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Donoval\Desktop\About_projekty\004_Centrum kreativneho priemyslu\__Verejné obstarávanie\Výkaz výmer\"/>
    </mc:Choice>
  </mc:AlternateContent>
  <xr:revisionPtr revIDLastSave="0" documentId="8_{67343C2C-9664-4749-8321-6A15E71B5E7C}" xr6:coauthVersionLast="46" xr6:coauthVersionMax="46" xr10:uidLastSave="{00000000-0000-0000-0000-000000000000}"/>
  <bookViews>
    <workbookView xWindow="0" yWindow="0" windowWidth="20490" windowHeight="8340" firstSheet="14" activeTab="18" xr2:uid="{00000000-000D-0000-FFFF-FFFF00000000}"/>
  </bookViews>
  <sheets>
    <sheet name="Rekapitulácia stavby" sheetId="1" r:id="rId1"/>
    <sheet name="01 - Buracie práce Blok F211" sheetId="2" r:id="rId2"/>
    <sheet name="02 - Buracie práce Blok F212" sheetId="3" r:id="rId3"/>
    <sheet name="03 - Buranie existujúcich..." sheetId="4" r:id="rId4"/>
    <sheet name="04 - Nové konštrukcie Blo..." sheetId="5" r:id="rId5"/>
    <sheet name="05 - Vykurovanie" sheetId="6" r:id="rId6"/>
    <sheet name="06 - Vzduchotechnika" sheetId="7" r:id="rId7"/>
    <sheet name="07 - Zdravotechnika" sheetId="8" r:id="rId8"/>
    <sheet name="08 - Plynoinštalácia" sheetId="9" r:id="rId9"/>
    <sheet name="09 - Elektroinstalacia a ..." sheetId="10" r:id="rId10"/>
    <sheet name="10 - Slaboprudove Rozvody..." sheetId="11" r:id="rId11"/>
    <sheet name="11 - Rezervačný systém" sheetId="12" r:id="rId12"/>
    <sheet name="12 - Elektrická požiarna ..." sheetId="13" r:id="rId13"/>
    <sheet name="13 - Hlasová signalizácia..." sheetId="14" r:id="rId14"/>
    <sheet name="14 - Kamerový systém" sheetId="15" r:id="rId15"/>
    <sheet name="01 - Buracie práce Blok F221" sheetId="16" r:id="rId16"/>
    <sheet name="02 - Buracie práce Blok F222" sheetId="17" r:id="rId17"/>
    <sheet name="03 - Buranie existujúcich..._01" sheetId="18" r:id="rId18"/>
    <sheet name="04 - Nové konštrukcie Blo..._01" sheetId="19" r:id="rId19"/>
    <sheet name="05 - Vykurovanie_01" sheetId="20" r:id="rId20"/>
    <sheet name="06 - Vzduchotechnika_01" sheetId="21" r:id="rId21"/>
    <sheet name="07 - Zdravotechnika_01" sheetId="22" r:id="rId22"/>
    <sheet name="08 - Plynoištalácia" sheetId="23" r:id="rId23"/>
    <sheet name="09 - Propanbutan" sheetId="24" r:id="rId24"/>
    <sheet name="10 - Elektroinštalácia a ..." sheetId="25" r:id="rId25"/>
    <sheet name="11 - Slaboprudové rozvody..." sheetId="26" r:id="rId26"/>
    <sheet name="12 - Rezervačný systém" sheetId="27" r:id="rId27"/>
    <sheet name="13 - Elektrická požiarna ..." sheetId="28" r:id="rId28"/>
    <sheet name="14 - Hlasová signalizácia..." sheetId="29" r:id="rId29"/>
    <sheet name="15 - Kamerový systém" sheetId="30" r:id="rId30"/>
    <sheet name="SO 03 - Vonkajšie prarkov..." sheetId="31" r:id="rId31"/>
    <sheet name="01 - Vegetačné prvky" sheetId="32" r:id="rId32"/>
    <sheet name="02 - Terénne úpravy" sheetId="33" r:id="rId33"/>
    <sheet name="03 - Mobiliar" sheetId="34" r:id="rId34"/>
    <sheet name="SO 05A - Vodovodná prípojka" sheetId="35" r:id="rId35"/>
    <sheet name="SO 05B - Vodovodná prípojka" sheetId="36" r:id="rId36"/>
    <sheet name="SO 06A - Kanalizačná príp..." sheetId="37" r:id="rId37"/>
    <sheet name="SO 06B - Kanalizačná príp..." sheetId="38" r:id="rId38"/>
    <sheet name="SO 07 - Dažďová kanalizác..." sheetId="39" r:id="rId39"/>
    <sheet name="SO 08 - Odvodnenie parkov..." sheetId="40" r:id="rId40"/>
    <sheet name="SO 09A - Pripojovací STL ..." sheetId="41" r:id="rId41"/>
    <sheet name="SO 09B - Pripojovací STL ..." sheetId="42" r:id="rId42"/>
    <sheet name="SO 10A - NN prípojka" sheetId="43" r:id="rId43"/>
    <sheet name="SO 10B - NN prípojka" sheetId="44" r:id="rId44"/>
    <sheet name="SO 11 - Telekomunikačná p..." sheetId="45" r:id="rId45"/>
    <sheet name="SO 12A - Fotovoltaika" sheetId="46" r:id="rId46"/>
    <sheet name="SO 12B - Fotovoltaika" sheetId="47" r:id="rId47"/>
    <sheet name="SO 13 - Záložný generátor" sheetId="48" r:id="rId48"/>
    <sheet name="Zoznam figúr" sheetId="49" r:id="rId49"/>
  </sheets>
  <definedNames>
    <definedName name="_xlnm._FilterDatabase" localSheetId="1" hidden="1">'01 - Buracie práce Blok F211'!$C$134:$K$328</definedName>
    <definedName name="_xlnm._FilterDatabase" localSheetId="15" hidden="1">'01 - Buracie práce Blok F221'!$C$135:$K$375</definedName>
    <definedName name="_xlnm._FilterDatabase" localSheetId="31" hidden="1">'01 - Vegetačné prvky'!$C$126:$K$150</definedName>
    <definedName name="_xlnm._FilterDatabase" localSheetId="2" hidden="1">'02 - Buracie práce Blok F212'!$C$135:$K$338</definedName>
    <definedName name="_xlnm._FilterDatabase" localSheetId="16" hidden="1">'02 - Buracie práce Blok F222'!$C$134:$K$297</definedName>
    <definedName name="_xlnm._FilterDatabase" localSheetId="32" hidden="1">'02 - Terénne úpravy'!$C$125:$K$141</definedName>
    <definedName name="_xlnm._FilterDatabase" localSheetId="3" hidden="1">'03 - Buranie existujúcich...'!$C$127:$K$162</definedName>
    <definedName name="_xlnm._FilterDatabase" localSheetId="17" hidden="1">'03 - Buranie existujúcich..._01'!$C$129:$K$154</definedName>
    <definedName name="_xlnm._FilterDatabase" localSheetId="33" hidden="1">'03 - Mobiliar'!$C$125:$K$130</definedName>
    <definedName name="_xlnm._FilterDatabase" localSheetId="4" hidden="1">'04 - Nové konštrukcie Blo...'!$C$152:$K$1430</definedName>
    <definedName name="_xlnm._FilterDatabase" localSheetId="18" hidden="1">'04 - Nové konštrukcie Blo..._01'!$C$154:$K$1566</definedName>
    <definedName name="_xlnm._FilterDatabase" localSheetId="5" hidden="1">'05 - Vykurovanie'!$C$132:$K$280</definedName>
    <definedName name="_xlnm._FilterDatabase" localSheetId="19" hidden="1">'05 - Vykurovanie_01'!$C$132:$K$294</definedName>
    <definedName name="_xlnm._FilterDatabase" localSheetId="6" hidden="1">'06 - Vzduchotechnika'!$C$158:$K$378</definedName>
    <definedName name="_xlnm._FilterDatabase" localSheetId="20" hidden="1">'06 - Vzduchotechnika_01'!$C$164:$K$441</definedName>
    <definedName name="_xlnm._FilterDatabase" localSheetId="7" hidden="1">'07 - Zdravotechnika'!$C$135:$K$299</definedName>
    <definedName name="_xlnm._FilterDatabase" localSheetId="21" hidden="1">'07 - Zdravotechnika_01'!$C$135:$K$313</definedName>
    <definedName name="_xlnm._FilterDatabase" localSheetId="8" hidden="1">'08 - Plynoinštalácia'!$C$129:$K$157</definedName>
    <definedName name="_xlnm._FilterDatabase" localSheetId="22" hidden="1">'08 - Plynoištalácia'!$C$138:$K$175</definedName>
    <definedName name="_xlnm._FilterDatabase" localSheetId="9" hidden="1">'09 - Elektroinstalacia a ...'!$C$133:$K$327</definedName>
    <definedName name="_xlnm._FilterDatabase" localSheetId="23" hidden="1">'09 - Propanbutan'!$C$127:$K$152</definedName>
    <definedName name="_xlnm._FilterDatabase" localSheetId="24" hidden="1">'10 - Elektroinštalácia a ...'!$C$133:$K$329</definedName>
    <definedName name="_xlnm._FilterDatabase" localSheetId="10" hidden="1">'10 - Slaboprudove Rozvody...'!$C$127:$K$193</definedName>
    <definedName name="_xlnm._FilterDatabase" localSheetId="11" hidden="1">'11 - Rezervačný systém'!$C$126:$K$147</definedName>
    <definedName name="_xlnm._FilterDatabase" localSheetId="25" hidden="1">'11 - Slaboprudové rozvody...'!$C$127:$K$193</definedName>
    <definedName name="_xlnm._FilterDatabase" localSheetId="12" hidden="1">'12 - Elektrická požiarna ...'!$C$127:$K$171</definedName>
    <definedName name="_xlnm._FilterDatabase" localSheetId="26" hidden="1">'12 - Rezervačný systém'!$C$126:$K$147</definedName>
    <definedName name="_xlnm._FilterDatabase" localSheetId="27" hidden="1">'13 - Elektrická požiarna ...'!$C$127:$K$172</definedName>
    <definedName name="_xlnm._FilterDatabase" localSheetId="13" hidden="1">'13 - Hlasová signalizácia...'!$C$127:$K$176</definedName>
    <definedName name="_xlnm._FilterDatabase" localSheetId="28" hidden="1">'14 - Hlasová signalizácia...'!$C$127:$K$176</definedName>
    <definedName name="_xlnm._FilterDatabase" localSheetId="14" hidden="1">'14 - Kamerový systém'!$C$126:$K$150</definedName>
    <definedName name="_xlnm._FilterDatabase" localSheetId="29" hidden="1">'15 - Kamerový systém'!$C$126:$K$150</definedName>
    <definedName name="_xlnm._FilterDatabase" localSheetId="30" hidden="1">'SO 03 - Vonkajšie prarkov...'!$C$134:$K$473</definedName>
    <definedName name="_xlnm._FilterDatabase" localSheetId="34" hidden="1">'SO 05A - Vodovodná prípojka'!$C$132:$K$218</definedName>
    <definedName name="_xlnm._FilterDatabase" localSheetId="35" hidden="1">'SO 05B - Vodovodná prípojka'!$C$132:$K$213</definedName>
    <definedName name="_xlnm._FilterDatabase" localSheetId="36" hidden="1">'SO 06A - Kanalizačná príp...'!$C$127:$K$192</definedName>
    <definedName name="_xlnm._FilterDatabase" localSheetId="37" hidden="1">'SO 06B - Kanalizačná príp...'!$C$127:$K$191</definedName>
    <definedName name="_xlnm._FilterDatabase" localSheetId="38" hidden="1">'SO 07 - Dažďová kanalizác...'!$C$126:$K$189</definedName>
    <definedName name="_xlnm._FilterDatabase" localSheetId="39" hidden="1">'SO 08 - Odvodnenie parkov...'!$C$126:$K$168</definedName>
    <definedName name="_xlnm._FilterDatabase" localSheetId="40" hidden="1">'SO 09A - Pripojovací STL ...'!$C$134:$K$221</definedName>
    <definedName name="_xlnm._FilterDatabase" localSheetId="41" hidden="1">'SO 09B - Pripojovací STL ...'!$C$134:$K$221</definedName>
    <definedName name="_xlnm._FilterDatabase" localSheetId="42" hidden="1">'SO 10A - NN prípojka'!$C$123:$K$150</definedName>
    <definedName name="_xlnm._FilterDatabase" localSheetId="43" hidden="1">'SO 10B - NN prípojka'!$C$123:$K$150</definedName>
    <definedName name="_xlnm._FilterDatabase" localSheetId="44" hidden="1">'SO 11 - Telekomunikačná p...'!$C$120:$K$168</definedName>
    <definedName name="_xlnm._FilterDatabase" localSheetId="45" hidden="1">'SO 12A - Fotovoltaika'!$C$124:$K$158</definedName>
    <definedName name="_xlnm._FilterDatabase" localSheetId="46" hidden="1">'SO 12B - Fotovoltaika'!$C$124:$K$158</definedName>
    <definedName name="_xlnm._FilterDatabase" localSheetId="47" hidden="1">'SO 13 - Záložný generátor'!$C$120:$K$137</definedName>
    <definedName name="_xlnm.Print_Titles" localSheetId="1">'01 - Buracie práce Blok F211'!$134:$134</definedName>
    <definedName name="_xlnm.Print_Titles" localSheetId="15">'01 - Buracie práce Blok F221'!$135:$135</definedName>
    <definedName name="_xlnm.Print_Titles" localSheetId="31">'01 - Vegetačné prvky'!$126:$126</definedName>
    <definedName name="_xlnm.Print_Titles" localSheetId="2">'02 - Buracie práce Blok F212'!$135:$135</definedName>
    <definedName name="_xlnm.Print_Titles" localSheetId="16">'02 - Buracie práce Blok F222'!$134:$134</definedName>
    <definedName name="_xlnm.Print_Titles" localSheetId="32">'02 - Terénne úpravy'!$125:$125</definedName>
    <definedName name="_xlnm.Print_Titles" localSheetId="3">'03 - Buranie existujúcich...'!$127:$127</definedName>
    <definedName name="_xlnm.Print_Titles" localSheetId="17">'03 - Buranie existujúcich..._01'!$129:$129</definedName>
    <definedName name="_xlnm.Print_Titles" localSheetId="33">'03 - Mobiliar'!$125:$125</definedName>
    <definedName name="_xlnm.Print_Titles" localSheetId="4">'04 - Nové konštrukcie Blo...'!$152:$152</definedName>
    <definedName name="_xlnm.Print_Titles" localSheetId="18">'04 - Nové konštrukcie Blo..._01'!$154:$154</definedName>
    <definedName name="_xlnm.Print_Titles" localSheetId="5">'05 - Vykurovanie'!$132:$132</definedName>
    <definedName name="_xlnm.Print_Titles" localSheetId="19">'05 - Vykurovanie_01'!$132:$132</definedName>
    <definedName name="_xlnm.Print_Titles" localSheetId="6">'06 - Vzduchotechnika'!$158:$158</definedName>
    <definedName name="_xlnm.Print_Titles" localSheetId="20">'06 - Vzduchotechnika_01'!$164:$164</definedName>
    <definedName name="_xlnm.Print_Titles" localSheetId="7">'07 - Zdravotechnika'!$135:$135</definedName>
    <definedName name="_xlnm.Print_Titles" localSheetId="21">'07 - Zdravotechnika_01'!$135:$135</definedName>
    <definedName name="_xlnm.Print_Titles" localSheetId="8">'08 - Plynoinštalácia'!$129:$129</definedName>
    <definedName name="_xlnm.Print_Titles" localSheetId="22">'08 - Plynoištalácia'!$138:$138</definedName>
    <definedName name="_xlnm.Print_Titles" localSheetId="9">'09 - Elektroinstalacia a ...'!$133:$133</definedName>
    <definedName name="_xlnm.Print_Titles" localSheetId="23">'09 - Propanbutan'!$127:$127</definedName>
    <definedName name="_xlnm.Print_Titles" localSheetId="24">'10 - Elektroinštalácia a ...'!$133:$133</definedName>
    <definedName name="_xlnm.Print_Titles" localSheetId="10">'10 - Slaboprudove Rozvody...'!$127:$127</definedName>
    <definedName name="_xlnm.Print_Titles" localSheetId="11">'11 - Rezervačný systém'!$126:$126</definedName>
    <definedName name="_xlnm.Print_Titles" localSheetId="25">'11 - Slaboprudové rozvody...'!$127:$127</definedName>
    <definedName name="_xlnm.Print_Titles" localSheetId="12">'12 - Elektrická požiarna ...'!$127:$127</definedName>
    <definedName name="_xlnm.Print_Titles" localSheetId="26">'12 - Rezervačný systém'!$126:$126</definedName>
    <definedName name="_xlnm.Print_Titles" localSheetId="27">'13 - Elektrická požiarna ...'!$127:$127</definedName>
    <definedName name="_xlnm.Print_Titles" localSheetId="13">'13 - Hlasová signalizácia...'!$127:$127</definedName>
    <definedName name="_xlnm.Print_Titles" localSheetId="28">'14 - Hlasová signalizácia...'!$127:$127</definedName>
    <definedName name="_xlnm.Print_Titles" localSheetId="14">'14 - Kamerový systém'!$126:$126</definedName>
    <definedName name="_xlnm.Print_Titles" localSheetId="29">'15 - Kamerový systém'!$126:$126</definedName>
    <definedName name="_xlnm.Print_Titles" localSheetId="0">'Rekapitulácia stavby'!$94:$94</definedName>
    <definedName name="_xlnm.Print_Titles" localSheetId="30">'SO 03 - Vonkajšie prarkov...'!$134:$134</definedName>
    <definedName name="_xlnm.Print_Titles" localSheetId="34">'SO 05A - Vodovodná prípojka'!$132:$132</definedName>
    <definedName name="_xlnm.Print_Titles" localSheetId="35">'SO 05B - Vodovodná prípojka'!$132:$132</definedName>
    <definedName name="_xlnm.Print_Titles" localSheetId="36">'SO 06A - Kanalizačná príp...'!$127:$127</definedName>
    <definedName name="_xlnm.Print_Titles" localSheetId="37">'SO 06B - Kanalizačná príp...'!$127:$127</definedName>
    <definedName name="_xlnm.Print_Titles" localSheetId="38">'SO 07 - Dažďová kanalizác...'!$126:$126</definedName>
    <definedName name="_xlnm.Print_Titles" localSheetId="39">'SO 08 - Odvodnenie parkov...'!$126:$126</definedName>
    <definedName name="_xlnm.Print_Titles" localSheetId="40">'SO 09A - Pripojovací STL ...'!$134:$134</definedName>
    <definedName name="_xlnm.Print_Titles" localSheetId="41">'SO 09B - Pripojovací STL ...'!$134:$134</definedName>
    <definedName name="_xlnm.Print_Titles" localSheetId="42">'SO 10A - NN prípojka'!$123:$123</definedName>
    <definedName name="_xlnm.Print_Titles" localSheetId="43">'SO 10B - NN prípojka'!$123:$123</definedName>
    <definedName name="_xlnm.Print_Titles" localSheetId="44">'SO 11 - Telekomunikačná p...'!$120:$120</definedName>
    <definedName name="_xlnm.Print_Titles" localSheetId="45">'SO 12A - Fotovoltaika'!$124:$124</definedName>
    <definedName name="_xlnm.Print_Titles" localSheetId="46">'SO 12B - Fotovoltaika'!$124:$124</definedName>
    <definedName name="_xlnm.Print_Titles" localSheetId="47">'SO 13 - Záložný generátor'!$120:$120</definedName>
    <definedName name="_xlnm.Print_Titles" localSheetId="48">'Zoznam figúr'!$9:$9</definedName>
    <definedName name="_xlnm.Print_Area" localSheetId="1">'01 - Buracie práce Blok F211'!$C$4:$J$76,'01 - Buracie práce Blok F211'!$C$82:$J$114,'01 - Buracie práce Blok F211'!$C$120:$J$328</definedName>
    <definedName name="_xlnm.Print_Area" localSheetId="15">'01 - Buracie práce Blok F221'!$C$4:$J$76,'01 - Buracie práce Blok F221'!$C$82:$J$115,'01 - Buracie práce Blok F221'!$C$121:$J$375</definedName>
    <definedName name="_xlnm.Print_Area" localSheetId="31">'01 - Vegetačné prvky'!$C$4:$J$76,'01 - Vegetačné prvky'!$C$82:$J$106,'01 - Vegetačné prvky'!$C$112:$J$150</definedName>
    <definedName name="_xlnm.Print_Area" localSheetId="2">'02 - Buracie práce Blok F212'!$C$4:$J$76,'02 - Buracie práce Blok F212'!$C$82:$J$115,'02 - Buracie práce Blok F212'!$C$121:$J$338</definedName>
    <definedName name="_xlnm.Print_Area" localSheetId="16">'02 - Buracie práce Blok F222'!$C$4:$J$76,'02 - Buracie práce Blok F222'!$C$82:$J$114,'02 - Buracie práce Blok F222'!$C$120:$J$297</definedName>
    <definedName name="_xlnm.Print_Area" localSheetId="32">'02 - Terénne úpravy'!$C$4:$J$76,'02 - Terénne úpravy'!$C$82:$J$105,'02 - Terénne úpravy'!$C$111:$J$141</definedName>
    <definedName name="_xlnm.Print_Area" localSheetId="3">'03 - Buranie existujúcich...'!$C$4:$J$76,'03 - Buranie existujúcich...'!$C$82:$J$107,'03 - Buranie existujúcich...'!$C$113:$J$162</definedName>
    <definedName name="_xlnm.Print_Area" localSheetId="17">'03 - Buranie existujúcich..._01'!$C$4:$J$76,'03 - Buranie existujúcich..._01'!$C$82:$J$109,'03 - Buranie existujúcich..._01'!$C$115:$J$154</definedName>
    <definedName name="_xlnm.Print_Area" localSheetId="33">'03 - Mobiliar'!$C$4:$J$76,'03 - Mobiliar'!$C$82:$J$105,'03 - Mobiliar'!$C$111:$J$130</definedName>
    <definedName name="_xlnm.Print_Area" localSheetId="4">'04 - Nové konštrukcie Blo...'!$C$4:$J$76,'04 - Nové konštrukcie Blo...'!$C$82:$J$132,'04 - Nové konštrukcie Blo...'!$C$138:$J$1430</definedName>
    <definedName name="_xlnm.Print_Area" localSheetId="18">'04 - Nové konštrukcie Blo..._01'!$C$4:$J$76,'04 - Nové konštrukcie Blo..._01'!$C$82:$J$134,'04 - Nové konštrukcie Blo..._01'!$C$140:$J$1566</definedName>
    <definedName name="_xlnm.Print_Area" localSheetId="5">'05 - Vykurovanie'!$C$4:$J$76,'05 - Vykurovanie'!$C$82:$J$112,'05 - Vykurovanie'!$C$118:$J$280</definedName>
    <definedName name="_xlnm.Print_Area" localSheetId="19">'05 - Vykurovanie_01'!$C$4:$J$76,'05 - Vykurovanie_01'!$C$82:$J$112,'05 - Vykurovanie_01'!$C$118:$J$294</definedName>
    <definedName name="_xlnm.Print_Area" localSheetId="6">'06 - Vzduchotechnika'!$C$4:$J$76,'06 - Vzduchotechnika'!$C$82:$J$138,'06 - Vzduchotechnika'!$C$144:$J$378</definedName>
    <definedName name="_xlnm.Print_Area" localSheetId="20">'06 - Vzduchotechnika_01'!$C$4:$J$76,'06 - Vzduchotechnika_01'!$C$82:$J$144,'06 - Vzduchotechnika_01'!$C$150:$J$441</definedName>
    <definedName name="_xlnm.Print_Area" localSheetId="7">'07 - Zdravotechnika'!$C$4:$J$76,'07 - Zdravotechnika'!$C$82:$J$115,'07 - Zdravotechnika'!$C$121:$J$299</definedName>
    <definedName name="_xlnm.Print_Area" localSheetId="21">'07 - Zdravotechnika_01'!$C$4:$J$76,'07 - Zdravotechnika_01'!$C$82:$J$115,'07 - Zdravotechnika_01'!$C$121:$J$313</definedName>
    <definedName name="_xlnm.Print_Area" localSheetId="8">'08 - Plynoinštalácia'!$C$4:$J$76,'08 - Plynoinštalácia'!$C$82:$J$109,'08 - Plynoinštalácia'!$C$115:$J$157</definedName>
    <definedName name="_xlnm.Print_Area" localSheetId="22">'08 - Plynoištalácia'!$C$4:$J$76,'08 - Plynoištalácia'!$C$82:$J$118,'08 - Plynoištalácia'!$C$124:$J$175</definedName>
    <definedName name="_xlnm.Print_Area" localSheetId="9">'09 - Elektroinstalacia a ...'!$C$4:$J$76,'09 - Elektroinstalacia a ...'!$C$82:$J$113,'09 - Elektroinstalacia a ...'!$C$119:$J$327</definedName>
    <definedName name="_xlnm.Print_Area" localSheetId="23">'09 - Propanbutan'!$C$4:$J$76,'09 - Propanbutan'!$C$82:$J$107,'09 - Propanbutan'!$C$113:$J$152</definedName>
    <definedName name="_xlnm.Print_Area" localSheetId="24">'10 - Elektroinštalácia a ...'!$C$4:$J$76,'10 - Elektroinštalácia a ...'!$C$82:$J$113,'10 - Elektroinštalácia a ...'!$C$119:$J$329</definedName>
    <definedName name="_xlnm.Print_Area" localSheetId="10">'10 - Slaboprudove Rozvody...'!$C$4:$J$76,'10 - Slaboprudove Rozvody...'!$C$82:$J$107,'10 - Slaboprudove Rozvody...'!$C$113:$J$193</definedName>
    <definedName name="_xlnm.Print_Area" localSheetId="11">'11 - Rezervačný systém'!$C$4:$J$76,'11 - Rezervačný systém'!$C$82:$J$106,'11 - Rezervačný systém'!$C$112:$J$147</definedName>
    <definedName name="_xlnm.Print_Area" localSheetId="25">'11 - Slaboprudové rozvody...'!$C$4:$J$76,'11 - Slaboprudové rozvody...'!$C$82:$J$107,'11 - Slaboprudové rozvody...'!$C$113:$J$193</definedName>
    <definedName name="_xlnm.Print_Area" localSheetId="12">'12 - Elektrická požiarna ...'!$C$4:$J$76,'12 - Elektrická požiarna ...'!$C$82:$J$107,'12 - Elektrická požiarna ...'!$C$113:$J$171</definedName>
    <definedName name="_xlnm.Print_Area" localSheetId="26">'12 - Rezervačný systém'!$C$4:$J$76,'12 - Rezervačný systém'!$C$82:$J$106,'12 - Rezervačný systém'!$C$112:$J$147</definedName>
    <definedName name="_xlnm.Print_Area" localSheetId="27">'13 - Elektrická požiarna ...'!$C$4:$J$76,'13 - Elektrická požiarna ...'!$C$82:$J$107,'13 - Elektrická požiarna ...'!$C$113:$J$172</definedName>
    <definedName name="_xlnm.Print_Area" localSheetId="13">'13 - Hlasová signalizácia...'!$C$4:$J$76,'13 - Hlasová signalizácia...'!$C$82:$J$107,'13 - Hlasová signalizácia...'!$C$113:$J$176</definedName>
    <definedName name="_xlnm.Print_Area" localSheetId="28">'14 - Hlasová signalizácia...'!$C$4:$J$76,'14 - Hlasová signalizácia...'!$C$82:$J$107,'14 - Hlasová signalizácia...'!$C$113:$J$176</definedName>
    <definedName name="_xlnm.Print_Area" localSheetId="14">'14 - Kamerový systém'!$C$4:$J$76,'14 - Kamerový systém'!$C$82:$J$106,'14 - Kamerový systém'!$C$112:$J$150</definedName>
    <definedName name="_xlnm.Print_Area" localSheetId="29">'15 - Kamerový systém'!$C$4:$J$76,'15 - Kamerový systém'!$C$82:$J$106,'15 - Kamerový systém'!$C$112:$J$150</definedName>
    <definedName name="_xlnm.Print_Area" localSheetId="0">'Rekapitulácia stavby'!$D$4:$AO$78,'Rekapitulácia stavby'!$C$84:$AQ$154</definedName>
    <definedName name="_xlnm.Print_Area" localSheetId="30">'SO 03 - Vonkajšie prarkov...'!$C$4:$J$76,'SO 03 - Vonkajšie prarkov...'!$C$82:$J$116,'SO 03 - Vonkajšie prarkov...'!$C$122:$J$473</definedName>
    <definedName name="_xlnm.Print_Area" localSheetId="34">'SO 05A - Vodovodná prípojka'!$C$4:$J$76,'SO 05A - Vodovodná prípojka'!$C$82:$J$114,'SO 05A - Vodovodná prípojka'!$C$120:$J$218</definedName>
    <definedName name="_xlnm.Print_Area" localSheetId="35">'SO 05B - Vodovodná prípojka'!$C$4:$J$76,'SO 05B - Vodovodná prípojka'!$C$82:$J$114,'SO 05B - Vodovodná prípojka'!$C$120:$J$213</definedName>
    <definedName name="_xlnm.Print_Area" localSheetId="36">'SO 06A - Kanalizačná príp...'!$C$4:$J$76,'SO 06A - Kanalizačná príp...'!$C$82:$J$109,'SO 06A - Kanalizačná príp...'!$C$115:$J$192</definedName>
    <definedName name="_xlnm.Print_Area" localSheetId="37">'SO 06B - Kanalizačná príp...'!$C$4:$J$76,'SO 06B - Kanalizačná príp...'!$C$82:$J$109,'SO 06B - Kanalizačná príp...'!$C$115:$J$191</definedName>
    <definedName name="_xlnm.Print_Area" localSheetId="38">'SO 07 - Dažďová kanalizác...'!$C$4:$J$76,'SO 07 - Dažďová kanalizác...'!$C$82:$J$108,'SO 07 - Dažďová kanalizác...'!$C$114:$J$189</definedName>
    <definedName name="_xlnm.Print_Area" localSheetId="39">'SO 08 - Odvodnenie parkov...'!$C$4:$J$76,'SO 08 - Odvodnenie parkov...'!$C$82:$J$108,'SO 08 - Odvodnenie parkov...'!$C$114:$J$168</definedName>
    <definedName name="_xlnm.Print_Area" localSheetId="40">'SO 09A - Pripojovací STL ...'!$C$4:$J$76,'SO 09A - Pripojovací STL ...'!$C$82:$J$116,'SO 09A - Pripojovací STL ...'!$C$122:$J$221</definedName>
    <definedName name="_xlnm.Print_Area" localSheetId="41">'SO 09B - Pripojovací STL ...'!$C$4:$J$76,'SO 09B - Pripojovací STL ...'!$C$82:$J$116,'SO 09B - Pripojovací STL ...'!$C$122:$J$221</definedName>
    <definedName name="_xlnm.Print_Area" localSheetId="42">'SO 10A - NN prípojka'!$C$4:$J$76,'SO 10A - NN prípojka'!$C$82:$J$105,'SO 10A - NN prípojka'!$C$111:$J$150</definedName>
    <definedName name="_xlnm.Print_Area" localSheetId="43">'SO 10B - NN prípojka'!$C$4:$J$76,'SO 10B - NN prípojka'!$C$82:$J$105,'SO 10B - NN prípojka'!$C$111:$J$150</definedName>
    <definedName name="_xlnm.Print_Area" localSheetId="44">'SO 11 - Telekomunikačná p...'!$C$4:$J$76,'SO 11 - Telekomunikačná p...'!$C$82:$J$102,'SO 11 - Telekomunikačná p...'!$C$108:$J$168</definedName>
    <definedName name="_xlnm.Print_Area" localSheetId="45">'SO 12A - Fotovoltaika'!$C$4:$J$76,'SO 12A - Fotovoltaika'!$C$82:$J$106,'SO 12A - Fotovoltaika'!$C$112:$J$158</definedName>
    <definedName name="_xlnm.Print_Area" localSheetId="46">'SO 12B - Fotovoltaika'!$C$4:$J$76,'SO 12B - Fotovoltaika'!$C$82:$J$106,'SO 12B - Fotovoltaika'!$C$112:$J$158</definedName>
    <definedName name="_xlnm.Print_Area" localSheetId="47">'SO 13 - Záložný generátor'!$C$4:$J$76,'SO 13 - Záložný generátor'!$C$82:$J$102,'SO 13 - Záložný generátor'!$C$108:$J$137</definedName>
    <definedName name="_xlnm.Print_Area" localSheetId="48">'Zoznam figúr'!$C$4:$G$2433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9" i="48" l="1"/>
  <c r="J103" i="47"/>
  <c r="J103" i="46"/>
  <c r="J99" i="45"/>
  <c r="J102" i="44"/>
  <c r="J102" i="43"/>
  <c r="J113" i="42"/>
  <c r="J113" i="41"/>
  <c r="J105" i="40"/>
  <c r="J105" i="39"/>
  <c r="J106" i="38"/>
  <c r="J106" i="37"/>
  <c r="J111" i="36"/>
  <c r="J111" i="35"/>
  <c r="J102" i="34"/>
  <c r="J102" i="33"/>
  <c r="J103" i="32"/>
  <c r="J113" i="31"/>
  <c r="J103" i="30"/>
  <c r="J104" i="29"/>
  <c r="J104" i="28"/>
  <c r="J103" i="27"/>
  <c r="J104" i="26"/>
  <c r="J110" i="25"/>
  <c r="J104" i="24"/>
  <c r="J115" i="23"/>
  <c r="J112" i="22"/>
  <c r="J141" i="21"/>
  <c r="J109" i="20"/>
  <c r="J131" i="19"/>
  <c r="J106" i="18"/>
  <c r="J111" i="17"/>
  <c r="J112" i="16"/>
  <c r="J103" i="15"/>
  <c r="J104" i="14"/>
  <c r="J104" i="13"/>
  <c r="J103" i="12"/>
  <c r="J104" i="11"/>
  <c r="J110" i="10"/>
  <c r="J106" i="9"/>
  <c r="J112" i="8"/>
  <c r="J135" i="7"/>
  <c r="J109" i="6"/>
  <c r="J129" i="5"/>
  <c r="J104" i="4"/>
  <c r="J112" i="3"/>
  <c r="J111" i="2"/>
  <c r="D7" i="49"/>
  <c r="J39" i="48"/>
  <c r="J38" i="48"/>
  <c r="AY146" i="1"/>
  <c r="J37" i="48"/>
  <c r="AX146" i="1"/>
  <c r="BI136" i="48"/>
  <c r="BH136" i="48"/>
  <c r="BG136" i="48"/>
  <c r="BE136" i="48"/>
  <c r="T136" i="48"/>
  <c r="R136" i="48"/>
  <c r="P136" i="48"/>
  <c r="BI135" i="48"/>
  <c r="BH135" i="48"/>
  <c r="BG135" i="48"/>
  <c r="BE135" i="48"/>
  <c r="T135" i="48"/>
  <c r="R135" i="48"/>
  <c r="P135" i="48"/>
  <c r="BI134" i="48"/>
  <c r="BH134" i="48"/>
  <c r="BG134" i="48"/>
  <c r="BE134" i="48"/>
  <c r="T134" i="48"/>
  <c r="R134" i="48"/>
  <c r="P134" i="48"/>
  <c r="BI133" i="48"/>
  <c r="BH133" i="48"/>
  <c r="BG133" i="48"/>
  <c r="BE133" i="48"/>
  <c r="T133" i="48"/>
  <c r="R133" i="48"/>
  <c r="P133" i="48"/>
  <c r="BI132" i="48"/>
  <c r="BH132" i="48"/>
  <c r="BG132" i="48"/>
  <c r="BE132" i="48"/>
  <c r="T132" i="48"/>
  <c r="R132" i="48"/>
  <c r="P132" i="48"/>
  <c r="BI131" i="48"/>
  <c r="BH131" i="48"/>
  <c r="BG131" i="48"/>
  <c r="BE131" i="48"/>
  <c r="T131" i="48"/>
  <c r="R131" i="48"/>
  <c r="P131" i="48"/>
  <c r="BI130" i="48"/>
  <c r="BH130" i="48"/>
  <c r="BG130" i="48"/>
  <c r="BE130" i="48"/>
  <c r="T130" i="48"/>
  <c r="R130" i="48"/>
  <c r="P130" i="48"/>
  <c r="BI129" i="48"/>
  <c r="BH129" i="48"/>
  <c r="BG129" i="48"/>
  <c r="BE129" i="48"/>
  <c r="T129" i="48"/>
  <c r="R129" i="48"/>
  <c r="P129" i="48"/>
  <c r="BI128" i="48"/>
  <c r="BH128" i="48"/>
  <c r="BG128" i="48"/>
  <c r="BE128" i="48"/>
  <c r="T128" i="48"/>
  <c r="R128" i="48"/>
  <c r="P128" i="48"/>
  <c r="BI127" i="48"/>
  <c r="BH127" i="48"/>
  <c r="BG127" i="48"/>
  <c r="BE127" i="48"/>
  <c r="T127" i="48"/>
  <c r="R127" i="48"/>
  <c r="P127" i="48"/>
  <c r="BI126" i="48"/>
  <c r="BH126" i="48"/>
  <c r="BG126" i="48"/>
  <c r="BE126" i="48"/>
  <c r="T126" i="48"/>
  <c r="R126" i="48"/>
  <c r="P126" i="48"/>
  <c r="BI125" i="48"/>
  <c r="BH125" i="48"/>
  <c r="BG125" i="48"/>
  <c r="BE125" i="48"/>
  <c r="T125" i="48"/>
  <c r="R125" i="48"/>
  <c r="P125" i="48"/>
  <c r="BI124" i="48"/>
  <c r="BH124" i="48"/>
  <c r="BG124" i="48"/>
  <c r="BE124" i="48"/>
  <c r="T124" i="48"/>
  <c r="R124" i="48"/>
  <c r="P124" i="48"/>
  <c r="BI123" i="48"/>
  <c r="BH123" i="48"/>
  <c r="BG123" i="48"/>
  <c r="BE123" i="48"/>
  <c r="T123" i="48"/>
  <c r="R123" i="48"/>
  <c r="P123" i="48"/>
  <c r="BI122" i="48"/>
  <c r="BH122" i="48"/>
  <c r="BG122" i="48"/>
  <c r="BE122" i="48"/>
  <c r="T122" i="48"/>
  <c r="R122" i="48"/>
  <c r="P122" i="48"/>
  <c r="J118" i="48"/>
  <c r="J117" i="48"/>
  <c r="F117" i="48"/>
  <c r="F115" i="48"/>
  <c r="E113" i="48"/>
  <c r="BI100" i="48"/>
  <c r="BH100" i="48"/>
  <c r="BG100" i="48"/>
  <c r="BF100" i="48"/>
  <c r="BE100" i="48"/>
  <c r="J92" i="48"/>
  <c r="J91" i="48"/>
  <c r="F91" i="48"/>
  <c r="F89" i="48"/>
  <c r="E87" i="48"/>
  <c r="J18" i="48"/>
  <c r="E18" i="48"/>
  <c r="F92" i="48"/>
  <c r="J17" i="48"/>
  <c r="J12" i="48"/>
  <c r="J115" i="48"/>
  <c r="E7" i="48"/>
  <c r="E111" i="48"/>
  <c r="J39" i="47"/>
  <c r="J38" i="47"/>
  <c r="AY145" i="1"/>
  <c r="J37" i="47"/>
  <c r="AX145" i="1"/>
  <c r="BI158" i="47"/>
  <c r="BH158" i="47"/>
  <c r="BG158" i="47"/>
  <c r="BE158" i="47"/>
  <c r="T158" i="47"/>
  <c r="R158" i="47"/>
  <c r="P158" i="47"/>
  <c r="BI157" i="47"/>
  <c r="BH157" i="47"/>
  <c r="BG157" i="47"/>
  <c r="BE157" i="47"/>
  <c r="T157" i="47"/>
  <c r="R157" i="47"/>
  <c r="P157" i="47"/>
  <c r="BI156" i="47"/>
  <c r="BH156" i="47"/>
  <c r="BG156" i="47"/>
  <c r="BE156" i="47"/>
  <c r="T156" i="47"/>
  <c r="R156" i="47"/>
  <c r="P156" i="47"/>
  <c r="BI155" i="47"/>
  <c r="BH155" i="47"/>
  <c r="BG155" i="47"/>
  <c r="BE155" i="47"/>
  <c r="T155" i="47"/>
  <c r="R155" i="47"/>
  <c r="P155" i="47"/>
  <c r="BI154" i="47"/>
  <c r="BH154" i="47"/>
  <c r="BG154" i="47"/>
  <c r="BE154" i="47"/>
  <c r="T154" i="47"/>
  <c r="R154" i="47"/>
  <c r="P154" i="47"/>
  <c r="BI153" i="47"/>
  <c r="BH153" i="47"/>
  <c r="BG153" i="47"/>
  <c r="BE153" i="47"/>
  <c r="T153" i="47"/>
  <c r="R153" i="47"/>
  <c r="P153" i="47"/>
  <c r="BI152" i="47"/>
  <c r="BH152" i="47"/>
  <c r="BG152" i="47"/>
  <c r="BE152" i="47"/>
  <c r="T152" i="47"/>
  <c r="R152" i="47"/>
  <c r="P152" i="47"/>
  <c r="BI151" i="47"/>
  <c r="BH151" i="47"/>
  <c r="BG151" i="47"/>
  <c r="BE151" i="47"/>
  <c r="T151" i="47"/>
  <c r="R151" i="47"/>
  <c r="P151" i="47"/>
  <c r="BI149" i="47"/>
  <c r="BH149" i="47"/>
  <c r="BG149" i="47"/>
  <c r="BE149" i="47"/>
  <c r="T149" i="47"/>
  <c r="R149" i="47"/>
  <c r="P149" i="47"/>
  <c r="BI148" i="47"/>
  <c r="BH148" i="47"/>
  <c r="BG148" i="47"/>
  <c r="BE148" i="47"/>
  <c r="T148" i="47"/>
  <c r="R148" i="47"/>
  <c r="P148" i="47"/>
  <c r="BI147" i="47"/>
  <c r="BH147" i="47"/>
  <c r="BG147" i="47"/>
  <c r="BE147" i="47"/>
  <c r="T147" i="47"/>
  <c r="R147" i="47"/>
  <c r="P147" i="47"/>
  <c r="BI146" i="47"/>
  <c r="BH146" i="47"/>
  <c r="BG146" i="47"/>
  <c r="BE146" i="47"/>
  <c r="T146" i="47"/>
  <c r="R146" i="47"/>
  <c r="P146" i="47"/>
  <c r="BI145" i="47"/>
  <c r="BH145" i="47"/>
  <c r="BG145" i="47"/>
  <c r="BE145" i="47"/>
  <c r="T145" i="47"/>
  <c r="R145" i="47"/>
  <c r="P145" i="47"/>
  <c r="BI144" i="47"/>
  <c r="BH144" i="47"/>
  <c r="BG144" i="47"/>
  <c r="BE144" i="47"/>
  <c r="T144" i="47"/>
  <c r="R144" i="47"/>
  <c r="P144" i="47"/>
  <c r="BI143" i="47"/>
  <c r="BH143" i="47"/>
  <c r="BG143" i="47"/>
  <c r="BE143" i="47"/>
  <c r="T143" i="47"/>
  <c r="R143" i="47"/>
  <c r="P143" i="47"/>
  <c r="BI142" i="47"/>
  <c r="BH142" i="47"/>
  <c r="BG142" i="47"/>
  <c r="BE142" i="47"/>
  <c r="T142" i="47"/>
  <c r="R142" i="47"/>
  <c r="P142" i="47"/>
  <c r="BI141" i="47"/>
  <c r="BH141" i="47"/>
  <c r="BG141" i="47"/>
  <c r="BE141" i="47"/>
  <c r="T141" i="47"/>
  <c r="R141" i="47"/>
  <c r="P141" i="47"/>
  <c r="BI139" i="47"/>
  <c r="BH139" i="47"/>
  <c r="BG139" i="47"/>
  <c r="BE139" i="47"/>
  <c r="T139" i="47"/>
  <c r="R139" i="47"/>
  <c r="P139" i="47"/>
  <c r="BI138" i="47"/>
  <c r="BH138" i="47"/>
  <c r="BG138" i="47"/>
  <c r="BE138" i="47"/>
  <c r="T138" i="47"/>
  <c r="R138" i="47"/>
  <c r="P138" i="47"/>
  <c r="BI137" i="47"/>
  <c r="BH137" i="47"/>
  <c r="BG137" i="47"/>
  <c r="BE137" i="47"/>
  <c r="T137" i="47"/>
  <c r="R137" i="47"/>
  <c r="P137" i="47"/>
  <c r="BI136" i="47"/>
  <c r="BH136" i="47"/>
  <c r="BG136" i="47"/>
  <c r="BE136" i="47"/>
  <c r="T136" i="47"/>
  <c r="R136" i="47"/>
  <c r="P136" i="47"/>
  <c r="BI135" i="47"/>
  <c r="BH135" i="47"/>
  <c r="BG135" i="47"/>
  <c r="BE135" i="47"/>
  <c r="T135" i="47"/>
  <c r="R135" i="47"/>
  <c r="P135" i="47"/>
  <c r="BI134" i="47"/>
  <c r="BH134" i="47"/>
  <c r="BG134" i="47"/>
  <c r="BE134" i="47"/>
  <c r="T134" i="47"/>
  <c r="R134" i="47"/>
  <c r="P134" i="47"/>
  <c r="BI132" i="47"/>
  <c r="BH132" i="47"/>
  <c r="BG132" i="47"/>
  <c r="BE132" i="47"/>
  <c r="T132" i="47"/>
  <c r="R132" i="47"/>
  <c r="P132" i="47"/>
  <c r="BI131" i="47"/>
  <c r="BH131" i="47"/>
  <c r="BG131" i="47"/>
  <c r="BE131" i="47"/>
  <c r="T131" i="47"/>
  <c r="R131" i="47"/>
  <c r="P131" i="47"/>
  <c r="BI130" i="47"/>
  <c r="BH130" i="47"/>
  <c r="BG130" i="47"/>
  <c r="BE130" i="47"/>
  <c r="T130" i="47"/>
  <c r="R130" i="47"/>
  <c r="P130" i="47"/>
  <c r="BI129" i="47"/>
  <c r="BH129" i="47"/>
  <c r="BG129" i="47"/>
  <c r="BE129" i="47"/>
  <c r="T129" i="47"/>
  <c r="R129" i="47"/>
  <c r="P129" i="47"/>
  <c r="BI128" i="47"/>
  <c r="BH128" i="47"/>
  <c r="BG128" i="47"/>
  <c r="BE128" i="47"/>
  <c r="T128" i="47"/>
  <c r="R128" i="47"/>
  <c r="P128" i="47"/>
  <c r="BI127" i="47"/>
  <c r="BH127" i="47"/>
  <c r="BG127" i="47"/>
  <c r="BE127" i="47"/>
  <c r="T127" i="47"/>
  <c r="R127" i="47"/>
  <c r="P127" i="47"/>
  <c r="J122" i="47"/>
  <c r="J121" i="47"/>
  <c r="F121" i="47"/>
  <c r="F119" i="47"/>
  <c r="E117" i="47"/>
  <c r="BI104" i="47"/>
  <c r="BH104" i="47"/>
  <c r="BG104" i="47"/>
  <c r="BF104" i="47"/>
  <c r="BE104" i="47"/>
  <c r="J92" i="47"/>
  <c r="J91" i="47"/>
  <c r="F91" i="47"/>
  <c r="F89" i="47"/>
  <c r="E87" i="47"/>
  <c r="J18" i="47"/>
  <c r="E18" i="47"/>
  <c r="F122" i="47"/>
  <c r="J17" i="47"/>
  <c r="J12" i="47"/>
  <c r="J119" i="47"/>
  <c r="E7" i="47"/>
  <c r="E85" i="47"/>
  <c r="J39" i="46"/>
  <c r="J38" i="46"/>
  <c r="AY144" i="1"/>
  <c r="J37" i="46"/>
  <c r="AX144" i="1"/>
  <c r="BI158" i="46"/>
  <c r="BH158" i="46"/>
  <c r="BG158" i="46"/>
  <c r="BE158" i="46"/>
  <c r="T158" i="46"/>
  <c r="R158" i="46"/>
  <c r="P158" i="46"/>
  <c r="BI157" i="46"/>
  <c r="BH157" i="46"/>
  <c r="BG157" i="46"/>
  <c r="BE157" i="46"/>
  <c r="T157" i="46"/>
  <c r="R157" i="46"/>
  <c r="P157" i="46"/>
  <c r="BI156" i="46"/>
  <c r="BH156" i="46"/>
  <c r="BG156" i="46"/>
  <c r="BE156" i="46"/>
  <c r="T156" i="46"/>
  <c r="R156" i="46"/>
  <c r="P156" i="46"/>
  <c r="BI155" i="46"/>
  <c r="BH155" i="46"/>
  <c r="BG155" i="46"/>
  <c r="BE155" i="46"/>
  <c r="T155" i="46"/>
  <c r="R155" i="46"/>
  <c r="P155" i="46"/>
  <c r="BI154" i="46"/>
  <c r="BH154" i="46"/>
  <c r="BG154" i="46"/>
  <c r="BE154" i="46"/>
  <c r="T154" i="46"/>
  <c r="R154" i="46"/>
  <c r="P154" i="46"/>
  <c r="BI153" i="46"/>
  <c r="BH153" i="46"/>
  <c r="BG153" i="46"/>
  <c r="BE153" i="46"/>
  <c r="T153" i="46"/>
  <c r="R153" i="46"/>
  <c r="P153" i="46"/>
  <c r="BI152" i="46"/>
  <c r="BH152" i="46"/>
  <c r="BG152" i="46"/>
  <c r="BE152" i="46"/>
  <c r="T152" i="46"/>
  <c r="R152" i="46"/>
  <c r="P152" i="46"/>
  <c r="BI151" i="46"/>
  <c r="BH151" i="46"/>
  <c r="BG151" i="46"/>
  <c r="BE151" i="46"/>
  <c r="T151" i="46"/>
  <c r="R151" i="46"/>
  <c r="P151" i="46"/>
  <c r="BI149" i="46"/>
  <c r="BH149" i="46"/>
  <c r="BG149" i="46"/>
  <c r="BE149" i="46"/>
  <c r="T149" i="46"/>
  <c r="R149" i="46"/>
  <c r="P149" i="46"/>
  <c r="BI148" i="46"/>
  <c r="BH148" i="46"/>
  <c r="BG148" i="46"/>
  <c r="BE148" i="46"/>
  <c r="T148" i="46"/>
  <c r="R148" i="46"/>
  <c r="P148" i="46"/>
  <c r="BI147" i="46"/>
  <c r="BH147" i="46"/>
  <c r="BG147" i="46"/>
  <c r="BE147" i="46"/>
  <c r="T147" i="46"/>
  <c r="R147" i="46"/>
  <c r="P147" i="46"/>
  <c r="BI146" i="46"/>
  <c r="BH146" i="46"/>
  <c r="BG146" i="46"/>
  <c r="BE146" i="46"/>
  <c r="T146" i="46"/>
  <c r="R146" i="46"/>
  <c r="P146" i="46"/>
  <c r="BI145" i="46"/>
  <c r="BH145" i="46"/>
  <c r="BG145" i="46"/>
  <c r="BE145" i="46"/>
  <c r="T145" i="46"/>
  <c r="R145" i="46"/>
  <c r="P145" i="46"/>
  <c r="BI144" i="46"/>
  <c r="BH144" i="46"/>
  <c r="BG144" i="46"/>
  <c r="BE144" i="46"/>
  <c r="T144" i="46"/>
  <c r="R144" i="46"/>
  <c r="P144" i="46"/>
  <c r="BI143" i="46"/>
  <c r="BH143" i="46"/>
  <c r="BG143" i="46"/>
  <c r="BE143" i="46"/>
  <c r="T143" i="46"/>
  <c r="R143" i="46"/>
  <c r="P143" i="46"/>
  <c r="BI142" i="46"/>
  <c r="BH142" i="46"/>
  <c r="BG142" i="46"/>
  <c r="BE142" i="46"/>
  <c r="T142" i="46"/>
  <c r="R142" i="46"/>
  <c r="P142" i="46"/>
  <c r="BI141" i="46"/>
  <c r="BH141" i="46"/>
  <c r="BG141" i="46"/>
  <c r="BE141" i="46"/>
  <c r="T141" i="46"/>
  <c r="R141" i="46"/>
  <c r="P141" i="46"/>
  <c r="BI139" i="46"/>
  <c r="BH139" i="46"/>
  <c r="BG139" i="46"/>
  <c r="BE139" i="46"/>
  <c r="T139" i="46"/>
  <c r="R139" i="46"/>
  <c r="P139" i="46"/>
  <c r="BI138" i="46"/>
  <c r="BH138" i="46"/>
  <c r="BG138" i="46"/>
  <c r="BE138" i="46"/>
  <c r="T138" i="46"/>
  <c r="R138" i="46"/>
  <c r="P138" i="46"/>
  <c r="BI137" i="46"/>
  <c r="BH137" i="46"/>
  <c r="BG137" i="46"/>
  <c r="BE137" i="46"/>
  <c r="T137" i="46"/>
  <c r="R137" i="46"/>
  <c r="P137" i="46"/>
  <c r="BI136" i="46"/>
  <c r="BH136" i="46"/>
  <c r="BG136" i="46"/>
  <c r="BE136" i="46"/>
  <c r="T136" i="46"/>
  <c r="R136" i="46"/>
  <c r="P136" i="46"/>
  <c r="BI135" i="46"/>
  <c r="BH135" i="46"/>
  <c r="BG135" i="46"/>
  <c r="BE135" i="46"/>
  <c r="T135" i="46"/>
  <c r="R135" i="46"/>
  <c r="P135" i="46"/>
  <c r="BI134" i="46"/>
  <c r="BH134" i="46"/>
  <c r="BG134" i="46"/>
  <c r="BE134" i="46"/>
  <c r="T134" i="46"/>
  <c r="R134" i="46"/>
  <c r="P134" i="46"/>
  <c r="BI132" i="46"/>
  <c r="BH132" i="46"/>
  <c r="BG132" i="46"/>
  <c r="BE132" i="46"/>
  <c r="T132" i="46"/>
  <c r="R132" i="46"/>
  <c r="P132" i="46"/>
  <c r="BI131" i="46"/>
  <c r="BH131" i="46"/>
  <c r="BG131" i="46"/>
  <c r="BE131" i="46"/>
  <c r="T131" i="46"/>
  <c r="R131" i="46"/>
  <c r="P131" i="46"/>
  <c r="BI130" i="46"/>
  <c r="BH130" i="46"/>
  <c r="BG130" i="46"/>
  <c r="BE130" i="46"/>
  <c r="T130" i="46"/>
  <c r="R130" i="46"/>
  <c r="P130" i="46"/>
  <c r="BI129" i="46"/>
  <c r="BH129" i="46"/>
  <c r="BG129" i="46"/>
  <c r="BE129" i="46"/>
  <c r="T129" i="46"/>
  <c r="R129" i="46"/>
  <c r="P129" i="46"/>
  <c r="BI128" i="46"/>
  <c r="BH128" i="46"/>
  <c r="BG128" i="46"/>
  <c r="BE128" i="46"/>
  <c r="T128" i="46"/>
  <c r="R128" i="46"/>
  <c r="P128" i="46"/>
  <c r="BI127" i="46"/>
  <c r="BH127" i="46"/>
  <c r="BG127" i="46"/>
  <c r="BE127" i="46"/>
  <c r="T127" i="46"/>
  <c r="R127" i="46"/>
  <c r="P127" i="46"/>
  <c r="J122" i="46"/>
  <c r="J121" i="46"/>
  <c r="F121" i="46"/>
  <c r="F119" i="46"/>
  <c r="E117" i="46"/>
  <c r="BI104" i="46"/>
  <c r="BH104" i="46"/>
  <c r="BG104" i="46"/>
  <c r="BF104" i="46"/>
  <c r="BE104" i="46"/>
  <c r="J92" i="46"/>
  <c r="J91" i="46"/>
  <c r="F91" i="46"/>
  <c r="F89" i="46"/>
  <c r="E87" i="46"/>
  <c r="J18" i="46"/>
  <c r="E18" i="46"/>
  <c r="F122" i="46"/>
  <c r="J17" i="46"/>
  <c r="J12" i="46"/>
  <c r="J119" i="46"/>
  <c r="E7" i="46"/>
  <c r="E85" i="46"/>
  <c r="J39" i="45"/>
  <c r="J38" i="45"/>
  <c r="AY143" i="1"/>
  <c r="J37" i="45"/>
  <c r="AX143" i="1"/>
  <c r="BI168" i="45"/>
  <c r="BH168" i="45"/>
  <c r="BG168" i="45"/>
  <c r="BE168" i="45"/>
  <c r="T168" i="45"/>
  <c r="R168" i="45"/>
  <c r="P168" i="45"/>
  <c r="BI167" i="45"/>
  <c r="BH167" i="45"/>
  <c r="BG167" i="45"/>
  <c r="BE167" i="45"/>
  <c r="T167" i="45"/>
  <c r="R167" i="45"/>
  <c r="P167" i="45"/>
  <c r="BI166" i="45"/>
  <c r="BH166" i="45"/>
  <c r="BG166" i="45"/>
  <c r="BE166" i="45"/>
  <c r="T166" i="45"/>
  <c r="R166" i="45"/>
  <c r="P166" i="45"/>
  <c r="BI165" i="45"/>
  <c r="BH165" i="45"/>
  <c r="BG165" i="45"/>
  <c r="BE165" i="45"/>
  <c r="T165" i="45"/>
  <c r="R165" i="45"/>
  <c r="P165" i="45"/>
  <c r="BI164" i="45"/>
  <c r="BH164" i="45"/>
  <c r="BG164" i="45"/>
  <c r="BE164" i="45"/>
  <c r="T164" i="45"/>
  <c r="R164" i="45"/>
  <c r="P164" i="45"/>
  <c r="BI163" i="45"/>
  <c r="BH163" i="45"/>
  <c r="BG163" i="45"/>
  <c r="BE163" i="45"/>
  <c r="T163" i="45"/>
  <c r="R163" i="45"/>
  <c r="P163" i="45"/>
  <c r="BI162" i="45"/>
  <c r="BH162" i="45"/>
  <c r="BG162" i="45"/>
  <c r="BE162" i="45"/>
  <c r="T162" i="45"/>
  <c r="R162" i="45"/>
  <c r="P162" i="45"/>
  <c r="BI161" i="45"/>
  <c r="BH161" i="45"/>
  <c r="BG161" i="45"/>
  <c r="BE161" i="45"/>
  <c r="T161" i="45"/>
  <c r="R161" i="45"/>
  <c r="P161" i="45"/>
  <c r="BI160" i="45"/>
  <c r="BH160" i="45"/>
  <c r="BG160" i="45"/>
  <c r="BE160" i="45"/>
  <c r="T160" i="45"/>
  <c r="R160" i="45"/>
  <c r="P160" i="45"/>
  <c r="BI159" i="45"/>
  <c r="BH159" i="45"/>
  <c r="BG159" i="45"/>
  <c r="BE159" i="45"/>
  <c r="T159" i="45"/>
  <c r="R159" i="45"/>
  <c r="P159" i="45"/>
  <c r="BI158" i="45"/>
  <c r="BH158" i="45"/>
  <c r="BG158" i="45"/>
  <c r="BE158" i="45"/>
  <c r="T158" i="45"/>
  <c r="R158" i="45"/>
  <c r="P158" i="45"/>
  <c r="BI157" i="45"/>
  <c r="BH157" i="45"/>
  <c r="BG157" i="45"/>
  <c r="BE157" i="45"/>
  <c r="T157" i="45"/>
  <c r="R157" i="45"/>
  <c r="P157" i="45"/>
  <c r="BI156" i="45"/>
  <c r="BH156" i="45"/>
  <c r="BG156" i="45"/>
  <c r="BE156" i="45"/>
  <c r="T156" i="45"/>
  <c r="R156" i="45"/>
  <c r="P156" i="45"/>
  <c r="BI155" i="45"/>
  <c r="BH155" i="45"/>
  <c r="BG155" i="45"/>
  <c r="BE155" i="45"/>
  <c r="T155" i="45"/>
  <c r="R155" i="45"/>
  <c r="P155" i="45"/>
  <c r="BI154" i="45"/>
  <c r="BH154" i="45"/>
  <c r="BG154" i="45"/>
  <c r="BE154" i="45"/>
  <c r="T154" i="45"/>
  <c r="R154" i="45"/>
  <c r="P154" i="45"/>
  <c r="BI153" i="45"/>
  <c r="BH153" i="45"/>
  <c r="BG153" i="45"/>
  <c r="BE153" i="45"/>
  <c r="T153" i="45"/>
  <c r="R153" i="45"/>
  <c r="P153" i="45"/>
  <c r="BI152" i="45"/>
  <c r="BH152" i="45"/>
  <c r="BG152" i="45"/>
  <c r="BE152" i="45"/>
  <c r="T152" i="45"/>
  <c r="R152" i="45"/>
  <c r="P152" i="45"/>
  <c r="BI151" i="45"/>
  <c r="BH151" i="45"/>
  <c r="BG151" i="45"/>
  <c r="BE151" i="45"/>
  <c r="T151" i="45"/>
  <c r="R151" i="45"/>
  <c r="P151" i="45"/>
  <c r="BI150" i="45"/>
  <c r="BH150" i="45"/>
  <c r="BG150" i="45"/>
  <c r="BE150" i="45"/>
  <c r="T150" i="45"/>
  <c r="R150" i="45"/>
  <c r="P150" i="45"/>
  <c r="BI149" i="45"/>
  <c r="BH149" i="45"/>
  <c r="BG149" i="45"/>
  <c r="BE149" i="45"/>
  <c r="T149" i="45"/>
  <c r="R149" i="45"/>
  <c r="P149" i="45"/>
  <c r="BI148" i="45"/>
  <c r="BH148" i="45"/>
  <c r="BG148" i="45"/>
  <c r="BE148" i="45"/>
  <c r="T148" i="45"/>
  <c r="R148" i="45"/>
  <c r="P148" i="45"/>
  <c r="BI147" i="45"/>
  <c r="BH147" i="45"/>
  <c r="BG147" i="45"/>
  <c r="BE147" i="45"/>
  <c r="T147" i="45"/>
  <c r="R147" i="45"/>
  <c r="P147" i="45"/>
  <c r="BI146" i="45"/>
  <c r="BH146" i="45"/>
  <c r="BG146" i="45"/>
  <c r="BE146" i="45"/>
  <c r="T146" i="45"/>
  <c r="R146" i="45"/>
  <c r="P146" i="45"/>
  <c r="BI145" i="45"/>
  <c r="BH145" i="45"/>
  <c r="BG145" i="45"/>
  <c r="BE145" i="45"/>
  <c r="T145" i="45"/>
  <c r="R145" i="45"/>
  <c r="P145" i="45"/>
  <c r="BI144" i="45"/>
  <c r="BH144" i="45"/>
  <c r="BG144" i="45"/>
  <c r="BE144" i="45"/>
  <c r="T144" i="45"/>
  <c r="R144" i="45"/>
  <c r="P144" i="45"/>
  <c r="BI143" i="45"/>
  <c r="BH143" i="45"/>
  <c r="BG143" i="45"/>
  <c r="BE143" i="45"/>
  <c r="T143" i="45"/>
  <c r="R143" i="45"/>
  <c r="P143" i="45"/>
  <c r="BI142" i="45"/>
  <c r="BH142" i="45"/>
  <c r="BG142" i="45"/>
  <c r="BE142" i="45"/>
  <c r="T142" i="45"/>
  <c r="R142" i="45"/>
  <c r="P142" i="45"/>
  <c r="BI141" i="45"/>
  <c r="BH141" i="45"/>
  <c r="BG141" i="45"/>
  <c r="BE141" i="45"/>
  <c r="T141" i="45"/>
  <c r="R141" i="45"/>
  <c r="P141" i="45"/>
  <c r="BI140" i="45"/>
  <c r="BH140" i="45"/>
  <c r="BG140" i="45"/>
  <c r="BE140" i="45"/>
  <c r="T140" i="45"/>
  <c r="R140" i="45"/>
  <c r="P140" i="45"/>
  <c r="BI139" i="45"/>
  <c r="BH139" i="45"/>
  <c r="BG139" i="45"/>
  <c r="BE139" i="45"/>
  <c r="T139" i="45"/>
  <c r="R139" i="45"/>
  <c r="P139" i="45"/>
  <c r="BI138" i="45"/>
  <c r="BH138" i="45"/>
  <c r="BG138" i="45"/>
  <c r="BE138" i="45"/>
  <c r="T138" i="45"/>
  <c r="R138" i="45"/>
  <c r="P138" i="45"/>
  <c r="BI137" i="45"/>
  <c r="BH137" i="45"/>
  <c r="BG137" i="45"/>
  <c r="BE137" i="45"/>
  <c r="T137" i="45"/>
  <c r="R137" i="45"/>
  <c r="P137" i="45"/>
  <c r="BI136" i="45"/>
  <c r="BH136" i="45"/>
  <c r="BG136" i="45"/>
  <c r="BE136" i="45"/>
  <c r="T136" i="45"/>
  <c r="R136" i="45"/>
  <c r="P136" i="45"/>
  <c r="BI135" i="45"/>
  <c r="BH135" i="45"/>
  <c r="BG135" i="45"/>
  <c r="BE135" i="45"/>
  <c r="T135" i="45"/>
  <c r="R135" i="45"/>
  <c r="P135" i="45"/>
  <c r="BI134" i="45"/>
  <c r="BH134" i="45"/>
  <c r="BG134" i="45"/>
  <c r="BE134" i="45"/>
  <c r="T134" i="45"/>
  <c r="R134" i="45"/>
  <c r="P134" i="45"/>
  <c r="BI133" i="45"/>
  <c r="BH133" i="45"/>
  <c r="BG133" i="45"/>
  <c r="BE133" i="45"/>
  <c r="T133" i="45"/>
  <c r="R133" i="45"/>
  <c r="P133" i="45"/>
  <c r="BI132" i="45"/>
  <c r="BH132" i="45"/>
  <c r="BG132" i="45"/>
  <c r="BE132" i="45"/>
  <c r="T132" i="45"/>
  <c r="R132" i="45"/>
  <c r="P132" i="45"/>
  <c r="BI131" i="45"/>
  <c r="BH131" i="45"/>
  <c r="BG131" i="45"/>
  <c r="BE131" i="45"/>
  <c r="T131" i="45"/>
  <c r="R131" i="45"/>
  <c r="P131" i="45"/>
  <c r="BI130" i="45"/>
  <c r="BH130" i="45"/>
  <c r="BG130" i="45"/>
  <c r="BE130" i="45"/>
  <c r="T130" i="45"/>
  <c r="R130" i="45"/>
  <c r="P130" i="45"/>
  <c r="BI129" i="45"/>
  <c r="BH129" i="45"/>
  <c r="BG129" i="45"/>
  <c r="BE129" i="45"/>
  <c r="T129" i="45"/>
  <c r="R129" i="45"/>
  <c r="P129" i="45"/>
  <c r="BI128" i="45"/>
  <c r="BH128" i="45"/>
  <c r="BG128" i="45"/>
  <c r="BE128" i="45"/>
  <c r="T128" i="45"/>
  <c r="R128" i="45"/>
  <c r="P128" i="45"/>
  <c r="BI127" i="45"/>
  <c r="BH127" i="45"/>
  <c r="BG127" i="45"/>
  <c r="BE127" i="45"/>
  <c r="T127" i="45"/>
  <c r="R127" i="45"/>
  <c r="P127" i="45"/>
  <c r="BI126" i="45"/>
  <c r="BH126" i="45"/>
  <c r="BG126" i="45"/>
  <c r="BE126" i="45"/>
  <c r="T126" i="45"/>
  <c r="R126" i="45"/>
  <c r="P126" i="45"/>
  <c r="BI125" i="45"/>
  <c r="BH125" i="45"/>
  <c r="BG125" i="45"/>
  <c r="BE125" i="45"/>
  <c r="T125" i="45"/>
  <c r="R125" i="45"/>
  <c r="P125" i="45"/>
  <c r="BI124" i="45"/>
  <c r="BH124" i="45"/>
  <c r="BG124" i="45"/>
  <c r="BE124" i="45"/>
  <c r="T124" i="45"/>
  <c r="R124" i="45"/>
  <c r="P124" i="45"/>
  <c r="BI123" i="45"/>
  <c r="BH123" i="45"/>
  <c r="BG123" i="45"/>
  <c r="BE123" i="45"/>
  <c r="T123" i="45"/>
  <c r="R123" i="45"/>
  <c r="P123" i="45"/>
  <c r="BI122" i="45"/>
  <c r="BH122" i="45"/>
  <c r="BG122" i="45"/>
  <c r="BE122" i="45"/>
  <c r="T122" i="45"/>
  <c r="R122" i="45"/>
  <c r="P122" i="45"/>
  <c r="J118" i="45"/>
  <c r="J117" i="45"/>
  <c r="F117" i="45"/>
  <c r="F115" i="45"/>
  <c r="E113" i="45"/>
  <c r="BI100" i="45"/>
  <c r="BH100" i="45"/>
  <c r="BG100" i="45"/>
  <c r="BF100" i="45"/>
  <c r="BE100" i="45"/>
  <c r="J92" i="45"/>
  <c r="J91" i="45"/>
  <c r="F91" i="45"/>
  <c r="F89" i="45"/>
  <c r="E87" i="45"/>
  <c r="J18" i="45"/>
  <c r="E18" i="45"/>
  <c r="F118" i="45"/>
  <c r="J17" i="45"/>
  <c r="J12" i="45"/>
  <c r="J115" i="45"/>
  <c r="E7" i="45"/>
  <c r="E111" i="45"/>
  <c r="J39" i="44"/>
  <c r="J38" i="44"/>
  <c r="AY142" i="1"/>
  <c r="J37" i="44"/>
  <c r="AX142" i="1"/>
  <c r="BI150" i="44"/>
  <c r="BH150" i="44"/>
  <c r="BG150" i="44"/>
  <c r="BE150" i="44"/>
  <c r="T150" i="44"/>
  <c r="R150" i="44"/>
  <c r="P150" i="44"/>
  <c r="BI149" i="44"/>
  <c r="BH149" i="44"/>
  <c r="BG149" i="44"/>
  <c r="BE149" i="44"/>
  <c r="T149" i="44"/>
  <c r="R149" i="44"/>
  <c r="P149" i="44"/>
  <c r="BI148" i="44"/>
  <c r="BH148" i="44"/>
  <c r="BG148" i="44"/>
  <c r="BE148" i="44"/>
  <c r="T148" i="44"/>
  <c r="R148" i="44"/>
  <c r="P148" i="44"/>
  <c r="BI147" i="44"/>
  <c r="BH147" i="44"/>
  <c r="BG147" i="44"/>
  <c r="BE147" i="44"/>
  <c r="T147" i="44"/>
  <c r="R147" i="44"/>
  <c r="P147" i="44"/>
  <c r="BI146" i="44"/>
  <c r="BH146" i="44"/>
  <c r="BG146" i="44"/>
  <c r="BE146" i="44"/>
  <c r="T146" i="44"/>
  <c r="R146" i="44"/>
  <c r="P146" i="44"/>
  <c r="BI145" i="44"/>
  <c r="BH145" i="44"/>
  <c r="BG145" i="44"/>
  <c r="BE145" i="44"/>
  <c r="T145" i="44"/>
  <c r="R145" i="44"/>
  <c r="P145" i="44"/>
  <c r="BI144" i="44"/>
  <c r="BH144" i="44"/>
  <c r="BG144" i="44"/>
  <c r="BE144" i="44"/>
  <c r="T144" i="44"/>
  <c r="R144" i="44"/>
  <c r="P144" i="44"/>
  <c r="BI143" i="44"/>
  <c r="BH143" i="44"/>
  <c r="BG143" i="44"/>
  <c r="BE143" i="44"/>
  <c r="T143" i="44"/>
  <c r="R143" i="44"/>
  <c r="P143" i="44"/>
  <c r="BI142" i="44"/>
  <c r="BH142" i="44"/>
  <c r="BG142" i="44"/>
  <c r="BE142" i="44"/>
  <c r="T142" i="44"/>
  <c r="R142" i="44"/>
  <c r="P142" i="44"/>
  <c r="BI141" i="44"/>
  <c r="BH141" i="44"/>
  <c r="BG141" i="44"/>
  <c r="BE141" i="44"/>
  <c r="T141" i="44"/>
  <c r="R141" i="44"/>
  <c r="P141" i="44"/>
  <c r="BI140" i="44"/>
  <c r="BH140" i="44"/>
  <c r="BG140" i="44"/>
  <c r="BE140" i="44"/>
  <c r="T140" i="44"/>
  <c r="R140" i="44"/>
  <c r="P140" i="44"/>
  <c r="BI139" i="44"/>
  <c r="BH139" i="44"/>
  <c r="BG139" i="44"/>
  <c r="BE139" i="44"/>
  <c r="T139" i="44"/>
  <c r="R139" i="44"/>
  <c r="P139" i="44"/>
  <c r="BI137" i="44"/>
  <c r="BH137" i="44"/>
  <c r="BG137" i="44"/>
  <c r="BE137" i="44"/>
  <c r="T137" i="44"/>
  <c r="R137" i="44"/>
  <c r="P137" i="44"/>
  <c r="BI136" i="44"/>
  <c r="BH136" i="44"/>
  <c r="BG136" i="44"/>
  <c r="BE136" i="44"/>
  <c r="T136" i="44"/>
  <c r="R136" i="44"/>
  <c r="P136" i="44"/>
  <c r="BI135" i="44"/>
  <c r="BH135" i="44"/>
  <c r="BG135" i="44"/>
  <c r="BE135" i="44"/>
  <c r="T135" i="44"/>
  <c r="R135" i="44"/>
  <c r="P135" i="44"/>
  <c r="BI134" i="44"/>
  <c r="BH134" i="44"/>
  <c r="BG134" i="44"/>
  <c r="BE134" i="44"/>
  <c r="T134" i="44"/>
  <c r="R134" i="44"/>
  <c r="P134" i="44"/>
  <c r="BI133" i="44"/>
  <c r="BH133" i="44"/>
  <c r="BG133" i="44"/>
  <c r="BE133" i="44"/>
  <c r="T133" i="44"/>
  <c r="R133" i="44"/>
  <c r="P133" i="44"/>
  <c r="BI131" i="44"/>
  <c r="BH131" i="44"/>
  <c r="BG131" i="44"/>
  <c r="BE131" i="44"/>
  <c r="T131" i="44"/>
  <c r="R131" i="44"/>
  <c r="P131" i="44"/>
  <c r="BI130" i="44"/>
  <c r="BH130" i="44"/>
  <c r="BG130" i="44"/>
  <c r="BE130" i="44"/>
  <c r="T130" i="44"/>
  <c r="R130" i="44"/>
  <c r="P130" i="44"/>
  <c r="BI129" i="44"/>
  <c r="BH129" i="44"/>
  <c r="BG129" i="44"/>
  <c r="BE129" i="44"/>
  <c r="T129" i="44"/>
  <c r="R129" i="44"/>
  <c r="P129" i="44"/>
  <c r="BI128" i="44"/>
  <c r="BH128" i="44"/>
  <c r="BG128" i="44"/>
  <c r="BE128" i="44"/>
  <c r="T128" i="44"/>
  <c r="R128" i="44"/>
  <c r="P128" i="44"/>
  <c r="BI127" i="44"/>
  <c r="BH127" i="44"/>
  <c r="BG127" i="44"/>
  <c r="BE127" i="44"/>
  <c r="T127" i="44"/>
  <c r="R127" i="44"/>
  <c r="P127" i="44"/>
  <c r="BI126" i="44"/>
  <c r="BH126" i="44"/>
  <c r="BG126" i="44"/>
  <c r="BE126" i="44"/>
  <c r="T126" i="44"/>
  <c r="R126" i="44"/>
  <c r="P126" i="44"/>
  <c r="J121" i="44"/>
  <c r="J120" i="44"/>
  <c r="F120" i="44"/>
  <c r="F118" i="44"/>
  <c r="E116" i="44"/>
  <c r="BI103" i="44"/>
  <c r="BH103" i="44"/>
  <c r="BG103" i="44"/>
  <c r="BF103" i="44"/>
  <c r="BE103" i="44"/>
  <c r="J92" i="44"/>
  <c r="J91" i="44"/>
  <c r="F91" i="44"/>
  <c r="F89" i="44"/>
  <c r="E87" i="44"/>
  <c r="J18" i="44"/>
  <c r="E18" i="44"/>
  <c r="F121" i="44"/>
  <c r="J17" i="44"/>
  <c r="J12" i="44"/>
  <c r="J118" i="44"/>
  <c r="E7" i="44"/>
  <c r="E114" i="44"/>
  <c r="J39" i="43"/>
  <c r="J38" i="43"/>
  <c r="AY141" i="1"/>
  <c r="J37" i="43"/>
  <c r="AX141" i="1"/>
  <c r="BI150" i="43"/>
  <c r="BH150" i="43"/>
  <c r="BG150" i="43"/>
  <c r="BE150" i="43"/>
  <c r="T150" i="43"/>
  <c r="R150" i="43"/>
  <c r="P150" i="43"/>
  <c r="BI149" i="43"/>
  <c r="BH149" i="43"/>
  <c r="BG149" i="43"/>
  <c r="BE149" i="43"/>
  <c r="T149" i="43"/>
  <c r="R149" i="43"/>
  <c r="P149" i="43"/>
  <c r="BI148" i="43"/>
  <c r="BH148" i="43"/>
  <c r="BG148" i="43"/>
  <c r="BE148" i="43"/>
  <c r="T148" i="43"/>
  <c r="R148" i="43"/>
  <c r="P148" i="43"/>
  <c r="BI147" i="43"/>
  <c r="BH147" i="43"/>
  <c r="BG147" i="43"/>
  <c r="BE147" i="43"/>
  <c r="T147" i="43"/>
  <c r="R147" i="43"/>
  <c r="P147" i="43"/>
  <c r="BI146" i="43"/>
  <c r="BH146" i="43"/>
  <c r="BG146" i="43"/>
  <c r="BE146" i="43"/>
  <c r="T146" i="43"/>
  <c r="R146" i="43"/>
  <c r="P146" i="43"/>
  <c r="BI145" i="43"/>
  <c r="BH145" i="43"/>
  <c r="BG145" i="43"/>
  <c r="BE145" i="43"/>
  <c r="T145" i="43"/>
  <c r="R145" i="43"/>
  <c r="P145" i="43"/>
  <c r="BI144" i="43"/>
  <c r="BH144" i="43"/>
  <c r="BG144" i="43"/>
  <c r="BE144" i="43"/>
  <c r="T144" i="43"/>
  <c r="R144" i="43"/>
  <c r="P144" i="43"/>
  <c r="BI143" i="43"/>
  <c r="BH143" i="43"/>
  <c r="BG143" i="43"/>
  <c r="BE143" i="43"/>
  <c r="T143" i="43"/>
  <c r="R143" i="43"/>
  <c r="P143" i="43"/>
  <c r="BI142" i="43"/>
  <c r="BH142" i="43"/>
  <c r="BG142" i="43"/>
  <c r="BE142" i="43"/>
  <c r="T142" i="43"/>
  <c r="R142" i="43"/>
  <c r="P142" i="43"/>
  <c r="BI141" i="43"/>
  <c r="BH141" i="43"/>
  <c r="BG141" i="43"/>
  <c r="BE141" i="43"/>
  <c r="T141" i="43"/>
  <c r="R141" i="43"/>
  <c r="P141" i="43"/>
  <c r="BI140" i="43"/>
  <c r="BH140" i="43"/>
  <c r="BG140" i="43"/>
  <c r="BE140" i="43"/>
  <c r="T140" i="43"/>
  <c r="R140" i="43"/>
  <c r="P140" i="43"/>
  <c r="BI139" i="43"/>
  <c r="BH139" i="43"/>
  <c r="BG139" i="43"/>
  <c r="BE139" i="43"/>
  <c r="T139" i="43"/>
  <c r="R139" i="43"/>
  <c r="P139" i="43"/>
  <c r="BI137" i="43"/>
  <c r="BH137" i="43"/>
  <c r="BG137" i="43"/>
  <c r="BE137" i="43"/>
  <c r="T137" i="43"/>
  <c r="R137" i="43"/>
  <c r="P137" i="43"/>
  <c r="BI136" i="43"/>
  <c r="BH136" i="43"/>
  <c r="BG136" i="43"/>
  <c r="BE136" i="43"/>
  <c r="T136" i="43"/>
  <c r="R136" i="43"/>
  <c r="P136" i="43"/>
  <c r="BI135" i="43"/>
  <c r="BH135" i="43"/>
  <c r="BG135" i="43"/>
  <c r="BE135" i="43"/>
  <c r="T135" i="43"/>
  <c r="R135" i="43"/>
  <c r="P135" i="43"/>
  <c r="BI134" i="43"/>
  <c r="BH134" i="43"/>
  <c r="BG134" i="43"/>
  <c r="BE134" i="43"/>
  <c r="T134" i="43"/>
  <c r="R134" i="43"/>
  <c r="P134" i="43"/>
  <c r="BI133" i="43"/>
  <c r="BH133" i="43"/>
  <c r="BG133" i="43"/>
  <c r="BE133" i="43"/>
  <c r="T133" i="43"/>
  <c r="R133" i="43"/>
  <c r="P133" i="43"/>
  <c r="BI131" i="43"/>
  <c r="BH131" i="43"/>
  <c r="BG131" i="43"/>
  <c r="BE131" i="43"/>
  <c r="T131" i="43"/>
  <c r="R131" i="43"/>
  <c r="P131" i="43"/>
  <c r="BI130" i="43"/>
  <c r="BH130" i="43"/>
  <c r="BG130" i="43"/>
  <c r="BE130" i="43"/>
  <c r="T130" i="43"/>
  <c r="R130" i="43"/>
  <c r="P130" i="43"/>
  <c r="BI129" i="43"/>
  <c r="BH129" i="43"/>
  <c r="BG129" i="43"/>
  <c r="BE129" i="43"/>
  <c r="T129" i="43"/>
  <c r="R129" i="43"/>
  <c r="P129" i="43"/>
  <c r="BI128" i="43"/>
  <c r="BH128" i="43"/>
  <c r="BG128" i="43"/>
  <c r="BE128" i="43"/>
  <c r="T128" i="43"/>
  <c r="R128" i="43"/>
  <c r="P128" i="43"/>
  <c r="BI127" i="43"/>
  <c r="BH127" i="43"/>
  <c r="BG127" i="43"/>
  <c r="BE127" i="43"/>
  <c r="T127" i="43"/>
  <c r="R127" i="43"/>
  <c r="P127" i="43"/>
  <c r="BI126" i="43"/>
  <c r="BH126" i="43"/>
  <c r="BG126" i="43"/>
  <c r="BE126" i="43"/>
  <c r="T126" i="43"/>
  <c r="R126" i="43"/>
  <c r="P126" i="43"/>
  <c r="J121" i="43"/>
  <c r="J120" i="43"/>
  <c r="F120" i="43"/>
  <c r="F118" i="43"/>
  <c r="E116" i="43"/>
  <c r="BI103" i="43"/>
  <c r="BH103" i="43"/>
  <c r="BG103" i="43"/>
  <c r="BF103" i="43"/>
  <c r="BE103" i="43"/>
  <c r="J92" i="43"/>
  <c r="J91" i="43"/>
  <c r="F91" i="43"/>
  <c r="F89" i="43"/>
  <c r="E87" i="43"/>
  <c r="J18" i="43"/>
  <c r="E18" i="43"/>
  <c r="F92" i="43"/>
  <c r="J17" i="43"/>
  <c r="J12" i="43"/>
  <c r="J118" i="43"/>
  <c r="E7" i="43"/>
  <c r="E85" i="43"/>
  <c r="J39" i="42"/>
  <c r="J38" i="42"/>
  <c r="AY140" i="1"/>
  <c r="J37" i="42"/>
  <c r="AX140" i="1"/>
  <c r="BI221" i="42"/>
  <c r="BH221" i="42"/>
  <c r="BG221" i="42"/>
  <c r="BE221" i="42"/>
  <c r="T221" i="42"/>
  <c r="R221" i="42"/>
  <c r="P221" i="42"/>
  <c r="BI220" i="42"/>
  <c r="BH220" i="42"/>
  <c r="BG220" i="42"/>
  <c r="BE220" i="42"/>
  <c r="T220" i="42"/>
  <c r="R220" i="42"/>
  <c r="P220" i="42"/>
  <c r="BI218" i="42"/>
  <c r="BH218" i="42"/>
  <c r="BG218" i="42"/>
  <c r="BE218" i="42"/>
  <c r="T218" i="42"/>
  <c r="R218" i="42"/>
  <c r="P218" i="42"/>
  <c r="BI217" i="42"/>
  <c r="BH217" i="42"/>
  <c r="BG217" i="42"/>
  <c r="BE217" i="42"/>
  <c r="T217" i="42"/>
  <c r="R217" i="42"/>
  <c r="P217" i="42"/>
  <c r="BI216" i="42"/>
  <c r="BH216" i="42"/>
  <c r="BG216" i="42"/>
  <c r="BE216" i="42"/>
  <c r="T216" i="42"/>
  <c r="R216" i="42"/>
  <c r="P216" i="42"/>
  <c r="BI215" i="42"/>
  <c r="BH215" i="42"/>
  <c r="BG215" i="42"/>
  <c r="BE215" i="42"/>
  <c r="T215" i="42"/>
  <c r="R215" i="42"/>
  <c r="P215" i="42"/>
  <c r="BI213" i="42"/>
  <c r="BH213" i="42"/>
  <c r="BG213" i="42"/>
  <c r="BE213" i="42"/>
  <c r="T213" i="42"/>
  <c r="R213" i="42"/>
  <c r="P213" i="42"/>
  <c r="BI212" i="42"/>
  <c r="BH212" i="42"/>
  <c r="BG212" i="42"/>
  <c r="BE212" i="42"/>
  <c r="T212" i="42"/>
  <c r="R212" i="42"/>
  <c r="P212" i="42"/>
  <c r="BI211" i="42"/>
  <c r="BH211" i="42"/>
  <c r="BG211" i="42"/>
  <c r="BE211" i="42"/>
  <c r="T211" i="42"/>
  <c r="R211" i="42"/>
  <c r="P211" i="42"/>
  <c r="BI210" i="42"/>
  <c r="BH210" i="42"/>
  <c r="BG210" i="42"/>
  <c r="BE210" i="42"/>
  <c r="T210" i="42"/>
  <c r="R210" i="42"/>
  <c r="P210" i="42"/>
  <c r="BI209" i="42"/>
  <c r="BH209" i="42"/>
  <c r="BG209" i="42"/>
  <c r="BE209" i="42"/>
  <c r="T209" i="42"/>
  <c r="R209" i="42"/>
  <c r="P209" i="42"/>
  <c r="BI208" i="42"/>
  <c r="BH208" i="42"/>
  <c r="BG208" i="42"/>
  <c r="BE208" i="42"/>
  <c r="T208" i="42"/>
  <c r="R208" i="42"/>
  <c r="P208" i="42"/>
  <c r="BI207" i="42"/>
  <c r="BH207" i="42"/>
  <c r="BG207" i="42"/>
  <c r="BE207" i="42"/>
  <c r="T207" i="42"/>
  <c r="R207" i="42"/>
  <c r="P207" i="42"/>
  <c r="BI206" i="42"/>
  <c r="BH206" i="42"/>
  <c r="BG206" i="42"/>
  <c r="BE206" i="42"/>
  <c r="T206" i="42"/>
  <c r="R206" i="42"/>
  <c r="P206" i="42"/>
  <c r="BI205" i="42"/>
  <c r="BH205" i="42"/>
  <c r="BG205" i="42"/>
  <c r="BE205" i="42"/>
  <c r="T205" i="42"/>
  <c r="R205" i="42"/>
  <c r="P205" i="42"/>
  <c r="BI204" i="42"/>
  <c r="BH204" i="42"/>
  <c r="BG204" i="42"/>
  <c r="BE204" i="42"/>
  <c r="T204" i="42"/>
  <c r="R204" i="42"/>
  <c r="P204" i="42"/>
  <c r="BI203" i="42"/>
  <c r="BH203" i="42"/>
  <c r="BG203" i="42"/>
  <c r="BE203" i="42"/>
  <c r="T203" i="42"/>
  <c r="R203" i="42"/>
  <c r="P203" i="42"/>
  <c r="BI202" i="42"/>
  <c r="BH202" i="42"/>
  <c r="BG202" i="42"/>
  <c r="BE202" i="42"/>
  <c r="T202" i="42"/>
  <c r="R202" i="42"/>
  <c r="P202" i="42"/>
  <c r="BI201" i="42"/>
  <c r="BH201" i="42"/>
  <c r="BG201" i="42"/>
  <c r="BE201" i="42"/>
  <c r="T201" i="42"/>
  <c r="R201" i="42"/>
  <c r="P201" i="42"/>
  <c r="BI200" i="42"/>
  <c r="BH200" i="42"/>
  <c r="BG200" i="42"/>
  <c r="BE200" i="42"/>
  <c r="T200" i="42"/>
  <c r="R200" i="42"/>
  <c r="P200" i="42"/>
  <c r="BI199" i="42"/>
  <c r="BH199" i="42"/>
  <c r="BG199" i="42"/>
  <c r="BE199" i="42"/>
  <c r="T199" i="42"/>
  <c r="R199" i="42"/>
  <c r="P199" i="42"/>
  <c r="BI198" i="42"/>
  <c r="BH198" i="42"/>
  <c r="BG198" i="42"/>
  <c r="BE198" i="42"/>
  <c r="T198" i="42"/>
  <c r="R198" i="42"/>
  <c r="P198" i="42"/>
  <c r="BI197" i="42"/>
  <c r="BH197" i="42"/>
  <c r="BG197" i="42"/>
  <c r="BE197" i="42"/>
  <c r="T197" i="42"/>
  <c r="R197" i="42"/>
  <c r="P197" i="42"/>
  <c r="BI196" i="42"/>
  <c r="BH196" i="42"/>
  <c r="BG196" i="42"/>
  <c r="BE196" i="42"/>
  <c r="T196" i="42"/>
  <c r="R196" i="42"/>
  <c r="P196" i="42"/>
  <c r="BI194" i="42"/>
  <c r="BH194" i="42"/>
  <c r="BG194" i="42"/>
  <c r="BE194" i="42"/>
  <c r="T194" i="42"/>
  <c r="R194" i="42"/>
  <c r="P194" i="42"/>
  <c r="BI193" i="42"/>
  <c r="BH193" i="42"/>
  <c r="BG193" i="42"/>
  <c r="BE193" i="42"/>
  <c r="T193" i="42"/>
  <c r="R193" i="42"/>
  <c r="P193" i="42"/>
  <c r="BI192" i="42"/>
  <c r="BH192" i="42"/>
  <c r="BG192" i="42"/>
  <c r="BE192" i="42"/>
  <c r="T192" i="42"/>
  <c r="R192" i="42"/>
  <c r="P192" i="42"/>
  <c r="BI191" i="42"/>
  <c r="BH191" i="42"/>
  <c r="BG191" i="42"/>
  <c r="BE191" i="42"/>
  <c r="T191" i="42"/>
  <c r="R191" i="42"/>
  <c r="P191" i="42"/>
  <c r="BI190" i="42"/>
  <c r="BH190" i="42"/>
  <c r="BG190" i="42"/>
  <c r="BE190" i="42"/>
  <c r="T190" i="42"/>
  <c r="R190" i="42"/>
  <c r="P190" i="42"/>
  <c r="BI187" i="42"/>
  <c r="BH187" i="42"/>
  <c r="BG187" i="42"/>
  <c r="BE187" i="42"/>
  <c r="T187" i="42"/>
  <c r="R187" i="42"/>
  <c r="P187" i="42"/>
  <c r="BI186" i="42"/>
  <c r="BH186" i="42"/>
  <c r="BG186" i="42"/>
  <c r="BE186" i="42"/>
  <c r="T186" i="42"/>
  <c r="R186" i="42"/>
  <c r="P186" i="42"/>
  <c r="BI185" i="42"/>
  <c r="BH185" i="42"/>
  <c r="BG185" i="42"/>
  <c r="BE185" i="42"/>
  <c r="T185" i="42"/>
  <c r="R185" i="42"/>
  <c r="P185" i="42"/>
  <c r="BI183" i="42"/>
  <c r="BH183" i="42"/>
  <c r="BG183" i="42"/>
  <c r="BE183" i="42"/>
  <c r="T183" i="42"/>
  <c r="T182" i="42"/>
  <c r="R183" i="42"/>
  <c r="R182" i="42"/>
  <c r="P183" i="42"/>
  <c r="P182" i="42"/>
  <c r="BI181" i="42"/>
  <c r="BH181" i="42"/>
  <c r="BG181" i="42"/>
  <c r="BE181" i="42"/>
  <c r="T181" i="42"/>
  <c r="R181" i="42"/>
  <c r="P181" i="42"/>
  <c r="BI180" i="42"/>
  <c r="BH180" i="42"/>
  <c r="BG180" i="42"/>
  <c r="BE180" i="42"/>
  <c r="T180" i="42"/>
  <c r="R180" i="42"/>
  <c r="P180" i="42"/>
  <c r="BI179" i="42"/>
  <c r="BH179" i="42"/>
  <c r="BG179" i="42"/>
  <c r="BE179" i="42"/>
  <c r="T179" i="42"/>
  <c r="R179" i="42"/>
  <c r="P179" i="42"/>
  <c r="BI178" i="42"/>
  <c r="BH178" i="42"/>
  <c r="BG178" i="42"/>
  <c r="BE178" i="42"/>
  <c r="T178" i="42"/>
  <c r="R178" i="42"/>
  <c r="P178" i="42"/>
  <c r="BI176" i="42"/>
  <c r="BH176" i="42"/>
  <c r="BG176" i="42"/>
  <c r="BE176" i="42"/>
  <c r="T176" i="42"/>
  <c r="R176" i="42"/>
  <c r="P176" i="42"/>
  <c r="BI175" i="42"/>
  <c r="BH175" i="42"/>
  <c r="BG175" i="42"/>
  <c r="BE175" i="42"/>
  <c r="T175" i="42"/>
  <c r="R175" i="42"/>
  <c r="P175" i="42"/>
  <c r="BI174" i="42"/>
  <c r="BH174" i="42"/>
  <c r="BG174" i="42"/>
  <c r="BE174" i="42"/>
  <c r="T174" i="42"/>
  <c r="R174" i="42"/>
  <c r="P174" i="42"/>
  <c r="BI173" i="42"/>
  <c r="BH173" i="42"/>
  <c r="BG173" i="42"/>
  <c r="BE173" i="42"/>
  <c r="T173" i="42"/>
  <c r="R173" i="42"/>
  <c r="P173" i="42"/>
  <c r="BI172" i="42"/>
  <c r="BH172" i="42"/>
  <c r="BG172" i="42"/>
  <c r="BE172" i="42"/>
  <c r="T172" i="42"/>
  <c r="R172" i="42"/>
  <c r="P172" i="42"/>
  <c r="BI171" i="42"/>
  <c r="BH171" i="42"/>
  <c r="BG171" i="42"/>
  <c r="BE171" i="42"/>
  <c r="T171" i="42"/>
  <c r="R171" i="42"/>
  <c r="P171" i="42"/>
  <c r="BI170" i="42"/>
  <c r="BH170" i="42"/>
  <c r="BG170" i="42"/>
  <c r="BE170" i="42"/>
  <c r="T170" i="42"/>
  <c r="R170" i="42"/>
  <c r="P170" i="42"/>
  <c r="BI169" i="42"/>
  <c r="BH169" i="42"/>
  <c r="BG169" i="42"/>
  <c r="BE169" i="42"/>
  <c r="T169" i="42"/>
  <c r="R169" i="42"/>
  <c r="P169" i="42"/>
  <c r="BI168" i="42"/>
  <c r="BH168" i="42"/>
  <c r="BG168" i="42"/>
  <c r="BE168" i="42"/>
  <c r="T168" i="42"/>
  <c r="R168" i="42"/>
  <c r="P168" i="42"/>
  <c r="BI167" i="42"/>
  <c r="BH167" i="42"/>
  <c r="BG167" i="42"/>
  <c r="BE167" i="42"/>
  <c r="T167" i="42"/>
  <c r="R167" i="42"/>
  <c r="P167" i="42"/>
  <c r="BI166" i="42"/>
  <c r="BH166" i="42"/>
  <c r="BG166" i="42"/>
  <c r="BE166" i="42"/>
  <c r="T166" i="42"/>
  <c r="R166" i="42"/>
  <c r="P166" i="42"/>
  <c r="BI165" i="42"/>
  <c r="BH165" i="42"/>
  <c r="BG165" i="42"/>
  <c r="BE165" i="42"/>
  <c r="T165" i="42"/>
  <c r="R165" i="42"/>
  <c r="P165" i="42"/>
  <c r="BI164" i="42"/>
  <c r="BH164" i="42"/>
  <c r="BG164" i="42"/>
  <c r="BE164" i="42"/>
  <c r="T164" i="42"/>
  <c r="R164" i="42"/>
  <c r="P164" i="42"/>
  <c r="BI163" i="42"/>
  <c r="BH163" i="42"/>
  <c r="BG163" i="42"/>
  <c r="BE163" i="42"/>
  <c r="T163" i="42"/>
  <c r="R163" i="42"/>
  <c r="P163" i="42"/>
  <c r="BI162" i="42"/>
  <c r="BH162" i="42"/>
  <c r="BG162" i="42"/>
  <c r="BE162" i="42"/>
  <c r="T162" i="42"/>
  <c r="R162" i="42"/>
  <c r="P162" i="42"/>
  <c r="BI161" i="42"/>
  <c r="BH161" i="42"/>
  <c r="BG161" i="42"/>
  <c r="BE161" i="42"/>
  <c r="T161" i="42"/>
  <c r="R161" i="42"/>
  <c r="P161" i="42"/>
  <c r="BI160" i="42"/>
  <c r="BH160" i="42"/>
  <c r="BG160" i="42"/>
  <c r="BE160" i="42"/>
  <c r="T160" i="42"/>
  <c r="R160" i="42"/>
  <c r="P160" i="42"/>
  <c r="BI159" i="42"/>
  <c r="BH159" i="42"/>
  <c r="BG159" i="42"/>
  <c r="BE159" i="42"/>
  <c r="T159" i="42"/>
  <c r="R159" i="42"/>
  <c r="P159" i="42"/>
  <c r="BI158" i="42"/>
  <c r="BH158" i="42"/>
  <c r="BG158" i="42"/>
  <c r="BE158" i="42"/>
  <c r="T158" i="42"/>
  <c r="R158" i="42"/>
  <c r="P158" i="42"/>
  <c r="BI157" i="42"/>
  <c r="BH157" i="42"/>
  <c r="BG157" i="42"/>
  <c r="BE157" i="42"/>
  <c r="T157" i="42"/>
  <c r="R157" i="42"/>
  <c r="P157" i="42"/>
  <c r="BI154" i="42"/>
  <c r="BH154" i="42"/>
  <c r="BG154" i="42"/>
  <c r="BE154" i="42"/>
  <c r="T154" i="42"/>
  <c r="T153" i="42"/>
  <c r="R154" i="42"/>
  <c r="R153" i="42"/>
  <c r="P154" i="42"/>
  <c r="P153" i="42"/>
  <c r="BI152" i="42"/>
  <c r="BH152" i="42"/>
  <c r="BG152" i="42"/>
  <c r="BE152" i="42"/>
  <c r="T152" i="42"/>
  <c r="T151" i="42"/>
  <c r="R152" i="42"/>
  <c r="R151" i="42"/>
  <c r="P152" i="42"/>
  <c r="P151" i="42"/>
  <c r="BI150" i="42"/>
  <c r="BH150" i="42"/>
  <c r="BG150" i="42"/>
  <c r="BE150" i="42"/>
  <c r="T150" i="42"/>
  <c r="R150" i="42"/>
  <c r="P150" i="42"/>
  <c r="BI149" i="42"/>
  <c r="BH149" i="42"/>
  <c r="BG149" i="42"/>
  <c r="BE149" i="42"/>
  <c r="T149" i="42"/>
  <c r="R149" i="42"/>
  <c r="P149" i="42"/>
  <c r="BI148" i="42"/>
  <c r="BH148" i="42"/>
  <c r="BG148" i="42"/>
  <c r="BE148" i="42"/>
  <c r="T148" i="42"/>
  <c r="R148" i="42"/>
  <c r="P148" i="42"/>
  <c r="BI147" i="42"/>
  <c r="BH147" i="42"/>
  <c r="BG147" i="42"/>
  <c r="BE147" i="42"/>
  <c r="T147" i="42"/>
  <c r="R147" i="42"/>
  <c r="P147" i="42"/>
  <c r="BI146" i="42"/>
  <c r="BH146" i="42"/>
  <c r="BG146" i="42"/>
  <c r="BE146" i="42"/>
  <c r="T146" i="42"/>
  <c r="R146" i="42"/>
  <c r="P146" i="42"/>
  <c r="BI145" i="42"/>
  <c r="BH145" i="42"/>
  <c r="BG145" i="42"/>
  <c r="BE145" i="42"/>
  <c r="T145" i="42"/>
  <c r="R145" i="42"/>
  <c r="P145" i="42"/>
  <c r="BI144" i="42"/>
  <c r="BH144" i="42"/>
  <c r="BG144" i="42"/>
  <c r="BE144" i="42"/>
  <c r="T144" i="42"/>
  <c r="R144" i="42"/>
  <c r="P144" i="42"/>
  <c r="BI143" i="42"/>
  <c r="BH143" i="42"/>
  <c r="BG143" i="42"/>
  <c r="BE143" i="42"/>
  <c r="T143" i="42"/>
  <c r="R143" i="42"/>
  <c r="P143" i="42"/>
  <c r="BI142" i="42"/>
  <c r="BH142" i="42"/>
  <c r="BG142" i="42"/>
  <c r="BE142" i="42"/>
  <c r="T142" i="42"/>
  <c r="R142" i="42"/>
  <c r="P142" i="42"/>
  <c r="BI141" i="42"/>
  <c r="BH141" i="42"/>
  <c r="BG141" i="42"/>
  <c r="BE141" i="42"/>
  <c r="T141" i="42"/>
  <c r="R141" i="42"/>
  <c r="P141" i="42"/>
  <c r="BI140" i="42"/>
  <c r="BH140" i="42"/>
  <c r="BG140" i="42"/>
  <c r="BE140" i="42"/>
  <c r="T140" i="42"/>
  <c r="R140" i="42"/>
  <c r="P140" i="42"/>
  <c r="BI139" i="42"/>
  <c r="BH139" i="42"/>
  <c r="BG139" i="42"/>
  <c r="BE139" i="42"/>
  <c r="T139" i="42"/>
  <c r="R139" i="42"/>
  <c r="P139" i="42"/>
  <c r="BI138" i="42"/>
  <c r="BH138" i="42"/>
  <c r="BG138" i="42"/>
  <c r="BE138" i="42"/>
  <c r="T138" i="42"/>
  <c r="R138" i="42"/>
  <c r="P138" i="42"/>
  <c r="J132" i="42"/>
  <c r="J131" i="42"/>
  <c r="F131" i="42"/>
  <c r="F129" i="42"/>
  <c r="E127" i="42"/>
  <c r="BI114" i="42"/>
  <c r="BH114" i="42"/>
  <c r="BG114" i="42"/>
  <c r="BF114" i="42"/>
  <c r="BE114" i="42"/>
  <c r="J92" i="42"/>
  <c r="J91" i="42"/>
  <c r="F91" i="42"/>
  <c r="F89" i="42"/>
  <c r="E87" i="42"/>
  <c r="J18" i="42"/>
  <c r="E18" i="42"/>
  <c r="F92" i="42"/>
  <c r="J17" i="42"/>
  <c r="J12" i="42"/>
  <c r="J129" i="42"/>
  <c r="E7" i="42"/>
  <c r="E125" i="42"/>
  <c r="J39" i="41"/>
  <c r="J38" i="41"/>
  <c r="AY139" i="1"/>
  <c r="J37" i="41"/>
  <c r="AX139" i="1"/>
  <c r="BI221" i="41"/>
  <c r="BH221" i="41"/>
  <c r="BG221" i="41"/>
  <c r="BE221" i="41"/>
  <c r="T221" i="41"/>
  <c r="R221" i="41"/>
  <c r="P221" i="41"/>
  <c r="BI220" i="41"/>
  <c r="BH220" i="41"/>
  <c r="BG220" i="41"/>
  <c r="BE220" i="41"/>
  <c r="T220" i="41"/>
  <c r="R220" i="41"/>
  <c r="P220" i="41"/>
  <c r="BI218" i="41"/>
  <c r="BH218" i="41"/>
  <c r="BG218" i="41"/>
  <c r="BE218" i="41"/>
  <c r="T218" i="41"/>
  <c r="R218" i="41"/>
  <c r="P218" i="41"/>
  <c r="BI217" i="41"/>
  <c r="BH217" i="41"/>
  <c r="BG217" i="41"/>
  <c r="BE217" i="41"/>
  <c r="T217" i="41"/>
  <c r="R217" i="41"/>
  <c r="P217" i="41"/>
  <c r="BI216" i="41"/>
  <c r="BH216" i="41"/>
  <c r="BG216" i="41"/>
  <c r="BE216" i="41"/>
  <c r="T216" i="41"/>
  <c r="R216" i="41"/>
  <c r="P216" i="41"/>
  <c r="BI215" i="41"/>
  <c r="BH215" i="41"/>
  <c r="BG215" i="41"/>
  <c r="BE215" i="41"/>
  <c r="T215" i="41"/>
  <c r="R215" i="41"/>
  <c r="P215" i="41"/>
  <c r="BI213" i="41"/>
  <c r="BH213" i="41"/>
  <c r="BG213" i="41"/>
  <c r="BE213" i="41"/>
  <c r="T213" i="41"/>
  <c r="R213" i="41"/>
  <c r="P213" i="41"/>
  <c r="BI212" i="41"/>
  <c r="BH212" i="41"/>
  <c r="BG212" i="41"/>
  <c r="BE212" i="41"/>
  <c r="T212" i="41"/>
  <c r="R212" i="41"/>
  <c r="P212" i="41"/>
  <c r="BI211" i="41"/>
  <c r="BH211" i="41"/>
  <c r="BG211" i="41"/>
  <c r="BE211" i="41"/>
  <c r="T211" i="41"/>
  <c r="R211" i="41"/>
  <c r="P211" i="41"/>
  <c r="BI210" i="41"/>
  <c r="BH210" i="41"/>
  <c r="BG210" i="41"/>
  <c r="BE210" i="41"/>
  <c r="T210" i="41"/>
  <c r="R210" i="41"/>
  <c r="P210" i="41"/>
  <c r="BI209" i="41"/>
  <c r="BH209" i="41"/>
  <c r="BG209" i="41"/>
  <c r="BE209" i="41"/>
  <c r="T209" i="41"/>
  <c r="R209" i="41"/>
  <c r="P209" i="41"/>
  <c r="BI208" i="41"/>
  <c r="BH208" i="41"/>
  <c r="BG208" i="41"/>
  <c r="BE208" i="41"/>
  <c r="T208" i="41"/>
  <c r="R208" i="41"/>
  <c r="P208" i="41"/>
  <c r="BI207" i="41"/>
  <c r="BH207" i="41"/>
  <c r="BG207" i="41"/>
  <c r="BE207" i="41"/>
  <c r="T207" i="41"/>
  <c r="R207" i="41"/>
  <c r="P207" i="41"/>
  <c r="BI206" i="41"/>
  <c r="BH206" i="41"/>
  <c r="BG206" i="41"/>
  <c r="BE206" i="41"/>
  <c r="T206" i="41"/>
  <c r="R206" i="41"/>
  <c r="P206" i="41"/>
  <c r="BI205" i="41"/>
  <c r="BH205" i="41"/>
  <c r="BG205" i="41"/>
  <c r="BE205" i="41"/>
  <c r="T205" i="41"/>
  <c r="R205" i="41"/>
  <c r="P205" i="41"/>
  <c r="BI204" i="41"/>
  <c r="BH204" i="41"/>
  <c r="BG204" i="41"/>
  <c r="BE204" i="41"/>
  <c r="T204" i="41"/>
  <c r="R204" i="41"/>
  <c r="P204" i="41"/>
  <c r="BI203" i="41"/>
  <c r="BH203" i="41"/>
  <c r="BG203" i="41"/>
  <c r="BE203" i="41"/>
  <c r="T203" i="41"/>
  <c r="R203" i="41"/>
  <c r="P203" i="41"/>
  <c r="BI202" i="41"/>
  <c r="BH202" i="41"/>
  <c r="BG202" i="41"/>
  <c r="BE202" i="41"/>
  <c r="T202" i="41"/>
  <c r="R202" i="41"/>
  <c r="P202" i="41"/>
  <c r="BI201" i="41"/>
  <c r="BH201" i="41"/>
  <c r="BG201" i="41"/>
  <c r="BE201" i="41"/>
  <c r="T201" i="41"/>
  <c r="R201" i="41"/>
  <c r="P201" i="41"/>
  <c r="BI200" i="41"/>
  <c r="BH200" i="41"/>
  <c r="BG200" i="41"/>
  <c r="BE200" i="41"/>
  <c r="T200" i="41"/>
  <c r="R200" i="41"/>
  <c r="P200" i="41"/>
  <c r="BI199" i="41"/>
  <c r="BH199" i="41"/>
  <c r="BG199" i="41"/>
  <c r="BE199" i="41"/>
  <c r="T199" i="41"/>
  <c r="R199" i="41"/>
  <c r="P199" i="41"/>
  <c r="BI198" i="41"/>
  <c r="BH198" i="41"/>
  <c r="BG198" i="41"/>
  <c r="BE198" i="41"/>
  <c r="T198" i="41"/>
  <c r="R198" i="41"/>
  <c r="P198" i="41"/>
  <c r="BI197" i="41"/>
  <c r="BH197" i="41"/>
  <c r="BG197" i="41"/>
  <c r="BE197" i="41"/>
  <c r="T197" i="41"/>
  <c r="R197" i="41"/>
  <c r="P197" i="41"/>
  <c r="BI196" i="41"/>
  <c r="BH196" i="41"/>
  <c r="BG196" i="41"/>
  <c r="BE196" i="41"/>
  <c r="T196" i="41"/>
  <c r="R196" i="41"/>
  <c r="P196" i="41"/>
  <c r="BI194" i="41"/>
  <c r="BH194" i="41"/>
  <c r="BG194" i="41"/>
  <c r="BE194" i="41"/>
  <c r="T194" i="41"/>
  <c r="R194" i="41"/>
  <c r="P194" i="41"/>
  <c r="BI193" i="41"/>
  <c r="BH193" i="41"/>
  <c r="BG193" i="41"/>
  <c r="BE193" i="41"/>
  <c r="T193" i="41"/>
  <c r="R193" i="41"/>
  <c r="P193" i="41"/>
  <c r="BI192" i="41"/>
  <c r="BH192" i="41"/>
  <c r="BG192" i="41"/>
  <c r="BE192" i="41"/>
  <c r="T192" i="41"/>
  <c r="R192" i="41"/>
  <c r="P192" i="41"/>
  <c r="BI191" i="41"/>
  <c r="BH191" i="41"/>
  <c r="BG191" i="41"/>
  <c r="BE191" i="41"/>
  <c r="T191" i="41"/>
  <c r="R191" i="41"/>
  <c r="P191" i="41"/>
  <c r="BI190" i="41"/>
  <c r="BH190" i="41"/>
  <c r="BG190" i="41"/>
  <c r="BE190" i="41"/>
  <c r="T190" i="41"/>
  <c r="R190" i="41"/>
  <c r="P190" i="41"/>
  <c r="BI187" i="41"/>
  <c r="BH187" i="41"/>
  <c r="BG187" i="41"/>
  <c r="BE187" i="41"/>
  <c r="T187" i="41"/>
  <c r="R187" i="41"/>
  <c r="P187" i="41"/>
  <c r="BI186" i="41"/>
  <c r="BH186" i="41"/>
  <c r="BG186" i="41"/>
  <c r="BE186" i="41"/>
  <c r="T186" i="41"/>
  <c r="R186" i="41"/>
  <c r="P186" i="41"/>
  <c r="BI185" i="41"/>
  <c r="BH185" i="41"/>
  <c r="BG185" i="41"/>
  <c r="BE185" i="41"/>
  <c r="T185" i="41"/>
  <c r="R185" i="41"/>
  <c r="P185" i="41"/>
  <c r="BI183" i="41"/>
  <c r="BH183" i="41"/>
  <c r="BG183" i="41"/>
  <c r="BE183" i="41"/>
  <c r="T183" i="41"/>
  <c r="T182" i="41"/>
  <c r="R183" i="41"/>
  <c r="R182" i="41"/>
  <c r="P183" i="41"/>
  <c r="P182" i="41"/>
  <c r="BI181" i="41"/>
  <c r="BH181" i="41"/>
  <c r="BG181" i="41"/>
  <c r="BE181" i="41"/>
  <c r="T181" i="41"/>
  <c r="R181" i="41"/>
  <c r="P181" i="41"/>
  <c r="BI180" i="41"/>
  <c r="BH180" i="41"/>
  <c r="BG180" i="41"/>
  <c r="BE180" i="41"/>
  <c r="T180" i="41"/>
  <c r="R180" i="41"/>
  <c r="P180" i="41"/>
  <c r="BI179" i="41"/>
  <c r="BH179" i="41"/>
  <c r="BG179" i="41"/>
  <c r="BE179" i="41"/>
  <c r="T179" i="41"/>
  <c r="R179" i="41"/>
  <c r="P179" i="41"/>
  <c r="BI178" i="41"/>
  <c r="BH178" i="41"/>
  <c r="BG178" i="41"/>
  <c r="BE178" i="41"/>
  <c r="T178" i="41"/>
  <c r="R178" i="41"/>
  <c r="P178" i="41"/>
  <c r="BI176" i="41"/>
  <c r="BH176" i="41"/>
  <c r="BG176" i="41"/>
  <c r="BE176" i="41"/>
  <c r="T176" i="41"/>
  <c r="R176" i="41"/>
  <c r="P176" i="41"/>
  <c r="BI175" i="41"/>
  <c r="BH175" i="41"/>
  <c r="BG175" i="41"/>
  <c r="BE175" i="41"/>
  <c r="T175" i="41"/>
  <c r="R175" i="41"/>
  <c r="P175" i="41"/>
  <c r="BI174" i="41"/>
  <c r="BH174" i="41"/>
  <c r="BG174" i="41"/>
  <c r="BE174" i="41"/>
  <c r="T174" i="41"/>
  <c r="R174" i="41"/>
  <c r="P174" i="41"/>
  <c r="BI173" i="41"/>
  <c r="BH173" i="41"/>
  <c r="BG173" i="41"/>
  <c r="BE173" i="41"/>
  <c r="T173" i="41"/>
  <c r="R173" i="41"/>
  <c r="P173" i="41"/>
  <c r="BI172" i="41"/>
  <c r="BH172" i="41"/>
  <c r="BG172" i="41"/>
  <c r="BE172" i="41"/>
  <c r="T172" i="41"/>
  <c r="R172" i="41"/>
  <c r="P172" i="41"/>
  <c r="BI171" i="41"/>
  <c r="BH171" i="41"/>
  <c r="BG171" i="41"/>
  <c r="BE171" i="41"/>
  <c r="T171" i="41"/>
  <c r="R171" i="41"/>
  <c r="P171" i="41"/>
  <c r="BI170" i="41"/>
  <c r="BH170" i="41"/>
  <c r="BG170" i="41"/>
  <c r="BE170" i="41"/>
  <c r="T170" i="41"/>
  <c r="R170" i="41"/>
  <c r="P170" i="41"/>
  <c r="BI169" i="41"/>
  <c r="BH169" i="41"/>
  <c r="BG169" i="41"/>
  <c r="BE169" i="41"/>
  <c r="T169" i="41"/>
  <c r="R169" i="41"/>
  <c r="P169" i="41"/>
  <c r="BI168" i="41"/>
  <c r="BH168" i="41"/>
  <c r="BG168" i="41"/>
  <c r="BE168" i="41"/>
  <c r="T168" i="41"/>
  <c r="R168" i="41"/>
  <c r="P168" i="41"/>
  <c r="BI167" i="41"/>
  <c r="BH167" i="41"/>
  <c r="BG167" i="41"/>
  <c r="BE167" i="41"/>
  <c r="T167" i="41"/>
  <c r="R167" i="41"/>
  <c r="P167" i="41"/>
  <c r="BI166" i="41"/>
  <c r="BH166" i="41"/>
  <c r="BG166" i="41"/>
  <c r="BE166" i="41"/>
  <c r="T166" i="41"/>
  <c r="R166" i="41"/>
  <c r="P166" i="41"/>
  <c r="BI165" i="41"/>
  <c r="BH165" i="41"/>
  <c r="BG165" i="41"/>
  <c r="BE165" i="41"/>
  <c r="T165" i="41"/>
  <c r="R165" i="41"/>
  <c r="P165" i="41"/>
  <c r="BI164" i="41"/>
  <c r="BH164" i="41"/>
  <c r="BG164" i="41"/>
  <c r="BE164" i="41"/>
  <c r="T164" i="41"/>
  <c r="R164" i="41"/>
  <c r="P164" i="41"/>
  <c r="BI163" i="41"/>
  <c r="BH163" i="41"/>
  <c r="BG163" i="41"/>
  <c r="BE163" i="41"/>
  <c r="T163" i="41"/>
  <c r="R163" i="41"/>
  <c r="P163" i="41"/>
  <c r="BI162" i="41"/>
  <c r="BH162" i="41"/>
  <c r="BG162" i="41"/>
  <c r="BE162" i="41"/>
  <c r="T162" i="41"/>
  <c r="R162" i="41"/>
  <c r="P162" i="41"/>
  <c r="BI161" i="41"/>
  <c r="BH161" i="41"/>
  <c r="BG161" i="41"/>
  <c r="BE161" i="41"/>
  <c r="T161" i="41"/>
  <c r="R161" i="41"/>
  <c r="P161" i="41"/>
  <c r="BI160" i="41"/>
  <c r="BH160" i="41"/>
  <c r="BG160" i="41"/>
  <c r="BE160" i="41"/>
  <c r="T160" i="41"/>
  <c r="R160" i="41"/>
  <c r="P160" i="41"/>
  <c r="BI159" i="41"/>
  <c r="BH159" i="41"/>
  <c r="BG159" i="41"/>
  <c r="BE159" i="41"/>
  <c r="T159" i="41"/>
  <c r="R159" i="41"/>
  <c r="P159" i="41"/>
  <c r="BI158" i="41"/>
  <c r="BH158" i="41"/>
  <c r="BG158" i="41"/>
  <c r="BE158" i="41"/>
  <c r="T158" i="41"/>
  <c r="R158" i="41"/>
  <c r="P158" i="41"/>
  <c r="BI157" i="41"/>
  <c r="BH157" i="41"/>
  <c r="BG157" i="41"/>
  <c r="BE157" i="41"/>
  <c r="T157" i="41"/>
  <c r="R157" i="41"/>
  <c r="P157" i="41"/>
  <c r="BI154" i="41"/>
  <c r="BH154" i="41"/>
  <c r="BG154" i="41"/>
  <c r="BE154" i="41"/>
  <c r="T154" i="41"/>
  <c r="T153" i="41"/>
  <c r="R154" i="41"/>
  <c r="R153" i="41"/>
  <c r="P154" i="41"/>
  <c r="P153" i="41"/>
  <c r="BI152" i="41"/>
  <c r="BH152" i="41"/>
  <c r="BG152" i="41"/>
  <c r="BE152" i="41"/>
  <c r="T152" i="41"/>
  <c r="T151" i="41"/>
  <c r="R152" i="41"/>
  <c r="R151" i="41"/>
  <c r="P152" i="41"/>
  <c r="P151" i="41"/>
  <c r="BI150" i="41"/>
  <c r="BH150" i="41"/>
  <c r="BG150" i="41"/>
  <c r="BE150" i="41"/>
  <c r="T150" i="41"/>
  <c r="R150" i="41"/>
  <c r="P150" i="41"/>
  <c r="BI149" i="41"/>
  <c r="BH149" i="41"/>
  <c r="BG149" i="41"/>
  <c r="BE149" i="41"/>
  <c r="T149" i="41"/>
  <c r="R149" i="41"/>
  <c r="P149" i="41"/>
  <c r="BI148" i="41"/>
  <c r="BH148" i="41"/>
  <c r="BG148" i="41"/>
  <c r="BE148" i="41"/>
  <c r="T148" i="41"/>
  <c r="R148" i="41"/>
  <c r="P148" i="41"/>
  <c r="BI147" i="41"/>
  <c r="BH147" i="41"/>
  <c r="BG147" i="41"/>
  <c r="BE147" i="41"/>
  <c r="T147" i="41"/>
  <c r="R147" i="41"/>
  <c r="P147" i="41"/>
  <c r="BI146" i="41"/>
  <c r="BH146" i="41"/>
  <c r="BG146" i="41"/>
  <c r="BE146" i="41"/>
  <c r="T146" i="41"/>
  <c r="R146" i="41"/>
  <c r="P146" i="41"/>
  <c r="BI145" i="41"/>
  <c r="BH145" i="41"/>
  <c r="BG145" i="41"/>
  <c r="BE145" i="41"/>
  <c r="T145" i="41"/>
  <c r="R145" i="41"/>
  <c r="P145" i="41"/>
  <c r="BI144" i="41"/>
  <c r="BH144" i="41"/>
  <c r="BG144" i="41"/>
  <c r="BE144" i="41"/>
  <c r="T144" i="41"/>
  <c r="R144" i="41"/>
  <c r="P144" i="41"/>
  <c r="BI143" i="41"/>
  <c r="BH143" i="41"/>
  <c r="BG143" i="41"/>
  <c r="BE143" i="41"/>
  <c r="T143" i="41"/>
  <c r="R143" i="41"/>
  <c r="P143" i="41"/>
  <c r="BI142" i="41"/>
  <c r="BH142" i="41"/>
  <c r="BG142" i="41"/>
  <c r="BE142" i="41"/>
  <c r="T142" i="41"/>
  <c r="R142" i="41"/>
  <c r="P142" i="41"/>
  <c r="BI141" i="41"/>
  <c r="BH141" i="41"/>
  <c r="BG141" i="41"/>
  <c r="BE141" i="41"/>
  <c r="T141" i="41"/>
  <c r="R141" i="41"/>
  <c r="P141" i="41"/>
  <c r="BI140" i="41"/>
  <c r="BH140" i="41"/>
  <c r="BG140" i="41"/>
  <c r="BE140" i="41"/>
  <c r="T140" i="41"/>
  <c r="R140" i="41"/>
  <c r="P140" i="41"/>
  <c r="BI139" i="41"/>
  <c r="BH139" i="41"/>
  <c r="BG139" i="41"/>
  <c r="BE139" i="41"/>
  <c r="T139" i="41"/>
  <c r="R139" i="41"/>
  <c r="P139" i="41"/>
  <c r="BI138" i="41"/>
  <c r="BH138" i="41"/>
  <c r="BG138" i="41"/>
  <c r="BE138" i="41"/>
  <c r="T138" i="41"/>
  <c r="R138" i="41"/>
  <c r="P138" i="41"/>
  <c r="J132" i="41"/>
  <c r="J131" i="41"/>
  <c r="F131" i="41"/>
  <c r="F129" i="41"/>
  <c r="E127" i="41"/>
  <c r="BI114" i="41"/>
  <c r="BH114" i="41"/>
  <c r="BG114" i="41"/>
  <c r="BF114" i="41"/>
  <c r="BE114" i="41"/>
  <c r="J92" i="41"/>
  <c r="J91" i="41"/>
  <c r="F91" i="41"/>
  <c r="F89" i="41"/>
  <c r="E87" i="41"/>
  <c r="J18" i="41"/>
  <c r="E18" i="41"/>
  <c r="F92" i="41"/>
  <c r="J17" i="41"/>
  <c r="J12" i="41"/>
  <c r="J89" i="41"/>
  <c r="E7" i="41"/>
  <c r="E125" i="41"/>
  <c r="J39" i="40"/>
  <c r="J38" i="40"/>
  <c r="AY138" i="1"/>
  <c r="J37" i="40"/>
  <c r="AX138" i="1"/>
  <c r="BI168" i="40"/>
  <c r="BH168" i="40"/>
  <c r="BG168" i="40"/>
  <c r="BE168" i="40"/>
  <c r="T168" i="40"/>
  <c r="R168" i="40"/>
  <c r="P168" i="40"/>
  <c r="BI167" i="40"/>
  <c r="BH167" i="40"/>
  <c r="BG167" i="40"/>
  <c r="BE167" i="40"/>
  <c r="T167" i="40"/>
  <c r="R167" i="40"/>
  <c r="P167" i="40"/>
  <c r="BI165" i="40"/>
  <c r="BH165" i="40"/>
  <c r="BG165" i="40"/>
  <c r="BE165" i="40"/>
  <c r="T165" i="40"/>
  <c r="R165" i="40"/>
  <c r="P165" i="40"/>
  <c r="BI163" i="40"/>
  <c r="BH163" i="40"/>
  <c r="BG163" i="40"/>
  <c r="BE163" i="40"/>
  <c r="T163" i="40"/>
  <c r="R163" i="40"/>
  <c r="P163" i="40"/>
  <c r="BI161" i="40"/>
  <c r="BH161" i="40"/>
  <c r="BG161" i="40"/>
  <c r="BE161" i="40"/>
  <c r="T161" i="40"/>
  <c r="R161" i="40"/>
  <c r="P161" i="40"/>
  <c r="BI160" i="40"/>
  <c r="BH160" i="40"/>
  <c r="BG160" i="40"/>
  <c r="BE160" i="40"/>
  <c r="T160" i="40"/>
  <c r="R160" i="40"/>
  <c r="P160" i="40"/>
  <c r="BI158" i="40"/>
  <c r="BH158" i="40"/>
  <c r="BG158" i="40"/>
  <c r="BE158" i="40"/>
  <c r="T158" i="40"/>
  <c r="R158" i="40"/>
  <c r="P158" i="40"/>
  <c r="BI157" i="40"/>
  <c r="BH157" i="40"/>
  <c r="BG157" i="40"/>
  <c r="BE157" i="40"/>
  <c r="T157" i="40"/>
  <c r="R157" i="40"/>
  <c r="P157" i="40"/>
  <c r="BI156" i="40"/>
  <c r="BH156" i="40"/>
  <c r="BG156" i="40"/>
  <c r="BE156" i="40"/>
  <c r="T156" i="40"/>
  <c r="R156" i="40"/>
  <c r="P156" i="40"/>
  <c r="BI155" i="40"/>
  <c r="BH155" i="40"/>
  <c r="BG155" i="40"/>
  <c r="BE155" i="40"/>
  <c r="T155" i="40"/>
  <c r="R155" i="40"/>
  <c r="P155" i="40"/>
  <c r="BI154" i="40"/>
  <c r="BH154" i="40"/>
  <c r="BG154" i="40"/>
  <c r="BE154" i="40"/>
  <c r="T154" i="40"/>
  <c r="R154" i="40"/>
  <c r="P154" i="40"/>
  <c r="BI153" i="40"/>
  <c r="BH153" i="40"/>
  <c r="BG153" i="40"/>
  <c r="BE153" i="40"/>
  <c r="T153" i="40"/>
  <c r="R153" i="40"/>
  <c r="P153" i="40"/>
  <c r="BI152" i="40"/>
  <c r="BH152" i="40"/>
  <c r="BG152" i="40"/>
  <c r="BE152" i="40"/>
  <c r="T152" i="40"/>
  <c r="R152" i="40"/>
  <c r="P152" i="40"/>
  <c r="BI151" i="40"/>
  <c r="BH151" i="40"/>
  <c r="BG151" i="40"/>
  <c r="BE151" i="40"/>
  <c r="T151" i="40"/>
  <c r="R151" i="40"/>
  <c r="P151" i="40"/>
  <c r="BI150" i="40"/>
  <c r="BH150" i="40"/>
  <c r="BG150" i="40"/>
  <c r="BE150" i="40"/>
  <c r="T150" i="40"/>
  <c r="R150" i="40"/>
  <c r="P150" i="40"/>
  <c r="BI149" i="40"/>
  <c r="BH149" i="40"/>
  <c r="BG149" i="40"/>
  <c r="BE149" i="40"/>
  <c r="T149" i="40"/>
  <c r="R149" i="40"/>
  <c r="P149" i="40"/>
  <c r="BI148" i="40"/>
  <c r="BH148" i="40"/>
  <c r="BG148" i="40"/>
  <c r="BE148" i="40"/>
  <c r="T148" i="40"/>
  <c r="R148" i="40"/>
  <c r="P148" i="40"/>
  <c r="BI147" i="40"/>
  <c r="BH147" i="40"/>
  <c r="BG147" i="40"/>
  <c r="BE147" i="40"/>
  <c r="T147" i="40"/>
  <c r="R147" i="40"/>
  <c r="P147" i="40"/>
  <c r="BI146" i="40"/>
  <c r="BH146" i="40"/>
  <c r="BG146" i="40"/>
  <c r="BE146" i="40"/>
  <c r="T146" i="40"/>
  <c r="R146" i="40"/>
  <c r="P146" i="40"/>
  <c r="BI144" i="40"/>
  <c r="BH144" i="40"/>
  <c r="BG144" i="40"/>
  <c r="BE144" i="40"/>
  <c r="T144" i="40"/>
  <c r="R144" i="40"/>
  <c r="P144" i="40"/>
  <c r="BI143" i="40"/>
  <c r="BH143" i="40"/>
  <c r="BG143" i="40"/>
  <c r="BE143" i="40"/>
  <c r="T143" i="40"/>
  <c r="R143" i="40"/>
  <c r="P143" i="40"/>
  <c r="BI142" i="40"/>
  <c r="BH142" i="40"/>
  <c r="BG142" i="40"/>
  <c r="BE142" i="40"/>
  <c r="T142" i="40"/>
  <c r="R142" i="40"/>
  <c r="P142" i="40"/>
  <c r="BI140" i="40"/>
  <c r="BH140" i="40"/>
  <c r="BG140" i="40"/>
  <c r="BE140" i="40"/>
  <c r="T140" i="40"/>
  <c r="R140" i="40"/>
  <c r="P140" i="40"/>
  <c r="BI139" i="40"/>
  <c r="BH139" i="40"/>
  <c r="BG139" i="40"/>
  <c r="BE139" i="40"/>
  <c r="T139" i="40"/>
  <c r="R139" i="40"/>
  <c r="P139" i="40"/>
  <c r="BI138" i="40"/>
  <c r="BH138" i="40"/>
  <c r="BG138" i="40"/>
  <c r="BE138" i="40"/>
  <c r="T138" i="40"/>
  <c r="R138" i="40"/>
  <c r="P138" i="40"/>
  <c r="BI137" i="40"/>
  <c r="BH137" i="40"/>
  <c r="BG137" i="40"/>
  <c r="BE137" i="40"/>
  <c r="T137" i="40"/>
  <c r="R137" i="40"/>
  <c r="P137" i="40"/>
  <c r="BI136" i="40"/>
  <c r="BH136" i="40"/>
  <c r="BG136" i="40"/>
  <c r="BE136" i="40"/>
  <c r="T136" i="40"/>
  <c r="R136" i="40"/>
  <c r="P136" i="40"/>
  <c r="BI135" i="40"/>
  <c r="BH135" i="40"/>
  <c r="BG135" i="40"/>
  <c r="BE135" i="40"/>
  <c r="T135" i="40"/>
  <c r="R135" i="40"/>
  <c r="P135" i="40"/>
  <c r="BI134" i="40"/>
  <c r="BH134" i="40"/>
  <c r="BG134" i="40"/>
  <c r="BE134" i="40"/>
  <c r="T134" i="40"/>
  <c r="R134" i="40"/>
  <c r="P134" i="40"/>
  <c r="BI133" i="40"/>
  <c r="BH133" i="40"/>
  <c r="BG133" i="40"/>
  <c r="BE133" i="40"/>
  <c r="T133" i="40"/>
  <c r="R133" i="40"/>
  <c r="P133" i="40"/>
  <c r="BI132" i="40"/>
  <c r="BH132" i="40"/>
  <c r="BG132" i="40"/>
  <c r="BE132" i="40"/>
  <c r="T132" i="40"/>
  <c r="R132" i="40"/>
  <c r="P132" i="40"/>
  <c r="BI131" i="40"/>
  <c r="BH131" i="40"/>
  <c r="BG131" i="40"/>
  <c r="BE131" i="40"/>
  <c r="T131" i="40"/>
  <c r="R131" i="40"/>
  <c r="P131" i="40"/>
  <c r="BI130" i="40"/>
  <c r="BH130" i="40"/>
  <c r="BG130" i="40"/>
  <c r="BE130" i="40"/>
  <c r="T130" i="40"/>
  <c r="R130" i="40"/>
  <c r="P130" i="40"/>
  <c r="J124" i="40"/>
  <c r="J123" i="40"/>
  <c r="F123" i="40"/>
  <c r="F121" i="40"/>
  <c r="E119" i="40"/>
  <c r="BI106" i="40"/>
  <c r="BH106" i="40"/>
  <c r="BG106" i="40"/>
  <c r="BF106" i="40"/>
  <c r="BE106" i="40"/>
  <c r="J92" i="40"/>
  <c r="J91" i="40"/>
  <c r="F91" i="40"/>
  <c r="F89" i="40"/>
  <c r="E87" i="40"/>
  <c r="J18" i="40"/>
  <c r="E18" i="40"/>
  <c r="F124" i="40"/>
  <c r="J17" i="40"/>
  <c r="J12" i="40"/>
  <c r="J121" i="40"/>
  <c r="E7" i="40"/>
  <c r="E117" i="40"/>
  <c r="J39" i="39"/>
  <c r="J38" i="39"/>
  <c r="AY137" i="1"/>
  <c r="J37" i="39"/>
  <c r="AX137" i="1"/>
  <c r="BI189" i="39"/>
  <c r="BH189" i="39"/>
  <c r="BG189" i="39"/>
  <c r="BE189" i="39"/>
  <c r="T189" i="39"/>
  <c r="R189" i="39"/>
  <c r="P189" i="39"/>
  <c r="BI188" i="39"/>
  <c r="BH188" i="39"/>
  <c r="BG188" i="39"/>
  <c r="BE188" i="39"/>
  <c r="T188" i="39"/>
  <c r="R188" i="39"/>
  <c r="P188" i="39"/>
  <c r="BI186" i="39"/>
  <c r="BH186" i="39"/>
  <c r="BG186" i="39"/>
  <c r="BE186" i="39"/>
  <c r="T186" i="39"/>
  <c r="R186" i="39"/>
  <c r="P186" i="39"/>
  <c r="BI184" i="39"/>
  <c r="BH184" i="39"/>
  <c r="BG184" i="39"/>
  <c r="BE184" i="39"/>
  <c r="T184" i="39"/>
  <c r="R184" i="39"/>
  <c r="P184" i="39"/>
  <c r="BI182" i="39"/>
  <c r="BH182" i="39"/>
  <c r="BG182" i="39"/>
  <c r="BE182" i="39"/>
  <c r="T182" i="39"/>
  <c r="R182" i="39"/>
  <c r="P182" i="39"/>
  <c r="BI181" i="39"/>
  <c r="BH181" i="39"/>
  <c r="BG181" i="39"/>
  <c r="BE181" i="39"/>
  <c r="T181" i="39"/>
  <c r="R181" i="39"/>
  <c r="P181" i="39"/>
  <c r="BI179" i="39"/>
  <c r="BH179" i="39"/>
  <c r="BG179" i="39"/>
  <c r="BE179" i="39"/>
  <c r="T179" i="39"/>
  <c r="R179" i="39"/>
  <c r="P179" i="39"/>
  <c r="BI178" i="39"/>
  <c r="BH178" i="39"/>
  <c r="BG178" i="39"/>
  <c r="BE178" i="39"/>
  <c r="T178" i="39"/>
  <c r="R178" i="39"/>
  <c r="P178" i="39"/>
  <c r="BI177" i="39"/>
  <c r="BH177" i="39"/>
  <c r="BG177" i="39"/>
  <c r="BE177" i="39"/>
  <c r="T177" i="39"/>
  <c r="R177" i="39"/>
  <c r="P177" i="39"/>
  <c r="BI176" i="39"/>
  <c r="BH176" i="39"/>
  <c r="BG176" i="39"/>
  <c r="BE176" i="39"/>
  <c r="T176" i="39"/>
  <c r="R176" i="39"/>
  <c r="P176" i="39"/>
  <c r="BI175" i="39"/>
  <c r="BH175" i="39"/>
  <c r="BG175" i="39"/>
  <c r="BE175" i="39"/>
  <c r="T175" i="39"/>
  <c r="R175" i="39"/>
  <c r="P175" i="39"/>
  <c r="BI174" i="39"/>
  <c r="BH174" i="39"/>
  <c r="BG174" i="39"/>
  <c r="BE174" i="39"/>
  <c r="T174" i="39"/>
  <c r="R174" i="39"/>
  <c r="P174" i="39"/>
  <c r="BI173" i="39"/>
  <c r="BH173" i="39"/>
  <c r="BG173" i="39"/>
  <c r="BE173" i="39"/>
  <c r="T173" i="39"/>
  <c r="R173" i="39"/>
  <c r="P173" i="39"/>
  <c r="BI172" i="39"/>
  <c r="BH172" i="39"/>
  <c r="BG172" i="39"/>
  <c r="BE172" i="39"/>
  <c r="T172" i="39"/>
  <c r="R172" i="39"/>
  <c r="P172" i="39"/>
  <c r="BI171" i="39"/>
  <c r="BH171" i="39"/>
  <c r="BG171" i="39"/>
  <c r="BE171" i="39"/>
  <c r="T171" i="39"/>
  <c r="R171" i="39"/>
  <c r="P171" i="39"/>
  <c r="BI170" i="39"/>
  <c r="BH170" i="39"/>
  <c r="BG170" i="39"/>
  <c r="BE170" i="39"/>
  <c r="T170" i="39"/>
  <c r="R170" i="39"/>
  <c r="P170" i="39"/>
  <c r="BI169" i="39"/>
  <c r="BH169" i="39"/>
  <c r="BG169" i="39"/>
  <c r="BE169" i="39"/>
  <c r="T169" i="39"/>
  <c r="R169" i="39"/>
  <c r="P169" i="39"/>
  <c r="BI168" i="39"/>
  <c r="BH168" i="39"/>
  <c r="BG168" i="39"/>
  <c r="BE168" i="39"/>
  <c r="T168" i="39"/>
  <c r="R168" i="39"/>
  <c r="P168" i="39"/>
  <c r="BI167" i="39"/>
  <c r="BH167" i="39"/>
  <c r="BG167" i="39"/>
  <c r="BE167" i="39"/>
  <c r="T167" i="39"/>
  <c r="R167" i="39"/>
  <c r="P167" i="39"/>
  <c r="BI166" i="39"/>
  <c r="BH166" i="39"/>
  <c r="BG166" i="39"/>
  <c r="BE166" i="39"/>
  <c r="T166" i="39"/>
  <c r="R166" i="39"/>
  <c r="P166" i="39"/>
  <c r="BI165" i="39"/>
  <c r="BH165" i="39"/>
  <c r="BG165" i="39"/>
  <c r="BE165" i="39"/>
  <c r="T165" i="39"/>
  <c r="R165" i="39"/>
  <c r="P165" i="39"/>
  <c r="BI164" i="39"/>
  <c r="BH164" i="39"/>
  <c r="BG164" i="39"/>
  <c r="BE164" i="39"/>
  <c r="T164" i="39"/>
  <c r="R164" i="39"/>
  <c r="P164" i="39"/>
  <c r="BI163" i="39"/>
  <c r="BH163" i="39"/>
  <c r="BG163" i="39"/>
  <c r="BE163" i="39"/>
  <c r="T163" i="39"/>
  <c r="R163" i="39"/>
  <c r="P163" i="39"/>
  <c r="BI162" i="39"/>
  <c r="BH162" i="39"/>
  <c r="BG162" i="39"/>
  <c r="BE162" i="39"/>
  <c r="T162" i="39"/>
  <c r="R162" i="39"/>
  <c r="P162" i="39"/>
  <c r="BI161" i="39"/>
  <c r="BH161" i="39"/>
  <c r="BG161" i="39"/>
  <c r="BE161" i="39"/>
  <c r="T161" i="39"/>
  <c r="R161" i="39"/>
  <c r="P161" i="39"/>
  <c r="BI160" i="39"/>
  <c r="BH160" i="39"/>
  <c r="BG160" i="39"/>
  <c r="BE160" i="39"/>
  <c r="T160" i="39"/>
  <c r="R160" i="39"/>
  <c r="P160" i="39"/>
  <c r="BI159" i="39"/>
  <c r="BH159" i="39"/>
  <c r="BG159" i="39"/>
  <c r="BE159" i="39"/>
  <c r="T159" i="39"/>
  <c r="R159" i="39"/>
  <c r="P159" i="39"/>
  <c r="BI158" i="39"/>
  <c r="BH158" i="39"/>
  <c r="BG158" i="39"/>
  <c r="BE158" i="39"/>
  <c r="T158" i="39"/>
  <c r="R158" i="39"/>
  <c r="P158" i="39"/>
  <c r="BI157" i="39"/>
  <c r="BH157" i="39"/>
  <c r="BG157" i="39"/>
  <c r="BE157" i="39"/>
  <c r="T157" i="39"/>
  <c r="R157" i="39"/>
  <c r="P157" i="39"/>
  <c r="BI156" i="39"/>
  <c r="BH156" i="39"/>
  <c r="BG156" i="39"/>
  <c r="BE156" i="39"/>
  <c r="T156" i="39"/>
  <c r="R156" i="39"/>
  <c r="P156" i="39"/>
  <c r="BI155" i="39"/>
  <c r="BH155" i="39"/>
  <c r="BG155" i="39"/>
  <c r="BE155" i="39"/>
  <c r="T155" i="39"/>
  <c r="R155" i="39"/>
  <c r="P155" i="39"/>
  <c r="BI154" i="39"/>
  <c r="BH154" i="39"/>
  <c r="BG154" i="39"/>
  <c r="BE154" i="39"/>
  <c r="T154" i="39"/>
  <c r="R154" i="39"/>
  <c r="P154" i="39"/>
  <c r="BI153" i="39"/>
  <c r="BH153" i="39"/>
  <c r="BG153" i="39"/>
  <c r="BE153" i="39"/>
  <c r="T153" i="39"/>
  <c r="R153" i="39"/>
  <c r="P153" i="39"/>
  <c r="BI152" i="39"/>
  <c r="BH152" i="39"/>
  <c r="BG152" i="39"/>
  <c r="BE152" i="39"/>
  <c r="T152" i="39"/>
  <c r="R152" i="39"/>
  <c r="P152" i="39"/>
  <c r="BI151" i="39"/>
  <c r="BH151" i="39"/>
  <c r="BG151" i="39"/>
  <c r="BE151" i="39"/>
  <c r="T151" i="39"/>
  <c r="R151" i="39"/>
  <c r="P151" i="39"/>
  <c r="BI150" i="39"/>
  <c r="BH150" i="39"/>
  <c r="BG150" i="39"/>
  <c r="BE150" i="39"/>
  <c r="T150" i="39"/>
  <c r="R150" i="39"/>
  <c r="P150" i="39"/>
  <c r="BI148" i="39"/>
  <c r="BH148" i="39"/>
  <c r="BG148" i="39"/>
  <c r="BE148" i="39"/>
  <c r="T148" i="39"/>
  <c r="R148" i="39"/>
  <c r="P148" i="39"/>
  <c r="BI147" i="39"/>
  <c r="BH147" i="39"/>
  <c r="BG147" i="39"/>
  <c r="BE147" i="39"/>
  <c r="T147" i="39"/>
  <c r="R147" i="39"/>
  <c r="P147" i="39"/>
  <c r="BI146" i="39"/>
  <c r="BH146" i="39"/>
  <c r="BG146" i="39"/>
  <c r="BE146" i="39"/>
  <c r="T146" i="39"/>
  <c r="R146" i="39"/>
  <c r="P146" i="39"/>
  <c r="BI144" i="39"/>
  <c r="BH144" i="39"/>
  <c r="BG144" i="39"/>
  <c r="BE144" i="39"/>
  <c r="T144" i="39"/>
  <c r="R144" i="39"/>
  <c r="P144" i="39"/>
  <c r="BI143" i="39"/>
  <c r="BH143" i="39"/>
  <c r="BG143" i="39"/>
  <c r="BE143" i="39"/>
  <c r="T143" i="39"/>
  <c r="R143" i="39"/>
  <c r="P143" i="39"/>
  <c r="BI142" i="39"/>
  <c r="BH142" i="39"/>
  <c r="BG142" i="39"/>
  <c r="BE142" i="39"/>
  <c r="T142" i="39"/>
  <c r="R142" i="39"/>
  <c r="P142" i="39"/>
  <c r="BI141" i="39"/>
  <c r="BH141" i="39"/>
  <c r="BG141" i="39"/>
  <c r="BE141" i="39"/>
  <c r="T141" i="39"/>
  <c r="R141" i="39"/>
  <c r="P141" i="39"/>
  <c r="BI140" i="39"/>
  <c r="BH140" i="39"/>
  <c r="BG140" i="39"/>
  <c r="BE140" i="39"/>
  <c r="T140" i="39"/>
  <c r="R140" i="39"/>
  <c r="P140" i="39"/>
  <c r="BI139" i="39"/>
  <c r="BH139" i="39"/>
  <c r="BG139" i="39"/>
  <c r="BE139" i="39"/>
  <c r="T139" i="39"/>
  <c r="R139" i="39"/>
  <c r="P139" i="39"/>
  <c r="BI138" i="39"/>
  <c r="BH138" i="39"/>
  <c r="BG138" i="39"/>
  <c r="BE138" i="39"/>
  <c r="T138" i="39"/>
  <c r="R138" i="39"/>
  <c r="P138" i="39"/>
  <c r="BI137" i="39"/>
  <c r="BH137" i="39"/>
  <c r="BG137" i="39"/>
  <c r="BE137" i="39"/>
  <c r="T137" i="39"/>
  <c r="R137" i="39"/>
  <c r="P137" i="39"/>
  <c r="BI136" i="39"/>
  <c r="BH136" i="39"/>
  <c r="BG136" i="39"/>
  <c r="BE136" i="39"/>
  <c r="T136" i="39"/>
  <c r="R136" i="39"/>
  <c r="P136" i="39"/>
  <c r="BI135" i="39"/>
  <c r="BH135" i="39"/>
  <c r="BG135" i="39"/>
  <c r="BE135" i="39"/>
  <c r="T135" i="39"/>
  <c r="R135" i="39"/>
  <c r="P135" i="39"/>
  <c r="BI134" i="39"/>
  <c r="BH134" i="39"/>
  <c r="BG134" i="39"/>
  <c r="BE134" i="39"/>
  <c r="T134" i="39"/>
  <c r="R134" i="39"/>
  <c r="P134" i="39"/>
  <c r="BI133" i="39"/>
  <c r="BH133" i="39"/>
  <c r="BG133" i="39"/>
  <c r="BE133" i="39"/>
  <c r="T133" i="39"/>
  <c r="R133" i="39"/>
  <c r="P133" i="39"/>
  <c r="BI132" i="39"/>
  <c r="BH132" i="39"/>
  <c r="BG132" i="39"/>
  <c r="BE132" i="39"/>
  <c r="T132" i="39"/>
  <c r="R132" i="39"/>
  <c r="P132" i="39"/>
  <c r="BI131" i="39"/>
  <c r="BH131" i="39"/>
  <c r="BG131" i="39"/>
  <c r="BE131" i="39"/>
  <c r="T131" i="39"/>
  <c r="R131" i="39"/>
  <c r="P131" i="39"/>
  <c r="BI130" i="39"/>
  <c r="BH130" i="39"/>
  <c r="BG130" i="39"/>
  <c r="BE130" i="39"/>
  <c r="T130" i="39"/>
  <c r="R130" i="39"/>
  <c r="P130" i="39"/>
  <c r="J124" i="39"/>
  <c r="J123" i="39"/>
  <c r="F123" i="39"/>
  <c r="F121" i="39"/>
  <c r="E119" i="39"/>
  <c r="BI106" i="39"/>
  <c r="BH106" i="39"/>
  <c r="BG106" i="39"/>
  <c r="BF106" i="39"/>
  <c r="BE106" i="39"/>
  <c r="J92" i="39"/>
  <c r="J91" i="39"/>
  <c r="F91" i="39"/>
  <c r="F89" i="39"/>
  <c r="E87" i="39"/>
  <c r="J18" i="39"/>
  <c r="E18" i="39"/>
  <c r="F92" i="39"/>
  <c r="J17" i="39"/>
  <c r="J12" i="39"/>
  <c r="J121" i="39"/>
  <c r="E7" i="39"/>
  <c r="E117" i="39"/>
  <c r="J39" i="38"/>
  <c r="J38" i="38"/>
  <c r="AY136" i="1"/>
  <c r="J37" i="38"/>
  <c r="AX136" i="1"/>
  <c r="BI191" i="38"/>
  <c r="BH191" i="38"/>
  <c r="BG191" i="38"/>
  <c r="BE191" i="38"/>
  <c r="T191" i="38"/>
  <c r="R191" i="38"/>
  <c r="P191" i="38"/>
  <c r="BI190" i="38"/>
  <c r="BH190" i="38"/>
  <c r="BG190" i="38"/>
  <c r="BE190" i="38"/>
  <c r="T190" i="38"/>
  <c r="R190" i="38"/>
  <c r="P190" i="38"/>
  <c r="BI188" i="38"/>
  <c r="BH188" i="38"/>
  <c r="BG188" i="38"/>
  <c r="BE188" i="38"/>
  <c r="T188" i="38"/>
  <c r="R188" i="38"/>
  <c r="P188" i="38"/>
  <c r="BI186" i="38"/>
  <c r="BH186" i="38"/>
  <c r="BG186" i="38"/>
  <c r="BE186" i="38"/>
  <c r="T186" i="38"/>
  <c r="R186" i="38"/>
  <c r="P186" i="38"/>
  <c r="BI184" i="38"/>
  <c r="BH184" i="38"/>
  <c r="BG184" i="38"/>
  <c r="BE184" i="38"/>
  <c r="T184" i="38"/>
  <c r="R184" i="38"/>
  <c r="P184" i="38"/>
  <c r="BI183" i="38"/>
  <c r="BH183" i="38"/>
  <c r="BG183" i="38"/>
  <c r="BE183" i="38"/>
  <c r="T183" i="38"/>
  <c r="R183" i="38"/>
  <c r="P183" i="38"/>
  <c r="BI182" i="38"/>
  <c r="BH182" i="38"/>
  <c r="BG182" i="38"/>
  <c r="BE182" i="38"/>
  <c r="T182" i="38"/>
  <c r="R182" i="38"/>
  <c r="P182" i="38"/>
  <c r="BI181" i="38"/>
  <c r="BH181" i="38"/>
  <c r="BG181" i="38"/>
  <c r="BE181" i="38"/>
  <c r="T181" i="38"/>
  <c r="R181" i="38"/>
  <c r="P181" i="38"/>
  <c r="BI179" i="38"/>
  <c r="BH179" i="38"/>
  <c r="BG179" i="38"/>
  <c r="BE179" i="38"/>
  <c r="T179" i="38"/>
  <c r="R179" i="38"/>
  <c r="P179" i="38"/>
  <c r="BI178" i="38"/>
  <c r="BH178" i="38"/>
  <c r="BG178" i="38"/>
  <c r="BE178" i="38"/>
  <c r="T178" i="38"/>
  <c r="R178" i="38"/>
  <c r="P178" i="38"/>
  <c r="BI177" i="38"/>
  <c r="BH177" i="38"/>
  <c r="BG177" i="38"/>
  <c r="BE177" i="38"/>
  <c r="T177" i="38"/>
  <c r="R177" i="38"/>
  <c r="P177" i="38"/>
  <c r="BI176" i="38"/>
  <c r="BH176" i="38"/>
  <c r="BG176" i="38"/>
  <c r="BE176" i="38"/>
  <c r="T176" i="38"/>
  <c r="R176" i="38"/>
  <c r="P176" i="38"/>
  <c r="BI175" i="38"/>
  <c r="BH175" i="38"/>
  <c r="BG175" i="38"/>
  <c r="BE175" i="38"/>
  <c r="T175" i="38"/>
  <c r="R175" i="38"/>
  <c r="P175" i="38"/>
  <c r="BI174" i="38"/>
  <c r="BH174" i="38"/>
  <c r="BG174" i="38"/>
  <c r="BE174" i="38"/>
  <c r="T174" i="38"/>
  <c r="R174" i="38"/>
  <c r="P174" i="38"/>
  <c r="BI173" i="38"/>
  <c r="BH173" i="38"/>
  <c r="BG173" i="38"/>
  <c r="BE173" i="38"/>
  <c r="T173" i="38"/>
  <c r="R173" i="38"/>
  <c r="P173" i="38"/>
  <c r="BI172" i="38"/>
  <c r="BH172" i="38"/>
  <c r="BG172" i="38"/>
  <c r="BE172" i="38"/>
  <c r="T172" i="38"/>
  <c r="R172" i="38"/>
  <c r="P172" i="38"/>
  <c r="BI171" i="38"/>
  <c r="BH171" i="38"/>
  <c r="BG171" i="38"/>
  <c r="BE171" i="38"/>
  <c r="T171" i="38"/>
  <c r="R171" i="38"/>
  <c r="P171" i="38"/>
  <c r="BI170" i="38"/>
  <c r="BH170" i="38"/>
  <c r="BG170" i="38"/>
  <c r="BE170" i="38"/>
  <c r="T170" i="38"/>
  <c r="R170" i="38"/>
  <c r="P170" i="38"/>
  <c r="BI169" i="38"/>
  <c r="BH169" i="38"/>
  <c r="BG169" i="38"/>
  <c r="BE169" i="38"/>
  <c r="T169" i="38"/>
  <c r="R169" i="38"/>
  <c r="P169" i="38"/>
  <c r="BI168" i="38"/>
  <c r="BH168" i="38"/>
  <c r="BG168" i="38"/>
  <c r="BE168" i="38"/>
  <c r="T168" i="38"/>
  <c r="R168" i="38"/>
  <c r="P168" i="38"/>
  <c r="BI167" i="38"/>
  <c r="BH167" i="38"/>
  <c r="BG167" i="38"/>
  <c r="BE167" i="38"/>
  <c r="T167" i="38"/>
  <c r="R167" i="38"/>
  <c r="P167" i="38"/>
  <c r="BI166" i="38"/>
  <c r="BH166" i="38"/>
  <c r="BG166" i="38"/>
  <c r="BE166" i="38"/>
  <c r="T166" i="38"/>
  <c r="R166" i="38"/>
  <c r="P166" i="38"/>
  <c r="BI165" i="38"/>
  <c r="BH165" i="38"/>
  <c r="BG165" i="38"/>
  <c r="BE165" i="38"/>
  <c r="T165" i="38"/>
  <c r="R165" i="38"/>
  <c r="P165" i="38"/>
  <c r="BI164" i="38"/>
  <c r="BH164" i="38"/>
  <c r="BG164" i="38"/>
  <c r="BE164" i="38"/>
  <c r="T164" i="38"/>
  <c r="R164" i="38"/>
  <c r="P164" i="38"/>
  <c r="BI163" i="38"/>
  <c r="BH163" i="38"/>
  <c r="BG163" i="38"/>
  <c r="BE163" i="38"/>
  <c r="T163" i="38"/>
  <c r="R163" i="38"/>
  <c r="P163" i="38"/>
  <c r="BI162" i="38"/>
  <c r="BH162" i="38"/>
  <c r="BG162" i="38"/>
  <c r="BE162" i="38"/>
  <c r="T162" i="38"/>
  <c r="R162" i="38"/>
  <c r="P162" i="38"/>
  <c r="BI161" i="38"/>
  <c r="BH161" i="38"/>
  <c r="BG161" i="38"/>
  <c r="BE161" i="38"/>
  <c r="T161" i="38"/>
  <c r="R161" i="38"/>
  <c r="P161" i="38"/>
  <c r="BI160" i="38"/>
  <c r="BH160" i="38"/>
  <c r="BG160" i="38"/>
  <c r="BE160" i="38"/>
  <c r="T160" i="38"/>
  <c r="R160" i="38"/>
  <c r="P160" i="38"/>
  <c r="BI159" i="38"/>
  <c r="BH159" i="38"/>
  <c r="BG159" i="38"/>
  <c r="BE159" i="38"/>
  <c r="T159" i="38"/>
  <c r="R159" i="38"/>
  <c r="P159" i="38"/>
  <c r="BI158" i="38"/>
  <c r="BH158" i="38"/>
  <c r="BG158" i="38"/>
  <c r="BE158" i="38"/>
  <c r="T158" i="38"/>
  <c r="R158" i="38"/>
  <c r="P158" i="38"/>
  <c r="BI157" i="38"/>
  <c r="BH157" i="38"/>
  <c r="BG157" i="38"/>
  <c r="BE157" i="38"/>
  <c r="T157" i="38"/>
  <c r="R157" i="38"/>
  <c r="P157" i="38"/>
  <c r="BI155" i="38"/>
  <c r="BH155" i="38"/>
  <c r="BG155" i="38"/>
  <c r="BE155" i="38"/>
  <c r="T155" i="38"/>
  <c r="R155" i="38"/>
  <c r="P155" i="38"/>
  <c r="BI154" i="38"/>
  <c r="BH154" i="38"/>
  <c r="BG154" i="38"/>
  <c r="BE154" i="38"/>
  <c r="T154" i="38"/>
  <c r="R154" i="38"/>
  <c r="P154" i="38"/>
  <c r="BI153" i="38"/>
  <c r="BH153" i="38"/>
  <c r="BG153" i="38"/>
  <c r="BE153" i="38"/>
  <c r="T153" i="38"/>
  <c r="R153" i="38"/>
  <c r="P153" i="38"/>
  <c r="BI152" i="38"/>
  <c r="BH152" i="38"/>
  <c r="BG152" i="38"/>
  <c r="BE152" i="38"/>
  <c r="T152" i="38"/>
  <c r="R152" i="38"/>
  <c r="P152" i="38"/>
  <c r="BI150" i="38"/>
  <c r="BH150" i="38"/>
  <c r="BG150" i="38"/>
  <c r="BE150" i="38"/>
  <c r="T150" i="38"/>
  <c r="R150" i="38"/>
  <c r="P150" i="38"/>
  <c r="BI149" i="38"/>
  <c r="BH149" i="38"/>
  <c r="BG149" i="38"/>
  <c r="BE149" i="38"/>
  <c r="T149" i="38"/>
  <c r="R149" i="38"/>
  <c r="P149" i="38"/>
  <c r="BI148" i="38"/>
  <c r="BH148" i="38"/>
  <c r="BG148" i="38"/>
  <c r="BE148" i="38"/>
  <c r="T148" i="38"/>
  <c r="R148" i="38"/>
  <c r="P148" i="38"/>
  <c r="BI146" i="38"/>
  <c r="BH146" i="38"/>
  <c r="BG146" i="38"/>
  <c r="BE146" i="38"/>
  <c r="T146" i="38"/>
  <c r="R146" i="38"/>
  <c r="P146" i="38"/>
  <c r="BI145" i="38"/>
  <c r="BH145" i="38"/>
  <c r="BG145" i="38"/>
  <c r="BE145" i="38"/>
  <c r="T145" i="38"/>
  <c r="R145" i="38"/>
  <c r="P145" i="38"/>
  <c r="BI144" i="38"/>
  <c r="BH144" i="38"/>
  <c r="BG144" i="38"/>
  <c r="BE144" i="38"/>
  <c r="T144" i="38"/>
  <c r="R144" i="38"/>
  <c r="P144" i="38"/>
  <c r="BI143" i="38"/>
  <c r="BH143" i="38"/>
  <c r="BG143" i="38"/>
  <c r="BE143" i="38"/>
  <c r="T143" i="38"/>
  <c r="R143" i="38"/>
  <c r="P143" i="38"/>
  <c r="BI142" i="38"/>
  <c r="BH142" i="38"/>
  <c r="BG142" i="38"/>
  <c r="BE142" i="38"/>
  <c r="T142" i="38"/>
  <c r="R142" i="38"/>
  <c r="P142" i="38"/>
  <c r="BI141" i="38"/>
  <c r="BH141" i="38"/>
  <c r="BG141" i="38"/>
  <c r="BE141" i="38"/>
  <c r="T141" i="38"/>
  <c r="R141" i="38"/>
  <c r="P141" i="38"/>
  <c r="BI140" i="38"/>
  <c r="BH140" i="38"/>
  <c r="BG140" i="38"/>
  <c r="BE140" i="38"/>
  <c r="T140" i="38"/>
  <c r="R140" i="38"/>
  <c r="P140" i="38"/>
  <c r="BI139" i="38"/>
  <c r="BH139" i="38"/>
  <c r="BG139" i="38"/>
  <c r="BE139" i="38"/>
  <c r="T139" i="38"/>
  <c r="R139" i="38"/>
  <c r="P139" i="38"/>
  <c r="BI138" i="38"/>
  <c r="BH138" i="38"/>
  <c r="BG138" i="38"/>
  <c r="BE138" i="38"/>
  <c r="T138" i="38"/>
  <c r="R138" i="38"/>
  <c r="P138" i="38"/>
  <c r="BI137" i="38"/>
  <c r="BH137" i="38"/>
  <c r="BG137" i="38"/>
  <c r="BE137" i="38"/>
  <c r="T137" i="38"/>
  <c r="R137" i="38"/>
  <c r="P137" i="38"/>
  <c r="BI136" i="38"/>
  <c r="BH136" i="38"/>
  <c r="BG136" i="38"/>
  <c r="BE136" i="38"/>
  <c r="T136" i="38"/>
  <c r="R136" i="38"/>
  <c r="P136" i="38"/>
  <c r="BI135" i="38"/>
  <c r="BH135" i="38"/>
  <c r="BG135" i="38"/>
  <c r="BE135" i="38"/>
  <c r="T135" i="38"/>
  <c r="R135" i="38"/>
  <c r="P135" i="38"/>
  <c r="BI134" i="38"/>
  <c r="BH134" i="38"/>
  <c r="BG134" i="38"/>
  <c r="BE134" i="38"/>
  <c r="T134" i="38"/>
  <c r="R134" i="38"/>
  <c r="P134" i="38"/>
  <c r="BI133" i="38"/>
  <c r="BH133" i="38"/>
  <c r="BG133" i="38"/>
  <c r="BE133" i="38"/>
  <c r="T133" i="38"/>
  <c r="R133" i="38"/>
  <c r="P133" i="38"/>
  <c r="BI132" i="38"/>
  <c r="BH132" i="38"/>
  <c r="BG132" i="38"/>
  <c r="BE132" i="38"/>
  <c r="T132" i="38"/>
  <c r="R132" i="38"/>
  <c r="P132" i="38"/>
  <c r="BI131" i="38"/>
  <c r="BH131" i="38"/>
  <c r="BG131" i="38"/>
  <c r="BE131" i="38"/>
  <c r="T131" i="38"/>
  <c r="R131" i="38"/>
  <c r="P131" i="38"/>
  <c r="J125" i="38"/>
  <c r="J124" i="38"/>
  <c r="F124" i="38"/>
  <c r="F122" i="38"/>
  <c r="E120" i="38"/>
  <c r="BI107" i="38"/>
  <c r="BH107" i="38"/>
  <c r="BG107" i="38"/>
  <c r="BF107" i="38"/>
  <c r="BE107" i="38"/>
  <c r="J92" i="38"/>
  <c r="J91" i="38"/>
  <c r="F91" i="38"/>
  <c r="F89" i="38"/>
  <c r="E87" i="38"/>
  <c r="J18" i="38"/>
  <c r="E18" i="38"/>
  <c r="F125" i="38"/>
  <c r="J17" i="38"/>
  <c r="J12" i="38"/>
  <c r="J122" i="38"/>
  <c r="E7" i="38"/>
  <c r="E118" i="38"/>
  <c r="J39" i="37"/>
  <c r="J38" i="37"/>
  <c r="AY135" i="1"/>
  <c r="J37" i="37"/>
  <c r="AX135" i="1"/>
  <c r="BI192" i="37"/>
  <c r="BH192" i="37"/>
  <c r="BG192" i="37"/>
  <c r="BE192" i="37"/>
  <c r="T192" i="37"/>
  <c r="R192" i="37"/>
  <c r="P192" i="37"/>
  <c r="BI191" i="37"/>
  <c r="BH191" i="37"/>
  <c r="BG191" i="37"/>
  <c r="BE191" i="37"/>
  <c r="T191" i="37"/>
  <c r="R191" i="37"/>
  <c r="P191" i="37"/>
  <c r="BI189" i="37"/>
  <c r="BH189" i="37"/>
  <c r="BG189" i="37"/>
  <c r="BE189" i="37"/>
  <c r="T189" i="37"/>
  <c r="R189" i="37"/>
  <c r="P189" i="37"/>
  <c r="BI187" i="37"/>
  <c r="BH187" i="37"/>
  <c r="BG187" i="37"/>
  <c r="BE187" i="37"/>
  <c r="T187" i="37"/>
  <c r="R187" i="37"/>
  <c r="P187" i="37"/>
  <c r="BI185" i="37"/>
  <c r="BH185" i="37"/>
  <c r="BG185" i="37"/>
  <c r="BE185" i="37"/>
  <c r="T185" i="37"/>
  <c r="R185" i="37"/>
  <c r="P185" i="37"/>
  <c r="BI184" i="37"/>
  <c r="BH184" i="37"/>
  <c r="BG184" i="37"/>
  <c r="BE184" i="37"/>
  <c r="T184" i="37"/>
  <c r="R184" i="37"/>
  <c r="P184" i="37"/>
  <c r="BI183" i="37"/>
  <c r="BH183" i="37"/>
  <c r="BG183" i="37"/>
  <c r="BE183" i="37"/>
  <c r="T183" i="37"/>
  <c r="R183" i="37"/>
  <c r="P183" i="37"/>
  <c r="BI182" i="37"/>
  <c r="BH182" i="37"/>
  <c r="BG182" i="37"/>
  <c r="BE182" i="37"/>
  <c r="T182" i="37"/>
  <c r="R182" i="37"/>
  <c r="P182" i="37"/>
  <c r="BI180" i="37"/>
  <c r="BH180" i="37"/>
  <c r="BG180" i="37"/>
  <c r="BE180" i="37"/>
  <c r="T180" i="37"/>
  <c r="R180" i="37"/>
  <c r="P180" i="37"/>
  <c r="BI179" i="37"/>
  <c r="BH179" i="37"/>
  <c r="BG179" i="37"/>
  <c r="BE179" i="37"/>
  <c r="T179" i="37"/>
  <c r="R179" i="37"/>
  <c r="P179" i="37"/>
  <c r="BI178" i="37"/>
  <c r="BH178" i="37"/>
  <c r="BG178" i="37"/>
  <c r="BE178" i="37"/>
  <c r="T178" i="37"/>
  <c r="R178" i="37"/>
  <c r="P178" i="37"/>
  <c r="BI177" i="37"/>
  <c r="BH177" i="37"/>
  <c r="BG177" i="37"/>
  <c r="BE177" i="37"/>
  <c r="T177" i="37"/>
  <c r="R177" i="37"/>
  <c r="P177" i="37"/>
  <c r="BI176" i="37"/>
  <c r="BH176" i="37"/>
  <c r="BG176" i="37"/>
  <c r="BE176" i="37"/>
  <c r="T176" i="37"/>
  <c r="R176" i="37"/>
  <c r="P176" i="37"/>
  <c r="BI175" i="37"/>
  <c r="BH175" i="37"/>
  <c r="BG175" i="37"/>
  <c r="BE175" i="37"/>
  <c r="T175" i="37"/>
  <c r="R175" i="37"/>
  <c r="P175" i="37"/>
  <c r="BI174" i="37"/>
  <c r="BH174" i="37"/>
  <c r="BG174" i="37"/>
  <c r="BE174" i="37"/>
  <c r="T174" i="37"/>
  <c r="R174" i="37"/>
  <c r="P174" i="37"/>
  <c r="BI173" i="37"/>
  <c r="BH173" i="37"/>
  <c r="BG173" i="37"/>
  <c r="BE173" i="37"/>
  <c r="T173" i="37"/>
  <c r="R173" i="37"/>
  <c r="P173" i="37"/>
  <c r="BI172" i="37"/>
  <c r="BH172" i="37"/>
  <c r="BG172" i="37"/>
  <c r="BE172" i="37"/>
  <c r="T172" i="37"/>
  <c r="R172" i="37"/>
  <c r="P172" i="37"/>
  <c r="BI171" i="37"/>
  <c r="BH171" i="37"/>
  <c r="BG171" i="37"/>
  <c r="BE171" i="37"/>
  <c r="T171" i="37"/>
  <c r="R171" i="37"/>
  <c r="P171" i="37"/>
  <c r="BI170" i="37"/>
  <c r="BH170" i="37"/>
  <c r="BG170" i="37"/>
  <c r="BE170" i="37"/>
  <c r="T170" i="37"/>
  <c r="R170" i="37"/>
  <c r="P170" i="37"/>
  <c r="BI169" i="37"/>
  <c r="BH169" i="37"/>
  <c r="BG169" i="37"/>
  <c r="BE169" i="37"/>
  <c r="T169" i="37"/>
  <c r="R169" i="37"/>
  <c r="P169" i="37"/>
  <c r="BI168" i="37"/>
  <c r="BH168" i="37"/>
  <c r="BG168" i="37"/>
  <c r="BE168" i="37"/>
  <c r="T168" i="37"/>
  <c r="R168" i="37"/>
  <c r="P168" i="37"/>
  <c r="BI167" i="37"/>
  <c r="BH167" i="37"/>
  <c r="BG167" i="37"/>
  <c r="BE167" i="37"/>
  <c r="T167" i="37"/>
  <c r="R167" i="37"/>
  <c r="P167" i="37"/>
  <c r="BI166" i="37"/>
  <c r="BH166" i="37"/>
  <c r="BG166" i="37"/>
  <c r="BE166" i="37"/>
  <c r="T166" i="37"/>
  <c r="R166" i="37"/>
  <c r="P166" i="37"/>
  <c r="BI165" i="37"/>
  <c r="BH165" i="37"/>
  <c r="BG165" i="37"/>
  <c r="BE165" i="37"/>
  <c r="T165" i="37"/>
  <c r="R165" i="37"/>
  <c r="P165" i="37"/>
  <c r="BI164" i="37"/>
  <c r="BH164" i="37"/>
  <c r="BG164" i="37"/>
  <c r="BE164" i="37"/>
  <c r="T164" i="37"/>
  <c r="R164" i="37"/>
  <c r="P164" i="37"/>
  <c r="BI163" i="37"/>
  <c r="BH163" i="37"/>
  <c r="BG163" i="37"/>
  <c r="BE163" i="37"/>
  <c r="T163" i="37"/>
  <c r="R163" i="37"/>
  <c r="P163" i="37"/>
  <c r="BI162" i="37"/>
  <c r="BH162" i="37"/>
  <c r="BG162" i="37"/>
  <c r="BE162" i="37"/>
  <c r="T162" i="37"/>
  <c r="R162" i="37"/>
  <c r="P162" i="37"/>
  <c r="BI161" i="37"/>
  <c r="BH161" i="37"/>
  <c r="BG161" i="37"/>
  <c r="BE161" i="37"/>
  <c r="T161" i="37"/>
  <c r="R161" i="37"/>
  <c r="P161" i="37"/>
  <c r="BI160" i="37"/>
  <c r="BH160" i="37"/>
  <c r="BG160" i="37"/>
  <c r="BE160" i="37"/>
  <c r="T160" i="37"/>
  <c r="R160" i="37"/>
  <c r="P160" i="37"/>
  <c r="BI159" i="37"/>
  <c r="BH159" i="37"/>
  <c r="BG159" i="37"/>
  <c r="BE159" i="37"/>
  <c r="T159" i="37"/>
  <c r="R159" i="37"/>
  <c r="P159" i="37"/>
  <c r="BI158" i="37"/>
  <c r="BH158" i="37"/>
  <c r="BG158" i="37"/>
  <c r="BE158" i="37"/>
  <c r="T158" i="37"/>
  <c r="R158" i="37"/>
  <c r="P158" i="37"/>
  <c r="BI157" i="37"/>
  <c r="BH157" i="37"/>
  <c r="BG157" i="37"/>
  <c r="BE157" i="37"/>
  <c r="T157" i="37"/>
  <c r="R157" i="37"/>
  <c r="P157" i="37"/>
  <c r="BI155" i="37"/>
  <c r="BH155" i="37"/>
  <c r="BG155" i="37"/>
  <c r="BE155" i="37"/>
  <c r="T155" i="37"/>
  <c r="R155" i="37"/>
  <c r="P155" i="37"/>
  <c r="BI154" i="37"/>
  <c r="BH154" i="37"/>
  <c r="BG154" i="37"/>
  <c r="BE154" i="37"/>
  <c r="T154" i="37"/>
  <c r="R154" i="37"/>
  <c r="P154" i="37"/>
  <c r="BI153" i="37"/>
  <c r="BH153" i="37"/>
  <c r="BG153" i="37"/>
  <c r="BE153" i="37"/>
  <c r="T153" i="37"/>
  <c r="R153" i="37"/>
  <c r="P153" i="37"/>
  <c r="BI152" i="37"/>
  <c r="BH152" i="37"/>
  <c r="BG152" i="37"/>
  <c r="BE152" i="37"/>
  <c r="T152" i="37"/>
  <c r="R152" i="37"/>
  <c r="P152" i="37"/>
  <c r="BI150" i="37"/>
  <c r="BH150" i="37"/>
  <c r="BG150" i="37"/>
  <c r="BE150" i="37"/>
  <c r="T150" i="37"/>
  <c r="R150" i="37"/>
  <c r="P150" i="37"/>
  <c r="BI149" i="37"/>
  <c r="BH149" i="37"/>
  <c r="BG149" i="37"/>
  <c r="BE149" i="37"/>
  <c r="T149" i="37"/>
  <c r="R149" i="37"/>
  <c r="P149" i="37"/>
  <c r="BI148" i="37"/>
  <c r="BH148" i="37"/>
  <c r="BG148" i="37"/>
  <c r="BE148" i="37"/>
  <c r="T148" i="37"/>
  <c r="R148" i="37"/>
  <c r="P148" i="37"/>
  <c r="BI146" i="37"/>
  <c r="BH146" i="37"/>
  <c r="BG146" i="37"/>
  <c r="BE146" i="37"/>
  <c r="T146" i="37"/>
  <c r="R146" i="37"/>
  <c r="P146" i="37"/>
  <c r="BI145" i="37"/>
  <c r="BH145" i="37"/>
  <c r="BG145" i="37"/>
  <c r="BE145" i="37"/>
  <c r="T145" i="37"/>
  <c r="R145" i="37"/>
  <c r="P145" i="37"/>
  <c r="BI144" i="37"/>
  <c r="BH144" i="37"/>
  <c r="BG144" i="37"/>
  <c r="BE144" i="37"/>
  <c r="T144" i="37"/>
  <c r="R144" i="37"/>
  <c r="P144" i="37"/>
  <c r="BI143" i="37"/>
  <c r="BH143" i="37"/>
  <c r="BG143" i="37"/>
  <c r="BE143" i="37"/>
  <c r="T143" i="37"/>
  <c r="R143" i="37"/>
  <c r="P143" i="37"/>
  <c r="BI142" i="37"/>
  <c r="BH142" i="37"/>
  <c r="BG142" i="37"/>
  <c r="BE142" i="37"/>
  <c r="T142" i="37"/>
  <c r="R142" i="37"/>
  <c r="P142" i="37"/>
  <c r="BI141" i="37"/>
  <c r="BH141" i="37"/>
  <c r="BG141" i="37"/>
  <c r="BE141" i="37"/>
  <c r="T141" i="37"/>
  <c r="R141" i="37"/>
  <c r="P141" i="37"/>
  <c r="BI140" i="37"/>
  <c r="BH140" i="37"/>
  <c r="BG140" i="37"/>
  <c r="BE140" i="37"/>
  <c r="T140" i="37"/>
  <c r="R140" i="37"/>
  <c r="P140" i="37"/>
  <c r="BI139" i="37"/>
  <c r="BH139" i="37"/>
  <c r="BG139" i="37"/>
  <c r="BE139" i="37"/>
  <c r="T139" i="37"/>
  <c r="R139" i="37"/>
  <c r="P139" i="37"/>
  <c r="BI138" i="37"/>
  <c r="BH138" i="37"/>
  <c r="BG138" i="37"/>
  <c r="BE138" i="37"/>
  <c r="T138" i="37"/>
  <c r="R138" i="37"/>
  <c r="P138" i="37"/>
  <c r="BI137" i="37"/>
  <c r="BH137" i="37"/>
  <c r="BG137" i="37"/>
  <c r="BE137" i="37"/>
  <c r="T137" i="37"/>
  <c r="R137" i="37"/>
  <c r="P137" i="37"/>
  <c r="BI136" i="37"/>
  <c r="BH136" i="37"/>
  <c r="BG136" i="37"/>
  <c r="BE136" i="37"/>
  <c r="T136" i="37"/>
  <c r="R136" i="37"/>
  <c r="P136" i="37"/>
  <c r="BI135" i="37"/>
  <c r="BH135" i="37"/>
  <c r="BG135" i="37"/>
  <c r="BE135" i="37"/>
  <c r="T135" i="37"/>
  <c r="R135" i="37"/>
  <c r="P135" i="37"/>
  <c r="BI134" i="37"/>
  <c r="BH134" i="37"/>
  <c r="BG134" i="37"/>
  <c r="BE134" i="37"/>
  <c r="T134" i="37"/>
  <c r="R134" i="37"/>
  <c r="P134" i="37"/>
  <c r="BI133" i="37"/>
  <c r="BH133" i="37"/>
  <c r="BG133" i="37"/>
  <c r="BE133" i="37"/>
  <c r="T133" i="37"/>
  <c r="R133" i="37"/>
  <c r="P133" i="37"/>
  <c r="BI132" i="37"/>
  <c r="BH132" i="37"/>
  <c r="BG132" i="37"/>
  <c r="BE132" i="37"/>
  <c r="T132" i="37"/>
  <c r="R132" i="37"/>
  <c r="P132" i="37"/>
  <c r="BI131" i="37"/>
  <c r="BH131" i="37"/>
  <c r="BG131" i="37"/>
  <c r="BE131" i="37"/>
  <c r="T131" i="37"/>
  <c r="R131" i="37"/>
  <c r="P131" i="37"/>
  <c r="J125" i="37"/>
  <c r="J124" i="37"/>
  <c r="F124" i="37"/>
  <c r="F122" i="37"/>
  <c r="E120" i="37"/>
  <c r="BI107" i="37"/>
  <c r="BH107" i="37"/>
  <c r="BG107" i="37"/>
  <c r="BF107" i="37"/>
  <c r="BE107" i="37"/>
  <c r="J92" i="37"/>
  <c r="J91" i="37"/>
  <c r="F91" i="37"/>
  <c r="F89" i="37"/>
  <c r="E87" i="37"/>
  <c r="J18" i="37"/>
  <c r="E18" i="37"/>
  <c r="F92" i="37"/>
  <c r="J17" i="37"/>
  <c r="J12" i="37"/>
  <c r="J122" i="37"/>
  <c r="E7" i="37"/>
  <c r="E85" i="37"/>
  <c r="J39" i="36"/>
  <c r="J38" i="36"/>
  <c r="AY134" i="1"/>
  <c r="J37" i="36"/>
  <c r="AX134" i="1"/>
  <c r="BI213" i="36"/>
  <c r="BH213" i="36"/>
  <c r="BG213" i="36"/>
  <c r="BE213" i="36"/>
  <c r="T213" i="36"/>
  <c r="R213" i="36"/>
  <c r="P213" i="36"/>
  <c r="BI212" i="36"/>
  <c r="BH212" i="36"/>
  <c r="BG212" i="36"/>
  <c r="BE212" i="36"/>
  <c r="T212" i="36"/>
  <c r="R212" i="36"/>
  <c r="P212" i="36"/>
  <c r="BI211" i="36"/>
  <c r="BH211" i="36"/>
  <c r="BG211" i="36"/>
  <c r="BE211" i="36"/>
  <c r="T211" i="36"/>
  <c r="R211" i="36"/>
  <c r="P211" i="36"/>
  <c r="BI210" i="36"/>
  <c r="BH210" i="36"/>
  <c r="BG210" i="36"/>
  <c r="BE210" i="36"/>
  <c r="T210" i="36"/>
  <c r="R210" i="36"/>
  <c r="P210" i="36"/>
  <c r="BI207" i="36"/>
  <c r="BH207" i="36"/>
  <c r="BG207" i="36"/>
  <c r="BE207" i="36"/>
  <c r="T207" i="36"/>
  <c r="R207" i="36"/>
  <c r="P207" i="36"/>
  <c r="BI206" i="36"/>
  <c r="BH206" i="36"/>
  <c r="BG206" i="36"/>
  <c r="BE206" i="36"/>
  <c r="T206" i="36"/>
  <c r="R206" i="36"/>
  <c r="P206" i="36"/>
  <c r="BI205" i="36"/>
  <c r="BH205" i="36"/>
  <c r="BG205" i="36"/>
  <c r="BE205" i="36"/>
  <c r="T205" i="36"/>
  <c r="R205" i="36"/>
  <c r="P205" i="36"/>
  <c r="BI204" i="36"/>
  <c r="BH204" i="36"/>
  <c r="BG204" i="36"/>
  <c r="BE204" i="36"/>
  <c r="T204" i="36"/>
  <c r="R204" i="36"/>
  <c r="P204" i="36"/>
  <c r="BI203" i="36"/>
  <c r="BH203" i="36"/>
  <c r="BG203" i="36"/>
  <c r="BE203" i="36"/>
  <c r="T203" i="36"/>
  <c r="R203" i="36"/>
  <c r="P203" i="36"/>
  <c r="BI202" i="36"/>
  <c r="BH202" i="36"/>
  <c r="BG202" i="36"/>
  <c r="BE202" i="36"/>
  <c r="T202" i="36"/>
  <c r="R202" i="36"/>
  <c r="P202" i="36"/>
  <c r="BI201" i="36"/>
  <c r="BH201" i="36"/>
  <c r="BG201" i="36"/>
  <c r="BE201" i="36"/>
  <c r="T201" i="36"/>
  <c r="R201" i="36"/>
  <c r="P201" i="36"/>
  <c r="BI200" i="36"/>
  <c r="BH200" i="36"/>
  <c r="BG200" i="36"/>
  <c r="BE200" i="36"/>
  <c r="T200" i="36"/>
  <c r="R200" i="36"/>
  <c r="P200" i="36"/>
  <c r="BI199" i="36"/>
  <c r="BH199" i="36"/>
  <c r="BG199" i="36"/>
  <c r="BE199" i="36"/>
  <c r="T199" i="36"/>
  <c r="R199" i="36"/>
  <c r="P199" i="36"/>
  <c r="BI198" i="36"/>
  <c r="BH198" i="36"/>
  <c r="BG198" i="36"/>
  <c r="BE198" i="36"/>
  <c r="T198" i="36"/>
  <c r="R198" i="36"/>
  <c r="P198" i="36"/>
  <c r="BI197" i="36"/>
  <c r="BH197" i="36"/>
  <c r="BG197" i="36"/>
  <c r="BE197" i="36"/>
  <c r="T197" i="36"/>
  <c r="R197" i="36"/>
  <c r="P197" i="36"/>
  <c r="BI196" i="36"/>
  <c r="BH196" i="36"/>
  <c r="BG196" i="36"/>
  <c r="BE196" i="36"/>
  <c r="T196" i="36"/>
  <c r="R196" i="36"/>
  <c r="P196" i="36"/>
  <c r="BI195" i="36"/>
  <c r="BH195" i="36"/>
  <c r="BG195" i="36"/>
  <c r="BE195" i="36"/>
  <c r="T195" i="36"/>
  <c r="R195" i="36"/>
  <c r="P195" i="36"/>
  <c r="BI192" i="36"/>
  <c r="BH192" i="36"/>
  <c r="BG192" i="36"/>
  <c r="BE192" i="36"/>
  <c r="T192" i="36"/>
  <c r="R192" i="36"/>
  <c r="P192" i="36"/>
  <c r="BI191" i="36"/>
  <c r="BH191" i="36"/>
  <c r="BG191" i="36"/>
  <c r="BE191" i="36"/>
  <c r="T191" i="36"/>
  <c r="R191" i="36"/>
  <c r="P191" i="36"/>
  <c r="BI189" i="36"/>
  <c r="BH189" i="36"/>
  <c r="BG189" i="36"/>
  <c r="BE189" i="36"/>
  <c r="T189" i="36"/>
  <c r="R189" i="36"/>
  <c r="P189" i="36"/>
  <c r="BI187" i="36"/>
  <c r="BH187" i="36"/>
  <c r="BG187" i="36"/>
  <c r="BE187" i="36"/>
  <c r="T187" i="36"/>
  <c r="R187" i="36"/>
  <c r="P187" i="36"/>
  <c r="BI185" i="36"/>
  <c r="BH185" i="36"/>
  <c r="BG185" i="36"/>
  <c r="BE185" i="36"/>
  <c r="T185" i="36"/>
  <c r="R185" i="36"/>
  <c r="P185" i="36"/>
  <c r="BI184" i="36"/>
  <c r="BH184" i="36"/>
  <c r="BG184" i="36"/>
  <c r="BE184" i="36"/>
  <c r="T184" i="36"/>
  <c r="R184" i="36"/>
  <c r="P184" i="36"/>
  <c r="BI182" i="36"/>
  <c r="BH182" i="36"/>
  <c r="BG182" i="36"/>
  <c r="BE182" i="36"/>
  <c r="T182" i="36"/>
  <c r="R182" i="36"/>
  <c r="P182" i="36"/>
  <c r="BI181" i="36"/>
  <c r="BH181" i="36"/>
  <c r="BG181" i="36"/>
  <c r="BE181" i="36"/>
  <c r="T181" i="36"/>
  <c r="R181" i="36"/>
  <c r="P181" i="36"/>
  <c r="BI180" i="36"/>
  <c r="BH180" i="36"/>
  <c r="BG180" i="36"/>
  <c r="BE180" i="36"/>
  <c r="T180" i="36"/>
  <c r="R180" i="36"/>
  <c r="P180" i="36"/>
  <c r="BI179" i="36"/>
  <c r="BH179" i="36"/>
  <c r="BG179" i="36"/>
  <c r="BE179" i="36"/>
  <c r="T179" i="36"/>
  <c r="R179" i="36"/>
  <c r="P179" i="36"/>
  <c r="BI178" i="36"/>
  <c r="BH178" i="36"/>
  <c r="BG178" i="36"/>
  <c r="BE178" i="36"/>
  <c r="T178" i="36"/>
  <c r="R178" i="36"/>
  <c r="P178" i="36"/>
  <c r="BI177" i="36"/>
  <c r="BH177" i="36"/>
  <c r="BG177" i="36"/>
  <c r="BE177" i="36"/>
  <c r="T177" i="36"/>
  <c r="R177" i="36"/>
  <c r="P177" i="36"/>
  <c r="BI176" i="36"/>
  <c r="BH176" i="36"/>
  <c r="BG176" i="36"/>
  <c r="BE176" i="36"/>
  <c r="T176" i="36"/>
  <c r="R176" i="36"/>
  <c r="P176" i="36"/>
  <c r="BI175" i="36"/>
  <c r="BH175" i="36"/>
  <c r="BG175" i="36"/>
  <c r="BE175" i="36"/>
  <c r="T175" i="36"/>
  <c r="R175" i="36"/>
  <c r="P175" i="36"/>
  <c r="BI174" i="36"/>
  <c r="BH174" i="36"/>
  <c r="BG174" i="36"/>
  <c r="BE174" i="36"/>
  <c r="T174" i="36"/>
  <c r="R174" i="36"/>
  <c r="P174" i="36"/>
  <c r="BI173" i="36"/>
  <c r="BH173" i="36"/>
  <c r="BG173" i="36"/>
  <c r="BE173" i="36"/>
  <c r="T173" i="36"/>
  <c r="R173" i="36"/>
  <c r="P173" i="36"/>
  <c r="BI172" i="36"/>
  <c r="BH172" i="36"/>
  <c r="BG172" i="36"/>
  <c r="BE172" i="36"/>
  <c r="T172" i="36"/>
  <c r="R172" i="36"/>
  <c r="P172" i="36"/>
  <c r="BI171" i="36"/>
  <c r="BH171" i="36"/>
  <c r="BG171" i="36"/>
  <c r="BE171" i="36"/>
  <c r="T171" i="36"/>
  <c r="R171" i="36"/>
  <c r="P171" i="36"/>
  <c r="BI170" i="36"/>
  <c r="BH170" i="36"/>
  <c r="BG170" i="36"/>
  <c r="BE170" i="36"/>
  <c r="T170" i="36"/>
  <c r="R170" i="36"/>
  <c r="P170" i="36"/>
  <c r="BI169" i="36"/>
  <c r="BH169" i="36"/>
  <c r="BG169" i="36"/>
  <c r="BE169" i="36"/>
  <c r="T169" i="36"/>
  <c r="R169" i="36"/>
  <c r="P169" i="36"/>
  <c r="BI168" i="36"/>
  <c r="BH168" i="36"/>
  <c r="BG168" i="36"/>
  <c r="BE168" i="36"/>
  <c r="T168" i="36"/>
  <c r="R168" i="36"/>
  <c r="P168" i="36"/>
  <c r="BI167" i="36"/>
  <c r="BH167" i="36"/>
  <c r="BG167" i="36"/>
  <c r="BE167" i="36"/>
  <c r="T167" i="36"/>
  <c r="R167" i="36"/>
  <c r="P167" i="36"/>
  <c r="BI165" i="36"/>
  <c r="BH165" i="36"/>
  <c r="BG165" i="36"/>
  <c r="BE165" i="36"/>
  <c r="T165" i="36"/>
  <c r="R165" i="36"/>
  <c r="P165" i="36"/>
  <c r="BI164" i="36"/>
  <c r="BH164" i="36"/>
  <c r="BG164" i="36"/>
  <c r="BE164" i="36"/>
  <c r="T164" i="36"/>
  <c r="R164" i="36"/>
  <c r="P164" i="36"/>
  <c r="BI163" i="36"/>
  <c r="BH163" i="36"/>
  <c r="BG163" i="36"/>
  <c r="BE163" i="36"/>
  <c r="T163" i="36"/>
  <c r="R163" i="36"/>
  <c r="P163" i="36"/>
  <c r="BI162" i="36"/>
  <c r="BH162" i="36"/>
  <c r="BG162" i="36"/>
  <c r="BE162" i="36"/>
  <c r="T162" i="36"/>
  <c r="R162" i="36"/>
  <c r="P162" i="36"/>
  <c r="BI161" i="36"/>
  <c r="BH161" i="36"/>
  <c r="BG161" i="36"/>
  <c r="BE161" i="36"/>
  <c r="T161" i="36"/>
  <c r="R161" i="36"/>
  <c r="P161" i="36"/>
  <c r="BI159" i="36"/>
  <c r="BH159" i="36"/>
  <c r="BG159" i="36"/>
  <c r="BE159" i="36"/>
  <c r="T159" i="36"/>
  <c r="R159" i="36"/>
  <c r="P159" i="36"/>
  <c r="BI158" i="36"/>
  <c r="BH158" i="36"/>
  <c r="BG158" i="36"/>
  <c r="BE158" i="36"/>
  <c r="T158" i="36"/>
  <c r="R158" i="36"/>
  <c r="P158" i="36"/>
  <c r="BI157" i="36"/>
  <c r="BH157" i="36"/>
  <c r="BG157" i="36"/>
  <c r="BE157" i="36"/>
  <c r="T157" i="36"/>
  <c r="R157" i="36"/>
  <c r="P157" i="36"/>
  <c r="BI156" i="36"/>
  <c r="BH156" i="36"/>
  <c r="BG156" i="36"/>
  <c r="BE156" i="36"/>
  <c r="T156" i="36"/>
  <c r="R156" i="36"/>
  <c r="P156" i="36"/>
  <c r="BI154" i="36"/>
  <c r="BH154" i="36"/>
  <c r="BG154" i="36"/>
  <c r="BE154" i="36"/>
  <c r="T154" i="36"/>
  <c r="R154" i="36"/>
  <c r="P154" i="36"/>
  <c r="BI153" i="36"/>
  <c r="BH153" i="36"/>
  <c r="BG153" i="36"/>
  <c r="BE153" i="36"/>
  <c r="T153" i="36"/>
  <c r="R153" i="36"/>
  <c r="P153" i="36"/>
  <c r="BI152" i="36"/>
  <c r="BH152" i="36"/>
  <c r="BG152" i="36"/>
  <c r="BE152" i="36"/>
  <c r="T152" i="36"/>
  <c r="R152" i="36"/>
  <c r="P152" i="36"/>
  <c r="BI151" i="36"/>
  <c r="BH151" i="36"/>
  <c r="BG151" i="36"/>
  <c r="BE151" i="36"/>
  <c r="T151" i="36"/>
  <c r="R151" i="36"/>
  <c r="P151" i="36"/>
  <c r="BI149" i="36"/>
  <c r="BH149" i="36"/>
  <c r="BG149" i="36"/>
  <c r="BE149" i="36"/>
  <c r="T149" i="36"/>
  <c r="R149" i="36"/>
  <c r="P149" i="36"/>
  <c r="BI148" i="36"/>
  <c r="BH148" i="36"/>
  <c r="BG148" i="36"/>
  <c r="BE148" i="36"/>
  <c r="T148" i="36"/>
  <c r="R148" i="36"/>
  <c r="P148" i="36"/>
  <c r="BI147" i="36"/>
  <c r="BH147" i="36"/>
  <c r="BG147" i="36"/>
  <c r="BE147" i="36"/>
  <c r="T147" i="36"/>
  <c r="R147" i="36"/>
  <c r="P147" i="36"/>
  <c r="BI146" i="36"/>
  <c r="BH146" i="36"/>
  <c r="BG146" i="36"/>
  <c r="BE146" i="36"/>
  <c r="T146" i="36"/>
  <c r="R146" i="36"/>
  <c r="P146" i="36"/>
  <c r="BI145" i="36"/>
  <c r="BH145" i="36"/>
  <c r="BG145" i="36"/>
  <c r="BE145" i="36"/>
  <c r="T145" i="36"/>
  <c r="R145" i="36"/>
  <c r="P145" i="36"/>
  <c r="BI144" i="36"/>
  <c r="BH144" i="36"/>
  <c r="BG144" i="36"/>
  <c r="BE144" i="36"/>
  <c r="T144" i="36"/>
  <c r="R144" i="36"/>
  <c r="P144" i="36"/>
  <c r="BI143" i="36"/>
  <c r="BH143" i="36"/>
  <c r="BG143" i="36"/>
  <c r="BE143" i="36"/>
  <c r="T143" i="36"/>
  <c r="R143" i="36"/>
  <c r="P143" i="36"/>
  <c r="BI142" i="36"/>
  <c r="BH142" i="36"/>
  <c r="BG142" i="36"/>
  <c r="BE142" i="36"/>
  <c r="T142" i="36"/>
  <c r="R142" i="36"/>
  <c r="P142" i="36"/>
  <c r="BI141" i="36"/>
  <c r="BH141" i="36"/>
  <c r="BG141" i="36"/>
  <c r="BE141" i="36"/>
  <c r="T141" i="36"/>
  <c r="R141" i="36"/>
  <c r="P141" i="36"/>
  <c r="BI140" i="36"/>
  <c r="BH140" i="36"/>
  <c r="BG140" i="36"/>
  <c r="BE140" i="36"/>
  <c r="T140" i="36"/>
  <c r="R140" i="36"/>
  <c r="P140" i="36"/>
  <c r="BI139" i="36"/>
  <c r="BH139" i="36"/>
  <c r="BG139" i="36"/>
  <c r="BE139" i="36"/>
  <c r="T139" i="36"/>
  <c r="R139" i="36"/>
  <c r="P139" i="36"/>
  <c r="BI138" i="36"/>
  <c r="BH138" i="36"/>
  <c r="BG138" i="36"/>
  <c r="BE138" i="36"/>
  <c r="T138" i="36"/>
  <c r="R138" i="36"/>
  <c r="P138" i="36"/>
  <c r="BI137" i="36"/>
  <c r="BH137" i="36"/>
  <c r="BG137" i="36"/>
  <c r="BE137" i="36"/>
  <c r="T137" i="36"/>
  <c r="R137" i="36"/>
  <c r="P137" i="36"/>
  <c r="BI136" i="36"/>
  <c r="BH136" i="36"/>
  <c r="BG136" i="36"/>
  <c r="BE136" i="36"/>
  <c r="T136" i="36"/>
  <c r="R136" i="36"/>
  <c r="P136" i="36"/>
  <c r="J130" i="36"/>
  <c r="J129" i="36"/>
  <c r="F129" i="36"/>
  <c r="F127" i="36"/>
  <c r="E125" i="36"/>
  <c r="BI112" i="36"/>
  <c r="BH112" i="36"/>
  <c r="BG112" i="36"/>
  <c r="BF112" i="36"/>
  <c r="BE112" i="36"/>
  <c r="J92" i="36"/>
  <c r="J91" i="36"/>
  <c r="F91" i="36"/>
  <c r="F89" i="36"/>
  <c r="E87" i="36"/>
  <c r="J18" i="36"/>
  <c r="E18" i="36"/>
  <c r="F130" i="36"/>
  <c r="J17" i="36"/>
  <c r="J12" i="36"/>
  <c r="J127" i="36"/>
  <c r="E7" i="36"/>
  <c r="E123" i="36"/>
  <c r="J39" i="35"/>
  <c r="J38" i="35"/>
  <c r="AY133" i="1"/>
  <c r="J37" i="35"/>
  <c r="AX133" i="1"/>
  <c r="BI218" i="35"/>
  <c r="BH218" i="35"/>
  <c r="BG218" i="35"/>
  <c r="BE218" i="35"/>
  <c r="T218" i="35"/>
  <c r="R218" i="35"/>
  <c r="P218" i="35"/>
  <c r="BI217" i="35"/>
  <c r="BH217" i="35"/>
  <c r="BG217" i="35"/>
  <c r="BE217" i="35"/>
  <c r="T217" i="35"/>
  <c r="R217" i="35"/>
  <c r="P217" i="35"/>
  <c r="BI216" i="35"/>
  <c r="BH216" i="35"/>
  <c r="BG216" i="35"/>
  <c r="BE216" i="35"/>
  <c r="T216" i="35"/>
  <c r="R216" i="35"/>
  <c r="P216" i="35"/>
  <c r="BI215" i="35"/>
  <c r="BH215" i="35"/>
  <c r="BG215" i="35"/>
  <c r="BE215" i="35"/>
  <c r="T215" i="35"/>
  <c r="R215" i="35"/>
  <c r="P215" i="35"/>
  <c r="BI212" i="35"/>
  <c r="BH212" i="35"/>
  <c r="BG212" i="35"/>
  <c r="BE212" i="35"/>
  <c r="T212" i="35"/>
  <c r="R212" i="35"/>
  <c r="P212" i="35"/>
  <c r="BI211" i="35"/>
  <c r="BH211" i="35"/>
  <c r="BG211" i="35"/>
  <c r="BE211" i="35"/>
  <c r="T211" i="35"/>
  <c r="R211" i="35"/>
  <c r="P211" i="35"/>
  <c r="BI210" i="35"/>
  <c r="BH210" i="35"/>
  <c r="BG210" i="35"/>
  <c r="BE210" i="35"/>
  <c r="T210" i="35"/>
  <c r="R210" i="35"/>
  <c r="P210" i="35"/>
  <c r="BI209" i="35"/>
  <c r="BH209" i="35"/>
  <c r="BG209" i="35"/>
  <c r="BE209" i="35"/>
  <c r="T209" i="35"/>
  <c r="R209" i="35"/>
  <c r="P209" i="35"/>
  <c r="BI208" i="35"/>
  <c r="BH208" i="35"/>
  <c r="BG208" i="35"/>
  <c r="BE208" i="35"/>
  <c r="T208" i="35"/>
  <c r="R208" i="35"/>
  <c r="P208" i="35"/>
  <c r="BI207" i="35"/>
  <c r="BH207" i="35"/>
  <c r="BG207" i="35"/>
  <c r="BE207" i="35"/>
  <c r="T207" i="35"/>
  <c r="R207" i="35"/>
  <c r="P207" i="35"/>
  <c r="BI206" i="35"/>
  <c r="BH206" i="35"/>
  <c r="BG206" i="35"/>
  <c r="BE206" i="35"/>
  <c r="T206" i="35"/>
  <c r="R206" i="35"/>
  <c r="P206" i="35"/>
  <c r="BI205" i="35"/>
  <c r="BH205" i="35"/>
  <c r="BG205" i="35"/>
  <c r="BE205" i="35"/>
  <c r="T205" i="35"/>
  <c r="R205" i="35"/>
  <c r="P205" i="35"/>
  <c r="BI204" i="35"/>
  <c r="BH204" i="35"/>
  <c r="BG204" i="35"/>
  <c r="BE204" i="35"/>
  <c r="T204" i="35"/>
  <c r="R204" i="35"/>
  <c r="P204" i="35"/>
  <c r="BI203" i="35"/>
  <c r="BH203" i="35"/>
  <c r="BG203" i="35"/>
  <c r="BE203" i="35"/>
  <c r="T203" i="35"/>
  <c r="R203" i="35"/>
  <c r="P203" i="35"/>
  <c r="BI202" i="35"/>
  <c r="BH202" i="35"/>
  <c r="BG202" i="35"/>
  <c r="BE202" i="35"/>
  <c r="T202" i="35"/>
  <c r="R202" i="35"/>
  <c r="P202" i="35"/>
  <c r="BI201" i="35"/>
  <c r="BH201" i="35"/>
  <c r="BG201" i="35"/>
  <c r="BE201" i="35"/>
  <c r="T201" i="35"/>
  <c r="R201" i="35"/>
  <c r="P201" i="35"/>
  <c r="BI200" i="35"/>
  <c r="BH200" i="35"/>
  <c r="BG200" i="35"/>
  <c r="BE200" i="35"/>
  <c r="T200" i="35"/>
  <c r="R200" i="35"/>
  <c r="P200" i="35"/>
  <c r="BI197" i="35"/>
  <c r="BH197" i="35"/>
  <c r="BG197" i="35"/>
  <c r="BE197" i="35"/>
  <c r="T197" i="35"/>
  <c r="R197" i="35"/>
  <c r="P197" i="35"/>
  <c r="BI196" i="35"/>
  <c r="BH196" i="35"/>
  <c r="BG196" i="35"/>
  <c r="BE196" i="35"/>
  <c r="T196" i="35"/>
  <c r="R196" i="35"/>
  <c r="P196" i="35"/>
  <c r="BI193" i="35"/>
  <c r="BH193" i="35"/>
  <c r="BG193" i="35"/>
  <c r="BE193" i="35"/>
  <c r="T193" i="35"/>
  <c r="R193" i="35"/>
  <c r="P193" i="35"/>
  <c r="BI191" i="35"/>
  <c r="BH191" i="35"/>
  <c r="BG191" i="35"/>
  <c r="BE191" i="35"/>
  <c r="T191" i="35"/>
  <c r="R191" i="35"/>
  <c r="P191" i="35"/>
  <c r="BI189" i="35"/>
  <c r="BH189" i="35"/>
  <c r="BG189" i="35"/>
  <c r="BE189" i="35"/>
  <c r="T189" i="35"/>
  <c r="R189" i="35"/>
  <c r="P189" i="35"/>
  <c r="BI188" i="35"/>
  <c r="BH188" i="35"/>
  <c r="BG188" i="35"/>
  <c r="BE188" i="35"/>
  <c r="T188" i="35"/>
  <c r="R188" i="35"/>
  <c r="P188" i="35"/>
  <c r="BI186" i="35"/>
  <c r="BH186" i="35"/>
  <c r="BG186" i="35"/>
  <c r="BE186" i="35"/>
  <c r="T186" i="35"/>
  <c r="R186" i="35"/>
  <c r="P186" i="35"/>
  <c r="BI185" i="35"/>
  <c r="BH185" i="35"/>
  <c r="BG185" i="35"/>
  <c r="BE185" i="35"/>
  <c r="T185" i="35"/>
  <c r="R185" i="35"/>
  <c r="P185" i="35"/>
  <c r="BI184" i="35"/>
  <c r="BH184" i="35"/>
  <c r="BG184" i="35"/>
  <c r="BE184" i="35"/>
  <c r="T184" i="35"/>
  <c r="R184" i="35"/>
  <c r="P184" i="35"/>
  <c r="BI183" i="35"/>
  <c r="BH183" i="35"/>
  <c r="BG183" i="35"/>
  <c r="BE183" i="35"/>
  <c r="T183" i="35"/>
  <c r="R183" i="35"/>
  <c r="P183" i="35"/>
  <c r="BI182" i="35"/>
  <c r="BH182" i="35"/>
  <c r="BG182" i="35"/>
  <c r="BE182" i="35"/>
  <c r="T182" i="35"/>
  <c r="R182" i="35"/>
  <c r="P182" i="35"/>
  <c r="BI181" i="35"/>
  <c r="BH181" i="35"/>
  <c r="BG181" i="35"/>
  <c r="BE181" i="35"/>
  <c r="T181" i="35"/>
  <c r="R181" i="35"/>
  <c r="P181" i="35"/>
  <c r="BI180" i="35"/>
  <c r="BH180" i="35"/>
  <c r="BG180" i="35"/>
  <c r="BE180" i="35"/>
  <c r="T180" i="35"/>
  <c r="R180" i="35"/>
  <c r="P180" i="35"/>
  <c r="BI179" i="35"/>
  <c r="BH179" i="35"/>
  <c r="BG179" i="35"/>
  <c r="BE179" i="35"/>
  <c r="T179" i="35"/>
  <c r="R179" i="35"/>
  <c r="P179" i="35"/>
  <c r="BI178" i="35"/>
  <c r="BH178" i="35"/>
  <c r="BG178" i="35"/>
  <c r="BE178" i="35"/>
  <c r="T178" i="35"/>
  <c r="R178" i="35"/>
  <c r="P178" i="35"/>
  <c r="BI177" i="35"/>
  <c r="BH177" i="35"/>
  <c r="BG177" i="35"/>
  <c r="BE177" i="35"/>
  <c r="T177" i="35"/>
  <c r="R177" i="35"/>
  <c r="P177" i="35"/>
  <c r="BI176" i="35"/>
  <c r="BH176" i="35"/>
  <c r="BG176" i="35"/>
  <c r="BE176" i="35"/>
  <c r="T176" i="35"/>
  <c r="R176" i="35"/>
  <c r="P176" i="35"/>
  <c r="BI175" i="35"/>
  <c r="BH175" i="35"/>
  <c r="BG175" i="35"/>
  <c r="BE175" i="35"/>
  <c r="T175" i="35"/>
  <c r="R175" i="35"/>
  <c r="P175" i="35"/>
  <c r="BI174" i="35"/>
  <c r="BH174" i="35"/>
  <c r="BG174" i="35"/>
  <c r="BE174" i="35"/>
  <c r="T174" i="35"/>
  <c r="R174" i="35"/>
  <c r="P174" i="35"/>
  <c r="BI173" i="35"/>
  <c r="BH173" i="35"/>
  <c r="BG173" i="35"/>
  <c r="BE173" i="35"/>
  <c r="T173" i="35"/>
  <c r="R173" i="35"/>
  <c r="P173" i="35"/>
  <c r="BI172" i="35"/>
  <c r="BH172" i="35"/>
  <c r="BG172" i="35"/>
  <c r="BE172" i="35"/>
  <c r="T172" i="35"/>
  <c r="R172" i="35"/>
  <c r="P172" i="35"/>
  <c r="BI171" i="35"/>
  <c r="BH171" i="35"/>
  <c r="BG171" i="35"/>
  <c r="BE171" i="35"/>
  <c r="T171" i="35"/>
  <c r="R171" i="35"/>
  <c r="P171" i="35"/>
  <c r="BI170" i="35"/>
  <c r="BH170" i="35"/>
  <c r="BG170" i="35"/>
  <c r="BE170" i="35"/>
  <c r="T170" i="35"/>
  <c r="R170" i="35"/>
  <c r="P170" i="35"/>
  <c r="BI169" i="35"/>
  <c r="BH169" i="35"/>
  <c r="BG169" i="35"/>
  <c r="BE169" i="35"/>
  <c r="T169" i="35"/>
  <c r="R169" i="35"/>
  <c r="P169" i="35"/>
  <c r="BI168" i="35"/>
  <c r="BH168" i="35"/>
  <c r="BG168" i="35"/>
  <c r="BE168" i="35"/>
  <c r="T168" i="35"/>
  <c r="R168" i="35"/>
  <c r="P168" i="35"/>
  <c r="BI167" i="35"/>
  <c r="BH167" i="35"/>
  <c r="BG167" i="35"/>
  <c r="BE167" i="35"/>
  <c r="T167" i="35"/>
  <c r="R167" i="35"/>
  <c r="P167" i="35"/>
  <c r="BI166" i="35"/>
  <c r="BH166" i="35"/>
  <c r="BG166" i="35"/>
  <c r="BE166" i="35"/>
  <c r="T166" i="35"/>
  <c r="R166" i="35"/>
  <c r="P166" i="35"/>
  <c r="BI164" i="35"/>
  <c r="BH164" i="35"/>
  <c r="BG164" i="35"/>
  <c r="BE164" i="35"/>
  <c r="T164" i="35"/>
  <c r="R164" i="35"/>
  <c r="P164" i="35"/>
  <c r="BI163" i="35"/>
  <c r="BH163" i="35"/>
  <c r="BG163" i="35"/>
  <c r="BE163" i="35"/>
  <c r="T163" i="35"/>
  <c r="R163" i="35"/>
  <c r="P163" i="35"/>
  <c r="BI162" i="35"/>
  <c r="BH162" i="35"/>
  <c r="BG162" i="35"/>
  <c r="BE162" i="35"/>
  <c r="T162" i="35"/>
  <c r="R162" i="35"/>
  <c r="P162" i="35"/>
  <c r="BI161" i="35"/>
  <c r="BH161" i="35"/>
  <c r="BG161" i="35"/>
  <c r="BE161" i="35"/>
  <c r="T161" i="35"/>
  <c r="R161" i="35"/>
  <c r="P161" i="35"/>
  <c r="BI160" i="35"/>
  <c r="BH160" i="35"/>
  <c r="BG160" i="35"/>
  <c r="BE160" i="35"/>
  <c r="T160" i="35"/>
  <c r="R160" i="35"/>
  <c r="P160" i="35"/>
  <c r="BI158" i="35"/>
  <c r="BH158" i="35"/>
  <c r="BG158" i="35"/>
  <c r="BE158" i="35"/>
  <c r="T158" i="35"/>
  <c r="R158" i="35"/>
  <c r="P158" i="35"/>
  <c r="BI157" i="35"/>
  <c r="BH157" i="35"/>
  <c r="BG157" i="35"/>
  <c r="BE157" i="35"/>
  <c r="T157" i="35"/>
  <c r="R157" i="35"/>
  <c r="P157" i="35"/>
  <c r="BI156" i="35"/>
  <c r="BH156" i="35"/>
  <c r="BG156" i="35"/>
  <c r="BE156" i="35"/>
  <c r="T156" i="35"/>
  <c r="R156" i="35"/>
  <c r="P156" i="35"/>
  <c r="BI155" i="35"/>
  <c r="BH155" i="35"/>
  <c r="BG155" i="35"/>
  <c r="BE155" i="35"/>
  <c r="T155" i="35"/>
  <c r="R155" i="35"/>
  <c r="P155" i="35"/>
  <c r="BI153" i="35"/>
  <c r="BH153" i="35"/>
  <c r="BG153" i="35"/>
  <c r="BE153" i="35"/>
  <c r="T153" i="35"/>
  <c r="R153" i="35"/>
  <c r="P153" i="35"/>
  <c r="BI152" i="35"/>
  <c r="BH152" i="35"/>
  <c r="BG152" i="35"/>
  <c r="BE152" i="35"/>
  <c r="T152" i="35"/>
  <c r="R152" i="35"/>
  <c r="P152" i="35"/>
  <c r="BI151" i="35"/>
  <c r="BH151" i="35"/>
  <c r="BG151" i="35"/>
  <c r="BE151" i="35"/>
  <c r="T151" i="35"/>
  <c r="R151" i="35"/>
  <c r="P151" i="35"/>
  <c r="BI150" i="35"/>
  <c r="BH150" i="35"/>
  <c r="BG150" i="35"/>
  <c r="BE150" i="35"/>
  <c r="T150" i="35"/>
  <c r="R150" i="35"/>
  <c r="P150" i="35"/>
  <c r="BI148" i="35"/>
  <c r="BH148" i="35"/>
  <c r="BG148" i="35"/>
  <c r="BE148" i="35"/>
  <c r="T148" i="35"/>
  <c r="R148" i="35"/>
  <c r="P148" i="35"/>
  <c r="BI147" i="35"/>
  <c r="BH147" i="35"/>
  <c r="BG147" i="35"/>
  <c r="BE147" i="35"/>
  <c r="T147" i="35"/>
  <c r="R147" i="35"/>
  <c r="P147" i="35"/>
  <c r="BI146" i="35"/>
  <c r="BH146" i="35"/>
  <c r="BG146" i="35"/>
  <c r="BE146" i="35"/>
  <c r="T146" i="35"/>
  <c r="R146" i="35"/>
  <c r="P146" i="35"/>
  <c r="BI145" i="35"/>
  <c r="BH145" i="35"/>
  <c r="BG145" i="35"/>
  <c r="BE145" i="35"/>
  <c r="T145" i="35"/>
  <c r="R145" i="35"/>
  <c r="P145" i="35"/>
  <c r="BI144" i="35"/>
  <c r="BH144" i="35"/>
  <c r="BG144" i="35"/>
  <c r="BE144" i="35"/>
  <c r="T144" i="35"/>
  <c r="R144" i="35"/>
  <c r="P144" i="35"/>
  <c r="BI143" i="35"/>
  <c r="BH143" i="35"/>
  <c r="BG143" i="35"/>
  <c r="BE143" i="35"/>
  <c r="T143" i="35"/>
  <c r="R143" i="35"/>
  <c r="P143" i="35"/>
  <c r="BI142" i="35"/>
  <c r="BH142" i="35"/>
  <c r="BG142" i="35"/>
  <c r="BE142" i="35"/>
  <c r="T142" i="35"/>
  <c r="R142" i="35"/>
  <c r="P142" i="35"/>
  <c r="BI141" i="35"/>
  <c r="BH141" i="35"/>
  <c r="BG141" i="35"/>
  <c r="BE141" i="35"/>
  <c r="T141" i="35"/>
  <c r="R141" i="35"/>
  <c r="P141" i="35"/>
  <c r="BI140" i="35"/>
  <c r="BH140" i="35"/>
  <c r="BG140" i="35"/>
  <c r="BE140" i="35"/>
  <c r="T140" i="35"/>
  <c r="R140" i="35"/>
  <c r="P140" i="35"/>
  <c r="BI139" i="35"/>
  <c r="BH139" i="35"/>
  <c r="BG139" i="35"/>
  <c r="BE139" i="35"/>
  <c r="T139" i="35"/>
  <c r="R139" i="35"/>
  <c r="P139" i="35"/>
  <c r="BI138" i="35"/>
  <c r="BH138" i="35"/>
  <c r="BG138" i="35"/>
  <c r="BE138" i="35"/>
  <c r="T138" i="35"/>
  <c r="R138" i="35"/>
  <c r="P138" i="35"/>
  <c r="BI137" i="35"/>
  <c r="BH137" i="35"/>
  <c r="BG137" i="35"/>
  <c r="BE137" i="35"/>
  <c r="T137" i="35"/>
  <c r="R137" i="35"/>
  <c r="P137" i="35"/>
  <c r="BI136" i="35"/>
  <c r="BH136" i="35"/>
  <c r="BG136" i="35"/>
  <c r="BE136" i="35"/>
  <c r="T136" i="35"/>
  <c r="R136" i="35"/>
  <c r="P136" i="35"/>
  <c r="F127" i="35"/>
  <c r="E125" i="35"/>
  <c r="BI112" i="35"/>
  <c r="BH112" i="35"/>
  <c r="BG112" i="35"/>
  <c r="BF112" i="35"/>
  <c r="BE112" i="35"/>
  <c r="F89" i="35"/>
  <c r="E87" i="35"/>
  <c r="J24" i="35"/>
  <c r="E24" i="35"/>
  <c r="J130" i="35"/>
  <c r="J23" i="35"/>
  <c r="J21" i="35"/>
  <c r="E21" i="35"/>
  <c r="J129" i="35"/>
  <c r="J20" i="35"/>
  <c r="J18" i="35"/>
  <c r="E18" i="35"/>
  <c r="F130" i="35"/>
  <c r="J17" i="35"/>
  <c r="J15" i="35"/>
  <c r="E15" i="35"/>
  <c r="F91" i="35"/>
  <c r="J14" i="35"/>
  <c r="J12" i="35"/>
  <c r="J127" i="35"/>
  <c r="E7" i="35"/>
  <c r="E123" i="35"/>
  <c r="J41" i="34"/>
  <c r="J40" i="34"/>
  <c r="AY132" i="1"/>
  <c r="J39" i="34"/>
  <c r="AX132" i="1"/>
  <c r="BI130" i="34"/>
  <c r="BH130" i="34"/>
  <c r="BG130" i="34"/>
  <c r="BE130" i="34"/>
  <c r="T130" i="34"/>
  <c r="R130" i="34"/>
  <c r="P130" i="34"/>
  <c r="BI129" i="34"/>
  <c r="BH129" i="34"/>
  <c r="BG129" i="34"/>
  <c r="BE129" i="34"/>
  <c r="T129" i="34"/>
  <c r="R129" i="34"/>
  <c r="P129" i="34"/>
  <c r="BI128" i="34"/>
  <c r="BH128" i="34"/>
  <c r="BG128" i="34"/>
  <c r="BE128" i="34"/>
  <c r="T128" i="34"/>
  <c r="R128" i="34"/>
  <c r="P128" i="34"/>
  <c r="J123" i="34"/>
  <c r="J122" i="34"/>
  <c r="F122" i="34"/>
  <c r="F120" i="34"/>
  <c r="E118" i="34"/>
  <c r="BI103" i="34"/>
  <c r="BH103" i="34"/>
  <c r="BG103" i="34"/>
  <c r="BF103" i="34"/>
  <c r="BE103" i="34"/>
  <c r="J94" i="34"/>
  <c r="J93" i="34"/>
  <c r="F93" i="34"/>
  <c r="F91" i="34"/>
  <c r="E89" i="34"/>
  <c r="J20" i="34"/>
  <c r="E20" i="34"/>
  <c r="F94" i="34"/>
  <c r="J19" i="34"/>
  <c r="J14" i="34"/>
  <c r="J91" i="34"/>
  <c r="E7" i="34"/>
  <c r="E85" i="34"/>
  <c r="J41" i="33"/>
  <c r="J40" i="33"/>
  <c r="AY131" i="1"/>
  <c r="J39" i="33"/>
  <c r="AX131" i="1"/>
  <c r="BI141" i="33"/>
  <c r="BH141" i="33"/>
  <c r="BG141" i="33"/>
  <c r="BE141" i="33"/>
  <c r="T141" i="33"/>
  <c r="R141" i="33"/>
  <c r="P141" i="33"/>
  <c r="BI140" i="33"/>
  <c r="BH140" i="33"/>
  <c r="BG140" i="33"/>
  <c r="BE140" i="33"/>
  <c r="T140" i="33"/>
  <c r="R140" i="33"/>
  <c r="P140" i="33"/>
  <c r="BI139" i="33"/>
  <c r="BH139" i="33"/>
  <c r="BG139" i="33"/>
  <c r="BE139" i="33"/>
  <c r="T139" i="33"/>
  <c r="R139" i="33"/>
  <c r="P139" i="33"/>
  <c r="BI138" i="33"/>
  <c r="BH138" i="33"/>
  <c r="BG138" i="33"/>
  <c r="BE138" i="33"/>
  <c r="T138" i="33"/>
  <c r="R138" i="33"/>
  <c r="P138" i="33"/>
  <c r="BI137" i="33"/>
  <c r="BH137" i="33"/>
  <c r="BG137" i="33"/>
  <c r="BE137" i="33"/>
  <c r="T137" i="33"/>
  <c r="R137" i="33"/>
  <c r="P137" i="33"/>
  <c r="BI136" i="33"/>
  <c r="BH136" i="33"/>
  <c r="BG136" i="33"/>
  <c r="BE136" i="33"/>
  <c r="T136" i="33"/>
  <c r="R136" i="33"/>
  <c r="P136" i="33"/>
  <c r="BI134" i="33"/>
  <c r="BH134" i="33"/>
  <c r="BG134" i="33"/>
  <c r="BE134" i="33"/>
  <c r="T134" i="33"/>
  <c r="R134" i="33"/>
  <c r="P134" i="33"/>
  <c r="BI133" i="33"/>
  <c r="BH133" i="33"/>
  <c r="BG133" i="33"/>
  <c r="BE133" i="33"/>
  <c r="T133" i="33"/>
  <c r="R133" i="33"/>
  <c r="P133" i="33"/>
  <c r="BI132" i="33"/>
  <c r="BH132" i="33"/>
  <c r="BG132" i="33"/>
  <c r="BE132" i="33"/>
  <c r="T132" i="33"/>
  <c r="R132" i="33"/>
  <c r="P132" i="33"/>
  <c r="BI130" i="33"/>
  <c r="BH130" i="33"/>
  <c r="BG130" i="33"/>
  <c r="BE130" i="33"/>
  <c r="T130" i="33"/>
  <c r="R130" i="33"/>
  <c r="P130" i="33"/>
  <c r="BI129" i="33"/>
  <c r="BH129" i="33"/>
  <c r="BG129" i="33"/>
  <c r="BE129" i="33"/>
  <c r="T129" i="33"/>
  <c r="R129" i="33"/>
  <c r="P129" i="33"/>
  <c r="BI128" i="33"/>
  <c r="BH128" i="33"/>
  <c r="BG128" i="33"/>
  <c r="BE128" i="33"/>
  <c r="T128" i="33"/>
  <c r="R128" i="33"/>
  <c r="P128" i="33"/>
  <c r="J123" i="33"/>
  <c r="J122" i="33"/>
  <c r="F122" i="33"/>
  <c r="F120" i="33"/>
  <c r="E118" i="33"/>
  <c r="BI103" i="33"/>
  <c r="BH103" i="33"/>
  <c r="BG103" i="33"/>
  <c r="BF103" i="33"/>
  <c r="BE103" i="33"/>
  <c r="J94" i="33"/>
  <c r="J93" i="33"/>
  <c r="F93" i="33"/>
  <c r="F91" i="33"/>
  <c r="E89" i="33"/>
  <c r="J20" i="33"/>
  <c r="E20" i="33"/>
  <c r="F123" i="33"/>
  <c r="J19" i="33"/>
  <c r="J14" i="33"/>
  <c r="J120" i="33"/>
  <c r="E7" i="33"/>
  <c r="E114" i="33"/>
  <c r="J41" i="32"/>
  <c r="J40" i="32"/>
  <c r="AY130" i="1"/>
  <c r="J39" i="32"/>
  <c r="AX130" i="1"/>
  <c r="BI150" i="32"/>
  <c r="BH150" i="32"/>
  <c r="BG150" i="32"/>
  <c r="BE150" i="32"/>
  <c r="T150" i="32"/>
  <c r="R150" i="32"/>
  <c r="P150" i="32"/>
  <c r="BI149" i="32"/>
  <c r="BH149" i="32"/>
  <c r="BG149" i="32"/>
  <c r="BE149" i="32"/>
  <c r="T149" i="32"/>
  <c r="R149" i="32"/>
  <c r="P149" i="32"/>
  <c r="BI148" i="32"/>
  <c r="BH148" i="32"/>
  <c r="BG148" i="32"/>
  <c r="BE148" i="32"/>
  <c r="T148" i="32"/>
  <c r="R148" i="32"/>
  <c r="P148" i="32"/>
  <c r="BI147" i="32"/>
  <c r="BH147" i="32"/>
  <c r="BG147" i="32"/>
  <c r="BE147" i="32"/>
  <c r="T147" i="32"/>
  <c r="R147" i="32"/>
  <c r="P147" i="32"/>
  <c r="BI146" i="32"/>
  <c r="BH146" i="32"/>
  <c r="BG146" i="32"/>
  <c r="BE146" i="32"/>
  <c r="T146" i="32"/>
  <c r="R146" i="32"/>
  <c r="P146" i="32"/>
  <c r="BI144" i="32"/>
  <c r="BH144" i="32"/>
  <c r="BG144" i="32"/>
  <c r="BE144" i="32"/>
  <c r="T144" i="32"/>
  <c r="R144" i="32"/>
  <c r="P144" i="32"/>
  <c r="BI143" i="32"/>
  <c r="BH143" i="32"/>
  <c r="BG143" i="32"/>
  <c r="BE143" i="32"/>
  <c r="T143" i="32"/>
  <c r="R143" i="32"/>
  <c r="P143" i="32"/>
  <c r="BI142" i="32"/>
  <c r="BH142" i="32"/>
  <c r="BG142" i="32"/>
  <c r="BE142" i="32"/>
  <c r="T142" i="32"/>
  <c r="R142" i="32"/>
  <c r="P142" i="32"/>
  <c r="BI141" i="32"/>
  <c r="BH141" i="32"/>
  <c r="BG141" i="32"/>
  <c r="BE141" i="32"/>
  <c r="T141" i="32"/>
  <c r="R141" i="32"/>
  <c r="P141" i="32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8" i="32"/>
  <c r="BH138" i="32"/>
  <c r="BG138" i="32"/>
  <c r="BE138" i="32"/>
  <c r="T138" i="32"/>
  <c r="R138" i="32"/>
  <c r="P138" i="32"/>
  <c r="BI137" i="32"/>
  <c r="BH137" i="32"/>
  <c r="BG137" i="32"/>
  <c r="BE137" i="32"/>
  <c r="T137" i="32"/>
  <c r="R137" i="32"/>
  <c r="P137" i="32"/>
  <c r="BI136" i="32"/>
  <c r="BH136" i="32"/>
  <c r="BG136" i="32"/>
  <c r="BE136" i="32"/>
  <c r="T136" i="32"/>
  <c r="R136" i="32"/>
  <c r="P136" i="32"/>
  <c r="BI135" i="32"/>
  <c r="BH135" i="32"/>
  <c r="BG135" i="32"/>
  <c r="BE135" i="32"/>
  <c r="T135" i="32"/>
  <c r="R135" i="32"/>
  <c r="P135" i="32"/>
  <c r="BI134" i="32"/>
  <c r="BH134" i="32"/>
  <c r="BG134" i="32"/>
  <c r="BE134" i="32"/>
  <c r="T134" i="32"/>
  <c r="R134" i="32"/>
  <c r="P134" i="32"/>
  <c r="BI133" i="32"/>
  <c r="BH133" i="32"/>
  <c r="BG133" i="32"/>
  <c r="BE133" i="32"/>
  <c r="T133" i="32"/>
  <c r="R133" i="32"/>
  <c r="P133" i="32"/>
  <c r="BI132" i="32"/>
  <c r="BH132" i="32"/>
  <c r="BG132" i="32"/>
  <c r="BE132" i="32"/>
  <c r="T132" i="32"/>
  <c r="R132" i="32"/>
  <c r="P132" i="32"/>
  <c r="BI131" i="32"/>
  <c r="BH131" i="32"/>
  <c r="BG131" i="32"/>
  <c r="BE131" i="32"/>
  <c r="T131" i="32"/>
  <c r="R131" i="32"/>
  <c r="P131" i="32"/>
  <c r="BI130" i="32"/>
  <c r="BH130" i="32"/>
  <c r="BG130" i="32"/>
  <c r="BE130" i="32"/>
  <c r="T130" i="32"/>
  <c r="R130" i="32"/>
  <c r="P130" i="32"/>
  <c r="BI129" i="32"/>
  <c r="BH129" i="32"/>
  <c r="BG129" i="32"/>
  <c r="BE129" i="32"/>
  <c r="T129" i="32"/>
  <c r="R129" i="32"/>
  <c r="P129" i="32"/>
  <c r="J124" i="32"/>
  <c r="J123" i="32"/>
  <c r="F123" i="32"/>
  <c r="F121" i="32"/>
  <c r="E119" i="32"/>
  <c r="BI104" i="32"/>
  <c r="BH104" i="32"/>
  <c r="BG104" i="32"/>
  <c r="BF104" i="32"/>
  <c r="BE104" i="32"/>
  <c r="J94" i="32"/>
  <c r="J93" i="32"/>
  <c r="F93" i="32"/>
  <c r="F91" i="32"/>
  <c r="E89" i="32"/>
  <c r="J20" i="32"/>
  <c r="E20" i="32"/>
  <c r="F94" i="32"/>
  <c r="J19" i="32"/>
  <c r="J14" i="32"/>
  <c r="J121" i="32"/>
  <c r="E7" i="32"/>
  <c r="E85" i="32"/>
  <c r="J39" i="31"/>
  <c r="J38" i="31"/>
  <c r="AY128" i="1"/>
  <c r="J37" i="31"/>
  <c r="AX128" i="1"/>
  <c r="BI473" i="31"/>
  <c r="BH473" i="31"/>
  <c r="BG473" i="31"/>
  <c r="BE473" i="31"/>
  <c r="T473" i="31"/>
  <c r="T472" i="31"/>
  <c r="T471" i="31"/>
  <c r="R473" i="31"/>
  <c r="R472" i="31"/>
  <c r="R471" i="31"/>
  <c r="P473" i="31"/>
  <c r="P472" i="31"/>
  <c r="P471" i="31"/>
  <c r="BI468" i="31"/>
  <c r="BH468" i="31"/>
  <c r="BG468" i="31"/>
  <c r="BE468" i="31"/>
  <c r="T468" i="31"/>
  <c r="R468" i="31"/>
  <c r="P468" i="31"/>
  <c r="BI465" i="31"/>
  <c r="BH465" i="31"/>
  <c r="BG465" i="31"/>
  <c r="BE465" i="31"/>
  <c r="T465" i="31"/>
  <c r="R465" i="31"/>
  <c r="P465" i="31"/>
  <c r="BI463" i="31"/>
  <c r="BH463" i="31"/>
  <c r="BG463" i="31"/>
  <c r="BE463" i="31"/>
  <c r="T463" i="31"/>
  <c r="R463" i="31"/>
  <c r="P463" i="31"/>
  <c r="BI460" i="31"/>
  <c r="BH460" i="31"/>
  <c r="BG460" i="31"/>
  <c r="BE460" i="31"/>
  <c r="T460" i="31"/>
  <c r="R460" i="31"/>
  <c r="P460" i="31"/>
  <c r="BI457" i="31"/>
  <c r="BH457" i="31"/>
  <c r="BG457" i="31"/>
  <c r="BE457" i="31"/>
  <c r="T457" i="31"/>
  <c r="R457" i="31"/>
  <c r="P457" i="31"/>
  <c r="BI454" i="31"/>
  <c r="BH454" i="31"/>
  <c r="BG454" i="31"/>
  <c r="BE454" i="31"/>
  <c r="T454" i="31"/>
  <c r="R454" i="31"/>
  <c r="P454" i="31"/>
  <c r="BI451" i="31"/>
  <c r="BH451" i="31"/>
  <c r="BG451" i="31"/>
  <c r="BE451" i="31"/>
  <c r="T451" i="31"/>
  <c r="R451" i="31"/>
  <c r="P451" i="31"/>
  <c r="BI446" i="31"/>
  <c r="BH446" i="31"/>
  <c r="BG446" i="31"/>
  <c r="BE446" i="31"/>
  <c r="T446" i="31"/>
  <c r="R446" i="31"/>
  <c r="P446" i="31"/>
  <c r="BI443" i="31"/>
  <c r="BH443" i="31"/>
  <c r="BG443" i="31"/>
  <c r="BE443" i="31"/>
  <c r="T443" i="31"/>
  <c r="R443" i="31"/>
  <c r="P443" i="31"/>
  <c r="BI439" i="31"/>
  <c r="BH439" i="31"/>
  <c r="BG439" i="31"/>
  <c r="BE439" i="31"/>
  <c r="T439" i="31"/>
  <c r="R439" i="31"/>
  <c r="P439" i="31"/>
  <c r="BI435" i="31"/>
  <c r="BH435" i="31"/>
  <c r="BG435" i="31"/>
  <c r="BE435" i="31"/>
  <c r="T435" i="31"/>
  <c r="R435" i="31"/>
  <c r="P435" i="31"/>
  <c r="BI434" i="31"/>
  <c r="BH434" i="31"/>
  <c r="BG434" i="31"/>
  <c r="BE434" i="31"/>
  <c r="T434" i="31"/>
  <c r="R434" i="31"/>
  <c r="P434" i="31"/>
  <c r="BI431" i="31"/>
  <c r="BH431" i="31"/>
  <c r="BG431" i="31"/>
  <c r="BE431" i="31"/>
  <c r="T431" i="31"/>
  <c r="R431" i="31"/>
  <c r="P431" i="31"/>
  <c r="BI430" i="31"/>
  <c r="BH430" i="31"/>
  <c r="BG430" i="31"/>
  <c r="BE430" i="31"/>
  <c r="T430" i="31"/>
  <c r="R430" i="31"/>
  <c r="P430" i="31"/>
  <c r="BI427" i="31"/>
  <c r="BH427" i="31"/>
  <c r="BG427" i="31"/>
  <c r="BE427" i="31"/>
  <c r="T427" i="31"/>
  <c r="R427" i="31"/>
  <c r="P427" i="31"/>
  <c r="BI424" i="31"/>
  <c r="BH424" i="31"/>
  <c r="BG424" i="31"/>
  <c r="BE424" i="31"/>
  <c r="T424" i="31"/>
  <c r="R424" i="31"/>
  <c r="P424" i="31"/>
  <c r="BI419" i="31"/>
  <c r="BH419" i="31"/>
  <c r="BG419" i="31"/>
  <c r="BE419" i="31"/>
  <c r="T419" i="31"/>
  <c r="R419" i="31"/>
  <c r="P419" i="31"/>
  <c r="BI416" i="31"/>
  <c r="BH416" i="31"/>
  <c r="BG416" i="31"/>
  <c r="BE416" i="31"/>
  <c r="T416" i="31"/>
  <c r="R416" i="31"/>
  <c r="P416" i="31"/>
  <c r="BI413" i="31"/>
  <c r="BH413" i="31"/>
  <c r="BG413" i="31"/>
  <c r="BE413" i="31"/>
  <c r="T413" i="31"/>
  <c r="R413" i="31"/>
  <c r="P413" i="31"/>
  <c r="BI412" i="31"/>
  <c r="BH412" i="31"/>
  <c r="BG412" i="31"/>
  <c r="BE412" i="31"/>
  <c r="T412" i="31"/>
  <c r="R412" i="31"/>
  <c r="P412" i="31"/>
  <c r="BI409" i="31"/>
  <c r="BH409" i="31"/>
  <c r="BG409" i="31"/>
  <c r="BE409" i="31"/>
  <c r="T409" i="31"/>
  <c r="R409" i="31"/>
  <c r="P409" i="31"/>
  <c r="BI406" i="31"/>
  <c r="BH406" i="31"/>
  <c r="BG406" i="31"/>
  <c r="BE406" i="31"/>
  <c r="T406" i="31"/>
  <c r="R406" i="31"/>
  <c r="P406" i="31"/>
  <c r="BI403" i="31"/>
  <c r="BH403" i="31"/>
  <c r="BG403" i="31"/>
  <c r="BE403" i="31"/>
  <c r="T403" i="31"/>
  <c r="R403" i="31"/>
  <c r="P403" i="31"/>
  <c r="BI400" i="31"/>
  <c r="BH400" i="31"/>
  <c r="BG400" i="31"/>
  <c r="BE400" i="31"/>
  <c r="T400" i="31"/>
  <c r="R400" i="31"/>
  <c r="P400" i="31"/>
  <c r="BI395" i="31"/>
  <c r="BH395" i="31"/>
  <c r="BG395" i="31"/>
  <c r="BE395" i="31"/>
  <c r="T395" i="31"/>
  <c r="R395" i="31"/>
  <c r="P395" i="31"/>
  <c r="BI392" i="31"/>
  <c r="BH392" i="31"/>
  <c r="BG392" i="31"/>
  <c r="BE392" i="31"/>
  <c r="T392" i="31"/>
  <c r="R392" i="31"/>
  <c r="P392" i="31"/>
  <c r="BI391" i="31"/>
  <c r="BH391" i="31"/>
  <c r="BG391" i="31"/>
  <c r="BE391" i="31"/>
  <c r="T391" i="31"/>
  <c r="R391" i="31"/>
  <c r="P391" i="31"/>
  <c r="BI388" i="31"/>
  <c r="BH388" i="31"/>
  <c r="BG388" i="31"/>
  <c r="BE388" i="31"/>
  <c r="T388" i="31"/>
  <c r="R388" i="31"/>
  <c r="P388" i="31"/>
  <c r="BI387" i="31"/>
  <c r="BH387" i="31"/>
  <c r="BG387" i="31"/>
  <c r="BE387" i="31"/>
  <c r="T387" i="31"/>
  <c r="R387" i="31"/>
  <c r="P387" i="31"/>
  <c r="BI384" i="31"/>
  <c r="BH384" i="31"/>
  <c r="BG384" i="31"/>
  <c r="BE384" i="31"/>
  <c r="T384" i="31"/>
  <c r="R384" i="31"/>
  <c r="P384" i="31"/>
  <c r="BI383" i="31"/>
  <c r="BH383" i="31"/>
  <c r="BG383" i="31"/>
  <c r="BE383" i="31"/>
  <c r="T383" i="31"/>
  <c r="R383" i="31"/>
  <c r="P383" i="31"/>
  <c r="BI378" i="31"/>
  <c r="BH378" i="31"/>
  <c r="BG378" i="31"/>
  <c r="BE378" i="31"/>
  <c r="T378" i="31"/>
  <c r="R378" i="31"/>
  <c r="P378" i="31"/>
  <c r="BI375" i="31"/>
  <c r="BH375" i="31"/>
  <c r="BG375" i="31"/>
  <c r="BE375" i="31"/>
  <c r="T375" i="31"/>
  <c r="R375" i="31"/>
  <c r="P375" i="31"/>
  <c r="BI372" i="31"/>
  <c r="BH372" i="31"/>
  <c r="BG372" i="31"/>
  <c r="BE372" i="31"/>
  <c r="T372" i="31"/>
  <c r="R372" i="31"/>
  <c r="P372" i="31"/>
  <c r="BI369" i="31"/>
  <c r="BH369" i="31"/>
  <c r="BG369" i="31"/>
  <c r="BE369" i="31"/>
  <c r="T369" i="31"/>
  <c r="R369" i="31"/>
  <c r="P369" i="31"/>
  <c r="BI364" i="31"/>
  <c r="BH364" i="31"/>
  <c r="BG364" i="31"/>
  <c r="BE364" i="31"/>
  <c r="T364" i="31"/>
  <c r="R364" i="31"/>
  <c r="P364" i="31"/>
  <c r="BI363" i="31"/>
  <c r="BH363" i="31"/>
  <c r="BG363" i="31"/>
  <c r="BE363" i="31"/>
  <c r="T363" i="31"/>
  <c r="R363" i="31"/>
  <c r="P363" i="31"/>
  <c r="BI357" i="31"/>
  <c r="BH357" i="31"/>
  <c r="BG357" i="31"/>
  <c r="BE357" i="31"/>
  <c r="T357" i="31"/>
  <c r="R357" i="31"/>
  <c r="P357" i="31"/>
  <c r="BI356" i="31"/>
  <c r="BH356" i="31"/>
  <c r="BG356" i="31"/>
  <c r="BE356" i="31"/>
  <c r="T356" i="31"/>
  <c r="R356" i="31"/>
  <c r="P356" i="31"/>
  <c r="BI355" i="31"/>
  <c r="BH355" i="31"/>
  <c r="BG355" i="31"/>
  <c r="BE355" i="31"/>
  <c r="T355" i="31"/>
  <c r="R355" i="31"/>
  <c r="P355" i="31"/>
  <c r="BI354" i="31"/>
  <c r="BH354" i="31"/>
  <c r="BG354" i="31"/>
  <c r="BE354" i="31"/>
  <c r="T354" i="31"/>
  <c r="R354" i="31"/>
  <c r="P354" i="31"/>
  <c r="BI353" i="31"/>
  <c r="BH353" i="31"/>
  <c r="BG353" i="31"/>
  <c r="BE353" i="31"/>
  <c r="T353" i="31"/>
  <c r="R353" i="31"/>
  <c r="P353" i="31"/>
  <c r="BI352" i="31"/>
  <c r="BH352" i="31"/>
  <c r="BG352" i="31"/>
  <c r="BE352" i="31"/>
  <c r="T352" i="31"/>
  <c r="R352" i="31"/>
  <c r="P352" i="31"/>
  <c r="BI345" i="31"/>
  <c r="BH345" i="31"/>
  <c r="BG345" i="31"/>
  <c r="BE345" i="31"/>
  <c r="T345" i="31"/>
  <c r="R345" i="31"/>
  <c r="P345" i="31"/>
  <c r="BI341" i="31"/>
  <c r="BH341" i="31"/>
  <c r="BG341" i="31"/>
  <c r="BE341" i="31"/>
  <c r="T341" i="31"/>
  <c r="R341" i="31"/>
  <c r="P341" i="31"/>
  <c r="BI338" i="31"/>
  <c r="BH338" i="31"/>
  <c r="BG338" i="31"/>
  <c r="BE338" i="31"/>
  <c r="T338" i="31"/>
  <c r="R338" i="31"/>
  <c r="P338" i="31"/>
  <c r="BI337" i="31"/>
  <c r="BH337" i="31"/>
  <c r="BG337" i="31"/>
  <c r="BE337" i="31"/>
  <c r="T337" i="31"/>
  <c r="R337" i="31"/>
  <c r="P337" i="31"/>
  <c r="BI332" i="31"/>
  <c r="BH332" i="31"/>
  <c r="BG332" i="31"/>
  <c r="BE332" i="31"/>
  <c r="T332" i="31"/>
  <c r="R332" i="31"/>
  <c r="P332" i="31"/>
  <c r="BI329" i="31"/>
  <c r="BH329" i="31"/>
  <c r="BG329" i="31"/>
  <c r="BE329" i="31"/>
  <c r="T329" i="31"/>
  <c r="R329" i="31"/>
  <c r="P329" i="31"/>
  <c r="BI326" i="31"/>
  <c r="BH326" i="31"/>
  <c r="BG326" i="31"/>
  <c r="BE326" i="31"/>
  <c r="T326" i="31"/>
  <c r="R326" i="31"/>
  <c r="P326" i="31"/>
  <c r="BI323" i="31"/>
  <c r="BH323" i="31"/>
  <c r="BG323" i="31"/>
  <c r="BE323" i="31"/>
  <c r="T323" i="31"/>
  <c r="R323" i="31"/>
  <c r="P323" i="31"/>
  <c r="BI320" i="31"/>
  <c r="BH320" i="31"/>
  <c r="BG320" i="31"/>
  <c r="BE320" i="31"/>
  <c r="T320" i="31"/>
  <c r="R320" i="31"/>
  <c r="P320" i="31"/>
  <c r="BI317" i="31"/>
  <c r="BH317" i="31"/>
  <c r="BG317" i="31"/>
  <c r="BE317" i="31"/>
  <c r="T317" i="31"/>
  <c r="R317" i="31"/>
  <c r="P317" i="31"/>
  <c r="BI314" i="31"/>
  <c r="BH314" i="31"/>
  <c r="BG314" i="31"/>
  <c r="BE314" i="31"/>
  <c r="T314" i="31"/>
  <c r="R314" i="31"/>
  <c r="P314" i="31"/>
  <c r="BI311" i="31"/>
  <c r="BH311" i="31"/>
  <c r="BG311" i="31"/>
  <c r="BE311" i="31"/>
  <c r="T311" i="31"/>
  <c r="R311" i="31"/>
  <c r="P311" i="31"/>
  <c r="BI308" i="31"/>
  <c r="BH308" i="31"/>
  <c r="BG308" i="31"/>
  <c r="BE308" i="31"/>
  <c r="T308" i="31"/>
  <c r="R308" i="31"/>
  <c r="P308" i="31"/>
  <c r="BI305" i="31"/>
  <c r="BH305" i="31"/>
  <c r="BG305" i="31"/>
  <c r="BE305" i="31"/>
  <c r="T305" i="31"/>
  <c r="R305" i="31"/>
  <c r="P305" i="31"/>
  <c r="BI302" i="31"/>
  <c r="BH302" i="31"/>
  <c r="BG302" i="31"/>
  <c r="BE302" i="31"/>
  <c r="T302" i="31"/>
  <c r="R302" i="31"/>
  <c r="P302" i="31"/>
  <c r="BI298" i="31"/>
  <c r="BH298" i="31"/>
  <c r="BG298" i="31"/>
  <c r="BE298" i="31"/>
  <c r="T298" i="31"/>
  <c r="R298" i="31"/>
  <c r="P298" i="31"/>
  <c r="BI295" i="31"/>
  <c r="BH295" i="31"/>
  <c r="BG295" i="31"/>
  <c r="BE295" i="31"/>
  <c r="T295" i="31"/>
  <c r="R295" i="31"/>
  <c r="P295" i="31"/>
  <c r="BI291" i="31"/>
  <c r="BH291" i="31"/>
  <c r="BG291" i="31"/>
  <c r="BE291" i="31"/>
  <c r="T291" i="31"/>
  <c r="R291" i="31"/>
  <c r="P291" i="31"/>
  <c r="BI288" i="31"/>
  <c r="BH288" i="31"/>
  <c r="BG288" i="31"/>
  <c r="BE288" i="31"/>
  <c r="T288" i="31"/>
  <c r="R288" i="31"/>
  <c r="P288" i="31"/>
  <c r="BI284" i="31"/>
  <c r="BH284" i="31"/>
  <c r="BG284" i="31"/>
  <c r="BE284" i="31"/>
  <c r="T284" i="31"/>
  <c r="R284" i="31"/>
  <c r="P284" i="31"/>
  <c r="BI280" i="31"/>
  <c r="BH280" i="31"/>
  <c r="BG280" i="31"/>
  <c r="BE280" i="31"/>
  <c r="T280" i="31"/>
  <c r="R280" i="31"/>
  <c r="P280" i="31"/>
  <c r="BI276" i="31"/>
  <c r="BH276" i="31"/>
  <c r="BG276" i="31"/>
  <c r="BE276" i="31"/>
  <c r="T276" i="31"/>
  <c r="R276" i="31"/>
  <c r="P276" i="31"/>
  <c r="BI273" i="31"/>
  <c r="BH273" i="31"/>
  <c r="BG273" i="31"/>
  <c r="BE273" i="31"/>
  <c r="T273" i="31"/>
  <c r="R273" i="31"/>
  <c r="P273" i="31"/>
  <c r="BI272" i="31"/>
  <c r="BH272" i="31"/>
  <c r="BG272" i="31"/>
  <c r="BE272" i="31"/>
  <c r="T272" i="31"/>
  <c r="R272" i="31"/>
  <c r="P272" i="31"/>
  <c r="BI269" i="31"/>
  <c r="BH269" i="31"/>
  <c r="BG269" i="31"/>
  <c r="BE269" i="31"/>
  <c r="T269" i="31"/>
  <c r="R269" i="31"/>
  <c r="P269" i="31"/>
  <c r="BI267" i="31"/>
  <c r="BH267" i="31"/>
  <c r="BG267" i="31"/>
  <c r="BE267" i="31"/>
  <c r="T267" i="31"/>
  <c r="R267" i="31"/>
  <c r="P267" i="31"/>
  <c r="BI264" i="31"/>
  <c r="BH264" i="31"/>
  <c r="BG264" i="31"/>
  <c r="BE264" i="31"/>
  <c r="T264" i="31"/>
  <c r="R264" i="31"/>
  <c r="P264" i="31"/>
  <c r="BI261" i="31"/>
  <c r="BH261" i="31"/>
  <c r="BG261" i="31"/>
  <c r="BE261" i="31"/>
  <c r="T261" i="31"/>
  <c r="R261" i="31"/>
  <c r="P261" i="31"/>
  <c r="BI256" i="31"/>
  <c r="BH256" i="31"/>
  <c r="BG256" i="31"/>
  <c r="BE256" i="31"/>
  <c r="T256" i="31"/>
  <c r="R256" i="31"/>
  <c r="P256" i="31"/>
  <c r="BI253" i="31"/>
  <c r="BH253" i="31"/>
  <c r="BG253" i="31"/>
  <c r="BE253" i="31"/>
  <c r="T253" i="31"/>
  <c r="R253" i="31"/>
  <c r="P253" i="31"/>
  <c r="BI250" i="31"/>
  <c r="BH250" i="31"/>
  <c r="BG250" i="31"/>
  <c r="BE250" i="31"/>
  <c r="T250" i="31"/>
  <c r="R250" i="31"/>
  <c r="P250" i="31"/>
  <c r="BI247" i="31"/>
  <c r="BH247" i="31"/>
  <c r="BG247" i="31"/>
  <c r="BE247" i="31"/>
  <c r="T247" i="31"/>
  <c r="R247" i="31"/>
  <c r="P247" i="31"/>
  <c r="BI244" i="31"/>
  <c r="BH244" i="31"/>
  <c r="BG244" i="31"/>
  <c r="BE244" i="31"/>
  <c r="T244" i="31"/>
  <c r="R244" i="31"/>
  <c r="P244" i="31"/>
  <c r="BI240" i="31"/>
  <c r="BH240" i="31"/>
  <c r="BG240" i="31"/>
  <c r="BE240" i="31"/>
  <c r="T240" i="31"/>
  <c r="R240" i="31"/>
  <c r="P240" i="31"/>
  <c r="BI237" i="31"/>
  <c r="BH237" i="31"/>
  <c r="BG237" i="31"/>
  <c r="BE237" i="31"/>
  <c r="T237" i="31"/>
  <c r="R237" i="31"/>
  <c r="P237" i="31"/>
  <c r="BI234" i="31"/>
  <c r="BH234" i="31"/>
  <c r="BG234" i="31"/>
  <c r="BE234" i="31"/>
  <c r="T234" i="31"/>
  <c r="R234" i="31"/>
  <c r="P234" i="31"/>
  <c r="BI231" i="31"/>
  <c r="BH231" i="31"/>
  <c r="BG231" i="31"/>
  <c r="BE231" i="31"/>
  <c r="T231" i="31"/>
  <c r="R231" i="31"/>
  <c r="P231" i="31"/>
  <c r="BI228" i="31"/>
  <c r="BH228" i="31"/>
  <c r="BG228" i="31"/>
  <c r="BE228" i="31"/>
  <c r="T228" i="31"/>
  <c r="R228" i="31"/>
  <c r="P228" i="31"/>
  <c r="BI227" i="31"/>
  <c r="BH227" i="31"/>
  <c r="BG227" i="31"/>
  <c r="BE227" i="31"/>
  <c r="T227" i="31"/>
  <c r="R227" i="31"/>
  <c r="P227" i="31"/>
  <c r="BI224" i="31"/>
  <c r="BH224" i="31"/>
  <c r="BG224" i="31"/>
  <c r="BE224" i="31"/>
  <c r="T224" i="31"/>
  <c r="R224" i="31"/>
  <c r="P224" i="31"/>
  <c r="BI221" i="31"/>
  <c r="BH221" i="31"/>
  <c r="BG221" i="31"/>
  <c r="BE221" i="31"/>
  <c r="T221" i="31"/>
  <c r="R221" i="31"/>
  <c r="P221" i="31"/>
  <c r="BI217" i="31"/>
  <c r="BH217" i="31"/>
  <c r="BG217" i="31"/>
  <c r="BE217" i="31"/>
  <c r="T217" i="31"/>
  <c r="R217" i="31"/>
  <c r="P217" i="31"/>
  <c r="BI214" i="31"/>
  <c r="BH214" i="31"/>
  <c r="BG214" i="31"/>
  <c r="BE214" i="31"/>
  <c r="T214" i="31"/>
  <c r="R214" i="31"/>
  <c r="P214" i="31"/>
  <c r="BI204" i="31"/>
  <c r="BH204" i="31"/>
  <c r="BG204" i="31"/>
  <c r="BE204" i="31"/>
  <c r="T204" i="31"/>
  <c r="R204" i="31"/>
  <c r="P204" i="31"/>
  <c r="BI201" i="31"/>
  <c r="BH201" i="31"/>
  <c r="BG201" i="31"/>
  <c r="BE201" i="31"/>
  <c r="T201" i="31"/>
  <c r="R201" i="31"/>
  <c r="P201" i="31"/>
  <c r="BI198" i="31"/>
  <c r="BH198" i="31"/>
  <c r="BG198" i="31"/>
  <c r="BE198" i="31"/>
  <c r="T198" i="31"/>
  <c r="R198" i="31"/>
  <c r="P198" i="31"/>
  <c r="BI188" i="31"/>
  <c r="BH188" i="31"/>
  <c r="BG188" i="31"/>
  <c r="BE188" i="31"/>
  <c r="T188" i="31"/>
  <c r="R188" i="31"/>
  <c r="P188" i="31"/>
  <c r="BI185" i="31"/>
  <c r="BH185" i="31"/>
  <c r="BG185" i="31"/>
  <c r="BE185" i="31"/>
  <c r="T185" i="31"/>
  <c r="R185" i="31"/>
  <c r="P185" i="31"/>
  <c r="BI182" i="31"/>
  <c r="BH182" i="31"/>
  <c r="BG182" i="31"/>
  <c r="BE182" i="31"/>
  <c r="T182" i="31"/>
  <c r="R182" i="31"/>
  <c r="P182" i="31"/>
  <c r="BI179" i="31"/>
  <c r="BH179" i="31"/>
  <c r="BG179" i="31"/>
  <c r="BE179" i="31"/>
  <c r="T179" i="31"/>
  <c r="R179" i="31"/>
  <c r="P179" i="31"/>
  <c r="BI178" i="31"/>
  <c r="BH178" i="31"/>
  <c r="BG178" i="31"/>
  <c r="BE178" i="31"/>
  <c r="T178" i="31"/>
  <c r="R178" i="31"/>
  <c r="P178" i="31"/>
  <c r="BI175" i="31"/>
  <c r="BH175" i="31"/>
  <c r="BG175" i="31"/>
  <c r="BE175" i="31"/>
  <c r="T175" i="31"/>
  <c r="R175" i="31"/>
  <c r="P175" i="31"/>
  <c r="BI174" i="31"/>
  <c r="BH174" i="31"/>
  <c r="BG174" i="31"/>
  <c r="BE174" i="31"/>
  <c r="T174" i="31"/>
  <c r="R174" i="31"/>
  <c r="P174" i="31"/>
  <c r="BI171" i="31"/>
  <c r="BH171" i="31"/>
  <c r="BG171" i="31"/>
  <c r="BE171" i="31"/>
  <c r="T171" i="31"/>
  <c r="R171" i="31"/>
  <c r="P171" i="31"/>
  <c r="BI170" i="31"/>
  <c r="BH170" i="31"/>
  <c r="BG170" i="31"/>
  <c r="BE170" i="31"/>
  <c r="T170" i="31"/>
  <c r="R170" i="31"/>
  <c r="P170" i="31"/>
  <c r="BI167" i="31"/>
  <c r="BH167" i="31"/>
  <c r="BG167" i="31"/>
  <c r="BE167" i="31"/>
  <c r="T167" i="31"/>
  <c r="R167" i="31"/>
  <c r="P167" i="31"/>
  <c r="BI164" i="31"/>
  <c r="BH164" i="31"/>
  <c r="BG164" i="31"/>
  <c r="BE164" i="31"/>
  <c r="T164" i="31"/>
  <c r="R164" i="31"/>
  <c r="P164" i="31"/>
  <c r="BI163" i="31"/>
  <c r="BH163" i="31"/>
  <c r="BG163" i="31"/>
  <c r="BE163" i="31"/>
  <c r="T163" i="31"/>
  <c r="R163" i="31"/>
  <c r="P163" i="31"/>
  <c r="BI160" i="31"/>
  <c r="BH160" i="31"/>
  <c r="BG160" i="31"/>
  <c r="BE160" i="31"/>
  <c r="T160" i="31"/>
  <c r="R160" i="31"/>
  <c r="P160" i="31"/>
  <c r="BI155" i="31"/>
  <c r="BH155" i="31"/>
  <c r="BG155" i="31"/>
  <c r="BE155" i="31"/>
  <c r="T155" i="31"/>
  <c r="R155" i="31"/>
  <c r="P155" i="31"/>
  <c r="BI152" i="31"/>
  <c r="BH152" i="31"/>
  <c r="BG152" i="31"/>
  <c r="BE152" i="31"/>
  <c r="T152" i="31"/>
  <c r="R152" i="31"/>
  <c r="P152" i="31"/>
  <c r="BI147" i="31"/>
  <c r="BH147" i="31"/>
  <c r="BG147" i="31"/>
  <c r="BE147" i="31"/>
  <c r="T147" i="31"/>
  <c r="R147" i="31"/>
  <c r="P147" i="31"/>
  <c r="BI144" i="31"/>
  <c r="BH144" i="31"/>
  <c r="BG144" i="31"/>
  <c r="BE144" i="31"/>
  <c r="T144" i="31"/>
  <c r="R144" i="31"/>
  <c r="P144" i="31"/>
  <c r="BI141" i="31"/>
  <c r="BH141" i="31"/>
  <c r="BG141" i="31"/>
  <c r="BE141" i="31"/>
  <c r="T141" i="31"/>
  <c r="R141" i="31"/>
  <c r="P141" i="31"/>
  <c r="BI138" i="31"/>
  <c r="BH138" i="31"/>
  <c r="BG138" i="31"/>
  <c r="BE138" i="31"/>
  <c r="T138" i="31"/>
  <c r="R138" i="31"/>
  <c r="P138" i="31"/>
  <c r="J132" i="31"/>
  <c r="J131" i="31"/>
  <c r="F131" i="31"/>
  <c r="F129" i="31"/>
  <c r="E127" i="31"/>
  <c r="BI114" i="31"/>
  <c r="BH114" i="31"/>
  <c r="BG114" i="31"/>
  <c r="BF114" i="31"/>
  <c r="BE114" i="31"/>
  <c r="J92" i="31"/>
  <c r="J91" i="31"/>
  <c r="F91" i="31"/>
  <c r="F89" i="31"/>
  <c r="E87" i="31"/>
  <c r="J18" i="31"/>
  <c r="E18" i="31"/>
  <c r="F132" i="31"/>
  <c r="J17" i="31"/>
  <c r="J12" i="31"/>
  <c r="J129" i="31"/>
  <c r="E7" i="31"/>
  <c r="E125" i="31"/>
  <c r="J41" i="30"/>
  <c r="J40" i="30"/>
  <c r="AY127" i="1"/>
  <c r="J39" i="30"/>
  <c r="AX127" i="1"/>
  <c r="BI150" i="30"/>
  <c r="BH150" i="30"/>
  <c r="BG150" i="30"/>
  <c r="BE150" i="30"/>
  <c r="T150" i="30"/>
  <c r="R150" i="30"/>
  <c r="P150" i="30"/>
  <c r="BI149" i="30"/>
  <c r="BH149" i="30"/>
  <c r="BG149" i="30"/>
  <c r="BE149" i="30"/>
  <c r="T149" i="30"/>
  <c r="R149" i="30"/>
  <c r="P149" i="30"/>
  <c r="BI148" i="30"/>
  <c r="BH148" i="30"/>
  <c r="BG148" i="30"/>
  <c r="BE148" i="30"/>
  <c r="T148" i="30"/>
  <c r="R148" i="30"/>
  <c r="P148" i="30"/>
  <c r="BI147" i="30"/>
  <c r="BH147" i="30"/>
  <c r="BG147" i="30"/>
  <c r="BE147" i="30"/>
  <c r="T147" i="30"/>
  <c r="R147" i="30"/>
  <c r="P147" i="30"/>
  <c r="BI146" i="30"/>
  <c r="BH146" i="30"/>
  <c r="BG146" i="30"/>
  <c r="BE146" i="30"/>
  <c r="T146" i="30"/>
  <c r="R146" i="30"/>
  <c r="P146" i="30"/>
  <c r="BI145" i="30"/>
  <c r="BH145" i="30"/>
  <c r="BG145" i="30"/>
  <c r="BE145" i="30"/>
  <c r="T145" i="30"/>
  <c r="R145" i="30"/>
  <c r="P145" i="30"/>
  <c r="BI144" i="30"/>
  <c r="BH144" i="30"/>
  <c r="BG144" i="30"/>
  <c r="BE144" i="30"/>
  <c r="T144" i="30"/>
  <c r="R144" i="30"/>
  <c r="P144" i="30"/>
  <c r="BI143" i="30"/>
  <c r="BH143" i="30"/>
  <c r="BG143" i="30"/>
  <c r="BE143" i="30"/>
  <c r="T143" i="30"/>
  <c r="R143" i="30"/>
  <c r="P143" i="30"/>
  <c r="BI142" i="30"/>
  <c r="BH142" i="30"/>
  <c r="BG142" i="30"/>
  <c r="BE142" i="30"/>
  <c r="T142" i="30"/>
  <c r="R142" i="30"/>
  <c r="P142" i="30"/>
  <c r="BI141" i="30"/>
  <c r="BH141" i="30"/>
  <c r="BG141" i="30"/>
  <c r="BE141" i="30"/>
  <c r="T141" i="30"/>
  <c r="R141" i="30"/>
  <c r="P141" i="30"/>
  <c r="BI140" i="30"/>
  <c r="BH140" i="30"/>
  <c r="BG140" i="30"/>
  <c r="BE140" i="30"/>
  <c r="T140" i="30"/>
  <c r="R140" i="30"/>
  <c r="P140" i="30"/>
  <c r="BI139" i="30"/>
  <c r="BH139" i="30"/>
  <c r="BG139" i="30"/>
  <c r="BE139" i="30"/>
  <c r="T139" i="30"/>
  <c r="R139" i="30"/>
  <c r="P139" i="30"/>
  <c r="BI138" i="30"/>
  <c r="BH138" i="30"/>
  <c r="BG138" i="30"/>
  <c r="BE138" i="30"/>
  <c r="T138" i="30"/>
  <c r="R138" i="30"/>
  <c r="P138" i="30"/>
  <c r="BI137" i="30"/>
  <c r="BH137" i="30"/>
  <c r="BG137" i="30"/>
  <c r="BE137" i="30"/>
  <c r="T137" i="30"/>
  <c r="R137" i="30"/>
  <c r="P137" i="30"/>
  <c r="BI136" i="30"/>
  <c r="BH136" i="30"/>
  <c r="BG136" i="30"/>
  <c r="BE136" i="30"/>
  <c r="T136" i="30"/>
  <c r="R136" i="30"/>
  <c r="P136" i="30"/>
  <c r="BI134" i="30"/>
  <c r="BH134" i="30"/>
  <c r="BG134" i="30"/>
  <c r="BE134" i="30"/>
  <c r="T134" i="30"/>
  <c r="R134" i="30"/>
  <c r="P134" i="30"/>
  <c r="BI133" i="30"/>
  <c r="BH133" i="30"/>
  <c r="BG133" i="30"/>
  <c r="BE133" i="30"/>
  <c r="T133" i="30"/>
  <c r="R133" i="30"/>
  <c r="P133" i="30"/>
  <c r="BI132" i="30"/>
  <c r="BH132" i="30"/>
  <c r="BG132" i="30"/>
  <c r="BE132" i="30"/>
  <c r="T132" i="30"/>
  <c r="R132" i="30"/>
  <c r="P132" i="30"/>
  <c r="BI131" i="30"/>
  <c r="BH131" i="30"/>
  <c r="BG131" i="30"/>
  <c r="BE131" i="30"/>
  <c r="T131" i="30"/>
  <c r="R131" i="30"/>
  <c r="P131" i="30"/>
  <c r="BI130" i="30"/>
  <c r="BH130" i="30"/>
  <c r="BG130" i="30"/>
  <c r="BE130" i="30"/>
  <c r="T130" i="30"/>
  <c r="R130" i="30"/>
  <c r="P130" i="30"/>
  <c r="BI129" i="30"/>
  <c r="BH129" i="30"/>
  <c r="BG129" i="30"/>
  <c r="BE129" i="30"/>
  <c r="T129" i="30"/>
  <c r="R129" i="30"/>
  <c r="P129" i="30"/>
  <c r="J124" i="30"/>
  <c r="J123" i="30"/>
  <c r="F123" i="30"/>
  <c r="F121" i="30"/>
  <c r="E119" i="30"/>
  <c r="BI104" i="30"/>
  <c r="BH104" i="30"/>
  <c r="BG104" i="30"/>
  <c r="BF104" i="30"/>
  <c r="BE104" i="30"/>
  <c r="J94" i="30"/>
  <c r="J93" i="30"/>
  <c r="F93" i="30"/>
  <c r="F91" i="30"/>
  <c r="E89" i="30"/>
  <c r="J20" i="30"/>
  <c r="E20" i="30"/>
  <c r="F124" i="30"/>
  <c r="J19" i="30"/>
  <c r="J14" i="30"/>
  <c r="J121" i="30"/>
  <c r="E7" i="30"/>
  <c r="E85" i="30"/>
  <c r="J41" i="29"/>
  <c r="J40" i="29"/>
  <c r="AY126" i="1"/>
  <c r="J39" i="29"/>
  <c r="AX126" i="1"/>
  <c r="BI176" i="29"/>
  <c r="BH176" i="29"/>
  <c r="BG176" i="29"/>
  <c r="BE176" i="29"/>
  <c r="T176" i="29"/>
  <c r="R176" i="29"/>
  <c r="P176" i="29"/>
  <c r="BI175" i="29"/>
  <c r="BH175" i="29"/>
  <c r="BG175" i="29"/>
  <c r="BE175" i="29"/>
  <c r="T175" i="29"/>
  <c r="R175" i="29"/>
  <c r="P175" i="29"/>
  <c r="BI174" i="29"/>
  <c r="BH174" i="29"/>
  <c r="BG174" i="29"/>
  <c r="BE174" i="29"/>
  <c r="T174" i="29"/>
  <c r="R174" i="29"/>
  <c r="P174" i="29"/>
  <c r="BI173" i="29"/>
  <c r="BH173" i="29"/>
  <c r="BG173" i="29"/>
  <c r="BE173" i="29"/>
  <c r="T173" i="29"/>
  <c r="R173" i="29"/>
  <c r="P173" i="29"/>
  <c r="BI172" i="29"/>
  <c r="BH172" i="29"/>
  <c r="BG172" i="29"/>
  <c r="BE172" i="29"/>
  <c r="T172" i="29"/>
  <c r="R172" i="29"/>
  <c r="P172" i="29"/>
  <c r="BI171" i="29"/>
  <c r="BH171" i="29"/>
  <c r="BG171" i="29"/>
  <c r="BE171" i="29"/>
  <c r="T171" i="29"/>
  <c r="R171" i="29"/>
  <c r="P171" i="29"/>
  <c r="BI170" i="29"/>
  <c r="BH170" i="29"/>
  <c r="BG170" i="29"/>
  <c r="BE170" i="29"/>
  <c r="T170" i="29"/>
  <c r="R170" i="29"/>
  <c r="P170" i="29"/>
  <c r="BI169" i="29"/>
  <c r="BH169" i="29"/>
  <c r="BG169" i="29"/>
  <c r="BE169" i="29"/>
  <c r="T169" i="29"/>
  <c r="R169" i="29"/>
  <c r="P169" i="29"/>
  <c r="BI168" i="29"/>
  <c r="BH168" i="29"/>
  <c r="BG168" i="29"/>
  <c r="BE168" i="29"/>
  <c r="T168" i="29"/>
  <c r="R168" i="29"/>
  <c r="P168" i="29"/>
  <c r="BI167" i="29"/>
  <c r="BH167" i="29"/>
  <c r="BG167" i="29"/>
  <c r="BE167" i="29"/>
  <c r="T167" i="29"/>
  <c r="R167" i="29"/>
  <c r="P167" i="29"/>
  <c r="BI166" i="29"/>
  <c r="BH166" i="29"/>
  <c r="BG166" i="29"/>
  <c r="BE166" i="29"/>
  <c r="T166" i="29"/>
  <c r="R166" i="29"/>
  <c r="P166" i="29"/>
  <c r="BI165" i="29"/>
  <c r="BH165" i="29"/>
  <c r="BG165" i="29"/>
  <c r="BE165" i="29"/>
  <c r="T165" i="29"/>
  <c r="R165" i="29"/>
  <c r="P165" i="29"/>
  <c r="BI164" i="29"/>
  <c r="BH164" i="29"/>
  <c r="BG164" i="29"/>
  <c r="BE164" i="29"/>
  <c r="T164" i="29"/>
  <c r="R164" i="29"/>
  <c r="P164" i="29"/>
  <c r="BI163" i="29"/>
  <c r="BH163" i="29"/>
  <c r="BG163" i="29"/>
  <c r="BE163" i="29"/>
  <c r="T163" i="29"/>
  <c r="R163" i="29"/>
  <c r="P163" i="29"/>
  <c r="BI162" i="29"/>
  <c r="BH162" i="29"/>
  <c r="BG162" i="29"/>
  <c r="BE162" i="29"/>
  <c r="T162" i="29"/>
  <c r="R162" i="29"/>
  <c r="P162" i="29"/>
  <c r="BI161" i="29"/>
  <c r="BH161" i="29"/>
  <c r="BG161" i="29"/>
  <c r="BE161" i="29"/>
  <c r="T161" i="29"/>
  <c r="R161" i="29"/>
  <c r="P161" i="29"/>
  <c r="BI159" i="29"/>
  <c r="BH159" i="29"/>
  <c r="BG159" i="29"/>
  <c r="BE159" i="29"/>
  <c r="T159" i="29"/>
  <c r="R159" i="29"/>
  <c r="P159" i="29"/>
  <c r="BI158" i="29"/>
  <c r="BH158" i="29"/>
  <c r="BG158" i="29"/>
  <c r="BE158" i="29"/>
  <c r="T158" i="29"/>
  <c r="R158" i="29"/>
  <c r="P158" i="29"/>
  <c r="BI157" i="29"/>
  <c r="BH157" i="29"/>
  <c r="BG157" i="29"/>
  <c r="BE157" i="29"/>
  <c r="T157" i="29"/>
  <c r="R157" i="29"/>
  <c r="P157" i="29"/>
  <c r="BI156" i="29"/>
  <c r="BH156" i="29"/>
  <c r="BG156" i="29"/>
  <c r="BE156" i="29"/>
  <c r="T156" i="29"/>
  <c r="R156" i="29"/>
  <c r="P156" i="29"/>
  <c r="BI155" i="29"/>
  <c r="BH155" i="29"/>
  <c r="BG155" i="29"/>
  <c r="BE155" i="29"/>
  <c r="T155" i="29"/>
  <c r="R155" i="29"/>
  <c r="P155" i="29"/>
  <c r="BI154" i="29"/>
  <c r="BH154" i="29"/>
  <c r="BG154" i="29"/>
  <c r="BE154" i="29"/>
  <c r="T154" i="29"/>
  <c r="R154" i="29"/>
  <c r="P154" i="29"/>
  <c r="BI153" i="29"/>
  <c r="BH153" i="29"/>
  <c r="BG153" i="29"/>
  <c r="BE153" i="29"/>
  <c r="T153" i="29"/>
  <c r="R153" i="29"/>
  <c r="P153" i="29"/>
  <c r="BI152" i="29"/>
  <c r="BH152" i="29"/>
  <c r="BG152" i="29"/>
  <c r="BE152" i="29"/>
  <c r="T152" i="29"/>
  <c r="R152" i="29"/>
  <c r="P152" i="29"/>
  <c r="BI151" i="29"/>
  <c r="BH151" i="29"/>
  <c r="BG151" i="29"/>
  <c r="BE151" i="29"/>
  <c r="T151" i="29"/>
  <c r="R151" i="29"/>
  <c r="P151" i="29"/>
  <c r="BI150" i="29"/>
  <c r="BH150" i="29"/>
  <c r="BG150" i="29"/>
  <c r="BE150" i="29"/>
  <c r="T150" i="29"/>
  <c r="R150" i="29"/>
  <c r="P150" i="29"/>
  <c r="BI149" i="29"/>
  <c r="BH149" i="29"/>
  <c r="BG149" i="29"/>
  <c r="BE149" i="29"/>
  <c r="T149" i="29"/>
  <c r="R149" i="29"/>
  <c r="P149" i="29"/>
  <c r="BI147" i="29"/>
  <c r="BH147" i="29"/>
  <c r="BG147" i="29"/>
  <c r="BE147" i="29"/>
  <c r="T147" i="29"/>
  <c r="R147" i="29"/>
  <c r="P147" i="29"/>
  <c r="BI146" i="29"/>
  <c r="BH146" i="29"/>
  <c r="BG146" i="29"/>
  <c r="BE146" i="29"/>
  <c r="T146" i="29"/>
  <c r="R146" i="29"/>
  <c r="P146" i="29"/>
  <c r="BI145" i="29"/>
  <c r="BH145" i="29"/>
  <c r="BG145" i="29"/>
  <c r="BE145" i="29"/>
  <c r="T145" i="29"/>
  <c r="R145" i="29"/>
  <c r="P145" i="29"/>
  <c r="BI144" i="29"/>
  <c r="BH144" i="29"/>
  <c r="BG144" i="29"/>
  <c r="BE144" i="29"/>
  <c r="T144" i="29"/>
  <c r="R144" i="29"/>
  <c r="P144" i="29"/>
  <c r="BI143" i="29"/>
  <c r="BH143" i="29"/>
  <c r="BG143" i="29"/>
  <c r="BE143" i="29"/>
  <c r="T143" i="29"/>
  <c r="R143" i="29"/>
  <c r="P143" i="29"/>
  <c r="BI142" i="29"/>
  <c r="BH142" i="29"/>
  <c r="BG142" i="29"/>
  <c r="BE142" i="29"/>
  <c r="T142" i="29"/>
  <c r="R142" i="29"/>
  <c r="P142" i="29"/>
  <c r="BI141" i="29"/>
  <c r="BH141" i="29"/>
  <c r="BG141" i="29"/>
  <c r="BE141" i="29"/>
  <c r="T141" i="29"/>
  <c r="R141" i="29"/>
  <c r="P141" i="29"/>
  <c r="BI140" i="29"/>
  <c r="BH140" i="29"/>
  <c r="BG140" i="29"/>
  <c r="BE140" i="29"/>
  <c r="T140" i="29"/>
  <c r="R140" i="29"/>
  <c r="P140" i="29"/>
  <c r="BI139" i="29"/>
  <c r="BH139" i="29"/>
  <c r="BG139" i="29"/>
  <c r="BE139" i="29"/>
  <c r="T139" i="29"/>
  <c r="R139" i="29"/>
  <c r="P139" i="29"/>
  <c r="BI138" i="29"/>
  <c r="BH138" i="29"/>
  <c r="BG138" i="29"/>
  <c r="BE138" i="29"/>
  <c r="T138" i="29"/>
  <c r="R138" i="29"/>
  <c r="P138" i="29"/>
  <c r="BI137" i="29"/>
  <c r="BH137" i="29"/>
  <c r="BG137" i="29"/>
  <c r="BE137" i="29"/>
  <c r="T137" i="29"/>
  <c r="R137" i="29"/>
  <c r="P137" i="29"/>
  <c r="BI136" i="29"/>
  <c r="BH136" i="29"/>
  <c r="BG136" i="29"/>
  <c r="BE136" i="29"/>
  <c r="T136" i="29"/>
  <c r="R136" i="29"/>
  <c r="P136" i="29"/>
  <c r="BI135" i="29"/>
  <c r="BH135" i="29"/>
  <c r="BG135" i="29"/>
  <c r="BE135" i="29"/>
  <c r="T135" i="29"/>
  <c r="R135" i="29"/>
  <c r="P135" i="29"/>
  <c r="BI134" i="29"/>
  <c r="BH134" i="29"/>
  <c r="BG134" i="29"/>
  <c r="BE134" i="29"/>
  <c r="T134" i="29"/>
  <c r="R134" i="29"/>
  <c r="P134" i="29"/>
  <c r="BI133" i="29"/>
  <c r="BH133" i="29"/>
  <c r="BG133" i="29"/>
  <c r="BE133" i="29"/>
  <c r="T133" i="29"/>
  <c r="R133" i="29"/>
  <c r="P133" i="29"/>
  <c r="BI132" i="29"/>
  <c r="BH132" i="29"/>
  <c r="BG132" i="29"/>
  <c r="BE132" i="29"/>
  <c r="T132" i="29"/>
  <c r="R132" i="29"/>
  <c r="P132" i="29"/>
  <c r="BI131" i="29"/>
  <c r="BH131" i="29"/>
  <c r="BG131" i="29"/>
  <c r="BE131" i="29"/>
  <c r="T131" i="29"/>
  <c r="R131" i="29"/>
  <c r="P131" i="29"/>
  <c r="BI130" i="29"/>
  <c r="BH130" i="29"/>
  <c r="BG130" i="29"/>
  <c r="BE130" i="29"/>
  <c r="T130" i="29"/>
  <c r="R130" i="29"/>
  <c r="P130" i="29"/>
  <c r="J125" i="29"/>
  <c r="J124" i="29"/>
  <c r="F124" i="29"/>
  <c r="F122" i="29"/>
  <c r="E120" i="29"/>
  <c r="BI105" i="29"/>
  <c r="BH105" i="29"/>
  <c r="BG105" i="29"/>
  <c r="BF105" i="29"/>
  <c r="BE105" i="29"/>
  <c r="J94" i="29"/>
  <c r="J93" i="29"/>
  <c r="F93" i="29"/>
  <c r="F91" i="29"/>
  <c r="E89" i="29"/>
  <c r="J20" i="29"/>
  <c r="E20" i="29"/>
  <c r="F125" i="29"/>
  <c r="J19" i="29"/>
  <c r="J14" i="29"/>
  <c r="J122" i="29"/>
  <c r="E7" i="29"/>
  <c r="E116" i="29"/>
  <c r="J41" i="28"/>
  <c r="J40" i="28"/>
  <c r="AY125" i="1"/>
  <c r="J39" i="28"/>
  <c r="AX125" i="1"/>
  <c r="BI172" i="28"/>
  <c r="BH172" i="28"/>
  <c r="BG172" i="28"/>
  <c r="BE172" i="28"/>
  <c r="T172" i="28"/>
  <c r="R172" i="28"/>
  <c r="P172" i="28"/>
  <c r="BI171" i="28"/>
  <c r="BH171" i="28"/>
  <c r="BG171" i="28"/>
  <c r="BE171" i="28"/>
  <c r="T171" i="28"/>
  <c r="R171" i="28"/>
  <c r="P171" i="28"/>
  <c r="BI170" i="28"/>
  <c r="BH170" i="28"/>
  <c r="BG170" i="28"/>
  <c r="BE170" i="28"/>
  <c r="T170" i="28"/>
  <c r="R170" i="28"/>
  <c r="P170" i="28"/>
  <c r="BI169" i="28"/>
  <c r="BH169" i="28"/>
  <c r="BG169" i="28"/>
  <c r="BE169" i="28"/>
  <c r="T169" i="28"/>
  <c r="R169" i="28"/>
  <c r="P169" i="28"/>
  <c r="BI168" i="28"/>
  <c r="BH168" i="28"/>
  <c r="BG168" i="28"/>
  <c r="BE168" i="28"/>
  <c r="T168" i="28"/>
  <c r="R168" i="28"/>
  <c r="P168" i="28"/>
  <c r="BI167" i="28"/>
  <c r="BH167" i="28"/>
  <c r="BG167" i="28"/>
  <c r="BE167" i="28"/>
  <c r="T167" i="28"/>
  <c r="R167" i="28"/>
  <c r="P167" i="28"/>
  <c r="BI166" i="28"/>
  <c r="BH166" i="28"/>
  <c r="BG166" i="28"/>
  <c r="BE166" i="28"/>
  <c r="T166" i="28"/>
  <c r="R166" i="28"/>
  <c r="P166" i="28"/>
  <c r="BI165" i="28"/>
  <c r="BH165" i="28"/>
  <c r="BG165" i="28"/>
  <c r="BE165" i="28"/>
  <c r="T165" i="28"/>
  <c r="R165" i="28"/>
  <c r="P165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60" i="28"/>
  <c r="BH160" i="28"/>
  <c r="BG160" i="28"/>
  <c r="BE160" i="28"/>
  <c r="T160" i="28"/>
  <c r="R160" i="28"/>
  <c r="P160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6" i="28"/>
  <c r="BH156" i="28"/>
  <c r="BG156" i="28"/>
  <c r="BE156" i="28"/>
  <c r="T156" i="28"/>
  <c r="R156" i="28"/>
  <c r="P156" i="28"/>
  <c r="BI155" i="28"/>
  <c r="BH155" i="28"/>
  <c r="BG155" i="28"/>
  <c r="BE155" i="28"/>
  <c r="T155" i="28"/>
  <c r="R155" i="28"/>
  <c r="P155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BI133" i="28"/>
  <c r="BH133" i="28"/>
  <c r="BG133" i="28"/>
  <c r="BE133" i="28"/>
  <c r="T133" i="28"/>
  <c r="R133" i="28"/>
  <c r="P133" i="28"/>
  <c r="BI132" i="28"/>
  <c r="BH132" i="28"/>
  <c r="BG132" i="28"/>
  <c r="BE132" i="28"/>
  <c r="T132" i="28"/>
  <c r="R132" i="28"/>
  <c r="P132" i="28"/>
  <c r="BI131" i="28"/>
  <c r="BH131" i="28"/>
  <c r="BG131" i="28"/>
  <c r="BE131" i="28"/>
  <c r="T131" i="28"/>
  <c r="R131" i="28"/>
  <c r="P131" i="28"/>
  <c r="BI130" i="28"/>
  <c r="BH130" i="28"/>
  <c r="BG130" i="28"/>
  <c r="BE130" i="28"/>
  <c r="T130" i="28"/>
  <c r="R130" i="28"/>
  <c r="P130" i="28"/>
  <c r="J125" i="28"/>
  <c r="J124" i="28"/>
  <c r="F124" i="28"/>
  <c r="F122" i="28"/>
  <c r="E120" i="28"/>
  <c r="BI105" i="28"/>
  <c r="BH105" i="28"/>
  <c r="BG105" i="28"/>
  <c r="BF105" i="28"/>
  <c r="BE105" i="28"/>
  <c r="J94" i="28"/>
  <c r="J93" i="28"/>
  <c r="F93" i="28"/>
  <c r="F91" i="28"/>
  <c r="E89" i="28"/>
  <c r="J20" i="28"/>
  <c r="E20" i="28"/>
  <c r="F125" i="28"/>
  <c r="J19" i="28"/>
  <c r="J14" i="28"/>
  <c r="J122" i="28"/>
  <c r="E7" i="28"/>
  <c r="E116" i="28"/>
  <c r="J41" i="27"/>
  <c r="J40" i="27"/>
  <c r="AY124" i="1"/>
  <c r="J39" i="27"/>
  <c r="AX124" i="1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BI134" i="27"/>
  <c r="BH134" i="27"/>
  <c r="BG134" i="27"/>
  <c r="BE134" i="27"/>
  <c r="T134" i="27"/>
  <c r="R134" i="27"/>
  <c r="P134" i="27"/>
  <c r="BI132" i="27"/>
  <c r="BH132" i="27"/>
  <c r="BG132" i="27"/>
  <c r="BE132" i="27"/>
  <c r="T132" i="27"/>
  <c r="R132" i="27"/>
  <c r="P132" i="27"/>
  <c r="BI131" i="27"/>
  <c r="BH131" i="27"/>
  <c r="BG131" i="27"/>
  <c r="BE131" i="27"/>
  <c r="T131" i="27"/>
  <c r="R131" i="27"/>
  <c r="P131" i="27"/>
  <c r="BI130" i="27"/>
  <c r="BH130" i="27"/>
  <c r="BG130" i="27"/>
  <c r="BE130" i="27"/>
  <c r="T130" i="27"/>
  <c r="R130" i="27"/>
  <c r="P130" i="27"/>
  <c r="BI129" i="27"/>
  <c r="BH129" i="27"/>
  <c r="BG129" i="27"/>
  <c r="BE129" i="27"/>
  <c r="T129" i="27"/>
  <c r="R129" i="27"/>
  <c r="P129" i="27"/>
  <c r="J124" i="27"/>
  <c r="J123" i="27"/>
  <c r="F123" i="27"/>
  <c r="F121" i="27"/>
  <c r="E119" i="27"/>
  <c r="BI104" i="27"/>
  <c r="BH104" i="27"/>
  <c r="BG104" i="27"/>
  <c r="BF104" i="27"/>
  <c r="BE104" i="27"/>
  <c r="J94" i="27"/>
  <c r="J93" i="27"/>
  <c r="F93" i="27"/>
  <c r="F91" i="27"/>
  <c r="E89" i="27"/>
  <c r="J20" i="27"/>
  <c r="E20" i="27"/>
  <c r="F124" i="27"/>
  <c r="J19" i="27"/>
  <c r="J14" i="27"/>
  <c r="J121" i="27"/>
  <c r="E7" i="27"/>
  <c r="E115" i="27"/>
  <c r="J41" i="26"/>
  <c r="J40" i="26"/>
  <c r="AY123" i="1"/>
  <c r="J39" i="26"/>
  <c r="AX123" i="1"/>
  <c r="BI193" i="26"/>
  <c r="BH193" i="26"/>
  <c r="BG193" i="26"/>
  <c r="BE193" i="26"/>
  <c r="T193" i="26"/>
  <c r="R193" i="26"/>
  <c r="P193" i="26"/>
  <c r="BI192" i="26"/>
  <c r="BH192" i="26"/>
  <c r="BG192" i="26"/>
  <c r="BE192" i="26"/>
  <c r="T192" i="26"/>
  <c r="R192" i="26"/>
  <c r="P192" i="26"/>
  <c r="BI191" i="26"/>
  <c r="BH191" i="26"/>
  <c r="BG191" i="26"/>
  <c r="BE191" i="26"/>
  <c r="T191" i="26"/>
  <c r="R191" i="26"/>
  <c r="P191" i="26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7" i="26"/>
  <c r="BH187" i="26"/>
  <c r="BG187" i="26"/>
  <c r="BE187" i="26"/>
  <c r="T187" i="26"/>
  <c r="R187" i="26"/>
  <c r="P187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1" i="26"/>
  <c r="BH181" i="26"/>
  <c r="BG181" i="26"/>
  <c r="BE181" i="26"/>
  <c r="T181" i="26"/>
  <c r="R181" i="26"/>
  <c r="P181" i="26"/>
  <c r="BI179" i="26"/>
  <c r="BH179" i="26"/>
  <c r="BG179" i="26"/>
  <c r="BE179" i="26"/>
  <c r="T179" i="26"/>
  <c r="R179" i="26"/>
  <c r="P179" i="26"/>
  <c r="BI178" i="26"/>
  <c r="BH178" i="26"/>
  <c r="BG178" i="26"/>
  <c r="BE178" i="26"/>
  <c r="T178" i="26"/>
  <c r="R178" i="26"/>
  <c r="P178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4" i="26"/>
  <c r="BH174" i="26"/>
  <c r="BG174" i="26"/>
  <c r="BE174" i="26"/>
  <c r="T174" i="26"/>
  <c r="R174" i="26"/>
  <c r="P174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7" i="26"/>
  <c r="BH157" i="26"/>
  <c r="BG157" i="26"/>
  <c r="BE157" i="26"/>
  <c r="T157" i="26"/>
  <c r="R157" i="26"/>
  <c r="P157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BI137" i="26"/>
  <c r="BH137" i="26"/>
  <c r="BG137" i="26"/>
  <c r="BE137" i="26"/>
  <c r="T137" i="26"/>
  <c r="R137" i="26"/>
  <c r="P137" i="26"/>
  <c r="BI136" i="26"/>
  <c r="BH136" i="26"/>
  <c r="BG136" i="26"/>
  <c r="BE136" i="26"/>
  <c r="T136" i="26"/>
  <c r="R136" i="26"/>
  <c r="P136" i="26"/>
  <c r="BI135" i="26"/>
  <c r="BH135" i="26"/>
  <c r="BG135" i="26"/>
  <c r="BE135" i="26"/>
  <c r="T135" i="26"/>
  <c r="R135" i="26"/>
  <c r="P135" i="26"/>
  <c r="BI134" i="26"/>
  <c r="BH134" i="26"/>
  <c r="BG134" i="26"/>
  <c r="BE134" i="26"/>
  <c r="T134" i="26"/>
  <c r="R134" i="26"/>
  <c r="P134" i="26"/>
  <c r="BI133" i="26"/>
  <c r="BH133" i="26"/>
  <c r="BG133" i="26"/>
  <c r="BE133" i="26"/>
  <c r="T133" i="26"/>
  <c r="R133" i="26"/>
  <c r="P133" i="26"/>
  <c r="BI132" i="26"/>
  <c r="BH132" i="26"/>
  <c r="BG132" i="26"/>
  <c r="BE132" i="26"/>
  <c r="T132" i="26"/>
  <c r="R132" i="26"/>
  <c r="P132" i="26"/>
  <c r="BI131" i="26"/>
  <c r="BH131" i="26"/>
  <c r="BG131" i="26"/>
  <c r="BE131" i="26"/>
  <c r="T131" i="26"/>
  <c r="R131" i="26"/>
  <c r="P131" i="26"/>
  <c r="BI130" i="26"/>
  <c r="BH130" i="26"/>
  <c r="BG130" i="26"/>
  <c r="BE130" i="26"/>
  <c r="T130" i="26"/>
  <c r="R130" i="26"/>
  <c r="P130" i="26"/>
  <c r="J125" i="26"/>
  <c r="J124" i="26"/>
  <c r="F124" i="26"/>
  <c r="F122" i="26"/>
  <c r="E120" i="26"/>
  <c r="BI105" i="26"/>
  <c r="BH105" i="26"/>
  <c r="BG105" i="26"/>
  <c r="BF105" i="26"/>
  <c r="BE105" i="26"/>
  <c r="J94" i="26"/>
  <c r="J93" i="26"/>
  <c r="F93" i="26"/>
  <c r="F91" i="26"/>
  <c r="E89" i="26"/>
  <c r="J20" i="26"/>
  <c r="E20" i="26"/>
  <c r="F125" i="26"/>
  <c r="J19" i="26"/>
  <c r="J14" i="26"/>
  <c r="J122" i="26"/>
  <c r="E7" i="26"/>
  <c r="E116" i="26"/>
  <c r="J41" i="25"/>
  <c r="J40" i="25"/>
  <c r="AY122" i="1"/>
  <c r="J39" i="25"/>
  <c r="AX122" i="1"/>
  <c r="BI329" i="25"/>
  <c r="BH329" i="25"/>
  <c r="BG329" i="25"/>
  <c r="BE329" i="25"/>
  <c r="T329" i="25"/>
  <c r="R329" i="25"/>
  <c r="P329" i="25"/>
  <c r="BI328" i="25"/>
  <c r="BH328" i="25"/>
  <c r="BG328" i="25"/>
  <c r="BE328" i="25"/>
  <c r="T328" i="25"/>
  <c r="R328" i="25"/>
  <c r="P328" i="25"/>
  <c r="BI327" i="25"/>
  <c r="BH327" i="25"/>
  <c r="BG327" i="25"/>
  <c r="BE327" i="25"/>
  <c r="T327" i="25"/>
  <c r="R327" i="25"/>
  <c r="P327" i="25"/>
  <c r="BI326" i="25"/>
  <c r="BH326" i="25"/>
  <c r="BG326" i="25"/>
  <c r="BE326" i="25"/>
  <c r="T326" i="25"/>
  <c r="R326" i="25"/>
  <c r="P326" i="25"/>
  <c r="BI325" i="25"/>
  <c r="BH325" i="25"/>
  <c r="BG325" i="25"/>
  <c r="BE325" i="25"/>
  <c r="T325" i="25"/>
  <c r="R325" i="25"/>
  <c r="P325" i="25"/>
  <c r="BI324" i="25"/>
  <c r="BH324" i="25"/>
  <c r="BG324" i="25"/>
  <c r="BE324" i="25"/>
  <c r="T324" i="25"/>
  <c r="R324" i="25"/>
  <c r="P324" i="25"/>
  <c r="BI323" i="25"/>
  <c r="BH323" i="25"/>
  <c r="BG323" i="25"/>
  <c r="BE323" i="25"/>
  <c r="T323" i="25"/>
  <c r="R323" i="25"/>
  <c r="P323" i="25"/>
  <c r="BI322" i="25"/>
  <c r="BH322" i="25"/>
  <c r="BG322" i="25"/>
  <c r="BE322" i="25"/>
  <c r="T322" i="25"/>
  <c r="R322" i="25"/>
  <c r="P322" i="25"/>
  <c r="BI321" i="25"/>
  <c r="BH321" i="25"/>
  <c r="BG321" i="25"/>
  <c r="BE321" i="25"/>
  <c r="T321" i="25"/>
  <c r="R321" i="25"/>
  <c r="P321" i="25"/>
  <c r="BI320" i="25"/>
  <c r="BH320" i="25"/>
  <c r="BG320" i="25"/>
  <c r="BE320" i="25"/>
  <c r="T320" i="25"/>
  <c r="R320" i="25"/>
  <c r="P320" i="25"/>
  <c r="BI319" i="25"/>
  <c r="BH319" i="25"/>
  <c r="BG319" i="25"/>
  <c r="BE319" i="25"/>
  <c r="T319" i="25"/>
  <c r="R319" i="25"/>
  <c r="P319" i="25"/>
  <c r="BI318" i="25"/>
  <c r="BH318" i="25"/>
  <c r="BG318" i="25"/>
  <c r="BE318" i="25"/>
  <c r="T318" i="25"/>
  <c r="R318" i="25"/>
  <c r="P318" i="25"/>
  <c r="BI317" i="25"/>
  <c r="BH317" i="25"/>
  <c r="BG317" i="25"/>
  <c r="BE317" i="25"/>
  <c r="T317" i="25"/>
  <c r="R317" i="25"/>
  <c r="P317" i="25"/>
  <c r="BI316" i="25"/>
  <c r="BH316" i="25"/>
  <c r="BG316" i="25"/>
  <c r="BE316" i="25"/>
  <c r="T316" i="25"/>
  <c r="R316" i="25"/>
  <c r="P316" i="25"/>
  <c r="BI315" i="25"/>
  <c r="BH315" i="25"/>
  <c r="BG315" i="25"/>
  <c r="BE315" i="25"/>
  <c r="T315" i="25"/>
  <c r="R315" i="25"/>
  <c r="P315" i="25"/>
  <c r="BI314" i="25"/>
  <c r="BH314" i="25"/>
  <c r="BG314" i="25"/>
  <c r="BE314" i="25"/>
  <c r="T314" i="25"/>
  <c r="R314" i="25"/>
  <c r="P314" i="25"/>
  <c r="BI313" i="25"/>
  <c r="BH313" i="25"/>
  <c r="BG313" i="25"/>
  <c r="BE313" i="25"/>
  <c r="T313" i="25"/>
  <c r="R313" i="25"/>
  <c r="P313" i="25"/>
  <c r="BI312" i="25"/>
  <c r="BH312" i="25"/>
  <c r="BG312" i="25"/>
  <c r="BE312" i="25"/>
  <c r="T312" i="25"/>
  <c r="R312" i="25"/>
  <c r="P312" i="25"/>
  <c r="BI311" i="25"/>
  <c r="BH311" i="25"/>
  <c r="BG311" i="25"/>
  <c r="BE311" i="25"/>
  <c r="T311" i="25"/>
  <c r="R311" i="25"/>
  <c r="P311" i="25"/>
  <c r="BI310" i="25"/>
  <c r="BH310" i="25"/>
  <c r="BG310" i="25"/>
  <c r="BE310" i="25"/>
  <c r="T310" i="25"/>
  <c r="R310" i="25"/>
  <c r="P310" i="25"/>
  <c r="BI309" i="25"/>
  <c r="BH309" i="25"/>
  <c r="BG309" i="25"/>
  <c r="BE309" i="25"/>
  <c r="T309" i="25"/>
  <c r="R309" i="25"/>
  <c r="P309" i="25"/>
  <c r="BI308" i="25"/>
  <c r="BH308" i="25"/>
  <c r="BG308" i="25"/>
  <c r="BE308" i="25"/>
  <c r="T308" i="25"/>
  <c r="R308" i="25"/>
  <c r="P308" i="25"/>
  <c r="BI307" i="25"/>
  <c r="BH307" i="25"/>
  <c r="BG307" i="25"/>
  <c r="BE307" i="25"/>
  <c r="T307" i="25"/>
  <c r="R307" i="25"/>
  <c r="P307" i="25"/>
  <c r="BI306" i="25"/>
  <c r="BH306" i="25"/>
  <c r="BG306" i="25"/>
  <c r="BE306" i="25"/>
  <c r="T306" i="25"/>
  <c r="R306" i="25"/>
  <c r="P306" i="25"/>
  <c r="BI305" i="25"/>
  <c r="BH305" i="25"/>
  <c r="BG305" i="25"/>
  <c r="BE305" i="25"/>
  <c r="T305" i="25"/>
  <c r="R305" i="25"/>
  <c r="P305" i="25"/>
  <c r="BI302" i="25"/>
  <c r="BH302" i="25"/>
  <c r="BG302" i="25"/>
  <c r="BE302" i="25"/>
  <c r="T302" i="25"/>
  <c r="R302" i="25"/>
  <c r="P302" i="25"/>
  <c r="BI300" i="25"/>
  <c r="BH300" i="25"/>
  <c r="BG300" i="25"/>
  <c r="BE300" i="25"/>
  <c r="T300" i="25"/>
  <c r="R300" i="25"/>
  <c r="P300" i="25"/>
  <c r="BI297" i="25"/>
  <c r="BH297" i="25"/>
  <c r="BG297" i="25"/>
  <c r="BE297" i="25"/>
  <c r="T297" i="25"/>
  <c r="T296" i="25"/>
  <c r="R297" i="25"/>
  <c r="R296" i="25"/>
  <c r="P297" i="25"/>
  <c r="P296" i="25"/>
  <c r="BI294" i="25"/>
  <c r="BH294" i="25"/>
  <c r="BG294" i="25"/>
  <c r="BE294" i="25"/>
  <c r="T294" i="25"/>
  <c r="T293" i="25"/>
  <c r="R294" i="25"/>
  <c r="R293" i="25"/>
  <c r="P294" i="25"/>
  <c r="P293" i="25"/>
  <c r="BI292" i="25"/>
  <c r="BH292" i="25"/>
  <c r="BG292" i="25"/>
  <c r="BE292" i="25"/>
  <c r="T292" i="25"/>
  <c r="R292" i="25"/>
  <c r="P292" i="25"/>
  <c r="BI291" i="25"/>
  <c r="BH291" i="25"/>
  <c r="BG291" i="25"/>
  <c r="BE291" i="25"/>
  <c r="T291" i="25"/>
  <c r="R291" i="25"/>
  <c r="P291" i="25"/>
  <c r="BI290" i="25"/>
  <c r="BH290" i="25"/>
  <c r="BG290" i="25"/>
  <c r="BE290" i="25"/>
  <c r="T290" i="25"/>
  <c r="R290" i="25"/>
  <c r="P290" i="25"/>
  <c r="BI289" i="25"/>
  <c r="BH289" i="25"/>
  <c r="BG289" i="25"/>
  <c r="BE289" i="25"/>
  <c r="T289" i="25"/>
  <c r="R289" i="25"/>
  <c r="P289" i="25"/>
  <c r="BI288" i="25"/>
  <c r="BH288" i="25"/>
  <c r="BG288" i="25"/>
  <c r="BE288" i="25"/>
  <c r="T288" i="25"/>
  <c r="R288" i="25"/>
  <c r="P288" i="25"/>
  <c r="BI287" i="25"/>
  <c r="BH287" i="25"/>
  <c r="BG287" i="25"/>
  <c r="BE287" i="25"/>
  <c r="T287" i="25"/>
  <c r="R287" i="25"/>
  <c r="P287" i="25"/>
  <c r="BI286" i="25"/>
  <c r="BH286" i="25"/>
  <c r="BG286" i="25"/>
  <c r="BE286" i="25"/>
  <c r="T286" i="25"/>
  <c r="R286" i="25"/>
  <c r="P286" i="25"/>
  <c r="BI285" i="25"/>
  <c r="BH285" i="25"/>
  <c r="BG285" i="25"/>
  <c r="BE285" i="25"/>
  <c r="T285" i="25"/>
  <c r="R285" i="25"/>
  <c r="P285" i="25"/>
  <c r="BI284" i="25"/>
  <c r="BH284" i="25"/>
  <c r="BG284" i="25"/>
  <c r="BE284" i="25"/>
  <c r="T284" i="25"/>
  <c r="R284" i="25"/>
  <c r="P284" i="25"/>
  <c r="BI283" i="25"/>
  <c r="BH283" i="25"/>
  <c r="BG283" i="25"/>
  <c r="BE283" i="25"/>
  <c r="T283" i="25"/>
  <c r="R283" i="25"/>
  <c r="P283" i="25"/>
  <c r="BI282" i="25"/>
  <c r="BH282" i="25"/>
  <c r="BG282" i="25"/>
  <c r="BE282" i="25"/>
  <c r="T282" i="25"/>
  <c r="R282" i="25"/>
  <c r="P282" i="25"/>
  <c r="BI281" i="25"/>
  <c r="BH281" i="25"/>
  <c r="BG281" i="25"/>
  <c r="BE281" i="25"/>
  <c r="T281" i="25"/>
  <c r="R281" i="25"/>
  <c r="P281" i="25"/>
  <c r="BI280" i="25"/>
  <c r="BH280" i="25"/>
  <c r="BG280" i="25"/>
  <c r="BE280" i="25"/>
  <c r="T280" i="25"/>
  <c r="R280" i="25"/>
  <c r="P280" i="25"/>
  <c r="BI279" i="25"/>
  <c r="BH279" i="25"/>
  <c r="BG279" i="25"/>
  <c r="BE279" i="25"/>
  <c r="T279" i="25"/>
  <c r="R279" i="25"/>
  <c r="P279" i="25"/>
  <c r="BI278" i="25"/>
  <c r="BH278" i="25"/>
  <c r="BG278" i="25"/>
  <c r="BE278" i="25"/>
  <c r="T278" i="25"/>
  <c r="R278" i="25"/>
  <c r="P278" i="25"/>
  <c r="BI276" i="25"/>
  <c r="BH276" i="25"/>
  <c r="BG276" i="25"/>
  <c r="BE276" i="25"/>
  <c r="T276" i="25"/>
  <c r="R276" i="25"/>
  <c r="P276" i="25"/>
  <c r="BI275" i="25"/>
  <c r="BH275" i="25"/>
  <c r="BG275" i="25"/>
  <c r="BE275" i="25"/>
  <c r="T275" i="25"/>
  <c r="R275" i="25"/>
  <c r="P275" i="25"/>
  <c r="BI274" i="25"/>
  <c r="BH274" i="25"/>
  <c r="BG274" i="25"/>
  <c r="BE274" i="25"/>
  <c r="T274" i="25"/>
  <c r="R274" i="25"/>
  <c r="P274" i="25"/>
  <c r="BI273" i="25"/>
  <c r="BH273" i="25"/>
  <c r="BG273" i="25"/>
  <c r="BE273" i="25"/>
  <c r="T273" i="25"/>
  <c r="R273" i="25"/>
  <c r="P273" i="25"/>
  <c r="BI272" i="25"/>
  <c r="BH272" i="25"/>
  <c r="BG272" i="25"/>
  <c r="BE272" i="25"/>
  <c r="T272" i="25"/>
  <c r="R272" i="25"/>
  <c r="P272" i="25"/>
  <c r="BI271" i="25"/>
  <c r="BH271" i="25"/>
  <c r="BG271" i="25"/>
  <c r="BE271" i="25"/>
  <c r="T271" i="25"/>
  <c r="R271" i="25"/>
  <c r="P271" i="25"/>
  <c r="BI270" i="25"/>
  <c r="BH270" i="25"/>
  <c r="BG270" i="25"/>
  <c r="BE270" i="25"/>
  <c r="T270" i="25"/>
  <c r="R270" i="25"/>
  <c r="P270" i="25"/>
  <c r="BI269" i="25"/>
  <c r="BH269" i="25"/>
  <c r="BG269" i="25"/>
  <c r="BE269" i="25"/>
  <c r="T269" i="25"/>
  <c r="R269" i="25"/>
  <c r="P269" i="25"/>
  <c r="BI268" i="25"/>
  <c r="BH268" i="25"/>
  <c r="BG268" i="25"/>
  <c r="BE268" i="25"/>
  <c r="T268" i="25"/>
  <c r="R268" i="25"/>
  <c r="P268" i="25"/>
  <c r="BI267" i="25"/>
  <c r="BH267" i="25"/>
  <c r="BG267" i="25"/>
  <c r="BE267" i="25"/>
  <c r="T267" i="25"/>
  <c r="R267" i="25"/>
  <c r="P267" i="25"/>
  <c r="BI266" i="25"/>
  <c r="BH266" i="25"/>
  <c r="BG266" i="25"/>
  <c r="BE266" i="25"/>
  <c r="T266" i="25"/>
  <c r="R266" i="25"/>
  <c r="P266" i="25"/>
  <c r="BI265" i="25"/>
  <c r="BH265" i="25"/>
  <c r="BG265" i="25"/>
  <c r="BE265" i="25"/>
  <c r="T265" i="25"/>
  <c r="R265" i="25"/>
  <c r="P265" i="25"/>
  <c r="BI264" i="25"/>
  <c r="BH264" i="25"/>
  <c r="BG264" i="25"/>
  <c r="BE264" i="25"/>
  <c r="T264" i="25"/>
  <c r="R264" i="25"/>
  <c r="P264" i="25"/>
  <c r="BI263" i="25"/>
  <c r="BH263" i="25"/>
  <c r="BG263" i="25"/>
  <c r="BE263" i="25"/>
  <c r="T263" i="25"/>
  <c r="R263" i="25"/>
  <c r="P263" i="25"/>
  <c r="BI262" i="25"/>
  <c r="BH262" i="25"/>
  <c r="BG262" i="25"/>
  <c r="BE262" i="25"/>
  <c r="T262" i="25"/>
  <c r="R262" i="25"/>
  <c r="P262" i="25"/>
  <c r="BI261" i="25"/>
  <c r="BH261" i="25"/>
  <c r="BG261" i="25"/>
  <c r="BE261" i="25"/>
  <c r="T261" i="25"/>
  <c r="R261" i="25"/>
  <c r="P261" i="25"/>
  <c r="BI260" i="25"/>
  <c r="BH260" i="25"/>
  <c r="BG260" i="25"/>
  <c r="BE260" i="25"/>
  <c r="T260" i="25"/>
  <c r="R260" i="25"/>
  <c r="P260" i="25"/>
  <c r="BI259" i="25"/>
  <c r="BH259" i="25"/>
  <c r="BG259" i="25"/>
  <c r="BE259" i="25"/>
  <c r="T259" i="25"/>
  <c r="R259" i="25"/>
  <c r="P259" i="25"/>
  <c r="BI258" i="25"/>
  <c r="BH258" i="25"/>
  <c r="BG258" i="25"/>
  <c r="BE258" i="25"/>
  <c r="T258" i="25"/>
  <c r="R258" i="25"/>
  <c r="P258" i="25"/>
  <c r="BI257" i="25"/>
  <c r="BH257" i="25"/>
  <c r="BG257" i="25"/>
  <c r="BE257" i="25"/>
  <c r="T257" i="25"/>
  <c r="R257" i="25"/>
  <c r="P257" i="25"/>
  <c r="BI256" i="25"/>
  <c r="BH256" i="25"/>
  <c r="BG256" i="25"/>
  <c r="BE256" i="25"/>
  <c r="T256" i="25"/>
  <c r="R256" i="25"/>
  <c r="P256" i="25"/>
  <c r="BI254" i="25"/>
  <c r="BH254" i="25"/>
  <c r="BG254" i="25"/>
  <c r="BE254" i="25"/>
  <c r="T254" i="25"/>
  <c r="R254" i="25"/>
  <c r="P254" i="25"/>
  <c r="BI253" i="25"/>
  <c r="BH253" i="25"/>
  <c r="BG253" i="25"/>
  <c r="BE253" i="25"/>
  <c r="T253" i="25"/>
  <c r="R253" i="25"/>
  <c r="P253" i="25"/>
  <c r="BI252" i="25"/>
  <c r="BH252" i="25"/>
  <c r="BG252" i="25"/>
  <c r="BE252" i="25"/>
  <c r="T252" i="25"/>
  <c r="R252" i="25"/>
  <c r="P252" i="25"/>
  <c r="BI250" i="25"/>
  <c r="BH250" i="25"/>
  <c r="BG250" i="25"/>
  <c r="BE250" i="25"/>
  <c r="T250" i="25"/>
  <c r="R250" i="25"/>
  <c r="P250" i="25"/>
  <c r="BI249" i="25"/>
  <c r="BH249" i="25"/>
  <c r="BG249" i="25"/>
  <c r="BE249" i="25"/>
  <c r="T249" i="25"/>
  <c r="R249" i="25"/>
  <c r="P249" i="25"/>
  <c r="BI248" i="25"/>
  <c r="BH248" i="25"/>
  <c r="BG248" i="25"/>
  <c r="BE248" i="25"/>
  <c r="T248" i="25"/>
  <c r="R248" i="25"/>
  <c r="P248" i="25"/>
  <c r="BI247" i="25"/>
  <c r="BH247" i="25"/>
  <c r="BG247" i="25"/>
  <c r="BE247" i="25"/>
  <c r="T247" i="25"/>
  <c r="R247" i="25"/>
  <c r="P247" i="25"/>
  <c r="BI246" i="25"/>
  <c r="BH246" i="25"/>
  <c r="BG246" i="25"/>
  <c r="BE246" i="25"/>
  <c r="T246" i="25"/>
  <c r="R246" i="25"/>
  <c r="P246" i="25"/>
  <c r="BI244" i="25"/>
  <c r="BH244" i="25"/>
  <c r="BG244" i="25"/>
  <c r="BE244" i="25"/>
  <c r="T244" i="25"/>
  <c r="R244" i="25"/>
  <c r="P244" i="25"/>
  <c r="BI243" i="25"/>
  <c r="BH243" i="25"/>
  <c r="BG243" i="25"/>
  <c r="BE243" i="25"/>
  <c r="T243" i="25"/>
  <c r="R243" i="25"/>
  <c r="P243" i="25"/>
  <c r="BI241" i="25"/>
  <c r="BH241" i="25"/>
  <c r="BG241" i="25"/>
  <c r="BE241" i="25"/>
  <c r="T241" i="25"/>
  <c r="R241" i="25"/>
  <c r="P241" i="25"/>
  <c r="BI239" i="25"/>
  <c r="BH239" i="25"/>
  <c r="BG239" i="25"/>
  <c r="BE239" i="25"/>
  <c r="T239" i="25"/>
  <c r="R239" i="25"/>
  <c r="P239" i="25"/>
  <c r="BI238" i="25"/>
  <c r="BH238" i="25"/>
  <c r="BG238" i="25"/>
  <c r="BE238" i="25"/>
  <c r="T238" i="25"/>
  <c r="R238" i="25"/>
  <c r="P238" i="25"/>
  <c r="BI237" i="25"/>
  <c r="BH237" i="25"/>
  <c r="BG237" i="25"/>
  <c r="BE237" i="25"/>
  <c r="T237" i="25"/>
  <c r="R237" i="25"/>
  <c r="P237" i="25"/>
  <c r="BI236" i="25"/>
  <c r="BH236" i="25"/>
  <c r="BG236" i="25"/>
  <c r="BE236" i="25"/>
  <c r="T236" i="25"/>
  <c r="R236" i="25"/>
  <c r="P236" i="25"/>
  <c r="BI235" i="25"/>
  <c r="BH235" i="25"/>
  <c r="BG235" i="25"/>
  <c r="BE235" i="25"/>
  <c r="T235" i="25"/>
  <c r="R235" i="25"/>
  <c r="P235" i="25"/>
  <c r="BI233" i="25"/>
  <c r="BH233" i="25"/>
  <c r="BG233" i="25"/>
  <c r="BE233" i="25"/>
  <c r="T233" i="25"/>
  <c r="R233" i="25"/>
  <c r="P233" i="25"/>
  <c r="BI232" i="25"/>
  <c r="BH232" i="25"/>
  <c r="BG232" i="25"/>
  <c r="BE232" i="25"/>
  <c r="T232" i="25"/>
  <c r="R232" i="25"/>
  <c r="P232" i="25"/>
  <c r="BI231" i="25"/>
  <c r="BH231" i="25"/>
  <c r="BG231" i="25"/>
  <c r="BE231" i="25"/>
  <c r="T231" i="25"/>
  <c r="R231" i="25"/>
  <c r="P231" i="25"/>
  <c r="BI230" i="25"/>
  <c r="BH230" i="25"/>
  <c r="BG230" i="25"/>
  <c r="BE230" i="25"/>
  <c r="T230" i="25"/>
  <c r="R230" i="25"/>
  <c r="P230" i="25"/>
  <c r="BI229" i="25"/>
  <c r="BH229" i="25"/>
  <c r="BG229" i="25"/>
  <c r="BE229" i="25"/>
  <c r="T229" i="25"/>
  <c r="R229" i="25"/>
  <c r="P229" i="25"/>
  <c r="BI228" i="25"/>
  <c r="BH228" i="25"/>
  <c r="BG228" i="25"/>
  <c r="BE228" i="25"/>
  <c r="T228" i="25"/>
  <c r="R228" i="25"/>
  <c r="P228" i="25"/>
  <c r="BI227" i="25"/>
  <c r="BH227" i="25"/>
  <c r="BG227" i="25"/>
  <c r="BE227" i="25"/>
  <c r="T227" i="25"/>
  <c r="R227" i="25"/>
  <c r="P227" i="25"/>
  <c r="BI226" i="25"/>
  <c r="BH226" i="25"/>
  <c r="BG226" i="25"/>
  <c r="BE226" i="25"/>
  <c r="T226" i="25"/>
  <c r="R226" i="25"/>
  <c r="P226" i="25"/>
  <c r="BI225" i="25"/>
  <c r="BH225" i="25"/>
  <c r="BG225" i="25"/>
  <c r="BE225" i="25"/>
  <c r="T225" i="25"/>
  <c r="R225" i="25"/>
  <c r="P225" i="25"/>
  <c r="BI224" i="25"/>
  <c r="BH224" i="25"/>
  <c r="BG224" i="25"/>
  <c r="BE224" i="25"/>
  <c r="T224" i="25"/>
  <c r="R224" i="25"/>
  <c r="P224" i="25"/>
  <c r="BI223" i="25"/>
  <c r="BH223" i="25"/>
  <c r="BG223" i="25"/>
  <c r="BE223" i="25"/>
  <c r="T223" i="25"/>
  <c r="R223" i="25"/>
  <c r="P223" i="25"/>
  <c r="BI222" i="25"/>
  <c r="BH222" i="25"/>
  <c r="BG222" i="25"/>
  <c r="BE222" i="25"/>
  <c r="T222" i="25"/>
  <c r="R222" i="25"/>
  <c r="P222" i="25"/>
  <c r="BI221" i="25"/>
  <c r="BH221" i="25"/>
  <c r="BG221" i="25"/>
  <c r="BE221" i="25"/>
  <c r="T221" i="25"/>
  <c r="R221" i="25"/>
  <c r="P221" i="25"/>
  <c r="BI220" i="25"/>
  <c r="BH220" i="25"/>
  <c r="BG220" i="25"/>
  <c r="BE220" i="25"/>
  <c r="T220" i="25"/>
  <c r="R220" i="25"/>
  <c r="P220" i="25"/>
  <c r="BI219" i="25"/>
  <c r="BH219" i="25"/>
  <c r="BG219" i="25"/>
  <c r="BE219" i="25"/>
  <c r="T219" i="25"/>
  <c r="R219" i="25"/>
  <c r="P219" i="25"/>
  <c r="BI218" i="25"/>
  <c r="BH218" i="25"/>
  <c r="BG218" i="25"/>
  <c r="BE218" i="25"/>
  <c r="T218" i="25"/>
  <c r="R218" i="25"/>
  <c r="P218" i="25"/>
  <c r="BI217" i="25"/>
  <c r="BH217" i="25"/>
  <c r="BG217" i="25"/>
  <c r="BE217" i="25"/>
  <c r="T217" i="25"/>
  <c r="R217" i="25"/>
  <c r="P217" i="25"/>
  <c r="BI216" i="25"/>
  <c r="BH216" i="25"/>
  <c r="BG216" i="25"/>
  <c r="BE216" i="25"/>
  <c r="T216" i="25"/>
  <c r="R216" i="25"/>
  <c r="P216" i="25"/>
  <c r="BI215" i="25"/>
  <c r="BH215" i="25"/>
  <c r="BG215" i="25"/>
  <c r="BE215" i="25"/>
  <c r="T215" i="25"/>
  <c r="R215" i="25"/>
  <c r="P215" i="25"/>
  <c r="BI214" i="25"/>
  <c r="BH214" i="25"/>
  <c r="BG214" i="25"/>
  <c r="BE214" i="25"/>
  <c r="T214" i="25"/>
  <c r="R214" i="25"/>
  <c r="P214" i="25"/>
  <c r="BI213" i="25"/>
  <c r="BH213" i="25"/>
  <c r="BG213" i="25"/>
  <c r="BE213" i="25"/>
  <c r="T213" i="25"/>
  <c r="R213" i="25"/>
  <c r="P213" i="25"/>
  <c r="BI212" i="25"/>
  <c r="BH212" i="25"/>
  <c r="BG212" i="25"/>
  <c r="BE212" i="25"/>
  <c r="T212" i="25"/>
  <c r="R212" i="25"/>
  <c r="P212" i="25"/>
  <c r="BI211" i="25"/>
  <c r="BH211" i="25"/>
  <c r="BG211" i="25"/>
  <c r="BE211" i="25"/>
  <c r="T211" i="25"/>
  <c r="R211" i="25"/>
  <c r="P211" i="25"/>
  <c r="BI210" i="25"/>
  <c r="BH210" i="25"/>
  <c r="BG210" i="25"/>
  <c r="BE210" i="25"/>
  <c r="T210" i="25"/>
  <c r="R210" i="25"/>
  <c r="P210" i="25"/>
  <c r="BI209" i="25"/>
  <c r="BH209" i="25"/>
  <c r="BG209" i="25"/>
  <c r="BE209" i="25"/>
  <c r="T209" i="25"/>
  <c r="R209" i="25"/>
  <c r="P209" i="25"/>
  <c r="BI208" i="25"/>
  <c r="BH208" i="25"/>
  <c r="BG208" i="25"/>
  <c r="BE208" i="25"/>
  <c r="T208" i="25"/>
  <c r="R208" i="25"/>
  <c r="P208" i="25"/>
  <c r="BI207" i="25"/>
  <c r="BH207" i="25"/>
  <c r="BG207" i="25"/>
  <c r="BE207" i="25"/>
  <c r="T207" i="25"/>
  <c r="R207" i="25"/>
  <c r="P207" i="25"/>
  <c r="BI206" i="25"/>
  <c r="BH206" i="25"/>
  <c r="BG206" i="25"/>
  <c r="BE206" i="25"/>
  <c r="T206" i="25"/>
  <c r="R206" i="25"/>
  <c r="P206" i="25"/>
  <c r="BI205" i="25"/>
  <c r="BH205" i="25"/>
  <c r="BG205" i="25"/>
  <c r="BE205" i="25"/>
  <c r="T205" i="25"/>
  <c r="R205" i="25"/>
  <c r="P205" i="25"/>
  <c r="BI204" i="25"/>
  <c r="BH204" i="25"/>
  <c r="BG204" i="25"/>
  <c r="BE204" i="25"/>
  <c r="T204" i="25"/>
  <c r="R204" i="25"/>
  <c r="P204" i="25"/>
  <c r="BI203" i="25"/>
  <c r="BH203" i="25"/>
  <c r="BG203" i="25"/>
  <c r="BE203" i="25"/>
  <c r="T203" i="25"/>
  <c r="R203" i="25"/>
  <c r="P203" i="25"/>
  <c r="BI202" i="25"/>
  <c r="BH202" i="25"/>
  <c r="BG202" i="25"/>
  <c r="BE202" i="25"/>
  <c r="T202" i="25"/>
  <c r="R202" i="25"/>
  <c r="P202" i="25"/>
  <c r="BI201" i="25"/>
  <c r="BH201" i="25"/>
  <c r="BG201" i="25"/>
  <c r="BE201" i="25"/>
  <c r="T201" i="25"/>
  <c r="R201" i="25"/>
  <c r="P201" i="25"/>
  <c r="BI200" i="25"/>
  <c r="BH200" i="25"/>
  <c r="BG200" i="25"/>
  <c r="BE200" i="25"/>
  <c r="T200" i="25"/>
  <c r="R200" i="25"/>
  <c r="P200" i="25"/>
  <c r="BI199" i="25"/>
  <c r="BH199" i="25"/>
  <c r="BG199" i="25"/>
  <c r="BE199" i="25"/>
  <c r="T199" i="25"/>
  <c r="R199" i="25"/>
  <c r="P199" i="25"/>
  <c r="BI198" i="25"/>
  <c r="BH198" i="25"/>
  <c r="BG198" i="25"/>
  <c r="BE198" i="25"/>
  <c r="T198" i="25"/>
  <c r="R198" i="25"/>
  <c r="P198" i="25"/>
  <c r="BI197" i="25"/>
  <c r="BH197" i="25"/>
  <c r="BG197" i="25"/>
  <c r="BE197" i="25"/>
  <c r="T197" i="25"/>
  <c r="R197" i="25"/>
  <c r="P197" i="25"/>
  <c r="BI196" i="25"/>
  <c r="BH196" i="25"/>
  <c r="BG196" i="25"/>
  <c r="BE196" i="25"/>
  <c r="T196" i="25"/>
  <c r="R196" i="25"/>
  <c r="P196" i="25"/>
  <c r="BI195" i="25"/>
  <c r="BH195" i="25"/>
  <c r="BG195" i="25"/>
  <c r="BE195" i="25"/>
  <c r="T195" i="25"/>
  <c r="R195" i="25"/>
  <c r="P195" i="25"/>
  <c r="BI194" i="25"/>
  <c r="BH194" i="25"/>
  <c r="BG194" i="25"/>
  <c r="BE194" i="25"/>
  <c r="T194" i="25"/>
  <c r="R194" i="25"/>
  <c r="P194" i="25"/>
  <c r="BI193" i="25"/>
  <c r="BH193" i="25"/>
  <c r="BG193" i="25"/>
  <c r="BE193" i="25"/>
  <c r="T193" i="25"/>
  <c r="R193" i="25"/>
  <c r="P193" i="25"/>
  <c r="BI192" i="25"/>
  <c r="BH192" i="25"/>
  <c r="BG192" i="25"/>
  <c r="BE192" i="25"/>
  <c r="T192" i="25"/>
  <c r="R192" i="25"/>
  <c r="P192" i="25"/>
  <c r="BI191" i="25"/>
  <c r="BH191" i="25"/>
  <c r="BG191" i="25"/>
  <c r="BE191" i="25"/>
  <c r="T191" i="25"/>
  <c r="R191" i="25"/>
  <c r="P191" i="25"/>
  <c r="BI190" i="25"/>
  <c r="BH190" i="25"/>
  <c r="BG190" i="25"/>
  <c r="BE190" i="25"/>
  <c r="T190" i="25"/>
  <c r="R190" i="25"/>
  <c r="P190" i="25"/>
  <c r="BI189" i="25"/>
  <c r="BH189" i="25"/>
  <c r="BG189" i="25"/>
  <c r="BE189" i="25"/>
  <c r="T189" i="25"/>
  <c r="R189" i="25"/>
  <c r="P189" i="25"/>
  <c r="BI188" i="25"/>
  <c r="BH188" i="25"/>
  <c r="BG188" i="25"/>
  <c r="BE188" i="25"/>
  <c r="T188" i="25"/>
  <c r="R188" i="25"/>
  <c r="P188" i="25"/>
  <c r="BI187" i="25"/>
  <c r="BH187" i="25"/>
  <c r="BG187" i="25"/>
  <c r="BE187" i="25"/>
  <c r="T187" i="25"/>
  <c r="R187" i="25"/>
  <c r="P187" i="25"/>
  <c r="BI186" i="25"/>
  <c r="BH186" i="25"/>
  <c r="BG186" i="25"/>
  <c r="BE186" i="25"/>
  <c r="T186" i="25"/>
  <c r="R186" i="25"/>
  <c r="P186" i="25"/>
  <c r="BI185" i="25"/>
  <c r="BH185" i="25"/>
  <c r="BG185" i="25"/>
  <c r="BE185" i="25"/>
  <c r="T185" i="25"/>
  <c r="R185" i="25"/>
  <c r="P185" i="25"/>
  <c r="BI184" i="25"/>
  <c r="BH184" i="25"/>
  <c r="BG184" i="25"/>
  <c r="BE184" i="25"/>
  <c r="T184" i="25"/>
  <c r="R184" i="25"/>
  <c r="P184" i="25"/>
  <c r="BI183" i="25"/>
  <c r="BH183" i="25"/>
  <c r="BG183" i="25"/>
  <c r="BE183" i="25"/>
  <c r="T183" i="25"/>
  <c r="R183" i="25"/>
  <c r="P183" i="25"/>
  <c r="BI182" i="25"/>
  <c r="BH182" i="25"/>
  <c r="BG182" i="25"/>
  <c r="BE182" i="25"/>
  <c r="T182" i="25"/>
  <c r="R182" i="25"/>
  <c r="P182" i="25"/>
  <c r="BI181" i="25"/>
  <c r="BH181" i="25"/>
  <c r="BG181" i="25"/>
  <c r="BE181" i="25"/>
  <c r="T181" i="25"/>
  <c r="R181" i="25"/>
  <c r="P181" i="25"/>
  <c r="BI180" i="25"/>
  <c r="BH180" i="25"/>
  <c r="BG180" i="25"/>
  <c r="BE180" i="25"/>
  <c r="T180" i="25"/>
  <c r="R180" i="25"/>
  <c r="P180" i="25"/>
  <c r="BI179" i="25"/>
  <c r="BH179" i="25"/>
  <c r="BG179" i="25"/>
  <c r="BE179" i="25"/>
  <c r="T179" i="25"/>
  <c r="R179" i="25"/>
  <c r="P179" i="25"/>
  <c r="BI178" i="25"/>
  <c r="BH178" i="25"/>
  <c r="BG178" i="25"/>
  <c r="BE178" i="25"/>
  <c r="T178" i="25"/>
  <c r="R178" i="25"/>
  <c r="P178" i="25"/>
  <c r="BI177" i="25"/>
  <c r="BH177" i="25"/>
  <c r="BG177" i="25"/>
  <c r="BE177" i="25"/>
  <c r="T177" i="25"/>
  <c r="R177" i="25"/>
  <c r="P177" i="25"/>
  <c r="BI176" i="25"/>
  <c r="BH176" i="25"/>
  <c r="BG176" i="25"/>
  <c r="BE176" i="25"/>
  <c r="T176" i="25"/>
  <c r="R176" i="25"/>
  <c r="P176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7" i="25"/>
  <c r="BH167" i="25"/>
  <c r="BG167" i="25"/>
  <c r="BE167" i="25"/>
  <c r="T167" i="25"/>
  <c r="R167" i="25"/>
  <c r="P167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0" i="25"/>
  <c r="BH140" i="25"/>
  <c r="BG140" i="25"/>
  <c r="BE140" i="25"/>
  <c r="T140" i="25"/>
  <c r="R140" i="25"/>
  <c r="P140" i="25"/>
  <c r="BI138" i="25"/>
  <c r="BH138" i="25"/>
  <c r="BG138" i="25"/>
  <c r="BE138" i="25"/>
  <c r="T138" i="25"/>
  <c r="R138" i="25"/>
  <c r="P138" i="25"/>
  <c r="BI136" i="25"/>
  <c r="BH136" i="25"/>
  <c r="BG136" i="25"/>
  <c r="BE136" i="25"/>
  <c r="T136" i="25"/>
  <c r="R136" i="25"/>
  <c r="P136" i="25"/>
  <c r="J131" i="25"/>
  <c r="J130" i="25"/>
  <c r="F130" i="25"/>
  <c r="F128" i="25"/>
  <c r="E126" i="25"/>
  <c r="BI111" i="25"/>
  <c r="BH111" i="25"/>
  <c r="BG111" i="25"/>
  <c r="BF111" i="25"/>
  <c r="BE111" i="25"/>
  <c r="J94" i="25"/>
  <c r="J93" i="25"/>
  <c r="F93" i="25"/>
  <c r="F91" i="25"/>
  <c r="E89" i="25"/>
  <c r="J20" i="25"/>
  <c r="E20" i="25"/>
  <c r="F131" i="25"/>
  <c r="J19" i="25"/>
  <c r="J14" i="25"/>
  <c r="J128" i="25"/>
  <c r="E7" i="25"/>
  <c r="E85" i="25"/>
  <c r="J152" i="24"/>
  <c r="J101" i="24"/>
  <c r="J41" i="24"/>
  <c r="J40" i="24"/>
  <c r="AY121" i="1"/>
  <c r="J39" i="24"/>
  <c r="AX121" i="1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BI130" i="24"/>
  <c r="BH130" i="24"/>
  <c r="BG130" i="24"/>
  <c r="BE130" i="24"/>
  <c r="T130" i="24"/>
  <c r="R130" i="24"/>
  <c r="P130" i="24"/>
  <c r="J125" i="24"/>
  <c r="J124" i="24"/>
  <c r="F124" i="24"/>
  <c r="F122" i="24"/>
  <c r="E120" i="24"/>
  <c r="BI105" i="24"/>
  <c r="BH105" i="24"/>
  <c r="BG105" i="24"/>
  <c r="BF105" i="24"/>
  <c r="BE105" i="24"/>
  <c r="J94" i="24"/>
  <c r="J93" i="24"/>
  <c r="F93" i="24"/>
  <c r="F91" i="24"/>
  <c r="E89" i="24"/>
  <c r="J20" i="24"/>
  <c r="E20" i="24"/>
  <c r="F125" i="24"/>
  <c r="J19" i="24"/>
  <c r="J14" i="24"/>
  <c r="J122" i="24"/>
  <c r="E7" i="24"/>
  <c r="E116" i="24"/>
  <c r="J175" i="23"/>
  <c r="J174" i="23"/>
  <c r="J166" i="23"/>
  <c r="J108" i="23"/>
  <c r="J165" i="23"/>
  <c r="J107" i="23"/>
  <c r="J164" i="23"/>
  <c r="J106" i="23"/>
  <c r="J160" i="23"/>
  <c r="J104" i="23"/>
  <c r="J159" i="23"/>
  <c r="J103" i="23"/>
  <c r="J158" i="23"/>
  <c r="J141" i="23"/>
  <c r="J41" i="23"/>
  <c r="J40" i="23"/>
  <c r="AY120" i="1"/>
  <c r="J39" i="23"/>
  <c r="AX120" i="1"/>
  <c r="J112" i="23"/>
  <c r="J111" i="23"/>
  <c r="BI173" i="23"/>
  <c r="BH173" i="23"/>
  <c r="BG173" i="23"/>
  <c r="BE173" i="23"/>
  <c r="T173" i="23"/>
  <c r="R173" i="23"/>
  <c r="P173" i="23"/>
  <c r="BI172" i="23"/>
  <c r="BH172" i="23"/>
  <c r="BG172" i="23"/>
  <c r="BE172" i="23"/>
  <c r="T172" i="23"/>
  <c r="R172" i="23"/>
  <c r="P172" i="23"/>
  <c r="BI171" i="23"/>
  <c r="BH171" i="23"/>
  <c r="BG171" i="23"/>
  <c r="BE171" i="23"/>
  <c r="T171" i="23"/>
  <c r="R171" i="23"/>
  <c r="P171" i="23"/>
  <c r="BI170" i="23"/>
  <c r="BH170" i="23"/>
  <c r="BG170" i="23"/>
  <c r="BE170" i="23"/>
  <c r="T170" i="23"/>
  <c r="R170" i="23"/>
  <c r="P170" i="23"/>
  <c r="BI169" i="23"/>
  <c r="BH169" i="23"/>
  <c r="BG169" i="23"/>
  <c r="BE169" i="23"/>
  <c r="T169" i="23"/>
  <c r="R169" i="23"/>
  <c r="P169" i="23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J102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50" i="23"/>
  <c r="BH150" i="23"/>
  <c r="BG150" i="23"/>
  <c r="BE150" i="23"/>
  <c r="T150" i="23"/>
  <c r="R150" i="23"/>
  <c r="P150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J100" i="23"/>
  <c r="J136" i="23"/>
  <c r="J135" i="23"/>
  <c r="F135" i="23"/>
  <c r="F133" i="23"/>
  <c r="E131" i="23"/>
  <c r="BI116" i="23"/>
  <c r="BH116" i="23"/>
  <c r="BG116" i="23"/>
  <c r="BF116" i="23"/>
  <c r="BE116" i="23"/>
  <c r="J94" i="23"/>
  <c r="J93" i="23"/>
  <c r="F93" i="23"/>
  <c r="F91" i="23"/>
  <c r="E89" i="23"/>
  <c r="J20" i="23"/>
  <c r="E20" i="23"/>
  <c r="F94" i="23"/>
  <c r="J19" i="23"/>
  <c r="J14" i="23"/>
  <c r="J133" i="23"/>
  <c r="E7" i="23"/>
  <c r="E85" i="23"/>
  <c r="J41" i="22"/>
  <c r="J40" i="22"/>
  <c r="AY119" i="1"/>
  <c r="J39" i="22"/>
  <c r="AX119" i="1"/>
  <c r="BI313" i="22"/>
  <c r="BH313" i="22"/>
  <c r="BG313" i="22"/>
  <c r="BE313" i="22"/>
  <c r="T313" i="22"/>
  <c r="R313" i="22"/>
  <c r="P313" i="22"/>
  <c r="BI312" i="22"/>
  <c r="BH312" i="22"/>
  <c r="BG312" i="22"/>
  <c r="BE312" i="22"/>
  <c r="T312" i="22"/>
  <c r="R312" i="22"/>
  <c r="P312" i="22"/>
  <c r="BI311" i="22"/>
  <c r="BH311" i="22"/>
  <c r="BG311" i="22"/>
  <c r="BE311" i="22"/>
  <c r="T311" i="22"/>
  <c r="R311" i="22"/>
  <c r="P311" i="22"/>
  <c r="BI310" i="22"/>
  <c r="BH310" i="22"/>
  <c r="BG310" i="22"/>
  <c r="BE310" i="22"/>
  <c r="T310" i="22"/>
  <c r="R310" i="22"/>
  <c r="P310" i="22"/>
  <c r="BI309" i="22"/>
  <c r="BH309" i="22"/>
  <c r="BG309" i="22"/>
  <c r="BE309" i="22"/>
  <c r="T309" i="22"/>
  <c r="R309" i="22"/>
  <c r="P309" i="22"/>
  <c r="BI308" i="22"/>
  <c r="BH308" i="22"/>
  <c r="BG308" i="22"/>
  <c r="BE308" i="22"/>
  <c r="T308" i="22"/>
  <c r="R308" i="22"/>
  <c r="P308" i="22"/>
  <c r="BI307" i="22"/>
  <c r="BH307" i="22"/>
  <c r="BG307" i="22"/>
  <c r="BE307" i="22"/>
  <c r="T307" i="22"/>
  <c r="R307" i="22"/>
  <c r="P307" i="22"/>
  <c r="BI306" i="22"/>
  <c r="BH306" i="22"/>
  <c r="BG306" i="22"/>
  <c r="BE306" i="22"/>
  <c r="T306" i="22"/>
  <c r="R306" i="22"/>
  <c r="P306" i="22"/>
  <c r="BI305" i="22"/>
  <c r="BH305" i="22"/>
  <c r="BG305" i="22"/>
  <c r="BE305" i="22"/>
  <c r="T305" i="22"/>
  <c r="R305" i="22"/>
  <c r="P305" i="22"/>
  <c r="BI304" i="22"/>
  <c r="BH304" i="22"/>
  <c r="BG304" i="22"/>
  <c r="BE304" i="22"/>
  <c r="T304" i="22"/>
  <c r="R304" i="22"/>
  <c r="P304" i="22"/>
  <c r="BI303" i="22"/>
  <c r="BH303" i="22"/>
  <c r="BG303" i="22"/>
  <c r="BE303" i="22"/>
  <c r="T303" i="22"/>
  <c r="R303" i="22"/>
  <c r="P303" i="22"/>
  <c r="BI302" i="22"/>
  <c r="BH302" i="22"/>
  <c r="BG302" i="22"/>
  <c r="BE302" i="22"/>
  <c r="T302" i="22"/>
  <c r="R302" i="22"/>
  <c r="P302" i="22"/>
  <c r="BI301" i="22"/>
  <c r="BH301" i="22"/>
  <c r="BG301" i="22"/>
  <c r="BE301" i="22"/>
  <c r="T301" i="22"/>
  <c r="R301" i="22"/>
  <c r="P301" i="22"/>
  <c r="BI300" i="22"/>
  <c r="BH300" i="22"/>
  <c r="BG300" i="22"/>
  <c r="BE300" i="22"/>
  <c r="T300" i="22"/>
  <c r="R300" i="22"/>
  <c r="P300" i="22"/>
  <c r="BI299" i="22"/>
  <c r="BH299" i="22"/>
  <c r="BG299" i="22"/>
  <c r="BE299" i="22"/>
  <c r="T299" i="22"/>
  <c r="R299" i="22"/>
  <c r="P299" i="22"/>
  <c r="BI298" i="22"/>
  <c r="BH298" i="22"/>
  <c r="BG298" i="22"/>
  <c r="BE298" i="22"/>
  <c r="T298" i="22"/>
  <c r="R298" i="22"/>
  <c r="P298" i="22"/>
  <c r="BI297" i="22"/>
  <c r="BH297" i="22"/>
  <c r="BG297" i="22"/>
  <c r="BE297" i="22"/>
  <c r="T297" i="22"/>
  <c r="R297" i="22"/>
  <c r="P297" i="22"/>
  <c r="BI296" i="22"/>
  <c r="BH296" i="22"/>
  <c r="BG296" i="22"/>
  <c r="BE296" i="22"/>
  <c r="T296" i="22"/>
  <c r="R296" i="22"/>
  <c r="P296" i="22"/>
  <c r="BI295" i="22"/>
  <c r="BH295" i="22"/>
  <c r="BG295" i="22"/>
  <c r="BE295" i="22"/>
  <c r="T295" i="22"/>
  <c r="R295" i="22"/>
  <c r="P295" i="22"/>
  <c r="BI294" i="22"/>
  <c r="BH294" i="22"/>
  <c r="BG294" i="22"/>
  <c r="BE294" i="22"/>
  <c r="T294" i="22"/>
  <c r="R294" i="22"/>
  <c r="P294" i="22"/>
  <c r="BI293" i="22"/>
  <c r="BH293" i="22"/>
  <c r="BG293" i="22"/>
  <c r="BE293" i="22"/>
  <c r="T293" i="22"/>
  <c r="R293" i="22"/>
  <c r="P293" i="22"/>
  <c r="BI292" i="22"/>
  <c r="BH292" i="22"/>
  <c r="BG292" i="22"/>
  <c r="BE292" i="22"/>
  <c r="T292" i="22"/>
  <c r="R292" i="22"/>
  <c r="P292" i="22"/>
  <c r="BI291" i="22"/>
  <c r="BH291" i="22"/>
  <c r="BG291" i="22"/>
  <c r="BE291" i="22"/>
  <c r="T291" i="22"/>
  <c r="R291" i="22"/>
  <c r="P291" i="22"/>
  <c r="BI290" i="22"/>
  <c r="BH290" i="22"/>
  <c r="BG290" i="22"/>
  <c r="BE290" i="22"/>
  <c r="T290" i="22"/>
  <c r="R290" i="22"/>
  <c r="P290" i="22"/>
  <c r="BI289" i="22"/>
  <c r="BH289" i="22"/>
  <c r="BG289" i="22"/>
  <c r="BE289" i="22"/>
  <c r="T289" i="22"/>
  <c r="R289" i="22"/>
  <c r="P289" i="22"/>
  <c r="BI288" i="22"/>
  <c r="BH288" i="22"/>
  <c r="BG288" i="22"/>
  <c r="BE288" i="22"/>
  <c r="T288" i="22"/>
  <c r="R288" i="22"/>
  <c r="P288" i="22"/>
  <c r="BI287" i="22"/>
  <c r="BH287" i="22"/>
  <c r="BG287" i="22"/>
  <c r="BE287" i="22"/>
  <c r="T287" i="22"/>
  <c r="R287" i="22"/>
  <c r="P287" i="22"/>
  <c r="BI286" i="22"/>
  <c r="BH286" i="22"/>
  <c r="BG286" i="22"/>
  <c r="BE286" i="22"/>
  <c r="T286" i="22"/>
  <c r="R286" i="22"/>
  <c r="P286" i="22"/>
  <c r="BI285" i="22"/>
  <c r="BH285" i="22"/>
  <c r="BG285" i="22"/>
  <c r="BE285" i="22"/>
  <c r="T285" i="22"/>
  <c r="R285" i="22"/>
  <c r="P285" i="22"/>
  <c r="BI284" i="22"/>
  <c r="BH284" i="22"/>
  <c r="BG284" i="22"/>
  <c r="BE284" i="22"/>
  <c r="T284" i="22"/>
  <c r="R284" i="22"/>
  <c r="P284" i="22"/>
  <c r="BI283" i="22"/>
  <c r="BH283" i="22"/>
  <c r="BG283" i="22"/>
  <c r="BE283" i="22"/>
  <c r="T283" i="22"/>
  <c r="R283" i="22"/>
  <c r="P283" i="22"/>
  <c r="BI282" i="22"/>
  <c r="BH282" i="22"/>
  <c r="BG282" i="22"/>
  <c r="BE282" i="22"/>
  <c r="T282" i="22"/>
  <c r="R282" i="22"/>
  <c r="P282" i="22"/>
  <c r="BI281" i="22"/>
  <c r="BH281" i="22"/>
  <c r="BG281" i="22"/>
  <c r="BE281" i="22"/>
  <c r="T281" i="22"/>
  <c r="R281" i="22"/>
  <c r="P281" i="22"/>
  <c r="BI280" i="22"/>
  <c r="BH280" i="22"/>
  <c r="BG280" i="22"/>
  <c r="BE280" i="22"/>
  <c r="T280" i="22"/>
  <c r="R280" i="22"/>
  <c r="P280" i="22"/>
  <c r="BI279" i="22"/>
  <c r="BH279" i="22"/>
  <c r="BG279" i="22"/>
  <c r="BE279" i="22"/>
  <c r="T279" i="22"/>
  <c r="R279" i="22"/>
  <c r="P279" i="22"/>
  <c r="BI278" i="22"/>
  <c r="BH278" i="22"/>
  <c r="BG278" i="22"/>
  <c r="BE278" i="22"/>
  <c r="T278" i="22"/>
  <c r="R278" i="22"/>
  <c r="P278" i="22"/>
  <c r="BI277" i="22"/>
  <c r="BH277" i="22"/>
  <c r="BG277" i="22"/>
  <c r="BE277" i="22"/>
  <c r="T277" i="22"/>
  <c r="R277" i="22"/>
  <c r="P277" i="22"/>
  <c r="BI276" i="22"/>
  <c r="BH276" i="22"/>
  <c r="BG276" i="22"/>
  <c r="BE276" i="22"/>
  <c r="T276" i="22"/>
  <c r="R276" i="22"/>
  <c r="P276" i="22"/>
  <c r="BI275" i="22"/>
  <c r="BH275" i="22"/>
  <c r="BG275" i="22"/>
  <c r="BE275" i="22"/>
  <c r="T275" i="22"/>
  <c r="R275" i="22"/>
  <c r="P275" i="22"/>
  <c r="BI274" i="22"/>
  <c r="BH274" i="22"/>
  <c r="BG274" i="22"/>
  <c r="BE274" i="22"/>
  <c r="T274" i="22"/>
  <c r="R274" i="22"/>
  <c r="P274" i="22"/>
  <c r="BI273" i="22"/>
  <c r="BH273" i="22"/>
  <c r="BG273" i="22"/>
  <c r="BE273" i="22"/>
  <c r="T273" i="22"/>
  <c r="R273" i="22"/>
  <c r="P273" i="22"/>
  <c r="BI272" i="22"/>
  <c r="BH272" i="22"/>
  <c r="BG272" i="22"/>
  <c r="BE272" i="22"/>
  <c r="T272" i="22"/>
  <c r="R272" i="22"/>
  <c r="P272" i="22"/>
  <c r="BI271" i="22"/>
  <c r="BH271" i="22"/>
  <c r="BG271" i="22"/>
  <c r="BE271" i="22"/>
  <c r="T271" i="22"/>
  <c r="R271" i="22"/>
  <c r="P271" i="22"/>
  <c r="BI270" i="22"/>
  <c r="BH270" i="22"/>
  <c r="BG270" i="22"/>
  <c r="BE270" i="22"/>
  <c r="T270" i="22"/>
  <c r="R270" i="22"/>
  <c r="P270" i="22"/>
  <c r="BI269" i="22"/>
  <c r="BH269" i="22"/>
  <c r="BG269" i="22"/>
  <c r="BE269" i="22"/>
  <c r="T269" i="22"/>
  <c r="R269" i="22"/>
  <c r="P269" i="22"/>
  <c r="BI268" i="22"/>
  <c r="BH268" i="22"/>
  <c r="BG268" i="22"/>
  <c r="BE268" i="22"/>
  <c r="T268" i="22"/>
  <c r="R268" i="22"/>
  <c r="P268" i="22"/>
  <c r="BI267" i="22"/>
  <c r="BH267" i="22"/>
  <c r="BG267" i="22"/>
  <c r="BE267" i="22"/>
  <c r="T267" i="22"/>
  <c r="R267" i="22"/>
  <c r="P267" i="22"/>
  <c r="BI265" i="22"/>
  <c r="BH265" i="22"/>
  <c r="BG265" i="22"/>
  <c r="BE265" i="22"/>
  <c r="T265" i="22"/>
  <c r="R265" i="22"/>
  <c r="P265" i="22"/>
  <c r="BI264" i="22"/>
  <c r="BH264" i="22"/>
  <c r="BG264" i="22"/>
  <c r="BE264" i="22"/>
  <c r="T264" i="22"/>
  <c r="R264" i="22"/>
  <c r="P264" i="22"/>
  <c r="BI263" i="22"/>
  <c r="BH263" i="22"/>
  <c r="BG263" i="22"/>
  <c r="BE263" i="22"/>
  <c r="T263" i="22"/>
  <c r="R263" i="22"/>
  <c r="P263" i="22"/>
  <c r="BI262" i="22"/>
  <c r="BH262" i="22"/>
  <c r="BG262" i="22"/>
  <c r="BE262" i="22"/>
  <c r="T262" i="22"/>
  <c r="R262" i="22"/>
  <c r="P262" i="22"/>
  <c r="BI261" i="22"/>
  <c r="BH261" i="22"/>
  <c r="BG261" i="22"/>
  <c r="BE261" i="22"/>
  <c r="T261" i="22"/>
  <c r="R261" i="22"/>
  <c r="P261" i="22"/>
  <c r="BI260" i="22"/>
  <c r="BH260" i="22"/>
  <c r="BG260" i="22"/>
  <c r="BE260" i="22"/>
  <c r="T260" i="22"/>
  <c r="R260" i="22"/>
  <c r="P260" i="22"/>
  <c r="BI259" i="22"/>
  <c r="BH259" i="22"/>
  <c r="BG259" i="22"/>
  <c r="BE259" i="22"/>
  <c r="T259" i="22"/>
  <c r="R259" i="22"/>
  <c r="P259" i="22"/>
  <c r="BI258" i="22"/>
  <c r="BH258" i="22"/>
  <c r="BG258" i="22"/>
  <c r="BE258" i="22"/>
  <c r="T258" i="22"/>
  <c r="R258" i="22"/>
  <c r="P258" i="22"/>
  <c r="BI257" i="22"/>
  <c r="BH257" i="22"/>
  <c r="BG257" i="22"/>
  <c r="BE257" i="22"/>
  <c r="T257" i="22"/>
  <c r="R257" i="22"/>
  <c r="P257" i="22"/>
  <c r="BI256" i="22"/>
  <c r="BH256" i="22"/>
  <c r="BG256" i="22"/>
  <c r="BE256" i="22"/>
  <c r="T256" i="22"/>
  <c r="R256" i="22"/>
  <c r="P256" i="22"/>
  <c r="BI255" i="22"/>
  <c r="BH255" i="22"/>
  <c r="BG255" i="22"/>
  <c r="BE255" i="22"/>
  <c r="T255" i="22"/>
  <c r="R255" i="22"/>
  <c r="P255" i="22"/>
  <c r="BI254" i="22"/>
  <c r="BH254" i="22"/>
  <c r="BG254" i="22"/>
  <c r="BE254" i="22"/>
  <c r="T254" i="22"/>
  <c r="R254" i="22"/>
  <c r="P254" i="22"/>
  <c r="BI253" i="22"/>
  <c r="BH253" i="22"/>
  <c r="BG253" i="22"/>
  <c r="BE253" i="22"/>
  <c r="T253" i="22"/>
  <c r="R253" i="22"/>
  <c r="P253" i="22"/>
  <c r="BI252" i="22"/>
  <c r="BH252" i="22"/>
  <c r="BG252" i="22"/>
  <c r="BE252" i="22"/>
  <c r="T252" i="22"/>
  <c r="R252" i="22"/>
  <c r="P252" i="22"/>
  <c r="BI251" i="22"/>
  <c r="BH251" i="22"/>
  <c r="BG251" i="22"/>
  <c r="BE251" i="22"/>
  <c r="T251" i="22"/>
  <c r="R251" i="22"/>
  <c r="P251" i="22"/>
  <c r="BI250" i="22"/>
  <c r="BH250" i="22"/>
  <c r="BG250" i="22"/>
  <c r="BE250" i="22"/>
  <c r="T250" i="22"/>
  <c r="R250" i="22"/>
  <c r="P250" i="22"/>
  <c r="BI249" i="22"/>
  <c r="BH249" i="22"/>
  <c r="BG249" i="22"/>
  <c r="BE249" i="22"/>
  <c r="T249" i="22"/>
  <c r="R249" i="22"/>
  <c r="P249" i="22"/>
  <c r="BI248" i="22"/>
  <c r="BH248" i="22"/>
  <c r="BG248" i="22"/>
  <c r="BE248" i="22"/>
  <c r="T248" i="22"/>
  <c r="R248" i="22"/>
  <c r="P248" i="22"/>
  <c r="BI247" i="22"/>
  <c r="BH247" i="22"/>
  <c r="BG247" i="22"/>
  <c r="BE247" i="22"/>
  <c r="T247" i="22"/>
  <c r="R247" i="22"/>
  <c r="P247" i="22"/>
  <c r="BI246" i="22"/>
  <c r="BH246" i="22"/>
  <c r="BG246" i="22"/>
  <c r="BE246" i="22"/>
  <c r="T246" i="22"/>
  <c r="R246" i="22"/>
  <c r="P246" i="22"/>
  <c r="BI245" i="22"/>
  <c r="BH245" i="22"/>
  <c r="BG245" i="22"/>
  <c r="BE245" i="22"/>
  <c r="T245" i="22"/>
  <c r="R245" i="22"/>
  <c r="P245" i="22"/>
  <c r="BI244" i="22"/>
  <c r="BH244" i="22"/>
  <c r="BG244" i="22"/>
  <c r="BE244" i="22"/>
  <c r="T244" i="22"/>
  <c r="R244" i="22"/>
  <c r="P244" i="22"/>
  <c r="BI243" i="22"/>
  <c r="BH243" i="22"/>
  <c r="BG243" i="22"/>
  <c r="BE243" i="22"/>
  <c r="T243" i="22"/>
  <c r="R243" i="22"/>
  <c r="P243" i="22"/>
  <c r="BI242" i="22"/>
  <c r="BH242" i="22"/>
  <c r="BG242" i="22"/>
  <c r="BE242" i="22"/>
  <c r="T242" i="22"/>
  <c r="R242" i="22"/>
  <c r="P242" i="22"/>
  <c r="BI241" i="22"/>
  <c r="BH241" i="22"/>
  <c r="BG241" i="22"/>
  <c r="BE241" i="22"/>
  <c r="T241" i="22"/>
  <c r="R241" i="22"/>
  <c r="P241" i="22"/>
  <c r="BI240" i="22"/>
  <c r="BH240" i="22"/>
  <c r="BG240" i="22"/>
  <c r="BE240" i="22"/>
  <c r="T240" i="22"/>
  <c r="R240" i="22"/>
  <c r="P240" i="22"/>
  <c r="BI239" i="22"/>
  <c r="BH239" i="22"/>
  <c r="BG239" i="22"/>
  <c r="BE239" i="22"/>
  <c r="T239" i="22"/>
  <c r="R239" i="22"/>
  <c r="P239" i="22"/>
  <c r="BI238" i="22"/>
  <c r="BH238" i="22"/>
  <c r="BG238" i="22"/>
  <c r="BE238" i="22"/>
  <c r="T238" i="22"/>
  <c r="R238" i="22"/>
  <c r="P238" i="22"/>
  <c r="BI237" i="22"/>
  <c r="BH237" i="22"/>
  <c r="BG237" i="22"/>
  <c r="BE237" i="22"/>
  <c r="T237" i="22"/>
  <c r="R237" i="22"/>
  <c r="P237" i="22"/>
  <c r="BI236" i="22"/>
  <c r="BH236" i="22"/>
  <c r="BG236" i="22"/>
  <c r="BE236" i="22"/>
  <c r="T236" i="22"/>
  <c r="R236" i="22"/>
  <c r="P236" i="22"/>
  <c r="BI235" i="22"/>
  <c r="BH235" i="22"/>
  <c r="BG235" i="22"/>
  <c r="BE235" i="22"/>
  <c r="T235" i="22"/>
  <c r="R235" i="22"/>
  <c r="P235" i="22"/>
  <c r="BI234" i="22"/>
  <c r="BH234" i="22"/>
  <c r="BG234" i="22"/>
  <c r="BE234" i="22"/>
  <c r="T234" i="22"/>
  <c r="R234" i="22"/>
  <c r="P234" i="22"/>
  <c r="BI233" i="22"/>
  <c r="BH233" i="22"/>
  <c r="BG233" i="22"/>
  <c r="BE233" i="22"/>
  <c r="T233" i="22"/>
  <c r="R233" i="22"/>
  <c r="P233" i="22"/>
  <c r="BI232" i="22"/>
  <c r="BH232" i="22"/>
  <c r="BG232" i="22"/>
  <c r="BE232" i="22"/>
  <c r="T232" i="22"/>
  <c r="R232" i="22"/>
  <c r="P232" i="22"/>
  <c r="BI231" i="22"/>
  <c r="BH231" i="22"/>
  <c r="BG231" i="22"/>
  <c r="BE231" i="22"/>
  <c r="T231" i="22"/>
  <c r="R231" i="22"/>
  <c r="P231" i="22"/>
  <c r="BI230" i="22"/>
  <c r="BH230" i="22"/>
  <c r="BG230" i="22"/>
  <c r="BE230" i="22"/>
  <c r="T230" i="22"/>
  <c r="R230" i="22"/>
  <c r="P230" i="22"/>
  <c r="BI229" i="22"/>
  <c r="BH229" i="22"/>
  <c r="BG229" i="22"/>
  <c r="BE229" i="22"/>
  <c r="T229" i="22"/>
  <c r="R229" i="22"/>
  <c r="P229" i="22"/>
  <c r="BI228" i="22"/>
  <c r="BH228" i="22"/>
  <c r="BG228" i="22"/>
  <c r="BE228" i="22"/>
  <c r="T228" i="22"/>
  <c r="R228" i="22"/>
  <c r="P228" i="22"/>
  <c r="BI226" i="22"/>
  <c r="BH226" i="22"/>
  <c r="BG226" i="22"/>
  <c r="BE226" i="22"/>
  <c r="T226" i="22"/>
  <c r="R226" i="22"/>
  <c r="P226" i="22"/>
  <c r="BI225" i="22"/>
  <c r="BH225" i="22"/>
  <c r="BG225" i="22"/>
  <c r="BE225" i="22"/>
  <c r="T225" i="22"/>
  <c r="R225" i="22"/>
  <c r="P225" i="22"/>
  <c r="BI224" i="22"/>
  <c r="BH224" i="22"/>
  <c r="BG224" i="22"/>
  <c r="BE224" i="22"/>
  <c r="T224" i="22"/>
  <c r="R224" i="22"/>
  <c r="P224" i="22"/>
  <c r="BI223" i="22"/>
  <c r="BH223" i="22"/>
  <c r="BG223" i="22"/>
  <c r="BE223" i="22"/>
  <c r="T223" i="22"/>
  <c r="R223" i="22"/>
  <c r="P223" i="22"/>
  <c r="BI222" i="22"/>
  <c r="BH222" i="22"/>
  <c r="BG222" i="22"/>
  <c r="BE222" i="22"/>
  <c r="T222" i="22"/>
  <c r="R222" i="22"/>
  <c r="P222" i="22"/>
  <c r="BI221" i="22"/>
  <c r="BH221" i="22"/>
  <c r="BG221" i="22"/>
  <c r="BE221" i="22"/>
  <c r="T221" i="22"/>
  <c r="R221" i="22"/>
  <c r="P221" i="22"/>
  <c r="BI220" i="22"/>
  <c r="BH220" i="22"/>
  <c r="BG220" i="22"/>
  <c r="BE220" i="22"/>
  <c r="T220" i="22"/>
  <c r="R220" i="22"/>
  <c r="P220" i="22"/>
  <c r="BI219" i="22"/>
  <c r="BH219" i="22"/>
  <c r="BG219" i="22"/>
  <c r="BE219" i="22"/>
  <c r="T219" i="22"/>
  <c r="R219" i="22"/>
  <c r="P219" i="22"/>
  <c r="BI218" i="22"/>
  <c r="BH218" i="22"/>
  <c r="BG218" i="22"/>
  <c r="BE218" i="22"/>
  <c r="T218" i="22"/>
  <c r="R218" i="22"/>
  <c r="P218" i="22"/>
  <c r="BI217" i="22"/>
  <c r="BH217" i="22"/>
  <c r="BG217" i="22"/>
  <c r="BE217" i="22"/>
  <c r="T217" i="22"/>
  <c r="R217" i="22"/>
  <c r="P217" i="22"/>
  <c r="BI216" i="22"/>
  <c r="BH216" i="22"/>
  <c r="BG216" i="22"/>
  <c r="BE216" i="22"/>
  <c r="T216" i="22"/>
  <c r="R216" i="22"/>
  <c r="P216" i="22"/>
  <c r="BI215" i="22"/>
  <c r="BH215" i="22"/>
  <c r="BG215" i="22"/>
  <c r="BE215" i="22"/>
  <c r="T215" i="22"/>
  <c r="R215" i="22"/>
  <c r="P215" i="22"/>
  <c r="BI214" i="22"/>
  <c r="BH214" i="22"/>
  <c r="BG214" i="22"/>
  <c r="BE214" i="22"/>
  <c r="T214" i="22"/>
  <c r="R214" i="22"/>
  <c r="P214" i="22"/>
  <c r="BI213" i="22"/>
  <c r="BH213" i="22"/>
  <c r="BG213" i="22"/>
  <c r="BE213" i="22"/>
  <c r="T213" i="22"/>
  <c r="R213" i="22"/>
  <c r="P213" i="22"/>
  <c r="BI212" i="22"/>
  <c r="BH212" i="22"/>
  <c r="BG212" i="22"/>
  <c r="BE212" i="22"/>
  <c r="T212" i="22"/>
  <c r="R212" i="22"/>
  <c r="P212" i="22"/>
  <c r="BI211" i="22"/>
  <c r="BH211" i="22"/>
  <c r="BG211" i="22"/>
  <c r="BE211" i="22"/>
  <c r="T211" i="22"/>
  <c r="R211" i="22"/>
  <c r="P211" i="22"/>
  <c r="BI210" i="22"/>
  <c r="BH210" i="22"/>
  <c r="BG210" i="22"/>
  <c r="BE210" i="22"/>
  <c r="T210" i="22"/>
  <c r="R210" i="22"/>
  <c r="P210" i="22"/>
  <c r="BI209" i="22"/>
  <c r="BH209" i="22"/>
  <c r="BG209" i="22"/>
  <c r="BE209" i="22"/>
  <c r="T209" i="22"/>
  <c r="R209" i="22"/>
  <c r="P209" i="22"/>
  <c r="BI208" i="22"/>
  <c r="BH208" i="22"/>
  <c r="BG208" i="22"/>
  <c r="BE208" i="22"/>
  <c r="T208" i="22"/>
  <c r="R208" i="22"/>
  <c r="P208" i="22"/>
  <c r="BI207" i="22"/>
  <c r="BH207" i="22"/>
  <c r="BG207" i="22"/>
  <c r="BE207" i="22"/>
  <c r="T207" i="22"/>
  <c r="R207" i="22"/>
  <c r="P207" i="22"/>
  <c r="BI206" i="22"/>
  <c r="BH206" i="22"/>
  <c r="BG206" i="22"/>
  <c r="BE206" i="22"/>
  <c r="T206" i="22"/>
  <c r="R206" i="22"/>
  <c r="P206" i="22"/>
  <c r="BI205" i="22"/>
  <c r="BH205" i="22"/>
  <c r="BG205" i="22"/>
  <c r="BE205" i="22"/>
  <c r="T205" i="22"/>
  <c r="R205" i="22"/>
  <c r="P205" i="22"/>
  <c r="BI204" i="22"/>
  <c r="BH204" i="22"/>
  <c r="BG204" i="22"/>
  <c r="BE204" i="22"/>
  <c r="T204" i="22"/>
  <c r="R204" i="22"/>
  <c r="P204" i="22"/>
  <c r="BI203" i="22"/>
  <c r="BH203" i="22"/>
  <c r="BG203" i="22"/>
  <c r="BE203" i="22"/>
  <c r="T203" i="22"/>
  <c r="R203" i="22"/>
  <c r="P203" i="22"/>
  <c r="BI202" i="22"/>
  <c r="BH202" i="22"/>
  <c r="BG202" i="22"/>
  <c r="BE202" i="22"/>
  <c r="T202" i="22"/>
  <c r="R202" i="22"/>
  <c r="P202" i="22"/>
  <c r="BI201" i="22"/>
  <c r="BH201" i="22"/>
  <c r="BG201" i="22"/>
  <c r="BE201" i="22"/>
  <c r="T201" i="22"/>
  <c r="R201" i="22"/>
  <c r="P201" i="22"/>
  <c r="BI200" i="22"/>
  <c r="BH200" i="22"/>
  <c r="BG200" i="22"/>
  <c r="BE200" i="22"/>
  <c r="T200" i="22"/>
  <c r="R200" i="22"/>
  <c r="P200" i="22"/>
  <c r="BI199" i="22"/>
  <c r="BH199" i="22"/>
  <c r="BG199" i="22"/>
  <c r="BE199" i="22"/>
  <c r="T199" i="22"/>
  <c r="R199" i="22"/>
  <c r="P199" i="22"/>
  <c r="BI198" i="22"/>
  <c r="BH198" i="22"/>
  <c r="BG198" i="22"/>
  <c r="BE198" i="22"/>
  <c r="T198" i="22"/>
  <c r="R198" i="22"/>
  <c r="P198" i="22"/>
  <c r="BI197" i="22"/>
  <c r="BH197" i="22"/>
  <c r="BG197" i="22"/>
  <c r="BE197" i="22"/>
  <c r="T197" i="22"/>
  <c r="R197" i="22"/>
  <c r="P197" i="22"/>
  <c r="BI196" i="22"/>
  <c r="BH196" i="22"/>
  <c r="BG196" i="22"/>
  <c r="BE196" i="22"/>
  <c r="T196" i="22"/>
  <c r="R196" i="22"/>
  <c r="P196" i="22"/>
  <c r="BI195" i="22"/>
  <c r="BH195" i="22"/>
  <c r="BG195" i="22"/>
  <c r="BE195" i="22"/>
  <c r="T195" i="22"/>
  <c r="R195" i="22"/>
  <c r="P195" i="22"/>
  <c r="BI194" i="22"/>
  <c r="BH194" i="22"/>
  <c r="BG194" i="22"/>
  <c r="BE194" i="22"/>
  <c r="T194" i="22"/>
  <c r="R194" i="22"/>
  <c r="P194" i="22"/>
  <c r="BI193" i="22"/>
  <c r="BH193" i="22"/>
  <c r="BG193" i="22"/>
  <c r="BE193" i="22"/>
  <c r="T193" i="22"/>
  <c r="R193" i="22"/>
  <c r="P193" i="22"/>
  <c r="BI192" i="22"/>
  <c r="BH192" i="22"/>
  <c r="BG192" i="22"/>
  <c r="BE192" i="22"/>
  <c r="T192" i="22"/>
  <c r="R192" i="22"/>
  <c r="P192" i="22"/>
  <c r="BI191" i="22"/>
  <c r="BH191" i="22"/>
  <c r="BG191" i="22"/>
  <c r="BE191" i="22"/>
  <c r="T191" i="22"/>
  <c r="R191" i="22"/>
  <c r="P191" i="22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6" i="22"/>
  <c r="BH186" i="22"/>
  <c r="BG186" i="22"/>
  <c r="BE186" i="22"/>
  <c r="T186" i="22"/>
  <c r="R186" i="22"/>
  <c r="P186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8" i="22"/>
  <c r="BH178" i="22"/>
  <c r="BG178" i="22"/>
  <c r="BE178" i="22"/>
  <c r="T178" i="22"/>
  <c r="R178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4" i="22"/>
  <c r="BH174" i="22"/>
  <c r="BG174" i="22"/>
  <c r="BE174" i="22"/>
  <c r="T174" i="22"/>
  <c r="R174" i="22"/>
  <c r="P174" i="22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6" i="22"/>
  <c r="BH166" i="22"/>
  <c r="BG166" i="22"/>
  <c r="BE166" i="22"/>
  <c r="T166" i="22"/>
  <c r="T165" i="22"/>
  <c r="R166" i="22"/>
  <c r="R165" i="22"/>
  <c r="P166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2" i="22"/>
  <c r="BH152" i="22"/>
  <c r="BG152" i="22"/>
  <c r="BE152" i="22"/>
  <c r="T152" i="22"/>
  <c r="T151" i="22"/>
  <c r="R152" i="22"/>
  <c r="R151" i="22"/>
  <c r="P152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J133" i="22"/>
  <c r="J132" i="22"/>
  <c r="F132" i="22"/>
  <c r="F130" i="22"/>
  <c r="E128" i="22"/>
  <c r="BI113" i="22"/>
  <c r="BH113" i="22"/>
  <c r="BG113" i="22"/>
  <c r="BF113" i="22"/>
  <c r="BE113" i="22"/>
  <c r="J94" i="22"/>
  <c r="J93" i="22"/>
  <c r="F93" i="22"/>
  <c r="F91" i="22"/>
  <c r="E89" i="22"/>
  <c r="J20" i="22"/>
  <c r="E20" i="22"/>
  <c r="F133" i="22"/>
  <c r="J19" i="22"/>
  <c r="J14" i="22"/>
  <c r="J130" i="22"/>
  <c r="E7" i="22"/>
  <c r="E124" i="22"/>
  <c r="J41" i="21"/>
  <c r="J40" i="21"/>
  <c r="AY118" i="1"/>
  <c r="J39" i="21"/>
  <c r="AX118" i="1"/>
  <c r="BI441" i="21"/>
  <c r="BH441" i="21"/>
  <c r="BG441" i="21"/>
  <c r="BE441" i="21"/>
  <c r="T441" i="21"/>
  <c r="R441" i="21"/>
  <c r="P441" i="21"/>
  <c r="BI440" i="21"/>
  <c r="BH440" i="21"/>
  <c r="BG440" i="21"/>
  <c r="BE440" i="21"/>
  <c r="T440" i="21"/>
  <c r="R440" i="21"/>
  <c r="P440" i="21"/>
  <c r="BI438" i="21"/>
  <c r="BH438" i="21"/>
  <c r="BG438" i="21"/>
  <c r="BE438" i="21"/>
  <c r="T438" i="21"/>
  <c r="R438" i="21"/>
  <c r="P438" i="21"/>
  <c r="BI437" i="21"/>
  <c r="BH437" i="21"/>
  <c r="BG437" i="21"/>
  <c r="BE437" i="21"/>
  <c r="T437" i="21"/>
  <c r="R437" i="21"/>
  <c r="P437" i="21"/>
  <c r="BI435" i="21"/>
  <c r="BH435" i="21"/>
  <c r="BG435" i="21"/>
  <c r="BE435" i="21"/>
  <c r="T435" i="21"/>
  <c r="R435" i="21"/>
  <c r="P435" i="21"/>
  <c r="BI434" i="21"/>
  <c r="BH434" i="21"/>
  <c r="BG434" i="21"/>
  <c r="BE434" i="21"/>
  <c r="T434" i="21"/>
  <c r="R434" i="21"/>
  <c r="P434" i="21"/>
  <c r="BI431" i="21"/>
  <c r="BH431" i="21"/>
  <c r="BG431" i="21"/>
  <c r="BE431" i="21"/>
  <c r="T431" i="21"/>
  <c r="R431" i="21"/>
  <c r="P431" i="21"/>
  <c r="BI430" i="21"/>
  <c r="BH430" i="21"/>
  <c r="BG430" i="21"/>
  <c r="BE430" i="21"/>
  <c r="T430" i="21"/>
  <c r="R430" i="21"/>
  <c r="P430" i="21"/>
  <c r="BI429" i="21"/>
  <c r="BH429" i="21"/>
  <c r="BG429" i="21"/>
  <c r="BE429" i="21"/>
  <c r="T429" i="21"/>
  <c r="R429" i="21"/>
  <c r="P429" i="21"/>
  <c r="BI428" i="21"/>
  <c r="BH428" i="21"/>
  <c r="BG428" i="21"/>
  <c r="BE428" i="21"/>
  <c r="T428" i="21"/>
  <c r="R428" i="21"/>
  <c r="P428" i="21"/>
  <c r="BI427" i="21"/>
  <c r="BH427" i="21"/>
  <c r="BG427" i="21"/>
  <c r="BE427" i="21"/>
  <c r="T427" i="21"/>
  <c r="R427" i="21"/>
  <c r="P427" i="21"/>
  <c r="BI426" i="21"/>
  <c r="BH426" i="21"/>
  <c r="BG426" i="21"/>
  <c r="BE426" i="21"/>
  <c r="T426" i="21"/>
  <c r="R426" i="21"/>
  <c r="P426" i="21"/>
  <c r="BI424" i="21"/>
  <c r="BH424" i="21"/>
  <c r="BG424" i="21"/>
  <c r="BE424" i="21"/>
  <c r="T424" i="21"/>
  <c r="R424" i="21"/>
  <c r="P424" i="21"/>
  <c r="BI422" i="21"/>
  <c r="BH422" i="21"/>
  <c r="BG422" i="21"/>
  <c r="BE422" i="21"/>
  <c r="T422" i="21"/>
  <c r="R422" i="21"/>
  <c r="P422" i="21"/>
  <c r="BI421" i="21"/>
  <c r="BH421" i="21"/>
  <c r="BG421" i="21"/>
  <c r="BE421" i="21"/>
  <c r="T421" i="21"/>
  <c r="R421" i="21"/>
  <c r="P421" i="21"/>
  <c r="BI420" i="21"/>
  <c r="BH420" i="21"/>
  <c r="BG420" i="21"/>
  <c r="BE420" i="21"/>
  <c r="T420" i="21"/>
  <c r="R420" i="21"/>
  <c r="P420" i="21"/>
  <c r="BI419" i="21"/>
  <c r="BH419" i="21"/>
  <c r="BG419" i="21"/>
  <c r="BE419" i="21"/>
  <c r="T419" i="21"/>
  <c r="R419" i="21"/>
  <c r="P419" i="21"/>
  <c r="BI418" i="21"/>
  <c r="BH418" i="21"/>
  <c r="BG418" i="21"/>
  <c r="BE418" i="21"/>
  <c r="T418" i="21"/>
  <c r="R418" i="21"/>
  <c r="P418" i="21"/>
  <c r="BI416" i="21"/>
  <c r="BH416" i="21"/>
  <c r="BG416" i="21"/>
  <c r="BE416" i="21"/>
  <c r="T416" i="21"/>
  <c r="R416" i="21"/>
  <c r="P416" i="21"/>
  <c r="BI415" i="21"/>
  <c r="BH415" i="21"/>
  <c r="BG415" i="21"/>
  <c r="BE415" i="21"/>
  <c r="T415" i="21"/>
  <c r="R415" i="21"/>
  <c r="P415" i="21"/>
  <c r="BI413" i="21"/>
  <c r="BH413" i="21"/>
  <c r="BG413" i="21"/>
  <c r="BE413" i="21"/>
  <c r="T413" i="21"/>
  <c r="R413" i="21"/>
  <c r="P413" i="21"/>
  <c r="BI411" i="21"/>
  <c r="BH411" i="21"/>
  <c r="BG411" i="21"/>
  <c r="BE411" i="21"/>
  <c r="T411" i="21"/>
  <c r="R411" i="21"/>
  <c r="P411" i="21"/>
  <c r="BI410" i="21"/>
  <c r="BH410" i="21"/>
  <c r="BG410" i="21"/>
  <c r="BE410" i="21"/>
  <c r="T410" i="21"/>
  <c r="R410" i="21"/>
  <c r="P410" i="21"/>
  <c r="BI408" i="21"/>
  <c r="BH408" i="21"/>
  <c r="BG408" i="21"/>
  <c r="BE408" i="21"/>
  <c r="T408" i="21"/>
  <c r="R408" i="21"/>
  <c r="P408" i="21"/>
  <c r="BI407" i="21"/>
  <c r="BH407" i="21"/>
  <c r="BG407" i="21"/>
  <c r="BE407" i="21"/>
  <c r="T407" i="21"/>
  <c r="R407" i="21"/>
  <c r="P407" i="21"/>
  <c r="BI406" i="21"/>
  <c r="BH406" i="21"/>
  <c r="BG406" i="21"/>
  <c r="BE406" i="21"/>
  <c r="T406" i="21"/>
  <c r="R406" i="21"/>
  <c r="P406" i="21"/>
  <c r="BI405" i="21"/>
  <c r="BH405" i="21"/>
  <c r="BG405" i="21"/>
  <c r="BE405" i="21"/>
  <c r="T405" i="21"/>
  <c r="R405" i="21"/>
  <c r="P405" i="21"/>
  <c r="BI403" i="21"/>
  <c r="BH403" i="21"/>
  <c r="BG403" i="21"/>
  <c r="BE403" i="21"/>
  <c r="T403" i="21"/>
  <c r="R403" i="21"/>
  <c r="P403" i="21"/>
  <c r="BI402" i="21"/>
  <c r="BH402" i="21"/>
  <c r="BG402" i="21"/>
  <c r="BE402" i="21"/>
  <c r="T402" i="21"/>
  <c r="R402" i="21"/>
  <c r="P402" i="21"/>
  <c r="BI401" i="21"/>
  <c r="BH401" i="21"/>
  <c r="BG401" i="21"/>
  <c r="BE401" i="21"/>
  <c r="T401" i="21"/>
  <c r="R401" i="21"/>
  <c r="P401" i="21"/>
  <c r="BI399" i="21"/>
  <c r="BH399" i="21"/>
  <c r="BG399" i="21"/>
  <c r="BE399" i="21"/>
  <c r="T399" i="21"/>
  <c r="R399" i="21"/>
  <c r="P399" i="21"/>
  <c r="BI397" i="21"/>
  <c r="BH397" i="21"/>
  <c r="BG397" i="21"/>
  <c r="BE397" i="21"/>
  <c r="T397" i="21"/>
  <c r="R397" i="21"/>
  <c r="P397" i="21"/>
  <c r="BI396" i="21"/>
  <c r="BH396" i="21"/>
  <c r="BG396" i="21"/>
  <c r="BE396" i="21"/>
  <c r="T396" i="21"/>
  <c r="R396" i="21"/>
  <c r="P396" i="21"/>
  <c r="BI394" i="21"/>
  <c r="BH394" i="21"/>
  <c r="BG394" i="21"/>
  <c r="BE394" i="21"/>
  <c r="T394" i="21"/>
  <c r="R394" i="21"/>
  <c r="P394" i="21"/>
  <c r="BI393" i="21"/>
  <c r="BH393" i="21"/>
  <c r="BG393" i="21"/>
  <c r="BE393" i="21"/>
  <c r="T393" i="21"/>
  <c r="R393" i="21"/>
  <c r="P393" i="21"/>
  <c r="BI392" i="21"/>
  <c r="BH392" i="21"/>
  <c r="BG392" i="21"/>
  <c r="BE392" i="21"/>
  <c r="T392" i="21"/>
  <c r="R392" i="21"/>
  <c r="P392" i="21"/>
  <c r="BI391" i="21"/>
  <c r="BH391" i="21"/>
  <c r="BG391" i="21"/>
  <c r="BE391" i="21"/>
  <c r="T391" i="21"/>
  <c r="R391" i="21"/>
  <c r="P391" i="21"/>
  <c r="BI389" i="21"/>
  <c r="BH389" i="21"/>
  <c r="BG389" i="21"/>
  <c r="BE389" i="21"/>
  <c r="T389" i="21"/>
  <c r="R389" i="21"/>
  <c r="P389" i="21"/>
  <c r="BI388" i="21"/>
  <c r="BH388" i="21"/>
  <c r="BG388" i="21"/>
  <c r="BE388" i="21"/>
  <c r="T388" i="21"/>
  <c r="R388" i="21"/>
  <c r="P388" i="21"/>
  <c r="BI386" i="21"/>
  <c r="BH386" i="21"/>
  <c r="BG386" i="21"/>
  <c r="BE386" i="21"/>
  <c r="T386" i="21"/>
  <c r="R386" i="21"/>
  <c r="P386" i="21"/>
  <c r="BI385" i="21"/>
  <c r="BH385" i="21"/>
  <c r="BG385" i="21"/>
  <c r="BE385" i="21"/>
  <c r="T385" i="21"/>
  <c r="R385" i="21"/>
  <c r="P385" i="21"/>
  <c r="BI383" i="21"/>
  <c r="BH383" i="21"/>
  <c r="BG383" i="21"/>
  <c r="BE383" i="21"/>
  <c r="T383" i="21"/>
  <c r="R383" i="21"/>
  <c r="P383" i="21"/>
  <c r="BI382" i="21"/>
  <c r="BH382" i="21"/>
  <c r="BG382" i="21"/>
  <c r="BE382" i="21"/>
  <c r="T382" i="21"/>
  <c r="R382" i="21"/>
  <c r="P382" i="21"/>
  <c r="BI381" i="21"/>
  <c r="BH381" i="21"/>
  <c r="BG381" i="21"/>
  <c r="BE381" i="21"/>
  <c r="T381" i="21"/>
  <c r="R381" i="21"/>
  <c r="P381" i="21"/>
  <c r="BI379" i="21"/>
  <c r="BH379" i="21"/>
  <c r="BG379" i="21"/>
  <c r="BE379" i="21"/>
  <c r="T379" i="21"/>
  <c r="R379" i="21"/>
  <c r="P379" i="21"/>
  <c r="BI378" i="21"/>
  <c r="BH378" i="21"/>
  <c r="BG378" i="21"/>
  <c r="BE378" i="21"/>
  <c r="T378" i="21"/>
  <c r="R378" i="21"/>
  <c r="P378" i="21"/>
  <c r="BI377" i="21"/>
  <c r="BH377" i="21"/>
  <c r="BG377" i="21"/>
  <c r="BE377" i="21"/>
  <c r="T377" i="21"/>
  <c r="R377" i="21"/>
  <c r="P377" i="21"/>
  <c r="BI376" i="21"/>
  <c r="BH376" i="21"/>
  <c r="BG376" i="21"/>
  <c r="BE376" i="21"/>
  <c r="T376" i="21"/>
  <c r="R376" i="21"/>
  <c r="P376" i="21"/>
  <c r="BI375" i="21"/>
  <c r="BH375" i="21"/>
  <c r="BG375" i="21"/>
  <c r="BE375" i="21"/>
  <c r="T375" i="21"/>
  <c r="R375" i="21"/>
  <c r="P375" i="21"/>
  <c r="BI374" i="21"/>
  <c r="BH374" i="21"/>
  <c r="BG374" i="21"/>
  <c r="BE374" i="21"/>
  <c r="T374" i="21"/>
  <c r="R374" i="21"/>
  <c r="P374" i="21"/>
  <c r="BI373" i="21"/>
  <c r="BH373" i="21"/>
  <c r="BG373" i="21"/>
  <c r="BE373" i="21"/>
  <c r="T373" i="21"/>
  <c r="R373" i="21"/>
  <c r="P373" i="21"/>
  <c r="BI372" i="21"/>
  <c r="BH372" i="21"/>
  <c r="BG372" i="21"/>
  <c r="BE372" i="21"/>
  <c r="T372" i="21"/>
  <c r="R372" i="21"/>
  <c r="P372" i="21"/>
  <c r="BI371" i="21"/>
  <c r="BH371" i="21"/>
  <c r="BG371" i="21"/>
  <c r="BE371" i="21"/>
  <c r="T371" i="21"/>
  <c r="R371" i="21"/>
  <c r="P371" i="21"/>
  <c r="BI369" i="21"/>
  <c r="BH369" i="21"/>
  <c r="BG369" i="21"/>
  <c r="BE369" i="21"/>
  <c r="T369" i="21"/>
  <c r="R369" i="21"/>
  <c r="P369" i="21"/>
  <c r="BI368" i="21"/>
  <c r="BH368" i="21"/>
  <c r="BG368" i="21"/>
  <c r="BE368" i="21"/>
  <c r="T368" i="21"/>
  <c r="R368" i="21"/>
  <c r="P368" i="21"/>
  <c r="BI367" i="21"/>
  <c r="BH367" i="21"/>
  <c r="BG367" i="21"/>
  <c r="BE367" i="21"/>
  <c r="T367" i="21"/>
  <c r="R367" i="21"/>
  <c r="P367" i="21"/>
  <c r="BI366" i="21"/>
  <c r="BH366" i="21"/>
  <c r="BG366" i="21"/>
  <c r="BE366" i="21"/>
  <c r="T366" i="21"/>
  <c r="R366" i="21"/>
  <c r="P366" i="21"/>
  <c r="BI365" i="21"/>
  <c r="BH365" i="21"/>
  <c r="BG365" i="21"/>
  <c r="BE365" i="21"/>
  <c r="T365" i="21"/>
  <c r="R365" i="21"/>
  <c r="P365" i="21"/>
  <c r="BI364" i="21"/>
  <c r="BH364" i="21"/>
  <c r="BG364" i="21"/>
  <c r="BE364" i="21"/>
  <c r="T364" i="21"/>
  <c r="R364" i="21"/>
  <c r="P364" i="21"/>
  <c r="BI363" i="21"/>
  <c r="BH363" i="21"/>
  <c r="BG363" i="21"/>
  <c r="BE363" i="21"/>
  <c r="T363" i="21"/>
  <c r="R363" i="21"/>
  <c r="P363" i="21"/>
  <c r="BI362" i="21"/>
  <c r="BH362" i="21"/>
  <c r="BG362" i="21"/>
  <c r="BE362" i="21"/>
  <c r="T362" i="21"/>
  <c r="R362" i="21"/>
  <c r="P362" i="21"/>
  <c r="BI361" i="21"/>
  <c r="BH361" i="21"/>
  <c r="BG361" i="21"/>
  <c r="BE361" i="21"/>
  <c r="T361" i="21"/>
  <c r="R361" i="21"/>
  <c r="P361" i="21"/>
  <c r="BI359" i="21"/>
  <c r="BH359" i="21"/>
  <c r="BG359" i="21"/>
  <c r="BE359" i="21"/>
  <c r="T359" i="21"/>
  <c r="R359" i="21"/>
  <c r="P359" i="21"/>
  <c r="BI358" i="21"/>
  <c r="BH358" i="21"/>
  <c r="BG358" i="21"/>
  <c r="BE358" i="21"/>
  <c r="T358" i="21"/>
  <c r="R358" i="21"/>
  <c r="P358" i="21"/>
  <c r="BI357" i="21"/>
  <c r="BH357" i="21"/>
  <c r="BG357" i="21"/>
  <c r="BE357" i="21"/>
  <c r="T357" i="21"/>
  <c r="R357" i="21"/>
  <c r="P357" i="21"/>
  <c r="BI356" i="21"/>
  <c r="BH356" i="21"/>
  <c r="BG356" i="21"/>
  <c r="BE356" i="21"/>
  <c r="T356" i="21"/>
  <c r="R356" i="21"/>
  <c r="P356" i="21"/>
  <c r="BI355" i="21"/>
  <c r="BH355" i="21"/>
  <c r="BG355" i="21"/>
  <c r="BE355" i="21"/>
  <c r="T355" i="21"/>
  <c r="R355" i="21"/>
  <c r="P355" i="21"/>
  <c r="BI354" i="21"/>
  <c r="BH354" i="21"/>
  <c r="BG354" i="21"/>
  <c r="BE354" i="21"/>
  <c r="T354" i="21"/>
  <c r="R354" i="21"/>
  <c r="P354" i="21"/>
  <c r="BI353" i="21"/>
  <c r="BH353" i="21"/>
  <c r="BG353" i="21"/>
  <c r="BE353" i="21"/>
  <c r="T353" i="21"/>
  <c r="R353" i="21"/>
  <c r="P353" i="21"/>
  <c r="BI352" i="21"/>
  <c r="BH352" i="21"/>
  <c r="BG352" i="21"/>
  <c r="BE352" i="21"/>
  <c r="T352" i="21"/>
  <c r="R352" i="21"/>
  <c r="P352" i="21"/>
  <c r="BI351" i="21"/>
  <c r="BH351" i="21"/>
  <c r="BG351" i="21"/>
  <c r="BE351" i="21"/>
  <c r="T351" i="21"/>
  <c r="R351" i="21"/>
  <c r="P351" i="21"/>
  <c r="BI350" i="21"/>
  <c r="BH350" i="21"/>
  <c r="BG350" i="21"/>
  <c r="BE350" i="21"/>
  <c r="T350" i="21"/>
  <c r="R350" i="21"/>
  <c r="P350" i="21"/>
  <c r="BI349" i="21"/>
  <c r="BH349" i="21"/>
  <c r="BG349" i="21"/>
  <c r="BE349" i="21"/>
  <c r="T349" i="21"/>
  <c r="R349" i="21"/>
  <c r="P349" i="21"/>
  <c r="BI347" i="21"/>
  <c r="BH347" i="21"/>
  <c r="BG347" i="21"/>
  <c r="BE347" i="21"/>
  <c r="T347" i="21"/>
  <c r="R347" i="21"/>
  <c r="P347" i="21"/>
  <c r="BI346" i="21"/>
  <c r="BH346" i="21"/>
  <c r="BG346" i="21"/>
  <c r="BE346" i="21"/>
  <c r="T346" i="21"/>
  <c r="R346" i="21"/>
  <c r="P346" i="21"/>
  <c r="BI345" i="21"/>
  <c r="BH345" i="21"/>
  <c r="BG345" i="21"/>
  <c r="BE345" i="21"/>
  <c r="T345" i="21"/>
  <c r="R345" i="21"/>
  <c r="P345" i="21"/>
  <c r="BI344" i="21"/>
  <c r="BH344" i="21"/>
  <c r="BG344" i="21"/>
  <c r="BE344" i="21"/>
  <c r="T344" i="21"/>
  <c r="R344" i="21"/>
  <c r="P344" i="21"/>
  <c r="BI343" i="21"/>
  <c r="BH343" i="21"/>
  <c r="BG343" i="21"/>
  <c r="BE343" i="21"/>
  <c r="T343" i="21"/>
  <c r="R343" i="21"/>
  <c r="P343" i="21"/>
  <c r="BI342" i="21"/>
  <c r="BH342" i="21"/>
  <c r="BG342" i="21"/>
  <c r="BE342" i="21"/>
  <c r="T342" i="21"/>
  <c r="R342" i="21"/>
  <c r="P342" i="21"/>
  <c r="BI340" i="21"/>
  <c r="BH340" i="21"/>
  <c r="BG340" i="21"/>
  <c r="BE340" i="21"/>
  <c r="T340" i="21"/>
  <c r="R340" i="21"/>
  <c r="P340" i="21"/>
  <c r="BI339" i="21"/>
  <c r="BH339" i="21"/>
  <c r="BG339" i="21"/>
  <c r="BE339" i="21"/>
  <c r="T339" i="21"/>
  <c r="R339" i="21"/>
  <c r="P339" i="21"/>
  <c r="BI337" i="21"/>
  <c r="BH337" i="21"/>
  <c r="BG337" i="21"/>
  <c r="BE337" i="21"/>
  <c r="T337" i="21"/>
  <c r="R337" i="21"/>
  <c r="P337" i="21"/>
  <c r="BI335" i="21"/>
  <c r="BH335" i="21"/>
  <c r="BG335" i="21"/>
  <c r="BE335" i="21"/>
  <c r="T335" i="21"/>
  <c r="R335" i="21"/>
  <c r="P335" i="21"/>
  <c r="BI334" i="21"/>
  <c r="BH334" i="21"/>
  <c r="BG334" i="21"/>
  <c r="BE334" i="21"/>
  <c r="T334" i="21"/>
  <c r="R334" i="21"/>
  <c r="P334" i="21"/>
  <c r="BI333" i="21"/>
  <c r="BH333" i="21"/>
  <c r="BG333" i="21"/>
  <c r="BE333" i="21"/>
  <c r="T333" i="21"/>
  <c r="R333" i="21"/>
  <c r="P333" i="21"/>
  <c r="BI332" i="21"/>
  <c r="BH332" i="21"/>
  <c r="BG332" i="21"/>
  <c r="BE332" i="21"/>
  <c r="T332" i="21"/>
  <c r="R332" i="21"/>
  <c r="P332" i="21"/>
  <c r="BI331" i="21"/>
  <c r="BH331" i="21"/>
  <c r="BG331" i="21"/>
  <c r="BE331" i="21"/>
  <c r="T331" i="21"/>
  <c r="R331" i="21"/>
  <c r="P331" i="21"/>
  <c r="BI329" i="21"/>
  <c r="BH329" i="21"/>
  <c r="BG329" i="21"/>
  <c r="BE329" i="21"/>
  <c r="T329" i="21"/>
  <c r="T328" i="21"/>
  <c r="R329" i="21"/>
  <c r="R328" i="21"/>
  <c r="P329" i="21"/>
  <c r="P328" i="21"/>
  <c r="BI327" i="21"/>
  <c r="BH327" i="21"/>
  <c r="BG327" i="21"/>
  <c r="BE327" i="21"/>
  <c r="T327" i="21"/>
  <c r="T326" i="21"/>
  <c r="R327" i="21"/>
  <c r="R326" i="21"/>
  <c r="P327" i="21"/>
  <c r="P326" i="21"/>
  <c r="BI325" i="21"/>
  <c r="BH325" i="21"/>
  <c r="BG325" i="21"/>
  <c r="BE325" i="21"/>
  <c r="T325" i="21"/>
  <c r="R325" i="21"/>
  <c r="P325" i="21"/>
  <c r="BI324" i="21"/>
  <c r="BH324" i="21"/>
  <c r="BG324" i="21"/>
  <c r="BE324" i="21"/>
  <c r="T324" i="21"/>
  <c r="R324" i="21"/>
  <c r="P324" i="21"/>
  <c r="BI323" i="21"/>
  <c r="BH323" i="21"/>
  <c r="BG323" i="21"/>
  <c r="BE323" i="21"/>
  <c r="T323" i="21"/>
  <c r="R323" i="21"/>
  <c r="P323" i="21"/>
  <c r="BI321" i="21"/>
  <c r="BH321" i="21"/>
  <c r="BG321" i="21"/>
  <c r="BE321" i="21"/>
  <c r="T321" i="21"/>
  <c r="R321" i="21"/>
  <c r="P321" i="21"/>
  <c r="BI320" i="21"/>
  <c r="BH320" i="21"/>
  <c r="BG320" i="21"/>
  <c r="BE320" i="21"/>
  <c r="T320" i="21"/>
  <c r="R320" i="21"/>
  <c r="P320" i="21"/>
  <c r="BI319" i="21"/>
  <c r="BH319" i="21"/>
  <c r="BG319" i="21"/>
  <c r="BE319" i="21"/>
  <c r="T319" i="21"/>
  <c r="R319" i="21"/>
  <c r="P319" i="21"/>
  <c r="BI318" i="21"/>
  <c r="BH318" i="21"/>
  <c r="BG318" i="21"/>
  <c r="BE318" i="21"/>
  <c r="T318" i="21"/>
  <c r="R318" i="21"/>
  <c r="P318" i="21"/>
  <c r="BI317" i="21"/>
  <c r="BH317" i="21"/>
  <c r="BG317" i="21"/>
  <c r="BE317" i="21"/>
  <c r="T317" i="21"/>
  <c r="R317" i="21"/>
  <c r="P317" i="21"/>
  <c r="BI316" i="21"/>
  <c r="BH316" i="21"/>
  <c r="BG316" i="21"/>
  <c r="BE316" i="21"/>
  <c r="T316" i="21"/>
  <c r="R316" i="21"/>
  <c r="P316" i="21"/>
  <c r="BI314" i="21"/>
  <c r="BH314" i="21"/>
  <c r="BG314" i="21"/>
  <c r="BE314" i="21"/>
  <c r="T314" i="21"/>
  <c r="R314" i="21"/>
  <c r="P314" i="21"/>
  <c r="BI312" i="21"/>
  <c r="BH312" i="21"/>
  <c r="BG312" i="21"/>
  <c r="BE312" i="21"/>
  <c r="T312" i="21"/>
  <c r="R312" i="21"/>
  <c r="P312" i="21"/>
  <c r="BI311" i="21"/>
  <c r="BH311" i="21"/>
  <c r="BG311" i="21"/>
  <c r="BE311" i="21"/>
  <c r="T311" i="21"/>
  <c r="R311" i="21"/>
  <c r="P311" i="21"/>
  <c r="BI310" i="21"/>
  <c r="BH310" i="21"/>
  <c r="BG310" i="21"/>
  <c r="BE310" i="21"/>
  <c r="T310" i="21"/>
  <c r="R310" i="21"/>
  <c r="P310" i="21"/>
  <c r="BI309" i="21"/>
  <c r="BH309" i="21"/>
  <c r="BG309" i="21"/>
  <c r="BE309" i="21"/>
  <c r="T309" i="21"/>
  <c r="R309" i="21"/>
  <c r="P309" i="21"/>
  <c r="BI308" i="21"/>
  <c r="BH308" i="21"/>
  <c r="BG308" i="21"/>
  <c r="BE308" i="21"/>
  <c r="T308" i="21"/>
  <c r="R308" i="21"/>
  <c r="P308" i="21"/>
  <c r="BI306" i="21"/>
  <c r="BH306" i="21"/>
  <c r="BG306" i="21"/>
  <c r="BE306" i="21"/>
  <c r="T306" i="21"/>
  <c r="R306" i="21"/>
  <c r="P306" i="21"/>
  <c r="BI305" i="21"/>
  <c r="BH305" i="21"/>
  <c r="BG305" i="21"/>
  <c r="BE305" i="21"/>
  <c r="T305" i="21"/>
  <c r="R305" i="21"/>
  <c r="P305" i="21"/>
  <c r="BI304" i="21"/>
  <c r="BH304" i="21"/>
  <c r="BG304" i="21"/>
  <c r="BE304" i="21"/>
  <c r="T304" i="21"/>
  <c r="R304" i="21"/>
  <c r="P304" i="21"/>
  <c r="BI302" i="21"/>
  <c r="BH302" i="21"/>
  <c r="BG302" i="21"/>
  <c r="BE302" i="21"/>
  <c r="T302" i="21"/>
  <c r="R302" i="21"/>
  <c r="P302" i="21"/>
  <c r="BI301" i="21"/>
  <c r="BH301" i="21"/>
  <c r="BG301" i="21"/>
  <c r="BE301" i="21"/>
  <c r="T301" i="21"/>
  <c r="R301" i="21"/>
  <c r="P301" i="21"/>
  <c r="BI300" i="21"/>
  <c r="BH300" i="21"/>
  <c r="BG300" i="21"/>
  <c r="BE300" i="21"/>
  <c r="T300" i="21"/>
  <c r="R300" i="21"/>
  <c r="P300" i="21"/>
  <c r="BI299" i="21"/>
  <c r="BH299" i="21"/>
  <c r="BG299" i="21"/>
  <c r="BE299" i="21"/>
  <c r="T299" i="21"/>
  <c r="R299" i="21"/>
  <c r="P299" i="21"/>
  <c r="BI298" i="21"/>
  <c r="BH298" i="21"/>
  <c r="BG298" i="21"/>
  <c r="BE298" i="21"/>
  <c r="T298" i="21"/>
  <c r="R298" i="21"/>
  <c r="P298" i="21"/>
  <c r="BI297" i="21"/>
  <c r="BH297" i="21"/>
  <c r="BG297" i="21"/>
  <c r="BE297" i="21"/>
  <c r="T297" i="21"/>
  <c r="R297" i="21"/>
  <c r="P297" i="21"/>
  <c r="BI296" i="21"/>
  <c r="BH296" i="21"/>
  <c r="BG296" i="21"/>
  <c r="BE296" i="21"/>
  <c r="T296" i="21"/>
  <c r="R296" i="21"/>
  <c r="P296" i="21"/>
  <c r="BI295" i="21"/>
  <c r="BH295" i="21"/>
  <c r="BG295" i="21"/>
  <c r="BE295" i="21"/>
  <c r="T295" i="21"/>
  <c r="R295" i="21"/>
  <c r="P295" i="21"/>
  <c r="BI294" i="21"/>
  <c r="BH294" i="21"/>
  <c r="BG294" i="21"/>
  <c r="BE294" i="21"/>
  <c r="T294" i="21"/>
  <c r="R294" i="21"/>
  <c r="P294" i="21"/>
  <c r="BI293" i="21"/>
  <c r="BH293" i="21"/>
  <c r="BG293" i="21"/>
  <c r="BE293" i="21"/>
  <c r="T293" i="21"/>
  <c r="R293" i="21"/>
  <c r="P293" i="21"/>
  <c r="BI292" i="21"/>
  <c r="BH292" i="21"/>
  <c r="BG292" i="21"/>
  <c r="BE292" i="21"/>
  <c r="T292" i="21"/>
  <c r="R292" i="21"/>
  <c r="P292" i="21"/>
  <c r="BI290" i="21"/>
  <c r="BH290" i="21"/>
  <c r="BG290" i="21"/>
  <c r="BE290" i="21"/>
  <c r="T290" i="21"/>
  <c r="R290" i="21"/>
  <c r="P290" i="21"/>
  <c r="BI289" i="21"/>
  <c r="BH289" i="21"/>
  <c r="BG289" i="21"/>
  <c r="BE289" i="21"/>
  <c r="T289" i="21"/>
  <c r="R289" i="21"/>
  <c r="P289" i="21"/>
  <c r="BI288" i="21"/>
  <c r="BH288" i="21"/>
  <c r="BG288" i="21"/>
  <c r="BE288" i="21"/>
  <c r="T288" i="21"/>
  <c r="R288" i="21"/>
  <c r="P288" i="21"/>
  <c r="BI286" i="21"/>
  <c r="BH286" i="21"/>
  <c r="BG286" i="21"/>
  <c r="BE286" i="21"/>
  <c r="T286" i="21"/>
  <c r="R286" i="21"/>
  <c r="P286" i="21"/>
  <c r="BI285" i="21"/>
  <c r="BH285" i="21"/>
  <c r="BG285" i="21"/>
  <c r="BE285" i="21"/>
  <c r="T285" i="21"/>
  <c r="R285" i="21"/>
  <c r="P285" i="21"/>
  <c r="BI284" i="21"/>
  <c r="BH284" i="21"/>
  <c r="BG284" i="21"/>
  <c r="BE284" i="21"/>
  <c r="T284" i="21"/>
  <c r="R284" i="21"/>
  <c r="P284" i="21"/>
  <c r="BI283" i="21"/>
  <c r="BH283" i="21"/>
  <c r="BG283" i="21"/>
  <c r="BE283" i="21"/>
  <c r="T283" i="21"/>
  <c r="R283" i="21"/>
  <c r="P283" i="21"/>
  <c r="BI282" i="21"/>
  <c r="BH282" i="21"/>
  <c r="BG282" i="21"/>
  <c r="BE282" i="21"/>
  <c r="T282" i="21"/>
  <c r="R282" i="21"/>
  <c r="P282" i="21"/>
  <c r="BI281" i="21"/>
  <c r="BH281" i="21"/>
  <c r="BG281" i="21"/>
  <c r="BE281" i="21"/>
  <c r="T281" i="21"/>
  <c r="R281" i="21"/>
  <c r="P281" i="21"/>
  <c r="BI280" i="21"/>
  <c r="BH280" i="21"/>
  <c r="BG280" i="21"/>
  <c r="BE280" i="21"/>
  <c r="T280" i="21"/>
  <c r="R280" i="21"/>
  <c r="P280" i="21"/>
  <c r="BI279" i="21"/>
  <c r="BH279" i="21"/>
  <c r="BG279" i="21"/>
  <c r="BE279" i="21"/>
  <c r="T279" i="21"/>
  <c r="R279" i="21"/>
  <c r="P279" i="21"/>
  <c r="BI277" i="21"/>
  <c r="BH277" i="21"/>
  <c r="BG277" i="21"/>
  <c r="BE277" i="21"/>
  <c r="T277" i="21"/>
  <c r="R277" i="21"/>
  <c r="P277" i="21"/>
  <c r="BI276" i="21"/>
  <c r="BH276" i="21"/>
  <c r="BG276" i="21"/>
  <c r="BE276" i="21"/>
  <c r="T276" i="21"/>
  <c r="R276" i="21"/>
  <c r="P276" i="21"/>
  <c r="BI275" i="21"/>
  <c r="BH275" i="21"/>
  <c r="BG275" i="21"/>
  <c r="BE275" i="21"/>
  <c r="T275" i="21"/>
  <c r="R275" i="21"/>
  <c r="P275" i="21"/>
  <c r="BI274" i="21"/>
  <c r="BH274" i="21"/>
  <c r="BG274" i="21"/>
  <c r="BE274" i="21"/>
  <c r="T274" i="21"/>
  <c r="R274" i="21"/>
  <c r="P274" i="21"/>
  <c r="BI273" i="21"/>
  <c r="BH273" i="21"/>
  <c r="BG273" i="21"/>
  <c r="BE273" i="21"/>
  <c r="T273" i="21"/>
  <c r="R273" i="21"/>
  <c r="P273" i="21"/>
  <c r="BI272" i="21"/>
  <c r="BH272" i="21"/>
  <c r="BG272" i="21"/>
  <c r="BE272" i="21"/>
  <c r="T272" i="21"/>
  <c r="R272" i="21"/>
  <c r="P272" i="21"/>
  <c r="BI271" i="21"/>
  <c r="BH271" i="21"/>
  <c r="BG271" i="21"/>
  <c r="BE271" i="21"/>
  <c r="T271" i="21"/>
  <c r="R271" i="21"/>
  <c r="P271" i="21"/>
  <c r="BI270" i="21"/>
  <c r="BH270" i="21"/>
  <c r="BG270" i="21"/>
  <c r="BE270" i="21"/>
  <c r="T270" i="21"/>
  <c r="R270" i="21"/>
  <c r="P270" i="21"/>
  <c r="BI269" i="21"/>
  <c r="BH269" i="21"/>
  <c r="BG269" i="21"/>
  <c r="BE269" i="21"/>
  <c r="T269" i="21"/>
  <c r="R269" i="21"/>
  <c r="P269" i="21"/>
  <c r="BI268" i="21"/>
  <c r="BH268" i="21"/>
  <c r="BG268" i="21"/>
  <c r="BE268" i="21"/>
  <c r="T268" i="21"/>
  <c r="R268" i="21"/>
  <c r="P268" i="21"/>
  <c r="BI267" i="21"/>
  <c r="BH267" i="21"/>
  <c r="BG267" i="21"/>
  <c r="BE267" i="21"/>
  <c r="T267" i="21"/>
  <c r="R267" i="21"/>
  <c r="P267" i="21"/>
  <c r="BI265" i="21"/>
  <c r="BH265" i="21"/>
  <c r="BG265" i="21"/>
  <c r="BE265" i="21"/>
  <c r="T265" i="21"/>
  <c r="R265" i="21"/>
  <c r="P265" i="21"/>
  <c r="BI264" i="21"/>
  <c r="BH264" i="21"/>
  <c r="BG264" i="21"/>
  <c r="BE264" i="21"/>
  <c r="T264" i="21"/>
  <c r="R264" i="21"/>
  <c r="P264" i="21"/>
  <c r="BI262" i="21"/>
  <c r="BH262" i="21"/>
  <c r="BG262" i="21"/>
  <c r="BE262" i="21"/>
  <c r="T262" i="21"/>
  <c r="R262" i="21"/>
  <c r="P262" i="21"/>
  <c r="BI261" i="21"/>
  <c r="BH261" i="21"/>
  <c r="BG261" i="21"/>
  <c r="BE261" i="21"/>
  <c r="T261" i="21"/>
  <c r="R261" i="21"/>
  <c r="P261" i="21"/>
  <c r="BI260" i="21"/>
  <c r="BH260" i="21"/>
  <c r="BG260" i="21"/>
  <c r="BE260" i="21"/>
  <c r="T260" i="21"/>
  <c r="R260" i="21"/>
  <c r="P260" i="21"/>
  <c r="BI259" i="21"/>
  <c r="BH259" i="21"/>
  <c r="BG259" i="21"/>
  <c r="BE259" i="21"/>
  <c r="T259" i="21"/>
  <c r="R259" i="21"/>
  <c r="P259" i="21"/>
  <c r="BI258" i="21"/>
  <c r="BH258" i="21"/>
  <c r="BG258" i="21"/>
  <c r="BE258" i="21"/>
  <c r="T258" i="21"/>
  <c r="R258" i="21"/>
  <c r="P258" i="21"/>
  <c r="BI257" i="21"/>
  <c r="BH257" i="21"/>
  <c r="BG257" i="21"/>
  <c r="BE257" i="21"/>
  <c r="T257" i="21"/>
  <c r="R257" i="21"/>
  <c r="P257" i="21"/>
  <c r="BI255" i="21"/>
  <c r="BH255" i="21"/>
  <c r="BG255" i="21"/>
  <c r="BE255" i="21"/>
  <c r="T255" i="21"/>
  <c r="R255" i="21"/>
  <c r="P255" i="21"/>
  <c r="BI254" i="21"/>
  <c r="BH254" i="21"/>
  <c r="BG254" i="21"/>
  <c r="BE254" i="21"/>
  <c r="T254" i="21"/>
  <c r="R254" i="21"/>
  <c r="P254" i="21"/>
  <c r="BI253" i="21"/>
  <c r="BH253" i="21"/>
  <c r="BG253" i="21"/>
  <c r="BE253" i="21"/>
  <c r="T253" i="21"/>
  <c r="R253" i="21"/>
  <c r="P253" i="21"/>
  <c r="BI252" i="21"/>
  <c r="BH252" i="21"/>
  <c r="BG252" i="21"/>
  <c r="BE252" i="21"/>
  <c r="T252" i="21"/>
  <c r="R252" i="21"/>
  <c r="P252" i="21"/>
  <c r="BI251" i="21"/>
  <c r="BH251" i="21"/>
  <c r="BG251" i="21"/>
  <c r="BE251" i="21"/>
  <c r="T251" i="21"/>
  <c r="R251" i="21"/>
  <c r="P251" i="21"/>
  <c r="BI250" i="21"/>
  <c r="BH250" i="21"/>
  <c r="BG250" i="21"/>
  <c r="BE250" i="21"/>
  <c r="T250" i="21"/>
  <c r="R250" i="21"/>
  <c r="P250" i="21"/>
  <c r="BI248" i="21"/>
  <c r="BH248" i="21"/>
  <c r="BG248" i="21"/>
  <c r="BE248" i="21"/>
  <c r="T248" i="21"/>
  <c r="R248" i="21"/>
  <c r="P248" i="21"/>
  <c r="BI247" i="21"/>
  <c r="BH247" i="21"/>
  <c r="BG247" i="21"/>
  <c r="BE247" i="21"/>
  <c r="T247" i="21"/>
  <c r="R247" i="21"/>
  <c r="P247" i="21"/>
  <c r="BI245" i="21"/>
  <c r="BH245" i="21"/>
  <c r="BG245" i="21"/>
  <c r="BE245" i="21"/>
  <c r="T245" i="21"/>
  <c r="R245" i="21"/>
  <c r="P245" i="21"/>
  <c r="BI243" i="21"/>
  <c r="BH243" i="21"/>
  <c r="BG243" i="21"/>
  <c r="BE243" i="21"/>
  <c r="T243" i="21"/>
  <c r="R243" i="21"/>
  <c r="P243" i="21"/>
  <c r="BI242" i="21"/>
  <c r="BH242" i="21"/>
  <c r="BG242" i="21"/>
  <c r="BE242" i="21"/>
  <c r="T242" i="21"/>
  <c r="R242" i="21"/>
  <c r="P242" i="21"/>
  <c r="BI241" i="21"/>
  <c r="BH241" i="21"/>
  <c r="BG241" i="21"/>
  <c r="BE241" i="21"/>
  <c r="T241" i="21"/>
  <c r="R241" i="21"/>
  <c r="P241" i="21"/>
  <c r="BI240" i="21"/>
  <c r="BH240" i="21"/>
  <c r="BG240" i="21"/>
  <c r="BE240" i="21"/>
  <c r="T240" i="21"/>
  <c r="R240" i="21"/>
  <c r="P240" i="21"/>
  <c r="BI239" i="21"/>
  <c r="BH239" i="21"/>
  <c r="BG239" i="21"/>
  <c r="BE239" i="21"/>
  <c r="T239" i="21"/>
  <c r="R239" i="21"/>
  <c r="P239" i="21"/>
  <c r="BI237" i="21"/>
  <c r="BH237" i="21"/>
  <c r="BG237" i="21"/>
  <c r="BE237" i="21"/>
  <c r="T237" i="21"/>
  <c r="R237" i="21"/>
  <c r="P237" i="21"/>
  <c r="BI236" i="21"/>
  <c r="BH236" i="21"/>
  <c r="BG236" i="21"/>
  <c r="BE236" i="21"/>
  <c r="T236" i="21"/>
  <c r="R236" i="21"/>
  <c r="P236" i="21"/>
  <c r="BI234" i="21"/>
  <c r="BH234" i="21"/>
  <c r="BG234" i="21"/>
  <c r="BE234" i="21"/>
  <c r="T234" i="21"/>
  <c r="R234" i="21"/>
  <c r="P234" i="21"/>
  <c r="BI233" i="21"/>
  <c r="BH233" i="21"/>
  <c r="BG233" i="21"/>
  <c r="BE233" i="21"/>
  <c r="T233" i="21"/>
  <c r="R233" i="21"/>
  <c r="P233" i="21"/>
  <c r="BI231" i="21"/>
  <c r="BH231" i="21"/>
  <c r="BG231" i="21"/>
  <c r="BE231" i="21"/>
  <c r="T231" i="21"/>
  <c r="R231" i="21"/>
  <c r="P231" i="21"/>
  <c r="BI230" i="21"/>
  <c r="BH230" i="21"/>
  <c r="BG230" i="21"/>
  <c r="BE230" i="21"/>
  <c r="T230" i="21"/>
  <c r="R230" i="21"/>
  <c r="P230" i="21"/>
  <c r="BI229" i="21"/>
  <c r="BH229" i="21"/>
  <c r="BG229" i="21"/>
  <c r="BE229" i="21"/>
  <c r="T229" i="21"/>
  <c r="R229" i="21"/>
  <c r="P229" i="21"/>
  <c r="BI228" i="21"/>
  <c r="BH228" i="21"/>
  <c r="BG228" i="21"/>
  <c r="BE228" i="21"/>
  <c r="T228" i="21"/>
  <c r="R228" i="21"/>
  <c r="P228" i="21"/>
  <c r="BI227" i="21"/>
  <c r="BH227" i="21"/>
  <c r="BG227" i="21"/>
  <c r="BE227" i="21"/>
  <c r="T227" i="21"/>
  <c r="R227" i="21"/>
  <c r="P227" i="21"/>
  <c r="BI226" i="21"/>
  <c r="BH226" i="21"/>
  <c r="BG226" i="21"/>
  <c r="BE226" i="21"/>
  <c r="T226" i="21"/>
  <c r="R226" i="21"/>
  <c r="P226" i="21"/>
  <c r="BI225" i="21"/>
  <c r="BH225" i="21"/>
  <c r="BG225" i="21"/>
  <c r="BE225" i="21"/>
  <c r="T225" i="21"/>
  <c r="R225" i="21"/>
  <c r="P225" i="21"/>
  <c r="BI224" i="21"/>
  <c r="BH224" i="21"/>
  <c r="BG224" i="21"/>
  <c r="BE224" i="21"/>
  <c r="T224" i="21"/>
  <c r="R224" i="21"/>
  <c r="P224" i="21"/>
  <c r="BI223" i="21"/>
  <c r="BH223" i="21"/>
  <c r="BG223" i="21"/>
  <c r="BE223" i="21"/>
  <c r="T223" i="21"/>
  <c r="R223" i="21"/>
  <c r="P223" i="21"/>
  <c r="BI222" i="21"/>
  <c r="BH222" i="21"/>
  <c r="BG222" i="21"/>
  <c r="BE222" i="21"/>
  <c r="T222" i="21"/>
  <c r="R222" i="21"/>
  <c r="P222" i="21"/>
  <c r="BI221" i="21"/>
  <c r="BH221" i="21"/>
  <c r="BG221" i="21"/>
  <c r="BE221" i="21"/>
  <c r="T221" i="21"/>
  <c r="R221" i="21"/>
  <c r="P221" i="21"/>
  <c r="BI220" i="21"/>
  <c r="BH220" i="21"/>
  <c r="BG220" i="21"/>
  <c r="BE220" i="21"/>
  <c r="T220" i="21"/>
  <c r="R220" i="21"/>
  <c r="P220" i="21"/>
  <c r="BI219" i="21"/>
  <c r="BH219" i="21"/>
  <c r="BG219" i="21"/>
  <c r="BE219" i="21"/>
  <c r="T219" i="21"/>
  <c r="R219" i="21"/>
  <c r="P219" i="21"/>
  <c r="BI218" i="21"/>
  <c r="BH218" i="21"/>
  <c r="BG218" i="21"/>
  <c r="BE218" i="21"/>
  <c r="T218" i="21"/>
  <c r="R218" i="21"/>
  <c r="P218" i="21"/>
  <c r="BI217" i="21"/>
  <c r="BH217" i="21"/>
  <c r="BG217" i="21"/>
  <c r="BE217" i="21"/>
  <c r="T217" i="21"/>
  <c r="R217" i="21"/>
  <c r="P217" i="21"/>
  <c r="BI216" i="21"/>
  <c r="BH216" i="21"/>
  <c r="BG216" i="21"/>
  <c r="BE216" i="21"/>
  <c r="T216" i="21"/>
  <c r="R216" i="21"/>
  <c r="P216" i="21"/>
  <c r="BI215" i="21"/>
  <c r="BH215" i="21"/>
  <c r="BG215" i="21"/>
  <c r="BE215" i="21"/>
  <c r="T215" i="21"/>
  <c r="R215" i="21"/>
  <c r="P215" i="21"/>
  <c r="BI214" i="21"/>
  <c r="BH214" i="21"/>
  <c r="BG214" i="21"/>
  <c r="BE214" i="21"/>
  <c r="T214" i="21"/>
  <c r="R214" i="21"/>
  <c r="P214" i="21"/>
  <c r="BI213" i="21"/>
  <c r="BH213" i="21"/>
  <c r="BG213" i="21"/>
  <c r="BE213" i="21"/>
  <c r="T213" i="21"/>
  <c r="R213" i="21"/>
  <c r="P213" i="21"/>
  <c r="BI211" i="21"/>
  <c r="BH211" i="21"/>
  <c r="BG211" i="21"/>
  <c r="BE211" i="21"/>
  <c r="T211" i="21"/>
  <c r="R211" i="21"/>
  <c r="P211" i="21"/>
  <c r="BI210" i="21"/>
  <c r="BH210" i="21"/>
  <c r="BG210" i="21"/>
  <c r="BE210" i="21"/>
  <c r="T210" i="21"/>
  <c r="R210" i="21"/>
  <c r="P210" i="21"/>
  <c r="BI209" i="21"/>
  <c r="BH209" i="21"/>
  <c r="BG209" i="21"/>
  <c r="BE209" i="21"/>
  <c r="T209" i="21"/>
  <c r="R209" i="21"/>
  <c r="P209" i="21"/>
  <c r="BI208" i="21"/>
  <c r="BH208" i="21"/>
  <c r="BG208" i="21"/>
  <c r="BE208" i="21"/>
  <c r="T208" i="21"/>
  <c r="R208" i="21"/>
  <c r="P208" i="21"/>
  <c r="BI207" i="21"/>
  <c r="BH207" i="21"/>
  <c r="BG207" i="21"/>
  <c r="BE207" i="21"/>
  <c r="T207" i="21"/>
  <c r="R207" i="21"/>
  <c r="P207" i="21"/>
  <c r="BI206" i="21"/>
  <c r="BH206" i="21"/>
  <c r="BG206" i="21"/>
  <c r="BE206" i="21"/>
  <c r="T206" i="21"/>
  <c r="R206" i="21"/>
  <c r="P206" i="21"/>
  <c r="BI205" i="21"/>
  <c r="BH205" i="21"/>
  <c r="BG205" i="21"/>
  <c r="BE205" i="21"/>
  <c r="T205" i="21"/>
  <c r="R205" i="21"/>
  <c r="P205" i="21"/>
  <c r="BI204" i="21"/>
  <c r="BH204" i="21"/>
  <c r="BG204" i="21"/>
  <c r="BE204" i="21"/>
  <c r="T204" i="21"/>
  <c r="R204" i="21"/>
  <c r="P204" i="21"/>
  <c r="BI202" i="21"/>
  <c r="BH202" i="21"/>
  <c r="BG202" i="21"/>
  <c r="BE202" i="21"/>
  <c r="T202" i="21"/>
  <c r="R202" i="21"/>
  <c r="P202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7" i="21"/>
  <c r="BH167" i="21"/>
  <c r="BG167" i="21"/>
  <c r="BE167" i="21"/>
  <c r="T167" i="21"/>
  <c r="R167" i="21"/>
  <c r="P167" i="21"/>
  <c r="J162" i="21"/>
  <c r="J161" i="21"/>
  <c r="F161" i="21"/>
  <c r="F159" i="21"/>
  <c r="E157" i="21"/>
  <c r="BI142" i="21"/>
  <c r="BH142" i="21"/>
  <c r="BG142" i="21"/>
  <c r="BF142" i="21"/>
  <c r="BE142" i="21"/>
  <c r="J94" i="21"/>
  <c r="J93" i="21"/>
  <c r="F93" i="21"/>
  <c r="F91" i="21"/>
  <c r="E89" i="21"/>
  <c r="J20" i="21"/>
  <c r="E20" i="21"/>
  <c r="F162" i="21"/>
  <c r="J19" i="21"/>
  <c r="J14" i="21"/>
  <c r="J91" i="21"/>
  <c r="E7" i="21"/>
  <c r="E153" i="21"/>
  <c r="J41" i="20"/>
  <c r="J40" i="20"/>
  <c r="AY117" i="1"/>
  <c r="J39" i="20"/>
  <c r="AX117" i="1"/>
  <c r="BI294" i="20"/>
  <c r="BH294" i="20"/>
  <c r="BG294" i="20"/>
  <c r="BE294" i="20"/>
  <c r="T294" i="20"/>
  <c r="R294" i="20"/>
  <c r="P294" i="20"/>
  <c r="BI293" i="20"/>
  <c r="BH293" i="20"/>
  <c r="BG293" i="20"/>
  <c r="BE293" i="20"/>
  <c r="T293" i="20"/>
  <c r="R293" i="20"/>
  <c r="P293" i="20"/>
  <c r="BI292" i="20"/>
  <c r="BH292" i="20"/>
  <c r="BG292" i="20"/>
  <c r="BE292" i="20"/>
  <c r="T292" i="20"/>
  <c r="R292" i="20"/>
  <c r="P292" i="20"/>
  <c r="BI291" i="20"/>
  <c r="BH291" i="20"/>
  <c r="BG291" i="20"/>
  <c r="BE291" i="20"/>
  <c r="T291" i="20"/>
  <c r="R291" i="20"/>
  <c r="P291" i="20"/>
  <c r="BI290" i="20"/>
  <c r="BH290" i="20"/>
  <c r="BG290" i="20"/>
  <c r="BE290" i="20"/>
  <c r="T290" i="20"/>
  <c r="R290" i="20"/>
  <c r="P290" i="20"/>
  <c r="BI289" i="20"/>
  <c r="BH289" i="20"/>
  <c r="BG289" i="20"/>
  <c r="BE289" i="20"/>
  <c r="T289" i="20"/>
  <c r="R289" i="20"/>
  <c r="P289" i="20"/>
  <c r="BI288" i="20"/>
  <c r="BH288" i="20"/>
  <c r="BG288" i="20"/>
  <c r="BE288" i="20"/>
  <c r="T288" i="20"/>
  <c r="R288" i="20"/>
  <c r="P288" i="20"/>
  <c r="BI287" i="20"/>
  <c r="BH287" i="20"/>
  <c r="BG287" i="20"/>
  <c r="BE287" i="20"/>
  <c r="T287" i="20"/>
  <c r="R287" i="20"/>
  <c r="P287" i="20"/>
  <c r="BI285" i="20"/>
  <c r="BH285" i="20"/>
  <c r="BG285" i="20"/>
  <c r="BE285" i="20"/>
  <c r="T285" i="20"/>
  <c r="R285" i="20"/>
  <c r="P285" i="20"/>
  <c r="BI284" i="20"/>
  <c r="BH284" i="20"/>
  <c r="BG284" i="20"/>
  <c r="BE284" i="20"/>
  <c r="T284" i="20"/>
  <c r="R284" i="20"/>
  <c r="P284" i="20"/>
  <c r="BI283" i="20"/>
  <c r="BH283" i="20"/>
  <c r="BG283" i="20"/>
  <c r="BE283" i="20"/>
  <c r="T283" i="20"/>
  <c r="R283" i="20"/>
  <c r="P283" i="20"/>
  <c r="BI282" i="20"/>
  <c r="BH282" i="20"/>
  <c r="BG282" i="20"/>
  <c r="BE282" i="20"/>
  <c r="T282" i="20"/>
  <c r="R282" i="20"/>
  <c r="P282" i="20"/>
  <c r="BI281" i="20"/>
  <c r="BH281" i="20"/>
  <c r="BG281" i="20"/>
  <c r="BE281" i="20"/>
  <c r="T281" i="20"/>
  <c r="R281" i="20"/>
  <c r="P281" i="20"/>
  <c r="BI280" i="20"/>
  <c r="BH280" i="20"/>
  <c r="BG280" i="20"/>
  <c r="BE280" i="20"/>
  <c r="T280" i="20"/>
  <c r="R280" i="20"/>
  <c r="P280" i="20"/>
  <c r="BI279" i="20"/>
  <c r="BH279" i="20"/>
  <c r="BG279" i="20"/>
  <c r="BE279" i="20"/>
  <c r="T279" i="20"/>
  <c r="R279" i="20"/>
  <c r="P279" i="20"/>
  <c r="BI277" i="20"/>
  <c r="BH277" i="20"/>
  <c r="BG277" i="20"/>
  <c r="BE277" i="20"/>
  <c r="T277" i="20"/>
  <c r="R277" i="20"/>
  <c r="P277" i="20"/>
  <c r="BI276" i="20"/>
  <c r="BH276" i="20"/>
  <c r="BG276" i="20"/>
  <c r="BE276" i="20"/>
  <c r="T276" i="20"/>
  <c r="R276" i="20"/>
  <c r="P276" i="20"/>
  <c r="BI275" i="20"/>
  <c r="BH275" i="20"/>
  <c r="BG275" i="20"/>
  <c r="BE275" i="20"/>
  <c r="T275" i="20"/>
  <c r="R275" i="20"/>
  <c r="P275" i="20"/>
  <c r="BI274" i="20"/>
  <c r="BH274" i="20"/>
  <c r="BG274" i="20"/>
  <c r="BE274" i="20"/>
  <c r="T274" i="20"/>
  <c r="R274" i="20"/>
  <c r="P274" i="20"/>
  <c r="BI272" i="20"/>
  <c r="BH272" i="20"/>
  <c r="BG272" i="20"/>
  <c r="BE272" i="20"/>
  <c r="T272" i="20"/>
  <c r="R272" i="20"/>
  <c r="P272" i="20"/>
  <c r="BI270" i="20"/>
  <c r="BH270" i="20"/>
  <c r="BG270" i="20"/>
  <c r="BE270" i="20"/>
  <c r="T270" i="20"/>
  <c r="R270" i="20"/>
  <c r="P270" i="20"/>
  <c r="BI268" i="20"/>
  <c r="BH268" i="20"/>
  <c r="BG268" i="20"/>
  <c r="BE268" i="20"/>
  <c r="T268" i="20"/>
  <c r="R268" i="20"/>
  <c r="P268" i="20"/>
  <c r="BI266" i="20"/>
  <c r="BH266" i="20"/>
  <c r="BG266" i="20"/>
  <c r="BE266" i="20"/>
  <c r="T266" i="20"/>
  <c r="R266" i="20"/>
  <c r="P266" i="20"/>
  <c r="BI264" i="20"/>
  <c r="BH264" i="20"/>
  <c r="BG264" i="20"/>
  <c r="BE264" i="20"/>
  <c r="T264" i="20"/>
  <c r="R264" i="20"/>
  <c r="P264" i="20"/>
  <c r="BI263" i="20"/>
  <c r="BH263" i="20"/>
  <c r="BG263" i="20"/>
  <c r="BE263" i="20"/>
  <c r="T263" i="20"/>
  <c r="R263" i="20"/>
  <c r="P263" i="20"/>
  <c r="BI262" i="20"/>
  <c r="BH262" i="20"/>
  <c r="BG262" i="20"/>
  <c r="BE262" i="20"/>
  <c r="T262" i="20"/>
  <c r="R262" i="20"/>
  <c r="P262" i="20"/>
  <c r="BI261" i="20"/>
  <c r="BH261" i="20"/>
  <c r="BG261" i="20"/>
  <c r="BE261" i="20"/>
  <c r="T261" i="20"/>
  <c r="R261" i="20"/>
  <c r="P261" i="20"/>
  <c r="BI260" i="20"/>
  <c r="BH260" i="20"/>
  <c r="BG260" i="20"/>
  <c r="BE260" i="20"/>
  <c r="T260" i="20"/>
  <c r="R260" i="20"/>
  <c r="P260" i="20"/>
  <c r="BI259" i="20"/>
  <c r="BH259" i="20"/>
  <c r="BG259" i="20"/>
  <c r="BE259" i="20"/>
  <c r="T259" i="20"/>
  <c r="R259" i="20"/>
  <c r="P259" i="20"/>
  <c r="BI258" i="20"/>
  <c r="BH258" i="20"/>
  <c r="BG258" i="20"/>
  <c r="BE258" i="20"/>
  <c r="T258" i="20"/>
  <c r="R258" i="20"/>
  <c r="P258" i="20"/>
  <c r="BI257" i="20"/>
  <c r="BH257" i="20"/>
  <c r="BG257" i="20"/>
  <c r="BE257" i="20"/>
  <c r="T257" i="20"/>
  <c r="R257" i="20"/>
  <c r="P257" i="20"/>
  <c r="BI256" i="20"/>
  <c r="BH256" i="20"/>
  <c r="BG256" i="20"/>
  <c r="BE256" i="20"/>
  <c r="T256" i="20"/>
  <c r="R256" i="20"/>
  <c r="P256" i="20"/>
  <c r="BI255" i="20"/>
  <c r="BH255" i="20"/>
  <c r="BG255" i="20"/>
  <c r="BE255" i="20"/>
  <c r="T255" i="20"/>
  <c r="R255" i="20"/>
  <c r="P255" i="20"/>
  <c r="BI254" i="20"/>
  <c r="BH254" i="20"/>
  <c r="BG254" i="20"/>
  <c r="BE254" i="20"/>
  <c r="T254" i="20"/>
  <c r="R254" i="20"/>
  <c r="P254" i="20"/>
  <c r="BI253" i="20"/>
  <c r="BH253" i="20"/>
  <c r="BG253" i="20"/>
  <c r="BE253" i="20"/>
  <c r="T253" i="20"/>
  <c r="R253" i="20"/>
  <c r="P253" i="20"/>
  <c r="BI252" i="20"/>
  <c r="BH252" i="20"/>
  <c r="BG252" i="20"/>
  <c r="BE252" i="20"/>
  <c r="T252" i="20"/>
  <c r="R252" i="20"/>
  <c r="P252" i="20"/>
  <c r="BI251" i="20"/>
  <c r="BH251" i="20"/>
  <c r="BG251" i="20"/>
  <c r="BE251" i="20"/>
  <c r="T251" i="20"/>
  <c r="R251" i="20"/>
  <c r="P251" i="20"/>
  <c r="BI250" i="20"/>
  <c r="BH250" i="20"/>
  <c r="BG250" i="20"/>
  <c r="BE250" i="20"/>
  <c r="T250" i="20"/>
  <c r="R250" i="20"/>
  <c r="P250" i="20"/>
  <c r="BI249" i="20"/>
  <c r="BH249" i="20"/>
  <c r="BG249" i="20"/>
  <c r="BE249" i="20"/>
  <c r="T249" i="20"/>
  <c r="R249" i="20"/>
  <c r="P249" i="20"/>
  <c r="BI248" i="20"/>
  <c r="BH248" i="20"/>
  <c r="BG248" i="20"/>
  <c r="BE248" i="20"/>
  <c r="T248" i="20"/>
  <c r="R248" i="20"/>
  <c r="P248" i="20"/>
  <c r="BI247" i="20"/>
  <c r="BH247" i="20"/>
  <c r="BG247" i="20"/>
  <c r="BE247" i="20"/>
  <c r="T247" i="20"/>
  <c r="R247" i="20"/>
  <c r="P247" i="20"/>
  <c r="BI246" i="20"/>
  <c r="BH246" i="20"/>
  <c r="BG246" i="20"/>
  <c r="BE246" i="20"/>
  <c r="T246" i="20"/>
  <c r="R246" i="20"/>
  <c r="P246" i="20"/>
  <c r="BI245" i="20"/>
  <c r="BH245" i="20"/>
  <c r="BG245" i="20"/>
  <c r="BE245" i="20"/>
  <c r="T245" i="20"/>
  <c r="R245" i="20"/>
  <c r="P245" i="20"/>
  <c r="BI244" i="20"/>
  <c r="BH244" i="20"/>
  <c r="BG244" i="20"/>
  <c r="BE244" i="20"/>
  <c r="T244" i="20"/>
  <c r="R244" i="20"/>
  <c r="P244" i="20"/>
  <c r="BI243" i="20"/>
  <c r="BH243" i="20"/>
  <c r="BG243" i="20"/>
  <c r="BE243" i="20"/>
  <c r="T243" i="20"/>
  <c r="R243" i="20"/>
  <c r="P243" i="20"/>
  <c r="BI242" i="20"/>
  <c r="BH242" i="20"/>
  <c r="BG242" i="20"/>
  <c r="BE242" i="20"/>
  <c r="T242" i="20"/>
  <c r="R242" i="20"/>
  <c r="P242" i="20"/>
  <c r="BI241" i="20"/>
  <c r="BH241" i="20"/>
  <c r="BG241" i="20"/>
  <c r="BE241" i="20"/>
  <c r="T241" i="20"/>
  <c r="R241" i="20"/>
  <c r="P241" i="20"/>
  <c r="BI240" i="20"/>
  <c r="BH240" i="20"/>
  <c r="BG240" i="20"/>
  <c r="BE240" i="20"/>
  <c r="T240" i="20"/>
  <c r="R240" i="20"/>
  <c r="P240" i="20"/>
  <c r="BI239" i="20"/>
  <c r="BH239" i="20"/>
  <c r="BG239" i="20"/>
  <c r="BE239" i="20"/>
  <c r="T239" i="20"/>
  <c r="R239" i="20"/>
  <c r="P239" i="20"/>
  <c r="BI237" i="20"/>
  <c r="BH237" i="20"/>
  <c r="BG237" i="20"/>
  <c r="BE237" i="20"/>
  <c r="T237" i="20"/>
  <c r="R237" i="20"/>
  <c r="P237" i="20"/>
  <c r="BI236" i="20"/>
  <c r="BH236" i="20"/>
  <c r="BG236" i="20"/>
  <c r="BE236" i="20"/>
  <c r="T236" i="20"/>
  <c r="R236" i="20"/>
  <c r="P236" i="20"/>
  <c r="BI235" i="20"/>
  <c r="BH235" i="20"/>
  <c r="BG235" i="20"/>
  <c r="BE235" i="20"/>
  <c r="T235" i="20"/>
  <c r="R235" i="20"/>
  <c r="P235" i="20"/>
  <c r="BI234" i="20"/>
  <c r="BH234" i="20"/>
  <c r="BG234" i="20"/>
  <c r="BE234" i="20"/>
  <c r="T234" i="20"/>
  <c r="R234" i="20"/>
  <c r="P234" i="20"/>
  <c r="BI233" i="20"/>
  <c r="BH233" i="20"/>
  <c r="BG233" i="20"/>
  <c r="BE233" i="20"/>
  <c r="T233" i="20"/>
  <c r="R233" i="20"/>
  <c r="P233" i="20"/>
  <c r="BI232" i="20"/>
  <c r="BH232" i="20"/>
  <c r="BG232" i="20"/>
  <c r="BE232" i="20"/>
  <c r="T232" i="20"/>
  <c r="R232" i="20"/>
  <c r="P232" i="20"/>
  <c r="BI231" i="20"/>
  <c r="BH231" i="20"/>
  <c r="BG231" i="20"/>
  <c r="BE231" i="20"/>
  <c r="T231" i="20"/>
  <c r="R231" i="20"/>
  <c r="P231" i="20"/>
  <c r="BI230" i="20"/>
  <c r="BH230" i="20"/>
  <c r="BG230" i="20"/>
  <c r="BE230" i="20"/>
  <c r="T230" i="20"/>
  <c r="R230" i="20"/>
  <c r="P230" i="20"/>
  <c r="BI229" i="20"/>
  <c r="BH229" i="20"/>
  <c r="BG229" i="20"/>
  <c r="BE229" i="20"/>
  <c r="T229" i="20"/>
  <c r="R229" i="20"/>
  <c r="P229" i="20"/>
  <c r="BI228" i="20"/>
  <c r="BH228" i="20"/>
  <c r="BG228" i="20"/>
  <c r="BE228" i="20"/>
  <c r="T228" i="20"/>
  <c r="R228" i="20"/>
  <c r="P228" i="20"/>
  <c r="BI227" i="20"/>
  <c r="BH227" i="20"/>
  <c r="BG227" i="20"/>
  <c r="BE227" i="20"/>
  <c r="T227" i="20"/>
  <c r="R227" i="20"/>
  <c r="P227" i="20"/>
  <c r="BI226" i="20"/>
  <c r="BH226" i="20"/>
  <c r="BG226" i="20"/>
  <c r="BE226" i="20"/>
  <c r="T226" i="20"/>
  <c r="R226" i="20"/>
  <c r="P226" i="20"/>
  <c r="BI225" i="20"/>
  <c r="BH225" i="20"/>
  <c r="BG225" i="20"/>
  <c r="BE225" i="20"/>
  <c r="T225" i="20"/>
  <c r="R225" i="20"/>
  <c r="P225" i="20"/>
  <c r="BI224" i="20"/>
  <c r="BH224" i="20"/>
  <c r="BG224" i="20"/>
  <c r="BE224" i="20"/>
  <c r="T224" i="20"/>
  <c r="R224" i="20"/>
  <c r="P224" i="20"/>
  <c r="BI223" i="20"/>
  <c r="BH223" i="20"/>
  <c r="BG223" i="20"/>
  <c r="BE223" i="20"/>
  <c r="T223" i="20"/>
  <c r="R223" i="20"/>
  <c r="P223" i="20"/>
  <c r="BI222" i="20"/>
  <c r="BH222" i="20"/>
  <c r="BG222" i="20"/>
  <c r="BE222" i="20"/>
  <c r="T222" i="20"/>
  <c r="R222" i="20"/>
  <c r="P222" i="20"/>
  <c r="BI221" i="20"/>
  <c r="BH221" i="20"/>
  <c r="BG221" i="20"/>
  <c r="BE221" i="20"/>
  <c r="T221" i="20"/>
  <c r="R221" i="20"/>
  <c r="P221" i="20"/>
  <c r="BI220" i="20"/>
  <c r="BH220" i="20"/>
  <c r="BG220" i="20"/>
  <c r="BE220" i="20"/>
  <c r="T220" i="20"/>
  <c r="R220" i="20"/>
  <c r="P220" i="20"/>
  <c r="BI219" i="20"/>
  <c r="BH219" i="20"/>
  <c r="BG219" i="20"/>
  <c r="BE219" i="20"/>
  <c r="T219" i="20"/>
  <c r="R219" i="20"/>
  <c r="P219" i="20"/>
  <c r="BI218" i="20"/>
  <c r="BH218" i="20"/>
  <c r="BG218" i="20"/>
  <c r="BE218" i="20"/>
  <c r="T218" i="20"/>
  <c r="R218" i="20"/>
  <c r="P218" i="20"/>
  <c r="BI217" i="20"/>
  <c r="BH217" i="20"/>
  <c r="BG217" i="20"/>
  <c r="BE217" i="20"/>
  <c r="T217" i="20"/>
  <c r="R217" i="20"/>
  <c r="P217" i="20"/>
  <c r="BI216" i="20"/>
  <c r="BH216" i="20"/>
  <c r="BG216" i="20"/>
  <c r="BE216" i="20"/>
  <c r="T216" i="20"/>
  <c r="R216" i="20"/>
  <c r="P216" i="20"/>
  <c r="BI215" i="20"/>
  <c r="BH215" i="20"/>
  <c r="BG215" i="20"/>
  <c r="BE215" i="20"/>
  <c r="T215" i="20"/>
  <c r="R215" i="20"/>
  <c r="P215" i="20"/>
  <c r="BI214" i="20"/>
  <c r="BH214" i="20"/>
  <c r="BG214" i="20"/>
  <c r="BE214" i="20"/>
  <c r="T214" i="20"/>
  <c r="R214" i="20"/>
  <c r="P214" i="20"/>
  <c r="BI212" i="20"/>
  <c r="BH212" i="20"/>
  <c r="BG212" i="20"/>
  <c r="BE212" i="20"/>
  <c r="T212" i="20"/>
  <c r="R212" i="20"/>
  <c r="P212" i="20"/>
  <c r="BI211" i="20"/>
  <c r="BH211" i="20"/>
  <c r="BG211" i="20"/>
  <c r="BE211" i="20"/>
  <c r="T211" i="20"/>
  <c r="R211" i="20"/>
  <c r="P211" i="20"/>
  <c r="BI210" i="20"/>
  <c r="BH210" i="20"/>
  <c r="BG210" i="20"/>
  <c r="BE210" i="20"/>
  <c r="T210" i="20"/>
  <c r="R210" i="20"/>
  <c r="P210" i="20"/>
  <c r="BI209" i="20"/>
  <c r="BH209" i="20"/>
  <c r="BG209" i="20"/>
  <c r="BE209" i="20"/>
  <c r="T209" i="20"/>
  <c r="R209" i="20"/>
  <c r="P209" i="20"/>
  <c r="BI208" i="20"/>
  <c r="BH208" i="20"/>
  <c r="BG208" i="20"/>
  <c r="BE208" i="20"/>
  <c r="T208" i="20"/>
  <c r="R208" i="20"/>
  <c r="P208" i="20"/>
  <c r="BI206" i="20"/>
  <c r="BH206" i="20"/>
  <c r="BG206" i="20"/>
  <c r="BE206" i="20"/>
  <c r="T206" i="20"/>
  <c r="R206" i="20"/>
  <c r="P206" i="20"/>
  <c r="BI205" i="20"/>
  <c r="BH205" i="20"/>
  <c r="BG205" i="20"/>
  <c r="BE205" i="20"/>
  <c r="T205" i="20"/>
  <c r="R205" i="20"/>
  <c r="P205" i="20"/>
  <c r="BI204" i="20"/>
  <c r="BH204" i="20"/>
  <c r="BG204" i="20"/>
  <c r="BE204" i="20"/>
  <c r="T204" i="20"/>
  <c r="R204" i="20"/>
  <c r="P204" i="20"/>
  <c r="BI203" i="20"/>
  <c r="BH203" i="20"/>
  <c r="BG203" i="20"/>
  <c r="BE203" i="20"/>
  <c r="T203" i="20"/>
  <c r="R203" i="20"/>
  <c r="P203" i="20"/>
  <c r="BI202" i="20"/>
  <c r="BH202" i="20"/>
  <c r="BG202" i="20"/>
  <c r="BE202" i="20"/>
  <c r="T202" i="20"/>
  <c r="R202" i="20"/>
  <c r="P202" i="20"/>
  <c r="BI201" i="20"/>
  <c r="BH201" i="20"/>
  <c r="BG201" i="20"/>
  <c r="BE201" i="20"/>
  <c r="T201" i="20"/>
  <c r="R201" i="20"/>
  <c r="P201" i="20"/>
  <c r="BI200" i="20"/>
  <c r="BH200" i="20"/>
  <c r="BG200" i="20"/>
  <c r="BE200" i="20"/>
  <c r="T200" i="20"/>
  <c r="R200" i="20"/>
  <c r="P200" i="20"/>
  <c r="BI199" i="20"/>
  <c r="BH199" i="20"/>
  <c r="BG199" i="20"/>
  <c r="BE199" i="20"/>
  <c r="T199" i="20"/>
  <c r="R199" i="20"/>
  <c r="P199" i="20"/>
  <c r="BI198" i="20"/>
  <c r="BH198" i="20"/>
  <c r="BG198" i="20"/>
  <c r="BE198" i="20"/>
  <c r="T198" i="20"/>
  <c r="R198" i="20"/>
  <c r="P198" i="20"/>
  <c r="BI197" i="20"/>
  <c r="BH197" i="20"/>
  <c r="BG197" i="20"/>
  <c r="BE197" i="20"/>
  <c r="T197" i="20"/>
  <c r="R197" i="20"/>
  <c r="P197" i="20"/>
  <c r="BI196" i="20"/>
  <c r="BH196" i="20"/>
  <c r="BG196" i="20"/>
  <c r="BE196" i="20"/>
  <c r="T196" i="20"/>
  <c r="R196" i="20"/>
  <c r="P196" i="20"/>
  <c r="BI195" i="20"/>
  <c r="BH195" i="20"/>
  <c r="BG195" i="20"/>
  <c r="BE195" i="20"/>
  <c r="T195" i="20"/>
  <c r="R195" i="20"/>
  <c r="P195" i="20"/>
  <c r="BI194" i="20"/>
  <c r="BH194" i="20"/>
  <c r="BG194" i="20"/>
  <c r="BE194" i="20"/>
  <c r="T194" i="20"/>
  <c r="R194" i="20"/>
  <c r="P194" i="20"/>
  <c r="BI193" i="20"/>
  <c r="BH193" i="20"/>
  <c r="BG193" i="20"/>
  <c r="BE193" i="20"/>
  <c r="T193" i="20"/>
  <c r="R193" i="20"/>
  <c r="P193" i="20"/>
  <c r="BI191" i="20"/>
  <c r="BH191" i="20"/>
  <c r="BG191" i="20"/>
  <c r="BE191" i="20"/>
  <c r="T191" i="20"/>
  <c r="R191" i="20"/>
  <c r="P191" i="20"/>
  <c r="BI189" i="20"/>
  <c r="BH189" i="20"/>
  <c r="BG189" i="20"/>
  <c r="BE189" i="20"/>
  <c r="T189" i="20"/>
  <c r="R189" i="20"/>
  <c r="P189" i="20"/>
  <c r="BI187" i="20"/>
  <c r="BH187" i="20"/>
  <c r="BG187" i="20"/>
  <c r="BE187" i="20"/>
  <c r="T187" i="20"/>
  <c r="R187" i="20"/>
  <c r="P187" i="20"/>
  <c r="BI185" i="20"/>
  <c r="BH185" i="20"/>
  <c r="BG185" i="20"/>
  <c r="BE185" i="20"/>
  <c r="T185" i="20"/>
  <c r="R185" i="20"/>
  <c r="P185" i="20"/>
  <c r="BI183" i="20"/>
  <c r="BH183" i="20"/>
  <c r="BG183" i="20"/>
  <c r="BE183" i="20"/>
  <c r="T183" i="20"/>
  <c r="R183" i="20"/>
  <c r="P183" i="20"/>
  <c r="BI181" i="20"/>
  <c r="BH181" i="20"/>
  <c r="BG181" i="20"/>
  <c r="BE181" i="20"/>
  <c r="T181" i="20"/>
  <c r="R181" i="20"/>
  <c r="P181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6" i="20"/>
  <c r="BH176" i="20"/>
  <c r="BG176" i="20"/>
  <c r="BE176" i="20"/>
  <c r="T176" i="20"/>
  <c r="R176" i="20"/>
  <c r="P176" i="20"/>
  <c r="BI175" i="20"/>
  <c r="BH175" i="20"/>
  <c r="BG175" i="20"/>
  <c r="BE175" i="20"/>
  <c r="T175" i="20"/>
  <c r="R175" i="20"/>
  <c r="P175" i="20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2" i="20"/>
  <c r="BH172" i="20"/>
  <c r="BG172" i="20"/>
  <c r="BE172" i="20"/>
  <c r="T172" i="20"/>
  <c r="R172" i="20"/>
  <c r="P172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9" i="20"/>
  <c r="BH169" i="20"/>
  <c r="BG169" i="20"/>
  <c r="BE169" i="20"/>
  <c r="T169" i="20"/>
  <c r="R169" i="20"/>
  <c r="P169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J130" i="20"/>
  <c r="J129" i="20"/>
  <c r="F129" i="20"/>
  <c r="F127" i="20"/>
  <c r="E125" i="20"/>
  <c r="BI110" i="20"/>
  <c r="BH110" i="20"/>
  <c r="BG110" i="20"/>
  <c r="BF110" i="20"/>
  <c r="BE110" i="20"/>
  <c r="J94" i="20"/>
  <c r="J93" i="20"/>
  <c r="F93" i="20"/>
  <c r="F91" i="20"/>
  <c r="E89" i="20"/>
  <c r="J20" i="20"/>
  <c r="E20" i="20"/>
  <c r="F130" i="20"/>
  <c r="J19" i="20"/>
  <c r="J14" i="20"/>
  <c r="J127" i="20"/>
  <c r="E7" i="20"/>
  <c r="E121" i="20"/>
  <c r="J41" i="19"/>
  <c r="J40" i="19"/>
  <c r="AY116" i="1"/>
  <c r="J39" i="19"/>
  <c r="AX116" i="1"/>
  <c r="BI1564" i="19"/>
  <c r="BH1564" i="19"/>
  <c r="BG1564" i="19"/>
  <c r="BE1564" i="19"/>
  <c r="T1564" i="19"/>
  <c r="T1563" i="19"/>
  <c r="T1562" i="19"/>
  <c r="R1564" i="19"/>
  <c r="R1563" i="19"/>
  <c r="R1562" i="19"/>
  <c r="P1564" i="19"/>
  <c r="P1563" i="19"/>
  <c r="P1562" i="19"/>
  <c r="BI1561" i="19"/>
  <c r="BH1561" i="19"/>
  <c r="BG1561" i="19"/>
  <c r="BE1561" i="19"/>
  <c r="T1561" i="19"/>
  <c r="R1561" i="19"/>
  <c r="P1561" i="19"/>
  <c r="BI1558" i="19"/>
  <c r="BH1558" i="19"/>
  <c r="BG1558" i="19"/>
  <c r="BE1558" i="19"/>
  <c r="T1558" i="19"/>
  <c r="R1558" i="19"/>
  <c r="P1558" i="19"/>
  <c r="BI1542" i="19"/>
  <c r="BH1542" i="19"/>
  <c r="BG1542" i="19"/>
  <c r="BE1542" i="19"/>
  <c r="T1542" i="19"/>
  <c r="R1542" i="19"/>
  <c r="P1542" i="19"/>
  <c r="BI1540" i="19"/>
  <c r="BH1540" i="19"/>
  <c r="BG1540" i="19"/>
  <c r="BE1540" i="19"/>
  <c r="T1540" i="19"/>
  <c r="R1540" i="19"/>
  <c r="P1540" i="19"/>
  <c r="BI1535" i="19"/>
  <c r="BH1535" i="19"/>
  <c r="BG1535" i="19"/>
  <c r="BE1535" i="19"/>
  <c r="T1535" i="19"/>
  <c r="R1535" i="19"/>
  <c r="P1535" i="19"/>
  <c r="BI1499" i="19"/>
  <c r="BH1499" i="19"/>
  <c r="BG1499" i="19"/>
  <c r="BE1499" i="19"/>
  <c r="T1499" i="19"/>
  <c r="R1499" i="19"/>
  <c r="P1499" i="19"/>
  <c r="BI1478" i="19"/>
  <c r="BH1478" i="19"/>
  <c r="BG1478" i="19"/>
  <c r="BE1478" i="19"/>
  <c r="T1478" i="19"/>
  <c r="R1478" i="19"/>
  <c r="P1478" i="19"/>
  <c r="BI1476" i="19"/>
  <c r="BH1476" i="19"/>
  <c r="BG1476" i="19"/>
  <c r="BE1476" i="19"/>
  <c r="T1476" i="19"/>
  <c r="R1476" i="19"/>
  <c r="P1476" i="19"/>
  <c r="BI1457" i="19"/>
  <c r="BH1457" i="19"/>
  <c r="BG1457" i="19"/>
  <c r="BE1457" i="19"/>
  <c r="T1457" i="19"/>
  <c r="R1457" i="19"/>
  <c r="P1457" i="19"/>
  <c r="BI1446" i="19"/>
  <c r="BH1446" i="19"/>
  <c r="BG1446" i="19"/>
  <c r="BE1446" i="19"/>
  <c r="T1446" i="19"/>
  <c r="R1446" i="19"/>
  <c r="P1446" i="19"/>
  <c r="BI1439" i="19"/>
  <c r="BH1439" i="19"/>
  <c r="BG1439" i="19"/>
  <c r="BE1439" i="19"/>
  <c r="T1439" i="19"/>
  <c r="R1439" i="19"/>
  <c r="P1439" i="19"/>
  <c r="BI1437" i="19"/>
  <c r="BH1437" i="19"/>
  <c r="BG1437" i="19"/>
  <c r="BE1437" i="19"/>
  <c r="T1437" i="19"/>
  <c r="R1437" i="19"/>
  <c r="P1437" i="19"/>
  <c r="BI1435" i="19"/>
  <c r="BH1435" i="19"/>
  <c r="BG1435" i="19"/>
  <c r="BE1435" i="19"/>
  <c r="T1435" i="19"/>
  <c r="R1435" i="19"/>
  <c r="P1435" i="19"/>
  <c r="BI1420" i="19"/>
  <c r="BH1420" i="19"/>
  <c r="BG1420" i="19"/>
  <c r="BE1420" i="19"/>
  <c r="T1420" i="19"/>
  <c r="R1420" i="19"/>
  <c r="P1420" i="19"/>
  <c r="BI1418" i="19"/>
  <c r="BH1418" i="19"/>
  <c r="BG1418" i="19"/>
  <c r="BE1418" i="19"/>
  <c r="T1418" i="19"/>
  <c r="R1418" i="19"/>
  <c r="P1418" i="19"/>
  <c r="BI1414" i="19"/>
  <c r="BH1414" i="19"/>
  <c r="BG1414" i="19"/>
  <c r="BE1414" i="19"/>
  <c r="T1414" i="19"/>
  <c r="R1414" i="19"/>
  <c r="P1414" i="19"/>
  <c r="BI1406" i="19"/>
  <c r="BH1406" i="19"/>
  <c r="BG1406" i="19"/>
  <c r="BE1406" i="19"/>
  <c r="T1406" i="19"/>
  <c r="R1406" i="19"/>
  <c r="P1406" i="19"/>
  <c r="BI1404" i="19"/>
  <c r="BH1404" i="19"/>
  <c r="BG1404" i="19"/>
  <c r="BE1404" i="19"/>
  <c r="T1404" i="19"/>
  <c r="R1404" i="19"/>
  <c r="P1404" i="19"/>
  <c r="BI1402" i="19"/>
  <c r="BH1402" i="19"/>
  <c r="BG1402" i="19"/>
  <c r="BE1402" i="19"/>
  <c r="T1402" i="19"/>
  <c r="R1402" i="19"/>
  <c r="P1402" i="19"/>
  <c r="BI1395" i="19"/>
  <c r="BH1395" i="19"/>
  <c r="BG1395" i="19"/>
  <c r="BE1395" i="19"/>
  <c r="T1395" i="19"/>
  <c r="R1395" i="19"/>
  <c r="P1395" i="19"/>
  <c r="BI1393" i="19"/>
  <c r="BH1393" i="19"/>
  <c r="BG1393" i="19"/>
  <c r="BE1393" i="19"/>
  <c r="T1393" i="19"/>
  <c r="R1393" i="19"/>
  <c r="P1393" i="19"/>
  <c r="BI1391" i="19"/>
  <c r="BH1391" i="19"/>
  <c r="BG1391" i="19"/>
  <c r="BE1391" i="19"/>
  <c r="T1391" i="19"/>
  <c r="R1391" i="19"/>
  <c r="P1391" i="19"/>
  <c r="BI1376" i="19"/>
  <c r="BH1376" i="19"/>
  <c r="BG1376" i="19"/>
  <c r="BE1376" i="19"/>
  <c r="T1376" i="19"/>
  <c r="R1376" i="19"/>
  <c r="P1376" i="19"/>
  <c r="BI1374" i="19"/>
  <c r="BH1374" i="19"/>
  <c r="BG1374" i="19"/>
  <c r="BE1374" i="19"/>
  <c r="T1374" i="19"/>
  <c r="R1374" i="19"/>
  <c r="P1374" i="19"/>
  <c r="BI1371" i="19"/>
  <c r="BH1371" i="19"/>
  <c r="BG1371" i="19"/>
  <c r="BE1371" i="19"/>
  <c r="T1371" i="19"/>
  <c r="R1371" i="19"/>
  <c r="P1371" i="19"/>
  <c r="BI1368" i="19"/>
  <c r="BH1368" i="19"/>
  <c r="BG1368" i="19"/>
  <c r="BE1368" i="19"/>
  <c r="T1368" i="19"/>
  <c r="R1368" i="19"/>
  <c r="P1368" i="19"/>
  <c r="BI1367" i="19"/>
  <c r="BH1367" i="19"/>
  <c r="BG1367" i="19"/>
  <c r="BE1367" i="19"/>
  <c r="T1367" i="19"/>
  <c r="R1367" i="19"/>
  <c r="P1367" i="19"/>
  <c r="BI1361" i="19"/>
  <c r="BH1361" i="19"/>
  <c r="BG1361" i="19"/>
  <c r="BE1361" i="19"/>
  <c r="T1361" i="19"/>
  <c r="R1361" i="19"/>
  <c r="P1361" i="19"/>
  <c r="BI1355" i="19"/>
  <c r="BH1355" i="19"/>
  <c r="BG1355" i="19"/>
  <c r="BE1355" i="19"/>
  <c r="T1355" i="19"/>
  <c r="R1355" i="19"/>
  <c r="P1355" i="19"/>
  <c r="BI1343" i="19"/>
  <c r="BH1343" i="19"/>
  <c r="BG1343" i="19"/>
  <c r="BE1343" i="19"/>
  <c r="T1343" i="19"/>
  <c r="R1343" i="19"/>
  <c r="P1343" i="19"/>
  <c r="BI1319" i="19"/>
  <c r="BH1319" i="19"/>
  <c r="BG1319" i="19"/>
  <c r="BE1319" i="19"/>
  <c r="T1319" i="19"/>
  <c r="R1319" i="19"/>
  <c r="P1319" i="19"/>
  <c r="BI1278" i="19"/>
  <c r="BH1278" i="19"/>
  <c r="BG1278" i="19"/>
  <c r="BE1278" i="19"/>
  <c r="T1278" i="19"/>
  <c r="R1278" i="19"/>
  <c r="P1278" i="19"/>
  <c r="BI1261" i="19"/>
  <c r="BH1261" i="19"/>
  <c r="BG1261" i="19"/>
  <c r="BE1261" i="19"/>
  <c r="T1261" i="19"/>
  <c r="R1261" i="19"/>
  <c r="P1261" i="19"/>
  <c r="BI1223" i="19"/>
  <c r="BH1223" i="19"/>
  <c r="BG1223" i="19"/>
  <c r="BE1223" i="19"/>
  <c r="T1223" i="19"/>
  <c r="R1223" i="19"/>
  <c r="P1223" i="19"/>
  <c r="BI1222" i="19"/>
  <c r="BH1222" i="19"/>
  <c r="BG1222" i="19"/>
  <c r="BE1222" i="19"/>
  <c r="T1222" i="19"/>
  <c r="R1222" i="19"/>
  <c r="P1222" i="19"/>
  <c r="BI1219" i="19"/>
  <c r="BH1219" i="19"/>
  <c r="BG1219" i="19"/>
  <c r="BE1219" i="19"/>
  <c r="T1219" i="19"/>
  <c r="R1219" i="19"/>
  <c r="P1219" i="19"/>
  <c r="BI1218" i="19"/>
  <c r="BH1218" i="19"/>
  <c r="BG1218" i="19"/>
  <c r="BE1218" i="19"/>
  <c r="T1218" i="19"/>
  <c r="R1218" i="19"/>
  <c r="P1218" i="19"/>
  <c r="BI1217" i="19"/>
  <c r="BH1217" i="19"/>
  <c r="BG1217" i="19"/>
  <c r="BE1217" i="19"/>
  <c r="T1217" i="19"/>
  <c r="R1217" i="19"/>
  <c r="P1217" i="19"/>
  <c r="BI1216" i="19"/>
  <c r="BH1216" i="19"/>
  <c r="BG1216" i="19"/>
  <c r="BE1216" i="19"/>
  <c r="T1216" i="19"/>
  <c r="R1216" i="19"/>
  <c r="P1216" i="19"/>
  <c r="BI1212" i="19"/>
  <c r="BH1212" i="19"/>
  <c r="BG1212" i="19"/>
  <c r="BE1212" i="19"/>
  <c r="T1212" i="19"/>
  <c r="R1212" i="19"/>
  <c r="P1212" i="19"/>
  <c r="BI1211" i="19"/>
  <c r="BH1211" i="19"/>
  <c r="BG1211" i="19"/>
  <c r="BE1211" i="19"/>
  <c r="T1211" i="19"/>
  <c r="R1211" i="19"/>
  <c r="P1211" i="19"/>
  <c r="BI1200" i="19"/>
  <c r="BH1200" i="19"/>
  <c r="BG1200" i="19"/>
  <c r="BE1200" i="19"/>
  <c r="T1200" i="19"/>
  <c r="R1200" i="19"/>
  <c r="P1200" i="19"/>
  <c r="BI1198" i="19"/>
  <c r="BH1198" i="19"/>
  <c r="BG1198" i="19"/>
  <c r="BE1198" i="19"/>
  <c r="T1198" i="19"/>
  <c r="R1198" i="19"/>
  <c r="P1198" i="19"/>
  <c r="BI1192" i="19"/>
  <c r="BH1192" i="19"/>
  <c r="BG1192" i="19"/>
  <c r="BE1192" i="19"/>
  <c r="T1192" i="19"/>
  <c r="R1192" i="19"/>
  <c r="P1192" i="19"/>
  <c r="BI1191" i="19"/>
  <c r="BH1191" i="19"/>
  <c r="BG1191" i="19"/>
  <c r="BE1191" i="19"/>
  <c r="T1191" i="19"/>
  <c r="R1191" i="19"/>
  <c r="P1191" i="19"/>
  <c r="BI1189" i="19"/>
  <c r="BH1189" i="19"/>
  <c r="BG1189" i="19"/>
  <c r="BE1189" i="19"/>
  <c r="T1189" i="19"/>
  <c r="R1189" i="19"/>
  <c r="P1189" i="19"/>
  <c r="BI1183" i="19"/>
  <c r="BH1183" i="19"/>
  <c r="BG1183" i="19"/>
  <c r="BE1183" i="19"/>
  <c r="T1183" i="19"/>
  <c r="R1183" i="19"/>
  <c r="P1183" i="19"/>
  <c r="BI1182" i="19"/>
  <c r="BH1182" i="19"/>
  <c r="BG1182" i="19"/>
  <c r="BE1182" i="19"/>
  <c r="T1182" i="19"/>
  <c r="R1182" i="19"/>
  <c r="P1182" i="19"/>
  <c r="BI1181" i="19"/>
  <c r="BH1181" i="19"/>
  <c r="BG1181" i="19"/>
  <c r="BE1181" i="19"/>
  <c r="T1181" i="19"/>
  <c r="R1181" i="19"/>
  <c r="P1181" i="19"/>
  <c r="BI1180" i="19"/>
  <c r="BH1180" i="19"/>
  <c r="BG1180" i="19"/>
  <c r="BE1180" i="19"/>
  <c r="T1180" i="19"/>
  <c r="R1180" i="19"/>
  <c r="P1180" i="19"/>
  <c r="BI1178" i="19"/>
  <c r="BH1178" i="19"/>
  <c r="BG1178" i="19"/>
  <c r="BE1178" i="19"/>
  <c r="T1178" i="19"/>
  <c r="R1178" i="19"/>
  <c r="P1178" i="19"/>
  <c r="BI1177" i="19"/>
  <c r="BH1177" i="19"/>
  <c r="BG1177" i="19"/>
  <c r="BE1177" i="19"/>
  <c r="T1177" i="19"/>
  <c r="R1177" i="19"/>
  <c r="P1177" i="19"/>
  <c r="BI1176" i="19"/>
  <c r="BH1176" i="19"/>
  <c r="BG1176" i="19"/>
  <c r="BE1176" i="19"/>
  <c r="T1176" i="19"/>
  <c r="R1176" i="19"/>
  <c r="P1176" i="19"/>
  <c r="BI1170" i="19"/>
  <c r="BH1170" i="19"/>
  <c r="BG1170" i="19"/>
  <c r="BE1170" i="19"/>
  <c r="T1170" i="19"/>
  <c r="R1170" i="19"/>
  <c r="P1170" i="19"/>
  <c r="BI1169" i="19"/>
  <c r="BH1169" i="19"/>
  <c r="BG1169" i="19"/>
  <c r="BE1169" i="19"/>
  <c r="T1169" i="19"/>
  <c r="R1169" i="19"/>
  <c r="P1169" i="19"/>
  <c r="BI1160" i="19"/>
  <c r="BH1160" i="19"/>
  <c r="BG1160" i="19"/>
  <c r="BE1160" i="19"/>
  <c r="T1160" i="19"/>
  <c r="R1160" i="19"/>
  <c r="P1160" i="19"/>
  <c r="BI1158" i="19"/>
  <c r="BH1158" i="19"/>
  <c r="BG1158" i="19"/>
  <c r="BE1158" i="19"/>
  <c r="T1158" i="19"/>
  <c r="R1158" i="19"/>
  <c r="P1158" i="19"/>
  <c r="BI1155" i="19"/>
  <c r="BH1155" i="19"/>
  <c r="BG1155" i="19"/>
  <c r="BE1155" i="19"/>
  <c r="T1155" i="19"/>
  <c r="R1155" i="19"/>
  <c r="P1155" i="19"/>
  <c r="BI1153" i="19"/>
  <c r="BH1153" i="19"/>
  <c r="BG1153" i="19"/>
  <c r="BE1153" i="19"/>
  <c r="T1153" i="19"/>
  <c r="R1153" i="19"/>
  <c r="P1153" i="19"/>
  <c r="BI1121" i="19"/>
  <c r="BH1121" i="19"/>
  <c r="BG1121" i="19"/>
  <c r="BE1121" i="19"/>
  <c r="T1121" i="19"/>
  <c r="R1121" i="19"/>
  <c r="P1121" i="19"/>
  <c r="BI1119" i="19"/>
  <c r="BH1119" i="19"/>
  <c r="BG1119" i="19"/>
  <c r="BE1119" i="19"/>
  <c r="T1119" i="19"/>
  <c r="R1119" i="19"/>
  <c r="P1119" i="19"/>
  <c r="BI1118" i="19"/>
  <c r="BH1118" i="19"/>
  <c r="BG1118" i="19"/>
  <c r="BE1118" i="19"/>
  <c r="T1118" i="19"/>
  <c r="R1118" i="19"/>
  <c r="P1118" i="19"/>
  <c r="BI1117" i="19"/>
  <c r="BH1117" i="19"/>
  <c r="BG1117" i="19"/>
  <c r="BE1117" i="19"/>
  <c r="T1117" i="19"/>
  <c r="R1117" i="19"/>
  <c r="P1117" i="19"/>
  <c r="BI1116" i="19"/>
  <c r="BH1116" i="19"/>
  <c r="BG1116" i="19"/>
  <c r="BE1116" i="19"/>
  <c r="T1116" i="19"/>
  <c r="R1116" i="19"/>
  <c r="P1116" i="19"/>
  <c r="BI1115" i="19"/>
  <c r="BH1115" i="19"/>
  <c r="BG1115" i="19"/>
  <c r="BE1115" i="19"/>
  <c r="T1115" i="19"/>
  <c r="R1115" i="19"/>
  <c r="P1115" i="19"/>
  <c r="BI1111" i="19"/>
  <c r="BH1111" i="19"/>
  <c r="BG1111" i="19"/>
  <c r="BE1111" i="19"/>
  <c r="T1111" i="19"/>
  <c r="R1111" i="19"/>
  <c r="P1111" i="19"/>
  <c r="BI1110" i="19"/>
  <c r="BH1110" i="19"/>
  <c r="BG1110" i="19"/>
  <c r="BE1110" i="19"/>
  <c r="T1110" i="19"/>
  <c r="R1110" i="19"/>
  <c r="P1110" i="19"/>
  <c r="BI1109" i="19"/>
  <c r="BH1109" i="19"/>
  <c r="BG1109" i="19"/>
  <c r="BE1109" i="19"/>
  <c r="T1109" i="19"/>
  <c r="R1109" i="19"/>
  <c r="P1109" i="19"/>
  <c r="BI1098" i="19"/>
  <c r="BH1098" i="19"/>
  <c r="BG1098" i="19"/>
  <c r="BE1098" i="19"/>
  <c r="T1098" i="19"/>
  <c r="R1098" i="19"/>
  <c r="P1098" i="19"/>
  <c r="BI1096" i="19"/>
  <c r="BH1096" i="19"/>
  <c r="BG1096" i="19"/>
  <c r="BE1096" i="19"/>
  <c r="T1096" i="19"/>
  <c r="R1096" i="19"/>
  <c r="P1096" i="19"/>
  <c r="BI1094" i="19"/>
  <c r="BH1094" i="19"/>
  <c r="BG1094" i="19"/>
  <c r="BE1094" i="19"/>
  <c r="T1094" i="19"/>
  <c r="R1094" i="19"/>
  <c r="P1094" i="19"/>
  <c r="BI1090" i="19"/>
  <c r="BH1090" i="19"/>
  <c r="BG1090" i="19"/>
  <c r="BE1090" i="19"/>
  <c r="T1090" i="19"/>
  <c r="R1090" i="19"/>
  <c r="P1090" i="19"/>
  <c r="BI1089" i="19"/>
  <c r="BH1089" i="19"/>
  <c r="BG1089" i="19"/>
  <c r="BE1089" i="19"/>
  <c r="T1089" i="19"/>
  <c r="R1089" i="19"/>
  <c r="P1089" i="19"/>
  <c r="BI1088" i="19"/>
  <c r="BH1088" i="19"/>
  <c r="BG1088" i="19"/>
  <c r="BE1088" i="19"/>
  <c r="T1088" i="19"/>
  <c r="R1088" i="19"/>
  <c r="P1088" i="19"/>
  <c r="BI1087" i="19"/>
  <c r="BH1087" i="19"/>
  <c r="BG1087" i="19"/>
  <c r="BE1087" i="19"/>
  <c r="T1087" i="19"/>
  <c r="R1087" i="19"/>
  <c r="P1087" i="19"/>
  <c r="BI1086" i="19"/>
  <c r="BH1086" i="19"/>
  <c r="BG1086" i="19"/>
  <c r="BE1086" i="19"/>
  <c r="T1086" i="19"/>
  <c r="R1086" i="19"/>
  <c r="P1086" i="19"/>
  <c r="BI1083" i="19"/>
  <c r="BH1083" i="19"/>
  <c r="BG1083" i="19"/>
  <c r="BE1083" i="19"/>
  <c r="T1083" i="19"/>
  <c r="R1083" i="19"/>
  <c r="P1083" i="19"/>
  <c r="BI1080" i="19"/>
  <c r="BH1080" i="19"/>
  <c r="BG1080" i="19"/>
  <c r="BE1080" i="19"/>
  <c r="T1080" i="19"/>
  <c r="R1080" i="19"/>
  <c r="P1080" i="19"/>
  <c r="BI1077" i="19"/>
  <c r="BH1077" i="19"/>
  <c r="BG1077" i="19"/>
  <c r="BE1077" i="19"/>
  <c r="T1077" i="19"/>
  <c r="R1077" i="19"/>
  <c r="P1077" i="19"/>
  <c r="BI1074" i="19"/>
  <c r="BH1074" i="19"/>
  <c r="BG1074" i="19"/>
  <c r="BE1074" i="19"/>
  <c r="T1074" i="19"/>
  <c r="R1074" i="19"/>
  <c r="P1074" i="19"/>
  <c r="BI1071" i="19"/>
  <c r="BH1071" i="19"/>
  <c r="BG1071" i="19"/>
  <c r="BE1071" i="19"/>
  <c r="T1071" i="19"/>
  <c r="R1071" i="19"/>
  <c r="P1071" i="19"/>
  <c r="BI1068" i="19"/>
  <c r="BH1068" i="19"/>
  <c r="BG1068" i="19"/>
  <c r="BE1068" i="19"/>
  <c r="T1068" i="19"/>
  <c r="R1068" i="19"/>
  <c r="P1068" i="19"/>
  <c r="BI1065" i="19"/>
  <c r="BH1065" i="19"/>
  <c r="BG1065" i="19"/>
  <c r="BE1065" i="19"/>
  <c r="T1065" i="19"/>
  <c r="R1065" i="19"/>
  <c r="P1065" i="19"/>
  <c r="BI1062" i="19"/>
  <c r="BH1062" i="19"/>
  <c r="BG1062" i="19"/>
  <c r="BE1062" i="19"/>
  <c r="T1062" i="19"/>
  <c r="R1062" i="19"/>
  <c r="P1062" i="19"/>
  <c r="BI1059" i="19"/>
  <c r="BH1059" i="19"/>
  <c r="BG1059" i="19"/>
  <c r="BE1059" i="19"/>
  <c r="T1059" i="19"/>
  <c r="R1059" i="19"/>
  <c r="P1059" i="19"/>
  <c r="BI1056" i="19"/>
  <c r="BH1056" i="19"/>
  <c r="BG1056" i="19"/>
  <c r="BE1056" i="19"/>
  <c r="T1056" i="19"/>
  <c r="R1056" i="19"/>
  <c r="P1056" i="19"/>
  <c r="BI1053" i="19"/>
  <c r="BH1053" i="19"/>
  <c r="BG1053" i="19"/>
  <c r="BE1053" i="19"/>
  <c r="T1053" i="19"/>
  <c r="R1053" i="19"/>
  <c r="P1053" i="19"/>
  <c r="BI1050" i="19"/>
  <c r="BH1050" i="19"/>
  <c r="BG1050" i="19"/>
  <c r="BE1050" i="19"/>
  <c r="T1050" i="19"/>
  <c r="R1050" i="19"/>
  <c r="P1050" i="19"/>
  <c r="BI1047" i="19"/>
  <c r="BH1047" i="19"/>
  <c r="BG1047" i="19"/>
  <c r="BE1047" i="19"/>
  <c r="T1047" i="19"/>
  <c r="R1047" i="19"/>
  <c r="P1047" i="19"/>
  <c r="BI1041" i="19"/>
  <c r="BH1041" i="19"/>
  <c r="BG1041" i="19"/>
  <c r="BE1041" i="19"/>
  <c r="T1041" i="19"/>
  <c r="R1041" i="19"/>
  <c r="P1041" i="19"/>
  <c r="BI1040" i="19"/>
  <c r="BH1040" i="19"/>
  <c r="BG1040" i="19"/>
  <c r="BE1040" i="19"/>
  <c r="T1040" i="19"/>
  <c r="R1040" i="19"/>
  <c r="P1040" i="19"/>
  <c r="BI1038" i="19"/>
  <c r="BH1038" i="19"/>
  <c r="BG1038" i="19"/>
  <c r="BE1038" i="19"/>
  <c r="T1038" i="19"/>
  <c r="R1038" i="19"/>
  <c r="P1038" i="19"/>
  <c r="BI1035" i="19"/>
  <c r="BH1035" i="19"/>
  <c r="BG1035" i="19"/>
  <c r="BE1035" i="19"/>
  <c r="T1035" i="19"/>
  <c r="R1035" i="19"/>
  <c r="P1035" i="19"/>
  <c r="BI1034" i="19"/>
  <c r="BH1034" i="19"/>
  <c r="BG1034" i="19"/>
  <c r="BE1034" i="19"/>
  <c r="T1034" i="19"/>
  <c r="R1034" i="19"/>
  <c r="P1034" i="19"/>
  <c r="BI1033" i="19"/>
  <c r="BH1033" i="19"/>
  <c r="BG1033" i="19"/>
  <c r="BE1033" i="19"/>
  <c r="T1033" i="19"/>
  <c r="R1033" i="19"/>
  <c r="P1033" i="19"/>
  <c r="BI1032" i="19"/>
  <c r="BH1032" i="19"/>
  <c r="BG1032" i="19"/>
  <c r="BE1032" i="19"/>
  <c r="T1032" i="19"/>
  <c r="R1032" i="19"/>
  <c r="P1032" i="19"/>
  <c r="BI1031" i="19"/>
  <c r="BH1031" i="19"/>
  <c r="BG1031" i="19"/>
  <c r="BE1031" i="19"/>
  <c r="T1031" i="19"/>
  <c r="R1031" i="19"/>
  <c r="P1031" i="19"/>
  <c r="BI1028" i="19"/>
  <c r="BH1028" i="19"/>
  <c r="BG1028" i="19"/>
  <c r="BE1028" i="19"/>
  <c r="T1028" i="19"/>
  <c r="R1028" i="19"/>
  <c r="P1028" i="19"/>
  <c r="BI1025" i="19"/>
  <c r="BH1025" i="19"/>
  <c r="BG1025" i="19"/>
  <c r="BE1025" i="19"/>
  <c r="T1025" i="19"/>
  <c r="R1025" i="19"/>
  <c r="P1025" i="19"/>
  <c r="BI1023" i="19"/>
  <c r="BH1023" i="19"/>
  <c r="BG1023" i="19"/>
  <c r="BE1023" i="19"/>
  <c r="T1023" i="19"/>
  <c r="R1023" i="19"/>
  <c r="P1023" i="19"/>
  <c r="BI1022" i="19"/>
  <c r="BH1022" i="19"/>
  <c r="BG1022" i="19"/>
  <c r="BE1022" i="19"/>
  <c r="T1022" i="19"/>
  <c r="R1022" i="19"/>
  <c r="P1022" i="19"/>
  <c r="BI1019" i="19"/>
  <c r="BH1019" i="19"/>
  <c r="BG1019" i="19"/>
  <c r="BE1019" i="19"/>
  <c r="T1019" i="19"/>
  <c r="R1019" i="19"/>
  <c r="P1019" i="19"/>
  <c r="BI1016" i="19"/>
  <c r="BH1016" i="19"/>
  <c r="BG1016" i="19"/>
  <c r="BE1016" i="19"/>
  <c r="T1016" i="19"/>
  <c r="R1016" i="19"/>
  <c r="P1016" i="19"/>
  <c r="BI1012" i="19"/>
  <c r="BH1012" i="19"/>
  <c r="BG1012" i="19"/>
  <c r="BE1012" i="19"/>
  <c r="T1012" i="19"/>
  <c r="R1012" i="19"/>
  <c r="P1012" i="19"/>
  <c r="BI1009" i="19"/>
  <c r="BH1009" i="19"/>
  <c r="BG1009" i="19"/>
  <c r="BE1009" i="19"/>
  <c r="T1009" i="19"/>
  <c r="R1009" i="19"/>
  <c r="P1009" i="19"/>
  <c r="BI1006" i="19"/>
  <c r="BH1006" i="19"/>
  <c r="BG1006" i="19"/>
  <c r="BE1006" i="19"/>
  <c r="T1006" i="19"/>
  <c r="R1006" i="19"/>
  <c r="P1006" i="19"/>
  <c r="BI999" i="19"/>
  <c r="BH999" i="19"/>
  <c r="BG999" i="19"/>
  <c r="BE999" i="19"/>
  <c r="T999" i="19"/>
  <c r="R999" i="19"/>
  <c r="P999" i="19"/>
  <c r="BI995" i="19"/>
  <c r="BH995" i="19"/>
  <c r="BG995" i="19"/>
  <c r="BE995" i="19"/>
  <c r="T995" i="19"/>
  <c r="R995" i="19"/>
  <c r="P995" i="19"/>
  <c r="BI990" i="19"/>
  <c r="BH990" i="19"/>
  <c r="BG990" i="19"/>
  <c r="BE990" i="19"/>
  <c r="T990" i="19"/>
  <c r="R990" i="19"/>
  <c r="P990" i="19"/>
  <c r="BI987" i="19"/>
  <c r="BH987" i="19"/>
  <c r="BG987" i="19"/>
  <c r="BE987" i="19"/>
  <c r="T987" i="19"/>
  <c r="R987" i="19"/>
  <c r="P987" i="19"/>
  <c r="BI984" i="19"/>
  <c r="BH984" i="19"/>
  <c r="BG984" i="19"/>
  <c r="BE984" i="19"/>
  <c r="T984" i="19"/>
  <c r="R984" i="19"/>
  <c r="P984" i="19"/>
  <c r="BI981" i="19"/>
  <c r="BH981" i="19"/>
  <c r="BG981" i="19"/>
  <c r="BE981" i="19"/>
  <c r="T981" i="19"/>
  <c r="R981" i="19"/>
  <c r="P981" i="19"/>
  <c r="BI977" i="19"/>
  <c r="BH977" i="19"/>
  <c r="BG977" i="19"/>
  <c r="BE977" i="19"/>
  <c r="T977" i="19"/>
  <c r="R977" i="19"/>
  <c r="P977" i="19"/>
  <c r="BI973" i="19"/>
  <c r="BH973" i="19"/>
  <c r="BG973" i="19"/>
  <c r="BE973" i="19"/>
  <c r="T973" i="19"/>
  <c r="R973" i="19"/>
  <c r="P973" i="19"/>
  <c r="BI970" i="19"/>
  <c r="BH970" i="19"/>
  <c r="BG970" i="19"/>
  <c r="BE970" i="19"/>
  <c r="T970" i="19"/>
  <c r="R970" i="19"/>
  <c r="P970" i="19"/>
  <c r="BI966" i="19"/>
  <c r="BH966" i="19"/>
  <c r="BG966" i="19"/>
  <c r="BE966" i="19"/>
  <c r="T966" i="19"/>
  <c r="R966" i="19"/>
  <c r="P966" i="19"/>
  <c r="BI962" i="19"/>
  <c r="BH962" i="19"/>
  <c r="BG962" i="19"/>
  <c r="BE962" i="19"/>
  <c r="T962" i="19"/>
  <c r="R962" i="19"/>
  <c r="P962" i="19"/>
  <c r="BI958" i="19"/>
  <c r="BH958" i="19"/>
  <c r="BG958" i="19"/>
  <c r="BE958" i="19"/>
  <c r="T958" i="19"/>
  <c r="R958" i="19"/>
  <c r="P958" i="19"/>
  <c r="BI954" i="19"/>
  <c r="BH954" i="19"/>
  <c r="BG954" i="19"/>
  <c r="BE954" i="19"/>
  <c r="T954" i="19"/>
  <c r="R954" i="19"/>
  <c r="P954" i="19"/>
  <c r="BI950" i="19"/>
  <c r="BH950" i="19"/>
  <c r="BG950" i="19"/>
  <c r="BE950" i="19"/>
  <c r="T950" i="19"/>
  <c r="R950" i="19"/>
  <c r="P950" i="19"/>
  <c r="BI946" i="19"/>
  <c r="BH946" i="19"/>
  <c r="BG946" i="19"/>
  <c r="BE946" i="19"/>
  <c r="T946" i="19"/>
  <c r="R946" i="19"/>
  <c r="P946" i="19"/>
  <c r="BI944" i="19"/>
  <c r="BH944" i="19"/>
  <c r="BG944" i="19"/>
  <c r="BE944" i="19"/>
  <c r="T944" i="19"/>
  <c r="R944" i="19"/>
  <c r="P944" i="19"/>
  <c r="BI936" i="19"/>
  <c r="BH936" i="19"/>
  <c r="BG936" i="19"/>
  <c r="BE936" i="19"/>
  <c r="T936" i="19"/>
  <c r="R936" i="19"/>
  <c r="P936" i="19"/>
  <c r="BI933" i="19"/>
  <c r="BH933" i="19"/>
  <c r="BG933" i="19"/>
  <c r="BE933" i="19"/>
  <c r="T933" i="19"/>
  <c r="R933" i="19"/>
  <c r="P933" i="19"/>
  <c r="BI930" i="19"/>
  <c r="BH930" i="19"/>
  <c r="BG930" i="19"/>
  <c r="BE930" i="19"/>
  <c r="T930" i="19"/>
  <c r="R930" i="19"/>
  <c r="P930" i="19"/>
  <c r="BI926" i="19"/>
  <c r="BH926" i="19"/>
  <c r="BG926" i="19"/>
  <c r="BE926" i="19"/>
  <c r="T926" i="19"/>
  <c r="R926" i="19"/>
  <c r="P926" i="19"/>
  <c r="BI920" i="19"/>
  <c r="BH920" i="19"/>
  <c r="BG920" i="19"/>
  <c r="BE920" i="19"/>
  <c r="T920" i="19"/>
  <c r="R920" i="19"/>
  <c r="P920" i="19"/>
  <c r="BI918" i="19"/>
  <c r="BH918" i="19"/>
  <c r="BG918" i="19"/>
  <c r="BE918" i="19"/>
  <c r="T918" i="19"/>
  <c r="R918" i="19"/>
  <c r="P918" i="19"/>
  <c r="BI906" i="19"/>
  <c r="BH906" i="19"/>
  <c r="BG906" i="19"/>
  <c r="BE906" i="19"/>
  <c r="T906" i="19"/>
  <c r="R906" i="19"/>
  <c r="P906" i="19"/>
  <c r="BI904" i="19"/>
  <c r="BH904" i="19"/>
  <c r="BG904" i="19"/>
  <c r="BE904" i="19"/>
  <c r="T904" i="19"/>
  <c r="R904" i="19"/>
  <c r="P904" i="19"/>
  <c r="BI899" i="19"/>
  <c r="BH899" i="19"/>
  <c r="BG899" i="19"/>
  <c r="BE899" i="19"/>
  <c r="T899" i="19"/>
  <c r="R899" i="19"/>
  <c r="P899" i="19"/>
  <c r="BI897" i="19"/>
  <c r="BH897" i="19"/>
  <c r="BG897" i="19"/>
  <c r="BE897" i="19"/>
  <c r="T897" i="19"/>
  <c r="R897" i="19"/>
  <c r="P897" i="19"/>
  <c r="BI883" i="19"/>
  <c r="BH883" i="19"/>
  <c r="BG883" i="19"/>
  <c r="BE883" i="19"/>
  <c r="T883" i="19"/>
  <c r="R883" i="19"/>
  <c r="P883" i="19"/>
  <c r="BI882" i="19"/>
  <c r="BH882" i="19"/>
  <c r="BG882" i="19"/>
  <c r="BE882" i="19"/>
  <c r="T882" i="19"/>
  <c r="R882" i="19"/>
  <c r="P882" i="19"/>
  <c r="BI874" i="19"/>
  <c r="BH874" i="19"/>
  <c r="BG874" i="19"/>
  <c r="BE874" i="19"/>
  <c r="T874" i="19"/>
  <c r="R874" i="19"/>
  <c r="P874" i="19"/>
  <c r="BI864" i="19"/>
  <c r="BH864" i="19"/>
  <c r="BG864" i="19"/>
  <c r="BE864" i="19"/>
  <c r="T864" i="19"/>
  <c r="R864" i="19"/>
  <c r="P864" i="19"/>
  <c r="BI850" i="19"/>
  <c r="BH850" i="19"/>
  <c r="BG850" i="19"/>
  <c r="BE850" i="19"/>
  <c r="T850" i="19"/>
  <c r="R850" i="19"/>
  <c r="P850" i="19"/>
  <c r="BI835" i="19"/>
  <c r="BH835" i="19"/>
  <c r="BG835" i="19"/>
  <c r="BE835" i="19"/>
  <c r="T835" i="19"/>
  <c r="R835" i="19"/>
  <c r="P835" i="19"/>
  <c r="BI833" i="19"/>
  <c r="BH833" i="19"/>
  <c r="BG833" i="19"/>
  <c r="BE833" i="19"/>
  <c r="T833" i="19"/>
  <c r="R833" i="19"/>
  <c r="P833" i="19"/>
  <c r="BI832" i="19"/>
  <c r="BH832" i="19"/>
  <c r="BG832" i="19"/>
  <c r="BE832" i="19"/>
  <c r="T832" i="19"/>
  <c r="R832" i="19"/>
  <c r="P832" i="19"/>
  <c r="BI829" i="19"/>
  <c r="BH829" i="19"/>
  <c r="BG829" i="19"/>
  <c r="BE829" i="19"/>
  <c r="T829" i="19"/>
  <c r="R829" i="19"/>
  <c r="P829" i="19"/>
  <c r="BI827" i="19"/>
  <c r="BH827" i="19"/>
  <c r="BG827" i="19"/>
  <c r="BE827" i="19"/>
  <c r="T827" i="19"/>
  <c r="R827" i="19"/>
  <c r="P827" i="19"/>
  <c r="BI825" i="19"/>
  <c r="BH825" i="19"/>
  <c r="BG825" i="19"/>
  <c r="BE825" i="19"/>
  <c r="T825" i="19"/>
  <c r="R825" i="19"/>
  <c r="P825" i="19"/>
  <c r="BI822" i="19"/>
  <c r="BH822" i="19"/>
  <c r="BG822" i="19"/>
  <c r="BE822" i="19"/>
  <c r="T822" i="19"/>
  <c r="R822" i="19"/>
  <c r="P822" i="19"/>
  <c r="BI817" i="19"/>
  <c r="BH817" i="19"/>
  <c r="BG817" i="19"/>
  <c r="BE817" i="19"/>
  <c r="T817" i="19"/>
  <c r="R817" i="19"/>
  <c r="P817" i="19"/>
  <c r="BI809" i="19"/>
  <c r="BH809" i="19"/>
  <c r="BG809" i="19"/>
  <c r="BE809" i="19"/>
  <c r="T809" i="19"/>
  <c r="R809" i="19"/>
  <c r="P809" i="19"/>
  <c r="BI801" i="19"/>
  <c r="BH801" i="19"/>
  <c r="BG801" i="19"/>
  <c r="BE801" i="19"/>
  <c r="T801" i="19"/>
  <c r="R801" i="19"/>
  <c r="P801" i="19"/>
  <c r="BI799" i="19"/>
  <c r="BH799" i="19"/>
  <c r="BG799" i="19"/>
  <c r="BE799" i="19"/>
  <c r="T799" i="19"/>
  <c r="R799" i="19"/>
  <c r="P799" i="19"/>
  <c r="BI798" i="19"/>
  <c r="BH798" i="19"/>
  <c r="BG798" i="19"/>
  <c r="BE798" i="19"/>
  <c r="T798" i="19"/>
  <c r="R798" i="19"/>
  <c r="P798" i="19"/>
  <c r="BI795" i="19"/>
  <c r="BH795" i="19"/>
  <c r="BG795" i="19"/>
  <c r="BE795" i="19"/>
  <c r="T795" i="19"/>
  <c r="R795" i="19"/>
  <c r="P795" i="19"/>
  <c r="BI794" i="19"/>
  <c r="BH794" i="19"/>
  <c r="BG794" i="19"/>
  <c r="BE794" i="19"/>
  <c r="T794" i="19"/>
  <c r="R794" i="19"/>
  <c r="P794" i="19"/>
  <c r="BI791" i="19"/>
  <c r="BH791" i="19"/>
  <c r="BG791" i="19"/>
  <c r="BE791" i="19"/>
  <c r="T791" i="19"/>
  <c r="R791" i="19"/>
  <c r="P791" i="19"/>
  <c r="BI789" i="19"/>
  <c r="BH789" i="19"/>
  <c r="BG789" i="19"/>
  <c r="BE789" i="19"/>
  <c r="T789" i="19"/>
  <c r="R789" i="19"/>
  <c r="P789" i="19"/>
  <c r="BI786" i="19"/>
  <c r="BH786" i="19"/>
  <c r="BG786" i="19"/>
  <c r="BE786" i="19"/>
  <c r="T786" i="19"/>
  <c r="R786" i="19"/>
  <c r="P786" i="19"/>
  <c r="BI784" i="19"/>
  <c r="BH784" i="19"/>
  <c r="BG784" i="19"/>
  <c r="BE784" i="19"/>
  <c r="T784" i="19"/>
  <c r="R784" i="19"/>
  <c r="P784" i="19"/>
  <c r="BI781" i="19"/>
  <c r="BH781" i="19"/>
  <c r="BG781" i="19"/>
  <c r="BE781" i="19"/>
  <c r="T781" i="19"/>
  <c r="R781" i="19"/>
  <c r="P781" i="19"/>
  <c r="BI779" i="19"/>
  <c r="BH779" i="19"/>
  <c r="BG779" i="19"/>
  <c r="BE779" i="19"/>
  <c r="T779" i="19"/>
  <c r="R779" i="19"/>
  <c r="P779" i="19"/>
  <c r="BI777" i="19"/>
  <c r="BH777" i="19"/>
  <c r="BG777" i="19"/>
  <c r="BE777" i="19"/>
  <c r="T777" i="19"/>
  <c r="R777" i="19"/>
  <c r="P777" i="19"/>
  <c r="BI773" i="19"/>
  <c r="BH773" i="19"/>
  <c r="BG773" i="19"/>
  <c r="BE773" i="19"/>
  <c r="T773" i="19"/>
  <c r="R773" i="19"/>
  <c r="P773" i="19"/>
  <c r="BI771" i="19"/>
  <c r="BH771" i="19"/>
  <c r="BG771" i="19"/>
  <c r="BE771" i="19"/>
  <c r="T771" i="19"/>
  <c r="R771" i="19"/>
  <c r="P771" i="19"/>
  <c r="BI763" i="19"/>
  <c r="BH763" i="19"/>
  <c r="BG763" i="19"/>
  <c r="BE763" i="19"/>
  <c r="T763" i="19"/>
  <c r="R763" i="19"/>
  <c r="P763" i="19"/>
  <c r="BI762" i="19"/>
  <c r="BH762" i="19"/>
  <c r="BG762" i="19"/>
  <c r="BE762" i="19"/>
  <c r="T762" i="19"/>
  <c r="R762" i="19"/>
  <c r="P762" i="19"/>
  <c r="BI757" i="19"/>
  <c r="BH757" i="19"/>
  <c r="BG757" i="19"/>
  <c r="BE757" i="19"/>
  <c r="T757" i="19"/>
  <c r="R757" i="19"/>
  <c r="P757" i="19"/>
  <c r="BI756" i="19"/>
  <c r="BH756" i="19"/>
  <c r="BG756" i="19"/>
  <c r="BE756" i="19"/>
  <c r="T756" i="19"/>
  <c r="R756" i="19"/>
  <c r="P756" i="19"/>
  <c r="BI755" i="19"/>
  <c r="BH755" i="19"/>
  <c r="BG755" i="19"/>
  <c r="BE755" i="19"/>
  <c r="T755" i="19"/>
  <c r="R755" i="19"/>
  <c r="P755" i="19"/>
  <c r="BI753" i="19"/>
  <c r="BH753" i="19"/>
  <c r="BG753" i="19"/>
  <c r="BE753" i="19"/>
  <c r="T753" i="19"/>
  <c r="R753" i="19"/>
  <c r="P753" i="19"/>
  <c r="BI750" i="19"/>
  <c r="BH750" i="19"/>
  <c r="BG750" i="19"/>
  <c r="BE750" i="19"/>
  <c r="T750" i="19"/>
  <c r="R750" i="19"/>
  <c r="P750" i="19"/>
  <c r="BI748" i="19"/>
  <c r="BH748" i="19"/>
  <c r="BG748" i="19"/>
  <c r="BE748" i="19"/>
  <c r="T748" i="19"/>
  <c r="R748" i="19"/>
  <c r="P748" i="19"/>
  <c r="BI745" i="19"/>
  <c r="BH745" i="19"/>
  <c r="BG745" i="19"/>
  <c r="BE745" i="19"/>
  <c r="T745" i="19"/>
  <c r="R745" i="19"/>
  <c r="P745" i="19"/>
  <c r="BI744" i="19"/>
  <c r="BH744" i="19"/>
  <c r="BG744" i="19"/>
  <c r="BE744" i="19"/>
  <c r="T744" i="19"/>
  <c r="R744" i="19"/>
  <c r="P744" i="19"/>
  <c r="BI738" i="19"/>
  <c r="BH738" i="19"/>
  <c r="BG738" i="19"/>
  <c r="BE738" i="19"/>
  <c r="T738" i="19"/>
  <c r="R738" i="19"/>
  <c r="P738" i="19"/>
  <c r="BI734" i="19"/>
  <c r="BH734" i="19"/>
  <c r="BG734" i="19"/>
  <c r="BE734" i="19"/>
  <c r="T734" i="19"/>
  <c r="R734" i="19"/>
  <c r="P734" i="19"/>
  <c r="BI732" i="19"/>
  <c r="BH732" i="19"/>
  <c r="BG732" i="19"/>
  <c r="BE732" i="19"/>
  <c r="T732" i="19"/>
  <c r="R732" i="19"/>
  <c r="P732" i="19"/>
  <c r="BI730" i="19"/>
  <c r="BH730" i="19"/>
  <c r="BG730" i="19"/>
  <c r="BE730" i="19"/>
  <c r="T730" i="19"/>
  <c r="R730" i="19"/>
  <c r="P730" i="19"/>
  <c r="BI713" i="19"/>
  <c r="BH713" i="19"/>
  <c r="BG713" i="19"/>
  <c r="BE713" i="19"/>
  <c r="T713" i="19"/>
  <c r="R713" i="19"/>
  <c r="P713" i="19"/>
  <c r="BI711" i="19"/>
  <c r="BH711" i="19"/>
  <c r="BG711" i="19"/>
  <c r="BE711" i="19"/>
  <c r="T711" i="19"/>
  <c r="R711" i="19"/>
  <c r="P711" i="19"/>
  <c r="BI703" i="19"/>
  <c r="BH703" i="19"/>
  <c r="BG703" i="19"/>
  <c r="BE703" i="19"/>
  <c r="T703" i="19"/>
  <c r="R703" i="19"/>
  <c r="P703" i="19"/>
  <c r="BI701" i="19"/>
  <c r="BH701" i="19"/>
  <c r="BG701" i="19"/>
  <c r="BE701" i="19"/>
  <c r="T701" i="19"/>
  <c r="R701" i="19"/>
  <c r="P701" i="19"/>
  <c r="BI693" i="19"/>
  <c r="BH693" i="19"/>
  <c r="BG693" i="19"/>
  <c r="BE693" i="19"/>
  <c r="T693" i="19"/>
  <c r="R693" i="19"/>
  <c r="P693" i="19"/>
  <c r="BI692" i="19"/>
  <c r="BH692" i="19"/>
  <c r="BG692" i="19"/>
  <c r="BE692" i="19"/>
  <c r="T692" i="19"/>
  <c r="R692" i="19"/>
  <c r="P692" i="19"/>
  <c r="BI691" i="19"/>
  <c r="BH691" i="19"/>
  <c r="BG691" i="19"/>
  <c r="BE691" i="19"/>
  <c r="T691" i="19"/>
  <c r="R691" i="19"/>
  <c r="P691" i="19"/>
  <c r="BI679" i="19"/>
  <c r="BH679" i="19"/>
  <c r="BG679" i="19"/>
  <c r="BE679" i="19"/>
  <c r="T679" i="19"/>
  <c r="R679" i="19"/>
  <c r="P679" i="19"/>
  <c r="BI678" i="19"/>
  <c r="BH678" i="19"/>
  <c r="BG678" i="19"/>
  <c r="BE678" i="19"/>
  <c r="T678" i="19"/>
  <c r="R678" i="19"/>
  <c r="P678" i="19"/>
  <c r="BI677" i="19"/>
  <c r="BH677" i="19"/>
  <c r="BG677" i="19"/>
  <c r="BE677" i="19"/>
  <c r="T677" i="19"/>
  <c r="R677" i="19"/>
  <c r="P677" i="19"/>
  <c r="BI676" i="19"/>
  <c r="BH676" i="19"/>
  <c r="BG676" i="19"/>
  <c r="BE676" i="19"/>
  <c r="T676" i="19"/>
  <c r="R676" i="19"/>
  <c r="P676" i="19"/>
  <c r="BI675" i="19"/>
  <c r="BH675" i="19"/>
  <c r="BG675" i="19"/>
  <c r="BE675" i="19"/>
  <c r="T675" i="19"/>
  <c r="R675" i="19"/>
  <c r="P675" i="19"/>
  <c r="BI667" i="19"/>
  <c r="BH667" i="19"/>
  <c r="BG667" i="19"/>
  <c r="BE667" i="19"/>
  <c r="T667" i="19"/>
  <c r="R667" i="19"/>
  <c r="P667" i="19"/>
  <c r="BI665" i="19"/>
  <c r="BH665" i="19"/>
  <c r="BG665" i="19"/>
  <c r="BE665" i="19"/>
  <c r="T665" i="19"/>
  <c r="R665" i="19"/>
  <c r="P665" i="19"/>
  <c r="BI648" i="19"/>
  <c r="BH648" i="19"/>
  <c r="BG648" i="19"/>
  <c r="BE648" i="19"/>
  <c r="T648" i="19"/>
  <c r="R648" i="19"/>
  <c r="P648" i="19"/>
  <c r="BI646" i="19"/>
  <c r="BH646" i="19"/>
  <c r="BG646" i="19"/>
  <c r="BE646" i="19"/>
  <c r="T646" i="19"/>
  <c r="R646" i="19"/>
  <c r="P646" i="19"/>
  <c r="BI644" i="19"/>
  <c r="BH644" i="19"/>
  <c r="BG644" i="19"/>
  <c r="BE644" i="19"/>
  <c r="T644" i="19"/>
  <c r="R644" i="19"/>
  <c r="P644" i="19"/>
  <c r="BI642" i="19"/>
  <c r="BH642" i="19"/>
  <c r="BG642" i="19"/>
  <c r="BE642" i="19"/>
  <c r="T642" i="19"/>
  <c r="R642" i="19"/>
  <c r="P642" i="19"/>
  <c r="BI640" i="19"/>
  <c r="BH640" i="19"/>
  <c r="BG640" i="19"/>
  <c r="BE640" i="19"/>
  <c r="T640" i="19"/>
  <c r="R640" i="19"/>
  <c r="P640" i="19"/>
  <c r="BI637" i="19"/>
  <c r="BH637" i="19"/>
  <c r="BG637" i="19"/>
  <c r="BE637" i="19"/>
  <c r="T637" i="19"/>
  <c r="R637" i="19"/>
  <c r="P637" i="19"/>
  <c r="BI635" i="19"/>
  <c r="BH635" i="19"/>
  <c r="BG635" i="19"/>
  <c r="BE635" i="19"/>
  <c r="T635" i="19"/>
  <c r="R635" i="19"/>
  <c r="P635" i="19"/>
  <c r="BI631" i="19"/>
  <c r="BH631" i="19"/>
  <c r="BG631" i="19"/>
  <c r="BE631" i="19"/>
  <c r="T631" i="19"/>
  <c r="R631" i="19"/>
  <c r="P631" i="19"/>
  <c r="BI629" i="19"/>
  <c r="BH629" i="19"/>
  <c r="BG629" i="19"/>
  <c r="BE629" i="19"/>
  <c r="T629" i="19"/>
  <c r="R629" i="19"/>
  <c r="P629" i="19"/>
  <c r="BI625" i="19"/>
  <c r="BH625" i="19"/>
  <c r="BG625" i="19"/>
  <c r="BE625" i="19"/>
  <c r="T625" i="19"/>
  <c r="R625" i="19"/>
  <c r="P625" i="19"/>
  <c r="BI624" i="19"/>
  <c r="BH624" i="19"/>
  <c r="BG624" i="19"/>
  <c r="BE624" i="19"/>
  <c r="T624" i="19"/>
  <c r="R624" i="19"/>
  <c r="P624" i="19"/>
  <c r="BI623" i="19"/>
  <c r="BH623" i="19"/>
  <c r="BG623" i="19"/>
  <c r="BE623" i="19"/>
  <c r="T623" i="19"/>
  <c r="R623" i="19"/>
  <c r="P623" i="19"/>
  <c r="BI608" i="19"/>
  <c r="BH608" i="19"/>
  <c r="BG608" i="19"/>
  <c r="BE608" i="19"/>
  <c r="T608" i="19"/>
  <c r="R608" i="19"/>
  <c r="P608" i="19"/>
  <c r="BI605" i="19"/>
  <c r="BH605" i="19"/>
  <c r="BG605" i="19"/>
  <c r="BE605" i="19"/>
  <c r="T605" i="19"/>
  <c r="T604" i="19"/>
  <c r="R605" i="19"/>
  <c r="R604" i="19"/>
  <c r="P605" i="19"/>
  <c r="P604" i="19"/>
  <c r="BI602" i="19"/>
  <c r="BH602" i="19"/>
  <c r="BG602" i="19"/>
  <c r="BE602" i="19"/>
  <c r="T602" i="19"/>
  <c r="R602" i="19"/>
  <c r="P602" i="19"/>
  <c r="BI588" i="19"/>
  <c r="BH588" i="19"/>
  <c r="BG588" i="19"/>
  <c r="BE588" i="19"/>
  <c r="T588" i="19"/>
  <c r="R588" i="19"/>
  <c r="P588" i="19"/>
  <c r="BI577" i="19"/>
  <c r="BH577" i="19"/>
  <c r="BG577" i="19"/>
  <c r="BE577" i="19"/>
  <c r="T577" i="19"/>
  <c r="R577" i="19"/>
  <c r="P577" i="19"/>
  <c r="BI563" i="19"/>
  <c r="BH563" i="19"/>
  <c r="BG563" i="19"/>
  <c r="BE563" i="19"/>
  <c r="T563" i="19"/>
  <c r="R563" i="19"/>
  <c r="P563" i="19"/>
  <c r="BI561" i="19"/>
  <c r="BH561" i="19"/>
  <c r="BG561" i="19"/>
  <c r="BE561" i="19"/>
  <c r="T561" i="19"/>
  <c r="R561" i="19"/>
  <c r="P561" i="19"/>
  <c r="BI559" i="19"/>
  <c r="BH559" i="19"/>
  <c r="BG559" i="19"/>
  <c r="BE559" i="19"/>
  <c r="T559" i="19"/>
  <c r="R559" i="19"/>
  <c r="P559" i="19"/>
  <c r="BI556" i="19"/>
  <c r="BH556" i="19"/>
  <c r="BG556" i="19"/>
  <c r="BE556" i="19"/>
  <c r="T556" i="19"/>
  <c r="R556" i="19"/>
  <c r="P556" i="19"/>
  <c r="BI553" i="19"/>
  <c r="BH553" i="19"/>
  <c r="BG553" i="19"/>
  <c r="BE553" i="19"/>
  <c r="T553" i="19"/>
  <c r="R553" i="19"/>
  <c r="P553" i="19"/>
  <c r="BI548" i="19"/>
  <c r="BH548" i="19"/>
  <c r="BG548" i="19"/>
  <c r="BE548" i="19"/>
  <c r="T548" i="19"/>
  <c r="R548" i="19"/>
  <c r="P548" i="19"/>
  <c r="BI546" i="19"/>
  <c r="BH546" i="19"/>
  <c r="BG546" i="19"/>
  <c r="BE546" i="19"/>
  <c r="T546" i="19"/>
  <c r="R546" i="19"/>
  <c r="P546" i="19"/>
  <c r="BI544" i="19"/>
  <c r="BH544" i="19"/>
  <c r="BG544" i="19"/>
  <c r="BE544" i="19"/>
  <c r="T544" i="19"/>
  <c r="R544" i="19"/>
  <c r="P544" i="19"/>
  <c r="BI542" i="19"/>
  <c r="BH542" i="19"/>
  <c r="BG542" i="19"/>
  <c r="BE542" i="19"/>
  <c r="T542" i="19"/>
  <c r="R542" i="19"/>
  <c r="P542" i="19"/>
  <c r="BI531" i="19"/>
  <c r="BH531" i="19"/>
  <c r="BG531" i="19"/>
  <c r="BE531" i="19"/>
  <c r="T531" i="19"/>
  <c r="R531" i="19"/>
  <c r="P531" i="19"/>
  <c r="BI527" i="19"/>
  <c r="BH527" i="19"/>
  <c r="BG527" i="19"/>
  <c r="BE527" i="19"/>
  <c r="T527" i="19"/>
  <c r="R527" i="19"/>
  <c r="P527" i="19"/>
  <c r="BI524" i="19"/>
  <c r="BH524" i="19"/>
  <c r="BG524" i="19"/>
  <c r="BE524" i="19"/>
  <c r="T524" i="19"/>
  <c r="R524" i="19"/>
  <c r="P524" i="19"/>
  <c r="BI511" i="19"/>
  <c r="BH511" i="19"/>
  <c r="BG511" i="19"/>
  <c r="BE511" i="19"/>
  <c r="T511" i="19"/>
  <c r="R511" i="19"/>
  <c r="P511" i="19"/>
  <c r="BI503" i="19"/>
  <c r="BH503" i="19"/>
  <c r="BG503" i="19"/>
  <c r="BE503" i="19"/>
  <c r="T503" i="19"/>
  <c r="R503" i="19"/>
  <c r="P503" i="19"/>
  <c r="BI499" i="19"/>
  <c r="BH499" i="19"/>
  <c r="BG499" i="19"/>
  <c r="BE499" i="19"/>
  <c r="T499" i="19"/>
  <c r="R499" i="19"/>
  <c r="P499" i="19"/>
  <c r="BI497" i="19"/>
  <c r="BH497" i="19"/>
  <c r="BG497" i="19"/>
  <c r="BE497" i="19"/>
  <c r="T497" i="19"/>
  <c r="R497" i="19"/>
  <c r="P497" i="19"/>
  <c r="BI496" i="19"/>
  <c r="BH496" i="19"/>
  <c r="BG496" i="19"/>
  <c r="BE496" i="19"/>
  <c r="T496" i="19"/>
  <c r="R496" i="19"/>
  <c r="P496" i="19"/>
  <c r="BI492" i="19"/>
  <c r="BH492" i="19"/>
  <c r="BG492" i="19"/>
  <c r="BE492" i="19"/>
  <c r="T492" i="19"/>
  <c r="R492" i="19"/>
  <c r="P492" i="19"/>
  <c r="BI489" i="19"/>
  <c r="BH489" i="19"/>
  <c r="BG489" i="19"/>
  <c r="BE489" i="19"/>
  <c r="T489" i="19"/>
  <c r="R489" i="19"/>
  <c r="P489" i="19"/>
  <c r="BI486" i="19"/>
  <c r="BH486" i="19"/>
  <c r="BG486" i="19"/>
  <c r="BE486" i="19"/>
  <c r="T486" i="19"/>
  <c r="R486" i="19"/>
  <c r="P486" i="19"/>
  <c r="BI482" i="19"/>
  <c r="BH482" i="19"/>
  <c r="BG482" i="19"/>
  <c r="BE482" i="19"/>
  <c r="T482" i="19"/>
  <c r="R482" i="19"/>
  <c r="P482" i="19"/>
  <c r="BI474" i="19"/>
  <c r="BH474" i="19"/>
  <c r="BG474" i="19"/>
  <c r="BE474" i="19"/>
  <c r="T474" i="19"/>
  <c r="R474" i="19"/>
  <c r="P474" i="19"/>
  <c r="BI468" i="19"/>
  <c r="BH468" i="19"/>
  <c r="BG468" i="19"/>
  <c r="BE468" i="19"/>
  <c r="T468" i="19"/>
  <c r="R468" i="19"/>
  <c r="P468" i="19"/>
  <c r="BI464" i="19"/>
  <c r="BH464" i="19"/>
  <c r="BG464" i="19"/>
  <c r="BE464" i="19"/>
  <c r="T464" i="19"/>
  <c r="R464" i="19"/>
  <c r="P464" i="19"/>
  <c r="BI458" i="19"/>
  <c r="BH458" i="19"/>
  <c r="BG458" i="19"/>
  <c r="BE458" i="19"/>
  <c r="T458" i="19"/>
  <c r="R458" i="19"/>
  <c r="P458" i="19"/>
  <c r="BI455" i="19"/>
  <c r="BH455" i="19"/>
  <c r="BG455" i="19"/>
  <c r="BE455" i="19"/>
  <c r="T455" i="19"/>
  <c r="R455" i="19"/>
  <c r="P455" i="19"/>
  <c r="BI449" i="19"/>
  <c r="BH449" i="19"/>
  <c r="BG449" i="19"/>
  <c r="BE449" i="19"/>
  <c r="T449" i="19"/>
  <c r="R449" i="19"/>
  <c r="P449" i="19"/>
  <c r="BI442" i="19"/>
  <c r="BH442" i="19"/>
  <c r="BG442" i="19"/>
  <c r="BE442" i="19"/>
  <c r="T442" i="19"/>
  <c r="R442" i="19"/>
  <c r="P442" i="19"/>
  <c r="BI429" i="19"/>
  <c r="BH429" i="19"/>
  <c r="BG429" i="19"/>
  <c r="BE429" i="19"/>
  <c r="T429" i="19"/>
  <c r="R429" i="19"/>
  <c r="P429" i="19"/>
  <c r="BI424" i="19"/>
  <c r="BH424" i="19"/>
  <c r="BG424" i="19"/>
  <c r="BE424" i="19"/>
  <c r="T424" i="19"/>
  <c r="R424" i="19"/>
  <c r="P424" i="19"/>
  <c r="BI416" i="19"/>
  <c r="BH416" i="19"/>
  <c r="BG416" i="19"/>
  <c r="BE416" i="19"/>
  <c r="T416" i="19"/>
  <c r="R416" i="19"/>
  <c r="P416" i="19"/>
  <c r="BI415" i="19"/>
  <c r="BH415" i="19"/>
  <c r="BG415" i="19"/>
  <c r="BE415" i="19"/>
  <c r="T415" i="19"/>
  <c r="R415" i="19"/>
  <c r="P415" i="19"/>
  <c r="BI414" i="19"/>
  <c r="BH414" i="19"/>
  <c r="BG414" i="19"/>
  <c r="BE414" i="19"/>
  <c r="T414" i="19"/>
  <c r="R414" i="19"/>
  <c r="P414" i="19"/>
  <c r="BI410" i="19"/>
  <c r="BH410" i="19"/>
  <c r="BG410" i="19"/>
  <c r="BE410" i="19"/>
  <c r="T410" i="19"/>
  <c r="R410" i="19"/>
  <c r="P410" i="19"/>
  <c r="BI402" i="19"/>
  <c r="BH402" i="19"/>
  <c r="BG402" i="19"/>
  <c r="BE402" i="19"/>
  <c r="T402" i="19"/>
  <c r="R402" i="19"/>
  <c r="P402" i="19"/>
  <c r="BI400" i="19"/>
  <c r="BH400" i="19"/>
  <c r="BG400" i="19"/>
  <c r="BE400" i="19"/>
  <c r="T400" i="19"/>
  <c r="R400" i="19"/>
  <c r="P400" i="19"/>
  <c r="BI393" i="19"/>
  <c r="BH393" i="19"/>
  <c r="BG393" i="19"/>
  <c r="BE393" i="19"/>
  <c r="T393" i="19"/>
  <c r="R393" i="19"/>
  <c r="P393" i="19"/>
  <c r="BI382" i="19"/>
  <c r="BH382" i="19"/>
  <c r="BG382" i="19"/>
  <c r="BE382" i="19"/>
  <c r="T382" i="19"/>
  <c r="R382" i="19"/>
  <c r="P382" i="19"/>
  <c r="BI380" i="19"/>
  <c r="BH380" i="19"/>
  <c r="BG380" i="19"/>
  <c r="BE380" i="19"/>
  <c r="T380" i="19"/>
  <c r="R380" i="19"/>
  <c r="P380" i="19"/>
  <c r="BI359" i="19"/>
  <c r="BH359" i="19"/>
  <c r="BG359" i="19"/>
  <c r="BE359" i="19"/>
  <c r="T359" i="19"/>
  <c r="R359" i="19"/>
  <c r="P359" i="19"/>
  <c r="BI356" i="19"/>
  <c r="BH356" i="19"/>
  <c r="BG356" i="19"/>
  <c r="BE356" i="19"/>
  <c r="T356" i="19"/>
  <c r="R356" i="19"/>
  <c r="P356" i="19"/>
  <c r="BI352" i="19"/>
  <c r="BH352" i="19"/>
  <c r="BG352" i="19"/>
  <c r="BE352" i="19"/>
  <c r="T352" i="19"/>
  <c r="R352" i="19"/>
  <c r="P352" i="19"/>
  <c r="BI348" i="19"/>
  <c r="BH348" i="19"/>
  <c r="BG348" i="19"/>
  <c r="BE348" i="19"/>
  <c r="T348" i="19"/>
  <c r="R348" i="19"/>
  <c r="P348" i="19"/>
  <c r="BI344" i="19"/>
  <c r="BH344" i="19"/>
  <c r="BG344" i="19"/>
  <c r="BE344" i="19"/>
  <c r="T344" i="19"/>
  <c r="R344" i="19"/>
  <c r="P344" i="19"/>
  <c r="BI340" i="19"/>
  <c r="BH340" i="19"/>
  <c r="BG340" i="19"/>
  <c r="BE340" i="19"/>
  <c r="T340" i="19"/>
  <c r="R340" i="19"/>
  <c r="P340" i="19"/>
  <c r="BI337" i="19"/>
  <c r="BH337" i="19"/>
  <c r="BG337" i="19"/>
  <c r="BE337" i="19"/>
  <c r="T337" i="19"/>
  <c r="R337" i="19"/>
  <c r="P337" i="19"/>
  <c r="BI334" i="19"/>
  <c r="BH334" i="19"/>
  <c r="BG334" i="19"/>
  <c r="BE334" i="19"/>
  <c r="T334" i="19"/>
  <c r="R334" i="19"/>
  <c r="P334" i="19"/>
  <c r="BI329" i="19"/>
  <c r="BH329" i="19"/>
  <c r="BG329" i="19"/>
  <c r="BE329" i="19"/>
  <c r="T329" i="19"/>
  <c r="R329" i="19"/>
  <c r="P329" i="19"/>
  <c r="BI325" i="19"/>
  <c r="BH325" i="19"/>
  <c r="BG325" i="19"/>
  <c r="BE325" i="19"/>
  <c r="T325" i="19"/>
  <c r="R325" i="19"/>
  <c r="P325" i="19"/>
  <c r="BI321" i="19"/>
  <c r="BH321" i="19"/>
  <c r="BG321" i="19"/>
  <c r="BE321" i="19"/>
  <c r="T321" i="19"/>
  <c r="R321" i="19"/>
  <c r="P321" i="19"/>
  <c r="BI317" i="19"/>
  <c r="BH317" i="19"/>
  <c r="BG317" i="19"/>
  <c r="BE317" i="19"/>
  <c r="T317" i="19"/>
  <c r="R317" i="19"/>
  <c r="P317" i="19"/>
  <c r="BI309" i="19"/>
  <c r="BH309" i="19"/>
  <c r="BG309" i="19"/>
  <c r="BE309" i="19"/>
  <c r="T309" i="19"/>
  <c r="R309" i="19"/>
  <c r="P309" i="19"/>
  <c r="BI303" i="19"/>
  <c r="BH303" i="19"/>
  <c r="BG303" i="19"/>
  <c r="BE303" i="19"/>
  <c r="T303" i="19"/>
  <c r="R303" i="19"/>
  <c r="P303" i="19"/>
  <c r="BI298" i="19"/>
  <c r="BH298" i="19"/>
  <c r="BG298" i="19"/>
  <c r="BE298" i="19"/>
  <c r="T298" i="19"/>
  <c r="R298" i="19"/>
  <c r="P298" i="19"/>
  <c r="BI294" i="19"/>
  <c r="BH294" i="19"/>
  <c r="BG294" i="19"/>
  <c r="BE294" i="19"/>
  <c r="T294" i="19"/>
  <c r="R294" i="19"/>
  <c r="P294" i="19"/>
  <c r="BI290" i="19"/>
  <c r="BH290" i="19"/>
  <c r="BG290" i="19"/>
  <c r="BE290" i="19"/>
  <c r="T290" i="19"/>
  <c r="R290" i="19"/>
  <c r="P290" i="19"/>
  <c r="BI286" i="19"/>
  <c r="BH286" i="19"/>
  <c r="BG286" i="19"/>
  <c r="BE286" i="19"/>
  <c r="T286" i="19"/>
  <c r="R286" i="19"/>
  <c r="P286" i="19"/>
  <c r="BI272" i="19"/>
  <c r="BH272" i="19"/>
  <c r="BG272" i="19"/>
  <c r="BE272" i="19"/>
  <c r="T272" i="19"/>
  <c r="R272" i="19"/>
  <c r="P272" i="19"/>
  <c r="BI259" i="19"/>
  <c r="BH259" i="19"/>
  <c r="BG259" i="19"/>
  <c r="BE259" i="19"/>
  <c r="T259" i="19"/>
  <c r="R259" i="19"/>
  <c r="P259" i="19"/>
  <c r="BI256" i="19"/>
  <c r="BH256" i="19"/>
  <c r="BG256" i="19"/>
  <c r="BE256" i="19"/>
  <c r="T256" i="19"/>
  <c r="R256" i="19"/>
  <c r="P256" i="19"/>
  <c r="BI252" i="19"/>
  <c r="BH252" i="19"/>
  <c r="BG252" i="19"/>
  <c r="BE252" i="19"/>
  <c r="T252" i="19"/>
  <c r="R252" i="19"/>
  <c r="P252" i="19"/>
  <c r="BI229" i="19"/>
  <c r="BH229" i="19"/>
  <c r="BG229" i="19"/>
  <c r="BE229" i="19"/>
  <c r="T229" i="19"/>
  <c r="R229" i="19"/>
  <c r="P229" i="19"/>
  <c r="BI225" i="19"/>
  <c r="BH225" i="19"/>
  <c r="BG225" i="19"/>
  <c r="BE225" i="19"/>
  <c r="T225" i="19"/>
  <c r="R225" i="19"/>
  <c r="P225" i="19"/>
  <c r="BI222" i="19"/>
  <c r="BH222" i="19"/>
  <c r="BG222" i="19"/>
  <c r="BE222" i="19"/>
  <c r="T222" i="19"/>
  <c r="R222" i="19"/>
  <c r="P222" i="19"/>
  <c r="BI218" i="19"/>
  <c r="BH218" i="19"/>
  <c r="BG218" i="19"/>
  <c r="BE218" i="19"/>
  <c r="T218" i="19"/>
  <c r="R218" i="19"/>
  <c r="P218" i="19"/>
  <c r="BI215" i="19"/>
  <c r="BH215" i="19"/>
  <c r="BG215" i="19"/>
  <c r="BE215" i="19"/>
  <c r="T215" i="19"/>
  <c r="R215" i="19"/>
  <c r="P215" i="19"/>
  <c r="BI212" i="19"/>
  <c r="BH212" i="19"/>
  <c r="BG212" i="19"/>
  <c r="BE212" i="19"/>
  <c r="T212" i="19"/>
  <c r="R212" i="19"/>
  <c r="P212" i="19"/>
  <c r="BI209" i="19"/>
  <c r="BH209" i="19"/>
  <c r="BG209" i="19"/>
  <c r="BE209" i="19"/>
  <c r="T209" i="19"/>
  <c r="R209" i="19"/>
  <c r="P209" i="19"/>
  <c r="BI206" i="19"/>
  <c r="BH206" i="19"/>
  <c r="BG206" i="19"/>
  <c r="BE206" i="19"/>
  <c r="T206" i="19"/>
  <c r="R206" i="19"/>
  <c r="P206" i="19"/>
  <c r="BI204" i="19"/>
  <c r="BH204" i="19"/>
  <c r="BG204" i="19"/>
  <c r="BE204" i="19"/>
  <c r="T204" i="19"/>
  <c r="R204" i="19"/>
  <c r="P204" i="19"/>
  <c r="BI202" i="19"/>
  <c r="BH202" i="19"/>
  <c r="BG202" i="19"/>
  <c r="BE202" i="19"/>
  <c r="T202" i="19"/>
  <c r="R202" i="19"/>
  <c r="P202" i="19"/>
  <c r="BI199" i="19"/>
  <c r="BH199" i="19"/>
  <c r="BG199" i="19"/>
  <c r="BE199" i="19"/>
  <c r="T199" i="19"/>
  <c r="R199" i="19"/>
  <c r="P199" i="19"/>
  <c r="BI195" i="19"/>
  <c r="BH195" i="19"/>
  <c r="BG195" i="19"/>
  <c r="BE195" i="19"/>
  <c r="T195" i="19"/>
  <c r="R195" i="19"/>
  <c r="P195" i="19"/>
  <c r="BI192" i="19"/>
  <c r="BH192" i="19"/>
  <c r="BG192" i="19"/>
  <c r="BE192" i="19"/>
  <c r="T192" i="19"/>
  <c r="R192" i="19"/>
  <c r="P192" i="19"/>
  <c r="BI188" i="19"/>
  <c r="BH188" i="19"/>
  <c r="BG188" i="19"/>
  <c r="BE188" i="19"/>
  <c r="T188" i="19"/>
  <c r="R188" i="19"/>
  <c r="P188" i="19"/>
  <c r="BI185" i="19"/>
  <c r="BH185" i="19"/>
  <c r="BG185" i="19"/>
  <c r="BE185" i="19"/>
  <c r="T185" i="19"/>
  <c r="R185" i="19"/>
  <c r="P185" i="19"/>
  <c r="BI183" i="19"/>
  <c r="BH183" i="19"/>
  <c r="BG183" i="19"/>
  <c r="BE183" i="19"/>
  <c r="T183" i="19"/>
  <c r="R183" i="19"/>
  <c r="P183" i="19"/>
  <c r="BI181" i="19"/>
  <c r="BH181" i="19"/>
  <c r="BG181" i="19"/>
  <c r="BE181" i="19"/>
  <c r="T181" i="19"/>
  <c r="R181" i="19"/>
  <c r="P181" i="19"/>
  <c r="BI178" i="19"/>
  <c r="BH178" i="19"/>
  <c r="BG178" i="19"/>
  <c r="BE178" i="19"/>
  <c r="T178" i="19"/>
  <c r="R178" i="19"/>
  <c r="P178" i="19"/>
  <c r="BI175" i="19"/>
  <c r="BH175" i="19"/>
  <c r="BG175" i="19"/>
  <c r="BE175" i="19"/>
  <c r="T175" i="19"/>
  <c r="R175" i="19"/>
  <c r="P175" i="19"/>
  <c r="BI173" i="19"/>
  <c r="BH173" i="19"/>
  <c r="BG173" i="19"/>
  <c r="BE173" i="19"/>
  <c r="T173" i="19"/>
  <c r="R173" i="19"/>
  <c r="P173" i="19"/>
  <c r="BI170" i="19"/>
  <c r="BH170" i="19"/>
  <c r="BG170" i="19"/>
  <c r="BE170" i="19"/>
  <c r="T170" i="19"/>
  <c r="R170" i="19"/>
  <c r="P170" i="19"/>
  <c r="BI167" i="19"/>
  <c r="BH167" i="19"/>
  <c r="BG167" i="19"/>
  <c r="BE167" i="19"/>
  <c r="T167" i="19"/>
  <c r="R167" i="19"/>
  <c r="P167" i="19"/>
  <c r="BI164" i="19"/>
  <c r="BH164" i="19"/>
  <c r="BG164" i="19"/>
  <c r="BE164" i="19"/>
  <c r="T164" i="19"/>
  <c r="R164" i="19"/>
  <c r="P164" i="19"/>
  <c r="BI161" i="19"/>
  <c r="BH161" i="19"/>
  <c r="BG161" i="19"/>
  <c r="BE161" i="19"/>
  <c r="T161" i="19"/>
  <c r="R161" i="19"/>
  <c r="P161" i="19"/>
  <c r="BI158" i="19"/>
  <c r="BH158" i="19"/>
  <c r="BG158" i="19"/>
  <c r="BE158" i="19"/>
  <c r="T158" i="19"/>
  <c r="R158" i="19"/>
  <c r="P158" i="19"/>
  <c r="J152" i="19"/>
  <c r="J151" i="19"/>
  <c r="F151" i="19"/>
  <c r="F149" i="19"/>
  <c r="E147" i="19"/>
  <c r="BI132" i="19"/>
  <c r="BH132" i="19"/>
  <c r="BG132" i="19"/>
  <c r="BF132" i="19"/>
  <c r="BE132" i="19"/>
  <c r="J94" i="19"/>
  <c r="J93" i="19"/>
  <c r="F93" i="19"/>
  <c r="F91" i="19"/>
  <c r="E89" i="19"/>
  <c r="J20" i="19"/>
  <c r="E20" i="19"/>
  <c r="F94" i="19"/>
  <c r="J19" i="19"/>
  <c r="J14" i="19"/>
  <c r="J149" i="19"/>
  <c r="E7" i="19"/>
  <c r="E143" i="19"/>
  <c r="J41" i="18"/>
  <c r="J40" i="18"/>
  <c r="AY115" i="1"/>
  <c r="J39" i="18"/>
  <c r="AX115" i="1"/>
  <c r="BI153" i="18"/>
  <c r="BH153" i="18"/>
  <c r="BG153" i="18"/>
  <c r="BE153" i="18"/>
  <c r="T153" i="18"/>
  <c r="T152" i="18"/>
  <c r="T151" i="18"/>
  <c r="R153" i="18"/>
  <c r="R152" i="18"/>
  <c r="R151" i="18"/>
  <c r="P153" i="18"/>
  <c r="P152" i="18"/>
  <c r="P151" i="18"/>
  <c r="BI149" i="18"/>
  <c r="BH149" i="18"/>
  <c r="BG149" i="18"/>
  <c r="BE149" i="18"/>
  <c r="T149" i="18"/>
  <c r="R149" i="18"/>
  <c r="P149" i="18"/>
  <c r="BI147" i="18"/>
  <c r="BH147" i="18"/>
  <c r="BG147" i="18"/>
  <c r="BE147" i="18"/>
  <c r="T147" i="18"/>
  <c r="R147" i="18"/>
  <c r="P147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2" i="18"/>
  <c r="BH142" i="18"/>
  <c r="BG142" i="18"/>
  <c r="BE142" i="18"/>
  <c r="T142" i="18"/>
  <c r="R142" i="18"/>
  <c r="P142" i="18"/>
  <c r="BI140" i="18"/>
  <c r="BH140" i="18"/>
  <c r="BG140" i="18"/>
  <c r="BE140" i="18"/>
  <c r="T140" i="18"/>
  <c r="R140" i="18"/>
  <c r="P140" i="18"/>
  <c r="BI136" i="18"/>
  <c r="BH136" i="18"/>
  <c r="BG136" i="18"/>
  <c r="BE136" i="18"/>
  <c r="T136" i="18"/>
  <c r="R136" i="18"/>
  <c r="P136" i="18"/>
  <c r="BI133" i="18"/>
  <c r="BH133" i="18"/>
  <c r="BG133" i="18"/>
  <c r="BE133" i="18"/>
  <c r="T133" i="18"/>
  <c r="R133" i="18"/>
  <c r="P133" i="18"/>
  <c r="J127" i="18"/>
  <c r="J126" i="18"/>
  <c r="F126" i="18"/>
  <c r="F124" i="18"/>
  <c r="E122" i="18"/>
  <c r="BI107" i="18"/>
  <c r="BH107" i="18"/>
  <c r="BG107" i="18"/>
  <c r="BF107" i="18"/>
  <c r="BE107" i="18"/>
  <c r="J94" i="18"/>
  <c r="J93" i="18"/>
  <c r="F93" i="18"/>
  <c r="F91" i="18"/>
  <c r="E89" i="18"/>
  <c r="J20" i="18"/>
  <c r="E20" i="18"/>
  <c r="F94" i="18"/>
  <c r="J19" i="18"/>
  <c r="J14" i="18"/>
  <c r="J124" i="18"/>
  <c r="E7" i="18"/>
  <c r="E118" i="18"/>
  <c r="J41" i="17"/>
  <c r="J40" i="17"/>
  <c r="AY114" i="1"/>
  <c r="J39" i="17"/>
  <c r="AX114" i="1"/>
  <c r="BI295" i="17"/>
  <c r="BH295" i="17"/>
  <c r="BG295" i="17"/>
  <c r="BE295" i="17"/>
  <c r="T295" i="17"/>
  <c r="R295" i="17"/>
  <c r="P295" i="17"/>
  <c r="BI293" i="17"/>
  <c r="BH293" i="17"/>
  <c r="BG293" i="17"/>
  <c r="BE293" i="17"/>
  <c r="T293" i="17"/>
  <c r="R293" i="17"/>
  <c r="P293" i="17"/>
  <c r="BI288" i="17"/>
  <c r="BH288" i="17"/>
  <c r="BG288" i="17"/>
  <c r="BE288" i="17"/>
  <c r="T288" i="17"/>
  <c r="R288" i="17"/>
  <c r="P288" i="17"/>
  <c r="BI285" i="17"/>
  <c r="BH285" i="17"/>
  <c r="BG285" i="17"/>
  <c r="BE285" i="17"/>
  <c r="T285" i="17"/>
  <c r="R285" i="17"/>
  <c r="P285" i="17"/>
  <c r="BI281" i="17"/>
  <c r="BH281" i="17"/>
  <c r="BG281" i="17"/>
  <c r="BE281" i="17"/>
  <c r="T281" i="17"/>
  <c r="T280" i="17"/>
  <c r="R281" i="17"/>
  <c r="R280" i="17"/>
  <c r="P281" i="17"/>
  <c r="P280" i="17"/>
  <c r="BI277" i="17"/>
  <c r="BH277" i="17"/>
  <c r="BG277" i="17"/>
  <c r="BE277" i="17"/>
  <c r="T277" i="17"/>
  <c r="R277" i="17"/>
  <c r="P277" i="17"/>
  <c r="BI272" i="17"/>
  <c r="BH272" i="17"/>
  <c r="BG272" i="17"/>
  <c r="BE272" i="17"/>
  <c r="T272" i="17"/>
  <c r="R272" i="17"/>
  <c r="P272" i="17"/>
  <c r="BI269" i="17"/>
  <c r="BH269" i="17"/>
  <c r="BG269" i="17"/>
  <c r="BE269" i="17"/>
  <c r="T269" i="17"/>
  <c r="R269" i="17"/>
  <c r="P269" i="17"/>
  <c r="BI265" i="17"/>
  <c r="BH265" i="17"/>
  <c r="BG265" i="17"/>
  <c r="BE265" i="17"/>
  <c r="T265" i="17"/>
  <c r="R265" i="17"/>
  <c r="P265" i="17"/>
  <c r="BI262" i="17"/>
  <c r="BH262" i="17"/>
  <c r="BG262" i="17"/>
  <c r="BE262" i="17"/>
  <c r="T262" i="17"/>
  <c r="R262" i="17"/>
  <c r="P262" i="17"/>
  <c r="BI257" i="17"/>
  <c r="BH257" i="17"/>
  <c r="BG257" i="17"/>
  <c r="BE257" i="17"/>
  <c r="T257" i="17"/>
  <c r="R257" i="17"/>
  <c r="P257" i="17"/>
  <c r="BI254" i="17"/>
  <c r="BH254" i="17"/>
  <c r="BG254" i="17"/>
  <c r="BE254" i="17"/>
  <c r="T254" i="17"/>
  <c r="T253" i="17"/>
  <c r="R254" i="17"/>
  <c r="R253" i="17"/>
  <c r="P254" i="17"/>
  <c r="P253" i="17"/>
  <c r="BI250" i="17"/>
  <c r="BH250" i="17"/>
  <c r="BG250" i="17"/>
  <c r="BE250" i="17"/>
  <c r="T250" i="17"/>
  <c r="R250" i="17"/>
  <c r="P250" i="17"/>
  <c r="BI232" i="17"/>
  <c r="BH232" i="17"/>
  <c r="BG232" i="17"/>
  <c r="BE232" i="17"/>
  <c r="T232" i="17"/>
  <c r="R232" i="17"/>
  <c r="P232" i="17"/>
  <c r="BI230" i="17"/>
  <c r="BH230" i="17"/>
  <c r="BG230" i="17"/>
  <c r="BE230" i="17"/>
  <c r="T230" i="17"/>
  <c r="R230" i="17"/>
  <c r="P230" i="17"/>
  <c r="BI228" i="17"/>
  <c r="BH228" i="17"/>
  <c r="BG228" i="17"/>
  <c r="BE228" i="17"/>
  <c r="T228" i="17"/>
  <c r="R228" i="17"/>
  <c r="P228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23" i="17"/>
  <c r="BH223" i="17"/>
  <c r="BG223" i="17"/>
  <c r="BE223" i="17"/>
  <c r="T223" i="17"/>
  <c r="R223" i="17"/>
  <c r="P223" i="17"/>
  <c r="BI221" i="17"/>
  <c r="BH221" i="17"/>
  <c r="BG221" i="17"/>
  <c r="BE221" i="17"/>
  <c r="T221" i="17"/>
  <c r="R221" i="17"/>
  <c r="P221" i="17"/>
  <c r="BI220" i="17"/>
  <c r="BH220" i="17"/>
  <c r="BG220" i="17"/>
  <c r="BE220" i="17"/>
  <c r="T220" i="17"/>
  <c r="R220" i="17"/>
  <c r="P220" i="17"/>
  <c r="BI214" i="17"/>
  <c r="BH214" i="17"/>
  <c r="BG214" i="17"/>
  <c r="BE214" i="17"/>
  <c r="T214" i="17"/>
  <c r="R214" i="17"/>
  <c r="P214" i="17"/>
  <c r="BI211" i="17"/>
  <c r="BH211" i="17"/>
  <c r="BG211" i="17"/>
  <c r="BE211" i="17"/>
  <c r="T211" i="17"/>
  <c r="R211" i="17"/>
  <c r="P211" i="17"/>
  <c r="BI208" i="17"/>
  <c r="BH208" i="17"/>
  <c r="BG208" i="17"/>
  <c r="BE208" i="17"/>
  <c r="T208" i="17"/>
  <c r="R208" i="17"/>
  <c r="P208" i="17"/>
  <c r="BI205" i="17"/>
  <c r="BH205" i="17"/>
  <c r="BG205" i="17"/>
  <c r="BE205" i="17"/>
  <c r="T205" i="17"/>
  <c r="R205" i="17"/>
  <c r="P205" i="17"/>
  <c r="BI200" i="17"/>
  <c r="BH200" i="17"/>
  <c r="BG200" i="17"/>
  <c r="BE200" i="17"/>
  <c r="T200" i="17"/>
  <c r="R200" i="17"/>
  <c r="P200" i="17"/>
  <c r="BI197" i="17"/>
  <c r="BH197" i="17"/>
  <c r="BG197" i="17"/>
  <c r="BE197" i="17"/>
  <c r="T197" i="17"/>
  <c r="R197" i="17"/>
  <c r="P197" i="17"/>
  <c r="BI194" i="17"/>
  <c r="BH194" i="17"/>
  <c r="BG194" i="17"/>
  <c r="BE194" i="17"/>
  <c r="T194" i="17"/>
  <c r="R194" i="17"/>
  <c r="P194" i="17"/>
  <c r="BI191" i="17"/>
  <c r="BH191" i="17"/>
  <c r="BG191" i="17"/>
  <c r="BE191" i="17"/>
  <c r="T191" i="17"/>
  <c r="R191" i="17"/>
  <c r="P191" i="17"/>
  <c r="BI184" i="17"/>
  <c r="BH184" i="17"/>
  <c r="BG184" i="17"/>
  <c r="BE184" i="17"/>
  <c r="T184" i="17"/>
  <c r="R184" i="17"/>
  <c r="P184" i="17"/>
  <c r="BI180" i="17"/>
  <c r="BH180" i="17"/>
  <c r="BG180" i="17"/>
  <c r="BE180" i="17"/>
  <c r="T180" i="17"/>
  <c r="R180" i="17"/>
  <c r="P180" i="17"/>
  <c r="BI176" i="17"/>
  <c r="BH176" i="17"/>
  <c r="BG176" i="17"/>
  <c r="BE176" i="17"/>
  <c r="T176" i="17"/>
  <c r="R176" i="17"/>
  <c r="P176" i="17"/>
  <c r="BI173" i="17"/>
  <c r="BH173" i="17"/>
  <c r="BG173" i="17"/>
  <c r="BE173" i="17"/>
  <c r="T173" i="17"/>
  <c r="R173" i="17"/>
  <c r="P173" i="17"/>
  <c r="BI170" i="17"/>
  <c r="BH170" i="17"/>
  <c r="BG170" i="17"/>
  <c r="BE170" i="17"/>
  <c r="T170" i="17"/>
  <c r="R170" i="17"/>
  <c r="P170" i="17"/>
  <c r="BI167" i="17"/>
  <c r="BH167" i="17"/>
  <c r="BG167" i="17"/>
  <c r="BE167" i="17"/>
  <c r="T167" i="17"/>
  <c r="R167" i="17"/>
  <c r="P167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57" i="17"/>
  <c r="BH157" i="17"/>
  <c r="BG157" i="17"/>
  <c r="BE157" i="17"/>
  <c r="T157" i="17"/>
  <c r="R157" i="17"/>
  <c r="P157" i="17"/>
  <c r="BI154" i="17"/>
  <c r="BH154" i="17"/>
  <c r="BG154" i="17"/>
  <c r="BE154" i="17"/>
  <c r="T154" i="17"/>
  <c r="R154" i="17"/>
  <c r="P154" i="17"/>
  <c r="BI151" i="17"/>
  <c r="BH151" i="17"/>
  <c r="BG151" i="17"/>
  <c r="BE151" i="17"/>
  <c r="T151" i="17"/>
  <c r="R151" i="17"/>
  <c r="P151" i="17"/>
  <c r="BI147" i="17"/>
  <c r="BH147" i="17"/>
  <c r="BG147" i="17"/>
  <c r="BE147" i="17"/>
  <c r="T147" i="17"/>
  <c r="R147" i="17"/>
  <c r="P147" i="17"/>
  <c r="BI144" i="17"/>
  <c r="BH144" i="17"/>
  <c r="BG144" i="17"/>
  <c r="BE144" i="17"/>
  <c r="T144" i="17"/>
  <c r="R144" i="17"/>
  <c r="P144" i="17"/>
  <c r="BI141" i="17"/>
  <c r="BH141" i="17"/>
  <c r="BG141" i="17"/>
  <c r="BE141" i="17"/>
  <c r="T141" i="17"/>
  <c r="R141" i="17"/>
  <c r="P141" i="17"/>
  <c r="BI138" i="17"/>
  <c r="BH138" i="17"/>
  <c r="BG138" i="17"/>
  <c r="BE138" i="17"/>
  <c r="T138" i="17"/>
  <c r="R138" i="17"/>
  <c r="P138" i="17"/>
  <c r="J132" i="17"/>
  <c r="J131" i="17"/>
  <c r="F131" i="17"/>
  <c r="F129" i="17"/>
  <c r="E127" i="17"/>
  <c r="BI112" i="17"/>
  <c r="BH112" i="17"/>
  <c r="BG112" i="17"/>
  <c r="BF112" i="17"/>
  <c r="BE112" i="17"/>
  <c r="J94" i="17"/>
  <c r="J93" i="17"/>
  <c r="F93" i="17"/>
  <c r="F91" i="17"/>
  <c r="E89" i="17"/>
  <c r="J20" i="17"/>
  <c r="E20" i="17"/>
  <c r="F132" i="17"/>
  <c r="J19" i="17"/>
  <c r="J14" i="17"/>
  <c r="J129" i="17"/>
  <c r="E7" i="17"/>
  <c r="E123" i="17"/>
  <c r="J41" i="16"/>
  <c r="J40" i="16"/>
  <c r="AY113" i="1"/>
  <c r="J39" i="16"/>
  <c r="AX113" i="1"/>
  <c r="BI371" i="16"/>
  <c r="BH371" i="16"/>
  <c r="BG371" i="16"/>
  <c r="BE371" i="16"/>
  <c r="T371" i="16"/>
  <c r="R371" i="16"/>
  <c r="P371" i="16"/>
  <c r="BI368" i="16"/>
  <c r="BH368" i="16"/>
  <c r="BG368" i="16"/>
  <c r="BE368" i="16"/>
  <c r="T368" i="16"/>
  <c r="R368" i="16"/>
  <c r="P368" i="16"/>
  <c r="BI362" i="16"/>
  <c r="BH362" i="16"/>
  <c r="BG362" i="16"/>
  <c r="BE362" i="16"/>
  <c r="T362" i="16"/>
  <c r="R362" i="16"/>
  <c r="P362" i="16"/>
  <c r="BI357" i="16"/>
  <c r="BH357" i="16"/>
  <c r="BG357" i="16"/>
  <c r="BE357" i="16"/>
  <c r="T357" i="16"/>
  <c r="R357" i="16"/>
  <c r="P357" i="16"/>
  <c r="BI353" i="16"/>
  <c r="BH353" i="16"/>
  <c r="BG353" i="16"/>
  <c r="BE353" i="16"/>
  <c r="T353" i="16"/>
  <c r="T352" i="16"/>
  <c r="R353" i="16"/>
  <c r="R352" i="16"/>
  <c r="P353" i="16"/>
  <c r="P352" i="16"/>
  <c r="BI349" i="16"/>
  <c r="BH349" i="16"/>
  <c r="BG349" i="16"/>
  <c r="BE349" i="16"/>
  <c r="T349" i="16"/>
  <c r="R349" i="16"/>
  <c r="P349" i="16"/>
  <c r="BI341" i="16"/>
  <c r="BH341" i="16"/>
  <c r="BG341" i="16"/>
  <c r="BE341" i="16"/>
  <c r="T341" i="16"/>
  <c r="R341" i="16"/>
  <c r="P341" i="16"/>
  <c r="BI338" i="16"/>
  <c r="BH338" i="16"/>
  <c r="BG338" i="16"/>
  <c r="BE338" i="16"/>
  <c r="T338" i="16"/>
  <c r="R338" i="16"/>
  <c r="P338" i="16"/>
  <c r="BI334" i="16"/>
  <c r="BH334" i="16"/>
  <c r="BG334" i="16"/>
  <c r="BE334" i="16"/>
  <c r="T334" i="16"/>
  <c r="R334" i="16"/>
  <c r="P334" i="16"/>
  <c r="BI331" i="16"/>
  <c r="BH331" i="16"/>
  <c r="BG331" i="16"/>
  <c r="BE331" i="16"/>
  <c r="T331" i="16"/>
  <c r="R331" i="16"/>
  <c r="P331" i="16"/>
  <c r="BI324" i="16"/>
  <c r="BH324" i="16"/>
  <c r="BG324" i="16"/>
  <c r="BE324" i="16"/>
  <c r="T324" i="16"/>
  <c r="R324" i="16"/>
  <c r="P324" i="16"/>
  <c r="BI322" i="16"/>
  <c r="BH322" i="16"/>
  <c r="BG322" i="16"/>
  <c r="BE322" i="16"/>
  <c r="T322" i="16"/>
  <c r="R322" i="16"/>
  <c r="P322" i="16"/>
  <c r="BI321" i="16"/>
  <c r="BH321" i="16"/>
  <c r="BG321" i="16"/>
  <c r="BE321" i="16"/>
  <c r="T321" i="16"/>
  <c r="R321" i="16"/>
  <c r="P321" i="16"/>
  <c r="BI320" i="16"/>
  <c r="BH320" i="16"/>
  <c r="BG320" i="16"/>
  <c r="BE320" i="16"/>
  <c r="T320" i="16"/>
  <c r="R320" i="16"/>
  <c r="P320" i="16"/>
  <c r="BI317" i="16"/>
  <c r="BH317" i="16"/>
  <c r="BG317" i="16"/>
  <c r="BE317" i="16"/>
  <c r="T317" i="16"/>
  <c r="R317" i="16"/>
  <c r="P317" i="16"/>
  <c r="BI316" i="16"/>
  <c r="BH316" i="16"/>
  <c r="BG316" i="16"/>
  <c r="BE316" i="16"/>
  <c r="T316" i="16"/>
  <c r="R316" i="16"/>
  <c r="P316" i="16"/>
  <c r="BI315" i="16"/>
  <c r="BH315" i="16"/>
  <c r="BG315" i="16"/>
  <c r="BE315" i="16"/>
  <c r="T315" i="16"/>
  <c r="R315" i="16"/>
  <c r="P315" i="16"/>
  <c r="BI312" i="16"/>
  <c r="BH312" i="16"/>
  <c r="BG312" i="16"/>
  <c r="BE312" i="16"/>
  <c r="T312" i="16"/>
  <c r="T311" i="16"/>
  <c r="R312" i="16"/>
  <c r="R311" i="16"/>
  <c r="P312" i="16"/>
  <c r="P311" i="16"/>
  <c r="BI308" i="16"/>
  <c r="BH308" i="16"/>
  <c r="BG308" i="16"/>
  <c r="BE308" i="16"/>
  <c r="T308" i="16"/>
  <c r="R308" i="16"/>
  <c r="P308" i="16"/>
  <c r="BI280" i="16"/>
  <c r="BH280" i="16"/>
  <c r="BG280" i="16"/>
  <c r="BE280" i="16"/>
  <c r="T280" i="16"/>
  <c r="R280" i="16"/>
  <c r="P280" i="16"/>
  <c r="BI278" i="16"/>
  <c r="BH278" i="16"/>
  <c r="BG278" i="16"/>
  <c r="BE278" i="16"/>
  <c r="T278" i="16"/>
  <c r="R278" i="16"/>
  <c r="P278" i="16"/>
  <c r="BI276" i="16"/>
  <c r="BH276" i="16"/>
  <c r="BG276" i="16"/>
  <c r="BE276" i="16"/>
  <c r="T276" i="16"/>
  <c r="R276" i="16"/>
  <c r="P276" i="16"/>
  <c r="BI274" i="16"/>
  <c r="BH274" i="16"/>
  <c r="BG274" i="16"/>
  <c r="BE274" i="16"/>
  <c r="T274" i="16"/>
  <c r="R274" i="16"/>
  <c r="P274" i="16"/>
  <c r="BI273" i="16"/>
  <c r="BH273" i="16"/>
  <c r="BG273" i="16"/>
  <c r="BE273" i="16"/>
  <c r="T273" i="16"/>
  <c r="R273" i="16"/>
  <c r="P273" i="16"/>
  <c r="BI271" i="16"/>
  <c r="BH271" i="16"/>
  <c r="BG271" i="16"/>
  <c r="BE271" i="16"/>
  <c r="T271" i="16"/>
  <c r="R271" i="16"/>
  <c r="P271" i="16"/>
  <c r="BI269" i="16"/>
  <c r="BH269" i="16"/>
  <c r="BG269" i="16"/>
  <c r="BE269" i="16"/>
  <c r="T269" i="16"/>
  <c r="R269" i="16"/>
  <c r="P269" i="16"/>
  <c r="BI268" i="16"/>
  <c r="BH268" i="16"/>
  <c r="BG268" i="16"/>
  <c r="BE268" i="16"/>
  <c r="T268" i="16"/>
  <c r="R268" i="16"/>
  <c r="P268" i="16"/>
  <c r="BI262" i="16"/>
  <c r="BH262" i="16"/>
  <c r="BG262" i="16"/>
  <c r="BE262" i="16"/>
  <c r="T262" i="16"/>
  <c r="R262" i="16"/>
  <c r="P262" i="16"/>
  <c r="BI241" i="16"/>
  <c r="BH241" i="16"/>
  <c r="BG241" i="16"/>
  <c r="BE241" i="16"/>
  <c r="T241" i="16"/>
  <c r="R241" i="16"/>
  <c r="P241" i="16"/>
  <c r="BI237" i="16"/>
  <c r="BH237" i="16"/>
  <c r="BG237" i="16"/>
  <c r="BE237" i="16"/>
  <c r="T237" i="16"/>
  <c r="R237" i="16"/>
  <c r="P237" i="16"/>
  <c r="BI234" i="16"/>
  <c r="BH234" i="16"/>
  <c r="BG234" i="16"/>
  <c r="BE234" i="16"/>
  <c r="T234" i="16"/>
  <c r="R234" i="16"/>
  <c r="P234" i="16"/>
  <c r="BI227" i="16"/>
  <c r="BH227" i="16"/>
  <c r="BG227" i="16"/>
  <c r="BE227" i="16"/>
  <c r="T227" i="16"/>
  <c r="R227" i="16"/>
  <c r="P227" i="16"/>
  <c r="BI224" i="16"/>
  <c r="BH224" i="16"/>
  <c r="BG224" i="16"/>
  <c r="BE224" i="16"/>
  <c r="T224" i="16"/>
  <c r="R224" i="16"/>
  <c r="P224" i="16"/>
  <c r="BI217" i="16"/>
  <c r="BH217" i="16"/>
  <c r="BG217" i="16"/>
  <c r="BE217" i="16"/>
  <c r="T217" i="16"/>
  <c r="R217" i="16"/>
  <c r="P217" i="16"/>
  <c r="BI214" i="16"/>
  <c r="BH214" i="16"/>
  <c r="BG214" i="16"/>
  <c r="BE214" i="16"/>
  <c r="T214" i="16"/>
  <c r="R214" i="16"/>
  <c r="P214" i="16"/>
  <c r="BI202" i="16"/>
  <c r="BH202" i="16"/>
  <c r="BG202" i="16"/>
  <c r="BE202" i="16"/>
  <c r="T202" i="16"/>
  <c r="R202" i="16"/>
  <c r="P202" i="16"/>
  <c r="BI195" i="16"/>
  <c r="BH195" i="16"/>
  <c r="BG195" i="16"/>
  <c r="BE195" i="16"/>
  <c r="T195" i="16"/>
  <c r="R195" i="16"/>
  <c r="P195" i="16"/>
  <c r="BI188" i="16"/>
  <c r="BH188" i="16"/>
  <c r="BG188" i="16"/>
  <c r="BE188" i="16"/>
  <c r="T188" i="16"/>
  <c r="R188" i="16"/>
  <c r="P188" i="16"/>
  <c r="BI185" i="16"/>
  <c r="BH185" i="16"/>
  <c r="BG185" i="16"/>
  <c r="BE185" i="16"/>
  <c r="T185" i="16"/>
  <c r="R185" i="16"/>
  <c r="P185" i="16"/>
  <c r="BI182" i="16"/>
  <c r="BH182" i="16"/>
  <c r="BG182" i="16"/>
  <c r="BE182" i="16"/>
  <c r="T182" i="16"/>
  <c r="R182" i="16"/>
  <c r="P182" i="16"/>
  <c r="BI179" i="16"/>
  <c r="BH179" i="16"/>
  <c r="BG179" i="16"/>
  <c r="BE179" i="16"/>
  <c r="T179" i="16"/>
  <c r="R179" i="16"/>
  <c r="P179" i="16"/>
  <c r="BI176" i="16"/>
  <c r="BH176" i="16"/>
  <c r="BG176" i="16"/>
  <c r="BE176" i="16"/>
  <c r="T176" i="16"/>
  <c r="R176" i="16"/>
  <c r="P176" i="16"/>
  <c r="BI168" i="16"/>
  <c r="BH168" i="16"/>
  <c r="BG168" i="16"/>
  <c r="BE168" i="16"/>
  <c r="T168" i="16"/>
  <c r="R168" i="16"/>
  <c r="P168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58" i="16"/>
  <c r="BH158" i="16"/>
  <c r="BG158" i="16"/>
  <c r="BE158" i="16"/>
  <c r="T158" i="16"/>
  <c r="R158" i="16"/>
  <c r="P158" i="16"/>
  <c r="BI155" i="16"/>
  <c r="BH155" i="16"/>
  <c r="BG155" i="16"/>
  <c r="BE155" i="16"/>
  <c r="T155" i="16"/>
  <c r="R155" i="16"/>
  <c r="P155" i="16"/>
  <c r="BI152" i="16"/>
  <c r="BH152" i="16"/>
  <c r="BG152" i="16"/>
  <c r="BE152" i="16"/>
  <c r="T152" i="16"/>
  <c r="R152" i="16"/>
  <c r="P152" i="16"/>
  <c r="BI148" i="16"/>
  <c r="BH148" i="16"/>
  <c r="BG148" i="16"/>
  <c r="BE148" i="16"/>
  <c r="T148" i="16"/>
  <c r="R148" i="16"/>
  <c r="P148" i="16"/>
  <c r="BI145" i="16"/>
  <c r="BH145" i="16"/>
  <c r="BG145" i="16"/>
  <c r="BE145" i="16"/>
  <c r="T145" i="16"/>
  <c r="R145" i="16"/>
  <c r="P145" i="16"/>
  <c r="BI142" i="16"/>
  <c r="BH142" i="16"/>
  <c r="BG142" i="16"/>
  <c r="BE142" i="16"/>
  <c r="T142" i="16"/>
  <c r="R142" i="16"/>
  <c r="P142" i="16"/>
  <c r="BI139" i="16"/>
  <c r="BH139" i="16"/>
  <c r="BG139" i="16"/>
  <c r="BE139" i="16"/>
  <c r="T139" i="16"/>
  <c r="R139" i="16"/>
  <c r="P139" i="16"/>
  <c r="J133" i="16"/>
  <c r="J132" i="16"/>
  <c r="F132" i="16"/>
  <c r="F130" i="16"/>
  <c r="E128" i="16"/>
  <c r="BI113" i="16"/>
  <c r="BH113" i="16"/>
  <c r="BG113" i="16"/>
  <c r="BF113" i="16"/>
  <c r="BE113" i="16"/>
  <c r="J94" i="16"/>
  <c r="J93" i="16"/>
  <c r="F93" i="16"/>
  <c r="F91" i="16"/>
  <c r="E89" i="16"/>
  <c r="J20" i="16"/>
  <c r="E20" i="16"/>
  <c r="F133" i="16"/>
  <c r="J19" i="16"/>
  <c r="J14" i="16"/>
  <c r="J130" i="16"/>
  <c r="E7" i="16"/>
  <c r="E124" i="16"/>
  <c r="J41" i="15"/>
  <c r="J40" i="15"/>
  <c r="AY111" i="1"/>
  <c r="J39" i="15"/>
  <c r="AX111" i="1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J124" i="15"/>
  <c r="J123" i="15"/>
  <c r="F123" i="15"/>
  <c r="F121" i="15"/>
  <c r="E119" i="15"/>
  <c r="BI104" i="15"/>
  <c r="BH104" i="15"/>
  <c r="BG104" i="15"/>
  <c r="BF104" i="15"/>
  <c r="BE104" i="15"/>
  <c r="J94" i="15"/>
  <c r="J93" i="15"/>
  <c r="F93" i="15"/>
  <c r="F91" i="15"/>
  <c r="E89" i="15"/>
  <c r="J20" i="15"/>
  <c r="E20" i="15"/>
  <c r="F124" i="15"/>
  <c r="J19" i="15"/>
  <c r="J14" i="15"/>
  <c r="J121" i="15"/>
  <c r="E7" i="15"/>
  <c r="E115" i="15"/>
  <c r="J41" i="14"/>
  <c r="J40" i="14"/>
  <c r="AY110" i="1"/>
  <c r="J39" i="14"/>
  <c r="AX110" i="1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J125" i="14"/>
  <c r="J124" i="14"/>
  <c r="F124" i="14"/>
  <c r="F122" i="14"/>
  <c r="E120" i="14"/>
  <c r="BI105" i="14"/>
  <c r="BH105" i="14"/>
  <c r="BG105" i="14"/>
  <c r="BF105" i="14"/>
  <c r="BE105" i="14"/>
  <c r="J94" i="14"/>
  <c r="J93" i="14"/>
  <c r="F93" i="14"/>
  <c r="F91" i="14"/>
  <c r="E89" i="14"/>
  <c r="J20" i="14"/>
  <c r="E20" i="14"/>
  <c r="F94" i="14"/>
  <c r="J19" i="14"/>
  <c r="J14" i="14"/>
  <c r="J122" i="14"/>
  <c r="E7" i="14"/>
  <c r="E85" i="14"/>
  <c r="J41" i="13"/>
  <c r="J40" i="13"/>
  <c r="AY109" i="1"/>
  <c r="J39" i="13"/>
  <c r="AX109" i="1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J125" i="13"/>
  <c r="J124" i="13"/>
  <c r="F124" i="13"/>
  <c r="F122" i="13"/>
  <c r="E120" i="13"/>
  <c r="BI105" i="13"/>
  <c r="BH105" i="13"/>
  <c r="BG105" i="13"/>
  <c r="BF105" i="13"/>
  <c r="BE105" i="13"/>
  <c r="J94" i="13"/>
  <c r="J93" i="13"/>
  <c r="F93" i="13"/>
  <c r="F91" i="13"/>
  <c r="E89" i="13"/>
  <c r="J20" i="13"/>
  <c r="E20" i="13"/>
  <c r="F94" i="13"/>
  <c r="J19" i="13"/>
  <c r="J14" i="13"/>
  <c r="J122" i="13"/>
  <c r="E7" i="13"/>
  <c r="E85" i="13"/>
  <c r="J41" i="12"/>
  <c r="J40" i="12"/>
  <c r="AY108" i="1"/>
  <c r="J39" i="12"/>
  <c r="AX108" i="1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J124" i="12"/>
  <c r="J123" i="12"/>
  <c r="F123" i="12"/>
  <c r="F121" i="12"/>
  <c r="E119" i="12"/>
  <c r="BI104" i="12"/>
  <c r="BH104" i="12"/>
  <c r="BG104" i="12"/>
  <c r="BF104" i="12"/>
  <c r="BE104" i="12"/>
  <c r="J94" i="12"/>
  <c r="J93" i="12"/>
  <c r="F93" i="12"/>
  <c r="F91" i="12"/>
  <c r="E89" i="12"/>
  <c r="J20" i="12"/>
  <c r="E20" i="12"/>
  <c r="F94" i="12"/>
  <c r="J19" i="12"/>
  <c r="J14" i="12"/>
  <c r="J121" i="12"/>
  <c r="E7" i="12"/>
  <c r="E85" i="12"/>
  <c r="J41" i="11"/>
  <c r="J40" i="11"/>
  <c r="AY107" i="1"/>
  <c r="J39" i="11"/>
  <c r="AX107" i="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J125" i="11"/>
  <c r="J124" i="11"/>
  <c r="F124" i="11"/>
  <c r="F122" i="11"/>
  <c r="E120" i="11"/>
  <c r="BI105" i="11"/>
  <c r="BH105" i="11"/>
  <c r="BG105" i="11"/>
  <c r="BF105" i="11"/>
  <c r="BE105" i="11"/>
  <c r="J94" i="11"/>
  <c r="J93" i="11"/>
  <c r="F93" i="11"/>
  <c r="F91" i="11"/>
  <c r="E89" i="11"/>
  <c r="J20" i="11"/>
  <c r="E20" i="11"/>
  <c r="F125" i="11"/>
  <c r="J19" i="11"/>
  <c r="J14" i="11"/>
  <c r="J122" i="11"/>
  <c r="E7" i="11"/>
  <c r="E116" i="11"/>
  <c r="J41" i="10"/>
  <c r="J40" i="10"/>
  <c r="AY106" i="1"/>
  <c r="J39" i="10"/>
  <c r="AX106" i="1"/>
  <c r="BI327" i="10"/>
  <c r="BH327" i="10"/>
  <c r="BG327" i="10"/>
  <c r="BE327" i="10"/>
  <c r="T327" i="10"/>
  <c r="R327" i="10"/>
  <c r="P327" i="10"/>
  <c r="BI326" i="10"/>
  <c r="BH326" i="10"/>
  <c r="BG326" i="10"/>
  <c r="BE326" i="10"/>
  <c r="T326" i="10"/>
  <c r="R326" i="10"/>
  <c r="P326" i="10"/>
  <c r="BI325" i="10"/>
  <c r="BH325" i="10"/>
  <c r="BG325" i="10"/>
  <c r="BE325" i="10"/>
  <c r="T325" i="10"/>
  <c r="R325" i="10"/>
  <c r="P325" i="10"/>
  <c r="BI324" i="10"/>
  <c r="BH324" i="10"/>
  <c r="BG324" i="10"/>
  <c r="BE324" i="10"/>
  <c r="T324" i="10"/>
  <c r="R324" i="10"/>
  <c r="P324" i="10"/>
  <c r="BI323" i="10"/>
  <c r="BH323" i="10"/>
  <c r="BG323" i="10"/>
  <c r="BE323" i="10"/>
  <c r="T323" i="10"/>
  <c r="R323" i="10"/>
  <c r="P323" i="10"/>
  <c r="BI322" i="10"/>
  <c r="BH322" i="10"/>
  <c r="BG322" i="10"/>
  <c r="BE322" i="10"/>
  <c r="T322" i="10"/>
  <c r="R322" i="10"/>
  <c r="P322" i="10"/>
  <c r="BI321" i="10"/>
  <c r="BH321" i="10"/>
  <c r="BG321" i="10"/>
  <c r="BE321" i="10"/>
  <c r="T321" i="10"/>
  <c r="R321" i="10"/>
  <c r="P321" i="10"/>
  <c r="BI320" i="10"/>
  <c r="BH320" i="10"/>
  <c r="BG320" i="10"/>
  <c r="BE320" i="10"/>
  <c r="T320" i="10"/>
  <c r="R320" i="10"/>
  <c r="P320" i="10"/>
  <c r="BI319" i="10"/>
  <c r="BH319" i="10"/>
  <c r="BG319" i="10"/>
  <c r="BE319" i="10"/>
  <c r="T319" i="10"/>
  <c r="R319" i="10"/>
  <c r="P319" i="10"/>
  <c r="BI318" i="10"/>
  <c r="BH318" i="10"/>
  <c r="BG318" i="10"/>
  <c r="BE318" i="10"/>
  <c r="T318" i="10"/>
  <c r="R318" i="10"/>
  <c r="P318" i="10"/>
  <c r="BI317" i="10"/>
  <c r="BH317" i="10"/>
  <c r="BG317" i="10"/>
  <c r="BE317" i="10"/>
  <c r="T317" i="10"/>
  <c r="R317" i="10"/>
  <c r="P317" i="10"/>
  <c r="BI316" i="10"/>
  <c r="BH316" i="10"/>
  <c r="BG316" i="10"/>
  <c r="BE316" i="10"/>
  <c r="T316" i="10"/>
  <c r="R316" i="10"/>
  <c r="P316" i="10"/>
  <c r="BI315" i="10"/>
  <c r="BH315" i="10"/>
  <c r="BG315" i="10"/>
  <c r="BE315" i="10"/>
  <c r="T315" i="10"/>
  <c r="R315" i="10"/>
  <c r="P315" i="10"/>
  <c r="BI314" i="10"/>
  <c r="BH314" i="10"/>
  <c r="BG314" i="10"/>
  <c r="BE314" i="10"/>
  <c r="T314" i="10"/>
  <c r="R314" i="10"/>
  <c r="P314" i="10"/>
  <c r="BI313" i="10"/>
  <c r="BH313" i="10"/>
  <c r="BG313" i="10"/>
  <c r="BE313" i="10"/>
  <c r="T313" i="10"/>
  <c r="R313" i="10"/>
  <c r="P313" i="10"/>
  <c r="BI312" i="10"/>
  <c r="BH312" i="10"/>
  <c r="BG312" i="10"/>
  <c r="BE312" i="10"/>
  <c r="T312" i="10"/>
  <c r="R312" i="10"/>
  <c r="P312" i="10"/>
  <c r="BI311" i="10"/>
  <c r="BH311" i="10"/>
  <c r="BG311" i="10"/>
  <c r="BE311" i="10"/>
  <c r="T311" i="10"/>
  <c r="R311" i="10"/>
  <c r="P311" i="10"/>
  <c r="BI310" i="10"/>
  <c r="BH310" i="10"/>
  <c r="BG310" i="10"/>
  <c r="BE310" i="10"/>
  <c r="T310" i="10"/>
  <c r="R310" i="10"/>
  <c r="P310" i="10"/>
  <c r="BI309" i="10"/>
  <c r="BH309" i="10"/>
  <c r="BG309" i="10"/>
  <c r="BE309" i="10"/>
  <c r="T309" i="10"/>
  <c r="R309" i="10"/>
  <c r="P309" i="10"/>
  <c r="BI308" i="10"/>
  <c r="BH308" i="10"/>
  <c r="BG308" i="10"/>
  <c r="BE308" i="10"/>
  <c r="T308" i="10"/>
  <c r="R308" i="10"/>
  <c r="P308" i="10"/>
  <c r="BI307" i="10"/>
  <c r="BH307" i="10"/>
  <c r="BG307" i="10"/>
  <c r="BE307" i="10"/>
  <c r="T307" i="10"/>
  <c r="R307" i="10"/>
  <c r="P307" i="10"/>
  <c r="BI306" i="10"/>
  <c r="BH306" i="10"/>
  <c r="BG306" i="10"/>
  <c r="BE306" i="10"/>
  <c r="T306" i="10"/>
  <c r="R306" i="10"/>
  <c r="P306" i="10"/>
  <c r="BI305" i="10"/>
  <c r="BH305" i="10"/>
  <c r="BG305" i="10"/>
  <c r="BE305" i="10"/>
  <c r="T305" i="10"/>
  <c r="R305" i="10"/>
  <c r="P305" i="10"/>
  <c r="BI304" i="10"/>
  <c r="BH304" i="10"/>
  <c r="BG304" i="10"/>
  <c r="BE304" i="10"/>
  <c r="T304" i="10"/>
  <c r="R304" i="10"/>
  <c r="P304" i="10"/>
  <c r="BI303" i="10"/>
  <c r="BH303" i="10"/>
  <c r="BG303" i="10"/>
  <c r="BE303" i="10"/>
  <c r="T303" i="10"/>
  <c r="R303" i="10"/>
  <c r="P303" i="10"/>
  <c r="BI300" i="10"/>
  <c r="BH300" i="10"/>
  <c r="BG300" i="10"/>
  <c r="BE300" i="10"/>
  <c r="T300" i="10"/>
  <c r="R300" i="10"/>
  <c r="P300" i="10"/>
  <c r="BI298" i="10"/>
  <c r="BH298" i="10"/>
  <c r="BG298" i="10"/>
  <c r="BE298" i="10"/>
  <c r="T298" i="10"/>
  <c r="R298" i="10"/>
  <c r="P298" i="10"/>
  <c r="BI295" i="10"/>
  <c r="BH295" i="10"/>
  <c r="BG295" i="10"/>
  <c r="BE295" i="10"/>
  <c r="T295" i="10"/>
  <c r="T294" i="10"/>
  <c r="R295" i="10"/>
  <c r="R294" i="10"/>
  <c r="P295" i="10"/>
  <c r="P294" i="10"/>
  <c r="BI292" i="10"/>
  <c r="BH292" i="10"/>
  <c r="BG292" i="10"/>
  <c r="BE292" i="10"/>
  <c r="T292" i="10"/>
  <c r="T291" i="10"/>
  <c r="R292" i="10"/>
  <c r="R291" i="10"/>
  <c r="P292" i="10"/>
  <c r="P291" i="10"/>
  <c r="BI290" i="10"/>
  <c r="BH290" i="10"/>
  <c r="BG290" i="10"/>
  <c r="BE290" i="10"/>
  <c r="T290" i="10"/>
  <c r="R290" i="10"/>
  <c r="P290" i="10"/>
  <c r="BI289" i="10"/>
  <c r="BH289" i="10"/>
  <c r="BG289" i="10"/>
  <c r="BE289" i="10"/>
  <c r="T289" i="10"/>
  <c r="R289" i="10"/>
  <c r="P289" i="10"/>
  <c r="BI288" i="10"/>
  <c r="BH288" i="10"/>
  <c r="BG288" i="10"/>
  <c r="BE288" i="10"/>
  <c r="T288" i="10"/>
  <c r="R288" i="10"/>
  <c r="P288" i="10"/>
  <c r="BI287" i="10"/>
  <c r="BH287" i="10"/>
  <c r="BG287" i="10"/>
  <c r="BE287" i="10"/>
  <c r="T287" i="10"/>
  <c r="R287" i="10"/>
  <c r="P287" i="10"/>
  <c r="BI286" i="10"/>
  <c r="BH286" i="10"/>
  <c r="BG286" i="10"/>
  <c r="BE286" i="10"/>
  <c r="T286" i="10"/>
  <c r="R286" i="10"/>
  <c r="P286" i="10"/>
  <c r="BI285" i="10"/>
  <c r="BH285" i="10"/>
  <c r="BG285" i="10"/>
  <c r="BE285" i="10"/>
  <c r="T285" i="10"/>
  <c r="R285" i="10"/>
  <c r="P285" i="10"/>
  <c r="BI284" i="10"/>
  <c r="BH284" i="10"/>
  <c r="BG284" i="10"/>
  <c r="BE284" i="10"/>
  <c r="T284" i="10"/>
  <c r="R284" i="10"/>
  <c r="P284" i="10"/>
  <c r="BI283" i="10"/>
  <c r="BH283" i="10"/>
  <c r="BG283" i="10"/>
  <c r="BE283" i="10"/>
  <c r="T283" i="10"/>
  <c r="R283" i="10"/>
  <c r="P283" i="10"/>
  <c r="BI282" i="10"/>
  <c r="BH282" i="10"/>
  <c r="BG282" i="10"/>
  <c r="BE282" i="10"/>
  <c r="T282" i="10"/>
  <c r="R282" i="10"/>
  <c r="P282" i="10"/>
  <c r="BI281" i="10"/>
  <c r="BH281" i="10"/>
  <c r="BG281" i="10"/>
  <c r="BE281" i="10"/>
  <c r="T281" i="10"/>
  <c r="R281" i="10"/>
  <c r="P281" i="10"/>
  <c r="BI280" i="10"/>
  <c r="BH280" i="10"/>
  <c r="BG280" i="10"/>
  <c r="BE280" i="10"/>
  <c r="T280" i="10"/>
  <c r="R280" i="10"/>
  <c r="P280" i="10"/>
  <c r="BI279" i="10"/>
  <c r="BH279" i="10"/>
  <c r="BG279" i="10"/>
  <c r="BE279" i="10"/>
  <c r="T279" i="10"/>
  <c r="R279" i="10"/>
  <c r="P279" i="10"/>
  <c r="BI278" i="10"/>
  <c r="BH278" i="10"/>
  <c r="BG278" i="10"/>
  <c r="BE278" i="10"/>
  <c r="T278" i="10"/>
  <c r="R278" i="10"/>
  <c r="P278" i="10"/>
  <c r="BI277" i="10"/>
  <c r="BH277" i="10"/>
  <c r="BG277" i="10"/>
  <c r="BE277" i="10"/>
  <c r="T277" i="10"/>
  <c r="R277" i="10"/>
  <c r="P277" i="10"/>
  <c r="BI276" i="10"/>
  <c r="BH276" i="10"/>
  <c r="BG276" i="10"/>
  <c r="BE276" i="10"/>
  <c r="T276" i="10"/>
  <c r="R276" i="10"/>
  <c r="P276" i="10"/>
  <c r="BI274" i="10"/>
  <c r="BH274" i="10"/>
  <c r="BG274" i="10"/>
  <c r="BE274" i="10"/>
  <c r="T274" i="10"/>
  <c r="R274" i="10"/>
  <c r="P274" i="10"/>
  <c r="BI273" i="10"/>
  <c r="BH273" i="10"/>
  <c r="BG273" i="10"/>
  <c r="BE273" i="10"/>
  <c r="T273" i="10"/>
  <c r="R273" i="10"/>
  <c r="P273" i="10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8" i="10"/>
  <c r="BH268" i="10"/>
  <c r="BG268" i="10"/>
  <c r="BE268" i="10"/>
  <c r="T268" i="10"/>
  <c r="R268" i="10"/>
  <c r="P268" i="10"/>
  <c r="BI267" i="10"/>
  <c r="BH267" i="10"/>
  <c r="BG267" i="10"/>
  <c r="BE267" i="10"/>
  <c r="T267" i="10"/>
  <c r="R267" i="10"/>
  <c r="P267" i="10"/>
  <c r="BI266" i="10"/>
  <c r="BH266" i="10"/>
  <c r="BG266" i="10"/>
  <c r="BE266" i="10"/>
  <c r="T266" i="10"/>
  <c r="R266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3" i="10"/>
  <c r="BH263" i="10"/>
  <c r="BG263" i="10"/>
  <c r="BE263" i="10"/>
  <c r="T263" i="10"/>
  <c r="R263" i="10"/>
  <c r="P263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9" i="10"/>
  <c r="BH259" i="10"/>
  <c r="BG259" i="10"/>
  <c r="BE259" i="10"/>
  <c r="T259" i="10"/>
  <c r="R259" i="10"/>
  <c r="P259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2" i="10"/>
  <c r="BH242" i="10"/>
  <c r="BG242" i="10"/>
  <c r="BE242" i="10"/>
  <c r="T242" i="10"/>
  <c r="R242" i="10"/>
  <c r="P242" i="10"/>
  <c r="BI240" i="10"/>
  <c r="BH240" i="10"/>
  <c r="BG240" i="10"/>
  <c r="BE240" i="10"/>
  <c r="T240" i="10"/>
  <c r="R240" i="10"/>
  <c r="P240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8" i="10"/>
  <c r="BH138" i="10"/>
  <c r="BG138" i="10"/>
  <c r="BE138" i="10"/>
  <c r="T138" i="10"/>
  <c r="R138" i="10"/>
  <c r="P138" i="10"/>
  <c r="BI136" i="10"/>
  <c r="BH136" i="10"/>
  <c r="BG136" i="10"/>
  <c r="BE136" i="10"/>
  <c r="T136" i="10"/>
  <c r="R136" i="10"/>
  <c r="P136" i="10"/>
  <c r="J131" i="10"/>
  <c r="J130" i="10"/>
  <c r="F130" i="10"/>
  <c r="F128" i="10"/>
  <c r="E126" i="10"/>
  <c r="BI111" i="10"/>
  <c r="BH111" i="10"/>
  <c r="BG111" i="10"/>
  <c r="BF111" i="10"/>
  <c r="BE111" i="10"/>
  <c r="J94" i="10"/>
  <c r="J93" i="10"/>
  <c r="F93" i="10"/>
  <c r="F91" i="10"/>
  <c r="E89" i="10"/>
  <c r="J20" i="10"/>
  <c r="E20" i="10"/>
  <c r="F94" i="10"/>
  <c r="J19" i="10"/>
  <c r="J14" i="10"/>
  <c r="J128" i="10"/>
  <c r="E7" i="10"/>
  <c r="E122" i="10"/>
  <c r="J41" i="9"/>
  <c r="J40" i="9"/>
  <c r="AY105" i="1"/>
  <c r="J39" i="9"/>
  <c r="AX105" i="1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J127" i="9"/>
  <c r="J126" i="9"/>
  <c r="F126" i="9"/>
  <c r="F124" i="9"/>
  <c r="E122" i="9"/>
  <c r="BI107" i="9"/>
  <c r="BH107" i="9"/>
  <c r="BG107" i="9"/>
  <c r="BF107" i="9"/>
  <c r="BE107" i="9"/>
  <c r="J94" i="9"/>
  <c r="J93" i="9"/>
  <c r="F93" i="9"/>
  <c r="F91" i="9"/>
  <c r="E89" i="9"/>
  <c r="J20" i="9"/>
  <c r="E20" i="9"/>
  <c r="F127" i="9"/>
  <c r="J19" i="9"/>
  <c r="J14" i="9"/>
  <c r="J124" i="9"/>
  <c r="E7" i="9"/>
  <c r="E118" i="9"/>
  <c r="J41" i="8"/>
  <c r="J40" i="8"/>
  <c r="AY104" i="1"/>
  <c r="J39" i="8"/>
  <c r="AX104" i="1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4" i="8"/>
  <c r="BH284" i="8"/>
  <c r="BG284" i="8"/>
  <c r="BE284" i="8"/>
  <c r="T284" i="8"/>
  <c r="R284" i="8"/>
  <c r="P284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6" i="8"/>
  <c r="BH166" i="8"/>
  <c r="BG166" i="8"/>
  <c r="BE166" i="8"/>
  <c r="T166" i="8"/>
  <c r="T165" i="8"/>
  <c r="R166" i="8"/>
  <c r="R165" i="8"/>
  <c r="P166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2" i="8"/>
  <c r="BH152" i="8"/>
  <c r="BG152" i="8"/>
  <c r="BE152" i="8"/>
  <c r="T152" i="8"/>
  <c r="T151" i="8"/>
  <c r="R152" i="8"/>
  <c r="R151" i="8"/>
  <c r="P152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J133" i="8"/>
  <c r="J132" i="8"/>
  <c r="F132" i="8"/>
  <c r="F130" i="8"/>
  <c r="E128" i="8"/>
  <c r="BI113" i="8"/>
  <c r="BH113" i="8"/>
  <c r="BG113" i="8"/>
  <c r="BF113" i="8"/>
  <c r="BE113" i="8"/>
  <c r="J94" i="8"/>
  <c r="J93" i="8"/>
  <c r="F93" i="8"/>
  <c r="F91" i="8"/>
  <c r="E89" i="8"/>
  <c r="J20" i="8"/>
  <c r="E20" i="8"/>
  <c r="F133" i="8"/>
  <c r="J19" i="8"/>
  <c r="J14" i="8"/>
  <c r="J130" i="8"/>
  <c r="E7" i="8"/>
  <c r="E85" i="8"/>
  <c r="J41" i="7"/>
  <c r="J40" i="7"/>
  <c r="AY103" i="1"/>
  <c r="J39" i="7"/>
  <c r="AX103" i="1"/>
  <c r="BI378" i="7"/>
  <c r="BH378" i="7"/>
  <c r="BG378" i="7"/>
  <c r="BE378" i="7"/>
  <c r="T378" i="7"/>
  <c r="R378" i="7"/>
  <c r="P378" i="7"/>
  <c r="BI377" i="7"/>
  <c r="BH377" i="7"/>
  <c r="BG377" i="7"/>
  <c r="BE377" i="7"/>
  <c r="T377" i="7"/>
  <c r="R377" i="7"/>
  <c r="P377" i="7"/>
  <c r="BI376" i="7"/>
  <c r="BH376" i="7"/>
  <c r="BG376" i="7"/>
  <c r="BE376" i="7"/>
  <c r="T376" i="7"/>
  <c r="R376" i="7"/>
  <c r="P376" i="7"/>
  <c r="BI375" i="7"/>
  <c r="BH375" i="7"/>
  <c r="BG375" i="7"/>
  <c r="BE375" i="7"/>
  <c r="T375" i="7"/>
  <c r="R375" i="7"/>
  <c r="P375" i="7"/>
  <c r="BI374" i="7"/>
  <c r="BH374" i="7"/>
  <c r="BG374" i="7"/>
  <c r="BE374" i="7"/>
  <c r="T374" i="7"/>
  <c r="R374" i="7"/>
  <c r="P374" i="7"/>
  <c r="BI373" i="7"/>
  <c r="BH373" i="7"/>
  <c r="BG373" i="7"/>
  <c r="BE373" i="7"/>
  <c r="T373" i="7"/>
  <c r="R373" i="7"/>
  <c r="P373" i="7"/>
  <c r="BI371" i="7"/>
  <c r="BH371" i="7"/>
  <c r="BG371" i="7"/>
  <c r="BE371" i="7"/>
  <c r="T371" i="7"/>
  <c r="R371" i="7"/>
  <c r="P371" i="7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7" i="7"/>
  <c r="BH367" i="7"/>
  <c r="BG367" i="7"/>
  <c r="BE367" i="7"/>
  <c r="T367" i="7"/>
  <c r="R367" i="7"/>
  <c r="P367" i="7"/>
  <c r="BI366" i="7"/>
  <c r="BH366" i="7"/>
  <c r="BG366" i="7"/>
  <c r="BE366" i="7"/>
  <c r="T366" i="7"/>
  <c r="R366" i="7"/>
  <c r="P366" i="7"/>
  <c r="BI365" i="7"/>
  <c r="BH365" i="7"/>
  <c r="BG365" i="7"/>
  <c r="BE365" i="7"/>
  <c r="T365" i="7"/>
  <c r="R365" i="7"/>
  <c r="P365" i="7"/>
  <c r="BI363" i="7"/>
  <c r="BH363" i="7"/>
  <c r="BG363" i="7"/>
  <c r="BE363" i="7"/>
  <c r="T363" i="7"/>
  <c r="R363" i="7"/>
  <c r="P363" i="7"/>
  <c r="BI362" i="7"/>
  <c r="BH362" i="7"/>
  <c r="BG362" i="7"/>
  <c r="BE362" i="7"/>
  <c r="T362" i="7"/>
  <c r="R362" i="7"/>
  <c r="P362" i="7"/>
  <c r="BI360" i="7"/>
  <c r="BH360" i="7"/>
  <c r="BG360" i="7"/>
  <c r="BE360" i="7"/>
  <c r="T360" i="7"/>
  <c r="R360" i="7"/>
  <c r="P360" i="7"/>
  <c r="BI358" i="7"/>
  <c r="BH358" i="7"/>
  <c r="BG358" i="7"/>
  <c r="BE358" i="7"/>
  <c r="T358" i="7"/>
  <c r="R358" i="7"/>
  <c r="P358" i="7"/>
  <c r="BI357" i="7"/>
  <c r="BH357" i="7"/>
  <c r="BG357" i="7"/>
  <c r="BE357" i="7"/>
  <c r="T357" i="7"/>
  <c r="R357" i="7"/>
  <c r="P357" i="7"/>
  <c r="BI355" i="7"/>
  <c r="BH355" i="7"/>
  <c r="BG355" i="7"/>
  <c r="BE355" i="7"/>
  <c r="T355" i="7"/>
  <c r="R355" i="7"/>
  <c r="P355" i="7"/>
  <c r="BI354" i="7"/>
  <c r="BH354" i="7"/>
  <c r="BG354" i="7"/>
  <c r="BE354" i="7"/>
  <c r="T354" i="7"/>
  <c r="R354" i="7"/>
  <c r="P354" i="7"/>
  <c r="BI353" i="7"/>
  <c r="BH353" i="7"/>
  <c r="BG353" i="7"/>
  <c r="BE353" i="7"/>
  <c r="T353" i="7"/>
  <c r="R353" i="7"/>
  <c r="P353" i="7"/>
  <c r="BI352" i="7"/>
  <c r="BH352" i="7"/>
  <c r="BG352" i="7"/>
  <c r="BE352" i="7"/>
  <c r="T352" i="7"/>
  <c r="R352" i="7"/>
  <c r="P352" i="7"/>
  <c r="BI351" i="7"/>
  <c r="BH351" i="7"/>
  <c r="BG351" i="7"/>
  <c r="BE351" i="7"/>
  <c r="T351" i="7"/>
  <c r="R351" i="7"/>
  <c r="P351" i="7"/>
  <c r="BI349" i="7"/>
  <c r="BH349" i="7"/>
  <c r="BG349" i="7"/>
  <c r="BE349" i="7"/>
  <c r="T349" i="7"/>
  <c r="R349" i="7"/>
  <c r="P349" i="7"/>
  <c r="BI348" i="7"/>
  <c r="BH348" i="7"/>
  <c r="BG348" i="7"/>
  <c r="BE348" i="7"/>
  <c r="T348" i="7"/>
  <c r="R348" i="7"/>
  <c r="P348" i="7"/>
  <c r="BI347" i="7"/>
  <c r="BH347" i="7"/>
  <c r="BG347" i="7"/>
  <c r="BE347" i="7"/>
  <c r="T347" i="7"/>
  <c r="R347" i="7"/>
  <c r="P347" i="7"/>
  <c r="BI346" i="7"/>
  <c r="BH346" i="7"/>
  <c r="BG346" i="7"/>
  <c r="BE346" i="7"/>
  <c r="T346" i="7"/>
  <c r="R346" i="7"/>
  <c r="P346" i="7"/>
  <c r="BI344" i="7"/>
  <c r="BH344" i="7"/>
  <c r="BG344" i="7"/>
  <c r="BE344" i="7"/>
  <c r="T344" i="7"/>
  <c r="R344" i="7"/>
  <c r="P344" i="7"/>
  <c r="BI342" i="7"/>
  <c r="BH342" i="7"/>
  <c r="BG342" i="7"/>
  <c r="BE342" i="7"/>
  <c r="T342" i="7"/>
  <c r="R342" i="7"/>
  <c r="P342" i="7"/>
  <c r="BI341" i="7"/>
  <c r="BH341" i="7"/>
  <c r="BG341" i="7"/>
  <c r="BE341" i="7"/>
  <c r="T341" i="7"/>
  <c r="R341" i="7"/>
  <c r="P341" i="7"/>
  <c r="BI339" i="7"/>
  <c r="BH339" i="7"/>
  <c r="BG339" i="7"/>
  <c r="BE339" i="7"/>
  <c r="T339" i="7"/>
  <c r="R339" i="7"/>
  <c r="P339" i="7"/>
  <c r="BI338" i="7"/>
  <c r="BH338" i="7"/>
  <c r="BG338" i="7"/>
  <c r="BE338" i="7"/>
  <c r="T338" i="7"/>
  <c r="R338" i="7"/>
  <c r="P338" i="7"/>
  <c r="BI337" i="7"/>
  <c r="BH337" i="7"/>
  <c r="BG337" i="7"/>
  <c r="BE337" i="7"/>
  <c r="T337" i="7"/>
  <c r="R337" i="7"/>
  <c r="P337" i="7"/>
  <c r="BI336" i="7"/>
  <c r="BH336" i="7"/>
  <c r="BG336" i="7"/>
  <c r="BE336" i="7"/>
  <c r="T336" i="7"/>
  <c r="R336" i="7"/>
  <c r="P336" i="7"/>
  <c r="BI334" i="7"/>
  <c r="BH334" i="7"/>
  <c r="BG334" i="7"/>
  <c r="BE334" i="7"/>
  <c r="T334" i="7"/>
  <c r="R334" i="7"/>
  <c r="P334" i="7"/>
  <c r="BI333" i="7"/>
  <c r="BH333" i="7"/>
  <c r="BG333" i="7"/>
  <c r="BE333" i="7"/>
  <c r="T333" i="7"/>
  <c r="R333" i="7"/>
  <c r="P333" i="7"/>
  <c r="BI331" i="7"/>
  <c r="BH331" i="7"/>
  <c r="BG331" i="7"/>
  <c r="BE331" i="7"/>
  <c r="T331" i="7"/>
  <c r="R331" i="7"/>
  <c r="P331" i="7"/>
  <c r="BI330" i="7"/>
  <c r="BH330" i="7"/>
  <c r="BG330" i="7"/>
  <c r="BE330" i="7"/>
  <c r="T330" i="7"/>
  <c r="R330" i="7"/>
  <c r="P330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6" i="7"/>
  <c r="BH326" i="7"/>
  <c r="BG326" i="7"/>
  <c r="BE326" i="7"/>
  <c r="T326" i="7"/>
  <c r="R326" i="7"/>
  <c r="P326" i="7"/>
  <c r="BI324" i="7"/>
  <c r="BH324" i="7"/>
  <c r="BG324" i="7"/>
  <c r="BE324" i="7"/>
  <c r="T324" i="7"/>
  <c r="R324" i="7"/>
  <c r="P324" i="7"/>
  <c r="BI323" i="7"/>
  <c r="BH323" i="7"/>
  <c r="BG323" i="7"/>
  <c r="BE323" i="7"/>
  <c r="T323" i="7"/>
  <c r="R323" i="7"/>
  <c r="P323" i="7"/>
  <c r="BI322" i="7"/>
  <c r="BH322" i="7"/>
  <c r="BG322" i="7"/>
  <c r="BE322" i="7"/>
  <c r="T322" i="7"/>
  <c r="R322" i="7"/>
  <c r="P322" i="7"/>
  <c r="BI321" i="7"/>
  <c r="BH321" i="7"/>
  <c r="BG321" i="7"/>
  <c r="BE321" i="7"/>
  <c r="T321" i="7"/>
  <c r="R321" i="7"/>
  <c r="P321" i="7"/>
  <c r="BI319" i="7"/>
  <c r="BH319" i="7"/>
  <c r="BG319" i="7"/>
  <c r="BE319" i="7"/>
  <c r="T319" i="7"/>
  <c r="R319" i="7"/>
  <c r="P319" i="7"/>
  <c r="BI318" i="7"/>
  <c r="BH318" i="7"/>
  <c r="BG318" i="7"/>
  <c r="BE318" i="7"/>
  <c r="T318" i="7"/>
  <c r="R318" i="7"/>
  <c r="P318" i="7"/>
  <c r="BI317" i="7"/>
  <c r="BH317" i="7"/>
  <c r="BG317" i="7"/>
  <c r="BE317" i="7"/>
  <c r="T317" i="7"/>
  <c r="R317" i="7"/>
  <c r="P317" i="7"/>
  <c r="BI316" i="7"/>
  <c r="BH316" i="7"/>
  <c r="BG316" i="7"/>
  <c r="BE316" i="7"/>
  <c r="T316" i="7"/>
  <c r="R316" i="7"/>
  <c r="P316" i="7"/>
  <c r="BI315" i="7"/>
  <c r="BH315" i="7"/>
  <c r="BG315" i="7"/>
  <c r="BE315" i="7"/>
  <c r="T315" i="7"/>
  <c r="R315" i="7"/>
  <c r="P315" i="7"/>
  <c r="BI314" i="7"/>
  <c r="BH314" i="7"/>
  <c r="BG314" i="7"/>
  <c r="BE314" i="7"/>
  <c r="T314" i="7"/>
  <c r="R314" i="7"/>
  <c r="P314" i="7"/>
  <c r="BI313" i="7"/>
  <c r="BH313" i="7"/>
  <c r="BG313" i="7"/>
  <c r="BE313" i="7"/>
  <c r="T313" i="7"/>
  <c r="R313" i="7"/>
  <c r="P313" i="7"/>
  <c r="BI312" i="7"/>
  <c r="BH312" i="7"/>
  <c r="BG312" i="7"/>
  <c r="BE312" i="7"/>
  <c r="T312" i="7"/>
  <c r="R312" i="7"/>
  <c r="P312" i="7"/>
  <c r="BI311" i="7"/>
  <c r="BH311" i="7"/>
  <c r="BG311" i="7"/>
  <c r="BE311" i="7"/>
  <c r="T311" i="7"/>
  <c r="R311" i="7"/>
  <c r="P311" i="7"/>
  <c r="BI309" i="7"/>
  <c r="BH309" i="7"/>
  <c r="BG309" i="7"/>
  <c r="BE309" i="7"/>
  <c r="T309" i="7"/>
  <c r="R309" i="7"/>
  <c r="P309" i="7"/>
  <c r="BI308" i="7"/>
  <c r="BH308" i="7"/>
  <c r="BG308" i="7"/>
  <c r="BE308" i="7"/>
  <c r="T308" i="7"/>
  <c r="R308" i="7"/>
  <c r="P308" i="7"/>
  <c r="BI307" i="7"/>
  <c r="BH307" i="7"/>
  <c r="BG307" i="7"/>
  <c r="BE307" i="7"/>
  <c r="T307" i="7"/>
  <c r="R307" i="7"/>
  <c r="P307" i="7"/>
  <c r="BI306" i="7"/>
  <c r="BH306" i="7"/>
  <c r="BG306" i="7"/>
  <c r="BE306" i="7"/>
  <c r="T306" i="7"/>
  <c r="R306" i="7"/>
  <c r="P306" i="7"/>
  <c r="BI303" i="7"/>
  <c r="BH303" i="7"/>
  <c r="BG303" i="7"/>
  <c r="BE303" i="7"/>
  <c r="T303" i="7"/>
  <c r="R303" i="7"/>
  <c r="P303" i="7"/>
  <c r="BI302" i="7"/>
  <c r="BH302" i="7"/>
  <c r="BG302" i="7"/>
  <c r="BE302" i="7"/>
  <c r="T302" i="7"/>
  <c r="R302" i="7"/>
  <c r="P302" i="7"/>
  <c r="BI301" i="7"/>
  <c r="BH301" i="7"/>
  <c r="BG301" i="7"/>
  <c r="BE301" i="7"/>
  <c r="T301" i="7"/>
  <c r="R301" i="7"/>
  <c r="P301" i="7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93" i="7"/>
  <c r="BH293" i="7"/>
  <c r="BG293" i="7"/>
  <c r="BE293" i="7"/>
  <c r="T293" i="7"/>
  <c r="R293" i="7"/>
  <c r="P293" i="7"/>
  <c r="BI291" i="7"/>
  <c r="BH291" i="7"/>
  <c r="BG291" i="7"/>
  <c r="BE291" i="7"/>
  <c r="T291" i="7"/>
  <c r="R291" i="7"/>
  <c r="P291" i="7"/>
  <c r="BI290" i="7"/>
  <c r="BH290" i="7"/>
  <c r="BG290" i="7"/>
  <c r="BE290" i="7"/>
  <c r="T290" i="7"/>
  <c r="R290" i="7"/>
  <c r="P290" i="7"/>
  <c r="BI289" i="7"/>
  <c r="BH289" i="7"/>
  <c r="BG289" i="7"/>
  <c r="BE289" i="7"/>
  <c r="T289" i="7"/>
  <c r="R289" i="7"/>
  <c r="P289" i="7"/>
  <c r="BI287" i="7"/>
  <c r="BH287" i="7"/>
  <c r="BG287" i="7"/>
  <c r="BE287" i="7"/>
  <c r="T287" i="7"/>
  <c r="R287" i="7"/>
  <c r="P287" i="7"/>
  <c r="BI286" i="7"/>
  <c r="BH286" i="7"/>
  <c r="BG286" i="7"/>
  <c r="BE286" i="7"/>
  <c r="T286" i="7"/>
  <c r="R286" i="7"/>
  <c r="P286" i="7"/>
  <c r="BI285" i="7"/>
  <c r="BH285" i="7"/>
  <c r="BG285" i="7"/>
  <c r="BE285" i="7"/>
  <c r="T285" i="7"/>
  <c r="R285" i="7"/>
  <c r="P285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0" i="7"/>
  <c r="BH280" i="7"/>
  <c r="BG280" i="7"/>
  <c r="BE280" i="7"/>
  <c r="T280" i="7"/>
  <c r="R280" i="7"/>
  <c r="P280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19" i="7"/>
  <c r="BH219" i="7"/>
  <c r="BG219" i="7"/>
  <c r="BE219" i="7"/>
  <c r="T219" i="7"/>
  <c r="R219" i="7"/>
  <c r="P219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1" i="7"/>
  <c r="BH161" i="7"/>
  <c r="BG161" i="7"/>
  <c r="BE161" i="7"/>
  <c r="T161" i="7"/>
  <c r="R161" i="7"/>
  <c r="P161" i="7"/>
  <c r="J156" i="7"/>
  <c r="J155" i="7"/>
  <c r="F155" i="7"/>
  <c r="F153" i="7"/>
  <c r="E151" i="7"/>
  <c r="BI136" i="7"/>
  <c r="BH136" i="7"/>
  <c r="BG136" i="7"/>
  <c r="BF136" i="7"/>
  <c r="BE136" i="7"/>
  <c r="J94" i="7"/>
  <c r="J93" i="7"/>
  <c r="F93" i="7"/>
  <c r="F91" i="7"/>
  <c r="E89" i="7"/>
  <c r="J20" i="7"/>
  <c r="E20" i="7"/>
  <c r="F94" i="7"/>
  <c r="J19" i="7"/>
  <c r="J14" i="7"/>
  <c r="J153" i="7"/>
  <c r="E7" i="7"/>
  <c r="E147" i="7"/>
  <c r="J41" i="6"/>
  <c r="J40" i="6"/>
  <c r="AY102" i="1"/>
  <c r="J39" i="6"/>
  <c r="AX102" i="1"/>
  <c r="BI280" i="6"/>
  <c r="BH280" i="6"/>
  <c r="BG280" i="6"/>
  <c r="BE280" i="6"/>
  <c r="T280" i="6"/>
  <c r="R280" i="6"/>
  <c r="P280" i="6"/>
  <c r="BI279" i="6"/>
  <c r="BH279" i="6"/>
  <c r="BG279" i="6"/>
  <c r="BE279" i="6"/>
  <c r="T279" i="6"/>
  <c r="R279" i="6"/>
  <c r="P279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8" i="6"/>
  <c r="BH258" i="6"/>
  <c r="BG258" i="6"/>
  <c r="BE258" i="6"/>
  <c r="T258" i="6"/>
  <c r="R258" i="6"/>
  <c r="P258" i="6"/>
  <c r="BI256" i="6"/>
  <c r="BH256" i="6"/>
  <c r="BG256" i="6"/>
  <c r="BE256" i="6"/>
  <c r="T256" i="6"/>
  <c r="R256" i="6"/>
  <c r="P256" i="6"/>
  <c r="BI254" i="6"/>
  <c r="BH254" i="6"/>
  <c r="BG254" i="6"/>
  <c r="BE254" i="6"/>
  <c r="T254" i="6"/>
  <c r="R254" i="6"/>
  <c r="P254" i="6"/>
  <c r="BI252" i="6"/>
  <c r="BH252" i="6"/>
  <c r="BG252" i="6"/>
  <c r="BE252" i="6"/>
  <c r="T252" i="6"/>
  <c r="R252" i="6"/>
  <c r="P252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4" i="6"/>
  <c r="BH184" i="6"/>
  <c r="BG184" i="6"/>
  <c r="BE184" i="6"/>
  <c r="T184" i="6"/>
  <c r="R184" i="6"/>
  <c r="P184" i="6"/>
  <c r="BI182" i="6"/>
  <c r="BH182" i="6"/>
  <c r="BG182" i="6"/>
  <c r="BE182" i="6"/>
  <c r="T182" i="6"/>
  <c r="R182" i="6"/>
  <c r="P182" i="6"/>
  <c r="BI180" i="6"/>
  <c r="BH180" i="6"/>
  <c r="BG180" i="6"/>
  <c r="BE180" i="6"/>
  <c r="T180" i="6"/>
  <c r="R180" i="6"/>
  <c r="P180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J130" i="6"/>
  <c r="J129" i="6"/>
  <c r="F129" i="6"/>
  <c r="F127" i="6"/>
  <c r="E125" i="6"/>
  <c r="BI110" i="6"/>
  <c r="BH110" i="6"/>
  <c r="BG110" i="6"/>
  <c r="BF110" i="6"/>
  <c r="BE110" i="6"/>
  <c r="J94" i="6"/>
  <c r="J93" i="6"/>
  <c r="F93" i="6"/>
  <c r="F91" i="6"/>
  <c r="E89" i="6"/>
  <c r="J20" i="6"/>
  <c r="E20" i="6"/>
  <c r="F130" i="6"/>
  <c r="J19" i="6"/>
  <c r="J14" i="6"/>
  <c r="J127" i="6"/>
  <c r="E7" i="6"/>
  <c r="E121" i="6"/>
  <c r="J41" i="5"/>
  <c r="J40" i="5"/>
  <c r="AY101" i="1"/>
  <c r="J39" i="5"/>
  <c r="AX101" i="1"/>
  <c r="BI1428" i="5"/>
  <c r="BH1428" i="5"/>
  <c r="BG1428" i="5"/>
  <c r="BE1428" i="5"/>
  <c r="T1428" i="5"/>
  <c r="T1427" i="5"/>
  <c r="T1426" i="5"/>
  <c r="R1428" i="5"/>
  <c r="R1427" i="5"/>
  <c r="R1426" i="5"/>
  <c r="P1428" i="5"/>
  <c r="P1427" i="5"/>
  <c r="P1426" i="5"/>
  <c r="BI1425" i="5"/>
  <c r="BH1425" i="5"/>
  <c r="BG1425" i="5"/>
  <c r="BE1425" i="5"/>
  <c r="T1425" i="5"/>
  <c r="R1425" i="5"/>
  <c r="P1425" i="5"/>
  <c r="BI1409" i="5"/>
  <c r="BH1409" i="5"/>
  <c r="BG1409" i="5"/>
  <c r="BE1409" i="5"/>
  <c r="T1409" i="5"/>
  <c r="R1409" i="5"/>
  <c r="P1409" i="5"/>
  <c r="BI1378" i="5"/>
  <c r="BH1378" i="5"/>
  <c r="BG1378" i="5"/>
  <c r="BE1378" i="5"/>
  <c r="T1378" i="5"/>
  <c r="R1378" i="5"/>
  <c r="P1378" i="5"/>
  <c r="BI1357" i="5"/>
  <c r="BH1357" i="5"/>
  <c r="BG1357" i="5"/>
  <c r="BE1357" i="5"/>
  <c r="T1357" i="5"/>
  <c r="R1357" i="5"/>
  <c r="P1357" i="5"/>
  <c r="BI1355" i="5"/>
  <c r="BH1355" i="5"/>
  <c r="BG1355" i="5"/>
  <c r="BE1355" i="5"/>
  <c r="T1355" i="5"/>
  <c r="R1355" i="5"/>
  <c r="P1355" i="5"/>
  <c r="BI1339" i="5"/>
  <c r="BH1339" i="5"/>
  <c r="BG1339" i="5"/>
  <c r="BE1339" i="5"/>
  <c r="T1339" i="5"/>
  <c r="R1339" i="5"/>
  <c r="P1339" i="5"/>
  <c r="BI1324" i="5"/>
  <c r="BH1324" i="5"/>
  <c r="BG1324" i="5"/>
  <c r="BE1324" i="5"/>
  <c r="T1324" i="5"/>
  <c r="R1324" i="5"/>
  <c r="P1324" i="5"/>
  <c r="BI1317" i="5"/>
  <c r="BH1317" i="5"/>
  <c r="BG1317" i="5"/>
  <c r="BE1317" i="5"/>
  <c r="T1317" i="5"/>
  <c r="R1317" i="5"/>
  <c r="P1317" i="5"/>
  <c r="BI1315" i="5"/>
  <c r="BH1315" i="5"/>
  <c r="BG1315" i="5"/>
  <c r="BE1315" i="5"/>
  <c r="T1315" i="5"/>
  <c r="R1315" i="5"/>
  <c r="P1315" i="5"/>
  <c r="BI1313" i="5"/>
  <c r="BH1313" i="5"/>
  <c r="BG1313" i="5"/>
  <c r="BE1313" i="5"/>
  <c r="T1313" i="5"/>
  <c r="R1313" i="5"/>
  <c r="P1313" i="5"/>
  <c r="BI1297" i="5"/>
  <c r="BH1297" i="5"/>
  <c r="BG1297" i="5"/>
  <c r="BE1297" i="5"/>
  <c r="T1297" i="5"/>
  <c r="R1297" i="5"/>
  <c r="P1297" i="5"/>
  <c r="BI1295" i="5"/>
  <c r="BH1295" i="5"/>
  <c r="BG1295" i="5"/>
  <c r="BE1295" i="5"/>
  <c r="T1295" i="5"/>
  <c r="R1295" i="5"/>
  <c r="P1295" i="5"/>
  <c r="BI1293" i="5"/>
  <c r="BH1293" i="5"/>
  <c r="BG1293" i="5"/>
  <c r="BE1293" i="5"/>
  <c r="T1293" i="5"/>
  <c r="R1293" i="5"/>
  <c r="P1293" i="5"/>
  <c r="BI1287" i="5"/>
  <c r="BH1287" i="5"/>
  <c r="BG1287" i="5"/>
  <c r="BE1287" i="5"/>
  <c r="T1287" i="5"/>
  <c r="R1287" i="5"/>
  <c r="P1287" i="5"/>
  <c r="BI1285" i="5"/>
  <c r="BH1285" i="5"/>
  <c r="BG1285" i="5"/>
  <c r="BE1285" i="5"/>
  <c r="T1285" i="5"/>
  <c r="R1285" i="5"/>
  <c r="P1285" i="5"/>
  <c r="BI1283" i="5"/>
  <c r="BH1283" i="5"/>
  <c r="BG1283" i="5"/>
  <c r="BE1283" i="5"/>
  <c r="T1283" i="5"/>
  <c r="R1283" i="5"/>
  <c r="P1283" i="5"/>
  <c r="BI1267" i="5"/>
  <c r="BH1267" i="5"/>
  <c r="BG1267" i="5"/>
  <c r="BE1267" i="5"/>
  <c r="T1267" i="5"/>
  <c r="R1267" i="5"/>
  <c r="P1267" i="5"/>
  <c r="BI1265" i="5"/>
  <c r="BH1265" i="5"/>
  <c r="BG1265" i="5"/>
  <c r="BE1265" i="5"/>
  <c r="T1265" i="5"/>
  <c r="R1265" i="5"/>
  <c r="P1265" i="5"/>
  <c r="BI1262" i="5"/>
  <c r="BH1262" i="5"/>
  <c r="BG1262" i="5"/>
  <c r="BE1262" i="5"/>
  <c r="T1262" i="5"/>
  <c r="R1262" i="5"/>
  <c r="P1262" i="5"/>
  <c r="BI1259" i="5"/>
  <c r="BH1259" i="5"/>
  <c r="BG1259" i="5"/>
  <c r="BE1259" i="5"/>
  <c r="T1259" i="5"/>
  <c r="R1259" i="5"/>
  <c r="P1259" i="5"/>
  <c r="BI1252" i="5"/>
  <c r="BH1252" i="5"/>
  <c r="BG1252" i="5"/>
  <c r="BE1252" i="5"/>
  <c r="T1252" i="5"/>
  <c r="R1252" i="5"/>
  <c r="P1252" i="5"/>
  <c r="BI1246" i="5"/>
  <c r="BH1246" i="5"/>
  <c r="BG1246" i="5"/>
  <c r="BE1246" i="5"/>
  <c r="T1246" i="5"/>
  <c r="R1246" i="5"/>
  <c r="P1246" i="5"/>
  <c r="BI1240" i="5"/>
  <c r="BH1240" i="5"/>
  <c r="BG1240" i="5"/>
  <c r="BE1240" i="5"/>
  <c r="T1240" i="5"/>
  <c r="R1240" i="5"/>
  <c r="P1240" i="5"/>
  <c r="BI1230" i="5"/>
  <c r="BH1230" i="5"/>
  <c r="BG1230" i="5"/>
  <c r="BE1230" i="5"/>
  <c r="T1230" i="5"/>
  <c r="R1230" i="5"/>
  <c r="P1230" i="5"/>
  <c r="BI1208" i="5"/>
  <c r="BH1208" i="5"/>
  <c r="BG1208" i="5"/>
  <c r="BE1208" i="5"/>
  <c r="T1208" i="5"/>
  <c r="R1208" i="5"/>
  <c r="P1208" i="5"/>
  <c r="BI1177" i="5"/>
  <c r="BH1177" i="5"/>
  <c r="BG1177" i="5"/>
  <c r="BE1177" i="5"/>
  <c r="T1177" i="5"/>
  <c r="R1177" i="5"/>
  <c r="P1177" i="5"/>
  <c r="BI1159" i="5"/>
  <c r="BH1159" i="5"/>
  <c r="BG1159" i="5"/>
  <c r="BE1159" i="5"/>
  <c r="T1159" i="5"/>
  <c r="R1159" i="5"/>
  <c r="P1159" i="5"/>
  <c r="BI1133" i="5"/>
  <c r="BH1133" i="5"/>
  <c r="BG1133" i="5"/>
  <c r="BE1133" i="5"/>
  <c r="T1133" i="5"/>
  <c r="R1133" i="5"/>
  <c r="P1133" i="5"/>
  <c r="BI1132" i="5"/>
  <c r="BH1132" i="5"/>
  <c r="BG1132" i="5"/>
  <c r="BE1132" i="5"/>
  <c r="T1132" i="5"/>
  <c r="R1132" i="5"/>
  <c r="P1132" i="5"/>
  <c r="BI1129" i="5"/>
  <c r="BH1129" i="5"/>
  <c r="BG1129" i="5"/>
  <c r="BE1129" i="5"/>
  <c r="T1129" i="5"/>
  <c r="R1129" i="5"/>
  <c r="P1129" i="5"/>
  <c r="BI1128" i="5"/>
  <c r="BH1128" i="5"/>
  <c r="BG1128" i="5"/>
  <c r="BE1128" i="5"/>
  <c r="T1128" i="5"/>
  <c r="R1128" i="5"/>
  <c r="P1128" i="5"/>
  <c r="BI1125" i="5"/>
  <c r="BH1125" i="5"/>
  <c r="BG1125" i="5"/>
  <c r="BE1125" i="5"/>
  <c r="T1125" i="5"/>
  <c r="R1125" i="5"/>
  <c r="P1125" i="5"/>
  <c r="BI1124" i="5"/>
  <c r="BH1124" i="5"/>
  <c r="BG1124" i="5"/>
  <c r="BE1124" i="5"/>
  <c r="T1124" i="5"/>
  <c r="R1124" i="5"/>
  <c r="P1124" i="5"/>
  <c r="BI1114" i="5"/>
  <c r="BH1114" i="5"/>
  <c r="BG1114" i="5"/>
  <c r="BE1114" i="5"/>
  <c r="T1114" i="5"/>
  <c r="R1114" i="5"/>
  <c r="P1114" i="5"/>
  <c r="BI1113" i="5"/>
  <c r="BH1113" i="5"/>
  <c r="BG1113" i="5"/>
  <c r="BE1113" i="5"/>
  <c r="T1113" i="5"/>
  <c r="R1113" i="5"/>
  <c r="P1113" i="5"/>
  <c r="BI1109" i="5"/>
  <c r="BH1109" i="5"/>
  <c r="BG1109" i="5"/>
  <c r="BE1109" i="5"/>
  <c r="T1109" i="5"/>
  <c r="R1109" i="5"/>
  <c r="P1109" i="5"/>
  <c r="BI1108" i="5"/>
  <c r="BH1108" i="5"/>
  <c r="BG1108" i="5"/>
  <c r="BE1108" i="5"/>
  <c r="T1108" i="5"/>
  <c r="R1108" i="5"/>
  <c r="P1108" i="5"/>
  <c r="BI1103" i="5"/>
  <c r="BH1103" i="5"/>
  <c r="BG1103" i="5"/>
  <c r="BE1103" i="5"/>
  <c r="T1103" i="5"/>
  <c r="R1103" i="5"/>
  <c r="P1103" i="5"/>
  <c r="BI1102" i="5"/>
  <c r="BH1102" i="5"/>
  <c r="BG1102" i="5"/>
  <c r="BE1102" i="5"/>
  <c r="T1102" i="5"/>
  <c r="R1102" i="5"/>
  <c r="P1102" i="5"/>
  <c r="BI1101" i="5"/>
  <c r="BH1101" i="5"/>
  <c r="BG1101" i="5"/>
  <c r="BE1101" i="5"/>
  <c r="T1101" i="5"/>
  <c r="R1101" i="5"/>
  <c r="P1101" i="5"/>
  <c r="BI1097" i="5"/>
  <c r="BH1097" i="5"/>
  <c r="BG1097" i="5"/>
  <c r="BE1097" i="5"/>
  <c r="T1097" i="5"/>
  <c r="R1097" i="5"/>
  <c r="P1097" i="5"/>
  <c r="BI1096" i="5"/>
  <c r="BH1096" i="5"/>
  <c r="BG1096" i="5"/>
  <c r="BE1096" i="5"/>
  <c r="T1096" i="5"/>
  <c r="R1096" i="5"/>
  <c r="P1096" i="5"/>
  <c r="BI1095" i="5"/>
  <c r="BH1095" i="5"/>
  <c r="BG1095" i="5"/>
  <c r="BE1095" i="5"/>
  <c r="T1095" i="5"/>
  <c r="R1095" i="5"/>
  <c r="P1095" i="5"/>
  <c r="BI1090" i="5"/>
  <c r="BH1090" i="5"/>
  <c r="BG1090" i="5"/>
  <c r="BE1090" i="5"/>
  <c r="T1090" i="5"/>
  <c r="R1090" i="5"/>
  <c r="P1090" i="5"/>
  <c r="BI1089" i="5"/>
  <c r="BH1089" i="5"/>
  <c r="BG1089" i="5"/>
  <c r="BE1089" i="5"/>
  <c r="T1089" i="5"/>
  <c r="R1089" i="5"/>
  <c r="P1089" i="5"/>
  <c r="BI1088" i="5"/>
  <c r="BH1088" i="5"/>
  <c r="BG1088" i="5"/>
  <c r="BE1088" i="5"/>
  <c r="T1088" i="5"/>
  <c r="R1088" i="5"/>
  <c r="P1088" i="5"/>
  <c r="BI1086" i="5"/>
  <c r="BH1086" i="5"/>
  <c r="BG1086" i="5"/>
  <c r="BE1086" i="5"/>
  <c r="T1086" i="5"/>
  <c r="R1086" i="5"/>
  <c r="P1086" i="5"/>
  <c r="BI1085" i="5"/>
  <c r="BH1085" i="5"/>
  <c r="BG1085" i="5"/>
  <c r="BE1085" i="5"/>
  <c r="T1085" i="5"/>
  <c r="R1085" i="5"/>
  <c r="P1085" i="5"/>
  <c r="BI1084" i="5"/>
  <c r="BH1084" i="5"/>
  <c r="BG1084" i="5"/>
  <c r="BE1084" i="5"/>
  <c r="T1084" i="5"/>
  <c r="R1084" i="5"/>
  <c r="P1084" i="5"/>
  <c r="BI1079" i="5"/>
  <c r="BH1079" i="5"/>
  <c r="BG1079" i="5"/>
  <c r="BE1079" i="5"/>
  <c r="T1079" i="5"/>
  <c r="R1079" i="5"/>
  <c r="P1079" i="5"/>
  <c r="BI1078" i="5"/>
  <c r="BH1078" i="5"/>
  <c r="BG1078" i="5"/>
  <c r="BE1078" i="5"/>
  <c r="T1078" i="5"/>
  <c r="R1078" i="5"/>
  <c r="P1078" i="5"/>
  <c r="BI1069" i="5"/>
  <c r="BH1069" i="5"/>
  <c r="BG1069" i="5"/>
  <c r="BE1069" i="5"/>
  <c r="T1069" i="5"/>
  <c r="R1069" i="5"/>
  <c r="P1069" i="5"/>
  <c r="BI1067" i="5"/>
  <c r="BH1067" i="5"/>
  <c r="BG1067" i="5"/>
  <c r="BE1067" i="5"/>
  <c r="T1067" i="5"/>
  <c r="R1067" i="5"/>
  <c r="P1067" i="5"/>
  <c r="BI1064" i="5"/>
  <c r="BH1064" i="5"/>
  <c r="BG1064" i="5"/>
  <c r="BE1064" i="5"/>
  <c r="T1064" i="5"/>
  <c r="R1064" i="5"/>
  <c r="P1064" i="5"/>
  <c r="BI1062" i="5"/>
  <c r="BH1062" i="5"/>
  <c r="BG1062" i="5"/>
  <c r="BE1062" i="5"/>
  <c r="T1062" i="5"/>
  <c r="R1062" i="5"/>
  <c r="P1062" i="5"/>
  <c r="BI1032" i="5"/>
  <c r="BH1032" i="5"/>
  <c r="BG1032" i="5"/>
  <c r="BE1032" i="5"/>
  <c r="T1032" i="5"/>
  <c r="R1032" i="5"/>
  <c r="P1032" i="5"/>
  <c r="BI1030" i="5"/>
  <c r="BH1030" i="5"/>
  <c r="BG1030" i="5"/>
  <c r="BE1030" i="5"/>
  <c r="T1030" i="5"/>
  <c r="R1030" i="5"/>
  <c r="P1030" i="5"/>
  <c r="BI1028" i="5"/>
  <c r="BH1028" i="5"/>
  <c r="BG1028" i="5"/>
  <c r="BE1028" i="5"/>
  <c r="T1028" i="5"/>
  <c r="R1028" i="5"/>
  <c r="P1028" i="5"/>
  <c r="BI1027" i="5"/>
  <c r="BH1027" i="5"/>
  <c r="BG1027" i="5"/>
  <c r="BE1027" i="5"/>
  <c r="T1027" i="5"/>
  <c r="R1027" i="5"/>
  <c r="P1027" i="5"/>
  <c r="BI1026" i="5"/>
  <c r="BH1026" i="5"/>
  <c r="BG1026" i="5"/>
  <c r="BE1026" i="5"/>
  <c r="T1026" i="5"/>
  <c r="R1026" i="5"/>
  <c r="P1026" i="5"/>
  <c r="BI1025" i="5"/>
  <c r="BH1025" i="5"/>
  <c r="BG1025" i="5"/>
  <c r="BE1025" i="5"/>
  <c r="T1025" i="5"/>
  <c r="R1025" i="5"/>
  <c r="P1025" i="5"/>
  <c r="BI1022" i="5"/>
  <c r="BH1022" i="5"/>
  <c r="BG1022" i="5"/>
  <c r="BE1022" i="5"/>
  <c r="T1022" i="5"/>
  <c r="R1022" i="5"/>
  <c r="P1022" i="5"/>
  <c r="BI1021" i="5"/>
  <c r="BH1021" i="5"/>
  <c r="BG1021" i="5"/>
  <c r="BE1021" i="5"/>
  <c r="T1021" i="5"/>
  <c r="R1021" i="5"/>
  <c r="P1021" i="5"/>
  <c r="BI1020" i="5"/>
  <c r="BH1020" i="5"/>
  <c r="BG1020" i="5"/>
  <c r="BE1020" i="5"/>
  <c r="T1020" i="5"/>
  <c r="R1020" i="5"/>
  <c r="P1020" i="5"/>
  <c r="BI1010" i="5"/>
  <c r="BH1010" i="5"/>
  <c r="BG1010" i="5"/>
  <c r="BE1010" i="5"/>
  <c r="T1010" i="5"/>
  <c r="R1010" i="5"/>
  <c r="P1010" i="5"/>
  <c r="BI1008" i="5"/>
  <c r="BH1008" i="5"/>
  <c r="BG1008" i="5"/>
  <c r="BE1008" i="5"/>
  <c r="T1008" i="5"/>
  <c r="R1008" i="5"/>
  <c r="P1008" i="5"/>
  <c r="BI1006" i="5"/>
  <c r="BH1006" i="5"/>
  <c r="BG1006" i="5"/>
  <c r="BE1006" i="5"/>
  <c r="T1006" i="5"/>
  <c r="R1006" i="5"/>
  <c r="P1006" i="5"/>
  <c r="BI1002" i="5"/>
  <c r="BH1002" i="5"/>
  <c r="BG1002" i="5"/>
  <c r="BE1002" i="5"/>
  <c r="T1002" i="5"/>
  <c r="R1002" i="5"/>
  <c r="P1002" i="5"/>
  <c r="BI1001" i="5"/>
  <c r="BH1001" i="5"/>
  <c r="BG1001" i="5"/>
  <c r="BE1001" i="5"/>
  <c r="T1001" i="5"/>
  <c r="R1001" i="5"/>
  <c r="P1001" i="5"/>
  <c r="BI1000" i="5"/>
  <c r="BH1000" i="5"/>
  <c r="BG1000" i="5"/>
  <c r="BE1000" i="5"/>
  <c r="T1000" i="5"/>
  <c r="R1000" i="5"/>
  <c r="P1000" i="5"/>
  <c r="BI999" i="5"/>
  <c r="BH999" i="5"/>
  <c r="BG999" i="5"/>
  <c r="BE999" i="5"/>
  <c r="T999" i="5"/>
  <c r="R999" i="5"/>
  <c r="P999" i="5"/>
  <c r="BI998" i="5"/>
  <c r="BH998" i="5"/>
  <c r="BG998" i="5"/>
  <c r="BE998" i="5"/>
  <c r="T998" i="5"/>
  <c r="R998" i="5"/>
  <c r="P998" i="5"/>
  <c r="BI995" i="5"/>
  <c r="BH995" i="5"/>
  <c r="BG995" i="5"/>
  <c r="BE995" i="5"/>
  <c r="T995" i="5"/>
  <c r="R995" i="5"/>
  <c r="P995" i="5"/>
  <c r="BI992" i="5"/>
  <c r="BH992" i="5"/>
  <c r="BG992" i="5"/>
  <c r="BE992" i="5"/>
  <c r="T992" i="5"/>
  <c r="R992" i="5"/>
  <c r="P992" i="5"/>
  <c r="BI989" i="5"/>
  <c r="BH989" i="5"/>
  <c r="BG989" i="5"/>
  <c r="BE989" i="5"/>
  <c r="T989" i="5"/>
  <c r="R989" i="5"/>
  <c r="P989" i="5"/>
  <c r="BI986" i="5"/>
  <c r="BH986" i="5"/>
  <c r="BG986" i="5"/>
  <c r="BE986" i="5"/>
  <c r="T986" i="5"/>
  <c r="R986" i="5"/>
  <c r="P986" i="5"/>
  <c r="BI983" i="5"/>
  <c r="BH983" i="5"/>
  <c r="BG983" i="5"/>
  <c r="BE983" i="5"/>
  <c r="T983" i="5"/>
  <c r="R983" i="5"/>
  <c r="P983" i="5"/>
  <c r="BI980" i="5"/>
  <c r="BH980" i="5"/>
  <c r="BG980" i="5"/>
  <c r="BE980" i="5"/>
  <c r="T980" i="5"/>
  <c r="R980" i="5"/>
  <c r="P980" i="5"/>
  <c r="BI977" i="5"/>
  <c r="BH977" i="5"/>
  <c r="BG977" i="5"/>
  <c r="BE977" i="5"/>
  <c r="T977" i="5"/>
  <c r="R977" i="5"/>
  <c r="P977" i="5"/>
  <c r="BI974" i="5"/>
  <c r="BH974" i="5"/>
  <c r="BG974" i="5"/>
  <c r="BE974" i="5"/>
  <c r="T974" i="5"/>
  <c r="R974" i="5"/>
  <c r="P974" i="5"/>
  <c r="BI971" i="5"/>
  <c r="BH971" i="5"/>
  <c r="BG971" i="5"/>
  <c r="BE971" i="5"/>
  <c r="T971" i="5"/>
  <c r="R971" i="5"/>
  <c r="P971" i="5"/>
  <c r="BI968" i="5"/>
  <c r="BH968" i="5"/>
  <c r="BG968" i="5"/>
  <c r="BE968" i="5"/>
  <c r="T968" i="5"/>
  <c r="R968" i="5"/>
  <c r="P968" i="5"/>
  <c r="BI965" i="5"/>
  <c r="BH965" i="5"/>
  <c r="BG965" i="5"/>
  <c r="BE965" i="5"/>
  <c r="T965" i="5"/>
  <c r="R965" i="5"/>
  <c r="P965" i="5"/>
  <c r="BI962" i="5"/>
  <c r="BH962" i="5"/>
  <c r="BG962" i="5"/>
  <c r="BE962" i="5"/>
  <c r="T962" i="5"/>
  <c r="R962" i="5"/>
  <c r="P962" i="5"/>
  <c r="BI956" i="5"/>
  <c r="BH956" i="5"/>
  <c r="BG956" i="5"/>
  <c r="BE956" i="5"/>
  <c r="T956" i="5"/>
  <c r="R956" i="5"/>
  <c r="P956" i="5"/>
  <c r="BI955" i="5"/>
  <c r="BH955" i="5"/>
  <c r="BG955" i="5"/>
  <c r="BE955" i="5"/>
  <c r="T955" i="5"/>
  <c r="R955" i="5"/>
  <c r="P955" i="5"/>
  <c r="BI953" i="5"/>
  <c r="BH953" i="5"/>
  <c r="BG953" i="5"/>
  <c r="BE953" i="5"/>
  <c r="T953" i="5"/>
  <c r="R953" i="5"/>
  <c r="P953" i="5"/>
  <c r="BI950" i="5"/>
  <c r="BH950" i="5"/>
  <c r="BG950" i="5"/>
  <c r="BE950" i="5"/>
  <c r="T950" i="5"/>
  <c r="R950" i="5"/>
  <c r="P950" i="5"/>
  <c r="BI949" i="5"/>
  <c r="BH949" i="5"/>
  <c r="BG949" i="5"/>
  <c r="BE949" i="5"/>
  <c r="T949" i="5"/>
  <c r="R949" i="5"/>
  <c r="P949" i="5"/>
  <c r="BI948" i="5"/>
  <c r="BH948" i="5"/>
  <c r="BG948" i="5"/>
  <c r="BE948" i="5"/>
  <c r="T948" i="5"/>
  <c r="R948" i="5"/>
  <c r="P948" i="5"/>
  <c r="BI947" i="5"/>
  <c r="BH947" i="5"/>
  <c r="BG947" i="5"/>
  <c r="BE947" i="5"/>
  <c r="T947" i="5"/>
  <c r="R947" i="5"/>
  <c r="P947" i="5"/>
  <c r="BI946" i="5"/>
  <c r="BH946" i="5"/>
  <c r="BG946" i="5"/>
  <c r="BE946" i="5"/>
  <c r="T946" i="5"/>
  <c r="R946" i="5"/>
  <c r="P946" i="5"/>
  <c r="BI943" i="5"/>
  <c r="BH943" i="5"/>
  <c r="BG943" i="5"/>
  <c r="BE943" i="5"/>
  <c r="T943" i="5"/>
  <c r="R943" i="5"/>
  <c r="P943" i="5"/>
  <c r="BI940" i="5"/>
  <c r="BH940" i="5"/>
  <c r="BG940" i="5"/>
  <c r="BE940" i="5"/>
  <c r="T940" i="5"/>
  <c r="R940" i="5"/>
  <c r="P940" i="5"/>
  <c r="BI938" i="5"/>
  <c r="BH938" i="5"/>
  <c r="BG938" i="5"/>
  <c r="BE938" i="5"/>
  <c r="T938" i="5"/>
  <c r="R938" i="5"/>
  <c r="P938" i="5"/>
  <c r="BI937" i="5"/>
  <c r="BH937" i="5"/>
  <c r="BG937" i="5"/>
  <c r="BE937" i="5"/>
  <c r="T937" i="5"/>
  <c r="R937" i="5"/>
  <c r="P937" i="5"/>
  <c r="BI934" i="5"/>
  <c r="BH934" i="5"/>
  <c r="BG934" i="5"/>
  <c r="BE934" i="5"/>
  <c r="T934" i="5"/>
  <c r="R934" i="5"/>
  <c r="P934" i="5"/>
  <c r="BI931" i="5"/>
  <c r="BH931" i="5"/>
  <c r="BG931" i="5"/>
  <c r="BE931" i="5"/>
  <c r="T931" i="5"/>
  <c r="R931" i="5"/>
  <c r="P931" i="5"/>
  <c r="BI927" i="5"/>
  <c r="BH927" i="5"/>
  <c r="BG927" i="5"/>
  <c r="BE927" i="5"/>
  <c r="T927" i="5"/>
  <c r="R927" i="5"/>
  <c r="P927" i="5"/>
  <c r="BI924" i="5"/>
  <c r="BH924" i="5"/>
  <c r="BG924" i="5"/>
  <c r="BE924" i="5"/>
  <c r="T924" i="5"/>
  <c r="R924" i="5"/>
  <c r="P924" i="5"/>
  <c r="BI921" i="5"/>
  <c r="BH921" i="5"/>
  <c r="BG921" i="5"/>
  <c r="BE921" i="5"/>
  <c r="T921" i="5"/>
  <c r="R921" i="5"/>
  <c r="P921" i="5"/>
  <c r="BI917" i="5"/>
  <c r="BH917" i="5"/>
  <c r="BG917" i="5"/>
  <c r="BE917" i="5"/>
  <c r="T917" i="5"/>
  <c r="R917" i="5"/>
  <c r="P917" i="5"/>
  <c r="BI912" i="5"/>
  <c r="BH912" i="5"/>
  <c r="BG912" i="5"/>
  <c r="BE912" i="5"/>
  <c r="T912" i="5"/>
  <c r="R912" i="5"/>
  <c r="P912" i="5"/>
  <c r="BI908" i="5"/>
  <c r="BH908" i="5"/>
  <c r="BG908" i="5"/>
  <c r="BE908" i="5"/>
  <c r="T908" i="5"/>
  <c r="R908" i="5"/>
  <c r="P908" i="5"/>
  <c r="BI904" i="5"/>
  <c r="BH904" i="5"/>
  <c r="BG904" i="5"/>
  <c r="BE904" i="5"/>
  <c r="T904" i="5"/>
  <c r="R904" i="5"/>
  <c r="P904" i="5"/>
  <c r="BI900" i="5"/>
  <c r="BH900" i="5"/>
  <c r="BG900" i="5"/>
  <c r="BE900" i="5"/>
  <c r="T900" i="5"/>
  <c r="R900" i="5"/>
  <c r="P900" i="5"/>
  <c r="BI896" i="5"/>
  <c r="BH896" i="5"/>
  <c r="BG896" i="5"/>
  <c r="BE896" i="5"/>
  <c r="T896" i="5"/>
  <c r="R896" i="5"/>
  <c r="P896" i="5"/>
  <c r="BI892" i="5"/>
  <c r="BH892" i="5"/>
  <c r="BG892" i="5"/>
  <c r="BE892" i="5"/>
  <c r="T892" i="5"/>
  <c r="R892" i="5"/>
  <c r="P892" i="5"/>
  <c r="BI888" i="5"/>
  <c r="BH888" i="5"/>
  <c r="BG888" i="5"/>
  <c r="BE888" i="5"/>
  <c r="T888" i="5"/>
  <c r="R888" i="5"/>
  <c r="P888" i="5"/>
  <c r="BI884" i="5"/>
  <c r="BH884" i="5"/>
  <c r="BG884" i="5"/>
  <c r="BE884" i="5"/>
  <c r="T884" i="5"/>
  <c r="R884" i="5"/>
  <c r="P884" i="5"/>
  <c r="BI880" i="5"/>
  <c r="BH880" i="5"/>
  <c r="BG880" i="5"/>
  <c r="BE880" i="5"/>
  <c r="T880" i="5"/>
  <c r="R880" i="5"/>
  <c r="P880" i="5"/>
  <c r="BI878" i="5"/>
  <c r="BH878" i="5"/>
  <c r="BG878" i="5"/>
  <c r="BE878" i="5"/>
  <c r="T878" i="5"/>
  <c r="R878" i="5"/>
  <c r="P878" i="5"/>
  <c r="BI870" i="5"/>
  <c r="BH870" i="5"/>
  <c r="BG870" i="5"/>
  <c r="BE870" i="5"/>
  <c r="T870" i="5"/>
  <c r="R870" i="5"/>
  <c r="P870" i="5"/>
  <c r="BI867" i="5"/>
  <c r="BH867" i="5"/>
  <c r="BG867" i="5"/>
  <c r="BE867" i="5"/>
  <c r="T867" i="5"/>
  <c r="R867" i="5"/>
  <c r="P867" i="5"/>
  <c r="BI864" i="5"/>
  <c r="BH864" i="5"/>
  <c r="BG864" i="5"/>
  <c r="BE864" i="5"/>
  <c r="T864" i="5"/>
  <c r="R864" i="5"/>
  <c r="P864" i="5"/>
  <c r="BI860" i="5"/>
  <c r="BH860" i="5"/>
  <c r="BG860" i="5"/>
  <c r="BE860" i="5"/>
  <c r="T860" i="5"/>
  <c r="R860" i="5"/>
  <c r="P860" i="5"/>
  <c r="BI854" i="5"/>
  <c r="BH854" i="5"/>
  <c r="BG854" i="5"/>
  <c r="BE854" i="5"/>
  <c r="T854" i="5"/>
  <c r="R854" i="5"/>
  <c r="P854" i="5"/>
  <c r="BI852" i="5"/>
  <c r="BH852" i="5"/>
  <c r="BG852" i="5"/>
  <c r="BE852" i="5"/>
  <c r="T852" i="5"/>
  <c r="R852" i="5"/>
  <c r="P852" i="5"/>
  <c r="BI850" i="5"/>
  <c r="BH850" i="5"/>
  <c r="BG850" i="5"/>
  <c r="BE850" i="5"/>
  <c r="T850" i="5"/>
  <c r="R850" i="5"/>
  <c r="P850" i="5"/>
  <c r="BI837" i="5"/>
  <c r="BH837" i="5"/>
  <c r="BG837" i="5"/>
  <c r="BE837" i="5"/>
  <c r="T837" i="5"/>
  <c r="R837" i="5"/>
  <c r="P837" i="5"/>
  <c r="BI835" i="5"/>
  <c r="BH835" i="5"/>
  <c r="BG835" i="5"/>
  <c r="BE835" i="5"/>
  <c r="T835" i="5"/>
  <c r="R835" i="5"/>
  <c r="P835" i="5"/>
  <c r="BI833" i="5"/>
  <c r="BH833" i="5"/>
  <c r="BG833" i="5"/>
  <c r="BE833" i="5"/>
  <c r="T833" i="5"/>
  <c r="R833" i="5"/>
  <c r="P833" i="5"/>
  <c r="BI828" i="5"/>
  <c r="BH828" i="5"/>
  <c r="BG828" i="5"/>
  <c r="BE828" i="5"/>
  <c r="T828" i="5"/>
  <c r="R828" i="5"/>
  <c r="P828" i="5"/>
  <c r="BI826" i="5"/>
  <c r="BH826" i="5"/>
  <c r="BG826" i="5"/>
  <c r="BE826" i="5"/>
  <c r="T826" i="5"/>
  <c r="R826" i="5"/>
  <c r="P826" i="5"/>
  <c r="BI824" i="5"/>
  <c r="BH824" i="5"/>
  <c r="BG824" i="5"/>
  <c r="BE824" i="5"/>
  <c r="T824" i="5"/>
  <c r="R824" i="5"/>
  <c r="P824" i="5"/>
  <c r="BI810" i="5"/>
  <c r="BH810" i="5"/>
  <c r="BG810" i="5"/>
  <c r="BE810" i="5"/>
  <c r="T810" i="5"/>
  <c r="R810" i="5"/>
  <c r="P810" i="5"/>
  <c r="BI804" i="5"/>
  <c r="BH804" i="5"/>
  <c r="BG804" i="5"/>
  <c r="BE804" i="5"/>
  <c r="T804" i="5"/>
  <c r="R804" i="5"/>
  <c r="P804" i="5"/>
  <c r="BI803" i="5"/>
  <c r="BH803" i="5"/>
  <c r="BG803" i="5"/>
  <c r="BE803" i="5"/>
  <c r="T803" i="5"/>
  <c r="R803" i="5"/>
  <c r="P803" i="5"/>
  <c r="BI795" i="5"/>
  <c r="BH795" i="5"/>
  <c r="BG795" i="5"/>
  <c r="BE795" i="5"/>
  <c r="T795" i="5"/>
  <c r="R795" i="5"/>
  <c r="P795" i="5"/>
  <c r="BI785" i="5"/>
  <c r="BH785" i="5"/>
  <c r="BG785" i="5"/>
  <c r="BE785" i="5"/>
  <c r="T785" i="5"/>
  <c r="R785" i="5"/>
  <c r="P785" i="5"/>
  <c r="BI771" i="5"/>
  <c r="BH771" i="5"/>
  <c r="BG771" i="5"/>
  <c r="BE771" i="5"/>
  <c r="T771" i="5"/>
  <c r="R771" i="5"/>
  <c r="P771" i="5"/>
  <c r="BI756" i="5"/>
  <c r="BH756" i="5"/>
  <c r="BG756" i="5"/>
  <c r="BE756" i="5"/>
  <c r="T756" i="5"/>
  <c r="R756" i="5"/>
  <c r="P756" i="5"/>
  <c r="BI754" i="5"/>
  <c r="BH754" i="5"/>
  <c r="BG754" i="5"/>
  <c r="BE754" i="5"/>
  <c r="T754" i="5"/>
  <c r="R754" i="5"/>
  <c r="P754" i="5"/>
  <c r="BI753" i="5"/>
  <c r="BH753" i="5"/>
  <c r="BG753" i="5"/>
  <c r="BE753" i="5"/>
  <c r="T753" i="5"/>
  <c r="R753" i="5"/>
  <c r="P753" i="5"/>
  <c r="BI752" i="5"/>
  <c r="BH752" i="5"/>
  <c r="BG752" i="5"/>
  <c r="BE752" i="5"/>
  <c r="T752" i="5"/>
  <c r="R752" i="5"/>
  <c r="P752" i="5"/>
  <c r="BI748" i="5"/>
  <c r="BH748" i="5"/>
  <c r="BG748" i="5"/>
  <c r="BE748" i="5"/>
  <c r="T748" i="5"/>
  <c r="R748" i="5"/>
  <c r="P748" i="5"/>
  <c r="BI746" i="5"/>
  <c r="BH746" i="5"/>
  <c r="BG746" i="5"/>
  <c r="BE746" i="5"/>
  <c r="T746" i="5"/>
  <c r="R746" i="5"/>
  <c r="P746" i="5"/>
  <c r="BI744" i="5"/>
  <c r="BH744" i="5"/>
  <c r="BG744" i="5"/>
  <c r="BE744" i="5"/>
  <c r="T744" i="5"/>
  <c r="R744" i="5"/>
  <c r="P744" i="5"/>
  <c r="BI741" i="5"/>
  <c r="BH741" i="5"/>
  <c r="BG741" i="5"/>
  <c r="BE741" i="5"/>
  <c r="T741" i="5"/>
  <c r="R741" i="5"/>
  <c r="P741" i="5"/>
  <c r="BI739" i="5"/>
  <c r="BH739" i="5"/>
  <c r="BG739" i="5"/>
  <c r="BE739" i="5"/>
  <c r="T739" i="5"/>
  <c r="R739" i="5"/>
  <c r="P739" i="5"/>
  <c r="BI734" i="5"/>
  <c r="BH734" i="5"/>
  <c r="BG734" i="5"/>
  <c r="BE734" i="5"/>
  <c r="T734" i="5"/>
  <c r="R734" i="5"/>
  <c r="P734" i="5"/>
  <c r="BI733" i="5"/>
  <c r="BH733" i="5"/>
  <c r="BG733" i="5"/>
  <c r="BE733" i="5"/>
  <c r="T733" i="5"/>
  <c r="R733" i="5"/>
  <c r="P733" i="5"/>
  <c r="BI730" i="5"/>
  <c r="BH730" i="5"/>
  <c r="BG730" i="5"/>
  <c r="BE730" i="5"/>
  <c r="T730" i="5"/>
  <c r="R730" i="5"/>
  <c r="P730" i="5"/>
  <c r="BI729" i="5"/>
  <c r="BH729" i="5"/>
  <c r="BG729" i="5"/>
  <c r="BE729" i="5"/>
  <c r="T729" i="5"/>
  <c r="R729" i="5"/>
  <c r="P729" i="5"/>
  <c r="BI726" i="5"/>
  <c r="BH726" i="5"/>
  <c r="BG726" i="5"/>
  <c r="BE726" i="5"/>
  <c r="T726" i="5"/>
  <c r="R726" i="5"/>
  <c r="P726" i="5"/>
  <c r="BI724" i="5"/>
  <c r="BH724" i="5"/>
  <c r="BG724" i="5"/>
  <c r="BE724" i="5"/>
  <c r="T724" i="5"/>
  <c r="R724" i="5"/>
  <c r="P724" i="5"/>
  <c r="BI721" i="5"/>
  <c r="BH721" i="5"/>
  <c r="BG721" i="5"/>
  <c r="BE721" i="5"/>
  <c r="T721" i="5"/>
  <c r="R721" i="5"/>
  <c r="P721" i="5"/>
  <c r="BI719" i="5"/>
  <c r="BH719" i="5"/>
  <c r="BG719" i="5"/>
  <c r="BE719" i="5"/>
  <c r="T719" i="5"/>
  <c r="R719" i="5"/>
  <c r="P719" i="5"/>
  <c r="BI716" i="5"/>
  <c r="BH716" i="5"/>
  <c r="BG716" i="5"/>
  <c r="BE716" i="5"/>
  <c r="T716" i="5"/>
  <c r="R716" i="5"/>
  <c r="P716" i="5"/>
  <c r="BI714" i="5"/>
  <c r="BH714" i="5"/>
  <c r="BG714" i="5"/>
  <c r="BE714" i="5"/>
  <c r="T714" i="5"/>
  <c r="R714" i="5"/>
  <c r="P714" i="5"/>
  <c r="BI712" i="5"/>
  <c r="BH712" i="5"/>
  <c r="BG712" i="5"/>
  <c r="BE712" i="5"/>
  <c r="T712" i="5"/>
  <c r="R712" i="5"/>
  <c r="P712" i="5"/>
  <c r="BI708" i="5"/>
  <c r="BH708" i="5"/>
  <c r="BG708" i="5"/>
  <c r="BE708" i="5"/>
  <c r="T708" i="5"/>
  <c r="R708" i="5"/>
  <c r="P708" i="5"/>
  <c r="BI706" i="5"/>
  <c r="BH706" i="5"/>
  <c r="BG706" i="5"/>
  <c r="BE706" i="5"/>
  <c r="T706" i="5"/>
  <c r="R706" i="5"/>
  <c r="P706" i="5"/>
  <c r="BI698" i="5"/>
  <c r="BH698" i="5"/>
  <c r="BG698" i="5"/>
  <c r="BE698" i="5"/>
  <c r="T698" i="5"/>
  <c r="R698" i="5"/>
  <c r="P698" i="5"/>
  <c r="BI697" i="5"/>
  <c r="BH697" i="5"/>
  <c r="BG697" i="5"/>
  <c r="BE697" i="5"/>
  <c r="T697" i="5"/>
  <c r="R697" i="5"/>
  <c r="P697" i="5"/>
  <c r="BI692" i="5"/>
  <c r="BH692" i="5"/>
  <c r="BG692" i="5"/>
  <c r="BE692" i="5"/>
  <c r="T692" i="5"/>
  <c r="R692" i="5"/>
  <c r="P692" i="5"/>
  <c r="BI691" i="5"/>
  <c r="BH691" i="5"/>
  <c r="BG691" i="5"/>
  <c r="BE691" i="5"/>
  <c r="T691" i="5"/>
  <c r="R691" i="5"/>
  <c r="P691" i="5"/>
  <c r="BI690" i="5"/>
  <c r="BH690" i="5"/>
  <c r="BG690" i="5"/>
  <c r="BE690" i="5"/>
  <c r="T690" i="5"/>
  <c r="R690" i="5"/>
  <c r="P690" i="5"/>
  <c r="BI688" i="5"/>
  <c r="BH688" i="5"/>
  <c r="BG688" i="5"/>
  <c r="BE688" i="5"/>
  <c r="T688" i="5"/>
  <c r="R688" i="5"/>
  <c r="P688" i="5"/>
  <c r="BI685" i="5"/>
  <c r="BH685" i="5"/>
  <c r="BG685" i="5"/>
  <c r="BE685" i="5"/>
  <c r="T685" i="5"/>
  <c r="R685" i="5"/>
  <c r="P685" i="5"/>
  <c r="BI683" i="5"/>
  <c r="BH683" i="5"/>
  <c r="BG683" i="5"/>
  <c r="BE683" i="5"/>
  <c r="T683" i="5"/>
  <c r="R683" i="5"/>
  <c r="P683" i="5"/>
  <c r="BI680" i="5"/>
  <c r="BH680" i="5"/>
  <c r="BG680" i="5"/>
  <c r="BE680" i="5"/>
  <c r="T680" i="5"/>
  <c r="R680" i="5"/>
  <c r="P680" i="5"/>
  <c r="BI678" i="5"/>
  <c r="BH678" i="5"/>
  <c r="BG678" i="5"/>
  <c r="BE678" i="5"/>
  <c r="T678" i="5"/>
  <c r="R678" i="5"/>
  <c r="P678" i="5"/>
  <c r="BI676" i="5"/>
  <c r="BH676" i="5"/>
  <c r="BG676" i="5"/>
  <c r="BE676" i="5"/>
  <c r="T676" i="5"/>
  <c r="R676" i="5"/>
  <c r="P676" i="5"/>
  <c r="BI674" i="5"/>
  <c r="BH674" i="5"/>
  <c r="BG674" i="5"/>
  <c r="BE674" i="5"/>
  <c r="T674" i="5"/>
  <c r="R674" i="5"/>
  <c r="P674" i="5"/>
  <c r="BI672" i="5"/>
  <c r="BH672" i="5"/>
  <c r="BG672" i="5"/>
  <c r="BE672" i="5"/>
  <c r="T672" i="5"/>
  <c r="R672" i="5"/>
  <c r="P672" i="5"/>
  <c r="BI655" i="5"/>
  <c r="BH655" i="5"/>
  <c r="BG655" i="5"/>
  <c r="BE655" i="5"/>
  <c r="T655" i="5"/>
  <c r="R655" i="5"/>
  <c r="P655" i="5"/>
  <c r="BI653" i="5"/>
  <c r="BH653" i="5"/>
  <c r="BG653" i="5"/>
  <c r="BE653" i="5"/>
  <c r="T653" i="5"/>
  <c r="R653" i="5"/>
  <c r="P653" i="5"/>
  <c r="BI645" i="5"/>
  <c r="BH645" i="5"/>
  <c r="BG645" i="5"/>
  <c r="BE645" i="5"/>
  <c r="T645" i="5"/>
  <c r="R645" i="5"/>
  <c r="P645" i="5"/>
  <c r="BI643" i="5"/>
  <c r="BH643" i="5"/>
  <c r="BG643" i="5"/>
  <c r="BE643" i="5"/>
  <c r="T643" i="5"/>
  <c r="R643" i="5"/>
  <c r="P643" i="5"/>
  <c r="BI635" i="5"/>
  <c r="BH635" i="5"/>
  <c r="BG635" i="5"/>
  <c r="BE635" i="5"/>
  <c r="T635" i="5"/>
  <c r="R635" i="5"/>
  <c r="P635" i="5"/>
  <c r="BI634" i="5"/>
  <c r="BH634" i="5"/>
  <c r="BG634" i="5"/>
  <c r="BE634" i="5"/>
  <c r="T634" i="5"/>
  <c r="R634" i="5"/>
  <c r="P634" i="5"/>
  <c r="BI633" i="5"/>
  <c r="BH633" i="5"/>
  <c r="BG633" i="5"/>
  <c r="BE633" i="5"/>
  <c r="T633" i="5"/>
  <c r="R633" i="5"/>
  <c r="P633" i="5"/>
  <c r="BI621" i="5"/>
  <c r="BH621" i="5"/>
  <c r="BG621" i="5"/>
  <c r="BE621" i="5"/>
  <c r="T621" i="5"/>
  <c r="R621" i="5"/>
  <c r="P621" i="5"/>
  <c r="BI620" i="5"/>
  <c r="BH620" i="5"/>
  <c r="BG620" i="5"/>
  <c r="BE620" i="5"/>
  <c r="T620" i="5"/>
  <c r="R620" i="5"/>
  <c r="P620" i="5"/>
  <c r="BI619" i="5"/>
  <c r="BH619" i="5"/>
  <c r="BG619" i="5"/>
  <c r="BE619" i="5"/>
  <c r="T619" i="5"/>
  <c r="R619" i="5"/>
  <c r="P619" i="5"/>
  <c r="BI618" i="5"/>
  <c r="BH618" i="5"/>
  <c r="BG618" i="5"/>
  <c r="BE618" i="5"/>
  <c r="T618" i="5"/>
  <c r="R618" i="5"/>
  <c r="P618" i="5"/>
  <c r="BI617" i="5"/>
  <c r="BH617" i="5"/>
  <c r="BG617" i="5"/>
  <c r="BE617" i="5"/>
  <c r="T617" i="5"/>
  <c r="R617" i="5"/>
  <c r="P617" i="5"/>
  <c r="BI609" i="5"/>
  <c r="BH609" i="5"/>
  <c r="BG609" i="5"/>
  <c r="BE609" i="5"/>
  <c r="T609" i="5"/>
  <c r="R609" i="5"/>
  <c r="P609" i="5"/>
  <c r="BI607" i="5"/>
  <c r="BH607" i="5"/>
  <c r="BG607" i="5"/>
  <c r="BE607" i="5"/>
  <c r="T607" i="5"/>
  <c r="R607" i="5"/>
  <c r="P607" i="5"/>
  <c r="BI590" i="5"/>
  <c r="BH590" i="5"/>
  <c r="BG590" i="5"/>
  <c r="BE590" i="5"/>
  <c r="T590" i="5"/>
  <c r="R590" i="5"/>
  <c r="P590" i="5"/>
  <c r="BI588" i="5"/>
  <c r="BH588" i="5"/>
  <c r="BG588" i="5"/>
  <c r="BE588" i="5"/>
  <c r="T588" i="5"/>
  <c r="R588" i="5"/>
  <c r="P588" i="5"/>
  <c r="BI586" i="5"/>
  <c r="BH586" i="5"/>
  <c r="BG586" i="5"/>
  <c r="BE586" i="5"/>
  <c r="T586" i="5"/>
  <c r="R586" i="5"/>
  <c r="P586" i="5"/>
  <c r="BI584" i="5"/>
  <c r="BH584" i="5"/>
  <c r="BG584" i="5"/>
  <c r="BE584" i="5"/>
  <c r="T584" i="5"/>
  <c r="R584" i="5"/>
  <c r="P584" i="5"/>
  <c r="BI582" i="5"/>
  <c r="BH582" i="5"/>
  <c r="BG582" i="5"/>
  <c r="BE582" i="5"/>
  <c r="T582" i="5"/>
  <c r="R582" i="5"/>
  <c r="P582" i="5"/>
  <c r="BI579" i="5"/>
  <c r="BH579" i="5"/>
  <c r="BG579" i="5"/>
  <c r="BE579" i="5"/>
  <c r="T579" i="5"/>
  <c r="R579" i="5"/>
  <c r="P579" i="5"/>
  <c r="BI577" i="5"/>
  <c r="BH577" i="5"/>
  <c r="BG577" i="5"/>
  <c r="BE577" i="5"/>
  <c r="T577" i="5"/>
  <c r="R577" i="5"/>
  <c r="P577" i="5"/>
  <c r="BI573" i="5"/>
  <c r="BH573" i="5"/>
  <c r="BG573" i="5"/>
  <c r="BE573" i="5"/>
  <c r="T573" i="5"/>
  <c r="R573" i="5"/>
  <c r="P573" i="5"/>
  <c r="BI571" i="5"/>
  <c r="BH571" i="5"/>
  <c r="BG571" i="5"/>
  <c r="BE571" i="5"/>
  <c r="T571" i="5"/>
  <c r="R571" i="5"/>
  <c r="P571" i="5"/>
  <c r="BI567" i="5"/>
  <c r="BH567" i="5"/>
  <c r="BG567" i="5"/>
  <c r="BE567" i="5"/>
  <c r="T567" i="5"/>
  <c r="R567" i="5"/>
  <c r="P567" i="5"/>
  <c r="BI566" i="5"/>
  <c r="BH566" i="5"/>
  <c r="BG566" i="5"/>
  <c r="BE566" i="5"/>
  <c r="T566" i="5"/>
  <c r="R566" i="5"/>
  <c r="P566" i="5"/>
  <c r="BI565" i="5"/>
  <c r="BH565" i="5"/>
  <c r="BG565" i="5"/>
  <c r="BE565" i="5"/>
  <c r="T565" i="5"/>
  <c r="R565" i="5"/>
  <c r="P565" i="5"/>
  <c r="BI560" i="5"/>
  <c r="BH560" i="5"/>
  <c r="BG560" i="5"/>
  <c r="BE560" i="5"/>
  <c r="T560" i="5"/>
  <c r="R560" i="5"/>
  <c r="P560" i="5"/>
  <c r="BI557" i="5"/>
  <c r="BH557" i="5"/>
  <c r="BG557" i="5"/>
  <c r="BE557" i="5"/>
  <c r="T557" i="5"/>
  <c r="T556" i="5"/>
  <c r="R557" i="5"/>
  <c r="R556" i="5"/>
  <c r="P557" i="5"/>
  <c r="P556" i="5"/>
  <c r="BI544" i="5"/>
  <c r="BH544" i="5"/>
  <c r="BG544" i="5"/>
  <c r="BE544" i="5"/>
  <c r="T544" i="5"/>
  <c r="R544" i="5"/>
  <c r="P544" i="5"/>
  <c r="BI535" i="5"/>
  <c r="BH535" i="5"/>
  <c r="BG535" i="5"/>
  <c r="BE535" i="5"/>
  <c r="T535" i="5"/>
  <c r="R535" i="5"/>
  <c r="P535" i="5"/>
  <c r="BI523" i="5"/>
  <c r="BH523" i="5"/>
  <c r="BG523" i="5"/>
  <c r="BE523" i="5"/>
  <c r="T523" i="5"/>
  <c r="R523" i="5"/>
  <c r="P523" i="5"/>
  <c r="BI521" i="5"/>
  <c r="BH521" i="5"/>
  <c r="BG521" i="5"/>
  <c r="BE521" i="5"/>
  <c r="T521" i="5"/>
  <c r="R521" i="5"/>
  <c r="P521" i="5"/>
  <c r="BI519" i="5"/>
  <c r="BH519" i="5"/>
  <c r="BG519" i="5"/>
  <c r="BE519" i="5"/>
  <c r="T519" i="5"/>
  <c r="R519" i="5"/>
  <c r="P519" i="5"/>
  <c r="BI516" i="5"/>
  <c r="BH516" i="5"/>
  <c r="BG516" i="5"/>
  <c r="BE516" i="5"/>
  <c r="T516" i="5"/>
  <c r="R516" i="5"/>
  <c r="P516" i="5"/>
  <c r="BI514" i="5"/>
  <c r="BH514" i="5"/>
  <c r="BG514" i="5"/>
  <c r="BE514" i="5"/>
  <c r="T514" i="5"/>
  <c r="R514" i="5"/>
  <c r="P514" i="5"/>
  <c r="BI509" i="5"/>
  <c r="BH509" i="5"/>
  <c r="BG509" i="5"/>
  <c r="BE509" i="5"/>
  <c r="T509" i="5"/>
  <c r="R509" i="5"/>
  <c r="P509" i="5"/>
  <c r="BI507" i="5"/>
  <c r="BH507" i="5"/>
  <c r="BG507" i="5"/>
  <c r="BE507" i="5"/>
  <c r="T507" i="5"/>
  <c r="R507" i="5"/>
  <c r="P507" i="5"/>
  <c r="BI505" i="5"/>
  <c r="BH505" i="5"/>
  <c r="BG505" i="5"/>
  <c r="BE505" i="5"/>
  <c r="T505" i="5"/>
  <c r="R505" i="5"/>
  <c r="P505" i="5"/>
  <c r="BI503" i="5"/>
  <c r="BH503" i="5"/>
  <c r="BG503" i="5"/>
  <c r="BE503" i="5"/>
  <c r="T503" i="5"/>
  <c r="R503" i="5"/>
  <c r="P503" i="5"/>
  <c r="BI492" i="5"/>
  <c r="BH492" i="5"/>
  <c r="BG492" i="5"/>
  <c r="BE492" i="5"/>
  <c r="T492" i="5"/>
  <c r="R492" i="5"/>
  <c r="P492" i="5"/>
  <c r="BI490" i="5"/>
  <c r="BH490" i="5"/>
  <c r="BG490" i="5"/>
  <c r="BE490" i="5"/>
  <c r="T490" i="5"/>
  <c r="R490" i="5"/>
  <c r="P490" i="5"/>
  <c r="BI487" i="5"/>
  <c r="BH487" i="5"/>
  <c r="BG487" i="5"/>
  <c r="BE487" i="5"/>
  <c r="T487" i="5"/>
  <c r="R487" i="5"/>
  <c r="P487" i="5"/>
  <c r="BI477" i="5"/>
  <c r="BH477" i="5"/>
  <c r="BG477" i="5"/>
  <c r="BE477" i="5"/>
  <c r="T477" i="5"/>
  <c r="R477" i="5"/>
  <c r="P477" i="5"/>
  <c r="BI471" i="5"/>
  <c r="BH471" i="5"/>
  <c r="BG471" i="5"/>
  <c r="BE471" i="5"/>
  <c r="T471" i="5"/>
  <c r="R471" i="5"/>
  <c r="P471" i="5"/>
  <c r="BI469" i="5"/>
  <c r="BH469" i="5"/>
  <c r="BG469" i="5"/>
  <c r="BE469" i="5"/>
  <c r="T469" i="5"/>
  <c r="R469" i="5"/>
  <c r="P469" i="5"/>
  <c r="BI467" i="5"/>
  <c r="BH467" i="5"/>
  <c r="BG467" i="5"/>
  <c r="BE467" i="5"/>
  <c r="T467" i="5"/>
  <c r="R467" i="5"/>
  <c r="P467" i="5"/>
  <c r="BI466" i="5"/>
  <c r="BH466" i="5"/>
  <c r="BG466" i="5"/>
  <c r="BE466" i="5"/>
  <c r="T466" i="5"/>
  <c r="R466" i="5"/>
  <c r="P466" i="5"/>
  <c r="BI464" i="5"/>
  <c r="BH464" i="5"/>
  <c r="BG464" i="5"/>
  <c r="BE464" i="5"/>
  <c r="T464" i="5"/>
  <c r="R464" i="5"/>
  <c r="P464" i="5"/>
  <c r="BI461" i="5"/>
  <c r="BH461" i="5"/>
  <c r="BG461" i="5"/>
  <c r="BE461" i="5"/>
  <c r="T461" i="5"/>
  <c r="R461" i="5"/>
  <c r="P461" i="5"/>
  <c r="BI458" i="5"/>
  <c r="BH458" i="5"/>
  <c r="BG458" i="5"/>
  <c r="BE458" i="5"/>
  <c r="T458" i="5"/>
  <c r="R458" i="5"/>
  <c r="P458" i="5"/>
  <c r="BI454" i="5"/>
  <c r="BH454" i="5"/>
  <c r="BG454" i="5"/>
  <c r="BE454" i="5"/>
  <c r="T454" i="5"/>
  <c r="R454" i="5"/>
  <c r="P454" i="5"/>
  <c r="BI446" i="5"/>
  <c r="BH446" i="5"/>
  <c r="BG446" i="5"/>
  <c r="BE446" i="5"/>
  <c r="T446" i="5"/>
  <c r="R446" i="5"/>
  <c r="P446" i="5"/>
  <c r="BI438" i="5"/>
  <c r="BH438" i="5"/>
  <c r="BG438" i="5"/>
  <c r="BE438" i="5"/>
  <c r="T438" i="5"/>
  <c r="R438" i="5"/>
  <c r="P438" i="5"/>
  <c r="BI435" i="5"/>
  <c r="BH435" i="5"/>
  <c r="BG435" i="5"/>
  <c r="BE435" i="5"/>
  <c r="T435" i="5"/>
  <c r="R435" i="5"/>
  <c r="P435" i="5"/>
  <c r="BI429" i="5"/>
  <c r="BH429" i="5"/>
  <c r="BG429" i="5"/>
  <c r="BE429" i="5"/>
  <c r="T429" i="5"/>
  <c r="R429" i="5"/>
  <c r="P429" i="5"/>
  <c r="BI422" i="5"/>
  <c r="BH422" i="5"/>
  <c r="BG422" i="5"/>
  <c r="BE422" i="5"/>
  <c r="T422" i="5"/>
  <c r="R422" i="5"/>
  <c r="P422" i="5"/>
  <c r="BI410" i="5"/>
  <c r="BH410" i="5"/>
  <c r="BG410" i="5"/>
  <c r="BE410" i="5"/>
  <c r="T410" i="5"/>
  <c r="R410" i="5"/>
  <c r="P410" i="5"/>
  <c r="BI406" i="5"/>
  <c r="BH406" i="5"/>
  <c r="BG406" i="5"/>
  <c r="BE406" i="5"/>
  <c r="T406" i="5"/>
  <c r="R406" i="5"/>
  <c r="P406" i="5"/>
  <c r="BI398" i="5"/>
  <c r="BH398" i="5"/>
  <c r="BG398" i="5"/>
  <c r="BE398" i="5"/>
  <c r="T398" i="5"/>
  <c r="R398" i="5"/>
  <c r="P398" i="5"/>
  <c r="BI397" i="5"/>
  <c r="BH397" i="5"/>
  <c r="BG397" i="5"/>
  <c r="BE397" i="5"/>
  <c r="T397" i="5"/>
  <c r="R397" i="5"/>
  <c r="P397" i="5"/>
  <c r="BI393" i="5"/>
  <c r="BH393" i="5"/>
  <c r="BG393" i="5"/>
  <c r="BE393" i="5"/>
  <c r="T393" i="5"/>
  <c r="R393" i="5"/>
  <c r="P393" i="5"/>
  <c r="BI385" i="5"/>
  <c r="BH385" i="5"/>
  <c r="BG385" i="5"/>
  <c r="BE385" i="5"/>
  <c r="T385" i="5"/>
  <c r="R385" i="5"/>
  <c r="P385" i="5"/>
  <c r="BI383" i="5"/>
  <c r="BH383" i="5"/>
  <c r="BG383" i="5"/>
  <c r="BE383" i="5"/>
  <c r="T383" i="5"/>
  <c r="R383" i="5"/>
  <c r="P383" i="5"/>
  <c r="BI376" i="5"/>
  <c r="BH376" i="5"/>
  <c r="BG376" i="5"/>
  <c r="BE376" i="5"/>
  <c r="T376" i="5"/>
  <c r="R376" i="5"/>
  <c r="P376" i="5"/>
  <c r="BI367" i="5"/>
  <c r="BH367" i="5"/>
  <c r="BG367" i="5"/>
  <c r="BE367" i="5"/>
  <c r="T367" i="5"/>
  <c r="R367" i="5"/>
  <c r="P367" i="5"/>
  <c r="BI353" i="5"/>
  <c r="BH353" i="5"/>
  <c r="BG353" i="5"/>
  <c r="BE353" i="5"/>
  <c r="T353" i="5"/>
  <c r="R353" i="5"/>
  <c r="P353" i="5"/>
  <c r="BI339" i="5"/>
  <c r="BH339" i="5"/>
  <c r="BG339" i="5"/>
  <c r="BE339" i="5"/>
  <c r="T339" i="5"/>
  <c r="R339" i="5"/>
  <c r="P339" i="5"/>
  <c r="BI336" i="5"/>
  <c r="BH336" i="5"/>
  <c r="BG336" i="5"/>
  <c r="BE336" i="5"/>
  <c r="T336" i="5"/>
  <c r="R336" i="5"/>
  <c r="P336" i="5"/>
  <c r="BI332" i="5"/>
  <c r="BH332" i="5"/>
  <c r="BG332" i="5"/>
  <c r="BE332" i="5"/>
  <c r="T332" i="5"/>
  <c r="R332" i="5"/>
  <c r="P332" i="5"/>
  <c r="BI328" i="5"/>
  <c r="BH328" i="5"/>
  <c r="BG328" i="5"/>
  <c r="BE328" i="5"/>
  <c r="T328" i="5"/>
  <c r="R328" i="5"/>
  <c r="P328" i="5"/>
  <c r="BI324" i="5"/>
  <c r="BH324" i="5"/>
  <c r="BG324" i="5"/>
  <c r="BE324" i="5"/>
  <c r="T324" i="5"/>
  <c r="R324" i="5"/>
  <c r="P324" i="5"/>
  <c r="BI320" i="5"/>
  <c r="BH320" i="5"/>
  <c r="BG320" i="5"/>
  <c r="BE320" i="5"/>
  <c r="T320" i="5"/>
  <c r="R320" i="5"/>
  <c r="P320" i="5"/>
  <c r="BI317" i="5"/>
  <c r="BH317" i="5"/>
  <c r="BG317" i="5"/>
  <c r="BE317" i="5"/>
  <c r="T317" i="5"/>
  <c r="R317" i="5"/>
  <c r="P317" i="5"/>
  <c r="BI314" i="5"/>
  <c r="BH314" i="5"/>
  <c r="BG314" i="5"/>
  <c r="BE314" i="5"/>
  <c r="T314" i="5"/>
  <c r="R314" i="5"/>
  <c r="P314" i="5"/>
  <c r="BI309" i="5"/>
  <c r="BH309" i="5"/>
  <c r="BG309" i="5"/>
  <c r="BE309" i="5"/>
  <c r="T309" i="5"/>
  <c r="R309" i="5"/>
  <c r="P309" i="5"/>
  <c r="BI305" i="5"/>
  <c r="BH305" i="5"/>
  <c r="BG305" i="5"/>
  <c r="BE305" i="5"/>
  <c r="T305" i="5"/>
  <c r="R305" i="5"/>
  <c r="P305" i="5"/>
  <c r="BI301" i="5"/>
  <c r="BH301" i="5"/>
  <c r="BG301" i="5"/>
  <c r="BE301" i="5"/>
  <c r="T301" i="5"/>
  <c r="R301" i="5"/>
  <c r="P301" i="5"/>
  <c r="BI297" i="5"/>
  <c r="BH297" i="5"/>
  <c r="BG297" i="5"/>
  <c r="BE297" i="5"/>
  <c r="T297" i="5"/>
  <c r="R297" i="5"/>
  <c r="P297" i="5"/>
  <c r="BI289" i="5"/>
  <c r="BH289" i="5"/>
  <c r="BG289" i="5"/>
  <c r="BE289" i="5"/>
  <c r="T289" i="5"/>
  <c r="R289" i="5"/>
  <c r="P289" i="5"/>
  <c r="BI283" i="5"/>
  <c r="BH283" i="5"/>
  <c r="BG283" i="5"/>
  <c r="BE283" i="5"/>
  <c r="T283" i="5"/>
  <c r="R283" i="5"/>
  <c r="P283" i="5"/>
  <c r="BI278" i="5"/>
  <c r="BH278" i="5"/>
  <c r="BG278" i="5"/>
  <c r="BE278" i="5"/>
  <c r="T278" i="5"/>
  <c r="R278" i="5"/>
  <c r="P278" i="5"/>
  <c r="BI274" i="5"/>
  <c r="BH274" i="5"/>
  <c r="BG274" i="5"/>
  <c r="BE274" i="5"/>
  <c r="T274" i="5"/>
  <c r="R274" i="5"/>
  <c r="P274" i="5"/>
  <c r="BI260" i="5"/>
  <c r="BH260" i="5"/>
  <c r="BG260" i="5"/>
  <c r="BE260" i="5"/>
  <c r="T260" i="5"/>
  <c r="R260" i="5"/>
  <c r="P260" i="5"/>
  <c r="BI247" i="5"/>
  <c r="BH247" i="5"/>
  <c r="BG247" i="5"/>
  <c r="BE247" i="5"/>
  <c r="T247" i="5"/>
  <c r="R247" i="5"/>
  <c r="P247" i="5"/>
  <c r="BI243" i="5"/>
  <c r="BH243" i="5"/>
  <c r="BG243" i="5"/>
  <c r="BE243" i="5"/>
  <c r="T243" i="5"/>
  <c r="R243" i="5"/>
  <c r="P243" i="5"/>
  <c r="BI223" i="5"/>
  <c r="BH223" i="5"/>
  <c r="BG223" i="5"/>
  <c r="BE223" i="5"/>
  <c r="T223" i="5"/>
  <c r="R223" i="5"/>
  <c r="P223" i="5"/>
  <c r="BI219" i="5"/>
  <c r="BH219" i="5"/>
  <c r="BG219" i="5"/>
  <c r="BE219" i="5"/>
  <c r="T219" i="5"/>
  <c r="R219" i="5"/>
  <c r="P219" i="5"/>
  <c r="BI216" i="5"/>
  <c r="BH216" i="5"/>
  <c r="BG216" i="5"/>
  <c r="BE216" i="5"/>
  <c r="T216" i="5"/>
  <c r="R216" i="5"/>
  <c r="P216" i="5"/>
  <c r="BI213" i="5"/>
  <c r="BH213" i="5"/>
  <c r="BG213" i="5"/>
  <c r="BE213" i="5"/>
  <c r="T213" i="5"/>
  <c r="R213" i="5"/>
  <c r="P213" i="5"/>
  <c r="BI210" i="5"/>
  <c r="BH210" i="5"/>
  <c r="BG210" i="5"/>
  <c r="BE210" i="5"/>
  <c r="T210" i="5"/>
  <c r="R210" i="5"/>
  <c r="P210" i="5"/>
  <c r="BI207" i="5"/>
  <c r="BH207" i="5"/>
  <c r="BG207" i="5"/>
  <c r="BE207" i="5"/>
  <c r="T207" i="5"/>
  <c r="R207" i="5"/>
  <c r="P207" i="5"/>
  <c r="BI204" i="5"/>
  <c r="BH204" i="5"/>
  <c r="BG204" i="5"/>
  <c r="BE204" i="5"/>
  <c r="T204" i="5"/>
  <c r="R204" i="5"/>
  <c r="P204" i="5"/>
  <c r="BI202" i="5"/>
  <c r="BH202" i="5"/>
  <c r="BG202" i="5"/>
  <c r="BE202" i="5"/>
  <c r="T202" i="5"/>
  <c r="R202" i="5"/>
  <c r="P202" i="5"/>
  <c r="BI200" i="5"/>
  <c r="BH200" i="5"/>
  <c r="BG200" i="5"/>
  <c r="BE200" i="5"/>
  <c r="T200" i="5"/>
  <c r="R200" i="5"/>
  <c r="P200" i="5"/>
  <c r="BI197" i="5"/>
  <c r="BH197" i="5"/>
  <c r="BG197" i="5"/>
  <c r="BE197" i="5"/>
  <c r="T197" i="5"/>
  <c r="R197" i="5"/>
  <c r="P197" i="5"/>
  <c r="BI193" i="5"/>
  <c r="BH193" i="5"/>
  <c r="BG193" i="5"/>
  <c r="BE193" i="5"/>
  <c r="T193" i="5"/>
  <c r="R193" i="5"/>
  <c r="P193" i="5"/>
  <c r="BI190" i="5"/>
  <c r="BH190" i="5"/>
  <c r="BG190" i="5"/>
  <c r="BE190" i="5"/>
  <c r="T190" i="5"/>
  <c r="R190" i="5"/>
  <c r="P190" i="5"/>
  <c r="BI186" i="5"/>
  <c r="BH186" i="5"/>
  <c r="BG186" i="5"/>
  <c r="BE186" i="5"/>
  <c r="T186" i="5"/>
  <c r="R186" i="5"/>
  <c r="P186" i="5"/>
  <c r="BI183" i="5"/>
  <c r="BH183" i="5"/>
  <c r="BG183" i="5"/>
  <c r="BE183" i="5"/>
  <c r="T183" i="5"/>
  <c r="R183" i="5"/>
  <c r="P183" i="5"/>
  <c r="BI181" i="5"/>
  <c r="BH181" i="5"/>
  <c r="BG181" i="5"/>
  <c r="BE181" i="5"/>
  <c r="T181" i="5"/>
  <c r="R181" i="5"/>
  <c r="P181" i="5"/>
  <c r="BI179" i="5"/>
  <c r="BH179" i="5"/>
  <c r="BG179" i="5"/>
  <c r="BE179" i="5"/>
  <c r="T179" i="5"/>
  <c r="R179" i="5"/>
  <c r="P179" i="5"/>
  <c r="BI176" i="5"/>
  <c r="BH176" i="5"/>
  <c r="BG176" i="5"/>
  <c r="BE176" i="5"/>
  <c r="T176" i="5"/>
  <c r="R176" i="5"/>
  <c r="P176" i="5"/>
  <c r="BI173" i="5"/>
  <c r="BH173" i="5"/>
  <c r="BG173" i="5"/>
  <c r="BE173" i="5"/>
  <c r="T173" i="5"/>
  <c r="R173" i="5"/>
  <c r="P173" i="5"/>
  <c r="BI171" i="5"/>
  <c r="BH171" i="5"/>
  <c r="BG171" i="5"/>
  <c r="BE171" i="5"/>
  <c r="T171" i="5"/>
  <c r="R171" i="5"/>
  <c r="P171" i="5"/>
  <c r="BI168" i="5"/>
  <c r="BH168" i="5"/>
  <c r="BG168" i="5"/>
  <c r="BE168" i="5"/>
  <c r="T168" i="5"/>
  <c r="R168" i="5"/>
  <c r="P168" i="5"/>
  <c r="BI165" i="5"/>
  <c r="BH165" i="5"/>
  <c r="BG165" i="5"/>
  <c r="BE165" i="5"/>
  <c r="T165" i="5"/>
  <c r="R165" i="5"/>
  <c r="P165" i="5"/>
  <c r="BI162" i="5"/>
  <c r="BH162" i="5"/>
  <c r="BG162" i="5"/>
  <c r="BE162" i="5"/>
  <c r="T162" i="5"/>
  <c r="R162" i="5"/>
  <c r="P162" i="5"/>
  <c r="BI159" i="5"/>
  <c r="BH159" i="5"/>
  <c r="BG159" i="5"/>
  <c r="BE159" i="5"/>
  <c r="T159" i="5"/>
  <c r="R159" i="5"/>
  <c r="P159" i="5"/>
  <c r="BI156" i="5"/>
  <c r="BH156" i="5"/>
  <c r="BG156" i="5"/>
  <c r="BE156" i="5"/>
  <c r="T156" i="5"/>
  <c r="R156" i="5"/>
  <c r="P156" i="5"/>
  <c r="J150" i="5"/>
  <c r="J149" i="5"/>
  <c r="F149" i="5"/>
  <c r="F147" i="5"/>
  <c r="E145" i="5"/>
  <c r="BI130" i="5"/>
  <c r="BH130" i="5"/>
  <c r="BG130" i="5"/>
  <c r="BF130" i="5"/>
  <c r="BE130" i="5"/>
  <c r="J94" i="5"/>
  <c r="J93" i="5"/>
  <c r="F93" i="5"/>
  <c r="F91" i="5"/>
  <c r="E89" i="5"/>
  <c r="J20" i="5"/>
  <c r="E20" i="5"/>
  <c r="F94" i="5"/>
  <c r="J19" i="5"/>
  <c r="J14" i="5"/>
  <c r="J147" i="5"/>
  <c r="E7" i="5"/>
  <c r="E141" i="5"/>
  <c r="J41" i="4"/>
  <c r="J40" i="4"/>
  <c r="AY100" i="1"/>
  <c r="J39" i="4"/>
  <c r="AX100" i="1"/>
  <c r="BI161" i="4"/>
  <c r="BH161" i="4"/>
  <c r="BG161" i="4"/>
  <c r="BE161" i="4"/>
  <c r="T161" i="4"/>
  <c r="R161" i="4"/>
  <c r="P161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9" i="4"/>
  <c r="BH149" i="4"/>
  <c r="BG149" i="4"/>
  <c r="BE149" i="4"/>
  <c r="T149" i="4"/>
  <c r="R149" i="4"/>
  <c r="P149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37" i="4"/>
  <c r="BH137" i="4"/>
  <c r="BG137" i="4"/>
  <c r="BE137" i="4"/>
  <c r="T137" i="4"/>
  <c r="R137" i="4"/>
  <c r="P137" i="4"/>
  <c r="BI134" i="4"/>
  <c r="BH134" i="4"/>
  <c r="BG134" i="4"/>
  <c r="BE134" i="4"/>
  <c r="T134" i="4"/>
  <c r="R134" i="4"/>
  <c r="P134" i="4"/>
  <c r="BI131" i="4"/>
  <c r="BH131" i="4"/>
  <c r="BG131" i="4"/>
  <c r="BE131" i="4"/>
  <c r="T131" i="4"/>
  <c r="R131" i="4"/>
  <c r="P131" i="4"/>
  <c r="J125" i="4"/>
  <c r="J124" i="4"/>
  <c r="F124" i="4"/>
  <c r="F122" i="4"/>
  <c r="E120" i="4"/>
  <c r="BI105" i="4"/>
  <c r="BH105" i="4"/>
  <c r="BG105" i="4"/>
  <c r="BF105" i="4"/>
  <c r="BE105" i="4"/>
  <c r="J94" i="4"/>
  <c r="J93" i="4"/>
  <c r="F93" i="4"/>
  <c r="F91" i="4"/>
  <c r="E89" i="4"/>
  <c r="J20" i="4"/>
  <c r="E20" i="4"/>
  <c r="F125" i="4"/>
  <c r="J19" i="4"/>
  <c r="J14" i="4"/>
  <c r="J122" i="4"/>
  <c r="E7" i="4"/>
  <c r="E85" i="4"/>
  <c r="J41" i="3"/>
  <c r="J40" i="3"/>
  <c r="AY99" i="1"/>
  <c r="J39" i="3"/>
  <c r="AX99" i="1"/>
  <c r="BI336" i="3"/>
  <c r="BH336" i="3"/>
  <c r="BG336" i="3"/>
  <c r="BE336" i="3"/>
  <c r="T336" i="3"/>
  <c r="R336" i="3"/>
  <c r="P336" i="3"/>
  <c r="BI333" i="3"/>
  <c r="BH333" i="3"/>
  <c r="BG333" i="3"/>
  <c r="BE333" i="3"/>
  <c r="T333" i="3"/>
  <c r="R333" i="3"/>
  <c r="P333" i="3"/>
  <c r="BI327" i="3"/>
  <c r="BH327" i="3"/>
  <c r="BG327" i="3"/>
  <c r="BE327" i="3"/>
  <c r="T327" i="3"/>
  <c r="T326" i="3"/>
  <c r="R327" i="3"/>
  <c r="R326" i="3"/>
  <c r="P327" i="3"/>
  <c r="P326" i="3"/>
  <c r="BI323" i="3"/>
  <c r="BH323" i="3"/>
  <c r="BG323" i="3"/>
  <c r="BE323" i="3"/>
  <c r="T323" i="3"/>
  <c r="T322" i="3"/>
  <c r="R323" i="3"/>
  <c r="R322" i="3"/>
  <c r="P323" i="3"/>
  <c r="P322" i="3"/>
  <c r="BI319" i="3"/>
  <c r="BH319" i="3"/>
  <c r="BG319" i="3"/>
  <c r="BE319" i="3"/>
  <c r="T319" i="3"/>
  <c r="R319" i="3"/>
  <c r="P319" i="3"/>
  <c r="BI314" i="3"/>
  <c r="BH314" i="3"/>
  <c r="BG314" i="3"/>
  <c r="BE314" i="3"/>
  <c r="T314" i="3"/>
  <c r="R314" i="3"/>
  <c r="P314" i="3"/>
  <c r="BI311" i="3"/>
  <c r="BH311" i="3"/>
  <c r="BG311" i="3"/>
  <c r="BE311" i="3"/>
  <c r="T311" i="3"/>
  <c r="R311" i="3"/>
  <c r="P311" i="3"/>
  <c r="BI307" i="3"/>
  <c r="BH307" i="3"/>
  <c r="BG307" i="3"/>
  <c r="BE307" i="3"/>
  <c r="T307" i="3"/>
  <c r="R307" i="3"/>
  <c r="P307" i="3"/>
  <c r="BI304" i="3"/>
  <c r="BH304" i="3"/>
  <c r="BG304" i="3"/>
  <c r="BE304" i="3"/>
  <c r="T304" i="3"/>
  <c r="R304" i="3"/>
  <c r="P304" i="3"/>
  <c r="BI297" i="3"/>
  <c r="BH297" i="3"/>
  <c r="BG297" i="3"/>
  <c r="BE297" i="3"/>
  <c r="T297" i="3"/>
  <c r="R297" i="3"/>
  <c r="P297" i="3"/>
  <c r="BI295" i="3"/>
  <c r="BH295" i="3"/>
  <c r="BG295" i="3"/>
  <c r="BE295" i="3"/>
  <c r="T295" i="3"/>
  <c r="R295" i="3"/>
  <c r="P295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88" i="3"/>
  <c r="BH288" i="3"/>
  <c r="BG288" i="3"/>
  <c r="BE288" i="3"/>
  <c r="T288" i="3"/>
  <c r="T287" i="3"/>
  <c r="R288" i="3"/>
  <c r="R287" i="3"/>
  <c r="P288" i="3"/>
  <c r="P287" i="3"/>
  <c r="BI284" i="3"/>
  <c r="BH284" i="3"/>
  <c r="BG284" i="3"/>
  <c r="BE284" i="3"/>
  <c r="T284" i="3"/>
  <c r="R284" i="3"/>
  <c r="P284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2" i="3"/>
  <c r="BH262" i="3"/>
  <c r="BG262" i="3"/>
  <c r="BE262" i="3"/>
  <c r="T262" i="3"/>
  <c r="R262" i="3"/>
  <c r="P262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7" i="3"/>
  <c r="BH257" i="3"/>
  <c r="BG257" i="3"/>
  <c r="BE257" i="3"/>
  <c r="T257" i="3"/>
  <c r="R257" i="3"/>
  <c r="P257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49" i="3"/>
  <c r="BH249" i="3"/>
  <c r="BG249" i="3"/>
  <c r="BE249" i="3"/>
  <c r="T249" i="3"/>
  <c r="R249" i="3"/>
  <c r="P249" i="3"/>
  <c r="BI228" i="3"/>
  <c r="BH228" i="3"/>
  <c r="BG228" i="3"/>
  <c r="BE228" i="3"/>
  <c r="T228" i="3"/>
  <c r="R228" i="3"/>
  <c r="P228" i="3"/>
  <c r="BI224" i="3"/>
  <c r="BH224" i="3"/>
  <c r="BG224" i="3"/>
  <c r="BE224" i="3"/>
  <c r="T224" i="3"/>
  <c r="R224" i="3"/>
  <c r="P224" i="3"/>
  <c r="BI218" i="3"/>
  <c r="BH218" i="3"/>
  <c r="BG218" i="3"/>
  <c r="BE218" i="3"/>
  <c r="T218" i="3"/>
  <c r="R218" i="3"/>
  <c r="P218" i="3"/>
  <c r="BI212" i="3"/>
  <c r="BH212" i="3"/>
  <c r="BG212" i="3"/>
  <c r="BE212" i="3"/>
  <c r="T212" i="3"/>
  <c r="R212" i="3"/>
  <c r="P212" i="3"/>
  <c r="BI202" i="3"/>
  <c r="BH202" i="3"/>
  <c r="BG202" i="3"/>
  <c r="BE202" i="3"/>
  <c r="T202" i="3"/>
  <c r="R202" i="3"/>
  <c r="P202" i="3"/>
  <c r="BI196" i="3"/>
  <c r="BH196" i="3"/>
  <c r="BG196" i="3"/>
  <c r="BE196" i="3"/>
  <c r="T196" i="3"/>
  <c r="R196" i="3"/>
  <c r="P196" i="3"/>
  <c r="BI190" i="3"/>
  <c r="BH190" i="3"/>
  <c r="BG190" i="3"/>
  <c r="BE190" i="3"/>
  <c r="T190" i="3"/>
  <c r="R190" i="3"/>
  <c r="P190" i="3"/>
  <c r="BI187" i="3"/>
  <c r="BH187" i="3"/>
  <c r="BG187" i="3"/>
  <c r="BE187" i="3"/>
  <c r="T187" i="3"/>
  <c r="R187" i="3"/>
  <c r="P187" i="3"/>
  <c r="BI184" i="3"/>
  <c r="BH184" i="3"/>
  <c r="BG184" i="3"/>
  <c r="BE184" i="3"/>
  <c r="T184" i="3"/>
  <c r="R184" i="3"/>
  <c r="P184" i="3"/>
  <c r="BI181" i="3"/>
  <c r="BH181" i="3"/>
  <c r="BG181" i="3"/>
  <c r="BE181" i="3"/>
  <c r="T181" i="3"/>
  <c r="R181" i="3"/>
  <c r="P181" i="3"/>
  <c r="BI178" i="3"/>
  <c r="BH178" i="3"/>
  <c r="BG178" i="3"/>
  <c r="BE178" i="3"/>
  <c r="T178" i="3"/>
  <c r="R178" i="3"/>
  <c r="P178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67" i="3"/>
  <c r="BH167" i="3"/>
  <c r="BG167" i="3"/>
  <c r="BE167" i="3"/>
  <c r="T167" i="3"/>
  <c r="R167" i="3"/>
  <c r="P167" i="3"/>
  <c r="BI158" i="3"/>
  <c r="BH158" i="3"/>
  <c r="BG158" i="3"/>
  <c r="BE158" i="3"/>
  <c r="T158" i="3"/>
  <c r="R158" i="3"/>
  <c r="P158" i="3"/>
  <c r="BI155" i="3"/>
  <c r="BH155" i="3"/>
  <c r="BG155" i="3"/>
  <c r="BE155" i="3"/>
  <c r="T155" i="3"/>
  <c r="R155" i="3"/>
  <c r="P155" i="3"/>
  <c r="BI152" i="3"/>
  <c r="BH152" i="3"/>
  <c r="BG152" i="3"/>
  <c r="BE152" i="3"/>
  <c r="T152" i="3"/>
  <c r="R152" i="3"/>
  <c r="P152" i="3"/>
  <c r="BI148" i="3"/>
  <c r="BH148" i="3"/>
  <c r="BG148" i="3"/>
  <c r="BE148" i="3"/>
  <c r="T148" i="3"/>
  <c r="R148" i="3"/>
  <c r="P148" i="3"/>
  <c r="BI145" i="3"/>
  <c r="BH145" i="3"/>
  <c r="BG145" i="3"/>
  <c r="BE145" i="3"/>
  <c r="T145" i="3"/>
  <c r="R145" i="3"/>
  <c r="P145" i="3"/>
  <c r="BI142" i="3"/>
  <c r="BH142" i="3"/>
  <c r="BG142" i="3"/>
  <c r="BE142" i="3"/>
  <c r="T142" i="3"/>
  <c r="R142" i="3"/>
  <c r="P142" i="3"/>
  <c r="BI139" i="3"/>
  <c r="BH139" i="3"/>
  <c r="BG139" i="3"/>
  <c r="BE139" i="3"/>
  <c r="T139" i="3"/>
  <c r="R139" i="3"/>
  <c r="P139" i="3"/>
  <c r="J133" i="3"/>
  <c r="J132" i="3"/>
  <c r="F132" i="3"/>
  <c r="F130" i="3"/>
  <c r="E128" i="3"/>
  <c r="BI113" i="3"/>
  <c r="BH113" i="3"/>
  <c r="BG113" i="3"/>
  <c r="BF113" i="3"/>
  <c r="BE113" i="3"/>
  <c r="J94" i="3"/>
  <c r="J93" i="3"/>
  <c r="F93" i="3"/>
  <c r="F91" i="3"/>
  <c r="E89" i="3"/>
  <c r="J20" i="3"/>
  <c r="E20" i="3"/>
  <c r="F94" i="3"/>
  <c r="J19" i="3"/>
  <c r="J14" i="3"/>
  <c r="J130" i="3"/>
  <c r="E7" i="3"/>
  <c r="E85" i="3"/>
  <c r="J41" i="2"/>
  <c r="J40" i="2"/>
  <c r="AY98" i="1"/>
  <c r="J39" i="2"/>
  <c r="AX98" i="1"/>
  <c r="BI326" i="2"/>
  <c r="BH326" i="2"/>
  <c r="BG326" i="2"/>
  <c r="BE326" i="2"/>
  <c r="T326" i="2"/>
  <c r="R326" i="2"/>
  <c r="P326" i="2"/>
  <c r="BI323" i="2"/>
  <c r="BH323" i="2"/>
  <c r="BG323" i="2"/>
  <c r="BE323" i="2"/>
  <c r="T323" i="2"/>
  <c r="R323" i="2"/>
  <c r="P323" i="2"/>
  <c r="BI318" i="2"/>
  <c r="BH318" i="2"/>
  <c r="BG318" i="2"/>
  <c r="BE318" i="2"/>
  <c r="T318" i="2"/>
  <c r="R318" i="2"/>
  <c r="P318" i="2"/>
  <c r="BI313" i="2"/>
  <c r="BH313" i="2"/>
  <c r="BG313" i="2"/>
  <c r="BE313" i="2"/>
  <c r="T313" i="2"/>
  <c r="R313" i="2"/>
  <c r="P313" i="2"/>
  <c r="BI309" i="2"/>
  <c r="BH309" i="2"/>
  <c r="BG309" i="2"/>
  <c r="BE309" i="2"/>
  <c r="T309" i="2"/>
  <c r="R309" i="2"/>
  <c r="P309" i="2"/>
  <c r="BI302" i="2"/>
  <c r="BH302" i="2"/>
  <c r="BG302" i="2"/>
  <c r="BE302" i="2"/>
  <c r="T302" i="2"/>
  <c r="R302" i="2"/>
  <c r="P302" i="2"/>
  <c r="BI299" i="2"/>
  <c r="BH299" i="2"/>
  <c r="BG299" i="2"/>
  <c r="BE299" i="2"/>
  <c r="T299" i="2"/>
  <c r="R299" i="2"/>
  <c r="P299" i="2"/>
  <c r="BI295" i="2"/>
  <c r="BH295" i="2"/>
  <c r="BG295" i="2"/>
  <c r="BE295" i="2"/>
  <c r="T295" i="2"/>
  <c r="T294" i="2"/>
  <c r="R295" i="2"/>
  <c r="R294" i="2"/>
  <c r="P295" i="2"/>
  <c r="P294" i="2"/>
  <c r="BI291" i="2"/>
  <c r="BH291" i="2"/>
  <c r="BG291" i="2"/>
  <c r="BE291" i="2"/>
  <c r="T291" i="2"/>
  <c r="R291" i="2"/>
  <c r="P291" i="2"/>
  <c r="BI288" i="2"/>
  <c r="BH288" i="2"/>
  <c r="BG288" i="2"/>
  <c r="BE288" i="2"/>
  <c r="T288" i="2"/>
  <c r="R288" i="2"/>
  <c r="P288" i="2"/>
  <c r="BI281" i="2"/>
  <c r="BH281" i="2"/>
  <c r="BG281" i="2"/>
  <c r="BE281" i="2"/>
  <c r="T281" i="2"/>
  <c r="R281" i="2"/>
  <c r="P281" i="2"/>
  <c r="BI279" i="2"/>
  <c r="BH279" i="2"/>
  <c r="BG279" i="2"/>
  <c r="BE279" i="2"/>
  <c r="T279" i="2"/>
  <c r="R279" i="2"/>
  <c r="P279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2" i="2"/>
  <c r="BH272" i="2"/>
  <c r="BG272" i="2"/>
  <c r="BE272" i="2"/>
  <c r="T272" i="2"/>
  <c r="T271" i="2"/>
  <c r="R272" i="2"/>
  <c r="R271" i="2"/>
  <c r="P272" i="2"/>
  <c r="P271" i="2"/>
  <c r="BI268" i="2"/>
  <c r="BH268" i="2"/>
  <c r="BG268" i="2"/>
  <c r="BE268" i="2"/>
  <c r="T268" i="2"/>
  <c r="R268" i="2"/>
  <c r="P268" i="2"/>
  <c r="BI252" i="2"/>
  <c r="BH252" i="2"/>
  <c r="BG252" i="2"/>
  <c r="BE252" i="2"/>
  <c r="T252" i="2"/>
  <c r="R252" i="2"/>
  <c r="P252" i="2"/>
  <c r="BI250" i="2"/>
  <c r="BH250" i="2"/>
  <c r="BG250" i="2"/>
  <c r="BE250" i="2"/>
  <c r="T250" i="2"/>
  <c r="R250" i="2"/>
  <c r="P250" i="2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3" i="2"/>
  <c r="BH243" i="2"/>
  <c r="BG243" i="2"/>
  <c r="BE243" i="2"/>
  <c r="T243" i="2"/>
  <c r="R243" i="2"/>
  <c r="P243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5" i="2"/>
  <c r="BH235" i="2"/>
  <c r="BG235" i="2"/>
  <c r="BE235" i="2"/>
  <c r="T235" i="2"/>
  <c r="R235" i="2"/>
  <c r="P235" i="2"/>
  <c r="BI216" i="2"/>
  <c r="BH216" i="2"/>
  <c r="BG216" i="2"/>
  <c r="BE216" i="2"/>
  <c r="T216" i="2"/>
  <c r="R216" i="2"/>
  <c r="P216" i="2"/>
  <c r="BI213" i="2"/>
  <c r="BH213" i="2"/>
  <c r="BG213" i="2"/>
  <c r="BE213" i="2"/>
  <c r="T213" i="2"/>
  <c r="R213" i="2"/>
  <c r="P213" i="2"/>
  <c r="BI210" i="2"/>
  <c r="BH210" i="2"/>
  <c r="BG210" i="2"/>
  <c r="BE210" i="2"/>
  <c r="T210" i="2"/>
  <c r="R210" i="2"/>
  <c r="P210" i="2"/>
  <c r="BI204" i="2"/>
  <c r="BH204" i="2"/>
  <c r="BG204" i="2"/>
  <c r="BE204" i="2"/>
  <c r="T204" i="2"/>
  <c r="R204" i="2"/>
  <c r="P204" i="2"/>
  <c r="BI201" i="2"/>
  <c r="BH201" i="2"/>
  <c r="BG201" i="2"/>
  <c r="BE201" i="2"/>
  <c r="T201" i="2"/>
  <c r="R201" i="2"/>
  <c r="P201" i="2"/>
  <c r="BI194" i="2"/>
  <c r="BH194" i="2"/>
  <c r="BG194" i="2"/>
  <c r="BE194" i="2"/>
  <c r="T194" i="2"/>
  <c r="R194" i="2"/>
  <c r="P194" i="2"/>
  <c r="BI191" i="2"/>
  <c r="BH191" i="2"/>
  <c r="BG191" i="2"/>
  <c r="BE191" i="2"/>
  <c r="T191" i="2"/>
  <c r="R191" i="2"/>
  <c r="P191" i="2"/>
  <c r="BI188" i="2"/>
  <c r="BH188" i="2"/>
  <c r="BG188" i="2"/>
  <c r="BE188" i="2"/>
  <c r="T188" i="2"/>
  <c r="R188" i="2"/>
  <c r="P188" i="2"/>
  <c r="BI177" i="2"/>
  <c r="BH177" i="2"/>
  <c r="BG177" i="2"/>
  <c r="BE177" i="2"/>
  <c r="T177" i="2"/>
  <c r="R177" i="2"/>
  <c r="P177" i="2"/>
  <c r="BI171" i="2"/>
  <c r="BH171" i="2"/>
  <c r="BG171" i="2"/>
  <c r="BE171" i="2"/>
  <c r="T171" i="2"/>
  <c r="R171" i="2"/>
  <c r="P171" i="2"/>
  <c r="BI165" i="2"/>
  <c r="BH165" i="2"/>
  <c r="BG165" i="2"/>
  <c r="BE165" i="2"/>
  <c r="T165" i="2"/>
  <c r="R165" i="2"/>
  <c r="P165" i="2"/>
  <c r="BI162" i="2"/>
  <c r="BH162" i="2"/>
  <c r="BG162" i="2"/>
  <c r="BE162" i="2"/>
  <c r="T162" i="2"/>
  <c r="R162" i="2"/>
  <c r="P162" i="2"/>
  <c r="BI159" i="2"/>
  <c r="BH159" i="2"/>
  <c r="BG159" i="2"/>
  <c r="BE159" i="2"/>
  <c r="T159" i="2"/>
  <c r="R159" i="2"/>
  <c r="P159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R151" i="2"/>
  <c r="P151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R142" i="2"/>
  <c r="P142" i="2"/>
  <c r="BI138" i="2"/>
  <c r="BH138" i="2"/>
  <c r="BG138" i="2"/>
  <c r="BE138" i="2"/>
  <c r="T138" i="2"/>
  <c r="R138" i="2"/>
  <c r="P138" i="2"/>
  <c r="J132" i="2"/>
  <c r="J131" i="2"/>
  <c r="F131" i="2"/>
  <c r="F129" i="2"/>
  <c r="E127" i="2"/>
  <c r="BI112" i="2"/>
  <c r="BH112" i="2"/>
  <c r="BG112" i="2"/>
  <c r="BF112" i="2"/>
  <c r="BE112" i="2"/>
  <c r="J94" i="2"/>
  <c r="J93" i="2"/>
  <c r="F93" i="2"/>
  <c r="F91" i="2"/>
  <c r="E89" i="2"/>
  <c r="J20" i="2"/>
  <c r="E20" i="2"/>
  <c r="F132" i="2"/>
  <c r="J19" i="2"/>
  <c r="J14" i="2"/>
  <c r="J129" i="2"/>
  <c r="E7" i="2"/>
  <c r="E123" i="2"/>
  <c r="CK152" i="1"/>
  <c r="CJ152" i="1"/>
  <c r="CI152" i="1"/>
  <c r="CH152" i="1"/>
  <c r="CG152" i="1"/>
  <c r="CF152" i="1"/>
  <c r="BZ152" i="1"/>
  <c r="CE152" i="1"/>
  <c r="CK151" i="1"/>
  <c r="CJ151" i="1"/>
  <c r="CI151" i="1"/>
  <c r="CH151" i="1"/>
  <c r="CG151" i="1"/>
  <c r="CF151" i="1"/>
  <c r="BZ151" i="1"/>
  <c r="CE151" i="1"/>
  <c r="CK150" i="1"/>
  <c r="CJ150" i="1"/>
  <c r="CI150" i="1"/>
  <c r="CH150" i="1"/>
  <c r="CG150" i="1"/>
  <c r="CF150" i="1"/>
  <c r="BZ150" i="1"/>
  <c r="CE150" i="1"/>
  <c r="CK149" i="1"/>
  <c r="CJ149" i="1"/>
  <c r="CI149" i="1"/>
  <c r="CH149" i="1"/>
  <c r="CG149" i="1"/>
  <c r="CF149" i="1"/>
  <c r="BZ149" i="1"/>
  <c r="CE149" i="1"/>
  <c r="L92" i="1"/>
  <c r="AM92" i="1"/>
  <c r="AM91" i="1"/>
  <c r="L91" i="1"/>
  <c r="AM89" i="1"/>
  <c r="L89" i="1"/>
  <c r="L87" i="1"/>
  <c r="L86" i="1"/>
  <c r="BK136" i="48"/>
  <c r="J136" i="48"/>
  <c r="BK135" i="48"/>
  <c r="BK134" i="48"/>
  <c r="BK133" i="48"/>
  <c r="BK132" i="48"/>
  <c r="BK131" i="48"/>
  <c r="BK130" i="48"/>
  <c r="BK129" i="48"/>
  <c r="J128" i="48"/>
  <c r="BK127" i="48"/>
  <c r="J126" i="48"/>
  <c r="BK125" i="48"/>
  <c r="BK124" i="48"/>
  <c r="BK123" i="48"/>
  <c r="BK122" i="48"/>
  <c r="J158" i="47"/>
  <c r="J157" i="47"/>
  <c r="J156" i="47"/>
  <c r="BK155" i="47"/>
  <c r="BK154" i="47"/>
  <c r="BK153" i="47"/>
  <c r="BK152" i="47"/>
  <c r="BK151" i="47"/>
  <c r="J149" i="47"/>
  <c r="BK148" i="47"/>
  <c r="BK147" i="47"/>
  <c r="BK146" i="47"/>
  <c r="J145" i="47"/>
  <c r="BK144" i="47"/>
  <c r="BK143" i="47"/>
  <c r="J142" i="47"/>
  <c r="BK141" i="47"/>
  <c r="BK139" i="47"/>
  <c r="J138" i="47"/>
  <c r="J137" i="47"/>
  <c r="BK136" i="47"/>
  <c r="J135" i="47"/>
  <c r="BK134" i="47"/>
  <c r="J132" i="47"/>
  <c r="J131" i="47"/>
  <c r="J130" i="47"/>
  <c r="J129" i="47"/>
  <c r="J128" i="47"/>
  <c r="J127" i="47"/>
  <c r="J158" i="46"/>
  <c r="J157" i="46"/>
  <c r="J156" i="46"/>
  <c r="J155" i="46"/>
  <c r="J154" i="46"/>
  <c r="BK153" i="46"/>
  <c r="J152" i="46"/>
  <c r="J151" i="46"/>
  <c r="BK149" i="46"/>
  <c r="BK148" i="46"/>
  <c r="BK147" i="46"/>
  <c r="BK146" i="46"/>
  <c r="J145" i="46"/>
  <c r="BK144" i="46"/>
  <c r="J143" i="46"/>
  <c r="J142" i="46"/>
  <c r="BK141" i="46"/>
  <c r="BK139" i="46"/>
  <c r="BK138" i="46"/>
  <c r="J137" i="46"/>
  <c r="BK136" i="46"/>
  <c r="J135" i="46"/>
  <c r="J134" i="46"/>
  <c r="BK132" i="46"/>
  <c r="BK131" i="46"/>
  <c r="J130" i="46"/>
  <c r="J129" i="46"/>
  <c r="J128" i="46"/>
  <c r="BK127" i="46"/>
  <c r="J168" i="45"/>
  <c r="J167" i="45"/>
  <c r="J166" i="45"/>
  <c r="J165" i="45"/>
  <c r="J164" i="45"/>
  <c r="BK163" i="45"/>
  <c r="BK162" i="45"/>
  <c r="J161" i="45"/>
  <c r="BK160" i="45"/>
  <c r="BK159" i="45"/>
  <c r="J159" i="45"/>
  <c r="BK158" i="45"/>
  <c r="J157" i="45"/>
  <c r="J156" i="45"/>
  <c r="J155" i="45"/>
  <c r="BK154" i="45"/>
  <c r="J153" i="45"/>
  <c r="BK152" i="45"/>
  <c r="BK151" i="45"/>
  <c r="BK150" i="45"/>
  <c r="J149" i="45"/>
  <c r="J148" i="45"/>
  <c r="BK147" i="45"/>
  <c r="BK146" i="45"/>
  <c r="J145" i="45"/>
  <c r="J144" i="45"/>
  <c r="BK143" i="45"/>
  <c r="J142" i="45"/>
  <c r="BK141" i="45"/>
  <c r="J140" i="45"/>
  <c r="BK139" i="45"/>
  <c r="J138" i="45"/>
  <c r="BK137" i="45"/>
  <c r="BK136" i="45"/>
  <c r="BK135" i="45"/>
  <c r="J134" i="45"/>
  <c r="J133" i="45"/>
  <c r="BK132" i="45"/>
  <c r="BK131" i="45"/>
  <c r="J130" i="45"/>
  <c r="BK129" i="45"/>
  <c r="J128" i="45"/>
  <c r="BK127" i="45"/>
  <c r="BK126" i="45"/>
  <c r="BK125" i="45"/>
  <c r="J124" i="45"/>
  <c r="J123" i="45"/>
  <c r="BK122" i="45"/>
  <c r="J150" i="44"/>
  <c r="J149" i="44"/>
  <c r="J148" i="44"/>
  <c r="BK147" i="44"/>
  <c r="J146" i="44"/>
  <c r="J145" i="44"/>
  <c r="J144" i="44"/>
  <c r="BK143" i="44"/>
  <c r="J143" i="44"/>
  <c r="BK142" i="44"/>
  <c r="J141" i="44"/>
  <c r="J140" i="44"/>
  <c r="J139" i="44"/>
  <c r="J137" i="44"/>
  <c r="J136" i="44"/>
  <c r="J135" i="44"/>
  <c r="J134" i="44"/>
  <c r="J133" i="44"/>
  <c r="BK131" i="44"/>
  <c r="BK130" i="44"/>
  <c r="BK129" i="44"/>
  <c r="J128" i="44"/>
  <c r="BK127" i="44"/>
  <c r="J126" i="44"/>
  <c r="J150" i="43"/>
  <c r="J149" i="43"/>
  <c r="BK148" i="43"/>
  <c r="J147" i="43"/>
  <c r="BK146" i="43"/>
  <c r="BK145" i="43"/>
  <c r="J144" i="43"/>
  <c r="BK143" i="43"/>
  <c r="BK142" i="43"/>
  <c r="BK141" i="43"/>
  <c r="J140" i="43"/>
  <c r="J139" i="43"/>
  <c r="J137" i="43"/>
  <c r="BK136" i="43"/>
  <c r="J135" i="43"/>
  <c r="J134" i="43"/>
  <c r="BK133" i="43"/>
  <c r="J131" i="43"/>
  <c r="BK130" i="43"/>
  <c r="BK129" i="43"/>
  <c r="J128" i="43"/>
  <c r="J127" i="43"/>
  <c r="J126" i="43"/>
  <c r="BK221" i="42"/>
  <c r="J220" i="42"/>
  <c r="BK218" i="42"/>
  <c r="J217" i="42"/>
  <c r="J216" i="42"/>
  <c r="J215" i="42"/>
  <c r="J213" i="42"/>
  <c r="J212" i="42"/>
  <c r="J211" i="42"/>
  <c r="BK210" i="42"/>
  <c r="BK209" i="42"/>
  <c r="J208" i="42"/>
  <c r="BK207" i="42"/>
  <c r="BK206" i="42"/>
  <c r="BK205" i="42"/>
  <c r="BK204" i="42"/>
  <c r="BK203" i="42"/>
  <c r="J202" i="42"/>
  <c r="BK201" i="42"/>
  <c r="BK200" i="42"/>
  <c r="J199" i="42"/>
  <c r="BK198" i="42"/>
  <c r="BK197" i="42"/>
  <c r="J196" i="42"/>
  <c r="BK194" i="42"/>
  <c r="J193" i="42"/>
  <c r="BK192" i="42"/>
  <c r="J191" i="42"/>
  <c r="J190" i="42"/>
  <c r="J187" i="42"/>
  <c r="J186" i="42"/>
  <c r="BK185" i="42"/>
  <c r="BK183" i="42"/>
  <c r="BK181" i="42"/>
  <c r="BK180" i="42"/>
  <c r="BK179" i="42"/>
  <c r="BK178" i="42"/>
  <c r="BK176" i="42"/>
  <c r="BK175" i="42"/>
  <c r="BK174" i="42"/>
  <c r="J173" i="42"/>
  <c r="J172" i="42"/>
  <c r="J171" i="42"/>
  <c r="J170" i="42"/>
  <c r="BK167" i="42"/>
  <c r="BK166" i="42"/>
  <c r="J165" i="42"/>
  <c r="J164" i="42"/>
  <c r="J163" i="42"/>
  <c r="J162" i="42"/>
  <c r="BK161" i="42"/>
  <c r="BK160" i="42"/>
  <c r="BK159" i="42"/>
  <c r="BK158" i="42"/>
  <c r="J157" i="42"/>
  <c r="BK154" i="42"/>
  <c r="BK152" i="42"/>
  <c r="BK150" i="42"/>
  <c r="BK149" i="42"/>
  <c r="BK148" i="42"/>
  <c r="BK147" i="42"/>
  <c r="BK146" i="42"/>
  <c r="BK145" i="42"/>
  <c r="BK144" i="42"/>
  <c r="J143" i="42"/>
  <c r="J142" i="42"/>
  <c r="J141" i="42"/>
  <c r="BK140" i="42"/>
  <c r="BK139" i="42"/>
  <c r="BK138" i="42"/>
  <c r="BK221" i="41"/>
  <c r="J220" i="41"/>
  <c r="J217" i="41"/>
  <c r="J216" i="41"/>
  <c r="BK215" i="41"/>
  <c r="BK213" i="41"/>
  <c r="BK212" i="41"/>
  <c r="J211" i="41"/>
  <c r="J210" i="41"/>
  <c r="J209" i="41"/>
  <c r="J206" i="41"/>
  <c r="J205" i="41"/>
  <c r="J204" i="41"/>
  <c r="BK203" i="41"/>
  <c r="J202" i="41"/>
  <c r="BK201" i="41"/>
  <c r="BK200" i="41"/>
  <c r="BK199" i="41"/>
  <c r="J197" i="41"/>
  <c r="J192" i="41"/>
  <c r="BK187" i="41"/>
  <c r="BK186" i="41"/>
  <c r="J181" i="41"/>
  <c r="BK180" i="41"/>
  <c r="J179" i="41"/>
  <c r="BK178" i="41"/>
  <c r="J175" i="41"/>
  <c r="BK174" i="41"/>
  <c r="BK171" i="41"/>
  <c r="J169" i="41"/>
  <c r="BK168" i="41"/>
  <c r="J166" i="41"/>
  <c r="BK165" i="41"/>
  <c r="BK163" i="41"/>
  <c r="J162" i="41"/>
  <c r="BK158" i="41"/>
  <c r="J154" i="41"/>
  <c r="J162" i="38"/>
  <c r="BK158" i="38"/>
  <c r="BK157" i="38"/>
  <c r="J155" i="38"/>
  <c r="J154" i="38"/>
  <c r="BK153" i="38"/>
  <c r="BK150" i="38"/>
  <c r="J149" i="38"/>
  <c r="J146" i="38"/>
  <c r="J145" i="38"/>
  <c r="J144" i="38"/>
  <c r="J142" i="38"/>
  <c r="BK140" i="38"/>
  <c r="BK139" i="38"/>
  <c r="BK135" i="38"/>
  <c r="J133" i="38"/>
  <c r="J191" i="37"/>
  <c r="BK189" i="37"/>
  <c r="BK187" i="37"/>
  <c r="J185" i="37"/>
  <c r="J184" i="37"/>
  <c r="J182" i="37"/>
  <c r="J180" i="37"/>
  <c r="J178" i="37"/>
  <c r="J176" i="37"/>
  <c r="BK174" i="37"/>
  <c r="BK173" i="37"/>
  <c r="BK172" i="37"/>
  <c r="BK170" i="37"/>
  <c r="J169" i="37"/>
  <c r="BK167" i="37"/>
  <c r="BK162" i="37"/>
  <c r="J155" i="37"/>
  <c r="BK150" i="37"/>
  <c r="J149" i="37"/>
  <c r="BK146" i="37"/>
  <c r="J144" i="37"/>
  <c r="J143" i="37"/>
  <c r="J142" i="37"/>
  <c r="J141" i="37"/>
  <c r="BK138" i="37"/>
  <c r="J136" i="37"/>
  <c r="J135" i="37"/>
  <c r="BK131" i="37"/>
  <c r="J213" i="36"/>
  <c r="BK205" i="36"/>
  <c r="BK204" i="36"/>
  <c r="J200" i="36"/>
  <c r="BK199" i="36"/>
  <c r="J198" i="36"/>
  <c r="BK196" i="36"/>
  <c r="J195" i="36"/>
  <c r="J182" i="36"/>
  <c r="J179" i="36"/>
  <c r="J178" i="36"/>
  <c r="J177" i="36"/>
  <c r="J173" i="36"/>
  <c r="J172" i="36"/>
  <c r="J169" i="36"/>
  <c r="BK168" i="36"/>
  <c r="BK167" i="36"/>
  <c r="J164" i="36"/>
  <c r="BK163" i="36"/>
  <c r="J159" i="36"/>
  <c r="J157" i="36"/>
  <c r="J156" i="36"/>
  <c r="BK153" i="36"/>
  <c r="BK143" i="36"/>
  <c r="BK140" i="36"/>
  <c r="BK439" i="31"/>
  <c r="BK435" i="31"/>
  <c r="BK434" i="31"/>
  <c r="J431" i="31"/>
  <c r="BK424" i="31"/>
  <c r="J419" i="31"/>
  <c r="BK409" i="31"/>
  <c r="BK406" i="31"/>
  <c r="J388" i="31"/>
  <c r="J387" i="31"/>
  <c r="J378" i="31"/>
  <c r="J369" i="31"/>
  <c r="BK364" i="31"/>
  <c r="BK357" i="31"/>
  <c r="J356" i="31"/>
  <c r="BK353" i="31"/>
  <c r="BK352" i="31"/>
  <c r="J341" i="31"/>
  <c r="BK338" i="31"/>
  <c r="J329" i="31"/>
  <c r="J326" i="31"/>
  <c r="J323" i="31"/>
  <c r="J317" i="31"/>
  <c r="BK311" i="31"/>
  <c r="J308" i="31"/>
  <c r="BK305" i="31"/>
  <c r="J295" i="31"/>
  <c r="J288" i="31"/>
  <c r="J280" i="31"/>
  <c r="BK276" i="31"/>
  <c r="BK272" i="31"/>
  <c r="BK261" i="31"/>
  <c r="J253" i="31"/>
  <c r="BK250" i="31"/>
  <c r="J247" i="31"/>
  <c r="BK234" i="31"/>
  <c r="J228" i="31"/>
  <c r="J224" i="31"/>
  <c r="BK221" i="31"/>
  <c r="J188" i="31"/>
  <c r="J185" i="31"/>
  <c r="BK182" i="31"/>
  <c r="J179" i="31"/>
  <c r="BK171" i="31"/>
  <c r="J170" i="31"/>
  <c r="J167" i="31"/>
  <c r="J163" i="31"/>
  <c r="J160" i="31"/>
  <c r="J155" i="31"/>
  <c r="BK144" i="31"/>
  <c r="BK141" i="31"/>
  <c r="J148" i="30"/>
  <c r="J146" i="30"/>
  <c r="BK143" i="30"/>
  <c r="J142" i="30"/>
  <c r="J141" i="30"/>
  <c r="J140" i="30"/>
  <c r="J137" i="30"/>
  <c r="J136" i="30"/>
  <c r="J134" i="30"/>
  <c r="BK131" i="30"/>
  <c r="J175" i="29"/>
  <c r="J174" i="29"/>
  <c r="J173" i="29"/>
  <c r="J172" i="29"/>
  <c r="BK171" i="29"/>
  <c r="J170" i="29"/>
  <c r="J168" i="29"/>
  <c r="BK167" i="29"/>
  <c r="J166" i="29"/>
  <c r="J165" i="29"/>
  <c r="J162" i="29"/>
  <c r="J159" i="29"/>
  <c r="BK155" i="29"/>
  <c r="J151" i="29"/>
  <c r="BK150" i="29"/>
  <c r="J149" i="29"/>
  <c r="J143" i="29"/>
  <c r="BK137" i="29"/>
  <c r="BK135" i="29"/>
  <c r="BK134" i="29"/>
  <c r="BK133" i="29"/>
  <c r="J132" i="29"/>
  <c r="BK130" i="29"/>
  <c r="J172" i="28"/>
  <c r="J168" i="28"/>
  <c r="J167" i="28"/>
  <c r="J166" i="28"/>
  <c r="BK165" i="28"/>
  <c r="J164" i="28"/>
  <c r="J163" i="28"/>
  <c r="BK161" i="28"/>
  <c r="BK156" i="28"/>
  <c r="J155" i="28"/>
  <c r="J154" i="28"/>
  <c r="J153" i="28"/>
  <c r="J152" i="28"/>
  <c r="J148" i="28"/>
  <c r="BK146" i="28"/>
  <c r="BK144" i="28"/>
  <c r="J144" i="28"/>
  <c r="BK143" i="28"/>
  <c r="J142" i="28"/>
  <c r="J141" i="28"/>
  <c r="BK140" i="28"/>
  <c r="BK139" i="28"/>
  <c r="BK138" i="28"/>
  <c r="BK137" i="28"/>
  <c r="J136" i="28"/>
  <c r="BK135" i="28"/>
  <c r="BK132" i="28"/>
  <c r="J145" i="27"/>
  <c r="J144" i="27"/>
  <c r="J143" i="27"/>
  <c r="J142" i="27"/>
  <c r="J141" i="27"/>
  <c r="BK136" i="27"/>
  <c r="J135" i="27"/>
  <c r="J132" i="27"/>
  <c r="BK131" i="27"/>
  <c r="J193" i="26"/>
  <c r="BK192" i="26"/>
  <c r="BK191" i="26"/>
  <c r="BK190" i="26"/>
  <c r="BK189" i="26"/>
  <c r="J188" i="26"/>
  <c r="J184" i="26"/>
  <c r="J176" i="26"/>
  <c r="BK174" i="26"/>
  <c r="BK171" i="26"/>
  <c r="J170" i="26"/>
  <c r="BK168" i="26"/>
  <c r="BK167" i="26"/>
  <c r="BK166" i="26"/>
  <c r="J165" i="26"/>
  <c r="BK164" i="26"/>
  <c r="BK163" i="26"/>
  <c r="J162" i="26"/>
  <c r="J161" i="26"/>
  <c r="BK160" i="26"/>
  <c r="BK159" i="26"/>
  <c r="J157" i="26"/>
  <c r="BK156" i="26"/>
  <c r="BK155" i="26"/>
  <c r="BK154" i="26"/>
  <c r="J152" i="26"/>
  <c r="BK151" i="26"/>
  <c r="BK150" i="26"/>
  <c r="J149" i="26"/>
  <c r="J148" i="26"/>
  <c r="J146" i="26"/>
  <c r="BK144" i="26"/>
  <c r="J143" i="26"/>
  <c r="J139" i="26"/>
  <c r="BK138" i="26"/>
  <c r="J137" i="26"/>
  <c r="J135" i="26"/>
  <c r="BK134" i="26"/>
  <c r="BK133" i="26"/>
  <c r="BK132" i="26"/>
  <c r="BK131" i="26"/>
  <c r="J130" i="26"/>
  <c r="J329" i="25"/>
  <c r="J328" i="25"/>
  <c r="J327" i="25"/>
  <c r="J326" i="25"/>
  <c r="J324" i="25"/>
  <c r="BK322" i="25"/>
  <c r="J321" i="25"/>
  <c r="J320" i="25"/>
  <c r="BK319" i="25"/>
  <c r="BK318" i="25"/>
  <c r="J317" i="25"/>
  <c r="J315" i="25"/>
  <c r="J313" i="25"/>
  <c r="BK312" i="25"/>
  <c r="J311" i="25"/>
  <c r="J310" i="25"/>
  <c r="J306" i="25"/>
  <c r="BK305" i="25"/>
  <c r="BK302" i="25"/>
  <c r="BK300" i="25"/>
  <c r="J294" i="25"/>
  <c r="J291" i="25"/>
  <c r="J290" i="25"/>
  <c r="BK289" i="25"/>
  <c r="J288" i="25"/>
  <c r="BK287" i="25"/>
  <c r="BK286" i="25"/>
  <c r="BK285" i="25"/>
  <c r="BK283" i="25"/>
  <c r="BK282" i="25"/>
  <c r="BK281" i="25"/>
  <c r="J279" i="25"/>
  <c r="BK278" i="25"/>
  <c r="BK276" i="25"/>
  <c r="BK274" i="25"/>
  <c r="J271" i="25"/>
  <c r="BK267" i="25"/>
  <c r="J266" i="25"/>
  <c r="BK264" i="25"/>
  <c r="J261" i="25"/>
  <c r="J257" i="25"/>
  <c r="BK254" i="25"/>
  <c r="BK253" i="25"/>
  <c r="BK249" i="25"/>
  <c r="BK247" i="25"/>
  <c r="J244" i="25"/>
  <c r="BK243" i="25"/>
  <c r="J237" i="25"/>
  <c r="J236" i="25"/>
  <c r="BK229" i="25"/>
  <c r="BK228" i="25"/>
  <c r="J227" i="25"/>
  <c r="J225" i="25"/>
  <c r="J224" i="25"/>
  <c r="J223" i="25"/>
  <c r="J221" i="25"/>
  <c r="J220" i="25"/>
  <c r="J218" i="25"/>
  <c r="J216" i="25"/>
  <c r="BK214" i="25"/>
  <c r="BK213" i="25"/>
  <c r="BK212" i="25"/>
  <c r="BK211" i="25"/>
  <c r="J210" i="25"/>
  <c r="BK203" i="25"/>
  <c r="J202" i="25"/>
  <c r="BK200" i="25"/>
  <c r="BK199" i="25"/>
  <c r="J198" i="25"/>
  <c r="BK197" i="25"/>
  <c r="BK195" i="25"/>
  <c r="BK192" i="25"/>
  <c r="BK191" i="25"/>
  <c r="BK190" i="25"/>
  <c r="BK188" i="25"/>
  <c r="J187" i="25"/>
  <c r="J186" i="25"/>
  <c r="J184" i="25"/>
  <c r="BK181" i="25"/>
  <c r="J140" i="22"/>
  <c r="BK441" i="21"/>
  <c r="BK440" i="21"/>
  <c r="J438" i="21"/>
  <c r="BK437" i="21"/>
  <c r="J434" i="21"/>
  <c r="BK431" i="21"/>
  <c r="BK430" i="21"/>
  <c r="BK218" i="21"/>
  <c r="BK217" i="21"/>
  <c r="J216" i="21"/>
  <c r="J215" i="21"/>
  <c r="J213" i="21"/>
  <c r="J211" i="21"/>
  <c r="J210" i="21"/>
  <c r="J209" i="21"/>
  <c r="J208" i="21"/>
  <c r="J207" i="21"/>
  <c r="BK206" i="21"/>
  <c r="J202" i="21"/>
  <c r="J201" i="21"/>
  <c r="BK199" i="21"/>
  <c r="J194" i="21"/>
  <c r="J193" i="21"/>
  <c r="BK190" i="21"/>
  <c r="BK188" i="21"/>
  <c r="BK187" i="21"/>
  <c r="BK184" i="21"/>
  <c r="J182" i="21"/>
  <c r="BK180" i="21"/>
  <c r="J178" i="21"/>
  <c r="BK177" i="21"/>
  <c r="J176" i="21"/>
  <c r="BK174" i="21"/>
  <c r="J173" i="21"/>
  <c r="BK172" i="21"/>
  <c r="J170" i="21"/>
  <c r="BK167" i="21"/>
  <c r="BK294" i="20"/>
  <c r="J292" i="20"/>
  <c r="J289" i="20"/>
  <c r="J288" i="20"/>
  <c r="J285" i="20"/>
  <c r="J284" i="20"/>
  <c r="J283" i="20"/>
  <c r="J282" i="20"/>
  <c r="J281" i="20"/>
  <c r="J279" i="20"/>
  <c r="J276" i="20"/>
  <c r="J275" i="20"/>
  <c r="J274" i="20"/>
  <c r="J272" i="20"/>
  <c r="J268" i="20"/>
  <c r="J262" i="20"/>
  <c r="J260" i="20"/>
  <c r="J257" i="20"/>
  <c r="J256" i="20"/>
  <c r="BK250" i="20"/>
  <c r="J247" i="20"/>
  <c r="J246" i="20"/>
  <c r="J245" i="20"/>
  <c r="BK244" i="20"/>
  <c r="J241" i="20"/>
  <c r="BK240" i="20"/>
  <c r="BK239" i="20"/>
  <c r="J236" i="20"/>
  <c r="BK234" i="20"/>
  <c r="J233" i="20"/>
  <c r="J232" i="20"/>
  <c r="BK231" i="20"/>
  <c r="BK229" i="20"/>
  <c r="J227" i="20"/>
  <c r="J225" i="20"/>
  <c r="BK224" i="20"/>
  <c r="J222" i="20"/>
  <c r="J219" i="20"/>
  <c r="BK217" i="20"/>
  <c r="J216" i="20"/>
  <c r="J215" i="20"/>
  <c r="J211" i="20"/>
  <c r="J210" i="20"/>
  <c r="BK208" i="20"/>
  <c r="J206" i="20"/>
  <c r="J205" i="20"/>
  <c r="J203" i="20"/>
  <c r="J201" i="20"/>
  <c r="J199" i="20"/>
  <c r="J198" i="20"/>
  <c r="J197" i="20"/>
  <c r="J195" i="20"/>
  <c r="BK194" i="20"/>
  <c r="BK191" i="20"/>
  <c r="BK187" i="20"/>
  <c r="BK183" i="20"/>
  <c r="BK177" i="20"/>
  <c r="BK176" i="20"/>
  <c r="BK175" i="20"/>
  <c r="BK171" i="20"/>
  <c r="J170" i="20"/>
  <c r="BK169" i="20"/>
  <c r="BK168" i="20"/>
  <c r="BK165" i="20"/>
  <c r="J164" i="20"/>
  <c r="BK160" i="20"/>
  <c r="BK1006" i="19"/>
  <c r="J995" i="19"/>
  <c r="BK990" i="19"/>
  <c r="J987" i="19"/>
  <c r="BK984" i="19"/>
  <c r="J981" i="19"/>
  <c r="BK977" i="19"/>
  <c r="BK973" i="19"/>
  <c r="J970" i="19"/>
  <c r="J966" i="19"/>
  <c r="J962" i="19"/>
  <c r="BK958" i="19"/>
  <c r="BK954" i="19"/>
  <c r="J950" i="19"/>
  <c r="J946" i="19"/>
  <c r="BK944" i="19"/>
  <c r="BK936" i="19"/>
  <c r="BK933" i="19"/>
  <c r="J930" i="19"/>
  <c r="BK926" i="19"/>
  <c r="BK920" i="19"/>
  <c r="BK918" i="19"/>
  <c r="BK906" i="19"/>
  <c r="J904" i="19"/>
  <c r="J899" i="19"/>
  <c r="BK897" i="19"/>
  <c r="J883" i="19"/>
  <c r="BK882" i="19"/>
  <c r="BK874" i="19"/>
  <c r="BK864" i="19"/>
  <c r="J850" i="19"/>
  <c r="BK835" i="19"/>
  <c r="BK832" i="19"/>
  <c r="BK827" i="19"/>
  <c r="BK825" i="19"/>
  <c r="J822" i="19"/>
  <c r="BK809" i="19"/>
  <c r="J801" i="19"/>
  <c r="BK799" i="19"/>
  <c r="BK798" i="19"/>
  <c r="BK795" i="19"/>
  <c r="BK794" i="19"/>
  <c r="BK791" i="19"/>
  <c r="J789" i="19"/>
  <c r="BK786" i="19"/>
  <c r="BK784" i="19"/>
  <c r="BK781" i="19"/>
  <c r="BK779" i="19"/>
  <c r="J777" i="19"/>
  <c r="BK773" i="19"/>
  <c r="BK771" i="19"/>
  <c r="J763" i="19"/>
  <c r="BK762" i="19"/>
  <c r="J756" i="19"/>
  <c r="J755" i="19"/>
  <c r="BK753" i="19"/>
  <c r="J750" i="19"/>
  <c r="BK748" i="19"/>
  <c r="BK745" i="19"/>
  <c r="J744" i="19"/>
  <c r="BK738" i="19"/>
  <c r="BK734" i="19"/>
  <c r="BK732" i="19"/>
  <c r="BK730" i="19"/>
  <c r="BK713" i="19"/>
  <c r="BK711" i="19"/>
  <c r="BK703" i="19"/>
  <c r="J701" i="19"/>
  <c r="J693" i="19"/>
  <c r="J692" i="19"/>
  <c r="BK679" i="19"/>
  <c r="BK678" i="19"/>
  <c r="BK677" i="19"/>
  <c r="J676" i="19"/>
  <c r="J675" i="19"/>
  <c r="J667" i="19"/>
  <c r="BK665" i="19"/>
  <c r="BK648" i="19"/>
  <c r="BK646" i="19"/>
  <c r="BK644" i="19"/>
  <c r="J642" i="19"/>
  <c r="BK640" i="19"/>
  <c r="J640" i="19"/>
  <c r="J637" i="19"/>
  <c r="BK635" i="19"/>
  <c r="J635" i="19"/>
  <c r="J631" i="19"/>
  <c r="J629" i="19"/>
  <c r="J625" i="19"/>
  <c r="J624" i="19"/>
  <c r="J623" i="19"/>
  <c r="J608" i="19"/>
  <c r="J605" i="19"/>
  <c r="J602" i="19"/>
  <c r="BK588" i="19"/>
  <c r="J577" i="19"/>
  <c r="BK563" i="19"/>
  <c r="J561" i="19"/>
  <c r="J559" i="19"/>
  <c r="BK556" i="19"/>
  <c r="J553" i="19"/>
  <c r="BK546" i="19"/>
  <c r="J542" i="19"/>
  <c r="J531" i="19"/>
  <c r="J527" i="19"/>
  <c r="BK524" i="19"/>
  <c r="J511" i="19"/>
  <c r="BK503" i="19"/>
  <c r="BK499" i="19"/>
  <c r="BK497" i="19"/>
  <c r="BK496" i="19"/>
  <c r="BK492" i="19"/>
  <c r="J489" i="19"/>
  <c r="J482" i="19"/>
  <c r="BK474" i="19"/>
  <c r="BK468" i="19"/>
  <c r="J458" i="19"/>
  <c r="J455" i="19"/>
  <c r="J449" i="19"/>
  <c r="J429" i="19"/>
  <c r="BK424" i="19"/>
  <c r="BK416" i="19"/>
  <c r="BK415" i="19"/>
  <c r="BK410" i="19"/>
  <c r="J393" i="19"/>
  <c r="BK382" i="19"/>
  <c r="BK380" i="19"/>
  <c r="BK359" i="19"/>
  <c r="BK356" i="19"/>
  <c r="BK352" i="19"/>
  <c r="BK348" i="19"/>
  <c r="J340" i="19"/>
  <c r="BK337" i="19"/>
  <c r="J334" i="19"/>
  <c r="J329" i="19"/>
  <c r="BK325" i="19"/>
  <c r="J321" i="19"/>
  <c r="BK317" i="19"/>
  <c r="BK309" i="19"/>
  <c r="BK303" i="19"/>
  <c r="BK298" i="19"/>
  <c r="J290" i="19"/>
  <c r="BK286" i="19"/>
  <c r="BK272" i="19"/>
  <c r="BK256" i="19"/>
  <c r="BK229" i="19"/>
  <c r="BK222" i="19"/>
  <c r="BK218" i="19"/>
  <c r="BK215" i="19"/>
  <c r="BK212" i="19"/>
  <c r="BK209" i="19"/>
  <c r="J206" i="19"/>
  <c r="BK204" i="19"/>
  <c r="BK202" i="19"/>
  <c r="BK199" i="19"/>
  <c r="J195" i="19"/>
  <c r="J192" i="19"/>
  <c r="J188" i="19"/>
  <c r="BK185" i="19"/>
  <c r="J185" i="19"/>
  <c r="J183" i="19"/>
  <c r="J181" i="19"/>
  <c r="BK178" i="19"/>
  <c r="BK175" i="19"/>
  <c r="J173" i="19"/>
  <c r="J170" i="19"/>
  <c r="BK167" i="19"/>
  <c r="J164" i="19"/>
  <c r="J161" i="19"/>
  <c r="J158" i="19"/>
  <c r="J153" i="18"/>
  <c r="BK149" i="18"/>
  <c r="BK147" i="18"/>
  <c r="BK145" i="18"/>
  <c r="BK144" i="18"/>
  <c r="J140" i="18"/>
  <c r="BK136" i="18"/>
  <c r="BK295" i="17"/>
  <c r="J293" i="17"/>
  <c r="J288" i="17"/>
  <c r="BK285" i="17"/>
  <c r="BK281" i="17"/>
  <c r="J277" i="17"/>
  <c r="J272" i="17"/>
  <c r="J269" i="17"/>
  <c r="BK265" i="17"/>
  <c r="J262" i="17"/>
  <c r="BK257" i="17"/>
  <c r="BK254" i="17"/>
  <c r="J250" i="17"/>
  <c r="J232" i="17"/>
  <c r="BK230" i="17"/>
  <c r="BK228" i="17"/>
  <c r="BK226" i="17"/>
  <c r="BK225" i="17"/>
  <c r="J221" i="17"/>
  <c r="BK214" i="17"/>
  <c r="BK211" i="17"/>
  <c r="BK208" i="17"/>
  <c r="J205" i="17"/>
  <c r="BK200" i="17"/>
  <c r="BK197" i="17"/>
  <c r="J194" i="17"/>
  <c r="BK191" i="17"/>
  <c r="J184" i="17"/>
  <c r="J180" i="17"/>
  <c r="BK173" i="17"/>
  <c r="BK170" i="17"/>
  <c r="BK167" i="17"/>
  <c r="J163" i="17"/>
  <c r="BK157" i="17"/>
  <c r="BK151" i="17"/>
  <c r="J147" i="17"/>
  <c r="J144" i="17"/>
  <c r="BK368" i="16"/>
  <c r="BK357" i="16"/>
  <c r="BK353" i="16"/>
  <c r="BK349" i="16"/>
  <c r="BK341" i="16"/>
  <c r="BK338" i="16"/>
  <c r="BK334" i="16"/>
  <c r="J324" i="16"/>
  <c r="BK322" i="16"/>
  <c r="BK321" i="16"/>
  <c r="BK320" i="16"/>
  <c r="BK317" i="16"/>
  <c r="J316" i="16"/>
  <c r="BK315" i="16"/>
  <c r="J312" i="16"/>
  <c r="BK308" i="16"/>
  <c r="BK280" i="16"/>
  <c r="BK278" i="16"/>
  <c r="J278" i="16"/>
  <c r="BK274" i="16"/>
  <c r="J273" i="16"/>
  <c r="BK271" i="16"/>
  <c r="BK269" i="16"/>
  <c r="BK268" i="16"/>
  <c r="J262" i="16"/>
  <c r="J241" i="16"/>
  <c r="BK237" i="16"/>
  <c r="BK234" i="16"/>
  <c r="BK227" i="16"/>
  <c r="BK224" i="16"/>
  <c r="J224" i="16"/>
  <c r="BK217" i="16"/>
  <c r="J214" i="16"/>
  <c r="BK202" i="16"/>
  <c r="BK195" i="16"/>
  <c r="BK188" i="16"/>
  <c r="BK185" i="16"/>
  <c r="BK182" i="16"/>
  <c r="J179" i="16"/>
  <c r="BK176" i="16"/>
  <c r="BK165" i="16"/>
  <c r="J164" i="16"/>
  <c r="J158" i="16"/>
  <c r="BK155" i="16"/>
  <c r="BK152" i="16"/>
  <c r="J148" i="16"/>
  <c r="J145" i="16"/>
  <c r="BK142" i="16"/>
  <c r="BK150" i="15"/>
  <c r="BK149" i="15"/>
  <c r="BK148" i="15"/>
  <c r="J147" i="15"/>
  <c r="J145" i="15"/>
  <c r="J144" i="15"/>
  <c r="BK142" i="15"/>
  <c r="J141" i="15"/>
  <c r="BK140" i="15"/>
  <c r="J139" i="15"/>
  <c r="BK138" i="15"/>
  <c r="J137" i="15"/>
  <c r="BK136" i="15"/>
  <c r="J134" i="15"/>
  <c r="BK132" i="15"/>
  <c r="BK131" i="15"/>
  <c r="BK129" i="15"/>
  <c r="J176" i="14"/>
  <c r="BK175" i="14"/>
  <c r="BK174" i="14"/>
  <c r="J173" i="14"/>
  <c r="J172" i="14"/>
  <c r="BK171" i="14"/>
  <c r="BK170" i="14"/>
  <c r="BK169" i="14"/>
  <c r="BK167" i="14"/>
  <c r="BK166" i="14"/>
  <c r="J165" i="14"/>
  <c r="J164" i="14"/>
  <c r="J161" i="14"/>
  <c r="J159" i="14"/>
  <c r="J158" i="14"/>
  <c r="BK157" i="14"/>
  <c r="BK156" i="14"/>
  <c r="J155" i="14"/>
  <c r="BK154" i="14"/>
  <c r="J153" i="14"/>
  <c r="J152" i="14"/>
  <c r="BK151" i="14"/>
  <c r="BK150" i="14"/>
  <c r="BK149" i="14"/>
  <c r="BK147" i="14"/>
  <c r="BK146" i="14"/>
  <c r="BK145" i="14"/>
  <c r="J144" i="14"/>
  <c r="BK143" i="14"/>
  <c r="BK141" i="14"/>
  <c r="BK140" i="14"/>
  <c r="J139" i="14"/>
  <c r="J138" i="14"/>
  <c r="BK137" i="14"/>
  <c r="J136" i="14"/>
  <c r="BK135" i="14"/>
  <c r="J134" i="14"/>
  <c r="J133" i="14"/>
  <c r="J132" i="14"/>
  <c r="J131" i="14"/>
  <c r="J130" i="14"/>
  <c r="J171" i="13"/>
  <c r="BK170" i="13"/>
  <c r="J169" i="13"/>
  <c r="BK168" i="13"/>
  <c r="BK167" i="13"/>
  <c r="J166" i="13"/>
  <c r="BK165" i="13"/>
  <c r="BK163" i="13"/>
  <c r="BK162" i="13"/>
  <c r="BK161" i="13"/>
  <c r="BK160" i="13"/>
  <c r="BK159" i="13"/>
  <c r="BK158" i="13"/>
  <c r="BK157" i="13"/>
  <c r="J155" i="13"/>
  <c r="BK154" i="13"/>
  <c r="BK152" i="13"/>
  <c r="BK151" i="13"/>
  <c r="BK150" i="13"/>
  <c r="J149" i="13"/>
  <c r="BK148" i="13"/>
  <c r="BK147" i="13"/>
  <c r="BK146" i="13"/>
  <c r="BK145" i="13"/>
  <c r="J143" i="13"/>
  <c r="BK142" i="13"/>
  <c r="BK141" i="13"/>
  <c r="BK140" i="13"/>
  <c r="BK139" i="13"/>
  <c r="BK138" i="13"/>
  <c r="BK137" i="13"/>
  <c r="J136" i="13"/>
  <c r="BK135" i="13"/>
  <c r="BK134" i="13"/>
  <c r="J133" i="13"/>
  <c r="BK132" i="13"/>
  <c r="BK131" i="13"/>
  <c r="J130" i="13"/>
  <c r="BK147" i="12"/>
  <c r="J146" i="12"/>
  <c r="BK145" i="12"/>
  <c r="BK144" i="12"/>
  <c r="BK143" i="12"/>
  <c r="BK142" i="12"/>
  <c r="BK141" i="12"/>
  <c r="J140" i="12"/>
  <c r="BK139" i="12"/>
  <c r="BK138" i="12"/>
  <c r="BK137" i="12"/>
  <c r="BK136" i="12"/>
  <c r="BK134" i="12"/>
  <c r="BK132" i="12"/>
  <c r="BK131" i="12"/>
  <c r="J130" i="12"/>
  <c r="J129" i="12"/>
  <c r="BK193" i="11"/>
  <c r="BK191" i="11"/>
  <c r="BK190" i="11"/>
  <c r="J189" i="11"/>
  <c r="J188" i="11"/>
  <c r="BK187" i="11"/>
  <c r="BK186" i="11"/>
  <c r="J184" i="11"/>
  <c r="BK183" i="11"/>
  <c r="BK182" i="11"/>
  <c r="BK179" i="11"/>
  <c r="BK177" i="11"/>
  <c r="J176" i="11"/>
  <c r="BK175" i="11"/>
  <c r="J174" i="11"/>
  <c r="J172" i="11"/>
  <c r="BK171" i="11"/>
  <c r="BK170" i="11"/>
  <c r="J169" i="11"/>
  <c r="BK168" i="11"/>
  <c r="J167" i="11"/>
  <c r="BK166" i="11"/>
  <c r="BK165" i="11"/>
  <c r="BK164" i="11"/>
  <c r="J162" i="11"/>
  <c r="BK161" i="11"/>
  <c r="BK160" i="11"/>
  <c r="J159" i="11"/>
  <c r="BK157" i="11"/>
  <c r="BK156" i="11"/>
  <c r="BK155" i="11"/>
  <c r="BK154" i="11"/>
  <c r="BK153" i="11"/>
  <c r="J152" i="11"/>
  <c r="J151" i="11"/>
  <c r="BK150" i="11"/>
  <c r="BK149" i="11"/>
  <c r="BK147" i="11"/>
  <c r="BK146" i="11"/>
  <c r="BK145" i="11"/>
  <c r="J144" i="11"/>
  <c r="J142" i="11"/>
  <c r="BK141" i="11"/>
  <c r="BK140" i="11"/>
  <c r="BK139" i="11"/>
  <c r="BK137" i="11"/>
  <c r="BK136" i="11"/>
  <c r="BK135" i="11"/>
  <c r="BK133" i="11"/>
  <c r="BK132" i="11"/>
  <c r="BK131" i="11"/>
  <c r="BK130" i="11"/>
  <c r="BK327" i="10"/>
  <c r="BK326" i="10"/>
  <c r="J325" i="10"/>
  <c r="J324" i="10"/>
  <c r="BK323" i="10"/>
  <c r="BK322" i="10"/>
  <c r="BK321" i="10"/>
  <c r="J320" i="10"/>
  <c r="J319" i="10"/>
  <c r="J318" i="10"/>
  <c r="BK317" i="10"/>
  <c r="BK316" i="10"/>
  <c r="BK315" i="10"/>
  <c r="BK314" i="10"/>
  <c r="J313" i="10"/>
  <c r="J312" i="10"/>
  <c r="J311" i="10"/>
  <c r="BK310" i="10"/>
  <c r="J309" i="10"/>
  <c r="J308" i="10"/>
  <c r="BK307" i="10"/>
  <c r="J306" i="10"/>
  <c r="BK305" i="10"/>
  <c r="J304" i="10"/>
  <c r="J300" i="10"/>
  <c r="J298" i="10"/>
  <c r="BK295" i="10"/>
  <c r="BK292" i="10"/>
  <c r="J290" i="10"/>
  <c r="BK289" i="10"/>
  <c r="BK288" i="10"/>
  <c r="BK287" i="10"/>
  <c r="J286" i="10"/>
  <c r="BK285" i="10"/>
  <c r="J284" i="10"/>
  <c r="J283" i="10"/>
  <c r="BK282" i="10"/>
  <c r="J281" i="10"/>
  <c r="BK280" i="10"/>
  <c r="BK279" i="10"/>
  <c r="BK278" i="10"/>
  <c r="J277" i="10"/>
  <c r="J276" i="10"/>
  <c r="BK274" i="10"/>
  <c r="BK273" i="10"/>
  <c r="BK272" i="10"/>
  <c r="BK271" i="10"/>
  <c r="BK270" i="10"/>
  <c r="BK269" i="10"/>
  <c r="BK268" i="10"/>
  <c r="BK266" i="10"/>
  <c r="BK265" i="10"/>
  <c r="J265" i="10"/>
  <c r="J264" i="10"/>
  <c r="BK263" i="10"/>
  <c r="J262" i="10"/>
  <c r="BK261" i="10"/>
  <c r="BK260" i="10"/>
  <c r="J259" i="10"/>
  <c r="BK258" i="10"/>
  <c r="BK256" i="10"/>
  <c r="BK255" i="10"/>
  <c r="BK254" i="10"/>
  <c r="BK252" i="10"/>
  <c r="J251" i="10"/>
  <c r="BK250" i="10"/>
  <c r="BK248" i="10"/>
  <c r="J244" i="10"/>
  <c r="BK242" i="10"/>
  <c r="J240" i="10"/>
  <c r="BK238" i="10"/>
  <c r="BK237" i="10"/>
  <c r="J235" i="10"/>
  <c r="BK234" i="10"/>
  <c r="J232" i="10"/>
  <c r="BK231" i="10"/>
  <c r="BK229" i="10"/>
  <c r="J228" i="10"/>
  <c r="J227" i="10"/>
  <c r="BK226" i="10"/>
  <c r="BK225" i="10"/>
  <c r="J224" i="10"/>
  <c r="J223" i="10"/>
  <c r="BK222" i="10"/>
  <c r="J222" i="10"/>
  <c r="BK221" i="10"/>
  <c r="J217" i="10"/>
  <c r="BK216" i="10"/>
  <c r="J214" i="10"/>
  <c r="BK210" i="10"/>
  <c r="J209" i="10"/>
  <c r="BK208" i="10"/>
  <c r="J207" i="10"/>
  <c r="J206" i="10"/>
  <c r="BK203" i="10"/>
  <c r="J202" i="10"/>
  <c r="J199" i="10"/>
  <c r="J195" i="10"/>
  <c r="J194" i="10"/>
  <c r="J191" i="10"/>
  <c r="BK190" i="10"/>
  <c r="BK189" i="10"/>
  <c r="J187" i="10"/>
  <c r="BK186" i="10"/>
  <c r="J185" i="10"/>
  <c r="BK184" i="10"/>
  <c r="J183" i="10"/>
  <c r="J182" i="10"/>
  <c r="BK181" i="10"/>
  <c r="BK180" i="10"/>
  <c r="J179" i="10"/>
  <c r="J175" i="10"/>
  <c r="BK173" i="10"/>
  <c r="J171" i="10"/>
  <c r="J168" i="10"/>
  <c r="BK165" i="10"/>
  <c r="J164" i="10"/>
  <c r="BK163" i="10"/>
  <c r="J160" i="10"/>
  <c r="J159" i="10"/>
  <c r="J158" i="10"/>
  <c r="J157" i="10"/>
  <c r="J156" i="10"/>
  <c r="J155" i="10"/>
  <c r="J154" i="10"/>
  <c r="J153" i="10"/>
  <c r="J151" i="10"/>
  <c r="BK150" i="10"/>
  <c r="J144" i="10"/>
  <c r="J143" i="10"/>
  <c r="J142" i="10"/>
  <c r="BK141" i="10"/>
  <c r="J138" i="10"/>
  <c r="J136" i="10"/>
  <c r="BK156" i="9"/>
  <c r="BK154" i="9"/>
  <c r="BK153" i="9"/>
  <c r="J149" i="9"/>
  <c r="J147" i="9"/>
  <c r="J146" i="9"/>
  <c r="J145" i="9"/>
  <c r="J144" i="9"/>
  <c r="J143" i="9"/>
  <c r="J142" i="9"/>
  <c r="J140" i="9"/>
  <c r="BK138" i="9"/>
  <c r="J137" i="9"/>
  <c r="BK136" i="9"/>
  <c r="J298" i="8"/>
  <c r="BK296" i="8"/>
  <c r="BK295" i="8"/>
  <c r="J294" i="8"/>
  <c r="J293" i="8"/>
  <c r="BK291" i="8"/>
  <c r="BK289" i="8"/>
  <c r="J288" i="8"/>
  <c r="J286" i="8"/>
  <c r="BK284" i="8"/>
  <c r="BK283" i="8"/>
  <c r="BK280" i="8"/>
  <c r="J279" i="8"/>
  <c r="BK278" i="8"/>
  <c r="BK275" i="8"/>
  <c r="BK273" i="8"/>
  <c r="BK271" i="8"/>
  <c r="BK270" i="8"/>
  <c r="BK269" i="8"/>
  <c r="BK268" i="8"/>
  <c r="BK267" i="8"/>
  <c r="BK266" i="8"/>
  <c r="J264" i="8"/>
  <c r="J262" i="8"/>
  <c r="BK260" i="8"/>
  <c r="BK257" i="8"/>
  <c r="BK256" i="8"/>
  <c r="BK255" i="8"/>
  <c r="J254" i="8"/>
  <c r="BK252" i="8"/>
  <c r="BK251" i="8"/>
  <c r="BK246" i="8"/>
  <c r="J244" i="8"/>
  <c r="J243" i="8"/>
  <c r="BK241" i="8"/>
  <c r="BK238" i="8"/>
  <c r="BK236" i="8"/>
  <c r="BK234" i="8"/>
  <c r="BK231" i="8"/>
  <c r="J230" i="8"/>
  <c r="J227" i="8"/>
  <c r="BK219" i="8"/>
  <c r="BK217" i="8"/>
  <c r="BK216" i="8"/>
  <c r="J214" i="8"/>
  <c r="BK208" i="8"/>
  <c r="BK207" i="8"/>
  <c r="BK203" i="8"/>
  <c r="J202" i="8"/>
  <c r="J198" i="8"/>
  <c r="J196" i="8"/>
  <c r="J194" i="8"/>
  <c r="BK191" i="8"/>
  <c r="J188" i="8"/>
  <c r="BK183" i="8"/>
  <c r="J180" i="8"/>
  <c r="J174" i="8"/>
  <c r="J173" i="8"/>
  <c r="J171" i="8"/>
  <c r="BK169" i="8"/>
  <c r="J163" i="8"/>
  <c r="J160" i="8"/>
  <c r="BK158" i="8"/>
  <c r="BK157" i="8"/>
  <c r="J145" i="8"/>
  <c r="J143" i="8"/>
  <c r="BK140" i="8"/>
  <c r="BK378" i="7"/>
  <c r="J377" i="7"/>
  <c r="J375" i="7"/>
  <c r="BK374" i="7"/>
  <c r="BK369" i="7"/>
  <c r="J367" i="7"/>
  <c r="J366" i="7"/>
  <c r="BK365" i="7"/>
  <c r="BK357" i="7"/>
  <c r="BK354" i="7"/>
  <c r="BK353" i="7"/>
  <c r="J352" i="7"/>
  <c r="J346" i="7"/>
  <c r="J342" i="7"/>
  <c r="J341" i="7"/>
  <c r="J338" i="7"/>
  <c r="BK337" i="7"/>
  <c r="J336" i="7"/>
  <c r="J334" i="7"/>
  <c r="J333" i="7"/>
  <c r="J327" i="7"/>
  <c r="BK326" i="7"/>
  <c r="J323" i="7"/>
  <c r="J322" i="7"/>
  <c r="J319" i="7"/>
  <c r="J318" i="7"/>
  <c r="J317" i="7"/>
  <c r="J309" i="7"/>
  <c r="J303" i="7"/>
  <c r="J301" i="7"/>
  <c r="BK300" i="7"/>
  <c r="J299" i="7"/>
  <c r="BK296" i="7"/>
  <c r="BK289" i="7"/>
  <c r="J283" i="7"/>
  <c r="BK282" i="7"/>
  <c r="BK277" i="7"/>
  <c r="J273" i="7"/>
  <c r="BK270" i="7"/>
  <c r="BK268" i="7"/>
  <c r="J267" i="7"/>
  <c r="J266" i="7"/>
  <c r="J263" i="7"/>
  <c r="J262" i="7"/>
  <c r="BK260" i="7"/>
  <c r="BK258" i="7"/>
  <c r="J253" i="7"/>
  <c r="J252" i="7"/>
  <c r="BK249" i="7"/>
  <c r="J248" i="7"/>
  <c r="J247" i="7"/>
  <c r="BK246" i="7"/>
  <c r="J245" i="7"/>
  <c r="BK243" i="7"/>
  <c r="J238" i="7"/>
  <c r="J237" i="7"/>
  <c r="BK233" i="7"/>
  <c r="J232" i="7"/>
  <c r="BK231" i="7"/>
  <c r="BK228" i="7"/>
  <c r="J225" i="7"/>
  <c r="BK224" i="7"/>
  <c r="J219" i="7"/>
  <c r="J215" i="7"/>
  <c r="BK213" i="7"/>
  <c r="BK206" i="7"/>
  <c r="BK205" i="7"/>
  <c r="BK204" i="7"/>
  <c r="BK199" i="7"/>
  <c r="J197" i="7"/>
  <c r="J196" i="7"/>
  <c r="J195" i="7"/>
  <c r="J194" i="7"/>
  <c r="BK188" i="7"/>
  <c r="BK187" i="7"/>
  <c r="BK184" i="7"/>
  <c r="BK183" i="7"/>
  <c r="BK181" i="7"/>
  <c r="J180" i="7"/>
  <c r="J179" i="7"/>
  <c r="BK172" i="7"/>
  <c r="J170" i="7"/>
  <c r="J168" i="7"/>
  <c r="BK166" i="7"/>
  <c r="J164" i="7"/>
  <c r="J163" i="7"/>
  <c r="BK280" i="6"/>
  <c r="BK279" i="6"/>
  <c r="BK278" i="6"/>
  <c r="J277" i="6"/>
  <c r="BK276" i="6"/>
  <c r="BK274" i="6"/>
  <c r="BK273" i="6"/>
  <c r="J271" i="6"/>
  <c r="J270" i="6"/>
  <c r="BK268" i="6"/>
  <c r="BK267" i="6"/>
  <c r="J263" i="6"/>
  <c r="BK256" i="6"/>
  <c r="J252" i="6"/>
  <c r="J249" i="6"/>
  <c r="BK245" i="6"/>
  <c r="BK243" i="6"/>
  <c r="J242" i="6"/>
  <c r="BK241" i="6"/>
  <c r="J239" i="6"/>
  <c r="BK237" i="6"/>
  <c r="J236" i="6"/>
  <c r="J227" i="6"/>
  <c r="J225" i="6"/>
  <c r="J224" i="6"/>
  <c r="J223" i="6"/>
  <c r="J219" i="6"/>
  <c r="BK218" i="6"/>
  <c r="J215" i="6"/>
  <c r="J213" i="6"/>
  <c r="J209" i="6"/>
  <c r="BK205" i="6"/>
  <c r="BK203" i="6"/>
  <c r="BK201" i="6"/>
  <c r="BK200" i="6"/>
  <c r="J197" i="6"/>
  <c r="BK194" i="6"/>
  <c r="BK192" i="6"/>
  <c r="BK190" i="6"/>
  <c r="BK186" i="6"/>
  <c r="BK184" i="6"/>
  <c r="BK182" i="6"/>
  <c r="J176" i="6"/>
  <c r="BK173" i="6"/>
  <c r="BK171" i="6"/>
  <c r="J170" i="6"/>
  <c r="BK168" i="6"/>
  <c r="BK167" i="6"/>
  <c r="BK163" i="6"/>
  <c r="J160" i="6"/>
  <c r="BK157" i="6"/>
  <c r="BK154" i="6"/>
  <c r="BK152" i="6"/>
  <c r="BK150" i="6"/>
  <c r="J148" i="6"/>
  <c r="J147" i="6"/>
  <c r="J146" i="6"/>
  <c r="BK145" i="6"/>
  <c r="BK144" i="6"/>
  <c r="J143" i="6"/>
  <c r="J141" i="6"/>
  <c r="BK139" i="6"/>
  <c r="J138" i="6"/>
  <c r="BK137" i="6"/>
  <c r="BK1428" i="5"/>
  <c r="BK1425" i="5"/>
  <c r="J1357" i="5"/>
  <c r="J1339" i="5"/>
  <c r="J1324" i="5"/>
  <c r="BK1317" i="5"/>
  <c r="BK1267" i="5"/>
  <c r="BK1262" i="5"/>
  <c r="J1259" i="5"/>
  <c r="J1246" i="5"/>
  <c r="J1240" i="5"/>
  <c r="J1230" i="5"/>
  <c r="BK1208" i="5"/>
  <c r="J1177" i="5"/>
  <c r="BK1133" i="5"/>
  <c r="BK1132" i="5"/>
  <c r="J1128" i="5"/>
  <c r="BK1114" i="5"/>
  <c r="BK1109" i="5"/>
  <c r="BK1108" i="5"/>
  <c r="J1102" i="5"/>
  <c r="BK1097" i="5"/>
  <c r="BK1096" i="5"/>
  <c r="BK1090" i="5"/>
  <c r="BK1089" i="5"/>
  <c r="BK1088" i="5"/>
  <c r="BK1086" i="5"/>
  <c r="J1084" i="5"/>
  <c r="J1079" i="5"/>
  <c r="BK1030" i="5"/>
  <c r="BK1027" i="5"/>
  <c r="BK1022" i="5"/>
  <c r="BK1020" i="5"/>
  <c r="BK1006" i="5"/>
  <c r="BK1000" i="5"/>
  <c r="J999" i="5"/>
  <c r="J998" i="5"/>
  <c r="BK995" i="5"/>
  <c r="BK986" i="5"/>
  <c r="J983" i="5"/>
  <c r="J980" i="5"/>
  <c r="BK977" i="5"/>
  <c r="J962" i="5"/>
  <c r="J956" i="5"/>
  <c r="BK955" i="5"/>
  <c r="J953" i="5"/>
  <c r="J950" i="5"/>
  <c r="J949" i="5"/>
  <c r="J948" i="5"/>
  <c r="BK947" i="5"/>
  <c r="BK946" i="5"/>
  <c r="BK940" i="5"/>
  <c r="J938" i="5"/>
  <c r="J934" i="5"/>
  <c r="J917" i="5"/>
  <c r="J900" i="5"/>
  <c r="BK896" i="5"/>
  <c r="J892" i="5"/>
  <c r="BK884" i="5"/>
  <c r="J878" i="5"/>
  <c r="BK864" i="5"/>
  <c r="J864" i="5"/>
  <c r="BK854" i="5"/>
  <c r="J850" i="5"/>
  <c r="BK837" i="5"/>
  <c r="J835" i="5"/>
  <c r="BK826" i="5"/>
  <c r="J810" i="5"/>
  <c r="J804" i="5"/>
  <c r="BK795" i="5"/>
  <c r="BK771" i="5"/>
  <c r="J756" i="5"/>
  <c r="BK754" i="5"/>
  <c r="BK748" i="5"/>
  <c r="J746" i="5"/>
  <c r="BK741" i="5"/>
  <c r="BK739" i="5"/>
  <c r="BK730" i="5"/>
  <c r="BK712" i="5"/>
  <c r="J698" i="5"/>
  <c r="J697" i="5"/>
  <c r="BK690" i="5"/>
  <c r="J688" i="5"/>
  <c r="J678" i="5"/>
  <c r="BK672" i="5"/>
  <c r="BK653" i="5"/>
  <c r="BK643" i="5"/>
  <c r="J635" i="5"/>
  <c r="J621" i="5"/>
  <c r="J620" i="5"/>
  <c r="J618" i="5"/>
  <c r="BK607" i="5"/>
  <c r="J590" i="5"/>
  <c r="BK588" i="5"/>
  <c r="BK584" i="5"/>
  <c r="J577" i="5"/>
  <c r="J566" i="5"/>
  <c r="BK523" i="5"/>
  <c r="BK521" i="5"/>
  <c r="J514" i="5"/>
  <c r="J509" i="5"/>
  <c r="BK503" i="5"/>
  <c r="BK492" i="5"/>
  <c r="J487" i="5"/>
  <c r="J477" i="5"/>
  <c r="BK469" i="5"/>
  <c r="J467" i="5"/>
  <c r="J464" i="5"/>
  <c r="J458" i="5"/>
  <c r="J454" i="5"/>
  <c r="J446" i="5"/>
  <c r="BK438" i="5"/>
  <c r="BK422" i="5"/>
  <c r="J410" i="5"/>
  <c r="J406" i="5"/>
  <c r="J398" i="5"/>
  <c r="BK383" i="5"/>
  <c r="BK353" i="5"/>
  <c r="J339" i="5"/>
  <c r="BK332" i="5"/>
  <c r="BK328" i="5"/>
  <c r="J324" i="5"/>
  <c r="J317" i="5"/>
  <c r="J314" i="5"/>
  <c r="J297" i="5"/>
  <c r="BK283" i="5"/>
  <c r="J278" i="5"/>
  <c r="J274" i="5"/>
  <c r="J260" i="5"/>
  <c r="J223" i="5"/>
  <c r="J219" i="5"/>
  <c r="BK207" i="5"/>
  <c r="BK190" i="5"/>
  <c r="BK183" i="5"/>
  <c r="BK179" i="5"/>
  <c r="BK176" i="5"/>
  <c r="BK173" i="5"/>
  <c r="BK168" i="5"/>
  <c r="BK159" i="5"/>
  <c r="BK159" i="4"/>
  <c r="BK157" i="4"/>
  <c r="J155" i="4"/>
  <c r="J152" i="4"/>
  <c r="J149" i="4"/>
  <c r="BK146" i="4"/>
  <c r="J134" i="4"/>
  <c r="J131" i="4"/>
  <c r="BK333" i="3"/>
  <c r="BK327" i="3"/>
  <c r="J323" i="3"/>
  <c r="J319" i="3"/>
  <c r="J307" i="3"/>
  <c r="BK297" i="3"/>
  <c r="J295" i="3"/>
  <c r="BK292" i="3"/>
  <c r="J291" i="3"/>
  <c r="J288" i="3"/>
  <c r="J284" i="3"/>
  <c r="BK266" i="3"/>
  <c r="BK260" i="3"/>
  <c r="BK257" i="3"/>
  <c r="J255" i="3"/>
  <c r="BK254" i="3"/>
  <c r="J224" i="3"/>
  <c r="BK202" i="3"/>
  <c r="J187" i="3"/>
  <c r="J184" i="3"/>
  <c r="BK178" i="3"/>
  <c r="BK155" i="3"/>
  <c r="BK152" i="3"/>
  <c r="BK145" i="3"/>
  <c r="BK142" i="3"/>
  <c r="J139" i="3"/>
  <c r="J318" i="2"/>
  <c r="BK288" i="2"/>
  <c r="J279" i="2"/>
  <c r="J276" i="2"/>
  <c r="BK252" i="2"/>
  <c r="J250" i="2"/>
  <c r="BK248" i="2"/>
  <c r="BK246" i="2"/>
  <c r="BK245" i="2"/>
  <c r="BK241" i="2"/>
  <c r="BK240" i="2"/>
  <c r="J235" i="2"/>
  <c r="J216" i="2"/>
  <c r="BK194" i="2"/>
  <c r="BK191" i="2"/>
  <c r="J177" i="2"/>
  <c r="J171" i="2"/>
  <c r="BK162" i="2"/>
  <c r="J159" i="2"/>
  <c r="J155" i="2"/>
  <c r="BK154" i="2"/>
  <c r="BK151" i="2"/>
  <c r="AS97" i="1"/>
  <c r="J135" i="48"/>
  <c r="J134" i="48"/>
  <c r="J133" i="48"/>
  <c r="J132" i="48"/>
  <c r="J131" i="48"/>
  <c r="J130" i="48"/>
  <c r="J129" i="48"/>
  <c r="BK128" i="48"/>
  <c r="J127" i="48"/>
  <c r="BK126" i="48"/>
  <c r="J125" i="48"/>
  <c r="J124" i="48"/>
  <c r="J123" i="48"/>
  <c r="J122" i="48"/>
  <c r="J221" i="41"/>
  <c r="BK220" i="41"/>
  <c r="BK218" i="41"/>
  <c r="BK217" i="41"/>
  <c r="BK216" i="41"/>
  <c r="J215" i="41"/>
  <c r="J213" i="41"/>
  <c r="J212" i="41"/>
  <c r="BK211" i="41"/>
  <c r="BK210" i="41"/>
  <c r="BK209" i="41"/>
  <c r="BK208" i="41"/>
  <c r="J207" i="41"/>
  <c r="BK204" i="41"/>
  <c r="BK202" i="41"/>
  <c r="J200" i="41"/>
  <c r="J199" i="41"/>
  <c r="BK198" i="41"/>
  <c r="BK197" i="41"/>
  <c r="BK196" i="41"/>
  <c r="BK194" i="41"/>
  <c r="BK193" i="41"/>
  <c r="BK192" i="41"/>
  <c r="J191" i="41"/>
  <c r="BK190" i="41"/>
  <c r="J186" i="41"/>
  <c r="BK185" i="41"/>
  <c r="J183" i="41"/>
  <c r="BK181" i="41"/>
  <c r="BK179" i="41"/>
  <c r="J178" i="41"/>
  <c r="BK176" i="41"/>
  <c r="J173" i="41"/>
  <c r="BK172" i="41"/>
  <c r="J171" i="41"/>
  <c r="J170" i="41"/>
  <c r="BK169" i="41"/>
  <c r="J168" i="41"/>
  <c r="J167" i="41"/>
  <c r="BK166" i="41"/>
  <c r="J165" i="41"/>
  <c r="J164" i="41"/>
  <c r="BK162" i="41"/>
  <c r="BK161" i="41"/>
  <c r="J160" i="41"/>
  <c r="BK159" i="41"/>
  <c r="J158" i="41"/>
  <c r="J157" i="41"/>
  <c r="BK154" i="41"/>
  <c r="BK149" i="41"/>
  <c r="J147" i="41"/>
  <c r="J145" i="41"/>
  <c r="J142" i="41"/>
  <c r="J140" i="41"/>
  <c r="BK138" i="41"/>
  <c r="BK168" i="40"/>
  <c r="J165" i="40"/>
  <c r="J163" i="40"/>
  <c r="BK161" i="40"/>
  <c r="BK160" i="40"/>
  <c r="J158" i="40"/>
  <c r="J157" i="40"/>
  <c r="J156" i="40"/>
  <c r="BK154" i="40"/>
  <c r="J152" i="40"/>
  <c r="J151" i="40"/>
  <c r="J147" i="40"/>
  <c r="BK146" i="40"/>
  <c r="J139" i="40"/>
  <c r="J137" i="40"/>
  <c r="BK136" i="40"/>
  <c r="BK133" i="40"/>
  <c r="J132" i="40"/>
  <c r="J131" i="40"/>
  <c r="BK130" i="40"/>
  <c r="J182" i="39"/>
  <c r="J177" i="39"/>
  <c r="J176" i="39"/>
  <c r="BK175" i="39"/>
  <c r="BK174" i="39"/>
  <c r="J173" i="39"/>
  <c r="J171" i="39"/>
  <c r="J167" i="39"/>
  <c r="J166" i="39"/>
  <c r="J164" i="39"/>
  <c r="BK161" i="39"/>
  <c r="BK160" i="39"/>
  <c r="J159" i="39"/>
  <c r="J157" i="39"/>
  <c r="J152" i="39"/>
  <c r="J151" i="39"/>
  <c r="BK147" i="39"/>
  <c r="BK146" i="39"/>
  <c r="BK143" i="39"/>
  <c r="J141" i="39"/>
  <c r="BK140" i="39"/>
  <c r="J136" i="39"/>
  <c r="J135" i="39"/>
  <c r="BK133" i="39"/>
  <c r="BK188" i="38"/>
  <c r="BK186" i="38"/>
  <c r="J184" i="38"/>
  <c r="J183" i="38"/>
  <c r="BK182" i="38"/>
  <c r="J181" i="38"/>
  <c r="J176" i="38"/>
  <c r="J175" i="38"/>
  <c r="BK174" i="38"/>
  <c r="J174" i="38"/>
  <c r="J173" i="38"/>
  <c r="BK172" i="38"/>
  <c r="BK170" i="38"/>
  <c r="J169" i="38"/>
  <c r="J168" i="38"/>
  <c r="J166" i="38"/>
  <c r="J164" i="38"/>
  <c r="BK161" i="38"/>
  <c r="J160" i="38"/>
  <c r="J153" i="38"/>
  <c r="BK152" i="38"/>
  <c r="BK148" i="38"/>
  <c r="BK144" i="38"/>
  <c r="BK143" i="38"/>
  <c r="J141" i="38"/>
  <c r="J140" i="38"/>
  <c r="BK138" i="38"/>
  <c r="J137" i="38"/>
  <c r="J136" i="38"/>
  <c r="J135" i="38"/>
  <c r="BK134" i="38"/>
  <c r="BK132" i="38"/>
  <c r="J131" i="38"/>
  <c r="J192" i="37"/>
  <c r="BK183" i="37"/>
  <c r="BK179" i="37"/>
  <c r="BK177" i="37"/>
  <c r="BK175" i="37"/>
  <c r="J174" i="37"/>
  <c r="J171" i="37"/>
  <c r="J168" i="37"/>
  <c r="J166" i="37"/>
  <c r="J165" i="37"/>
  <c r="BK164" i="37"/>
  <c r="J163" i="37"/>
  <c r="BK161" i="37"/>
  <c r="J160" i="37"/>
  <c r="J159" i="37"/>
  <c r="J158" i="37"/>
  <c r="BK157" i="37"/>
  <c r="J154" i="37"/>
  <c r="J153" i="37"/>
  <c r="J152" i="37"/>
  <c r="J148" i="37"/>
  <c r="J146" i="37"/>
  <c r="J145" i="37"/>
  <c r="J140" i="37"/>
  <c r="BK139" i="37"/>
  <c r="J138" i="37"/>
  <c r="J137" i="37"/>
  <c r="BK134" i="37"/>
  <c r="BK133" i="37"/>
  <c r="J132" i="37"/>
  <c r="BK212" i="36"/>
  <c r="J211" i="36"/>
  <c r="BK210" i="36"/>
  <c r="BK207" i="36"/>
  <c r="J206" i="36"/>
  <c r="J204" i="36"/>
  <c r="J203" i="36"/>
  <c r="J202" i="36"/>
  <c r="J201" i="36"/>
  <c r="BK192" i="36"/>
  <c r="BK191" i="36"/>
  <c r="J189" i="36"/>
  <c r="J187" i="36"/>
  <c r="BK185" i="36"/>
  <c r="J184" i="36"/>
  <c r="J181" i="36"/>
  <c r="BK180" i="36"/>
  <c r="BK175" i="36"/>
  <c r="J174" i="36"/>
  <c r="BK171" i="36"/>
  <c r="BK169" i="36"/>
  <c r="BK165" i="36"/>
  <c r="BK162" i="36"/>
  <c r="J161" i="36"/>
  <c r="J158" i="36"/>
  <c r="BK156" i="36"/>
  <c r="J154" i="36"/>
  <c r="J153" i="36"/>
  <c r="J152" i="36"/>
  <c r="J151" i="36"/>
  <c r="J149" i="36"/>
  <c r="J147" i="36"/>
  <c r="J146" i="36"/>
  <c r="BK145" i="36"/>
  <c r="BK144" i="36"/>
  <c r="J143" i="36"/>
  <c r="J142" i="36"/>
  <c r="J139" i="36"/>
  <c r="J218" i="35"/>
  <c r="J217" i="35"/>
  <c r="J216" i="35"/>
  <c r="J215" i="35"/>
  <c r="BK212" i="35"/>
  <c r="BK211" i="35"/>
  <c r="J210" i="35"/>
  <c r="BK209" i="35"/>
  <c r="J208" i="35"/>
  <c r="BK207" i="35"/>
  <c r="J205" i="35"/>
  <c r="J204" i="35"/>
  <c r="J196" i="35"/>
  <c r="BK193" i="35"/>
  <c r="BK189" i="35"/>
  <c r="J185" i="35"/>
  <c r="BK183" i="35"/>
  <c r="J182" i="35"/>
  <c r="J180" i="35"/>
  <c r="J176" i="35"/>
  <c r="J169" i="35"/>
  <c r="BK168" i="35"/>
  <c r="BK167" i="35"/>
  <c r="BK166" i="35"/>
  <c r="BK163" i="35"/>
  <c r="BK162" i="35"/>
  <c r="J161" i="35"/>
  <c r="J160" i="35"/>
  <c r="J158" i="35"/>
  <c r="J156" i="35"/>
  <c r="BK155" i="35"/>
  <c r="BK153" i="35"/>
  <c r="J148" i="35"/>
  <c r="BK146" i="35"/>
  <c r="BK145" i="35"/>
  <c r="J144" i="35"/>
  <c r="J143" i="35"/>
  <c r="J142" i="35"/>
  <c r="BK141" i="35"/>
  <c r="J140" i="35"/>
  <c r="BK138" i="35"/>
  <c r="J137" i="35"/>
  <c r="BK136" i="35"/>
  <c r="BK129" i="34"/>
  <c r="J128" i="34"/>
  <c r="J140" i="33"/>
  <c r="BK139" i="33"/>
  <c r="J138" i="33"/>
  <c r="J137" i="33"/>
  <c r="J136" i="33"/>
  <c r="J134" i="33"/>
  <c r="BK130" i="33"/>
  <c r="BK129" i="33"/>
  <c r="BK128" i="33"/>
  <c r="BK150" i="32"/>
  <c r="J149" i="32"/>
  <c r="BK144" i="32"/>
  <c r="J143" i="32"/>
  <c r="BK142" i="32"/>
  <c r="BK140" i="32"/>
  <c r="J139" i="32"/>
  <c r="J138" i="32"/>
  <c r="J135" i="32"/>
  <c r="J133" i="32"/>
  <c r="J131" i="32"/>
  <c r="J130" i="32"/>
  <c r="J129" i="32"/>
  <c r="BK465" i="31"/>
  <c r="BK463" i="31"/>
  <c r="BK460" i="31"/>
  <c r="J454" i="31"/>
  <c r="J451" i="31"/>
  <c r="J446" i="31"/>
  <c r="J443" i="31"/>
  <c r="J435" i="31"/>
  <c r="BK431" i="31"/>
  <c r="J430" i="31"/>
  <c r="BK427" i="31"/>
  <c r="J424" i="31"/>
  <c r="BK419" i="31"/>
  <c r="J416" i="31"/>
  <c r="BK413" i="31"/>
  <c r="BK412" i="31"/>
  <c r="J409" i="31"/>
  <c r="J406" i="31"/>
  <c r="BK403" i="31"/>
  <c r="BK400" i="31"/>
  <c r="BK395" i="31"/>
  <c r="J392" i="31"/>
  <c r="BK391" i="31"/>
  <c r="BK388" i="31"/>
  <c r="BK387" i="31"/>
  <c r="BK384" i="31"/>
  <c r="J383" i="31"/>
  <c r="BK378" i="31"/>
  <c r="BK375" i="31"/>
  <c r="J372" i="31"/>
  <c r="J364" i="31"/>
  <c r="BK363" i="31"/>
  <c r="J357" i="31"/>
  <c r="BK356" i="31"/>
  <c r="BK355" i="31"/>
  <c r="BK354" i="31"/>
  <c r="J353" i="31"/>
  <c r="J352" i="31"/>
  <c r="BK345" i="31"/>
  <c r="J338" i="31"/>
  <c r="BK337" i="31"/>
  <c r="J332" i="31"/>
  <c r="BK329" i="31"/>
  <c r="BK326" i="31"/>
  <c r="BK323" i="31"/>
  <c r="BK320" i="31"/>
  <c r="BK317" i="31"/>
  <c r="J314" i="31"/>
  <c r="J311" i="31"/>
  <c r="BK302" i="31"/>
  <c r="BK298" i="31"/>
  <c r="BK295" i="31"/>
  <c r="BK291" i="31"/>
  <c r="BK288" i="31"/>
  <c r="J284" i="31"/>
  <c r="BK280" i="31"/>
  <c r="BK273" i="31"/>
  <c r="J269" i="31"/>
  <c r="BK267" i="31"/>
  <c r="BK264" i="31"/>
  <c r="J264" i="31"/>
  <c r="J261" i="31"/>
  <c r="BK256" i="31"/>
  <c r="BK253" i="31"/>
  <c r="J250" i="31"/>
  <c r="BK247" i="31"/>
  <c r="J244" i="31"/>
  <c r="BK240" i="31"/>
  <c r="BK237" i="31"/>
  <c r="J234" i="31"/>
  <c r="J231" i="31"/>
  <c r="BK228" i="31"/>
  <c r="BK227" i="31"/>
  <c r="J221" i="31"/>
  <c r="BK217" i="31"/>
  <c r="BK214" i="31"/>
  <c r="J204" i="31"/>
  <c r="J201" i="31"/>
  <c r="J198" i="31"/>
  <c r="BK188" i="31"/>
  <c r="BK185" i="31"/>
  <c r="J182" i="31"/>
  <c r="BK179" i="31"/>
  <c r="J178" i="31"/>
  <c r="BK175" i="31"/>
  <c r="J174" i="31"/>
  <c r="J171" i="31"/>
  <c r="BK170" i="31"/>
  <c r="BK167" i="31"/>
  <c r="BK164" i="31"/>
  <c r="BK163" i="31"/>
  <c r="BK155" i="31"/>
  <c r="J152" i="31"/>
  <c r="J147" i="31"/>
  <c r="J144" i="31"/>
  <c r="J141" i="31"/>
  <c r="J138" i="31"/>
  <c r="BK150" i="30"/>
  <c r="BK149" i="30"/>
  <c r="BK148" i="30"/>
  <c r="BK147" i="30"/>
  <c r="BK146" i="30"/>
  <c r="BK145" i="30"/>
  <c r="BK144" i="30"/>
  <c r="J143" i="30"/>
  <c r="BK142" i="30"/>
  <c r="BK141" i="30"/>
  <c r="BK140" i="30"/>
  <c r="BK139" i="30"/>
  <c r="BK138" i="30"/>
  <c r="BK136" i="30"/>
  <c r="BK134" i="30"/>
  <c r="J133" i="30"/>
  <c r="J132" i="30"/>
  <c r="J131" i="30"/>
  <c r="BK130" i="30"/>
  <c r="BK129" i="30"/>
  <c r="BK176" i="29"/>
  <c r="BK175" i="29"/>
  <c r="BK174" i="29"/>
  <c r="BK173" i="29"/>
  <c r="BK172" i="29"/>
  <c r="J171" i="29"/>
  <c r="BK170" i="29"/>
  <c r="J169" i="29"/>
  <c r="J167" i="29"/>
  <c r="BK166" i="29"/>
  <c r="J164" i="29"/>
  <c r="J163" i="29"/>
  <c r="BK161" i="29"/>
  <c r="J158" i="29"/>
  <c r="J157" i="29"/>
  <c r="J156" i="29"/>
  <c r="J155" i="29"/>
  <c r="J154" i="29"/>
  <c r="J153" i="29"/>
  <c r="J152" i="29"/>
  <c r="BK151" i="29"/>
  <c r="J150" i="29"/>
  <c r="BK147" i="29"/>
  <c r="BK146" i="29"/>
  <c r="BK145" i="29"/>
  <c r="J145" i="29"/>
  <c r="BK144" i="29"/>
  <c r="BK143" i="29"/>
  <c r="BK142" i="29"/>
  <c r="J141" i="29"/>
  <c r="BK140" i="29"/>
  <c r="BK139" i="29"/>
  <c r="BK138" i="29"/>
  <c r="J137" i="29"/>
  <c r="J136" i="29"/>
  <c r="J135" i="29"/>
  <c r="J133" i="29"/>
  <c r="BK132" i="29"/>
  <c r="BK131" i="29"/>
  <c r="J171" i="28"/>
  <c r="BK170" i="28"/>
  <c r="J169" i="28"/>
  <c r="BK168" i="28"/>
  <c r="BK166" i="28"/>
  <c r="J165" i="28"/>
  <c r="BK164" i="28"/>
  <c r="BK163" i="28"/>
  <c r="BK162" i="28"/>
  <c r="J161" i="28"/>
  <c r="J160" i="28"/>
  <c r="BK159" i="28"/>
  <c r="BK158" i="28"/>
  <c r="BK155" i="28"/>
  <c r="BK154" i="28"/>
  <c r="BK153" i="28"/>
  <c r="BK152" i="28"/>
  <c r="J151" i="28"/>
  <c r="J150" i="28"/>
  <c r="BK149" i="28"/>
  <c r="BK148" i="28"/>
  <c r="J147" i="28"/>
  <c r="J146" i="28"/>
  <c r="BK142" i="28"/>
  <c r="BK141" i="28"/>
  <c r="J139" i="28"/>
  <c r="J138" i="28"/>
  <c r="J137" i="28"/>
  <c r="BK136" i="28"/>
  <c r="J135" i="28"/>
  <c r="BK134" i="28"/>
  <c r="BK133" i="28"/>
  <c r="J132" i="28"/>
  <c r="BK131" i="28"/>
  <c r="J130" i="28"/>
  <c r="J147" i="27"/>
  <c r="BK146" i="27"/>
  <c r="BK144" i="27"/>
  <c r="BK143" i="27"/>
  <c r="BK142" i="27"/>
  <c r="BK141" i="27"/>
  <c r="BK140" i="27"/>
  <c r="J139" i="27"/>
  <c r="BK138" i="27"/>
  <c r="BK137" i="27"/>
  <c r="J136" i="27"/>
  <c r="BK134" i="27"/>
  <c r="BK132" i="27"/>
  <c r="J131" i="27"/>
  <c r="BK130" i="27"/>
  <c r="BK129" i="27"/>
  <c r="BK193" i="26"/>
  <c r="J192" i="26"/>
  <c r="J191" i="26"/>
  <c r="J190" i="26"/>
  <c r="BK188" i="26"/>
  <c r="J187" i="26"/>
  <c r="BK186" i="26"/>
  <c r="BK185" i="26"/>
  <c r="BK184" i="26"/>
  <c r="J183" i="26"/>
  <c r="BK182" i="26"/>
  <c r="BK181" i="26"/>
  <c r="BK179" i="26"/>
  <c r="BK178" i="26"/>
  <c r="BK177" i="26"/>
  <c r="BK176" i="26"/>
  <c r="BK175" i="26"/>
  <c r="J174" i="26"/>
  <c r="BK173" i="26"/>
  <c r="J172" i="26"/>
  <c r="J171" i="26"/>
  <c r="BK170" i="26"/>
  <c r="BK169" i="26"/>
  <c r="J168" i="26"/>
  <c r="J166" i="26"/>
  <c r="BK165" i="26"/>
  <c r="J164" i="26"/>
  <c r="J163" i="26"/>
  <c r="BK162" i="26"/>
  <c r="J160" i="26"/>
  <c r="BK157" i="26"/>
  <c r="J154" i="26"/>
  <c r="J153" i="26"/>
  <c r="BK152" i="26"/>
  <c r="J151" i="26"/>
  <c r="BK149" i="26"/>
  <c r="BK148" i="26"/>
  <c r="J147" i="26"/>
  <c r="BK146" i="26"/>
  <c r="J145" i="26"/>
  <c r="J144" i="26"/>
  <c r="BK143" i="26"/>
  <c r="J179" i="25"/>
  <c r="J178" i="25"/>
  <c r="J177" i="25"/>
  <c r="J176" i="25"/>
  <c r="BK175" i="25"/>
  <c r="BK174" i="25"/>
  <c r="J173" i="25"/>
  <c r="J172" i="25"/>
  <c r="BK171" i="25"/>
  <c r="J169" i="25"/>
  <c r="J166" i="25"/>
  <c r="BK165" i="25"/>
  <c r="BK164" i="25"/>
  <c r="J162" i="25"/>
  <c r="BK159" i="25"/>
  <c r="J158" i="25"/>
  <c r="J156" i="25"/>
  <c r="J153" i="25"/>
  <c r="BK152" i="25"/>
  <c r="J151" i="25"/>
  <c r="J150" i="25"/>
  <c r="BK148" i="25"/>
  <c r="J147" i="25"/>
  <c r="J146" i="25"/>
  <c r="BK145" i="25"/>
  <c r="BK143" i="25"/>
  <c r="BK138" i="25"/>
  <c r="BK136" i="25"/>
  <c r="BK150" i="24"/>
  <c r="BK149" i="24"/>
  <c r="J148" i="24"/>
  <c r="J143" i="24"/>
  <c r="BK140" i="24"/>
  <c r="J137" i="24"/>
  <c r="J134" i="24"/>
  <c r="BK132" i="24"/>
  <c r="BK173" i="23"/>
  <c r="BK172" i="23"/>
  <c r="BK171" i="23"/>
  <c r="BK170" i="23"/>
  <c r="BK156" i="23"/>
  <c r="J154" i="23"/>
  <c r="J153" i="23"/>
  <c r="J152" i="23"/>
  <c r="J151" i="23"/>
  <c r="J150" i="23"/>
  <c r="J143" i="23"/>
  <c r="BK313" i="22"/>
  <c r="BK310" i="22"/>
  <c r="BK305" i="22"/>
  <c r="J301" i="22"/>
  <c r="BK298" i="22"/>
  <c r="J297" i="22"/>
  <c r="BK296" i="22"/>
  <c r="J295" i="22"/>
  <c r="J294" i="22"/>
  <c r="BK293" i="22"/>
  <c r="J291" i="22"/>
  <c r="BK290" i="22"/>
  <c r="J284" i="22"/>
  <c r="BK279" i="22"/>
  <c r="J278" i="22"/>
  <c r="J277" i="22"/>
  <c r="J276" i="22"/>
  <c r="J274" i="22"/>
  <c r="BK273" i="22"/>
  <c r="BK272" i="22"/>
  <c r="BK265" i="22"/>
  <c r="BK264" i="22"/>
  <c r="J263" i="22"/>
  <c r="BK261" i="22"/>
  <c r="BK260" i="22"/>
  <c r="BK256" i="22"/>
  <c r="J254" i="22"/>
  <c r="J253" i="22"/>
  <c r="BK251" i="22"/>
  <c r="BK250" i="22"/>
  <c r="BK247" i="22"/>
  <c r="BK244" i="22"/>
  <c r="J243" i="22"/>
  <c r="J242" i="22"/>
  <c r="BK241" i="22"/>
  <c r="J240" i="22"/>
  <c r="BK238" i="22"/>
  <c r="J237" i="22"/>
  <c r="J236" i="22"/>
  <c r="BK235" i="22"/>
  <c r="BK234" i="22"/>
  <c r="BK232" i="22"/>
  <c r="J229" i="22"/>
  <c r="BK228" i="22"/>
  <c r="BK225" i="22"/>
  <c r="J224" i="22"/>
  <c r="J222" i="22"/>
  <c r="BK221" i="22"/>
  <c r="J220" i="22"/>
  <c r="J217" i="22"/>
  <c r="J214" i="22"/>
  <c r="BK211" i="22"/>
  <c r="J207" i="22"/>
  <c r="BK202" i="22"/>
  <c r="J197" i="22"/>
  <c r="J196" i="22"/>
  <c r="J195" i="22"/>
  <c r="BK194" i="22"/>
  <c r="J193" i="22"/>
  <c r="J192" i="22"/>
  <c r="J191" i="22"/>
  <c r="BK190" i="22"/>
  <c r="BK189" i="22"/>
  <c r="J187" i="22"/>
  <c r="J186" i="22"/>
  <c r="BK184" i="22"/>
  <c r="J183" i="22"/>
  <c r="BK182" i="22"/>
  <c r="J180" i="22"/>
  <c r="J179" i="22"/>
  <c r="BK178" i="22"/>
  <c r="J177" i="22"/>
  <c r="BK176" i="22"/>
  <c r="BK175" i="22"/>
  <c r="J174" i="22"/>
  <c r="J173" i="22"/>
  <c r="BK172" i="22"/>
  <c r="BK171" i="22"/>
  <c r="J170" i="22"/>
  <c r="J169" i="22"/>
  <c r="J166" i="22"/>
  <c r="J164" i="22"/>
  <c r="BK163" i="22"/>
  <c r="BK162" i="22"/>
  <c r="J161" i="22"/>
  <c r="BK160" i="22"/>
  <c r="J159" i="22"/>
  <c r="J158" i="22"/>
  <c r="BK157" i="22"/>
  <c r="BK156" i="22"/>
  <c r="J156" i="22"/>
  <c r="BK155" i="22"/>
  <c r="J155" i="22"/>
  <c r="BK154" i="22"/>
  <c r="J152" i="22"/>
  <c r="BK150" i="22"/>
  <c r="J149" i="22"/>
  <c r="J147" i="22"/>
  <c r="BK146" i="22"/>
  <c r="BK145" i="22"/>
  <c r="BK144" i="22"/>
  <c r="J143" i="22"/>
  <c r="J142" i="22"/>
  <c r="J141" i="22"/>
  <c r="BK139" i="22"/>
  <c r="BK438" i="21"/>
  <c r="BK435" i="21"/>
  <c r="J429" i="21"/>
  <c r="J428" i="21"/>
  <c r="BK427" i="21"/>
  <c r="BK422" i="21"/>
  <c r="BK418" i="21"/>
  <c r="J416" i="21"/>
  <c r="J415" i="21"/>
  <c r="J413" i="21"/>
  <c r="BK410" i="21"/>
  <c r="BK408" i="21"/>
  <c r="J406" i="21"/>
  <c r="J402" i="21"/>
  <c r="J401" i="21"/>
  <c r="BK394" i="21"/>
  <c r="J393" i="21"/>
  <c r="J392" i="21"/>
  <c r="J388" i="21"/>
  <c r="BK386" i="21"/>
  <c r="J382" i="21"/>
  <c r="J381" i="21"/>
  <c r="J379" i="21"/>
  <c r="J374" i="21"/>
  <c r="J373" i="21"/>
  <c r="J371" i="21"/>
  <c r="BK369" i="21"/>
  <c r="J368" i="21"/>
  <c r="BK366" i="21"/>
  <c r="J361" i="21"/>
  <c r="J359" i="21"/>
  <c r="J358" i="21"/>
  <c r="J357" i="21"/>
  <c r="J351" i="21"/>
  <c r="BK347" i="21"/>
  <c r="J346" i="21"/>
  <c r="J344" i="21"/>
  <c r="J343" i="21"/>
  <c r="J342" i="21"/>
  <c r="J340" i="21"/>
  <c r="BK335" i="21"/>
  <c r="BK333" i="21"/>
  <c r="BK332" i="21"/>
  <c r="J331" i="21"/>
  <c r="J329" i="21"/>
  <c r="J325" i="21"/>
  <c r="J324" i="21"/>
  <c r="J323" i="21"/>
  <c r="BK320" i="21"/>
  <c r="J317" i="21"/>
  <c r="J314" i="21"/>
  <c r="J310" i="21"/>
  <c r="J309" i="21"/>
  <c r="BK308" i="21"/>
  <c r="BK306" i="21"/>
  <c r="J305" i="21"/>
  <c r="J304" i="21"/>
  <c r="J302" i="21"/>
  <c r="J301" i="21"/>
  <c r="J299" i="21"/>
  <c r="J296" i="21"/>
  <c r="BK295" i="21"/>
  <c r="J294" i="21"/>
  <c r="BK292" i="21"/>
  <c r="J285" i="21"/>
  <c r="J284" i="21"/>
  <c r="BK280" i="21"/>
  <c r="J277" i="21"/>
  <c r="J276" i="21"/>
  <c r="BK275" i="21"/>
  <c r="BK273" i="21"/>
  <c r="BK272" i="21"/>
  <c r="J270" i="21"/>
  <c r="BK269" i="21"/>
  <c r="J268" i="21"/>
  <c r="BK267" i="21"/>
  <c r="J265" i="21"/>
  <c r="BK262" i="21"/>
  <c r="BK261" i="21"/>
  <c r="J254" i="21"/>
  <c r="BK248" i="21"/>
  <c r="J245" i="21"/>
  <c r="BK243" i="21"/>
  <c r="BK241" i="21"/>
  <c r="J237" i="21"/>
  <c r="J236" i="21"/>
  <c r="BK229" i="21"/>
  <c r="BK228" i="21"/>
  <c r="J226" i="21"/>
  <c r="BK223" i="21"/>
  <c r="J222" i="21"/>
  <c r="BK156" i="20"/>
  <c r="J154" i="20"/>
  <c r="J153" i="20"/>
  <c r="J151" i="20"/>
  <c r="J147" i="20"/>
  <c r="J145" i="20"/>
  <c r="J144" i="20"/>
  <c r="J143" i="20"/>
  <c r="J140" i="20"/>
  <c r="J137" i="20"/>
  <c r="J1561" i="19"/>
  <c r="J1542" i="19"/>
  <c r="J1540" i="19"/>
  <c r="BK1499" i="19"/>
  <c r="J1476" i="19"/>
  <c r="J1457" i="19"/>
  <c r="J1446" i="19"/>
  <c r="J1437" i="19"/>
  <c r="J1435" i="19"/>
  <c r="J1420" i="19"/>
  <c r="BK1418" i="19"/>
  <c r="J1414" i="19"/>
  <c r="BK1395" i="19"/>
  <c r="J1391" i="19"/>
  <c r="J1374" i="19"/>
  <c r="J1371" i="19"/>
  <c r="J1361" i="19"/>
  <c r="J1218" i="19"/>
  <c r="BK1217" i="19"/>
  <c r="J1216" i="19"/>
  <c r="J1211" i="19"/>
  <c r="BK1192" i="19"/>
  <c r="J1191" i="19"/>
  <c r="BK1189" i="19"/>
  <c r="BK1183" i="19"/>
  <c r="J1182" i="19"/>
  <c r="J1178" i="19"/>
  <c r="J1177" i="19"/>
  <c r="J1176" i="19"/>
  <c r="J1170" i="19"/>
  <c r="J1169" i="19"/>
  <c r="BK1158" i="19"/>
  <c r="J1153" i="19"/>
  <c r="J1121" i="19"/>
  <c r="BK1119" i="19"/>
  <c r="BK1118" i="19"/>
  <c r="BK1117" i="19"/>
  <c r="BK1111" i="19"/>
  <c r="J1110" i="19"/>
  <c r="BK1098" i="19"/>
  <c r="J1090" i="19"/>
  <c r="J1089" i="19"/>
  <c r="J1088" i="19"/>
  <c r="BK1087" i="19"/>
  <c r="BK1086" i="19"/>
  <c r="BK1083" i="19"/>
  <c r="J1080" i="19"/>
  <c r="BK1077" i="19"/>
  <c r="J1074" i="19"/>
  <c r="BK1071" i="19"/>
  <c r="BK1068" i="19"/>
  <c r="J1065" i="19"/>
  <c r="BK1059" i="19"/>
  <c r="BK1047" i="19"/>
  <c r="BK1041" i="19"/>
  <c r="J1038" i="19"/>
  <c r="J1033" i="19"/>
  <c r="J1031" i="19"/>
  <c r="J1025" i="19"/>
  <c r="J1019" i="19"/>
  <c r="J1016" i="19"/>
  <c r="J1006" i="19"/>
  <c r="BK999" i="19"/>
  <c r="J990" i="19"/>
  <c r="J984" i="19"/>
  <c r="J973" i="19"/>
  <c r="BK966" i="19"/>
  <c r="BK962" i="19"/>
  <c r="J958" i="19"/>
  <c r="BK950" i="19"/>
  <c r="BK946" i="19"/>
  <c r="J944" i="19"/>
  <c r="J936" i="19"/>
  <c r="J920" i="19"/>
  <c r="BK904" i="19"/>
  <c r="J897" i="19"/>
  <c r="BK883" i="19"/>
  <c r="J882" i="19"/>
  <c r="BK833" i="19"/>
  <c r="BK829" i="19"/>
  <c r="J827" i="19"/>
  <c r="J825" i="19"/>
  <c r="BK822" i="19"/>
  <c r="BK817" i="19"/>
  <c r="J809" i="19"/>
  <c r="J799" i="19"/>
  <c r="J798" i="19"/>
  <c r="BK789" i="19"/>
  <c r="J784" i="19"/>
  <c r="J781" i="19"/>
  <c r="J779" i="19"/>
  <c r="BK777" i="19"/>
  <c r="J773" i="19"/>
  <c r="J771" i="19"/>
  <c r="BK763" i="19"/>
  <c r="J762" i="19"/>
  <c r="J757" i="19"/>
  <c r="BK756" i="19"/>
  <c r="BK750" i="19"/>
  <c r="J748" i="19"/>
  <c r="BK744" i="19"/>
  <c r="J732" i="19"/>
  <c r="J713" i="19"/>
  <c r="J711" i="19"/>
  <c r="J703" i="19"/>
  <c r="BK701" i="19"/>
  <c r="BK693" i="19"/>
  <c r="BK692" i="19"/>
  <c r="BK691" i="19"/>
  <c r="J679" i="19"/>
  <c r="J677" i="19"/>
  <c r="J665" i="19"/>
  <c r="BK642" i="19"/>
  <c r="BK637" i="19"/>
  <c r="BK631" i="19"/>
  <c r="BK629" i="19"/>
  <c r="BK624" i="19"/>
  <c r="BK623" i="19"/>
  <c r="BK608" i="19"/>
  <c r="BK605" i="19"/>
  <c r="J563" i="19"/>
  <c r="BK559" i="19"/>
  <c r="J556" i="19"/>
  <c r="J548" i="19"/>
  <c r="J546" i="19"/>
  <c r="J544" i="19"/>
  <c r="BK542" i="19"/>
  <c r="BK531" i="19"/>
  <c r="BK527" i="19"/>
  <c r="BK511" i="19"/>
  <c r="J499" i="19"/>
  <c r="J497" i="19"/>
  <c r="J496" i="19"/>
  <c r="BK489" i="19"/>
  <c r="BK486" i="19"/>
  <c r="J474" i="19"/>
  <c r="J468" i="19"/>
  <c r="J464" i="19"/>
  <c r="BK458" i="19"/>
  <c r="BK442" i="19"/>
  <c r="BK429" i="19"/>
  <c r="J424" i="19"/>
  <c r="J416" i="19"/>
  <c r="BK414" i="19"/>
  <c r="J402" i="19"/>
  <c r="BK400" i="19"/>
  <c r="J356" i="19"/>
  <c r="J352" i="19"/>
  <c r="J348" i="19"/>
  <c r="BK344" i="19"/>
  <c r="BK334" i="19"/>
  <c r="J325" i="19"/>
  <c r="J309" i="19"/>
  <c r="J303" i="19"/>
  <c r="J294" i="19"/>
  <c r="BK290" i="19"/>
  <c r="J286" i="19"/>
  <c r="BK259" i="19"/>
  <c r="BK252" i="19"/>
  <c r="J229" i="19"/>
  <c r="BK225" i="19"/>
  <c r="J222" i="19"/>
  <c r="J212" i="19"/>
  <c r="J209" i="19"/>
  <c r="BK195" i="19"/>
  <c r="BK183" i="19"/>
  <c r="BK181" i="19"/>
  <c r="BK173" i="19"/>
  <c r="J167" i="19"/>
  <c r="BK164" i="19"/>
  <c r="BK161" i="19"/>
  <c r="J145" i="18"/>
  <c r="J142" i="18"/>
  <c r="J136" i="18"/>
  <c r="BK133" i="18"/>
  <c r="J295" i="17"/>
  <c r="BK293" i="17"/>
  <c r="BK277" i="17"/>
  <c r="BK272" i="17"/>
  <c r="J265" i="17"/>
  <c r="BK250" i="17"/>
  <c r="BK232" i="17"/>
  <c r="J230" i="17"/>
  <c r="J228" i="17"/>
  <c r="J226" i="17"/>
  <c r="J225" i="17"/>
  <c r="J223" i="17"/>
  <c r="J220" i="17"/>
  <c r="J208" i="17"/>
  <c r="BK194" i="17"/>
  <c r="J191" i="17"/>
  <c r="BK184" i="17"/>
  <c r="BK180" i="17"/>
  <c r="BK176" i="17"/>
  <c r="J173" i="17"/>
  <c r="J170" i="17"/>
  <c r="BK164" i="17"/>
  <c r="J157" i="17"/>
  <c r="J154" i="17"/>
  <c r="BK141" i="17"/>
  <c r="BK138" i="17"/>
  <c r="BK371" i="16"/>
  <c r="J368" i="16"/>
  <c r="J362" i="16"/>
  <c r="J349" i="16"/>
  <c r="J338" i="16"/>
  <c r="BK331" i="16"/>
  <c r="BK324" i="16"/>
  <c r="J322" i="16"/>
  <c r="J321" i="16"/>
  <c r="J315" i="16"/>
  <c r="J280" i="16"/>
  <c r="J276" i="16"/>
  <c r="J274" i="16"/>
  <c r="J268" i="16"/>
  <c r="BK262" i="16"/>
  <c r="BK241" i="16"/>
  <c r="J237" i="16"/>
  <c r="J234" i="16"/>
  <c r="J227" i="16"/>
  <c r="J217" i="16"/>
  <c r="J195" i="16"/>
  <c r="J188" i="16"/>
  <c r="J182" i="16"/>
  <c r="J176" i="16"/>
  <c r="J168" i="16"/>
  <c r="BK164" i="16"/>
  <c r="BK158" i="16"/>
  <c r="J139" i="16"/>
  <c r="BK146" i="15"/>
  <c r="BK144" i="15"/>
  <c r="BK143" i="15"/>
  <c r="J142" i="15"/>
  <c r="J140" i="15"/>
  <c r="BK139" i="15"/>
  <c r="J138" i="15"/>
  <c r="J136" i="15"/>
  <c r="BK133" i="15"/>
  <c r="J132" i="15"/>
  <c r="J130" i="15"/>
  <c r="BK176" i="14"/>
  <c r="J175" i="14"/>
  <c r="J174" i="14"/>
  <c r="BK172" i="14"/>
  <c r="J171" i="14"/>
  <c r="J170" i="14"/>
  <c r="J169" i="14"/>
  <c r="BK168" i="14"/>
  <c r="J167" i="14"/>
  <c r="J166" i="14"/>
  <c r="BK165" i="14"/>
  <c r="BK164" i="14"/>
  <c r="J163" i="14"/>
  <c r="BK162" i="14"/>
  <c r="BK152" i="14"/>
  <c r="J151" i="14"/>
  <c r="J150" i="14"/>
  <c r="J147" i="14"/>
  <c r="J146" i="14"/>
  <c r="J142" i="14"/>
  <c r="J140" i="14"/>
  <c r="BK139" i="14"/>
  <c r="BK138" i="14"/>
  <c r="J137" i="14"/>
  <c r="J135" i="14"/>
  <c r="BK133" i="14"/>
  <c r="BK130" i="14"/>
  <c r="BK171" i="13"/>
  <c r="J170" i="13"/>
  <c r="J168" i="13"/>
  <c r="BK166" i="13"/>
  <c r="J165" i="13"/>
  <c r="BK164" i="13"/>
  <c r="J163" i="13"/>
  <c r="J162" i="13"/>
  <c r="J159" i="13"/>
  <c r="J158" i="13"/>
  <c r="J153" i="13"/>
  <c r="J152" i="13"/>
  <c r="J151" i="13"/>
  <c r="J148" i="13"/>
  <c r="J146" i="13"/>
  <c r="J145" i="13"/>
  <c r="BK143" i="13"/>
  <c r="J141" i="13"/>
  <c r="J139" i="13"/>
  <c r="J138" i="13"/>
  <c r="BK136" i="13"/>
  <c r="J135" i="13"/>
  <c r="J134" i="13"/>
  <c r="J131" i="13"/>
  <c r="BK146" i="12"/>
  <c r="J145" i="12"/>
  <c r="J144" i="12"/>
  <c r="J141" i="12"/>
  <c r="BK140" i="12"/>
  <c r="J137" i="12"/>
  <c r="J136" i="12"/>
  <c r="BK135" i="12"/>
  <c r="J132" i="12"/>
  <c r="J131" i="12"/>
  <c r="J192" i="11"/>
  <c r="J190" i="11"/>
  <c r="BK188" i="11"/>
  <c r="BK185" i="11"/>
  <c r="BK184" i="11"/>
  <c r="J183" i="11"/>
  <c r="J182" i="11"/>
  <c r="BK181" i="11"/>
  <c r="J178" i="11"/>
  <c r="J177" i="11"/>
  <c r="J175" i="11"/>
  <c r="BK174" i="11"/>
  <c r="J173" i="11"/>
  <c r="J171" i="11"/>
  <c r="BK169" i="11"/>
  <c r="J168" i="11"/>
  <c r="J220" i="10"/>
  <c r="J219" i="10"/>
  <c r="J218" i="10"/>
  <c r="J216" i="10"/>
  <c r="J215" i="10"/>
  <c r="J213" i="10"/>
  <c r="J212" i="10"/>
  <c r="J211" i="10"/>
  <c r="BK207" i="10"/>
  <c r="J205" i="10"/>
  <c r="J204" i="10"/>
  <c r="J201" i="10"/>
  <c r="J200" i="10"/>
  <c r="J198" i="10"/>
  <c r="BK197" i="10"/>
  <c r="J196" i="10"/>
  <c r="BK194" i="10"/>
  <c r="J193" i="10"/>
  <c r="J192" i="10"/>
  <c r="J189" i="10"/>
  <c r="J188" i="10"/>
  <c r="J184" i="10"/>
  <c r="BK249" i="8"/>
  <c r="J248" i="8"/>
  <c r="BK247" i="8"/>
  <c r="J246" i="8"/>
  <c r="BK244" i="8"/>
  <c r="BK240" i="8"/>
  <c r="BK237" i="8"/>
  <c r="J236" i="8"/>
  <c r="J235" i="8"/>
  <c r="BK232" i="8"/>
  <c r="J229" i="8"/>
  <c r="BK228" i="8"/>
  <c r="BK227" i="8"/>
  <c r="J223" i="8"/>
  <c r="BK221" i="8"/>
  <c r="BK220" i="8"/>
  <c r="J219" i="8"/>
  <c r="J218" i="8"/>
  <c r="J217" i="8"/>
  <c r="J216" i="8"/>
  <c r="J215" i="8"/>
  <c r="BK213" i="8"/>
  <c r="J212" i="8"/>
  <c r="BK211" i="8"/>
  <c r="J210" i="8"/>
  <c r="J205" i="8"/>
  <c r="J204" i="8"/>
  <c r="J203" i="8"/>
  <c r="BK201" i="8"/>
  <c r="BK199" i="8"/>
  <c r="BK197" i="8"/>
  <c r="BK192" i="8"/>
  <c r="BK190" i="8"/>
  <c r="J189" i="8"/>
  <c r="BK186" i="8"/>
  <c r="J185" i="8"/>
  <c r="J184" i="8"/>
  <c r="J182" i="8"/>
  <c r="BK180" i="8"/>
  <c r="BK179" i="8"/>
  <c r="BK178" i="8"/>
  <c r="J177" i="8"/>
  <c r="J176" i="8"/>
  <c r="BK174" i="8"/>
  <c r="BK173" i="8"/>
  <c r="J170" i="8"/>
  <c r="J166" i="8"/>
  <c r="J164" i="8"/>
  <c r="BK162" i="8"/>
  <c r="J161" i="8"/>
  <c r="BK156" i="8"/>
  <c r="BK155" i="8"/>
  <c r="J154" i="8"/>
  <c r="J150" i="8"/>
  <c r="BK149" i="8"/>
  <c r="BK146" i="8"/>
  <c r="J144" i="8"/>
  <c r="J141" i="8"/>
  <c r="J140" i="8"/>
  <c r="BK139" i="8"/>
  <c r="BK377" i="7"/>
  <c r="BK376" i="7"/>
  <c r="BK375" i="7"/>
  <c r="J373" i="7"/>
  <c r="J368" i="7"/>
  <c r="BK366" i="7"/>
  <c r="BK363" i="7"/>
  <c r="BK358" i="7"/>
  <c r="BK355" i="7"/>
  <c r="J354" i="7"/>
  <c r="BK351" i="7"/>
  <c r="J349" i="7"/>
  <c r="J348" i="7"/>
  <c r="J347" i="7"/>
  <c r="BK346" i="7"/>
  <c r="J344" i="7"/>
  <c r="J339" i="7"/>
  <c r="BK333" i="7"/>
  <c r="BK331" i="7"/>
  <c r="BK328" i="7"/>
  <c r="BK324" i="7"/>
  <c r="BK322" i="7"/>
  <c r="J321" i="7"/>
  <c r="BK319" i="7"/>
  <c r="BK318" i="7"/>
  <c r="BK316" i="7"/>
  <c r="BK315" i="7"/>
  <c r="J313" i="7"/>
  <c r="J312" i="7"/>
  <c r="J308" i="7"/>
  <c r="J306" i="7"/>
  <c r="BK298" i="7"/>
  <c r="BK295" i="7"/>
  <c r="BK293" i="7"/>
  <c r="J290" i="7"/>
  <c r="BK285" i="7"/>
  <c r="J282" i="7"/>
  <c r="BK280" i="7"/>
  <c r="J277" i="7"/>
  <c r="BK276" i="7"/>
  <c r="J275" i="7"/>
  <c r="BK273" i="7"/>
  <c r="J269" i="7"/>
  <c r="BK267" i="7"/>
  <c r="BK265" i="7"/>
  <c r="J264" i="7"/>
  <c r="J260" i="7"/>
  <c r="BK257" i="7"/>
  <c r="J255" i="7"/>
  <c r="BK253" i="7"/>
  <c r="BK252" i="7"/>
  <c r="BK250" i="7"/>
  <c r="BK248" i="7"/>
  <c r="J244" i="7"/>
  <c r="J243" i="7"/>
  <c r="J242" i="7"/>
  <c r="BK241" i="7"/>
  <c r="J240" i="7"/>
  <c r="BK237" i="7"/>
  <c r="J236" i="7"/>
  <c r="J234" i="7"/>
  <c r="J231" i="7"/>
  <c r="BK229" i="7"/>
  <c r="BK226" i="7"/>
  <c r="J217" i="7"/>
  <c r="BK215" i="7"/>
  <c r="J214" i="7"/>
  <c r="J213" i="7"/>
  <c r="J211" i="7"/>
  <c r="J210" i="7"/>
  <c r="BK209" i="7"/>
  <c r="BK208" i="7"/>
  <c r="J206" i="7"/>
  <c r="BK203" i="7"/>
  <c r="J202" i="7"/>
  <c r="J201" i="7"/>
  <c r="J200" i="7"/>
  <c r="BK198" i="7"/>
  <c r="J193" i="7"/>
  <c r="J191" i="7"/>
  <c r="J189" i="7"/>
  <c r="BK186" i="7"/>
  <c r="J184" i="7"/>
  <c r="J182" i="7"/>
  <c r="BK180" i="7"/>
  <c r="BK179" i="7"/>
  <c r="BK177" i="7"/>
  <c r="BK173" i="7"/>
  <c r="BK171" i="7"/>
  <c r="BK167" i="7"/>
  <c r="BK164" i="7"/>
  <c r="BK163" i="7"/>
  <c r="BK161" i="7"/>
  <c r="J274" i="6"/>
  <c r="J273" i="6"/>
  <c r="BK269" i="6"/>
  <c r="J267" i="6"/>
  <c r="J265" i="6"/>
  <c r="BK263" i="6"/>
  <c r="J262" i="6"/>
  <c r="J261" i="6"/>
  <c r="BK260" i="6"/>
  <c r="J258" i="6"/>
  <c r="BK254" i="6"/>
  <c r="BK252" i="6"/>
  <c r="J250" i="6"/>
  <c r="J248" i="6"/>
  <c r="BK246" i="6"/>
  <c r="J245" i="6"/>
  <c r="J241" i="6"/>
  <c r="J237" i="6"/>
  <c r="BK236" i="6"/>
  <c r="BK235" i="6"/>
  <c r="J234" i="6"/>
  <c r="J231" i="6"/>
  <c r="BK229" i="6"/>
  <c r="BK228" i="6"/>
  <c r="BK226" i="6"/>
  <c r="BK225" i="6"/>
  <c r="BK222" i="6"/>
  <c r="J220" i="6"/>
  <c r="BK219" i="6"/>
  <c r="BK217" i="6"/>
  <c r="J216" i="6"/>
  <c r="BK215" i="6"/>
  <c r="J214" i="6"/>
  <c r="BK212" i="6"/>
  <c r="BK211" i="6"/>
  <c r="J208" i="6"/>
  <c r="BK206" i="6"/>
  <c r="J203" i="6"/>
  <c r="J202" i="6"/>
  <c r="J200" i="6"/>
  <c r="J199" i="6"/>
  <c r="J196" i="6"/>
  <c r="J195" i="6"/>
  <c r="BK193" i="6"/>
  <c r="J192" i="6"/>
  <c r="J190" i="6"/>
  <c r="J188" i="6"/>
  <c r="J184" i="6"/>
  <c r="J180" i="6"/>
  <c r="BK178" i="6"/>
  <c r="J173" i="6"/>
  <c r="J169" i="6"/>
  <c r="J168" i="6"/>
  <c r="BK166" i="6"/>
  <c r="BK165" i="6"/>
  <c r="J161" i="6"/>
  <c r="BK153" i="6"/>
  <c r="J151" i="6"/>
  <c r="BK148" i="6"/>
  <c r="J145" i="6"/>
  <c r="BK143" i="6"/>
  <c r="J142" i="6"/>
  <c r="BK140" i="6"/>
  <c r="J139" i="6"/>
  <c r="J137" i="6"/>
  <c r="BK136" i="6"/>
  <c r="BK1409" i="5"/>
  <c r="BK1378" i="5"/>
  <c r="BK1357" i="5"/>
  <c r="J1355" i="5"/>
  <c r="BK1339" i="5"/>
  <c r="J1317" i="5"/>
  <c r="BK1315" i="5"/>
  <c r="J1295" i="5"/>
  <c r="J1293" i="5"/>
  <c r="BK1287" i="5"/>
  <c r="J1285" i="5"/>
  <c r="BK1246" i="5"/>
  <c r="J1129" i="5"/>
  <c r="J1125" i="5"/>
  <c r="BK1113" i="5"/>
  <c r="J1109" i="5"/>
  <c r="BK1103" i="5"/>
  <c r="J1097" i="5"/>
  <c r="J1096" i="5"/>
  <c r="J1090" i="5"/>
  <c r="J1085" i="5"/>
  <c r="BK1078" i="5"/>
  <c r="J1067" i="5"/>
  <c r="BK1064" i="5"/>
  <c r="BK1032" i="5"/>
  <c r="J1030" i="5"/>
  <c r="BK1028" i="5"/>
  <c r="BK1026" i="5"/>
  <c r="BK1021" i="5"/>
  <c r="BK1010" i="5"/>
  <c r="BK1008" i="5"/>
  <c r="J1002" i="5"/>
  <c r="J1001" i="5"/>
  <c r="J1000" i="5"/>
  <c r="BK999" i="5"/>
  <c r="J992" i="5"/>
  <c r="J989" i="5"/>
  <c r="J977" i="5"/>
  <c r="BK974" i="5"/>
  <c r="J971" i="5"/>
  <c r="BK968" i="5"/>
  <c r="J965" i="5"/>
  <c r="BK953" i="5"/>
  <c r="BK950" i="5"/>
  <c r="BK948" i="5"/>
  <c r="J947" i="5"/>
  <c r="J946" i="5"/>
  <c r="J943" i="5"/>
  <c r="BK938" i="5"/>
  <c r="J937" i="5"/>
  <c r="BK931" i="5"/>
  <c r="BK921" i="5"/>
  <c r="BK917" i="5"/>
  <c r="BK908" i="5"/>
  <c r="J904" i="5"/>
  <c r="BK900" i="5"/>
  <c r="J888" i="5"/>
  <c r="J880" i="5"/>
  <c r="BK860" i="5"/>
  <c r="BK852" i="5"/>
  <c r="BK850" i="5"/>
  <c r="J828" i="5"/>
  <c r="J826" i="5"/>
  <c r="J824" i="5"/>
  <c r="BK810" i="5"/>
  <c r="BK756" i="5"/>
  <c r="J754" i="5"/>
  <c r="J753" i="5"/>
  <c r="BK752" i="5"/>
  <c r="J744" i="5"/>
  <c r="BK733" i="5"/>
  <c r="J730" i="5"/>
  <c r="BK729" i="5"/>
  <c r="BK724" i="5"/>
  <c r="J721" i="5"/>
  <c r="BK716" i="5"/>
  <c r="BK708" i="5"/>
  <c r="BK698" i="5"/>
  <c r="BK692" i="5"/>
  <c r="BK691" i="5"/>
  <c r="BK683" i="5"/>
  <c r="BK680" i="5"/>
  <c r="BK678" i="5"/>
  <c r="BK676" i="5"/>
  <c r="J674" i="5"/>
  <c r="BK635" i="5"/>
  <c r="BK634" i="5"/>
  <c r="BK621" i="5"/>
  <c r="BK620" i="5"/>
  <c r="BK617" i="5"/>
  <c r="BK590" i="5"/>
  <c r="J586" i="5"/>
  <c r="J584" i="5"/>
  <c r="BK571" i="5"/>
  <c r="J567" i="5"/>
  <c r="BK566" i="5"/>
  <c r="J565" i="5"/>
  <c r="BK560" i="5"/>
  <c r="J544" i="5"/>
  <c r="J535" i="5"/>
  <c r="BK519" i="5"/>
  <c r="BK514" i="5"/>
  <c r="J507" i="5"/>
  <c r="BK505" i="5"/>
  <c r="BK477" i="5"/>
  <c r="J471" i="5"/>
  <c r="J469" i="5"/>
  <c r="J466" i="5"/>
  <c r="J461" i="5"/>
  <c r="BK435" i="5"/>
  <c r="BK410" i="5"/>
  <c r="J393" i="5"/>
  <c r="J383" i="5"/>
  <c r="J376" i="5"/>
  <c r="J353" i="5"/>
  <c r="BK324" i="5"/>
  <c r="BK317" i="5"/>
  <c r="BK305" i="5"/>
  <c r="J301" i="5"/>
  <c r="BK297" i="5"/>
  <c r="J289" i="5"/>
  <c r="J283" i="5"/>
  <c r="BK274" i="5"/>
  <c r="BK243" i="5"/>
  <c r="BK223" i="5"/>
  <c r="BK219" i="5"/>
  <c r="BK216" i="5"/>
  <c r="J213" i="5"/>
  <c r="BK210" i="5"/>
  <c r="J207" i="5"/>
  <c r="J204" i="5"/>
  <c r="BK202" i="5"/>
  <c r="BK197" i="5"/>
  <c r="J186" i="5"/>
  <c r="J183" i="5"/>
  <c r="J173" i="5"/>
  <c r="BK165" i="5"/>
  <c r="J162" i="5"/>
  <c r="BK156" i="5"/>
  <c r="BK161" i="4"/>
  <c r="BK154" i="4"/>
  <c r="J151" i="4"/>
  <c r="BK147" i="4"/>
  <c r="BK143" i="4"/>
  <c r="J142" i="4"/>
  <c r="J137" i="4"/>
  <c r="BK131" i="4"/>
  <c r="J333" i="3"/>
  <c r="BK323" i="3"/>
  <c r="BK319" i="3"/>
  <c r="BK314" i="3"/>
  <c r="BK311" i="3"/>
  <c r="J297" i="3"/>
  <c r="J266" i="3"/>
  <c r="BK262" i="3"/>
  <c r="J260" i="3"/>
  <c r="BK259" i="3"/>
  <c r="J249" i="3"/>
  <c r="BK218" i="3"/>
  <c r="J212" i="3"/>
  <c r="BK196" i="3"/>
  <c r="BK190" i="3"/>
  <c r="J181" i="3"/>
  <c r="J178" i="3"/>
  <c r="BK173" i="3"/>
  <c r="J158" i="3"/>
  <c r="J152" i="3"/>
  <c r="J142" i="3"/>
  <c r="BK139" i="3"/>
  <c r="BK323" i="2"/>
  <c r="BK313" i="2"/>
  <c r="BK302" i="2"/>
  <c r="J295" i="2"/>
  <c r="J288" i="2"/>
  <c r="J281" i="2"/>
  <c r="BK279" i="2"/>
  <c r="BK275" i="2"/>
  <c r="BK272" i="2"/>
  <c r="J268" i="2"/>
  <c r="J252" i="2"/>
  <c r="J246" i="2"/>
  <c r="BK243" i="2"/>
  <c r="BK213" i="2"/>
  <c r="J204" i="2"/>
  <c r="J201" i="2"/>
  <c r="J191" i="2"/>
  <c r="J188" i="2"/>
  <c r="J162" i="2"/>
  <c r="BK155" i="2"/>
  <c r="J151" i="2"/>
  <c r="BK142" i="2"/>
  <c r="AS129" i="1"/>
  <c r="BK158" i="47"/>
  <c r="BK157" i="47"/>
  <c r="BK156" i="47"/>
  <c r="J155" i="47"/>
  <c r="J154" i="47"/>
  <c r="J153" i="47"/>
  <c r="J152" i="47"/>
  <c r="J151" i="47"/>
  <c r="BK149" i="47"/>
  <c r="J148" i="47"/>
  <c r="J147" i="47"/>
  <c r="J146" i="47"/>
  <c r="BK145" i="47"/>
  <c r="J144" i="47"/>
  <c r="J143" i="47"/>
  <c r="BK142" i="47"/>
  <c r="J141" i="47"/>
  <c r="J139" i="47"/>
  <c r="BK138" i="47"/>
  <c r="BK137" i="47"/>
  <c r="J136" i="47"/>
  <c r="BK135" i="47"/>
  <c r="J134" i="47"/>
  <c r="BK132" i="47"/>
  <c r="BK131" i="47"/>
  <c r="BK130" i="47"/>
  <c r="BK129" i="47"/>
  <c r="BK128" i="47"/>
  <c r="BK127" i="47"/>
  <c r="BK158" i="46"/>
  <c r="BK157" i="46"/>
  <c r="BK156" i="46"/>
  <c r="BK155" i="46"/>
  <c r="BK154" i="46"/>
  <c r="J153" i="46"/>
  <c r="BK152" i="46"/>
  <c r="BK151" i="46"/>
  <c r="J149" i="46"/>
  <c r="J148" i="46"/>
  <c r="J147" i="46"/>
  <c r="J146" i="46"/>
  <c r="BK145" i="46"/>
  <c r="J144" i="46"/>
  <c r="BK143" i="46"/>
  <c r="BK142" i="46"/>
  <c r="J141" i="46"/>
  <c r="J139" i="46"/>
  <c r="J138" i="46"/>
  <c r="BK137" i="46"/>
  <c r="J136" i="46"/>
  <c r="BK135" i="46"/>
  <c r="BK134" i="46"/>
  <c r="J132" i="46"/>
  <c r="J131" i="46"/>
  <c r="BK130" i="46"/>
  <c r="BK129" i="46"/>
  <c r="BK128" i="46"/>
  <c r="J127" i="46"/>
  <c r="BK168" i="45"/>
  <c r="BK167" i="45"/>
  <c r="BK166" i="45"/>
  <c r="BK165" i="45"/>
  <c r="BK164" i="45"/>
  <c r="J163" i="45"/>
  <c r="J162" i="45"/>
  <c r="BK161" i="45"/>
  <c r="J160" i="45"/>
  <c r="J158" i="45"/>
  <c r="BK157" i="45"/>
  <c r="BK156" i="45"/>
  <c r="BK155" i="45"/>
  <c r="J154" i="45"/>
  <c r="BK153" i="45"/>
  <c r="J152" i="45"/>
  <c r="J151" i="45"/>
  <c r="J150" i="45"/>
  <c r="BK149" i="45"/>
  <c r="BK148" i="45"/>
  <c r="J147" i="45"/>
  <c r="J146" i="45"/>
  <c r="BK145" i="45"/>
  <c r="BK144" i="45"/>
  <c r="J143" i="45"/>
  <c r="BK142" i="45"/>
  <c r="J141" i="45"/>
  <c r="BK140" i="45"/>
  <c r="J139" i="45"/>
  <c r="BK138" i="45"/>
  <c r="J137" i="45"/>
  <c r="J136" i="45"/>
  <c r="J135" i="45"/>
  <c r="BK134" i="45"/>
  <c r="BK133" i="45"/>
  <c r="J132" i="45"/>
  <c r="J131" i="45"/>
  <c r="BK130" i="45"/>
  <c r="J129" i="45"/>
  <c r="BK128" i="45"/>
  <c r="J127" i="45"/>
  <c r="J126" i="45"/>
  <c r="J125" i="45"/>
  <c r="BK124" i="45"/>
  <c r="BK123" i="45"/>
  <c r="J122" i="45"/>
  <c r="BK150" i="44"/>
  <c r="BK149" i="44"/>
  <c r="BK148" i="44"/>
  <c r="J147" i="44"/>
  <c r="BK146" i="44"/>
  <c r="BK145" i="44"/>
  <c r="BK144" i="44"/>
  <c r="J142" i="44"/>
  <c r="BK141" i="44"/>
  <c r="BK140" i="44"/>
  <c r="BK139" i="44"/>
  <c r="BK137" i="44"/>
  <c r="BK136" i="44"/>
  <c r="BK135" i="44"/>
  <c r="BK134" i="44"/>
  <c r="BK133" i="44"/>
  <c r="J131" i="44"/>
  <c r="J130" i="44"/>
  <c r="J129" i="44"/>
  <c r="BK128" i="44"/>
  <c r="J127" i="44"/>
  <c r="BK126" i="44"/>
  <c r="BK150" i="43"/>
  <c r="BK149" i="43"/>
  <c r="J148" i="43"/>
  <c r="BK147" i="43"/>
  <c r="J146" i="43"/>
  <c r="J145" i="43"/>
  <c r="BK144" i="43"/>
  <c r="J143" i="43"/>
  <c r="J142" i="43"/>
  <c r="J141" i="43"/>
  <c r="BK140" i="43"/>
  <c r="BK139" i="43"/>
  <c r="BK137" i="43"/>
  <c r="J136" i="43"/>
  <c r="BK135" i="43"/>
  <c r="BK134" i="43"/>
  <c r="J133" i="43"/>
  <c r="BK131" i="43"/>
  <c r="J130" i="43"/>
  <c r="J129" i="43"/>
  <c r="BK128" i="43"/>
  <c r="BK127" i="43"/>
  <c r="BK126" i="43"/>
  <c r="BK152" i="41"/>
  <c r="J150" i="41"/>
  <c r="J149" i="41"/>
  <c r="BK148" i="41"/>
  <c r="BK147" i="41"/>
  <c r="J146" i="41"/>
  <c r="BK145" i="41"/>
  <c r="J144" i="41"/>
  <c r="BK143" i="41"/>
  <c r="BK142" i="41"/>
  <c r="J141" i="41"/>
  <c r="J139" i="41"/>
  <c r="J138" i="41"/>
  <c r="J168" i="40"/>
  <c r="J167" i="40"/>
  <c r="BK165" i="40"/>
  <c r="J161" i="40"/>
  <c r="J160" i="40"/>
  <c r="BK158" i="40"/>
  <c r="BK155" i="40"/>
  <c r="J154" i="40"/>
  <c r="BK153" i="40"/>
  <c r="BK152" i="40"/>
  <c r="BK150" i="40"/>
  <c r="BK149" i="40"/>
  <c r="J148" i="40"/>
  <c r="BK147" i="40"/>
  <c r="J146" i="40"/>
  <c r="BK144" i="40"/>
  <c r="J143" i="40"/>
  <c r="BK142" i="40"/>
  <c r="BK140" i="40"/>
  <c r="BK139" i="40"/>
  <c r="BK138" i="40"/>
  <c r="BK137" i="40"/>
  <c r="J136" i="40"/>
  <c r="J135" i="40"/>
  <c r="BK134" i="40"/>
  <c r="J133" i="40"/>
  <c r="BK132" i="40"/>
  <c r="BK131" i="40"/>
  <c r="BK189" i="39"/>
  <c r="BK188" i="39"/>
  <c r="J186" i="39"/>
  <c r="BK184" i="39"/>
  <c r="BK182" i="39"/>
  <c r="BK181" i="39"/>
  <c r="BK179" i="39"/>
  <c r="J179" i="39"/>
  <c r="J178" i="39"/>
  <c r="BK177" i="39"/>
  <c r="J175" i="39"/>
  <c r="J174" i="39"/>
  <c r="BK173" i="39"/>
  <c r="BK172" i="39"/>
  <c r="BK171" i="39"/>
  <c r="J170" i="39"/>
  <c r="BK169" i="39"/>
  <c r="J168" i="39"/>
  <c r="BK166" i="39"/>
  <c r="BK165" i="39"/>
  <c r="BK164" i="39"/>
  <c r="BK163" i="39"/>
  <c r="J162" i="39"/>
  <c r="BK159" i="39"/>
  <c r="J158" i="39"/>
  <c r="BK157" i="39"/>
  <c r="J156" i="39"/>
  <c r="BK155" i="39"/>
  <c r="J154" i="39"/>
  <c r="BK153" i="39"/>
  <c r="BK152" i="39"/>
  <c r="BK151" i="39"/>
  <c r="J150" i="39"/>
  <c r="BK148" i="39"/>
  <c r="J144" i="39"/>
  <c r="J143" i="39"/>
  <c r="BK142" i="39"/>
  <c r="J140" i="39"/>
  <c r="J139" i="39"/>
  <c r="J138" i="39"/>
  <c r="BK137" i="39"/>
  <c r="BK135" i="39"/>
  <c r="J134" i="39"/>
  <c r="J133" i="39"/>
  <c r="J132" i="39"/>
  <c r="J131" i="39"/>
  <c r="J130" i="39"/>
  <c r="BK191" i="38"/>
  <c r="BK190" i="38"/>
  <c r="J190" i="38"/>
  <c r="J188" i="38"/>
  <c r="BK184" i="38"/>
  <c r="J182" i="38"/>
  <c r="BK181" i="38"/>
  <c r="BK179" i="38"/>
  <c r="BK178" i="38"/>
  <c r="BK177" i="38"/>
  <c r="BK176" i="38"/>
  <c r="BK175" i="38"/>
  <c r="BK173" i="38"/>
  <c r="J172" i="38"/>
  <c r="BK171" i="38"/>
  <c r="J171" i="38"/>
  <c r="J170" i="38"/>
  <c r="BK169" i="38"/>
  <c r="BK168" i="38"/>
  <c r="BK167" i="38"/>
  <c r="J167" i="38"/>
  <c r="BK166" i="38"/>
  <c r="J165" i="38"/>
  <c r="BK164" i="38"/>
  <c r="J163" i="38"/>
  <c r="BK162" i="38"/>
  <c r="J161" i="38"/>
  <c r="BK160" i="38"/>
  <c r="BK159" i="38"/>
  <c r="J159" i="38"/>
  <c r="J158" i="38"/>
  <c r="J157" i="38"/>
  <c r="BK155" i="38"/>
  <c r="BK154" i="38"/>
  <c r="J152" i="38"/>
  <c r="J150" i="38"/>
  <c r="BK149" i="38"/>
  <c r="J148" i="38"/>
  <c r="BK146" i="38"/>
  <c r="BK145" i="38"/>
  <c r="J143" i="38"/>
  <c r="BK142" i="38"/>
  <c r="BK141" i="38"/>
  <c r="J139" i="38"/>
  <c r="J138" i="38"/>
  <c r="BK137" i="38"/>
  <c r="BK136" i="38"/>
  <c r="J134" i="38"/>
  <c r="BK133" i="38"/>
  <c r="J132" i="38"/>
  <c r="BK131" i="38"/>
  <c r="BK192" i="37"/>
  <c r="BK191" i="37"/>
  <c r="J189" i="37"/>
  <c r="J187" i="37"/>
  <c r="BK185" i="37"/>
  <c r="BK184" i="37"/>
  <c r="J183" i="37"/>
  <c r="BK182" i="37"/>
  <c r="BK180" i="37"/>
  <c r="J179" i="37"/>
  <c r="BK178" i="37"/>
  <c r="J177" i="37"/>
  <c r="BK176" i="37"/>
  <c r="J175" i="37"/>
  <c r="J173" i="37"/>
  <c r="J172" i="37"/>
  <c r="BK171" i="37"/>
  <c r="J170" i="37"/>
  <c r="BK169" i="37"/>
  <c r="BK168" i="37"/>
  <c r="J167" i="37"/>
  <c r="BK166" i="37"/>
  <c r="BK165" i="37"/>
  <c r="J164" i="37"/>
  <c r="BK163" i="37"/>
  <c r="J162" i="37"/>
  <c r="J161" i="37"/>
  <c r="BK160" i="37"/>
  <c r="BK159" i="37"/>
  <c r="BK158" i="37"/>
  <c r="J157" i="37"/>
  <c r="BK155" i="37"/>
  <c r="BK154" i="37"/>
  <c r="BK153" i="37"/>
  <c r="BK152" i="37"/>
  <c r="J150" i="37"/>
  <c r="BK149" i="37"/>
  <c r="BK148" i="37"/>
  <c r="BK145" i="37"/>
  <c r="BK144" i="37"/>
  <c r="BK143" i="37"/>
  <c r="BK142" i="37"/>
  <c r="BK141" i="37"/>
  <c r="BK140" i="37"/>
  <c r="J139" i="37"/>
  <c r="BK137" i="37"/>
  <c r="BK136" i="37"/>
  <c r="BK135" i="37"/>
  <c r="J134" i="37"/>
  <c r="J133" i="37"/>
  <c r="BK132" i="37"/>
  <c r="J131" i="37"/>
  <c r="BK213" i="36"/>
  <c r="J212" i="36"/>
  <c r="BK211" i="36"/>
  <c r="J210" i="36"/>
  <c r="J207" i="36"/>
  <c r="BK206" i="36"/>
  <c r="J205" i="36"/>
  <c r="BK203" i="36"/>
  <c r="BK202" i="36"/>
  <c r="BK201" i="36"/>
  <c r="BK200" i="36"/>
  <c r="J199" i="36"/>
  <c r="BK198" i="36"/>
  <c r="BK197" i="36"/>
  <c r="J197" i="36"/>
  <c r="J196" i="36"/>
  <c r="BK195" i="36"/>
  <c r="J192" i="36"/>
  <c r="J191" i="36"/>
  <c r="BK189" i="36"/>
  <c r="BK187" i="36"/>
  <c r="J185" i="36"/>
  <c r="BK184" i="36"/>
  <c r="BK182" i="36"/>
  <c r="BK181" i="36"/>
  <c r="J180" i="36"/>
  <c r="BK179" i="36"/>
  <c r="BK178" i="36"/>
  <c r="BK177" i="36"/>
  <c r="BK176" i="36"/>
  <c r="J176" i="36"/>
  <c r="J175" i="36"/>
  <c r="BK174" i="36"/>
  <c r="BK173" i="36"/>
  <c r="BK172" i="36"/>
  <c r="J171" i="36"/>
  <c r="BK170" i="36"/>
  <c r="J170" i="36"/>
  <c r="J168" i="36"/>
  <c r="J167" i="36"/>
  <c r="J165" i="36"/>
  <c r="BK164" i="36"/>
  <c r="J163" i="36"/>
  <c r="J162" i="36"/>
  <c r="BK161" i="36"/>
  <c r="BK159" i="36"/>
  <c r="BK158" i="36"/>
  <c r="BK157" i="36"/>
  <c r="BK154" i="36"/>
  <c r="BK152" i="36"/>
  <c r="BK151" i="36"/>
  <c r="BK149" i="36"/>
  <c r="BK148" i="36"/>
  <c r="J148" i="36"/>
  <c r="BK147" i="36"/>
  <c r="BK146" i="36"/>
  <c r="J145" i="36"/>
  <c r="J144" i="36"/>
  <c r="BK142" i="36"/>
  <c r="BK141" i="36"/>
  <c r="J141" i="36"/>
  <c r="J140" i="36"/>
  <c r="BK139" i="36"/>
  <c r="J138" i="36"/>
  <c r="BK137" i="36"/>
  <c r="J137" i="36"/>
  <c r="BK136" i="36"/>
  <c r="BK218" i="35"/>
  <c r="BK217" i="35"/>
  <c r="BK216" i="35"/>
  <c r="BK215" i="35"/>
  <c r="J212" i="35"/>
  <c r="BK210" i="35"/>
  <c r="J209" i="35"/>
  <c r="BK208" i="35"/>
  <c r="J206" i="35"/>
  <c r="BK205" i="35"/>
  <c r="BK204" i="35"/>
  <c r="BK203" i="35"/>
  <c r="J202" i="35"/>
  <c r="BK201" i="35"/>
  <c r="BK200" i="35"/>
  <c r="BK197" i="35"/>
  <c r="BK196" i="35"/>
  <c r="J193" i="35"/>
  <c r="J191" i="35"/>
  <c r="J189" i="35"/>
  <c r="J188" i="35"/>
  <c r="BK186" i="35"/>
  <c r="BK185" i="35"/>
  <c r="J184" i="35"/>
  <c r="J183" i="35"/>
  <c r="BK182" i="35"/>
  <c r="J181" i="35"/>
  <c r="BK180" i="35"/>
  <c r="J179" i="35"/>
  <c r="J178" i="35"/>
  <c r="BK177" i="35"/>
  <c r="BK176" i="35"/>
  <c r="BK175" i="35"/>
  <c r="BK174" i="35"/>
  <c r="J173" i="35"/>
  <c r="BK172" i="35"/>
  <c r="BK171" i="35"/>
  <c r="J170" i="35"/>
  <c r="BK169" i="35"/>
  <c r="J168" i="35"/>
  <c r="J167" i="35"/>
  <c r="J166" i="35"/>
  <c r="J164" i="35"/>
  <c r="J163" i="35"/>
  <c r="BK161" i="35"/>
  <c r="BK160" i="35"/>
  <c r="BK158" i="35"/>
  <c r="BK157" i="35"/>
  <c r="BK156" i="35"/>
  <c r="J155" i="35"/>
  <c r="J153" i="35"/>
  <c r="J152" i="35"/>
  <c r="J151" i="35"/>
  <c r="J150" i="35"/>
  <c r="J147" i="35"/>
  <c r="J146" i="35"/>
  <c r="J145" i="35"/>
  <c r="BK144" i="35"/>
  <c r="BK143" i="35"/>
  <c r="J141" i="35"/>
  <c r="BK139" i="35"/>
  <c r="J138" i="35"/>
  <c r="J136" i="35"/>
  <c r="BK130" i="34"/>
  <c r="J129" i="34"/>
  <c r="BK128" i="34"/>
  <c r="J141" i="33"/>
  <c r="BK140" i="33"/>
  <c r="J139" i="33"/>
  <c r="BK138" i="33"/>
  <c r="BK137" i="33"/>
  <c r="BK136" i="33"/>
  <c r="BK133" i="33"/>
  <c r="BK132" i="33"/>
  <c r="J130" i="33"/>
  <c r="J129" i="33"/>
  <c r="J128" i="33"/>
  <c r="BK149" i="32"/>
  <c r="J148" i="32"/>
  <c r="J147" i="32"/>
  <c r="J146" i="32"/>
  <c r="J142" i="32"/>
  <c r="BK141" i="32"/>
  <c r="J140" i="32"/>
  <c r="BK139" i="32"/>
  <c r="BK138" i="32"/>
  <c r="J137" i="32"/>
  <c r="BK136" i="32"/>
  <c r="BK135" i="32"/>
  <c r="BK134" i="32"/>
  <c r="BK133" i="32"/>
  <c r="BK132" i="32"/>
  <c r="BK129" i="32"/>
  <c r="BK473" i="31"/>
  <c r="BK468" i="31"/>
  <c r="J463" i="31"/>
  <c r="J460" i="31"/>
  <c r="BK457" i="31"/>
  <c r="BK451" i="31"/>
  <c r="BK446" i="31"/>
  <c r="BK443" i="31"/>
  <c r="J439" i="31"/>
  <c r="J434" i="31"/>
  <c r="BK430" i="31"/>
  <c r="J427" i="31"/>
  <c r="BK416" i="31"/>
  <c r="J413" i="31"/>
  <c r="J412" i="31"/>
  <c r="J403" i="31"/>
  <c r="J400" i="31"/>
  <c r="J395" i="31"/>
  <c r="BK392" i="31"/>
  <c r="J391" i="31"/>
  <c r="J384" i="31"/>
  <c r="BK383" i="31"/>
  <c r="J375" i="31"/>
  <c r="BK372" i="31"/>
  <c r="BK369" i="31"/>
  <c r="J363" i="31"/>
  <c r="J355" i="31"/>
  <c r="J354" i="31"/>
  <c r="J345" i="31"/>
  <c r="BK341" i="31"/>
  <c r="J337" i="31"/>
  <c r="BK332" i="31"/>
  <c r="J320" i="31"/>
  <c r="BK314" i="31"/>
  <c r="BK308" i="31"/>
  <c r="J305" i="31"/>
  <c r="J302" i="31"/>
  <c r="J298" i="31"/>
  <c r="J291" i="31"/>
  <c r="BK284" i="31"/>
  <c r="J276" i="31"/>
  <c r="J273" i="31"/>
  <c r="J272" i="31"/>
  <c r="BK269" i="31"/>
  <c r="J267" i="31"/>
  <c r="J256" i="31"/>
  <c r="BK244" i="31"/>
  <c r="J240" i="31"/>
  <c r="J237" i="31"/>
  <c r="BK231" i="31"/>
  <c r="J227" i="31"/>
  <c r="BK224" i="31"/>
  <c r="J217" i="31"/>
  <c r="J214" i="31"/>
  <c r="BK204" i="31"/>
  <c r="BK201" i="31"/>
  <c r="BK198" i="31"/>
  <c r="BK178" i="31"/>
  <c r="J175" i="31"/>
  <c r="BK174" i="31"/>
  <c r="J164" i="31"/>
  <c r="BK160" i="31"/>
  <c r="BK152" i="31"/>
  <c r="BK147" i="31"/>
  <c r="BK138" i="31"/>
  <c r="J150" i="30"/>
  <c r="J149" i="30"/>
  <c r="J147" i="30"/>
  <c r="J145" i="30"/>
  <c r="J144" i="30"/>
  <c r="J139" i="30"/>
  <c r="J138" i="30"/>
  <c r="BK137" i="30"/>
  <c r="BK133" i="30"/>
  <c r="BK132" i="30"/>
  <c r="J130" i="30"/>
  <c r="J129" i="30"/>
  <c r="J176" i="29"/>
  <c r="BK169" i="29"/>
  <c r="BK168" i="29"/>
  <c r="BK165" i="29"/>
  <c r="BK164" i="29"/>
  <c r="BK163" i="29"/>
  <c r="BK162" i="29"/>
  <c r="J161" i="29"/>
  <c r="BK159" i="29"/>
  <c r="BK158" i="29"/>
  <c r="BK157" i="29"/>
  <c r="BK156" i="29"/>
  <c r="BK154" i="29"/>
  <c r="BK153" i="29"/>
  <c r="BK152" i="29"/>
  <c r="BK149" i="29"/>
  <c r="J147" i="29"/>
  <c r="J146" i="29"/>
  <c r="J144" i="29"/>
  <c r="J142" i="29"/>
  <c r="BK141" i="29"/>
  <c r="J140" i="29"/>
  <c r="J139" i="29"/>
  <c r="J138" i="29"/>
  <c r="BK136" i="29"/>
  <c r="J134" i="29"/>
  <c r="J131" i="29"/>
  <c r="J130" i="29"/>
  <c r="BK172" i="28"/>
  <c r="BK171" i="28"/>
  <c r="J170" i="28"/>
  <c r="BK169" i="28"/>
  <c r="BK167" i="28"/>
  <c r="J162" i="28"/>
  <c r="BK160" i="28"/>
  <c r="J159" i="28"/>
  <c r="J158" i="28"/>
  <c r="J156" i="28"/>
  <c r="BK151" i="28"/>
  <c r="BK150" i="28"/>
  <c r="J149" i="28"/>
  <c r="BK147" i="28"/>
  <c r="J143" i="28"/>
  <c r="J140" i="28"/>
  <c r="J134" i="28"/>
  <c r="J133" i="28"/>
  <c r="J131" i="28"/>
  <c r="BK130" i="28"/>
  <c r="BK147" i="27"/>
  <c r="J146" i="27"/>
  <c r="BK145" i="27"/>
  <c r="J140" i="27"/>
  <c r="BK139" i="27"/>
  <c r="J138" i="27"/>
  <c r="J137" i="27"/>
  <c r="BK135" i="27"/>
  <c r="J134" i="27"/>
  <c r="J130" i="27"/>
  <c r="J129" i="27"/>
  <c r="J189" i="26"/>
  <c r="BK187" i="26"/>
  <c r="J186" i="26"/>
  <c r="J185" i="26"/>
  <c r="BK183" i="26"/>
  <c r="J182" i="26"/>
  <c r="J181" i="26"/>
  <c r="J179" i="26"/>
  <c r="J178" i="26"/>
  <c r="J177" i="26"/>
  <c r="J175" i="26"/>
  <c r="J173" i="26"/>
  <c r="BK172" i="26"/>
  <c r="J169" i="26"/>
  <c r="J167" i="26"/>
  <c r="BK161" i="26"/>
  <c r="J159" i="26"/>
  <c r="J156" i="26"/>
  <c r="J155" i="26"/>
  <c r="BK153" i="26"/>
  <c r="J150" i="26"/>
  <c r="BK147" i="26"/>
  <c r="J142" i="26"/>
  <c r="J141" i="26"/>
  <c r="BK140" i="26"/>
  <c r="J140" i="26"/>
  <c r="BK139" i="26"/>
  <c r="J138" i="26"/>
  <c r="BK137" i="26"/>
  <c r="BK136" i="26"/>
  <c r="BK135" i="26"/>
  <c r="J134" i="26"/>
  <c r="J133" i="26"/>
  <c r="J132" i="26"/>
  <c r="BK130" i="26"/>
  <c r="BK329" i="25"/>
  <c r="BK328" i="25"/>
  <c r="BK327" i="25"/>
  <c r="BK326" i="25"/>
  <c r="BK325" i="25"/>
  <c r="BK324" i="25"/>
  <c r="BK323" i="25"/>
  <c r="J322" i="25"/>
  <c r="BK321" i="25"/>
  <c r="BK320" i="25"/>
  <c r="J319" i="25"/>
  <c r="BK317" i="25"/>
  <c r="J316" i="25"/>
  <c r="BK315" i="25"/>
  <c r="J314" i="25"/>
  <c r="J312" i="25"/>
  <c r="BK311" i="25"/>
  <c r="BK310" i="25"/>
  <c r="J309" i="25"/>
  <c r="BK308" i="25"/>
  <c r="BK307" i="25"/>
  <c r="J307" i="25"/>
  <c r="BK306" i="25"/>
  <c r="J302" i="25"/>
  <c r="J300" i="25"/>
  <c r="BK297" i="25"/>
  <c r="BK292" i="25"/>
  <c r="J289" i="25"/>
  <c r="BK288" i="25"/>
  <c r="J287" i="25"/>
  <c r="J286" i="25"/>
  <c r="BK284" i="25"/>
  <c r="J282" i="25"/>
  <c r="J281" i="25"/>
  <c r="J280" i="25"/>
  <c r="BK279" i="25"/>
  <c r="J278" i="25"/>
  <c r="J275" i="25"/>
  <c r="J274" i="25"/>
  <c r="J273" i="25"/>
  <c r="J272" i="25"/>
  <c r="BK271" i="25"/>
  <c r="BK270" i="25"/>
  <c r="J269" i="25"/>
  <c r="J268" i="25"/>
  <c r="J267" i="25"/>
  <c r="BK266" i="25"/>
  <c r="J265" i="25"/>
  <c r="J263" i="25"/>
  <c r="J262" i="25"/>
  <c r="BK260" i="25"/>
  <c r="J259" i="25"/>
  <c r="BK258" i="25"/>
  <c r="BK257" i="25"/>
  <c r="J256" i="25"/>
  <c r="J254" i="25"/>
  <c r="J253" i="25"/>
  <c r="BK252" i="25"/>
  <c r="BK250" i="25"/>
  <c r="J250" i="25"/>
  <c r="J249" i="25"/>
  <c r="J248" i="25"/>
  <c r="J246" i="25"/>
  <c r="J243" i="25"/>
  <c r="J241" i="25"/>
  <c r="BK239" i="25"/>
  <c r="BK238" i="25"/>
  <c r="BK236" i="25"/>
  <c r="BK235" i="25"/>
  <c r="J235" i="25"/>
  <c r="BK233" i="25"/>
  <c r="J233" i="25"/>
  <c r="BK232" i="25"/>
  <c r="J232" i="25"/>
  <c r="BK231" i="25"/>
  <c r="BK230" i="25"/>
  <c r="J229" i="25"/>
  <c r="J228" i="25"/>
  <c r="BK227" i="25"/>
  <c r="BK226" i="25"/>
  <c r="BK225" i="25"/>
  <c r="BK224" i="25"/>
  <c r="BK223" i="25"/>
  <c r="J222" i="25"/>
  <c r="BK221" i="25"/>
  <c r="BK219" i="25"/>
  <c r="BK217" i="25"/>
  <c r="BK216" i="25"/>
  <c r="BK215" i="25"/>
  <c r="J213" i="25"/>
  <c r="J212" i="25"/>
  <c r="BK210" i="25"/>
  <c r="BK209" i="25"/>
  <c r="J208" i="25"/>
  <c r="J207" i="25"/>
  <c r="J206" i="25"/>
  <c r="BK205" i="25"/>
  <c r="J205" i="25"/>
  <c r="BK204" i="25"/>
  <c r="BK202" i="25"/>
  <c r="J201" i="25"/>
  <c r="J200" i="25"/>
  <c r="BK198" i="25"/>
  <c r="J197" i="25"/>
  <c r="J196" i="25"/>
  <c r="J195" i="25"/>
  <c r="BK194" i="25"/>
  <c r="BK193" i="25"/>
  <c r="J191" i="25"/>
  <c r="J190" i="25"/>
  <c r="BK189" i="25"/>
  <c r="J188" i="25"/>
  <c r="BK187" i="25"/>
  <c r="BK186" i="25"/>
  <c r="BK185" i="25"/>
  <c r="BK184" i="25"/>
  <c r="BK183" i="25"/>
  <c r="BK182" i="25"/>
  <c r="J181" i="25"/>
  <c r="J180" i="25"/>
  <c r="BK179" i="25"/>
  <c r="J174" i="25"/>
  <c r="BK172" i="25"/>
  <c r="J171" i="25"/>
  <c r="J170" i="25"/>
  <c r="J168" i="25"/>
  <c r="J167" i="25"/>
  <c r="BK162" i="25"/>
  <c r="BK161" i="25"/>
  <c r="BK160" i="25"/>
  <c r="J157" i="25"/>
  <c r="J155" i="25"/>
  <c r="BK154" i="25"/>
  <c r="J152" i="25"/>
  <c r="BK151" i="25"/>
  <c r="BK149" i="25"/>
  <c r="BK147" i="25"/>
  <c r="J143" i="25"/>
  <c r="J140" i="25"/>
  <c r="J151" i="24"/>
  <c r="J149" i="24"/>
  <c r="J147" i="24"/>
  <c r="BK145" i="24"/>
  <c r="J142" i="24"/>
  <c r="J141" i="24"/>
  <c r="BK139" i="24"/>
  <c r="J138" i="24"/>
  <c r="J136" i="24"/>
  <c r="J135" i="24"/>
  <c r="J133" i="24"/>
  <c r="J132" i="24"/>
  <c r="J131" i="24"/>
  <c r="J130" i="24"/>
  <c r="J173" i="23"/>
  <c r="J172" i="23"/>
  <c r="J169" i="23"/>
  <c r="BK163" i="23"/>
  <c r="BK162" i="23"/>
  <c r="J157" i="23"/>
  <c r="J155" i="23"/>
  <c r="BK150" i="23"/>
  <c r="J149" i="23"/>
  <c r="J148" i="23"/>
  <c r="J147" i="23"/>
  <c r="BK146" i="23"/>
  <c r="J145" i="23"/>
  <c r="J144" i="23"/>
  <c r="J312" i="22"/>
  <c r="J311" i="22"/>
  <c r="J309" i="22"/>
  <c r="BK308" i="22"/>
  <c r="BK307" i="22"/>
  <c r="J304" i="22"/>
  <c r="J303" i="22"/>
  <c r="BK302" i="22"/>
  <c r="BK300" i="22"/>
  <c r="BK299" i="22"/>
  <c r="J298" i="22"/>
  <c r="J292" i="22"/>
  <c r="J290" i="22"/>
  <c r="BK289" i="22"/>
  <c r="BK288" i="22"/>
  <c r="J287" i="22"/>
  <c r="BK286" i="22"/>
  <c r="J285" i="22"/>
  <c r="J283" i="22"/>
  <c r="BK282" i="22"/>
  <c r="BK276" i="22"/>
  <c r="J275" i="22"/>
  <c r="J273" i="22"/>
  <c r="J272" i="22"/>
  <c r="BK271" i="22"/>
  <c r="J270" i="22"/>
  <c r="BK269" i="22"/>
  <c r="BK268" i="22"/>
  <c r="BK267" i="22"/>
  <c r="J262" i="22"/>
  <c r="BK259" i="22"/>
  <c r="J258" i="22"/>
  <c r="BK257" i="22"/>
  <c r="J257" i="22"/>
  <c r="J255" i="22"/>
  <c r="BK254" i="22"/>
  <c r="J252" i="22"/>
  <c r="BK249" i="22"/>
  <c r="J248" i="22"/>
  <c r="J247" i="22"/>
  <c r="BK246" i="22"/>
  <c r="BK245" i="22"/>
  <c r="J245" i="22"/>
  <c r="BK243" i="22"/>
  <c r="BK240" i="22"/>
  <c r="J239" i="22"/>
  <c r="BK237" i="22"/>
  <c r="BK236" i="22"/>
  <c r="J234" i="22"/>
  <c r="BK233" i="22"/>
  <c r="J233" i="22"/>
  <c r="J232" i="22"/>
  <c r="BK231" i="22"/>
  <c r="J230" i="22"/>
  <c r="BK229" i="22"/>
  <c r="BK226" i="22"/>
  <c r="J225" i="22"/>
  <c r="BK224" i="22"/>
  <c r="J223" i="22"/>
  <c r="BK222" i="22"/>
  <c r="BK220" i="22"/>
  <c r="J219" i="22"/>
  <c r="J218" i="22"/>
  <c r="BK217" i="22"/>
  <c r="J216" i="22"/>
  <c r="BK215" i="22"/>
  <c r="BK214" i="22"/>
  <c r="J213" i="22"/>
  <c r="BK212" i="22"/>
  <c r="J211" i="22"/>
  <c r="BK210" i="22"/>
  <c r="J209" i="22"/>
  <c r="J208" i="22"/>
  <c r="BK207" i="22"/>
  <c r="J206" i="22"/>
  <c r="BK205" i="22"/>
  <c r="J204" i="22"/>
  <c r="BK203" i="22"/>
  <c r="J202" i="22"/>
  <c r="BK201" i="22"/>
  <c r="J201" i="22"/>
  <c r="BK200" i="22"/>
  <c r="BK199" i="22"/>
  <c r="BK198" i="22"/>
  <c r="BK197" i="22"/>
  <c r="BK196" i="22"/>
  <c r="J194" i="22"/>
  <c r="BK193" i="22"/>
  <c r="BK192" i="22"/>
  <c r="BK191" i="22"/>
  <c r="J189" i="22"/>
  <c r="BK188" i="22"/>
  <c r="BK186" i="22"/>
  <c r="BK185" i="22"/>
  <c r="BK183" i="22"/>
  <c r="BK429" i="21"/>
  <c r="BK428" i="21"/>
  <c r="J426" i="21"/>
  <c r="BK424" i="21"/>
  <c r="J422" i="21"/>
  <c r="BK421" i="21"/>
  <c r="J421" i="21"/>
  <c r="J420" i="21"/>
  <c r="J419" i="21"/>
  <c r="BK416" i="21"/>
  <c r="BK415" i="21"/>
  <c r="BK413" i="21"/>
  <c r="J411" i="21"/>
  <c r="J410" i="21"/>
  <c r="J407" i="21"/>
  <c r="BK406" i="21"/>
  <c r="J405" i="21"/>
  <c r="J403" i="21"/>
  <c r="BK402" i="21"/>
  <c r="BK399" i="21"/>
  <c r="BK397" i="21"/>
  <c r="BK396" i="21"/>
  <c r="J394" i="21"/>
  <c r="BK393" i="21"/>
  <c r="BK392" i="21"/>
  <c r="BK391" i="21"/>
  <c r="BK389" i="21"/>
  <c r="BK388" i="21"/>
  <c r="J386" i="21"/>
  <c r="J385" i="21"/>
  <c r="BK383" i="21"/>
  <c r="BK382" i="21"/>
  <c r="BK381" i="21"/>
  <c r="BK379" i="21"/>
  <c r="J378" i="21"/>
  <c r="J377" i="21"/>
  <c r="BK376" i="21"/>
  <c r="J375" i="21"/>
  <c r="BK373" i="21"/>
  <c r="BK372" i="21"/>
  <c r="BK371" i="21"/>
  <c r="BK368" i="21"/>
  <c r="J367" i="21"/>
  <c r="J366" i="21"/>
  <c r="BK365" i="21"/>
  <c r="BK364" i="21"/>
  <c r="J363" i="21"/>
  <c r="BK362" i="21"/>
  <c r="BK359" i="21"/>
  <c r="BK358" i="21"/>
  <c r="BK357" i="21"/>
  <c r="J356" i="21"/>
  <c r="BK355" i="21"/>
  <c r="BK354" i="21"/>
  <c r="BK353" i="21"/>
  <c r="J352" i="21"/>
  <c r="BK351" i="21"/>
  <c r="BK350" i="21"/>
  <c r="BK349" i="21"/>
  <c r="BK346" i="21"/>
  <c r="BK345" i="21"/>
  <c r="BK344" i="21"/>
  <c r="BK343" i="21"/>
  <c r="BK342" i="21"/>
  <c r="BK340" i="21"/>
  <c r="BK339" i="21"/>
  <c r="J337" i="21"/>
  <c r="J335" i="21"/>
  <c r="BK334" i="21"/>
  <c r="J333" i="21"/>
  <c r="BK331" i="21"/>
  <c r="BK329" i="21"/>
  <c r="BK327" i="21"/>
  <c r="BK325" i="21"/>
  <c r="BK324" i="21"/>
  <c r="BK321" i="21"/>
  <c r="J320" i="21"/>
  <c r="BK319" i="21"/>
  <c r="J318" i="21"/>
  <c r="BK317" i="21"/>
  <c r="J316" i="21"/>
  <c r="BK312" i="21"/>
  <c r="BK311" i="21"/>
  <c r="BK310" i="21"/>
  <c r="BK309" i="21"/>
  <c r="J308" i="21"/>
  <c r="J306" i="21"/>
  <c r="BK305" i="21"/>
  <c r="BK302" i="21"/>
  <c r="BK301" i="21"/>
  <c r="J300" i="21"/>
  <c r="BK298" i="21"/>
  <c r="BK297" i="21"/>
  <c r="BK296" i="21"/>
  <c r="J295" i="21"/>
  <c r="BK294" i="21"/>
  <c r="BK293" i="21"/>
  <c r="J292" i="21"/>
  <c r="J290" i="21"/>
  <c r="BK289" i="21"/>
  <c r="J288" i="21"/>
  <c r="J286" i="21"/>
  <c r="BK285" i="21"/>
  <c r="BK284" i="21"/>
  <c r="BK283" i="21"/>
  <c r="BK282" i="21"/>
  <c r="BK281" i="21"/>
  <c r="J280" i="21"/>
  <c r="J279" i="21"/>
  <c r="BK277" i="21"/>
  <c r="J274" i="21"/>
  <c r="J272" i="21"/>
  <c r="J271" i="21"/>
  <c r="BK270" i="21"/>
  <c r="BK268" i="21"/>
  <c r="J267" i="21"/>
  <c r="J264" i="21"/>
  <c r="J262" i="21"/>
  <c r="J261" i="21"/>
  <c r="BK260" i="21"/>
  <c r="BK259" i="21"/>
  <c r="BK258" i="21"/>
  <c r="BK257" i="21"/>
  <c r="J257" i="21"/>
  <c r="BK255" i="21"/>
  <c r="BK254" i="21"/>
  <c r="J253" i="21"/>
  <c r="J252" i="21"/>
  <c r="J251" i="21"/>
  <c r="BK250" i="21"/>
  <c r="BK247" i="21"/>
  <c r="BK245" i="21"/>
  <c r="J243" i="21"/>
  <c r="BK242" i="21"/>
  <c r="J241" i="21"/>
  <c r="BK240" i="21"/>
  <c r="BK239" i="21"/>
  <c r="J234" i="21"/>
  <c r="J233" i="21"/>
  <c r="J231" i="21"/>
  <c r="BK230" i="21"/>
  <c r="J229" i="21"/>
  <c r="BK227" i="21"/>
  <c r="BK226" i="21"/>
  <c r="J225" i="21"/>
  <c r="BK224" i="21"/>
  <c r="J223" i="21"/>
  <c r="J221" i="21"/>
  <c r="J220" i="21"/>
  <c r="J219" i="21"/>
  <c r="J218" i="21"/>
  <c r="J217" i="21"/>
  <c r="BK215" i="21"/>
  <c r="BK214" i="21"/>
  <c r="BK211" i="21"/>
  <c r="BK210" i="21"/>
  <c r="BK209" i="21"/>
  <c r="BK208" i="21"/>
  <c r="BK207" i="21"/>
  <c r="J206" i="21"/>
  <c r="J205" i="21"/>
  <c r="J204" i="21"/>
  <c r="BK202" i="21"/>
  <c r="BK201" i="21"/>
  <c r="BK200" i="21"/>
  <c r="J199" i="21"/>
  <c r="BK198" i="21"/>
  <c r="BK197" i="21"/>
  <c r="BK196" i="21"/>
  <c r="BK195" i="21"/>
  <c r="BK194" i="21"/>
  <c r="BK193" i="21"/>
  <c r="BK192" i="21"/>
  <c r="J191" i="21"/>
  <c r="J188" i="21"/>
  <c r="J187" i="21"/>
  <c r="BK186" i="21"/>
  <c r="BK185" i="21"/>
  <c r="J184" i="21"/>
  <c r="J183" i="21"/>
  <c r="BK182" i="21"/>
  <c r="J181" i="21"/>
  <c r="J180" i="21"/>
  <c r="BK179" i="21"/>
  <c r="BK178" i="21"/>
  <c r="BK176" i="21"/>
  <c r="J174" i="21"/>
  <c r="J172" i="21"/>
  <c r="BK170" i="21"/>
  <c r="BK169" i="21"/>
  <c r="J294" i="20"/>
  <c r="BK293" i="20"/>
  <c r="BK292" i="20"/>
  <c r="BK291" i="20"/>
  <c r="BK290" i="20"/>
  <c r="BK289" i="20"/>
  <c r="BK288" i="20"/>
  <c r="BK287" i="20"/>
  <c r="BK284" i="20"/>
  <c r="BK283" i="20"/>
  <c r="BK282" i="20"/>
  <c r="BK281" i="20"/>
  <c r="J280" i="20"/>
  <c r="J277" i="20"/>
  <c r="BK276" i="20"/>
  <c r="BK275" i="20"/>
  <c r="BK272" i="20"/>
  <c r="J270" i="20"/>
  <c r="BK268" i="20"/>
  <c r="J266" i="20"/>
  <c r="BK264" i="20"/>
  <c r="BK263" i="20"/>
  <c r="J261" i="20"/>
  <c r="BK260" i="20"/>
  <c r="BK259" i="20"/>
  <c r="BK258" i="20"/>
  <c r="BK256" i="20"/>
  <c r="BK255" i="20"/>
  <c r="J255" i="20"/>
  <c r="BK254" i="20"/>
  <c r="J253" i="20"/>
  <c r="BK252" i="20"/>
  <c r="BK251" i="20"/>
  <c r="J250" i="20"/>
  <c r="J249" i="20"/>
  <c r="J248" i="20"/>
  <c r="BK247" i="20"/>
  <c r="BK246" i="20"/>
  <c r="BK245" i="20"/>
  <c r="J244" i="20"/>
  <c r="BK243" i="20"/>
  <c r="J242" i="20"/>
  <c r="J239" i="20"/>
  <c r="BK237" i="20"/>
  <c r="BK236" i="20"/>
  <c r="BK235" i="20"/>
  <c r="BK232" i="20"/>
  <c r="J231" i="20"/>
  <c r="BK230" i="20"/>
  <c r="J229" i="20"/>
  <c r="J228" i="20"/>
  <c r="J226" i="20"/>
  <c r="BK225" i="20"/>
  <c r="J223" i="20"/>
  <c r="BK222" i="20"/>
  <c r="BK221" i="20"/>
  <c r="J220" i="20"/>
  <c r="BK218" i="20"/>
  <c r="J217" i="20"/>
  <c r="BK216" i="20"/>
  <c r="BK214" i="20"/>
  <c r="BK212" i="20"/>
  <c r="BK210" i="20"/>
  <c r="J209" i="20"/>
  <c r="J208" i="20"/>
  <c r="BK206" i="20"/>
  <c r="BK205" i="20"/>
  <c r="J204" i="20"/>
  <c r="J202" i="20"/>
  <c r="J200" i="20"/>
  <c r="BK199" i="20"/>
  <c r="BK198" i="20"/>
  <c r="BK197" i="20"/>
  <c r="J196" i="20"/>
  <c r="BK195" i="20"/>
  <c r="J194" i="20"/>
  <c r="BK193" i="20"/>
  <c r="J189" i="20"/>
  <c r="J185" i="20"/>
  <c r="BK181" i="20"/>
  <c r="J180" i="20"/>
  <c r="BK179" i="20"/>
  <c r="BK178" i="20"/>
  <c r="J177" i="20"/>
  <c r="J174" i="20"/>
  <c r="BK173" i="20"/>
  <c r="J172" i="20"/>
  <c r="J171" i="20"/>
  <c r="BK170" i="20"/>
  <c r="J169" i="20"/>
  <c r="J167" i="20"/>
  <c r="BK166" i="20"/>
  <c r="BK164" i="20"/>
  <c r="BK163" i="20"/>
  <c r="BK161" i="20"/>
  <c r="BK159" i="20"/>
  <c r="BK157" i="20"/>
  <c r="BK153" i="20"/>
  <c r="J152" i="20"/>
  <c r="BK151" i="20"/>
  <c r="J150" i="20"/>
  <c r="J149" i="20"/>
  <c r="J148" i="20"/>
  <c r="BK147" i="20"/>
  <c r="BK146" i="20"/>
  <c r="BK142" i="20"/>
  <c r="J141" i="20"/>
  <c r="J139" i="20"/>
  <c r="J138" i="20"/>
  <c r="J136" i="20"/>
  <c r="J1564" i="19"/>
  <c r="J1558" i="19"/>
  <c r="J1535" i="19"/>
  <c r="BK1478" i="19"/>
  <c r="J1439" i="19"/>
  <c r="BK1406" i="19"/>
  <c r="BK1404" i="19"/>
  <c r="BK1402" i="19"/>
  <c r="J1395" i="19"/>
  <c r="J1393" i="19"/>
  <c r="BK1391" i="19"/>
  <c r="J1376" i="19"/>
  <c r="BK1371" i="19"/>
  <c r="BK1368" i="19"/>
  <c r="BK1367" i="19"/>
  <c r="J1355" i="19"/>
  <c r="BK1343" i="19"/>
  <c r="BK1319" i="19"/>
  <c r="J1278" i="19"/>
  <c r="BK1261" i="19"/>
  <c r="J1223" i="19"/>
  <c r="BK1219" i="19"/>
  <c r="BK1218" i="19"/>
  <c r="J1217" i="19"/>
  <c r="BK1212" i="19"/>
  <c r="J1200" i="19"/>
  <c r="BK1198" i="19"/>
  <c r="BK1191" i="19"/>
  <c r="J1189" i="19"/>
  <c r="J1183" i="19"/>
  <c r="J1181" i="19"/>
  <c r="J1180" i="19"/>
  <c r="BK1169" i="19"/>
  <c r="J1160" i="19"/>
  <c r="BK1155" i="19"/>
  <c r="J1119" i="19"/>
  <c r="J1118" i="19"/>
  <c r="BK1115" i="19"/>
  <c r="J1109" i="19"/>
  <c r="J1096" i="19"/>
  <c r="BK1094" i="19"/>
  <c r="BK1088" i="19"/>
  <c r="J1083" i="19"/>
  <c r="J1062" i="19"/>
  <c r="J1056" i="19"/>
  <c r="J1053" i="19"/>
  <c r="J1050" i="19"/>
  <c r="J1041" i="19"/>
  <c r="BK1040" i="19"/>
  <c r="J1035" i="19"/>
  <c r="J1034" i="19"/>
  <c r="BK1033" i="19"/>
  <c r="BK1032" i="19"/>
  <c r="BK1028" i="19"/>
  <c r="J1023" i="19"/>
  <c r="BK1022" i="19"/>
  <c r="BK1012" i="19"/>
  <c r="BK1009" i="19"/>
  <c r="J999" i="19"/>
  <c r="BK995" i="19"/>
  <c r="BK987" i="19"/>
  <c r="BK981" i="19"/>
  <c r="J977" i="19"/>
  <c r="BK970" i="19"/>
  <c r="J954" i="19"/>
  <c r="J933" i="19"/>
  <c r="BK930" i="19"/>
  <c r="J926" i="19"/>
  <c r="J918" i="19"/>
  <c r="J906" i="19"/>
  <c r="BK899" i="19"/>
  <c r="J874" i="19"/>
  <c r="J864" i="19"/>
  <c r="BK850" i="19"/>
  <c r="J835" i="19"/>
  <c r="J833" i="19"/>
  <c r="J832" i="19"/>
  <c r="J829" i="19"/>
  <c r="J817" i="19"/>
  <c r="BK801" i="19"/>
  <c r="J795" i="19"/>
  <c r="J794" i="19"/>
  <c r="J791" i="19"/>
  <c r="J786" i="19"/>
  <c r="BK757" i="19"/>
  <c r="BK755" i="19"/>
  <c r="J753" i="19"/>
  <c r="J745" i="19"/>
  <c r="J738" i="19"/>
  <c r="J734" i="19"/>
  <c r="J730" i="19"/>
  <c r="J691" i="19"/>
  <c r="J678" i="19"/>
  <c r="BK676" i="19"/>
  <c r="BK675" i="19"/>
  <c r="BK667" i="19"/>
  <c r="J648" i="19"/>
  <c r="J646" i="19"/>
  <c r="J644" i="19"/>
  <c r="BK625" i="19"/>
  <c r="BK602" i="19"/>
  <c r="J588" i="19"/>
  <c r="BK577" i="19"/>
  <c r="BK561" i="19"/>
  <c r="BK553" i="19"/>
  <c r="BK548" i="19"/>
  <c r="BK544" i="19"/>
  <c r="J524" i="19"/>
  <c r="J503" i="19"/>
  <c r="J492" i="19"/>
  <c r="J486" i="19"/>
  <c r="BK482" i="19"/>
  <c r="BK464" i="19"/>
  <c r="BK455" i="19"/>
  <c r="BK449" i="19"/>
  <c r="J442" i="19"/>
  <c r="J415" i="19"/>
  <c r="J414" i="19"/>
  <c r="J410" i="19"/>
  <c r="BK402" i="19"/>
  <c r="J400" i="19"/>
  <c r="BK393" i="19"/>
  <c r="J382" i="19"/>
  <c r="J380" i="19"/>
  <c r="J359" i="19"/>
  <c r="J344" i="19"/>
  <c r="BK340" i="19"/>
  <c r="J337" i="19"/>
  <c r="BK329" i="19"/>
  <c r="BK321" i="19"/>
  <c r="J317" i="19"/>
  <c r="J298" i="19"/>
  <c r="BK294" i="19"/>
  <c r="J272" i="19"/>
  <c r="J259" i="19"/>
  <c r="J256" i="19"/>
  <c r="J252" i="19"/>
  <c r="J225" i="19"/>
  <c r="J218" i="19"/>
  <c r="J215" i="19"/>
  <c r="BK206" i="19"/>
  <c r="J204" i="19"/>
  <c r="J202" i="19"/>
  <c r="J199" i="19"/>
  <c r="BK192" i="19"/>
  <c r="BK188" i="19"/>
  <c r="J178" i="19"/>
  <c r="J175" i="19"/>
  <c r="BK170" i="19"/>
  <c r="BK158" i="19"/>
  <c r="BK153" i="18"/>
  <c r="J149" i="18"/>
  <c r="J147" i="18"/>
  <c r="J144" i="18"/>
  <c r="BK142" i="18"/>
  <c r="BK140" i="18"/>
  <c r="J133" i="18"/>
  <c r="BK288" i="17"/>
  <c r="J285" i="17"/>
  <c r="J281" i="17"/>
  <c r="BK269" i="17"/>
  <c r="BK262" i="17"/>
  <c r="J257" i="17"/>
  <c r="J254" i="17"/>
  <c r="BK223" i="17"/>
  <c r="BK221" i="17"/>
  <c r="BK220" i="17"/>
  <c r="J214" i="17"/>
  <c r="J211" i="17"/>
  <c r="BK205" i="17"/>
  <c r="J200" i="17"/>
  <c r="J197" i="17"/>
  <c r="J176" i="17"/>
  <c r="J167" i="17"/>
  <c r="J164" i="17"/>
  <c r="BK163" i="17"/>
  <c r="BK154" i="17"/>
  <c r="J151" i="17"/>
  <c r="BK147" i="17"/>
  <c r="BK144" i="17"/>
  <c r="J141" i="17"/>
  <c r="J138" i="17"/>
  <c r="J371" i="16"/>
  <c r="BK362" i="16"/>
  <c r="J357" i="16"/>
  <c r="J353" i="16"/>
  <c r="J341" i="16"/>
  <c r="J334" i="16"/>
  <c r="J331" i="16"/>
  <c r="J320" i="16"/>
  <c r="J317" i="16"/>
  <c r="BK316" i="16"/>
  <c r="BK312" i="16"/>
  <c r="J308" i="16"/>
  <c r="BK276" i="16"/>
  <c r="BK273" i="16"/>
  <c r="J271" i="16"/>
  <c r="J269" i="16"/>
  <c r="BK214" i="16"/>
  <c r="J202" i="16"/>
  <c r="J185" i="16"/>
  <c r="BK179" i="16"/>
  <c r="BK168" i="16"/>
  <c r="J165" i="16"/>
  <c r="J155" i="16"/>
  <c r="J152" i="16"/>
  <c r="BK148" i="16"/>
  <c r="BK145" i="16"/>
  <c r="J142" i="16"/>
  <c r="BK139" i="16"/>
  <c r="J150" i="15"/>
  <c r="J149" i="15"/>
  <c r="J148" i="15"/>
  <c r="BK147" i="15"/>
  <c r="J146" i="15"/>
  <c r="BK145" i="15"/>
  <c r="J143" i="15"/>
  <c r="BK141" i="15"/>
  <c r="BK137" i="15"/>
  <c r="BK134" i="15"/>
  <c r="J133" i="15"/>
  <c r="J131" i="15"/>
  <c r="BK130" i="15"/>
  <c r="J129" i="15"/>
  <c r="BK173" i="14"/>
  <c r="J168" i="14"/>
  <c r="BK163" i="14"/>
  <c r="J162" i="14"/>
  <c r="BK161" i="14"/>
  <c r="BK159" i="14"/>
  <c r="BK158" i="14"/>
  <c r="J157" i="14"/>
  <c r="J156" i="14"/>
  <c r="BK155" i="14"/>
  <c r="J154" i="14"/>
  <c r="BK153" i="14"/>
  <c r="J149" i="14"/>
  <c r="J145" i="14"/>
  <c r="BK144" i="14"/>
  <c r="J143" i="14"/>
  <c r="BK142" i="14"/>
  <c r="J141" i="14"/>
  <c r="BK136" i="14"/>
  <c r="BK134" i="14"/>
  <c r="BK132" i="14"/>
  <c r="BK131" i="14"/>
  <c r="BK169" i="13"/>
  <c r="J167" i="13"/>
  <c r="J164" i="13"/>
  <c r="J161" i="13"/>
  <c r="J160" i="13"/>
  <c r="J157" i="13"/>
  <c r="BK155" i="13"/>
  <c r="J154" i="13"/>
  <c r="BK153" i="13"/>
  <c r="J150" i="13"/>
  <c r="BK149" i="13"/>
  <c r="J147" i="13"/>
  <c r="J142" i="13"/>
  <c r="J140" i="13"/>
  <c r="J137" i="13"/>
  <c r="BK133" i="13"/>
  <c r="J132" i="13"/>
  <c r="BK130" i="13"/>
  <c r="J147" i="12"/>
  <c r="J143" i="12"/>
  <c r="J142" i="12"/>
  <c r="J139" i="12"/>
  <c r="J138" i="12"/>
  <c r="J135" i="12"/>
  <c r="J134" i="12"/>
  <c r="BK130" i="12"/>
  <c r="BK129" i="12"/>
  <c r="J193" i="11"/>
  <c r="BK192" i="11"/>
  <c r="J191" i="11"/>
  <c r="BK189" i="11"/>
  <c r="J187" i="11"/>
  <c r="J186" i="11"/>
  <c r="J185" i="11"/>
  <c r="J181" i="11"/>
  <c r="J179" i="11"/>
  <c r="BK178" i="11"/>
  <c r="BK176" i="11"/>
  <c r="BK173" i="11"/>
  <c r="BK172" i="11"/>
  <c r="J170" i="11"/>
  <c r="BK167" i="11"/>
  <c r="J166" i="11"/>
  <c r="J164" i="11"/>
  <c r="BK163" i="11"/>
  <c r="BK162" i="11"/>
  <c r="J161" i="11"/>
  <c r="J160" i="11"/>
  <c r="J157" i="11"/>
  <c r="J154" i="11"/>
  <c r="J153" i="11"/>
  <c r="BK152" i="11"/>
  <c r="J150" i="11"/>
  <c r="J149" i="11"/>
  <c r="BK148" i="11"/>
  <c r="J147" i="11"/>
  <c r="J146" i="11"/>
  <c r="J145" i="11"/>
  <c r="J143" i="11"/>
  <c r="BK142" i="11"/>
  <c r="J140" i="11"/>
  <c r="J139" i="11"/>
  <c r="J138" i="11"/>
  <c r="J137" i="11"/>
  <c r="J136" i="11"/>
  <c r="BK134" i="11"/>
  <c r="J131" i="11"/>
  <c r="J130" i="11"/>
  <c r="J323" i="10"/>
  <c r="J322" i="10"/>
  <c r="BK320" i="10"/>
  <c r="BK319" i="10"/>
  <c r="J317" i="10"/>
  <c r="BK313" i="10"/>
  <c r="J310" i="10"/>
  <c r="J307" i="10"/>
  <c r="BK306" i="10"/>
  <c r="J305" i="10"/>
  <c r="BK304" i="10"/>
  <c r="J303" i="10"/>
  <c r="BK300" i="10"/>
  <c r="J295" i="10"/>
  <c r="J292" i="10"/>
  <c r="BK290" i="10"/>
  <c r="J289" i="10"/>
  <c r="J288" i="10"/>
  <c r="BK286" i="10"/>
  <c r="BK283" i="10"/>
  <c r="J282" i="10"/>
  <c r="J280" i="10"/>
  <c r="BK277" i="10"/>
  <c r="BK276" i="10"/>
  <c r="J274" i="10"/>
  <c r="J271" i="10"/>
  <c r="J269" i="10"/>
  <c r="BK267" i="10"/>
  <c r="J266" i="10"/>
  <c r="BK264" i="10"/>
  <c r="J263" i="10"/>
  <c r="BK259" i="10"/>
  <c r="BK257" i="10"/>
  <c r="J254" i="10"/>
  <c r="BK251" i="10"/>
  <c r="J250" i="10"/>
  <c r="BK247" i="10"/>
  <c r="BK246" i="10"/>
  <c r="BK245" i="10"/>
  <c r="BK244" i="10"/>
  <c r="J242" i="10"/>
  <c r="BK240" i="10"/>
  <c r="J238" i="10"/>
  <c r="J236" i="10"/>
  <c r="BK235" i="10"/>
  <c r="J234" i="10"/>
  <c r="BK230" i="10"/>
  <c r="J229" i="10"/>
  <c r="J226" i="10"/>
  <c r="J225" i="10"/>
  <c r="BK223" i="10"/>
  <c r="J221" i="10"/>
  <c r="BK220" i="10"/>
  <c r="BK219" i="10"/>
  <c r="BK218" i="10"/>
  <c r="BK217" i="10"/>
  <c r="BK215" i="10"/>
  <c r="BK214" i="10"/>
  <c r="BK213" i="10"/>
  <c r="BK212" i="10"/>
  <c r="BK211" i="10"/>
  <c r="J210" i="10"/>
  <c r="BK209" i="10"/>
  <c r="J208" i="10"/>
  <c r="BK206" i="10"/>
  <c r="BK205" i="10"/>
  <c r="BK204" i="10"/>
  <c r="J203" i="10"/>
  <c r="BK202" i="10"/>
  <c r="BK201" i="10"/>
  <c r="BK200" i="10"/>
  <c r="BK199" i="10"/>
  <c r="BK198" i="10"/>
  <c r="J197" i="10"/>
  <c r="BK196" i="10"/>
  <c r="BK195" i="10"/>
  <c r="BK193" i="10"/>
  <c r="BK192" i="10"/>
  <c r="BK191" i="10"/>
  <c r="J190" i="10"/>
  <c r="BK188" i="10"/>
  <c r="BK187" i="10"/>
  <c r="J186" i="10"/>
  <c r="BK185" i="10"/>
  <c r="BK183" i="10"/>
  <c r="BK182" i="10"/>
  <c r="J180" i="10"/>
  <c r="BK179" i="10"/>
  <c r="J178" i="10"/>
  <c r="J177" i="10"/>
  <c r="J176" i="10"/>
  <c r="BK175" i="10"/>
  <c r="BK174" i="10"/>
  <c r="J173" i="10"/>
  <c r="BK172" i="10"/>
  <c r="BK171" i="10"/>
  <c r="J170" i="10"/>
  <c r="BK169" i="10"/>
  <c r="BK168" i="10"/>
  <c r="BK167" i="10"/>
  <c r="J166" i="10"/>
  <c r="J165" i="10"/>
  <c r="BK164" i="10"/>
  <c r="BK162" i="10"/>
  <c r="J161" i="10"/>
  <c r="BK160" i="10"/>
  <c r="BK159" i="10"/>
  <c r="BK158" i="10"/>
  <c r="BK157" i="10"/>
  <c r="BK156" i="10"/>
  <c r="BK155" i="10"/>
  <c r="BK154" i="10"/>
  <c r="BK153" i="10"/>
  <c r="J152" i="10"/>
  <c r="BK151" i="10"/>
  <c r="J150" i="10"/>
  <c r="J149" i="10"/>
  <c r="BK148" i="10"/>
  <c r="BK147" i="10"/>
  <c r="BK146" i="10"/>
  <c r="BK145" i="10"/>
  <c r="BK144" i="10"/>
  <c r="BK143" i="10"/>
  <c r="BK142" i="10"/>
  <c r="J141" i="10"/>
  <c r="BK140" i="10"/>
  <c r="BK136" i="10"/>
  <c r="BK157" i="9"/>
  <c r="J156" i="9"/>
  <c r="BK155" i="9"/>
  <c r="J154" i="9"/>
  <c r="J153" i="9"/>
  <c r="BK150" i="9"/>
  <c r="BK146" i="9"/>
  <c r="BK145" i="9"/>
  <c r="BK144" i="9"/>
  <c r="BK143" i="9"/>
  <c r="BK142" i="9"/>
  <c r="J141" i="9"/>
  <c r="BK140" i="9"/>
  <c r="J139" i="9"/>
  <c r="J138" i="9"/>
  <c r="J136" i="9"/>
  <c r="BK135" i="9"/>
  <c r="BK134" i="9"/>
  <c r="BK133" i="9"/>
  <c r="J299" i="8"/>
  <c r="BK298" i="8"/>
  <c r="BK297" i="8"/>
  <c r="J296" i="8"/>
  <c r="J295" i="8"/>
  <c r="BK294" i="8"/>
  <c r="BK293" i="8"/>
  <c r="BK292" i="8"/>
  <c r="J291" i="8"/>
  <c r="J290" i="8"/>
  <c r="BK288" i="8"/>
  <c r="BK287" i="8"/>
  <c r="BK286" i="8"/>
  <c r="BK285" i="8"/>
  <c r="J284" i="8"/>
  <c r="BK282" i="8"/>
  <c r="J281" i="8"/>
  <c r="J280" i="8"/>
  <c r="BK277" i="8"/>
  <c r="BK276" i="8"/>
  <c r="J275" i="8"/>
  <c r="BK274" i="8"/>
  <c r="J273" i="8"/>
  <c r="BK272" i="8"/>
  <c r="J271" i="8"/>
  <c r="J270" i="8"/>
  <c r="J268" i="8"/>
  <c r="J267" i="8"/>
  <c r="J266" i="8"/>
  <c r="BK265" i="8"/>
  <c r="BK264" i="8"/>
  <c r="BK262" i="8"/>
  <c r="BK261" i="8"/>
  <c r="J260" i="8"/>
  <c r="BK259" i="8"/>
  <c r="BK258" i="8"/>
  <c r="J257" i="8"/>
  <c r="J256" i="8"/>
  <c r="BK254" i="8"/>
  <c r="BK253" i="8"/>
  <c r="J253" i="8"/>
  <c r="J251" i="8"/>
  <c r="J250" i="8"/>
  <c r="J249" i="8"/>
  <c r="J247" i="8"/>
  <c r="J245" i="8"/>
  <c r="J242" i="8"/>
  <c r="J239" i="8"/>
  <c r="J238" i="8"/>
  <c r="J237" i="8"/>
  <c r="BK233" i="8"/>
  <c r="J232" i="8"/>
  <c r="J231" i="8"/>
  <c r="BK230" i="8"/>
  <c r="BK229" i="8"/>
  <c r="J228" i="8"/>
  <c r="BK226" i="8"/>
  <c r="BK225" i="8"/>
  <c r="BK222" i="8"/>
  <c r="J221" i="8"/>
  <c r="J220" i="8"/>
  <c r="BK218" i="8"/>
  <c r="BK210" i="8"/>
  <c r="J209" i="8"/>
  <c r="J208" i="8"/>
  <c r="J207" i="8"/>
  <c r="BK206" i="8"/>
  <c r="BK205" i="8"/>
  <c r="BK204" i="8"/>
  <c r="BK200" i="8"/>
  <c r="J197" i="8"/>
  <c r="BK195" i="8"/>
  <c r="BK194" i="8"/>
  <c r="J193" i="8"/>
  <c r="BK189" i="8"/>
  <c r="BK187" i="8"/>
  <c r="J186" i="8"/>
  <c r="BK184" i="8"/>
  <c r="BK182" i="8"/>
  <c r="J179" i="8"/>
  <c r="BK177" i="8"/>
  <c r="BK176" i="8"/>
  <c r="J175" i="8"/>
  <c r="J172" i="8"/>
  <c r="BK163" i="8"/>
  <c r="J162" i="8"/>
  <c r="BK159" i="8"/>
  <c r="J157" i="8"/>
  <c r="BK152" i="8"/>
  <c r="J147" i="8"/>
  <c r="J146" i="8"/>
  <c r="BK144" i="8"/>
  <c r="BK143" i="8"/>
  <c r="BK142" i="8"/>
  <c r="BK141" i="8"/>
  <c r="J376" i="7"/>
  <c r="BK373" i="7"/>
  <c r="BK371" i="7"/>
  <c r="J369" i="7"/>
  <c r="BK367" i="7"/>
  <c r="J365" i="7"/>
  <c r="J363" i="7"/>
  <c r="J362" i="7"/>
  <c r="J360" i="7"/>
  <c r="J353" i="7"/>
  <c r="J351" i="7"/>
  <c r="BK349" i="7"/>
  <c r="BK344" i="7"/>
  <c r="BK342" i="7"/>
  <c r="BK341" i="7"/>
  <c r="BK336" i="7"/>
  <c r="BK334" i="7"/>
  <c r="J331" i="7"/>
  <c r="J330" i="7"/>
  <c r="J328" i="7"/>
  <c r="BK323" i="7"/>
  <c r="BK317" i="7"/>
  <c r="J316" i="7"/>
  <c r="BK314" i="7"/>
  <c r="BK312" i="7"/>
  <c r="J311" i="7"/>
  <c r="BK308" i="7"/>
  <c r="BK307" i="7"/>
  <c r="BK302" i="7"/>
  <c r="BK301" i="7"/>
  <c r="J300" i="7"/>
  <c r="J291" i="7"/>
  <c r="J289" i="7"/>
  <c r="BK287" i="7"/>
  <c r="J286" i="7"/>
  <c r="J285" i="7"/>
  <c r="J280" i="7"/>
  <c r="J278" i="7"/>
  <c r="J276" i="7"/>
  <c r="J272" i="7"/>
  <c r="J268" i="7"/>
  <c r="J265" i="7"/>
  <c r="BK263" i="7"/>
  <c r="BK261" i="7"/>
  <c r="J258" i="7"/>
  <c r="J257" i="7"/>
  <c r="BK255" i="7"/>
  <c r="J254" i="7"/>
  <c r="BK234" i="7"/>
  <c r="J233" i="7"/>
  <c r="BK232" i="7"/>
  <c r="J229" i="7"/>
  <c r="J228" i="7"/>
  <c r="J227" i="7"/>
  <c r="J226" i="7"/>
  <c r="BK222" i="7"/>
  <c r="BK221" i="7"/>
  <c r="BK216" i="7"/>
  <c r="BK214" i="7"/>
  <c r="BK210" i="7"/>
  <c r="J203" i="7"/>
  <c r="BK201" i="7"/>
  <c r="BK200" i="7"/>
  <c r="BK197" i="7"/>
  <c r="BK195" i="7"/>
  <c r="BK193" i="7"/>
  <c r="J192" i="7"/>
  <c r="BK191" i="7"/>
  <c r="J188" i="7"/>
  <c r="J187" i="7"/>
  <c r="J186" i="7"/>
  <c r="J183" i="7"/>
  <c r="J181" i="7"/>
  <c r="J178" i="7"/>
  <c r="BK175" i="7"/>
  <c r="J174" i="7"/>
  <c r="J173" i="7"/>
  <c r="J172" i="7"/>
  <c r="BK170" i="7"/>
  <c r="J167" i="7"/>
  <c r="J166" i="7"/>
  <c r="J280" i="6"/>
  <c r="J278" i="6"/>
  <c r="BK277" i="6"/>
  <c r="J276" i="6"/>
  <c r="J275" i="6"/>
  <c r="BK271" i="6"/>
  <c r="J269" i="6"/>
  <c r="J268" i="6"/>
  <c r="BK266" i="6"/>
  <c r="BK265" i="6"/>
  <c r="BK261" i="6"/>
  <c r="BK258" i="6"/>
  <c r="J256" i="6"/>
  <c r="BK249" i="6"/>
  <c r="BK248" i="6"/>
  <c r="J247" i="6"/>
  <c r="BK244" i="6"/>
  <c r="J243" i="6"/>
  <c r="BK240" i="6"/>
  <c r="BK238" i="6"/>
  <c r="BK234" i="6"/>
  <c r="BK233" i="6"/>
  <c r="BK230" i="6"/>
  <c r="J228" i="6"/>
  <c r="BK221" i="6"/>
  <c r="J217" i="6"/>
  <c r="BK216" i="6"/>
  <c r="BK214" i="6"/>
  <c r="BK213" i="6"/>
  <c r="J212" i="6"/>
  <c r="BK209" i="6"/>
  <c r="BK208" i="6"/>
  <c r="J207" i="6"/>
  <c r="J206" i="6"/>
  <c r="J205" i="6"/>
  <c r="BK202" i="6"/>
  <c r="J201" i="6"/>
  <c r="BK199" i="6"/>
  <c r="J198" i="6"/>
  <c r="BK197" i="6"/>
  <c r="BK196" i="6"/>
  <c r="J191" i="6"/>
  <c r="J182" i="6"/>
  <c r="BK180" i="6"/>
  <c r="BK177" i="6"/>
  <c r="BK176" i="6"/>
  <c r="J175" i="6"/>
  <c r="BK174" i="6"/>
  <c r="J172" i="6"/>
  <c r="BK169" i="6"/>
  <c r="J166" i="6"/>
  <c r="J165" i="6"/>
  <c r="BK164" i="6"/>
  <c r="BK160" i="6"/>
  <c r="BK159" i="6"/>
  <c r="J157" i="6"/>
  <c r="J156" i="6"/>
  <c r="J153" i="6"/>
  <c r="BK151" i="6"/>
  <c r="J150" i="6"/>
  <c r="BK149" i="6"/>
  <c r="BK147" i="6"/>
  <c r="BK146" i="6"/>
  <c r="J144" i="6"/>
  <c r="J140" i="6"/>
  <c r="J136" i="6"/>
  <c r="J1425" i="5"/>
  <c r="J1409" i="5"/>
  <c r="J1315" i="5"/>
  <c r="J1313" i="5"/>
  <c r="BK1297" i="5"/>
  <c r="BK1295" i="5"/>
  <c r="J1283" i="5"/>
  <c r="J1267" i="5"/>
  <c r="BK1265" i="5"/>
  <c r="J1262" i="5"/>
  <c r="J1252" i="5"/>
  <c r="BK1230" i="5"/>
  <c r="J1208" i="5"/>
  <c r="BK1159" i="5"/>
  <c r="J1133" i="5"/>
  <c r="BK1128" i="5"/>
  <c r="BK1125" i="5"/>
  <c r="BK1124" i="5"/>
  <c r="J1113" i="5"/>
  <c r="J1108" i="5"/>
  <c r="J1103" i="5"/>
  <c r="BK1101" i="5"/>
  <c r="BK1095" i="5"/>
  <c r="J1089" i="5"/>
  <c r="J1088" i="5"/>
  <c r="BK1085" i="5"/>
  <c r="BK1084" i="5"/>
  <c r="BK1079" i="5"/>
  <c r="J1078" i="5"/>
  <c r="J1069" i="5"/>
  <c r="BK1062" i="5"/>
  <c r="J1028" i="5"/>
  <c r="J1026" i="5"/>
  <c r="J1025" i="5"/>
  <c r="J1022" i="5"/>
  <c r="J1008" i="5"/>
  <c r="BK1001" i="5"/>
  <c r="J995" i="5"/>
  <c r="BK989" i="5"/>
  <c r="BK983" i="5"/>
  <c r="BK980" i="5"/>
  <c r="J974" i="5"/>
  <c r="BK971" i="5"/>
  <c r="J968" i="5"/>
  <c r="BK962" i="5"/>
  <c r="BK956" i="5"/>
  <c r="BK943" i="5"/>
  <c r="BK937" i="5"/>
  <c r="J931" i="5"/>
  <c r="J927" i="5"/>
  <c r="J924" i="5"/>
  <c r="J921" i="5"/>
  <c r="J912" i="5"/>
  <c r="BK904" i="5"/>
  <c r="J896" i="5"/>
  <c r="BK888" i="5"/>
  <c r="J870" i="5"/>
  <c r="BK867" i="5"/>
  <c r="J852" i="5"/>
  <c r="BK835" i="5"/>
  <c r="BK833" i="5"/>
  <c r="BK824" i="5"/>
  <c r="BK804" i="5"/>
  <c r="J803" i="5"/>
  <c r="J785" i="5"/>
  <c r="J771" i="5"/>
  <c r="J748" i="5"/>
  <c r="BK746" i="5"/>
  <c r="BK744" i="5"/>
  <c r="J741" i="5"/>
  <c r="J739" i="5"/>
  <c r="BK734" i="5"/>
  <c r="BK726" i="5"/>
  <c r="J724" i="5"/>
  <c r="BK721" i="5"/>
  <c r="J719" i="5"/>
  <c r="J714" i="5"/>
  <c r="J712" i="5"/>
  <c r="J706" i="5"/>
  <c r="BK697" i="5"/>
  <c r="J691" i="5"/>
  <c r="J690" i="5"/>
  <c r="BK688" i="5"/>
  <c r="J685" i="5"/>
  <c r="J680" i="5"/>
  <c r="J676" i="5"/>
  <c r="BK674" i="5"/>
  <c r="J672" i="5"/>
  <c r="BK655" i="5"/>
  <c r="J645" i="5"/>
  <c r="J634" i="5"/>
  <c r="J633" i="5"/>
  <c r="BK619" i="5"/>
  <c r="BK618" i="5"/>
  <c r="J617" i="5"/>
  <c r="BK609" i="5"/>
  <c r="BK582" i="5"/>
  <c r="J579" i="5"/>
  <c r="BK577" i="5"/>
  <c r="J573" i="5"/>
  <c r="J571" i="5"/>
  <c r="BK567" i="5"/>
  <c r="BK565" i="5"/>
  <c r="J560" i="5"/>
  <c r="J557" i="5"/>
  <c r="BK544" i="5"/>
  <c r="J523" i="5"/>
  <c r="J521" i="5"/>
  <c r="J519" i="5"/>
  <c r="J516" i="5"/>
  <c r="BK507" i="5"/>
  <c r="J505" i="5"/>
  <c r="J503" i="5"/>
  <c r="BK490" i="5"/>
  <c r="BK466" i="5"/>
  <c r="BK458" i="5"/>
  <c r="J438" i="5"/>
  <c r="J429" i="5"/>
  <c r="J422" i="5"/>
  <c r="J397" i="5"/>
  <c r="BK385" i="5"/>
  <c r="BK376" i="5"/>
  <c r="J367" i="5"/>
  <c r="BK339" i="5"/>
  <c r="J336" i="5"/>
  <c r="J332" i="5"/>
  <c r="J320" i="5"/>
  <c r="J309" i="5"/>
  <c r="BK301" i="5"/>
  <c r="BK289" i="5"/>
  <c r="J247" i="5"/>
  <c r="J243" i="5"/>
  <c r="J210" i="5"/>
  <c r="BK204" i="5"/>
  <c r="J202" i="5"/>
  <c r="J200" i="5"/>
  <c r="J193" i="5"/>
  <c r="J190" i="5"/>
  <c r="J181" i="5"/>
  <c r="J176" i="5"/>
  <c r="J171" i="5"/>
  <c r="J168" i="5"/>
  <c r="J165" i="5"/>
  <c r="J159" i="5"/>
  <c r="J156" i="5"/>
  <c r="J159" i="4"/>
  <c r="BK149" i="4"/>
  <c r="J147" i="4"/>
  <c r="J146" i="4"/>
  <c r="J143" i="4"/>
  <c r="BK137" i="4"/>
  <c r="BK134" i="4"/>
  <c r="J336" i="3"/>
  <c r="J327" i="3"/>
  <c r="J314" i="3"/>
  <c r="J311" i="3"/>
  <c r="BK304" i="3"/>
  <c r="J292" i="3"/>
  <c r="BK291" i="3"/>
  <c r="BK288" i="3"/>
  <c r="J264" i="3"/>
  <c r="J262" i="3"/>
  <c r="J259" i="3"/>
  <c r="BK255" i="3"/>
  <c r="BK228" i="3"/>
  <c r="J218" i="3"/>
  <c r="J196" i="3"/>
  <c r="J190" i="3"/>
  <c r="BK181" i="3"/>
  <c r="J174" i="3"/>
  <c r="J173" i="3"/>
  <c r="BK167" i="3"/>
  <c r="BK158" i="3"/>
  <c r="J155" i="3"/>
  <c r="BK148" i="3"/>
  <c r="J326" i="2"/>
  <c r="J323" i="2"/>
  <c r="BK309" i="2"/>
  <c r="J302" i="2"/>
  <c r="BK299" i="2"/>
  <c r="J291" i="2"/>
  <c r="J272" i="2"/>
  <c r="BK250" i="2"/>
  <c r="J248" i="2"/>
  <c r="J245" i="2"/>
  <c r="J240" i="2"/>
  <c r="BK235" i="2"/>
  <c r="BK210" i="2"/>
  <c r="BK201" i="2"/>
  <c r="J194" i="2"/>
  <c r="BK188" i="2"/>
  <c r="BK177" i="2"/>
  <c r="BK165" i="2"/>
  <c r="BK159" i="2"/>
  <c r="BK145" i="2"/>
  <c r="BK138" i="2"/>
  <c r="AS112" i="1"/>
  <c r="J221" i="42"/>
  <c r="BK220" i="42"/>
  <c r="J218" i="42"/>
  <c r="BK217" i="42"/>
  <c r="BK216" i="42"/>
  <c r="BK215" i="42"/>
  <c r="BK213" i="42"/>
  <c r="BK212" i="42"/>
  <c r="BK211" i="42"/>
  <c r="J210" i="42"/>
  <c r="J209" i="42"/>
  <c r="BK208" i="42"/>
  <c r="J207" i="42"/>
  <c r="J206" i="42"/>
  <c r="J205" i="42"/>
  <c r="J204" i="42"/>
  <c r="J203" i="42"/>
  <c r="BK202" i="42"/>
  <c r="J201" i="42"/>
  <c r="J200" i="42"/>
  <c r="BK199" i="42"/>
  <c r="J198" i="42"/>
  <c r="J197" i="42"/>
  <c r="BK196" i="42"/>
  <c r="J194" i="42"/>
  <c r="BK193" i="42"/>
  <c r="J192" i="42"/>
  <c r="BK191" i="42"/>
  <c r="BK190" i="42"/>
  <c r="BK187" i="42"/>
  <c r="BK186" i="42"/>
  <c r="J185" i="42"/>
  <c r="J183" i="42"/>
  <c r="J181" i="42"/>
  <c r="J180" i="42"/>
  <c r="J179" i="42"/>
  <c r="J178" i="42"/>
  <c r="J176" i="42"/>
  <c r="J175" i="42"/>
  <c r="J174" i="42"/>
  <c r="BK173" i="42"/>
  <c r="BK172" i="42"/>
  <c r="BK171" i="42"/>
  <c r="BK170" i="42"/>
  <c r="BK169" i="42"/>
  <c r="J169" i="42"/>
  <c r="BK168" i="42"/>
  <c r="J168" i="42"/>
  <c r="J167" i="42"/>
  <c r="J166" i="42"/>
  <c r="BK165" i="42"/>
  <c r="BK164" i="42"/>
  <c r="BK163" i="42"/>
  <c r="BK162" i="42"/>
  <c r="J161" i="42"/>
  <c r="J160" i="42"/>
  <c r="J159" i="42"/>
  <c r="J158" i="42"/>
  <c r="BK157" i="42"/>
  <c r="J154" i="42"/>
  <c r="J152" i="42"/>
  <c r="J150" i="42"/>
  <c r="J149" i="42"/>
  <c r="J148" i="42"/>
  <c r="J147" i="42"/>
  <c r="J146" i="42"/>
  <c r="J145" i="42"/>
  <c r="J144" i="42"/>
  <c r="BK143" i="42"/>
  <c r="BK142" i="42"/>
  <c r="BK141" i="42"/>
  <c r="J140" i="42"/>
  <c r="J139" i="42"/>
  <c r="J138" i="42"/>
  <c r="J218" i="41"/>
  <c r="J208" i="41"/>
  <c r="BK207" i="41"/>
  <c r="BK206" i="41"/>
  <c r="BK205" i="41"/>
  <c r="J203" i="41"/>
  <c r="J201" i="41"/>
  <c r="J198" i="41"/>
  <c r="J196" i="41"/>
  <c r="J194" i="41"/>
  <c r="J193" i="41"/>
  <c r="BK191" i="41"/>
  <c r="J190" i="41"/>
  <c r="J187" i="41"/>
  <c r="J185" i="41"/>
  <c r="BK183" i="41"/>
  <c r="J180" i="41"/>
  <c r="J176" i="41"/>
  <c r="BK175" i="41"/>
  <c r="J174" i="41"/>
  <c r="BK173" i="41"/>
  <c r="J172" i="41"/>
  <c r="BK170" i="41"/>
  <c r="BK167" i="41"/>
  <c r="BK164" i="41"/>
  <c r="J163" i="41"/>
  <c r="J161" i="41"/>
  <c r="BK160" i="41"/>
  <c r="J159" i="41"/>
  <c r="BK157" i="41"/>
  <c r="J152" i="41"/>
  <c r="BK150" i="41"/>
  <c r="J148" i="41"/>
  <c r="BK146" i="41"/>
  <c r="BK144" i="41"/>
  <c r="J143" i="41"/>
  <c r="BK141" i="41"/>
  <c r="BK140" i="41"/>
  <c r="BK139" i="41"/>
  <c r="BK167" i="40"/>
  <c r="BK163" i="40"/>
  <c r="BK157" i="40"/>
  <c r="BK156" i="40"/>
  <c r="J155" i="40"/>
  <c r="J153" i="40"/>
  <c r="BK151" i="40"/>
  <c r="J150" i="40"/>
  <c r="J149" i="40"/>
  <c r="BK148" i="40"/>
  <c r="J144" i="40"/>
  <c r="BK143" i="40"/>
  <c r="J142" i="40"/>
  <c r="J140" i="40"/>
  <c r="J138" i="40"/>
  <c r="BK135" i="40"/>
  <c r="J134" i="40"/>
  <c r="J130" i="40"/>
  <c r="J189" i="39"/>
  <c r="J188" i="39"/>
  <c r="BK186" i="39"/>
  <c r="J184" i="39"/>
  <c r="J181" i="39"/>
  <c r="BK178" i="39"/>
  <c r="BK176" i="39"/>
  <c r="J172" i="39"/>
  <c r="BK170" i="39"/>
  <c r="J169" i="39"/>
  <c r="BK168" i="39"/>
  <c r="BK167" i="39"/>
  <c r="J165" i="39"/>
  <c r="J163" i="39"/>
  <c r="BK162" i="39"/>
  <c r="J161" i="39"/>
  <c r="J160" i="39"/>
  <c r="BK158" i="39"/>
  <c r="BK156" i="39"/>
  <c r="J155" i="39"/>
  <c r="BK154" i="39"/>
  <c r="J153" i="39"/>
  <c r="BK150" i="39"/>
  <c r="J148" i="39"/>
  <c r="J147" i="39"/>
  <c r="J146" i="39"/>
  <c r="BK144" i="39"/>
  <c r="J142" i="39"/>
  <c r="BK141" i="39"/>
  <c r="BK139" i="39"/>
  <c r="BK138" i="39"/>
  <c r="J137" i="39"/>
  <c r="BK136" i="39"/>
  <c r="BK134" i="39"/>
  <c r="BK132" i="39"/>
  <c r="BK131" i="39"/>
  <c r="BK130" i="39"/>
  <c r="J191" i="38"/>
  <c r="J186" i="38"/>
  <c r="BK183" i="38"/>
  <c r="J179" i="38"/>
  <c r="J178" i="38"/>
  <c r="J177" i="38"/>
  <c r="BK165" i="38"/>
  <c r="BK163" i="38"/>
  <c r="BK138" i="36"/>
  <c r="J136" i="36"/>
  <c r="J211" i="35"/>
  <c r="J207" i="35"/>
  <c r="BK206" i="35"/>
  <c r="J203" i="35"/>
  <c r="BK202" i="35"/>
  <c r="J201" i="35"/>
  <c r="J200" i="35"/>
  <c r="J197" i="35"/>
  <c r="BK191" i="35"/>
  <c r="BK188" i="35"/>
  <c r="J186" i="35"/>
  <c r="BK184" i="35"/>
  <c r="BK181" i="35"/>
  <c r="BK179" i="35"/>
  <c r="BK178" i="35"/>
  <c r="J177" i="35"/>
  <c r="J175" i="35"/>
  <c r="J174" i="35"/>
  <c r="BK173" i="35"/>
  <c r="J172" i="35"/>
  <c r="J171" i="35"/>
  <c r="BK170" i="35"/>
  <c r="BK164" i="35"/>
  <c r="J162" i="35"/>
  <c r="J157" i="35"/>
  <c r="BK152" i="35"/>
  <c r="BK151" i="35"/>
  <c r="BK150" i="35"/>
  <c r="BK148" i="35"/>
  <c r="BK147" i="35"/>
  <c r="BK142" i="35"/>
  <c r="BK140" i="35"/>
  <c r="J139" i="35"/>
  <c r="BK137" i="35"/>
  <c r="J130" i="34"/>
  <c r="BK141" i="33"/>
  <c r="BK134" i="33"/>
  <c r="J133" i="33"/>
  <c r="J132" i="33"/>
  <c r="J150" i="32"/>
  <c r="BK148" i="32"/>
  <c r="BK147" i="32"/>
  <c r="BK146" i="32"/>
  <c r="J144" i="32"/>
  <c r="BK143" i="32"/>
  <c r="J141" i="32"/>
  <c r="BK137" i="32"/>
  <c r="J136" i="32"/>
  <c r="J134" i="32"/>
  <c r="J132" i="32"/>
  <c r="BK131" i="32"/>
  <c r="BK130" i="32"/>
  <c r="J473" i="31"/>
  <c r="J468" i="31"/>
  <c r="J465" i="31"/>
  <c r="J457" i="31"/>
  <c r="BK454" i="31"/>
  <c r="BK145" i="26"/>
  <c r="BK142" i="26"/>
  <c r="BK141" i="26"/>
  <c r="J136" i="26"/>
  <c r="J131" i="26"/>
  <c r="J325" i="25"/>
  <c r="J323" i="25"/>
  <c r="J318" i="25"/>
  <c r="BK316" i="25"/>
  <c r="BK314" i="25"/>
  <c r="BK313" i="25"/>
  <c r="BK309" i="25"/>
  <c r="J308" i="25"/>
  <c r="J305" i="25"/>
  <c r="J297" i="25"/>
  <c r="BK294" i="25"/>
  <c r="J292" i="25"/>
  <c r="BK291" i="25"/>
  <c r="BK290" i="25"/>
  <c r="J285" i="25"/>
  <c r="J284" i="25"/>
  <c r="J283" i="25"/>
  <c r="BK280" i="25"/>
  <c r="J276" i="25"/>
  <c r="BK275" i="25"/>
  <c r="BK273" i="25"/>
  <c r="BK272" i="25"/>
  <c r="J270" i="25"/>
  <c r="BK269" i="25"/>
  <c r="BK268" i="25"/>
  <c r="BK265" i="25"/>
  <c r="J264" i="25"/>
  <c r="BK263" i="25"/>
  <c r="BK262" i="25"/>
  <c r="BK261" i="25"/>
  <c r="J260" i="25"/>
  <c r="BK259" i="25"/>
  <c r="J258" i="25"/>
  <c r="BK256" i="25"/>
  <c r="J252" i="25"/>
  <c r="BK248" i="25"/>
  <c r="J247" i="25"/>
  <c r="BK246" i="25"/>
  <c r="BK244" i="25"/>
  <c r="BK241" i="25"/>
  <c r="J239" i="25"/>
  <c r="J238" i="25"/>
  <c r="BK237" i="25"/>
  <c r="J231" i="25"/>
  <c r="J230" i="25"/>
  <c r="J226" i="25"/>
  <c r="BK222" i="25"/>
  <c r="BK220" i="25"/>
  <c r="J219" i="25"/>
  <c r="BK218" i="25"/>
  <c r="J217" i="25"/>
  <c r="J215" i="25"/>
  <c r="J214" i="25"/>
  <c r="J211" i="25"/>
  <c r="J209" i="25"/>
  <c r="BK208" i="25"/>
  <c r="BK207" i="25"/>
  <c r="BK206" i="25"/>
  <c r="J204" i="25"/>
  <c r="J203" i="25"/>
  <c r="BK201" i="25"/>
  <c r="J199" i="25"/>
  <c r="BK196" i="25"/>
  <c r="J194" i="25"/>
  <c r="J193" i="25"/>
  <c r="J192" i="25"/>
  <c r="J189" i="25"/>
  <c r="J185" i="25"/>
  <c r="J183" i="25"/>
  <c r="J182" i="25"/>
  <c r="BK180" i="25"/>
  <c r="BK178" i="25"/>
  <c r="BK177" i="25"/>
  <c r="BK176" i="25"/>
  <c r="J175" i="25"/>
  <c r="BK173" i="25"/>
  <c r="BK170" i="25"/>
  <c r="BK169" i="25"/>
  <c r="BK168" i="25"/>
  <c r="BK167" i="25"/>
  <c r="BK166" i="25"/>
  <c r="J165" i="25"/>
  <c r="J164" i="25"/>
  <c r="BK163" i="25"/>
  <c r="J163" i="25"/>
  <c r="J161" i="25"/>
  <c r="J160" i="25"/>
  <c r="J159" i="25"/>
  <c r="BK158" i="25"/>
  <c r="BK157" i="25"/>
  <c r="BK156" i="25"/>
  <c r="BK155" i="25"/>
  <c r="J154" i="25"/>
  <c r="BK153" i="25"/>
  <c r="BK150" i="25"/>
  <c r="J149" i="25"/>
  <c r="J148" i="25"/>
  <c r="BK146" i="25"/>
  <c r="J145" i="25"/>
  <c r="BK144" i="25"/>
  <c r="J144" i="25"/>
  <c r="BK142" i="25"/>
  <c r="J142" i="25"/>
  <c r="BK140" i="25"/>
  <c r="J138" i="25"/>
  <c r="J136" i="25"/>
  <c r="BK151" i="24"/>
  <c r="J150" i="24"/>
  <c r="BK148" i="24"/>
  <c r="BK147" i="24"/>
  <c r="BK146" i="24"/>
  <c r="J146" i="24"/>
  <c r="J145" i="24"/>
  <c r="BK143" i="24"/>
  <c r="BK142" i="24"/>
  <c r="BK141" i="24"/>
  <c r="J140" i="24"/>
  <c r="J139" i="24"/>
  <c r="BK138" i="24"/>
  <c r="BK137" i="24"/>
  <c r="BK136" i="24"/>
  <c r="BK135" i="24"/>
  <c r="BK134" i="24"/>
  <c r="BK133" i="24"/>
  <c r="BK131" i="24"/>
  <c r="BK130" i="24"/>
  <c r="J171" i="23"/>
  <c r="J170" i="23"/>
  <c r="BK169" i="23"/>
  <c r="J163" i="23"/>
  <c r="J162" i="23"/>
  <c r="BK157" i="23"/>
  <c r="J156" i="23"/>
  <c r="BK155" i="23"/>
  <c r="BK154" i="23"/>
  <c r="BK153" i="23"/>
  <c r="BK152" i="23"/>
  <c r="BK151" i="23"/>
  <c r="BK149" i="23"/>
  <c r="BK148" i="23"/>
  <c r="BK147" i="23"/>
  <c r="J146" i="23"/>
  <c r="BK145" i="23"/>
  <c r="BK144" i="23"/>
  <c r="BK143" i="23"/>
  <c r="J313" i="22"/>
  <c r="BK312" i="22"/>
  <c r="BK311" i="22"/>
  <c r="J310" i="22"/>
  <c r="BK309" i="22"/>
  <c r="J308" i="22"/>
  <c r="J307" i="22"/>
  <c r="BK306" i="22"/>
  <c r="J306" i="22"/>
  <c r="J305" i="22"/>
  <c r="BK304" i="22"/>
  <c r="BK303" i="22"/>
  <c r="J302" i="22"/>
  <c r="BK301" i="22"/>
  <c r="J300" i="22"/>
  <c r="J299" i="22"/>
  <c r="BK297" i="22"/>
  <c r="J296" i="22"/>
  <c r="BK295" i="22"/>
  <c r="BK294" i="22"/>
  <c r="J293" i="22"/>
  <c r="BK292" i="22"/>
  <c r="BK291" i="22"/>
  <c r="J289" i="22"/>
  <c r="J288" i="22"/>
  <c r="BK287" i="22"/>
  <c r="J286" i="22"/>
  <c r="BK285" i="22"/>
  <c r="BK284" i="22"/>
  <c r="BK283" i="22"/>
  <c r="J282" i="22"/>
  <c r="BK281" i="22"/>
  <c r="J281" i="22"/>
  <c r="BK280" i="22"/>
  <c r="J280" i="22"/>
  <c r="J279" i="22"/>
  <c r="BK278" i="22"/>
  <c r="BK277" i="22"/>
  <c r="BK275" i="22"/>
  <c r="BK274" i="22"/>
  <c r="J271" i="22"/>
  <c r="BK270" i="22"/>
  <c r="J269" i="22"/>
  <c r="J268" i="22"/>
  <c r="J267" i="22"/>
  <c r="J265" i="22"/>
  <c r="J264" i="22"/>
  <c r="BK263" i="22"/>
  <c r="BK262" i="22"/>
  <c r="J261" i="22"/>
  <c r="J260" i="22"/>
  <c r="J259" i="22"/>
  <c r="BK258" i="22"/>
  <c r="J256" i="22"/>
  <c r="BK255" i="22"/>
  <c r="BK253" i="22"/>
  <c r="BK252" i="22"/>
  <c r="J251" i="22"/>
  <c r="J250" i="22"/>
  <c r="J249" i="22"/>
  <c r="BK248" i="22"/>
  <c r="J246" i="22"/>
  <c r="J244" i="22"/>
  <c r="BK242" i="22"/>
  <c r="J241" i="22"/>
  <c r="BK239" i="22"/>
  <c r="J238" i="22"/>
  <c r="J235" i="22"/>
  <c r="J231" i="22"/>
  <c r="BK230" i="22"/>
  <c r="J228" i="22"/>
  <c r="J226" i="22"/>
  <c r="BK223" i="22"/>
  <c r="J221" i="22"/>
  <c r="BK219" i="22"/>
  <c r="BK218" i="22"/>
  <c r="BK216" i="22"/>
  <c r="J215" i="22"/>
  <c r="BK213" i="22"/>
  <c r="J212" i="22"/>
  <c r="J210" i="22"/>
  <c r="BK209" i="22"/>
  <c r="BK208" i="22"/>
  <c r="BK206" i="22"/>
  <c r="J205" i="22"/>
  <c r="BK204" i="22"/>
  <c r="J203" i="22"/>
  <c r="J200" i="22"/>
  <c r="J199" i="22"/>
  <c r="J198" i="22"/>
  <c r="BK195" i="22"/>
  <c r="J190" i="22"/>
  <c r="J188" i="22"/>
  <c r="BK187" i="22"/>
  <c r="J185" i="22"/>
  <c r="J184" i="22"/>
  <c r="J182" i="22"/>
  <c r="BK180" i="22"/>
  <c r="BK179" i="22"/>
  <c r="J178" i="22"/>
  <c r="BK177" i="22"/>
  <c r="J176" i="22"/>
  <c r="J175" i="22"/>
  <c r="BK174" i="22"/>
  <c r="BK173" i="22"/>
  <c r="J172" i="22"/>
  <c r="J171" i="22"/>
  <c r="BK170" i="22"/>
  <c r="BK169" i="22"/>
  <c r="BK166" i="22"/>
  <c r="BK164" i="22"/>
  <c r="J163" i="22"/>
  <c r="J162" i="22"/>
  <c r="BK161" i="22"/>
  <c r="J160" i="22"/>
  <c r="BK159" i="22"/>
  <c r="BK158" i="22"/>
  <c r="J157" i="22"/>
  <c r="J154" i="22"/>
  <c r="BK152" i="22"/>
  <c r="J150" i="22"/>
  <c r="BK149" i="22"/>
  <c r="BK147" i="22"/>
  <c r="J146" i="22"/>
  <c r="J145" i="22"/>
  <c r="J144" i="22"/>
  <c r="BK143" i="22"/>
  <c r="BK142" i="22"/>
  <c r="BK141" i="22"/>
  <c r="BK140" i="22"/>
  <c r="J139" i="22"/>
  <c r="J441" i="21"/>
  <c r="J440" i="21"/>
  <c r="J437" i="21"/>
  <c r="J435" i="21"/>
  <c r="BK434" i="21"/>
  <c r="J431" i="21"/>
  <c r="J430" i="21"/>
  <c r="J427" i="21"/>
  <c r="BK426" i="21"/>
  <c r="J424" i="21"/>
  <c r="BK420" i="21"/>
  <c r="BK419" i="21"/>
  <c r="J418" i="21"/>
  <c r="BK411" i="21"/>
  <c r="J408" i="21"/>
  <c r="BK407" i="21"/>
  <c r="BK405" i="21"/>
  <c r="BK403" i="21"/>
  <c r="BK401" i="21"/>
  <c r="J399" i="21"/>
  <c r="J397" i="21"/>
  <c r="J396" i="21"/>
  <c r="J391" i="21"/>
  <c r="J389" i="21"/>
  <c r="BK385" i="21"/>
  <c r="J383" i="21"/>
  <c r="BK378" i="21"/>
  <c r="BK377" i="21"/>
  <c r="J376" i="21"/>
  <c r="BK375" i="21"/>
  <c r="BK374" i="21"/>
  <c r="J372" i="21"/>
  <c r="J369" i="21"/>
  <c r="BK367" i="21"/>
  <c r="J365" i="21"/>
  <c r="J364" i="21"/>
  <c r="BK363" i="21"/>
  <c r="J362" i="21"/>
  <c r="BK361" i="21"/>
  <c r="BK356" i="21"/>
  <c r="J355" i="21"/>
  <c r="J354" i="21"/>
  <c r="J353" i="21"/>
  <c r="BK352" i="21"/>
  <c r="J350" i="21"/>
  <c r="J349" i="21"/>
  <c r="J347" i="21"/>
  <c r="J345" i="21"/>
  <c r="J339" i="21"/>
  <c r="BK337" i="21"/>
  <c r="J334" i="21"/>
  <c r="J332" i="21"/>
  <c r="J327" i="21"/>
  <c r="BK323" i="21"/>
  <c r="J321" i="21"/>
  <c r="J319" i="21"/>
  <c r="BK318" i="21"/>
  <c r="BK316" i="21"/>
  <c r="BK314" i="21"/>
  <c r="J312" i="21"/>
  <c r="J311" i="21"/>
  <c r="BK304" i="21"/>
  <c r="BK300" i="21"/>
  <c r="BK299" i="21"/>
  <c r="J298" i="21"/>
  <c r="J297" i="21"/>
  <c r="J293" i="21"/>
  <c r="BK290" i="21"/>
  <c r="J289" i="21"/>
  <c r="BK288" i="21"/>
  <c r="BK286" i="21"/>
  <c r="J283" i="21"/>
  <c r="J282" i="21"/>
  <c r="J281" i="21"/>
  <c r="BK279" i="21"/>
  <c r="BK276" i="21"/>
  <c r="J275" i="21"/>
  <c r="BK274" i="21"/>
  <c r="J273" i="21"/>
  <c r="BK271" i="21"/>
  <c r="J269" i="21"/>
  <c r="BK265" i="21"/>
  <c r="BK264" i="21"/>
  <c r="J260" i="21"/>
  <c r="J259" i="21"/>
  <c r="J258" i="21"/>
  <c r="J255" i="21"/>
  <c r="BK253" i="21"/>
  <c r="BK252" i="21"/>
  <c r="BK251" i="21"/>
  <c r="J250" i="21"/>
  <c r="J248" i="21"/>
  <c r="J247" i="21"/>
  <c r="J242" i="21"/>
  <c r="J240" i="21"/>
  <c r="J239" i="21"/>
  <c r="BK237" i="21"/>
  <c r="BK236" i="21"/>
  <c r="BK234" i="21"/>
  <c r="BK233" i="21"/>
  <c r="BK231" i="21"/>
  <c r="J230" i="21"/>
  <c r="J228" i="21"/>
  <c r="J227" i="21"/>
  <c r="BK225" i="21"/>
  <c r="J224" i="21"/>
  <c r="BK222" i="21"/>
  <c r="BK221" i="21"/>
  <c r="BK220" i="21"/>
  <c r="BK219" i="21"/>
  <c r="BK216" i="21"/>
  <c r="J214" i="21"/>
  <c r="BK213" i="21"/>
  <c r="BK205" i="21"/>
  <c r="BK204" i="21"/>
  <c r="J200" i="21"/>
  <c r="J198" i="21"/>
  <c r="J197" i="21"/>
  <c r="J196" i="21"/>
  <c r="J195" i="21"/>
  <c r="J192" i="21"/>
  <c r="BK191" i="21"/>
  <c r="J190" i="21"/>
  <c r="J186" i="21"/>
  <c r="J185" i="21"/>
  <c r="BK183" i="21"/>
  <c r="BK181" i="21"/>
  <c r="J179" i="21"/>
  <c r="J177" i="21"/>
  <c r="BK173" i="21"/>
  <c r="J169" i="21"/>
  <c r="J167" i="21"/>
  <c r="J293" i="20"/>
  <c r="J291" i="20"/>
  <c r="J290" i="20"/>
  <c r="J287" i="20"/>
  <c r="BK285" i="20"/>
  <c r="BK280" i="20"/>
  <c r="BK279" i="20"/>
  <c r="BK277" i="20"/>
  <c r="BK274" i="20"/>
  <c r="BK270" i="20"/>
  <c r="BK266" i="20"/>
  <c r="J264" i="20"/>
  <c r="J263" i="20"/>
  <c r="BK262" i="20"/>
  <c r="BK261" i="20"/>
  <c r="J259" i="20"/>
  <c r="J258" i="20"/>
  <c r="BK257" i="20"/>
  <c r="J254" i="20"/>
  <c r="BK253" i="20"/>
  <c r="J252" i="20"/>
  <c r="J251" i="20"/>
  <c r="BK249" i="20"/>
  <c r="BK248" i="20"/>
  <c r="J243" i="20"/>
  <c r="BK242" i="20"/>
  <c r="BK241" i="20"/>
  <c r="J240" i="20"/>
  <c r="J237" i="20"/>
  <c r="J235" i="20"/>
  <c r="J234" i="20"/>
  <c r="BK233" i="20"/>
  <c r="J230" i="20"/>
  <c r="BK228" i="20"/>
  <c r="BK227" i="20"/>
  <c r="BK226" i="20"/>
  <c r="J224" i="20"/>
  <c r="BK223" i="20"/>
  <c r="J221" i="20"/>
  <c r="BK220" i="20"/>
  <c r="BK219" i="20"/>
  <c r="J218" i="20"/>
  <c r="BK215" i="20"/>
  <c r="J214" i="20"/>
  <c r="J212" i="20"/>
  <c r="BK211" i="20"/>
  <c r="BK209" i="20"/>
  <c r="BK204" i="20"/>
  <c r="BK203" i="20"/>
  <c r="BK202" i="20"/>
  <c r="BK201" i="20"/>
  <c r="BK200" i="20"/>
  <c r="BK196" i="20"/>
  <c r="J193" i="20"/>
  <c r="J191" i="20"/>
  <c r="BK189" i="20"/>
  <c r="J187" i="20"/>
  <c r="BK185" i="20"/>
  <c r="J183" i="20"/>
  <c r="J181" i="20"/>
  <c r="BK180" i="20"/>
  <c r="J179" i="20"/>
  <c r="J178" i="20"/>
  <c r="J176" i="20"/>
  <c r="J175" i="20"/>
  <c r="BK174" i="20"/>
  <c r="J173" i="20"/>
  <c r="BK172" i="20"/>
  <c r="J168" i="20"/>
  <c r="BK167" i="20"/>
  <c r="J166" i="20"/>
  <c r="J165" i="20"/>
  <c r="J163" i="20"/>
  <c r="J161" i="20"/>
  <c r="J160" i="20"/>
  <c r="J159" i="20"/>
  <c r="J157" i="20"/>
  <c r="J156" i="20"/>
  <c r="BK154" i="20"/>
  <c r="BK152" i="20"/>
  <c r="BK150" i="20"/>
  <c r="BK149" i="20"/>
  <c r="BK148" i="20"/>
  <c r="J146" i="20"/>
  <c r="BK145" i="20"/>
  <c r="BK144" i="20"/>
  <c r="BK143" i="20"/>
  <c r="J142" i="20"/>
  <c r="BK141" i="20"/>
  <c r="BK140" i="20"/>
  <c r="BK139" i="20"/>
  <c r="BK138" i="20"/>
  <c r="BK137" i="20"/>
  <c r="BK136" i="20"/>
  <c r="BK1564" i="19"/>
  <c r="BK1561" i="19"/>
  <c r="BK1558" i="19"/>
  <c r="BK1542" i="19"/>
  <c r="BK1540" i="19"/>
  <c r="BK1535" i="19"/>
  <c r="J1499" i="19"/>
  <c r="J1478" i="19"/>
  <c r="BK1476" i="19"/>
  <c r="BK1457" i="19"/>
  <c r="BK1446" i="19"/>
  <c r="BK1439" i="19"/>
  <c r="BK1437" i="19"/>
  <c r="BK1435" i="19"/>
  <c r="BK1420" i="19"/>
  <c r="J1418" i="19"/>
  <c r="BK1414" i="19"/>
  <c r="J1406" i="19"/>
  <c r="J1404" i="19"/>
  <c r="J1402" i="19"/>
  <c r="BK1393" i="19"/>
  <c r="BK1376" i="19"/>
  <c r="BK1374" i="19"/>
  <c r="J1368" i="19"/>
  <c r="J1367" i="19"/>
  <c r="BK1361" i="19"/>
  <c r="BK1355" i="19"/>
  <c r="J1343" i="19"/>
  <c r="J1319" i="19"/>
  <c r="BK1278" i="19"/>
  <c r="J1261" i="19"/>
  <c r="BK1223" i="19"/>
  <c r="BK1222" i="19"/>
  <c r="J1222" i="19"/>
  <c r="J1219" i="19"/>
  <c r="BK1216" i="19"/>
  <c r="J1212" i="19"/>
  <c r="BK1211" i="19"/>
  <c r="BK1200" i="19"/>
  <c r="J1198" i="19"/>
  <c r="J1192" i="19"/>
  <c r="BK1182" i="19"/>
  <c r="BK1181" i="19"/>
  <c r="BK1180" i="19"/>
  <c r="BK1178" i="19"/>
  <c r="BK1177" i="19"/>
  <c r="BK1176" i="19"/>
  <c r="BK1170" i="19"/>
  <c r="BK1160" i="19"/>
  <c r="J1158" i="19"/>
  <c r="J1155" i="19"/>
  <c r="BK1153" i="19"/>
  <c r="BK1121" i="19"/>
  <c r="J1117" i="19"/>
  <c r="BK1116" i="19"/>
  <c r="J1116" i="19"/>
  <c r="J1115" i="19"/>
  <c r="J1111" i="19"/>
  <c r="BK1110" i="19"/>
  <c r="BK1109" i="19"/>
  <c r="J1098" i="19"/>
  <c r="BK1096" i="19"/>
  <c r="J1094" i="19"/>
  <c r="BK1090" i="19"/>
  <c r="BK1089" i="19"/>
  <c r="J1087" i="19"/>
  <c r="J1086" i="19"/>
  <c r="BK1080" i="19"/>
  <c r="J1077" i="19"/>
  <c r="BK1074" i="19"/>
  <c r="J1071" i="19"/>
  <c r="J1068" i="19"/>
  <c r="BK1065" i="19"/>
  <c r="BK1062" i="19"/>
  <c r="J1059" i="19"/>
  <c r="BK1056" i="19"/>
  <c r="BK1053" i="19"/>
  <c r="BK1050" i="19"/>
  <c r="J1047" i="19"/>
  <c r="J1040" i="19"/>
  <c r="BK1038" i="19"/>
  <c r="BK1035" i="19"/>
  <c r="BK1034" i="19"/>
  <c r="J1032" i="19"/>
  <c r="BK1031" i="19"/>
  <c r="J1028" i="19"/>
  <c r="BK1025" i="19"/>
  <c r="BK1023" i="19"/>
  <c r="J1022" i="19"/>
  <c r="BK1019" i="19"/>
  <c r="BK1016" i="19"/>
  <c r="J1012" i="19"/>
  <c r="J1009" i="19"/>
  <c r="J165" i="11"/>
  <c r="J163" i="11"/>
  <c r="BK159" i="11"/>
  <c r="J156" i="11"/>
  <c r="J155" i="11"/>
  <c r="BK151" i="11"/>
  <c r="J148" i="11"/>
  <c r="BK144" i="11"/>
  <c r="BK143" i="11"/>
  <c r="J141" i="11"/>
  <c r="BK138" i="11"/>
  <c r="J135" i="11"/>
  <c r="J134" i="11"/>
  <c r="J133" i="11"/>
  <c r="J132" i="11"/>
  <c r="J327" i="10"/>
  <c r="J326" i="10"/>
  <c r="BK325" i="10"/>
  <c r="BK324" i="10"/>
  <c r="J321" i="10"/>
  <c r="BK318" i="10"/>
  <c r="J316" i="10"/>
  <c r="J315" i="10"/>
  <c r="J314" i="10"/>
  <c r="BK312" i="10"/>
  <c r="BK311" i="10"/>
  <c r="BK309" i="10"/>
  <c r="BK308" i="10"/>
  <c r="BK303" i="10"/>
  <c r="BK298" i="10"/>
  <c r="J287" i="10"/>
  <c r="J285" i="10"/>
  <c r="BK284" i="10"/>
  <c r="BK281" i="10"/>
  <c r="J279" i="10"/>
  <c r="J278" i="10"/>
  <c r="J273" i="10"/>
  <c r="J272" i="10"/>
  <c r="J270" i="10"/>
  <c r="J268" i="10"/>
  <c r="J267" i="10"/>
  <c r="BK262" i="10"/>
  <c r="J261" i="10"/>
  <c r="J260" i="10"/>
  <c r="J258" i="10"/>
  <c r="J257" i="10"/>
  <c r="J256" i="10"/>
  <c r="J255" i="10"/>
  <c r="J252" i="10"/>
  <c r="J248" i="10"/>
  <c r="J247" i="10"/>
  <c r="J246" i="10"/>
  <c r="J245" i="10"/>
  <c r="J237" i="10"/>
  <c r="BK236" i="10"/>
  <c r="BK232" i="10"/>
  <c r="J231" i="10"/>
  <c r="J230" i="10"/>
  <c r="BK228" i="10"/>
  <c r="BK227" i="10"/>
  <c r="BK224" i="10"/>
  <c r="J181" i="10"/>
  <c r="BK178" i="10"/>
  <c r="BK177" i="10"/>
  <c r="BK176" i="10"/>
  <c r="J174" i="10"/>
  <c r="J172" i="10"/>
  <c r="BK170" i="10"/>
  <c r="J169" i="10"/>
  <c r="J167" i="10"/>
  <c r="BK166" i="10"/>
  <c r="J163" i="10"/>
  <c r="J162" i="10"/>
  <c r="BK161" i="10"/>
  <c r="BK152" i="10"/>
  <c r="BK149" i="10"/>
  <c r="J148" i="10"/>
  <c r="J147" i="10"/>
  <c r="J146" i="10"/>
  <c r="J145" i="10"/>
  <c r="J140" i="10"/>
  <c r="BK138" i="10"/>
  <c r="J157" i="9"/>
  <c r="J155" i="9"/>
  <c r="J150" i="9"/>
  <c r="BK149" i="9"/>
  <c r="BK147" i="9"/>
  <c r="BK141" i="9"/>
  <c r="BK139" i="9"/>
  <c r="BK137" i="9"/>
  <c r="J135" i="9"/>
  <c r="J134" i="9"/>
  <c r="J133" i="9"/>
  <c r="BK299" i="8"/>
  <c r="J297" i="8"/>
  <c r="J292" i="8"/>
  <c r="BK290" i="8"/>
  <c r="J289" i="8"/>
  <c r="J287" i="8"/>
  <c r="J285" i="8"/>
  <c r="J283" i="8"/>
  <c r="J282" i="8"/>
  <c r="BK281" i="8"/>
  <c r="BK279" i="8"/>
  <c r="J278" i="8"/>
  <c r="J277" i="8"/>
  <c r="J276" i="8"/>
  <c r="J274" i="8"/>
  <c r="J272" i="8"/>
  <c r="J269" i="8"/>
  <c r="J265" i="8"/>
  <c r="J261" i="8"/>
  <c r="J259" i="8"/>
  <c r="J258" i="8"/>
  <c r="J255" i="8"/>
  <c r="J252" i="8"/>
  <c r="BK250" i="8"/>
  <c r="BK248" i="8"/>
  <c r="BK245" i="8"/>
  <c r="BK243" i="8"/>
  <c r="BK242" i="8"/>
  <c r="J241" i="8"/>
  <c r="J240" i="8"/>
  <c r="BK239" i="8"/>
  <c r="BK235" i="8"/>
  <c r="J234" i="8"/>
  <c r="J233" i="8"/>
  <c r="J226" i="8"/>
  <c r="J225" i="8"/>
  <c r="BK223" i="8"/>
  <c r="J222" i="8"/>
  <c r="BK215" i="8"/>
  <c r="BK214" i="8"/>
  <c r="J213" i="8"/>
  <c r="BK212" i="8"/>
  <c r="J211" i="8"/>
  <c r="BK209" i="8"/>
  <c r="J206" i="8"/>
  <c r="BK202" i="8"/>
  <c r="J201" i="8"/>
  <c r="J200" i="8"/>
  <c r="J199" i="8"/>
  <c r="BK198" i="8"/>
  <c r="BK196" i="8"/>
  <c r="J195" i="8"/>
  <c r="BK193" i="8"/>
  <c r="J192" i="8"/>
  <c r="J191" i="8"/>
  <c r="J190" i="8"/>
  <c r="BK188" i="8"/>
  <c r="J187" i="8"/>
  <c r="BK185" i="8"/>
  <c r="J183" i="8"/>
  <c r="J178" i="8"/>
  <c r="BK175" i="8"/>
  <c r="BK172" i="8"/>
  <c r="BK171" i="8"/>
  <c r="BK170" i="8"/>
  <c r="J169" i="8"/>
  <c r="BK166" i="8"/>
  <c r="BK164" i="8"/>
  <c r="BK161" i="8"/>
  <c r="BK160" i="8"/>
  <c r="J159" i="8"/>
  <c r="J158" i="8"/>
  <c r="J156" i="8"/>
  <c r="J155" i="8"/>
  <c r="BK154" i="8"/>
  <c r="J152" i="8"/>
  <c r="BK150" i="8"/>
  <c r="J149" i="8"/>
  <c r="BK147" i="8"/>
  <c r="BK145" i="8"/>
  <c r="J142" i="8"/>
  <c r="J139" i="8"/>
  <c r="J378" i="7"/>
  <c r="J374" i="7"/>
  <c r="J371" i="7"/>
  <c r="BK368" i="7"/>
  <c r="BK362" i="7"/>
  <c r="BK360" i="7"/>
  <c r="J358" i="7"/>
  <c r="J357" i="7"/>
  <c r="J355" i="7"/>
  <c r="BK352" i="7"/>
  <c r="BK348" i="7"/>
  <c r="BK347" i="7"/>
  <c r="BK339" i="7"/>
  <c r="BK338" i="7"/>
  <c r="J337" i="7"/>
  <c r="BK330" i="7"/>
  <c r="BK327" i="7"/>
  <c r="J326" i="7"/>
  <c r="J324" i="7"/>
  <c r="BK321" i="7"/>
  <c r="J315" i="7"/>
  <c r="J314" i="7"/>
  <c r="BK313" i="7"/>
  <c r="BK311" i="7"/>
  <c r="BK309" i="7"/>
  <c r="J307" i="7"/>
  <c r="BK306" i="7"/>
  <c r="BK303" i="7"/>
  <c r="J302" i="7"/>
  <c r="BK299" i="7"/>
  <c r="J298" i="7"/>
  <c r="J296" i="7"/>
  <c r="J295" i="7"/>
  <c r="J293" i="7"/>
  <c r="BK291" i="7"/>
  <c r="BK290" i="7"/>
  <c r="J287" i="7"/>
  <c r="BK286" i="7"/>
  <c r="BK283" i="7"/>
  <c r="BK278" i="7"/>
  <c r="BK275" i="7"/>
  <c r="BK272" i="7"/>
  <c r="J270" i="7"/>
  <c r="BK269" i="7"/>
  <c r="BK266" i="7"/>
  <c r="BK264" i="7"/>
  <c r="BK262" i="7"/>
  <c r="J261" i="7"/>
  <c r="BK254" i="7"/>
  <c r="J250" i="7"/>
  <c r="J249" i="7"/>
  <c r="BK247" i="7"/>
  <c r="J246" i="7"/>
  <c r="BK245" i="7"/>
  <c r="BK244" i="7"/>
  <c r="BK242" i="7"/>
  <c r="J241" i="7"/>
  <c r="BK240" i="7"/>
  <c r="BK238" i="7"/>
  <c r="BK236" i="7"/>
  <c r="BK227" i="7"/>
  <c r="BK225" i="7"/>
  <c r="J224" i="7"/>
  <c r="J222" i="7"/>
  <c r="J221" i="7"/>
  <c r="BK219" i="7"/>
  <c r="BK217" i="7"/>
  <c r="J216" i="7"/>
  <c r="BK211" i="7"/>
  <c r="J209" i="7"/>
  <c r="J208" i="7"/>
  <c r="J205" i="7"/>
  <c r="J204" i="7"/>
  <c r="BK202" i="7"/>
  <c r="J199" i="7"/>
  <c r="J198" i="7"/>
  <c r="BK196" i="7"/>
  <c r="BK194" i="7"/>
  <c r="BK192" i="7"/>
  <c r="BK189" i="7"/>
  <c r="BK182" i="7"/>
  <c r="BK178" i="7"/>
  <c r="J177" i="7"/>
  <c r="J175" i="7"/>
  <c r="BK174" i="7"/>
  <c r="J171" i="7"/>
  <c r="BK168" i="7"/>
  <c r="J161" i="7"/>
  <c r="J279" i="6"/>
  <c r="BK275" i="6"/>
  <c r="BK270" i="6"/>
  <c r="J266" i="6"/>
  <c r="BK262" i="6"/>
  <c r="J260" i="6"/>
  <c r="J254" i="6"/>
  <c r="BK250" i="6"/>
  <c r="BK247" i="6"/>
  <c r="J246" i="6"/>
  <c r="J244" i="6"/>
  <c r="BK242" i="6"/>
  <c r="J240" i="6"/>
  <c r="BK239" i="6"/>
  <c r="J238" i="6"/>
  <c r="J235" i="6"/>
  <c r="J233" i="6"/>
  <c r="BK231" i="6"/>
  <c r="J230" i="6"/>
  <c r="J229" i="6"/>
  <c r="BK227" i="6"/>
  <c r="J226" i="6"/>
  <c r="BK224" i="6"/>
  <c r="BK223" i="6"/>
  <c r="J222" i="6"/>
  <c r="J221" i="6"/>
  <c r="BK220" i="6"/>
  <c r="J218" i="6"/>
  <c r="J211" i="6"/>
  <c r="BK207" i="6"/>
  <c r="BK198" i="6"/>
  <c r="BK195" i="6"/>
  <c r="J194" i="6"/>
  <c r="J193" i="6"/>
  <c r="BK191" i="6"/>
  <c r="BK188" i="6"/>
  <c r="J186" i="6"/>
  <c r="J178" i="6"/>
  <c r="J177" i="6"/>
  <c r="BK175" i="6"/>
  <c r="J174" i="6"/>
  <c r="BK172" i="6"/>
  <c r="J171" i="6"/>
  <c r="BK170" i="6"/>
  <c r="J167" i="6"/>
  <c r="J164" i="6"/>
  <c r="J163" i="6"/>
  <c r="BK161" i="6"/>
  <c r="J159" i="6"/>
  <c r="BK156" i="6"/>
  <c r="J154" i="6"/>
  <c r="J152" i="6"/>
  <c r="J149" i="6"/>
  <c r="BK142" i="6"/>
  <c r="BK141" i="6"/>
  <c r="BK138" i="6"/>
  <c r="J1428" i="5"/>
  <c r="J1378" i="5"/>
  <c r="BK1355" i="5"/>
  <c r="BK1324" i="5"/>
  <c r="BK1313" i="5"/>
  <c r="J1297" i="5"/>
  <c r="BK1293" i="5"/>
  <c r="J1287" i="5"/>
  <c r="BK1285" i="5"/>
  <c r="BK1283" i="5"/>
  <c r="J1265" i="5"/>
  <c r="BK1259" i="5"/>
  <c r="BK1252" i="5"/>
  <c r="BK1240" i="5"/>
  <c r="BK1177" i="5"/>
  <c r="J1159" i="5"/>
  <c r="J1132" i="5"/>
  <c r="BK1129" i="5"/>
  <c r="J1124" i="5"/>
  <c r="J1114" i="5"/>
  <c r="BK1102" i="5"/>
  <c r="J1101" i="5"/>
  <c r="J1095" i="5"/>
  <c r="J1086" i="5"/>
  <c r="BK1069" i="5"/>
  <c r="BK1067" i="5"/>
  <c r="J1064" i="5"/>
  <c r="J1062" i="5"/>
  <c r="J1032" i="5"/>
  <c r="J1027" i="5"/>
  <c r="BK1025" i="5"/>
  <c r="J1021" i="5"/>
  <c r="J1020" i="5"/>
  <c r="J1010" i="5"/>
  <c r="J1006" i="5"/>
  <c r="BK1002" i="5"/>
  <c r="BK998" i="5"/>
  <c r="BK992" i="5"/>
  <c r="J986" i="5"/>
  <c r="BK965" i="5"/>
  <c r="J955" i="5"/>
  <c r="BK949" i="5"/>
  <c r="J940" i="5"/>
  <c r="BK934" i="5"/>
  <c r="BK927" i="5"/>
  <c r="BK924" i="5"/>
  <c r="BK912" i="5"/>
  <c r="J908" i="5"/>
  <c r="BK892" i="5"/>
  <c r="J884" i="5"/>
  <c r="BK880" i="5"/>
  <c r="BK878" i="5"/>
  <c r="BK870" i="5"/>
  <c r="J867" i="5"/>
  <c r="J860" i="5"/>
  <c r="J854" i="5"/>
  <c r="J837" i="5"/>
  <c r="J833" i="5"/>
  <c r="BK828" i="5"/>
  <c r="BK803" i="5"/>
  <c r="J795" i="5"/>
  <c r="BK785" i="5"/>
  <c r="BK753" i="5"/>
  <c r="J752" i="5"/>
  <c r="J734" i="5"/>
  <c r="J733" i="5"/>
  <c r="J729" i="5"/>
  <c r="J726" i="5"/>
  <c r="BK719" i="5"/>
  <c r="J716" i="5"/>
  <c r="BK714" i="5"/>
  <c r="J708" i="5"/>
  <c r="BK706" i="5"/>
  <c r="J692" i="5"/>
  <c r="BK685" i="5"/>
  <c r="J683" i="5"/>
  <c r="J655" i="5"/>
  <c r="J653" i="5"/>
  <c r="BK645" i="5"/>
  <c r="J643" i="5"/>
  <c r="BK633" i="5"/>
  <c r="J619" i="5"/>
  <c r="J609" i="5"/>
  <c r="J607" i="5"/>
  <c r="J588" i="5"/>
  <c r="BK586" i="5"/>
  <c r="J582" i="5"/>
  <c r="BK579" i="5"/>
  <c r="BK573" i="5"/>
  <c r="BK557" i="5"/>
  <c r="BK535" i="5"/>
  <c r="BK516" i="5"/>
  <c r="BK509" i="5"/>
  <c r="J492" i="5"/>
  <c r="J490" i="5"/>
  <c r="BK487" i="5"/>
  <c r="BK471" i="5"/>
  <c r="BK467" i="5"/>
  <c r="BK464" i="5"/>
  <c r="BK461" i="5"/>
  <c r="BK454" i="5"/>
  <c r="BK446" i="5"/>
  <c r="J435" i="5"/>
  <c r="BK429" i="5"/>
  <c r="BK406" i="5"/>
  <c r="BK398" i="5"/>
  <c r="BK397" i="5"/>
  <c r="BK393" i="5"/>
  <c r="J385" i="5"/>
  <c r="BK367" i="5"/>
  <c r="BK336" i="5"/>
  <c r="J328" i="5"/>
  <c r="BK320" i="5"/>
  <c r="BK314" i="5"/>
  <c r="BK309" i="5"/>
  <c r="J305" i="5"/>
  <c r="BK278" i="5"/>
  <c r="BK260" i="5"/>
  <c r="BK247" i="5"/>
  <c r="J216" i="5"/>
  <c r="BK213" i="5"/>
  <c r="BK200" i="5"/>
  <c r="J197" i="5"/>
  <c r="BK193" i="5"/>
  <c r="BK186" i="5"/>
  <c r="BK181" i="5"/>
  <c r="J179" i="5"/>
  <c r="BK171" i="5"/>
  <c r="BK162" i="5"/>
  <c r="J161" i="4"/>
  <c r="J157" i="4"/>
  <c r="BK155" i="4"/>
  <c r="J154" i="4"/>
  <c r="BK152" i="4"/>
  <c r="BK151" i="4"/>
  <c r="BK142" i="4"/>
  <c r="BK336" i="3"/>
  <c r="BK307" i="3"/>
  <c r="J304" i="3"/>
  <c r="BK295" i="3"/>
  <c r="BK284" i="3"/>
  <c r="BK264" i="3"/>
  <c r="J257" i="3"/>
  <c r="J254" i="3"/>
  <c r="BK249" i="3"/>
  <c r="J228" i="3"/>
  <c r="BK224" i="3"/>
  <c r="BK212" i="3"/>
  <c r="J202" i="3"/>
  <c r="BK187" i="3"/>
  <c r="BK184" i="3"/>
  <c r="BK174" i="3"/>
  <c r="J167" i="3"/>
  <c r="J148" i="3"/>
  <c r="J145" i="3"/>
  <c r="BK326" i="2"/>
  <c r="BK318" i="2"/>
  <c r="J313" i="2"/>
  <c r="J309" i="2"/>
  <c r="J299" i="2"/>
  <c r="BK295" i="2"/>
  <c r="BK291" i="2"/>
  <c r="BK281" i="2"/>
  <c r="BK276" i="2"/>
  <c r="J275" i="2"/>
  <c r="BK268" i="2"/>
  <c r="J243" i="2"/>
  <c r="J241" i="2"/>
  <c r="BK216" i="2"/>
  <c r="J213" i="2"/>
  <c r="J210" i="2"/>
  <c r="BK204" i="2"/>
  <c r="BK171" i="2"/>
  <c r="J165" i="2"/>
  <c r="J154" i="2"/>
  <c r="J145" i="2"/>
  <c r="J142" i="2"/>
  <c r="J138" i="2"/>
  <c r="P137" i="2"/>
  <c r="P136" i="2"/>
  <c r="T274" i="2"/>
  <c r="P280" i="2"/>
  <c r="P298" i="2"/>
  <c r="P312" i="2"/>
  <c r="T322" i="2"/>
  <c r="BK138" i="3"/>
  <c r="J138" i="3"/>
  <c r="J100" i="3"/>
  <c r="T138" i="3"/>
  <c r="BK147" i="3"/>
  <c r="J147" i="3"/>
  <c r="J101" i="3"/>
  <c r="P290" i="3"/>
  <c r="P296" i="3"/>
  <c r="P310" i="3"/>
  <c r="P332" i="3"/>
  <c r="R130" i="4"/>
  <c r="R141" i="4"/>
  <c r="T155" i="5"/>
  <c r="P189" i="5"/>
  <c r="R215" i="5"/>
  <c r="R282" i="5"/>
  <c r="R323" i="5"/>
  <c r="P338" i="5"/>
  <c r="P491" i="5"/>
  <c r="BK559" i="5"/>
  <c r="T589" i="5"/>
  <c r="P675" i="5"/>
  <c r="R740" i="5"/>
  <c r="T747" i="5"/>
  <c r="R755" i="5"/>
  <c r="T879" i="5"/>
  <c r="T939" i="5"/>
  <c r="R1031" i="5"/>
  <c r="R1266" i="5"/>
  <c r="P1286" i="5"/>
  <c r="R1296" i="5"/>
  <c r="T1316" i="5"/>
  <c r="P1354" i="5"/>
  <c r="BK1408" i="5"/>
  <c r="J1408" i="5"/>
  <c r="J124" i="5"/>
  <c r="P135" i="6"/>
  <c r="T155" i="6"/>
  <c r="R162" i="6"/>
  <c r="T189" i="6"/>
  <c r="R204" i="6"/>
  <c r="BK176" i="7"/>
  <c r="J176" i="7"/>
  <c r="J101" i="7"/>
  <c r="BK185" i="7"/>
  <c r="J185" i="7"/>
  <c r="J102" i="7"/>
  <c r="T185" i="7"/>
  <c r="R190" i="7"/>
  <c r="R207" i="7"/>
  <c r="T212" i="7"/>
  <c r="R223" i="7"/>
  <c r="R235" i="7"/>
  <c r="P239" i="7"/>
  <c r="R256" i="7"/>
  <c r="T259" i="7"/>
  <c r="T274" i="7"/>
  <c r="R284" i="7"/>
  <c r="BK297" i="7"/>
  <c r="J297" i="7"/>
  <c r="J117" i="7"/>
  <c r="P297" i="7"/>
  <c r="P305" i="7"/>
  <c r="P292" i="7"/>
  <c r="R320" i="7"/>
  <c r="BK329" i="7"/>
  <c r="J329" i="7"/>
  <c r="J122" i="7"/>
  <c r="R329" i="7"/>
  <c r="P332" i="7"/>
  <c r="BK340" i="7"/>
  <c r="J340" i="7"/>
  <c r="J125" i="7"/>
  <c r="T340" i="7"/>
  <c r="T345" i="7"/>
  <c r="T350" i="7"/>
  <c r="T356" i="7"/>
  <c r="P364" i="7"/>
  <c r="P359" i="7"/>
  <c r="R138" i="8"/>
  <c r="T148" i="8"/>
  <c r="R153" i="8"/>
  <c r="BK168" i="8"/>
  <c r="J168" i="8"/>
  <c r="J106" i="8"/>
  <c r="BK181" i="8"/>
  <c r="J181" i="8"/>
  <c r="J107" i="8"/>
  <c r="T181" i="8"/>
  <c r="R224" i="8"/>
  <c r="R263" i="8"/>
  <c r="T132" i="9"/>
  <c r="R148" i="9"/>
  <c r="P152" i="9"/>
  <c r="P151" i="9"/>
  <c r="R135" i="10"/>
  <c r="T233" i="10"/>
  <c r="R243" i="10"/>
  <c r="T243" i="10"/>
  <c r="R249" i="10"/>
  <c r="T275" i="10"/>
  <c r="BK302" i="10"/>
  <c r="J302" i="10"/>
  <c r="J107" i="10"/>
  <c r="T302" i="10"/>
  <c r="P157" i="19"/>
  <c r="T157" i="19"/>
  <c r="BK221" i="19"/>
  <c r="J221" i="19"/>
  <c r="J102" i="19"/>
  <c r="P221" i="19"/>
  <c r="BK302" i="19"/>
  <c r="J302" i="19"/>
  <c r="J103" i="19"/>
  <c r="P302" i="19"/>
  <c r="T302" i="19"/>
  <c r="BK358" i="19"/>
  <c r="J358" i="19"/>
  <c r="J105" i="19"/>
  <c r="P358" i="19"/>
  <c r="BK530" i="19"/>
  <c r="J530" i="19"/>
  <c r="J106" i="19"/>
  <c r="T530" i="19"/>
  <c r="P607" i="19"/>
  <c r="R607" i="19"/>
  <c r="P647" i="19"/>
  <c r="BK733" i="19"/>
  <c r="J733" i="19"/>
  <c r="J111" i="19"/>
  <c r="R733" i="19"/>
  <c r="BK800" i="19"/>
  <c r="J800" i="19"/>
  <c r="J112" i="19"/>
  <c r="R800" i="19"/>
  <c r="BK834" i="19"/>
  <c r="J834" i="19"/>
  <c r="J114" i="19"/>
  <c r="R834" i="19"/>
  <c r="P945" i="19"/>
  <c r="T945" i="19"/>
  <c r="P1024" i="19"/>
  <c r="BK1120" i="19"/>
  <c r="J1120" i="19"/>
  <c r="J118" i="19"/>
  <c r="T1120" i="19"/>
  <c r="R1375" i="19"/>
  <c r="P1394" i="19"/>
  <c r="BK1405" i="19"/>
  <c r="J1405" i="19"/>
  <c r="J121" i="19"/>
  <c r="P1405" i="19"/>
  <c r="R1405" i="19"/>
  <c r="P1419" i="19"/>
  <c r="R1419" i="19"/>
  <c r="P1438" i="19"/>
  <c r="BK1475" i="19"/>
  <c r="J1475" i="19"/>
  <c r="J124" i="19"/>
  <c r="T1475" i="19"/>
  <c r="P1534" i="19"/>
  <c r="R1534" i="19"/>
  <c r="R1541" i="19"/>
  <c r="BK135" i="20"/>
  <c r="J135" i="20"/>
  <c r="J100" i="20"/>
  <c r="R135" i="20"/>
  <c r="T155" i="20"/>
  <c r="R162" i="20"/>
  <c r="P192" i="20"/>
  <c r="T192" i="20"/>
  <c r="P207" i="20"/>
  <c r="BK286" i="20"/>
  <c r="J286" i="20"/>
  <c r="J106" i="20"/>
  <c r="R286" i="20"/>
  <c r="R238" i="20"/>
  <c r="P175" i="21"/>
  <c r="BK189" i="21"/>
  <c r="J189" i="21"/>
  <c r="J101" i="21"/>
  <c r="T189" i="21"/>
  <c r="T203" i="21"/>
  <c r="R212" i="21"/>
  <c r="R232" i="21"/>
  <c r="BK238" i="21"/>
  <c r="J238" i="21"/>
  <c r="J106" i="21"/>
  <c r="BK249" i="21"/>
  <c r="J249" i="21"/>
  <c r="J108" i="21"/>
  <c r="T249" i="21"/>
  <c r="T263" i="21"/>
  <c r="T266" i="21"/>
  <c r="T287" i="21"/>
  <c r="T291" i="21"/>
  <c r="R307" i="21"/>
  <c r="R322" i="21"/>
  <c r="R330" i="21"/>
  <c r="R313" i="21"/>
  <c r="R341" i="21"/>
  <c r="R336" i="21"/>
  <c r="P370" i="21"/>
  <c r="BK380" i="21"/>
  <c r="J380" i="21"/>
  <c r="J123" i="21"/>
  <c r="BK384" i="21"/>
  <c r="J384" i="21"/>
  <c r="J124" i="21"/>
  <c r="T384" i="21"/>
  <c r="T387" i="21"/>
  <c r="R390" i="21"/>
  <c r="P395" i="21"/>
  <c r="BK400" i="21"/>
  <c r="J400" i="21"/>
  <c r="J129" i="21"/>
  <c r="R400" i="21"/>
  <c r="T404" i="21"/>
  <c r="R409" i="21"/>
  <c r="R417" i="21"/>
  <c r="R412" i="21"/>
  <c r="P423" i="21"/>
  <c r="BK433" i="21"/>
  <c r="J433" i="21"/>
  <c r="J136" i="21"/>
  <c r="T433" i="21"/>
  <c r="T436" i="21"/>
  <c r="BK138" i="22"/>
  <c r="P138" i="22"/>
  <c r="BK148" i="22"/>
  <c r="J148" i="22"/>
  <c r="J101" i="22"/>
  <c r="T148" i="22"/>
  <c r="BK153" i="22"/>
  <c r="J153" i="22"/>
  <c r="J103" i="22"/>
  <c r="T153" i="22"/>
  <c r="BK168" i="22"/>
  <c r="R168" i="22"/>
  <c r="T168" i="22"/>
  <c r="R181" i="22"/>
  <c r="P227" i="22"/>
  <c r="BK266" i="22"/>
  <c r="J266" i="22"/>
  <c r="J109" i="22"/>
  <c r="R266" i="22"/>
  <c r="BK142" i="23"/>
  <c r="T142" i="23"/>
  <c r="BK161" i="23"/>
  <c r="J161" i="23"/>
  <c r="J105" i="23"/>
  <c r="T161" i="23"/>
  <c r="R168" i="23"/>
  <c r="R167" i="23"/>
  <c r="BK129" i="24"/>
  <c r="J129" i="24"/>
  <c r="J99" i="24"/>
  <c r="T129" i="24"/>
  <c r="P144" i="24"/>
  <c r="R135" i="25"/>
  <c r="R234" i="25"/>
  <c r="P245" i="25"/>
  <c r="P251" i="25"/>
  <c r="BK277" i="25"/>
  <c r="J277" i="25"/>
  <c r="J103" i="25"/>
  <c r="T277" i="25"/>
  <c r="BK304" i="25"/>
  <c r="J304" i="25"/>
  <c r="J107" i="25"/>
  <c r="R304" i="25"/>
  <c r="T137" i="31"/>
  <c r="T243" i="31"/>
  <c r="T268" i="31"/>
  <c r="R279" i="31"/>
  <c r="T287" i="31"/>
  <c r="P336" i="31"/>
  <c r="T336" i="31"/>
  <c r="R344" i="31"/>
  <c r="R442" i="31"/>
  <c r="T450" i="31"/>
  <c r="P464" i="31"/>
  <c r="P128" i="32"/>
  <c r="BK145" i="32"/>
  <c r="J145" i="32"/>
  <c r="J100" i="32"/>
  <c r="T145" i="32"/>
  <c r="P127" i="33"/>
  <c r="P126" i="33"/>
  <c r="AU131" i="1"/>
  <c r="P127" i="34"/>
  <c r="P126" i="34"/>
  <c r="AU132" i="1"/>
  <c r="P135" i="35"/>
  <c r="BK149" i="35"/>
  <c r="J149" i="35"/>
  <c r="J99" i="35"/>
  <c r="R149" i="35"/>
  <c r="BK159" i="35"/>
  <c r="J159" i="35"/>
  <c r="J101" i="35"/>
  <c r="R159" i="35"/>
  <c r="R165" i="35"/>
  <c r="P187" i="35"/>
  <c r="BK195" i="35"/>
  <c r="J195" i="35"/>
  <c r="J104" i="35"/>
  <c r="T195" i="35"/>
  <c r="P199" i="35"/>
  <c r="P198" i="35"/>
  <c r="BK214" i="35"/>
  <c r="BK213" i="35"/>
  <c r="J213" i="35"/>
  <c r="J107" i="35"/>
  <c r="R214" i="35"/>
  <c r="R213" i="35"/>
  <c r="T130" i="38"/>
  <c r="BK151" i="38"/>
  <c r="J151" i="38"/>
  <c r="J100" i="38"/>
  <c r="T151" i="38"/>
  <c r="R156" i="38"/>
  <c r="T180" i="38"/>
  <c r="T189" i="38"/>
  <c r="P129" i="39"/>
  <c r="BK149" i="39"/>
  <c r="J149" i="39"/>
  <c r="J100" i="39"/>
  <c r="T149" i="39"/>
  <c r="R180" i="39"/>
  <c r="P187" i="39"/>
  <c r="P129" i="40"/>
  <c r="BK141" i="40"/>
  <c r="J141" i="40"/>
  <c r="J99" i="40"/>
  <c r="R141" i="40"/>
  <c r="P145" i="40"/>
  <c r="BK159" i="40"/>
  <c r="J159" i="40"/>
  <c r="J101" i="40"/>
  <c r="R159" i="40"/>
  <c r="P166" i="40"/>
  <c r="BK137" i="41"/>
  <c r="J137" i="41"/>
  <c r="J98" i="41"/>
  <c r="T137" i="41"/>
  <c r="T136" i="41"/>
  <c r="BK156" i="41"/>
  <c r="R156" i="41"/>
  <c r="BK177" i="41"/>
  <c r="J177" i="41"/>
  <c r="J103" i="41"/>
  <c r="R177" i="41"/>
  <c r="P184" i="41"/>
  <c r="R184" i="41"/>
  <c r="P189" i="41"/>
  <c r="T189" i="41"/>
  <c r="P195" i="41"/>
  <c r="T195" i="41"/>
  <c r="R214" i="41"/>
  <c r="BK219" i="41"/>
  <c r="J219" i="41"/>
  <c r="J110" i="41"/>
  <c r="R219" i="41"/>
  <c r="BK137" i="42"/>
  <c r="J137" i="42"/>
  <c r="J98" i="42"/>
  <c r="P137" i="42"/>
  <c r="P136" i="42"/>
  <c r="R137" i="42"/>
  <c r="R136" i="42"/>
  <c r="BK156" i="42"/>
  <c r="R156" i="42"/>
  <c r="BK177" i="42"/>
  <c r="J177" i="42"/>
  <c r="J103" i="42"/>
  <c r="T177" i="42"/>
  <c r="R219" i="42"/>
  <c r="R137" i="2"/>
  <c r="R136" i="2"/>
  <c r="R274" i="2"/>
  <c r="R280" i="2"/>
  <c r="BK298" i="2"/>
  <c r="J298" i="2"/>
  <c r="J106" i="2"/>
  <c r="BK312" i="2"/>
  <c r="J312" i="2"/>
  <c r="J107" i="2"/>
  <c r="BK322" i="2"/>
  <c r="J322" i="2"/>
  <c r="J108" i="2"/>
  <c r="R138" i="3"/>
  <c r="P147" i="3"/>
  <c r="BK296" i="3"/>
  <c r="J296" i="3"/>
  <c r="J105" i="3"/>
  <c r="BK310" i="3"/>
  <c r="J310" i="3"/>
  <c r="J106" i="3"/>
  <c r="R310" i="3"/>
  <c r="R332" i="3"/>
  <c r="BK130" i="4"/>
  <c r="P130" i="4"/>
  <c r="T141" i="4"/>
  <c r="R155" i="5"/>
  <c r="T189" i="5"/>
  <c r="P215" i="5"/>
  <c r="P282" i="5"/>
  <c r="P323" i="5"/>
  <c r="T338" i="5"/>
  <c r="R491" i="5"/>
  <c r="T559" i="5"/>
  <c r="BK589" i="5"/>
  <c r="J589" i="5"/>
  <c r="J110" i="5"/>
  <c r="BK675" i="5"/>
  <c r="J675" i="5"/>
  <c r="J111" i="5"/>
  <c r="BK740" i="5"/>
  <c r="J740" i="5"/>
  <c r="J112" i="5"/>
  <c r="BK747" i="5"/>
  <c r="J747" i="5"/>
  <c r="J113" i="5"/>
  <c r="T755" i="5"/>
  <c r="R879" i="5"/>
  <c r="R939" i="5"/>
  <c r="P1009" i="5"/>
  <c r="T1031" i="5"/>
  <c r="T1266" i="5"/>
  <c r="R1286" i="5"/>
  <c r="T1296" i="5"/>
  <c r="R1316" i="5"/>
  <c r="BK1354" i="5"/>
  <c r="J1354" i="5"/>
  <c r="J123" i="5"/>
  <c r="P1408" i="5"/>
  <c r="T135" i="6"/>
  <c r="R155" i="6"/>
  <c r="T162" i="6"/>
  <c r="R189" i="6"/>
  <c r="T204" i="6"/>
  <c r="R272" i="6"/>
  <c r="R232" i="6"/>
  <c r="P169" i="7"/>
  <c r="R176" i="7"/>
  <c r="BK190" i="7"/>
  <c r="BK207" i="7"/>
  <c r="J207" i="7"/>
  <c r="J104" i="7"/>
  <c r="T207" i="7"/>
  <c r="BK223" i="7"/>
  <c r="J223" i="7"/>
  <c r="J107" i="7"/>
  <c r="BK235" i="7"/>
  <c r="J235" i="7"/>
  <c r="J108" i="7"/>
  <c r="P235" i="7"/>
  <c r="T239" i="7"/>
  <c r="P256" i="7"/>
  <c r="P259" i="7"/>
  <c r="R274" i="7"/>
  <c r="BK288" i="7"/>
  <c r="J288" i="7"/>
  <c r="J115" i="7"/>
  <c r="T288" i="7"/>
  <c r="T297" i="7"/>
  <c r="T305" i="7"/>
  <c r="T292" i="7"/>
  <c r="T320" i="7"/>
  <c r="R325" i="7"/>
  <c r="BK332" i="7"/>
  <c r="J332" i="7"/>
  <c r="J123" i="7"/>
  <c r="T332" i="7"/>
  <c r="R335" i="7"/>
  <c r="R340" i="7"/>
  <c r="P345" i="7"/>
  <c r="BK356" i="7"/>
  <c r="J356" i="7"/>
  <c r="J129" i="7"/>
  <c r="BK364" i="7"/>
  <c r="J364" i="7"/>
  <c r="J131" i="7"/>
  <c r="BK370" i="7"/>
  <c r="J370" i="7"/>
  <c r="J132" i="7"/>
  <c r="T370" i="7"/>
  <c r="BK138" i="8"/>
  <c r="J138" i="8"/>
  <c r="J100" i="8"/>
  <c r="P138" i="8"/>
  <c r="BK148" i="8"/>
  <c r="J148" i="8"/>
  <c r="J101" i="8"/>
  <c r="R148" i="8"/>
  <c r="BK153" i="8"/>
  <c r="J153" i="8"/>
  <c r="J103" i="8"/>
  <c r="P153" i="8"/>
  <c r="T153" i="8"/>
  <c r="P168" i="8"/>
  <c r="R168" i="8"/>
  <c r="P181" i="8"/>
  <c r="R181" i="8"/>
  <c r="P224" i="8"/>
  <c r="BK263" i="8"/>
  <c r="J263" i="8"/>
  <c r="J109" i="8"/>
  <c r="T263" i="8"/>
  <c r="BK132" i="9"/>
  <c r="P132" i="9"/>
  <c r="BK148" i="9"/>
  <c r="J148" i="9"/>
  <c r="J101" i="9"/>
  <c r="P148" i="9"/>
  <c r="P131" i="9"/>
  <c r="P130" i="9"/>
  <c r="AU105" i="1"/>
  <c r="T152" i="9"/>
  <c r="T151" i="9"/>
  <c r="T135" i="10"/>
  <c r="R233" i="10"/>
  <c r="P243" i="10"/>
  <c r="P249" i="10"/>
  <c r="BK275" i="10"/>
  <c r="J275" i="10"/>
  <c r="J103" i="10"/>
  <c r="R275" i="10"/>
  <c r="BK297" i="10"/>
  <c r="J297" i="10"/>
  <c r="J106" i="10"/>
  <c r="R297" i="10"/>
  <c r="P302" i="10"/>
  <c r="T129" i="11"/>
  <c r="T158" i="11"/>
  <c r="P180" i="11"/>
  <c r="T128" i="12"/>
  <c r="R133" i="12"/>
  <c r="R129" i="13"/>
  <c r="T129" i="14"/>
  <c r="BK160" i="14"/>
  <c r="J160" i="14"/>
  <c r="J101" i="14"/>
  <c r="R160" i="14"/>
  <c r="R128" i="15"/>
  <c r="R135" i="15"/>
  <c r="BK138" i="16"/>
  <c r="R138" i="16"/>
  <c r="T147" i="16"/>
  <c r="BK314" i="16"/>
  <c r="T314" i="16"/>
  <c r="R323" i="16"/>
  <c r="P337" i="16"/>
  <c r="BK367" i="16"/>
  <c r="J367" i="16"/>
  <c r="J109" i="16"/>
  <c r="R367" i="16"/>
  <c r="BK137" i="17"/>
  <c r="J137" i="17"/>
  <c r="J100" i="17"/>
  <c r="R137" i="17"/>
  <c r="R146" i="17"/>
  <c r="P256" i="17"/>
  <c r="BK268" i="17"/>
  <c r="J268" i="17"/>
  <c r="J105" i="17"/>
  <c r="T268" i="17"/>
  <c r="BK284" i="17"/>
  <c r="J284" i="17"/>
  <c r="J107" i="17"/>
  <c r="T284" i="17"/>
  <c r="P292" i="17"/>
  <c r="T132" i="18"/>
  <c r="R139" i="18"/>
  <c r="R157" i="19"/>
  <c r="P191" i="19"/>
  <c r="R191" i="19"/>
  <c r="T221" i="19"/>
  <c r="R358" i="19"/>
  <c r="P530" i="19"/>
  <c r="BK607" i="19"/>
  <c r="T607" i="19"/>
  <c r="R647" i="19"/>
  <c r="P733" i="19"/>
  <c r="T800" i="19"/>
  <c r="P834" i="19"/>
  <c r="BK945" i="19"/>
  <c r="J945" i="19"/>
  <c r="J115" i="19"/>
  <c r="BK1024" i="19"/>
  <c r="J1024" i="19"/>
  <c r="J116" i="19"/>
  <c r="R1024" i="19"/>
  <c r="BK1097" i="19"/>
  <c r="J1097" i="19"/>
  <c r="J117" i="19"/>
  <c r="T1097" i="19"/>
  <c r="P1120" i="19"/>
  <c r="BK1375" i="19"/>
  <c r="J1375" i="19"/>
  <c r="J119" i="19"/>
  <c r="T1375" i="19"/>
  <c r="R1394" i="19"/>
  <c r="BK1419" i="19"/>
  <c r="J1419" i="19"/>
  <c r="J122" i="19"/>
  <c r="T1419" i="19"/>
  <c r="T1438" i="19"/>
  <c r="R1475" i="19"/>
  <c r="BK1541" i="19"/>
  <c r="J1541" i="19"/>
  <c r="J126" i="19"/>
  <c r="T1541" i="19"/>
  <c r="P135" i="20"/>
  <c r="BK155" i="20"/>
  <c r="J155" i="20"/>
  <c r="J101" i="20"/>
  <c r="P155" i="20"/>
  <c r="BK162" i="20"/>
  <c r="J162" i="20"/>
  <c r="J102" i="20"/>
  <c r="T162" i="20"/>
  <c r="BK207" i="20"/>
  <c r="J207" i="20"/>
  <c r="J104" i="20"/>
  <c r="T207" i="20"/>
  <c r="P286" i="20"/>
  <c r="P238" i="20"/>
  <c r="T138" i="22"/>
  <c r="P148" i="22"/>
  <c r="P153" i="22"/>
  <c r="BK181" i="22"/>
  <c r="J181" i="22"/>
  <c r="J107" i="22"/>
  <c r="T181" i="22"/>
  <c r="T227" i="22"/>
  <c r="P266" i="22"/>
  <c r="P142" i="23"/>
  <c r="R161" i="23"/>
  <c r="T168" i="23"/>
  <c r="T167" i="23"/>
  <c r="R129" i="24"/>
  <c r="T144" i="24"/>
  <c r="BK135" i="25"/>
  <c r="J135" i="25"/>
  <c r="J99" i="25"/>
  <c r="P135" i="25"/>
  <c r="BK234" i="25"/>
  <c r="J234" i="25"/>
  <c r="J100" i="25"/>
  <c r="P234" i="25"/>
  <c r="BK245" i="25"/>
  <c r="J245" i="25"/>
  <c r="J101" i="25"/>
  <c r="BK251" i="25"/>
  <c r="J251" i="25"/>
  <c r="J102" i="25"/>
  <c r="T251" i="25"/>
  <c r="P277" i="25"/>
  <c r="P299" i="25"/>
  <c r="T299" i="25"/>
  <c r="P304" i="25"/>
  <c r="T129" i="26"/>
  <c r="T158" i="26"/>
  <c r="P180" i="26"/>
  <c r="R128" i="27"/>
  <c r="P133" i="27"/>
  <c r="T129" i="28"/>
  <c r="BK157" i="28"/>
  <c r="J157" i="28"/>
  <c r="J101" i="28"/>
  <c r="R157" i="28"/>
  <c r="P129" i="29"/>
  <c r="BK148" i="29"/>
  <c r="J148" i="29"/>
  <c r="J100" i="29"/>
  <c r="T148" i="29"/>
  <c r="T160" i="29"/>
  <c r="BK135" i="30"/>
  <c r="J135" i="30"/>
  <c r="J100" i="30"/>
  <c r="R135" i="30"/>
  <c r="BK137" i="31"/>
  <c r="P137" i="31"/>
  <c r="BK243" i="31"/>
  <c r="J243" i="31"/>
  <c r="J99" i="31"/>
  <c r="R243" i="31"/>
  <c r="P268" i="31"/>
  <c r="R268" i="31"/>
  <c r="BK279" i="31"/>
  <c r="J279" i="31"/>
  <c r="J101" i="31"/>
  <c r="P279" i="31"/>
  <c r="T279" i="31"/>
  <c r="P287" i="31"/>
  <c r="BK344" i="31"/>
  <c r="J344" i="31"/>
  <c r="J104" i="31"/>
  <c r="P344" i="31"/>
  <c r="BK442" i="31"/>
  <c r="J442" i="31"/>
  <c r="J105" i="31"/>
  <c r="T442" i="31"/>
  <c r="BK450" i="31"/>
  <c r="J450" i="31"/>
  <c r="J107" i="31"/>
  <c r="R450" i="31"/>
  <c r="T464" i="31"/>
  <c r="BK128" i="32"/>
  <c r="J128" i="32"/>
  <c r="J99" i="32"/>
  <c r="T128" i="32"/>
  <c r="R145" i="32"/>
  <c r="BK127" i="33"/>
  <c r="BK126" i="33"/>
  <c r="J126" i="33"/>
  <c r="J98" i="33"/>
  <c r="T127" i="33"/>
  <c r="T126" i="33"/>
  <c r="BK127" i="34"/>
  <c r="J127" i="34"/>
  <c r="J99" i="34"/>
  <c r="T127" i="34"/>
  <c r="T126" i="34"/>
  <c r="BK135" i="35"/>
  <c r="T135" i="35"/>
  <c r="P149" i="35"/>
  <c r="T149" i="35"/>
  <c r="P154" i="35"/>
  <c r="T154" i="35"/>
  <c r="P159" i="35"/>
  <c r="BK165" i="35"/>
  <c r="J165" i="35"/>
  <c r="J102" i="35"/>
  <c r="T165" i="35"/>
  <c r="T187" i="35"/>
  <c r="P195" i="35"/>
  <c r="BK199" i="35"/>
  <c r="J199" i="35"/>
  <c r="J106" i="35"/>
  <c r="T199" i="35"/>
  <c r="T198" i="35"/>
  <c r="T214" i="35"/>
  <c r="T213" i="35"/>
  <c r="BK135" i="36"/>
  <c r="J135" i="36"/>
  <c r="J98" i="36"/>
  <c r="T135" i="36"/>
  <c r="P150" i="36"/>
  <c r="T150" i="36"/>
  <c r="P155" i="36"/>
  <c r="BK160" i="36"/>
  <c r="J160" i="36"/>
  <c r="J101" i="36"/>
  <c r="BK166" i="36"/>
  <c r="J166" i="36"/>
  <c r="J102" i="36"/>
  <c r="R166" i="36"/>
  <c r="P183" i="36"/>
  <c r="R183" i="36"/>
  <c r="R190" i="36"/>
  <c r="BK194" i="36"/>
  <c r="BK193" i="36"/>
  <c r="J193" i="36"/>
  <c r="J105" i="36"/>
  <c r="R194" i="36"/>
  <c r="R193" i="36"/>
  <c r="BK209" i="36"/>
  <c r="J209" i="36"/>
  <c r="J108" i="36"/>
  <c r="T209" i="36"/>
  <c r="T208" i="36"/>
  <c r="BK130" i="37"/>
  <c r="R130" i="37"/>
  <c r="P147" i="37"/>
  <c r="T147" i="37"/>
  <c r="P151" i="37"/>
  <c r="T151" i="37"/>
  <c r="R156" i="37"/>
  <c r="P181" i="37"/>
  <c r="BK190" i="37"/>
  <c r="J190" i="37"/>
  <c r="J103" i="37"/>
  <c r="P190" i="37"/>
  <c r="BK130" i="38"/>
  <c r="R130" i="38"/>
  <c r="P147" i="38"/>
  <c r="T147" i="38"/>
  <c r="P151" i="38"/>
  <c r="BK156" i="38"/>
  <c r="J156" i="38"/>
  <c r="J101" i="38"/>
  <c r="T156" i="38"/>
  <c r="P180" i="38"/>
  <c r="BK189" i="38"/>
  <c r="J189" i="38"/>
  <c r="J103" i="38"/>
  <c r="P189" i="38"/>
  <c r="BK129" i="39"/>
  <c r="T129" i="39"/>
  <c r="BK145" i="39"/>
  <c r="J145" i="39"/>
  <c r="J99" i="39"/>
  <c r="R145" i="39"/>
  <c r="T145" i="39"/>
  <c r="R149" i="39"/>
  <c r="P180" i="39"/>
  <c r="T180" i="39"/>
  <c r="T187" i="39"/>
  <c r="BK129" i="40"/>
  <c r="J129" i="40"/>
  <c r="J98" i="40"/>
  <c r="T129" i="40"/>
  <c r="P141" i="40"/>
  <c r="BK145" i="40"/>
  <c r="J145" i="40"/>
  <c r="J100" i="40"/>
  <c r="T145" i="40"/>
  <c r="P159" i="40"/>
  <c r="BK166" i="40"/>
  <c r="J166" i="40"/>
  <c r="J102" i="40"/>
  <c r="T166" i="40"/>
  <c r="R125" i="43"/>
  <c r="BK132" i="43"/>
  <c r="J132" i="43"/>
  <c r="J98" i="43"/>
  <c r="R132" i="43"/>
  <c r="BK138" i="43"/>
  <c r="J138" i="43"/>
  <c r="J99" i="43"/>
  <c r="T138" i="43"/>
  <c r="BK125" i="44"/>
  <c r="J125" i="44"/>
  <c r="J97" i="44"/>
  <c r="P125" i="44"/>
  <c r="T125" i="44"/>
  <c r="P132" i="44"/>
  <c r="T132" i="44"/>
  <c r="P138" i="44"/>
  <c r="T138" i="44"/>
  <c r="P121" i="45"/>
  <c r="AU143" i="1"/>
  <c r="R121" i="45"/>
  <c r="P126" i="46"/>
  <c r="T126" i="46"/>
  <c r="R133" i="46"/>
  <c r="BK140" i="46"/>
  <c r="J140" i="46"/>
  <c r="J99" i="46"/>
  <c r="R140" i="46"/>
  <c r="BK150" i="46"/>
  <c r="J150" i="46"/>
  <c r="J100" i="46"/>
  <c r="R150" i="46"/>
  <c r="R150" i="47"/>
  <c r="BK137" i="2"/>
  <c r="P274" i="2"/>
  <c r="T280" i="2"/>
  <c r="T298" i="2"/>
  <c r="T312" i="2"/>
  <c r="P322" i="2"/>
  <c r="P138" i="3"/>
  <c r="P137" i="3"/>
  <c r="R147" i="3"/>
  <c r="BK290" i="3"/>
  <c r="J290" i="3"/>
  <c r="J104" i="3"/>
  <c r="R290" i="3"/>
  <c r="T296" i="3"/>
  <c r="T310" i="3"/>
  <c r="BK332" i="3"/>
  <c r="J332" i="3"/>
  <c r="J109" i="3"/>
  <c r="BK141" i="4"/>
  <c r="J141" i="4"/>
  <c r="J101" i="4"/>
  <c r="BK155" i="5"/>
  <c r="BK189" i="5"/>
  <c r="J189" i="5"/>
  <c r="J101" i="5"/>
  <c r="BK215" i="5"/>
  <c r="J215" i="5"/>
  <c r="J102" i="5"/>
  <c r="BK282" i="5"/>
  <c r="J282" i="5"/>
  <c r="J103" i="5"/>
  <c r="BK323" i="5"/>
  <c r="J323" i="5"/>
  <c r="J104" i="5"/>
  <c r="R338" i="5"/>
  <c r="BK491" i="5"/>
  <c r="J491" i="5"/>
  <c r="J106" i="5"/>
  <c r="R559" i="5"/>
  <c r="R589" i="5"/>
  <c r="T675" i="5"/>
  <c r="P740" i="5"/>
  <c r="P747" i="5"/>
  <c r="BK755" i="5"/>
  <c r="J755" i="5"/>
  <c r="J114" i="5"/>
  <c r="BK879" i="5"/>
  <c r="J879" i="5"/>
  <c r="J115" i="5"/>
  <c r="BK939" i="5"/>
  <c r="J939" i="5"/>
  <c r="J116" i="5"/>
  <c r="BK1009" i="5"/>
  <c r="J1009" i="5"/>
  <c r="J117" i="5"/>
  <c r="T1009" i="5"/>
  <c r="BK1031" i="5"/>
  <c r="J1031" i="5"/>
  <c r="J118" i="5"/>
  <c r="BK1266" i="5"/>
  <c r="J1266" i="5"/>
  <c r="J119" i="5"/>
  <c r="BK1286" i="5"/>
  <c r="J1286" i="5"/>
  <c r="J120" i="5"/>
  <c r="BK1296" i="5"/>
  <c r="J1296" i="5"/>
  <c r="J121" i="5"/>
  <c r="BK1316" i="5"/>
  <c r="J1316" i="5"/>
  <c r="J122" i="5"/>
  <c r="R1354" i="5"/>
  <c r="T1408" i="5"/>
  <c r="R135" i="6"/>
  <c r="BK162" i="6"/>
  <c r="J162" i="6"/>
  <c r="J102" i="6"/>
  <c r="BK189" i="6"/>
  <c r="J189" i="6"/>
  <c r="J103" i="6"/>
  <c r="BK204" i="6"/>
  <c r="J204" i="6"/>
  <c r="J104" i="6"/>
  <c r="BK272" i="6"/>
  <c r="J272" i="6"/>
  <c r="J106" i="6"/>
  <c r="T272" i="6"/>
  <c r="T232" i="6"/>
  <c r="BK169" i="7"/>
  <c r="J169" i="7"/>
  <c r="J100" i="7"/>
  <c r="R169" i="7"/>
  <c r="T176" i="7"/>
  <c r="R185" i="7"/>
  <c r="P190" i="7"/>
  <c r="P207" i="7"/>
  <c r="P212" i="7"/>
  <c r="T223" i="7"/>
  <c r="BK239" i="7"/>
  <c r="J239" i="7"/>
  <c r="J109" i="7"/>
  <c r="BK256" i="7"/>
  <c r="J256" i="7"/>
  <c r="J110" i="7"/>
  <c r="T256" i="7"/>
  <c r="R259" i="7"/>
  <c r="P274" i="7"/>
  <c r="BK284" i="7"/>
  <c r="J284" i="7"/>
  <c r="J114" i="7"/>
  <c r="P284" i="7"/>
  <c r="R288" i="7"/>
  <c r="R297" i="7"/>
  <c r="R305" i="7"/>
  <c r="BK325" i="7"/>
  <c r="J325" i="7"/>
  <c r="J121" i="7"/>
  <c r="T325" i="7"/>
  <c r="T329" i="7"/>
  <c r="BK335" i="7"/>
  <c r="J335" i="7"/>
  <c r="J124" i="7"/>
  <c r="T335" i="7"/>
  <c r="P340" i="7"/>
  <c r="R345" i="7"/>
  <c r="R350" i="7"/>
  <c r="R356" i="7"/>
  <c r="R364" i="7"/>
  <c r="R359" i="7"/>
  <c r="R370" i="7"/>
  <c r="P129" i="11"/>
  <c r="P158" i="11"/>
  <c r="P128" i="11"/>
  <c r="AU107" i="1"/>
  <c r="BK180" i="11"/>
  <c r="J180" i="11"/>
  <c r="J101" i="11"/>
  <c r="R180" i="11"/>
  <c r="BK133" i="12"/>
  <c r="J133" i="12"/>
  <c r="J100" i="12"/>
  <c r="P133" i="12"/>
  <c r="P129" i="13"/>
  <c r="BK144" i="13"/>
  <c r="J144" i="13"/>
  <c r="J100" i="13"/>
  <c r="T144" i="13"/>
  <c r="R156" i="13"/>
  <c r="P129" i="14"/>
  <c r="BK148" i="14"/>
  <c r="J148" i="14"/>
  <c r="J100" i="14"/>
  <c r="R148" i="14"/>
  <c r="P160" i="14"/>
  <c r="BK135" i="15"/>
  <c r="J135" i="15"/>
  <c r="J100" i="15"/>
  <c r="P135" i="15"/>
  <c r="P138" i="16"/>
  <c r="T138" i="16"/>
  <c r="T137" i="16"/>
  <c r="P147" i="16"/>
  <c r="BK323" i="16"/>
  <c r="J323" i="16"/>
  <c r="J105" i="16"/>
  <c r="T323" i="16"/>
  <c r="R337" i="16"/>
  <c r="BK356" i="16"/>
  <c r="J356" i="16"/>
  <c r="J108" i="16"/>
  <c r="R356" i="16"/>
  <c r="P367" i="16"/>
  <c r="P137" i="17"/>
  <c r="T137" i="17"/>
  <c r="T146" i="17"/>
  <c r="BK256" i="17"/>
  <c r="J256" i="17"/>
  <c r="J104" i="17"/>
  <c r="T256" i="17"/>
  <c r="P268" i="17"/>
  <c r="P284" i="17"/>
  <c r="BK292" i="17"/>
  <c r="J292" i="17"/>
  <c r="J108" i="17"/>
  <c r="R292" i="17"/>
  <c r="BK132" i="18"/>
  <c r="J132" i="18"/>
  <c r="J100" i="18"/>
  <c r="R132" i="18"/>
  <c r="R131" i="18"/>
  <c r="R130" i="18"/>
  <c r="P139" i="18"/>
  <c r="BK157" i="19"/>
  <c r="J157" i="19"/>
  <c r="J100" i="19"/>
  <c r="BK191" i="19"/>
  <c r="J191" i="19"/>
  <c r="J101" i="19"/>
  <c r="T191" i="19"/>
  <c r="R221" i="19"/>
  <c r="R302" i="19"/>
  <c r="BK343" i="19"/>
  <c r="J343" i="19"/>
  <c r="J104" i="19"/>
  <c r="P343" i="19"/>
  <c r="R343" i="19"/>
  <c r="T343" i="19"/>
  <c r="T358" i="19"/>
  <c r="R530" i="19"/>
  <c r="BK647" i="19"/>
  <c r="J647" i="19"/>
  <c r="J110" i="19"/>
  <c r="T647" i="19"/>
  <c r="T733" i="19"/>
  <c r="P800" i="19"/>
  <c r="BK828" i="19"/>
  <c r="J828" i="19"/>
  <c r="J113" i="19"/>
  <c r="P828" i="19"/>
  <c r="R828" i="19"/>
  <c r="T828" i="19"/>
  <c r="T834" i="19"/>
  <c r="R945" i="19"/>
  <c r="T1024" i="19"/>
  <c r="P1097" i="19"/>
  <c r="R1097" i="19"/>
  <c r="R1120" i="19"/>
  <c r="P1375" i="19"/>
  <c r="BK1394" i="19"/>
  <c r="J1394" i="19"/>
  <c r="J120" i="19"/>
  <c r="T1394" i="19"/>
  <c r="T1405" i="19"/>
  <c r="BK1438" i="19"/>
  <c r="J1438" i="19"/>
  <c r="J123" i="19"/>
  <c r="R1438" i="19"/>
  <c r="P1475" i="19"/>
  <c r="BK1534" i="19"/>
  <c r="J1534" i="19"/>
  <c r="J125" i="19"/>
  <c r="T1534" i="19"/>
  <c r="P1541" i="19"/>
  <c r="T175" i="21"/>
  <c r="BK203" i="21"/>
  <c r="J203" i="21"/>
  <c r="J102" i="21"/>
  <c r="BK212" i="21"/>
  <c r="T212" i="21"/>
  <c r="BK235" i="21"/>
  <c r="J235" i="21"/>
  <c r="J105" i="21"/>
  <c r="R235" i="21"/>
  <c r="R238" i="21"/>
  <c r="R249" i="21"/>
  <c r="P263" i="21"/>
  <c r="R263" i="21"/>
  <c r="R266" i="21"/>
  <c r="BK291" i="21"/>
  <c r="J291" i="21"/>
  <c r="J112" i="21"/>
  <c r="R291" i="21"/>
  <c r="P307" i="21"/>
  <c r="BK322" i="21"/>
  <c r="J322" i="21"/>
  <c r="J115" i="21"/>
  <c r="P322" i="21"/>
  <c r="P330" i="21"/>
  <c r="P313" i="21"/>
  <c r="P341" i="21"/>
  <c r="P336" i="21"/>
  <c r="BK370" i="21"/>
  <c r="J370" i="21"/>
  <c r="J122" i="21"/>
  <c r="T370" i="21"/>
  <c r="T380" i="21"/>
  <c r="R384" i="21"/>
  <c r="T390" i="21"/>
  <c r="R395" i="21"/>
  <c r="T400" i="21"/>
  <c r="R404" i="21"/>
  <c r="P409" i="21"/>
  <c r="BK417" i="21"/>
  <c r="J417" i="21"/>
  <c r="J133" i="21"/>
  <c r="T417" i="21"/>
  <c r="T412" i="21"/>
  <c r="R423" i="21"/>
  <c r="R433" i="21"/>
  <c r="R436" i="21"/>
  <c r="P439" i="21"/>
  <c r="R439" i="21"/>
  <c r="R138" i="22"/>
  <c r="R148" i="22"/>
  <c r="R153" i="22"/>
  <c r="P168" i="22"/>
  <c r="P181" i="22"/>
  <c r="BK227" i="22"/>
  <c r="J227" i="22"/>
  <c r="J108" i="22"/>
  <c r="R227" i="22"/>
  <c r="T266" i="22"/>
  <c r="R142" i="23"/>
  <c r="R140" i="23"/>
  <c r="P161" i="23"/>
  <c r="BK168" i="23"/>
  <c r="J168" i="23"/>
  <c r="J110" i="23"/>
  <c r="P168" i="23"/>
  <c r="P167" i="23"/>
  <c r="P129" i="24"/>
  <c r="P128" i="24"/>
  <c r="AU121" i="1"/>
  <c r="BK144" i="24"/>
  <c r="J144" i="24"/>
  <c r="J100" i="24"/>
  <c r="R144" i="24"/>
  <c r="P129" i="26"/>
  <c r="BK158" i="26"/>
  <c r="J158" i="26"/>
  <c r="J100" i="26"/>
  <c r="P158" i="26"/>
  <c r="BK180" i="26"/>
  <c r="J180" i="26"/>
  <c r="J101" i="26"/>
  <c r="R180" i="26"/>
  <c r="BK128" i="27"/>
  <c r="P128" i="27"/>
  <c r="P127" i="27"/>
  <c r="AU124" i="1"/>
  <c r="T128" i="27"/>
  <c r="T133" i="27"/>
  <c r="P129" i="28"/>
  <c r="R129" i="28"/>
  <c r="P145" i="28"/>
  <c r="T145" i="28"/>
  <c r="T157" i="28"/>
  <c r="BK129" i="29"/>
  <c r="J129" i="29"/>
  <c r="J99" i="29"/>
  <c r="R129" i="29"/>
  <c r="P148" i="29"/>
  <c r="BK160" i="29"/>
  <c r="J160" i="29"/>
  <c r="J101" i="29"/>
  <c r="R160" i="29"/>
  <c r="BK128" i="30"/>
  <c r="BK127" i="30"/>
  <c r="J127" i="30"/>
  <c r="J98" i="30"/>
  <c r="P128" i="30"/>
  <c r="T128" i="30"/>
  <c r="T135" i="30"/>
  <c r="R137" i="31"/>
  <c r="P243" i="31"/>
  <c r="BK268" i="31"/>
  <c r="J268" i="31"/>
  <c r="J100" i="31"/>
  <c r="BK287" i="31"/>
  <c r="J287" i="31"/>
  <c r="J102" i="31"/>
  <c r="R287" i="31"/>
  <c r="BK336" i="31"/>
  <c r="J336" i="31"/>
  <c r="J103" i="31"/>
  <c r="R336" i="31"/>
  <c r="T344" i="31"/>
  <c r="P442" i="31"/>
  <c r="P450" i="31"/>
  <c r="P449" i="31"/>
  <c r="BK464" i="31"/>
  <c r="J464" i="31"/>
  <c r="J108" i="31"/>
  <c r="R464" i="31"/>
  <c r="R128" i="32"/>
  <c r="P145" i="32"/>
  <c r="R127" i="33"/>
  <c r="R126" i="33"/>
  <c r="R127" i="34"/>
  <c r="R126" i="34"/>
  <c r="R135" i="35"/>
  <c r="BK154" i="35"/>
  <c r="J154" i="35"/>
  <c r="J100" i="35"/>
  <c r="R154" i="35"/>
  <c r="T159" i="35"/>
  <c r="P165" i="35"/>
  <c r="BK187" i="35"/>
  <c r="J187" i="35"/>
  <c r="J103" i="35"/>
  <c r="R187" i="35"/>
  <c r="R195" i="35"/>
  <c r="R199" i="35"/>
  <c r="R198" i="35"/>
  <c r="P214" i="35"/>
  <c r="P213" i="35"/>
  <c r="R135" i="36"/>
  <c r="BK155" i="36"/>
  <c r="J155" i="36"/>
  <c r="J100" i="36"/>
  <c r="T155" i="36"/>
  <c r="R160" i="36"/>
  <c r="P166" i="36"/>
  <c r="BK183" i="36"/>
  <c r="J183" i="36"/>
  <c r="J103" i="36"/>
  <c r="T183" i="36"/>
  <c r="P190" i="36"/>
  <c r="T194" i="36"/>
  <c r="T193" i="36"/>
  <c r="P209" i="36"/>
  <c r="P208" i="36"/>
  <c r="P130" i="37"/>
  <c r="BK147" i="37"/>
  <c r="J147" i="37"/>
  <c r="J99" i="37"/>
  <c r="BK151" i="37"/>
  <c r="J151" i="37"/>
  <c r="J100" i="37"/>
  <c r="R151" i="37"/>
  <c r="P156" i="37"/>
  <c r="BK181" i="37"/>
  <c r="J181" i="37"/>
  <c r="J102" i="37"/>
  <c r="R181" i="37"/>
  <c r="T190" i="37"/>
  <c r="P130" i="38"/>
  <c r="BK147" i="38"/>
  <c r="J147" i="38"/>
  <c r="J99" i="38"/>
  <c r="R147" i="38"/>
  <c r="R151" i="38"/>
  <c r="P156" i="38"/>
  <c r="BK180" i="38"/>
  <c r="J180" i="38"/>
  <c r="J102" i="38"/>
  <c r="R180" i="38"/>
  <c r="R189" i="38"/>
  <c r="R129" i="39"/>
  <c r="P145" i="39"/>
  <c r="P149" i="39"/>
  <c r="BK180" i="39"/>
  <c r="J180" i="39"/>
  <c r="J101" i="39"/>
  <c r="BK187" i="39"/>
  <c r="J187" i="39"/>
  <c r="J102" i="39"/>
  <c r="R187" i="39"/>
  <c r="R129" i="40"/>
  <c r="T141" i="40"/>
  <c r="R145" i="40"/>
  <c r="T159" i="40"/>
  <c r="R166" i="40"/>
  <c r="T137" i="2"/>
  <c r="T136" i="2"/>
  <c r="BK274" i="2"/>
  <c r="J274" i="2"/>
  <c r="J103" i="2"/>
  <c r="BK280" i="2"/>
  <c r="J280" i="2"/>
  <c r="J104" i="2"/>
  <c r="R298" i="2"/>
  <c r="R312" i="2"/>
  <c r="R322" i="2"/>
  <c r="T147" i="3"/>
  <c r="T290" i="3"/>
  <c r="R296" i="3"/>
  <c r="T332" i="3"/>
  <c r="T130" i="4"/>
  <c r="T129" i="4"/>
  <c r="T128" i="4"/>
  <c r="P141" i="4"/>
  <c r="P155" i="5"/>
  <c r="R189" i="5"/>
  <c r="T215" i="5"/>
  <c r="T282" i="5"/>
  <c r="T323" i="5"/>
  <c r="BK338" i="5"/>
  <c r="J338" i="5"/>
  <c r="J105" i="5"/>
  <c r="T491" i="5"/>
  <c r="P559" i="5"/>
  <c r="P589" i="5"/>
  <c r="R675" i="5"/>
  <c r="T740" i="5"/>
  <c r="R747" i="5"/>
  <c r="P755" i="5"/>
  <c r="P879" i="5"/>
  <c r="P939" i="5"/>
  <c r="R1009" i="5"/>
  <c r="P1031" i="5"/>
  <c r="P1266" i="5"/>
  <c r="T1286" i="5"/>
  <c r="P1296" i="5"/>
  <c r="P1316" i="5"/>
  <c r="T1354" i="5"/>
  <c r="R1408" i="5"/>
  <c r="BK135" i="6"/>
  <c r="J135" i="6"/>
  <c r="J100" i="6"/>
  <c r="BK155" i="6"/>
  <c r="J155" i="6"/>
  <c r="J101" i="6"/>
  <c r="P155" i="6"/>
  <c r="P162" i="6"/>
  <c r="P189" i="6"/>
  <c r="P204" i="6"/>
  <c r="P272" i="6"/>
  <c r="P232" i="6"/>
  <c r="T169" i="7"/>
  <c r="P176" i="7"/>
  <c r="P185" i="7"/>
  <c r="T190" i="7"/>
  <c r="BK212" i="7"/>
  <c r="J212" i="7"/>
  <c r="J105" i="7"/>
  <c r="R212" i="7"/>
  <c r="P223" i="7"/>
  <c r="T235" i="7"/>
  <c r="R239" i="7"/>
  <c r="R218" i="7"/>
  <c r="BK259" i="7"/>
  <c r="J259" i="7"/>
  <c r="J111" i="7"/>
  <c r="BK274" i="7"/>
  <c r="J274" i="7"/>
  <c r="J112" i="7"/>
  <c r="T284" i="7"/>
  <c r="T279" i="7"/>
  <c r="P288" i="7"/>
  <c r="BK305" i="7"/>
  <c r="J305" i="7"/>
  <c r="J118" i="7"/>
  <c r="BK320" i="7"/>
  <c r="J320" i="7"/>
  <c r="J120" i="7"/>
  <c r="P320" i="7"/>
  <c r="P325" i="7"/>
  <c r="P329" i="7"/>
  <c r="R332" i="7"/>
  <c r="P335" i="7"/>
  <c r="BK345" i="7"/>
  <c r="BK350" i="7"/>
  <c r="J350" i="7"/>
  <c r="J128" i="7"/>
  <c r="P350" i="7"/>
  <c r="P356" i="7"/>
  <c r="P343" i="7"/>
  <c r="T364" i="7"/>
  <c r="T359" i="7"/>
  <c r="P370" i="7"/>
  <c r="T138" i="8"/>
  <c r="T137" i="8"/>
  <c r="P148" i="8"/>
  <c r="T168" i="8"/>
  <c r="BK224" i="8"/>
  <c r="J224" i="8"/>
  <c r="J108" i="8"/>
  <c r="T224" i="8"/>
  <c r="P263" i="8"/>
  <c r="R132" i="9"/>
  <c r="R131" i="9"/>
  <c r="T148" i="9"/>
  <c r="BK152" i="9"/>
  <c r="J152" i="9"/>
  <c r="J103" i="9"/>
  <c r="R152" i="9"/>
  <c r="R151" i="9"/>
  <c r="BK135" i="10"/>
  <c r="J135" i="10"/>
  <c r="J99" i="10"/>
  <c r="P135" i="10"/>
  <c r="BK233" i="10"/>
  <c r="J233" i="10"/>
  <c r="J100" i="10"/>
  <c r="P233" i="10"/>
  <c r="BK243" i="10"/>
  <c r="J243" i="10"/>
  <c r="J101" i="10"/>
  <c r="BK249" i="10"/>
  <c r="J249" i="10"/>
  <c r="J102" i="10"/>
  <c r="T249" i="10"/>
  <c r="P275" i="10"/>
  <c r="P297" i="10"/>
  <c r="T297" i="10"/>
  <c r="R302" i="10"/>
  <c r="BK129" i="11"/>
  <c r="R129" i="11"/>
  <c r="BK158" i="11"/>
  <c r="J158" i="11"/>
  <c r="J100" i="11"/>
  <c r="R158" i="11"/>
  <c r="T180" i="11"/>
  <c r="BK128" i="12"/>
  <c r="P128" i="12"/>
  <c r="P127" i="12"/>
  <c r="AU108" i="1"/>
  <c r="R128" i="12"/>
  <c r="R127" i="12"/>
  <c r="T133" i="12"/>
  <c r="BK129" i="13"/>
  <c r="J129" i="13"/>
  <c r="J99" i="13"/>
  <c r="T129" i="13"/>
  <c r="P144" i="13"/>
  <c r="R144" i="13"/>
  <c r="BK156" i="13"/>
  <c r="J156" i="13"/>
  <c r="J101" i="13"/>
  <c r="P156" i="13"/>
  <c r="T156" i="13"/>
  <c r="BK129" i="14"/>
  <c r="J129" i="14"/>
  <c r="J99" i="14"/>
  <c r="R129" i="14"/>
  <c r="R128" i="14"/>
  <c r="P148" i="14"/>
  <c r="T148" i="14"/>
  <c r="T160" i="14"/>
  <c r="BK128" i="15"/>
  <c r="J128" i="15"/>
  <c r="J99" i="15"/>
  <c r="P128" i="15"/>
  <c r="T128" i="15"/>
  <c r="T135" i="15"/>
  <c r="BK147" i="16"/>
  <c r="J147" i="16"/>
  <c r="J101" i="16"/>
  <c r="R147" i="16"/>
  <c r="P314" i="16"/>
  <c r="R314" i="16"/>
  <c r="R313" i="16"/>
  <c r="P323" i="16"/>
  <c r="BK337" i="16"/>
  <c r="J337" i="16"/>
  <c r="J106" i="16"/>
  <c r="T337" i="16"/>
  <c r="P356" i="16"/>
  <c r="T356" i="16"/>
  <c r="T367" i="16"/>
  <c r="BK146" i="17"/>
  <c r="J146" i="17"/>
  <c r="J101" i="17"/>
  <c r="P146" i="17"/>
  <c r="R256" i="17"/>
  <c r="R268" i="17"/>
  <c r="R284" i="17"/>
  <c r="T292" i="17"/>
  <c r="P132" i="18"/>
  <c r="P131" i="18"/>
  <c r="P130" i="18"/>
  <c r="AU115" i="1"/>
  <c r="BK139" i="18"/>
  <c r="J139" i="18"/>
  <c r="J101" i="18"/>
  <c r="T139" i="18"/>
  <c r="T135" i="20"/>
  <c r="R155" i="20"/>
  <c r="P162" i="20"/>
  <c r="BK192" i="20"/>
  <c r="J192" i="20"/>
  <c r="J103" i="20"/>
  <c r="R192" i="20"/>
  <c r="R207" i="20"/>
  <c r="T286" i="20"/>
  <c r="T238" i="20"/>
  <c r="BK175" i="21"/>
  <c r="J175" i="21"/>
  <c r="J100" i="21"/>
  <c r="R175" i="21"/>
  <c r="P189" i="21"/>
  <c r="R189" i="21"/>
  <c r="P203" i="21"/>
  <c r="R203" i="21"/>
  <c r="P212" i="21"/>
  <c r="BK232" i="21"/>
  <c r="J232" i="21"/>
  <c r="J104" i="21"/>
  <c r="P232" i="21"/>
  <c r="T232" i="21"/>
  <c r="P235" i="21"/>
  <c r="T235" i="21"/>
  <c r="P238" i="21"/>
  <c r="T238" i="21"/>
  <c r="P249" i="21"/>
  <c r="BK263" i="21"/>
  <c r="J263" i="21"/>
  <c r="J109" i="21"/>
  <c r="BK266" i="21"/>
  <c r="J266" i="21"/>
  <c r="J110" i="21"/>
  <c r="P266" i="21"/>
  <c r="BK287" i="21"/>
  <c r="J287" i="21"/>
  <c r="J111" i="21"/>
  <c r="P287" i="21"/>
  <c r="R287" i="21"/>
  <c r="P291" i="21"/>
  <c r="BK307" i="21"/>
  <c r="J307" i="21"/>
  <c r="J113" i="21"/>
  <c r="T307" i="21"/>
  <c r="T322" i="21"/>
  <c r="BK330" i="21"/>
  <c r="J330" i="21"/>
  <c r="J118" i="21"/>
  <c r="T330" i="21"/>
  <c r="BK341" i="21"/>
  <c r="J341" i="21"/>
  <c r="J120" i="21"/>
  <c r="T341" i="21"/>
  <c r="T336" i="21"/>
  <c r="R370" i="21"/>
  <c r="P380" i="21"/>
  <c r="R380" i="21"/>
  <c r="P384" i="21"/>
  <c r="BK387" i="21"/>
  <c r="J387" i="21"/>
  <c r="J125" i="21"/>
  <c r="P387" i="21"/>
  <c r="R387" i="21"/>
  <c r="BK390" i="21"/>
  <c r="J390" i="21"/>
  <c r="J126" i="21"/>
  <c r="P390" i="21"/>
  <c r="BK395" i="21"/>
  <c r="J395" i="21"/>
  <c r="J127" i="21"/>
  <c r="T395" i="21"/>
  <c r="P400" i="21"/>
  <c r="BK404" i="21"/>
  <c r="J404" i="21"/>
  <c r="J130" i="21"/>
  <c r="P404" i="21"/>
  <c r="P398" i="21"/>
  <c r="BK409" i="21"/>
  <c r="J409" i="21"/>
  <c r="J131" i="21"/>
  <c r="T409" i="21"/>
  <c r="P417" i="21"/>
  <c r="P412" i="21"/>
  <c r="BK423" i="21"/>
  <c r="J423" i="21"/>
  <c r="J134" i="21"/>
  <c r="T423" i="21"/>
  <c r="P433" i="21"/>
  <c r="BK436" i="21"/>
  <c r="J436" i="21"/>
  <c r="J137" i="21"/>
  <c r="P436" i="21"/>
  <c r="BK439" i="21"/>
  <c r="J439" i="21"/>
  <c r="J138" i="21"/>
  <c r="T439" i="21"/>
  <c r="T135" i="25"/>
  <c r="T234" i="25"/>
  <c r="T245" i="25"/>
  <c r="T304" i="25"/>
  <c r="T134" i="25"/>
  <c r="R245" i="25"/>
  <c r="R251" i="25"/>
  <c r="R277" i="25"/>
  <c r="BK299" i="25"/>
  <c r="J299" i="25"/>
  <c r="J106" i="25"/>
  <c r="R299" i="25"/>
  <c r="BK129" i="26"/>
  <c r="J129" i="26"/>
  <c r="J99" i="26"/>
  <c r="R129" i="26"/>
  <c r="R158" i="26"/>
  <c r="T180" i="26"/>
  <c r="BK133" i="27"/>
  <c r="J133" i="27"/>
  <c r="J100" i="27"/>
  <c r="R133" i="27"/>
  <c r="BK129" i="28"/>
  <c r="BK145" i="28"/>
  <c r="J145" i="28"/>
  <c r="J100" i="28"/>
  <c r="R145" i="28"/>
  <c r="P157" i="28"/>
  <c r="T129" i="29"/>
  <c r="R148" i="29"/>
  <c r="P160" i="29"/>
  <c r="R128" i="30"/>
  <c r="R127" i="30"/>
  <c r="P135" i="30"/>
  <c r="P135" i="36"/>
  <c r="BK150" i="36"/>
  <c r="J150" i="36"/>
  <c r="J99" i="36"/>
  <c r="R150" i="36"/>
  <c r="R155" i="36"/>
  <c r="P160" i="36"/>
  <c r="T160" i="36"/>
  <c r="T166" i="36"/>
  <c r="BK190" i="36"/>
  <c r="J190" i="36"/>
  <c r="J104" i="36"/>
  <c r="T190" i="36"/>
  <c r="P194" i="36"/>
  <c r="P193" i="36"/>
  <c r="R209" i="36"/>
  <c r="R208" i="36"/>
  <c r="T130" i="37"/>
  <c r="R147" i="37"/>
  <c r="BK156" i="37"/>
  <c r="J156" i="37"/>
  <c r="J101" i="37"/>
  <c r="T156" i="37"/>
  <c r="T181" i="37"/>
  <c r="R190" i="37"/>
  <c r="P137" i="41"/>
  <c r="P136" i="41"/>
  <c r="R137" i="41"/>
  <c r="R136" i="41"/>
  <c r="P156" i="41"/>
  <c r="T156" i="41"/>
  <c r="P177" i="41"/>
  <c r="T177" i="41"/>
  <c r="BK184" i="41"/>
  <c r="J184" i="41"/>
  <c r="J105" i="41"/>
  <c r="T184" i="41"/>
  <c r="BK189" i="41"/>
  <c r="J189" i="41"/>
  <c r="J107" i="41"/>
  <c r="R189" i="41"/>
  <c r="BK195" i="41"/>
  <c r="J195" i="41"/>
  <c r="J108" i="41"/>
  <c r="R195" i="41"/>
  <c r="BK214" i="41"/>
  <c r="J214" i="41"/>
  <c r="J109" i="41"/>
  <c r="P214" i="41"/>
  <c r="T214" i="41"/>
  <c r="P219" i="41"/>
  <c r="T219" i="41"/>
  <c r="T137" i="42"/>
  <c r="T136" i="42"/>
  <c r="P156" i="42"/>
  <c r="T156" i="42"/>
  <c r="P177" i="42"/>
  <c r="R177" i="42"/>
  <c r="BK184" i="42"/>
  <c r="J184" i="42"/>
  <c r="J105" i="42"/>
  <c r="P184" i="42"/>
  <c r="R184" i="42"/>
  <c r="T184" i="42"/>
  <c r="BK189" i="42"/>
  <c r="J189" i="42"/>
  <c r="J107" i="42"/>
  <c r="P189" i="42"/>
  <c r="R189" i="42"/>
  <c r="T189" i="42"/>
  <c r="BK195" i="42"/>
  <c r="J195" i="42"/>
  <c r="J108" i="42"/>
  <c r="P195" i="42"/>
  <c r="R195" i="42"/>
  <c r="T195" i="42"/>
  <c r="BK214" i="42"/>
  <c r="J214" i="42"/>
  <c r="J109" i="42"/>
  <c r="P214" i="42"/>
  <c r="R214" i="42"/>
  <c r="T214" i="42"/>
  <c r="BK219" i="42"/>
  <c r="J219" i="42"/>
  <c r="J110" i="42"/>
  <c r="P219" i="42"/>
  <c r="T219" i="42"/>
  <c r="BK125" i="43"/>
  <c r="J125" i="43"/>
  <c r="J97" i="43"/>
  <c r="P125" i="43"/>
  <c r="T125" i="43"/>
  <c r="P132" i="43"/>
  <c r="T132" i="43"/>
  <c r="P138" i="43"/>
  <c r="R138" i="43"/>
  <c r="R125" i="44"/>
  <c r="BK132" i="44"/>
  <c r="J132" i="44"/>
  <c r="J98" i="44"/>
  <c r="R132" i="44"/>
  <c r="BK138" i="44"/>
  <c r="J138" i="44"/>
  <c r="J99" i="44"/>
  <c r="R138" i="44"/>
  <c r="BK121" i="45"/>
  <c r="J121" i="45"/>
  <c r="J96" i="45"/>
  <c r="J30" i="45"/>
  <c r="T121" i="45"/>
  <c r="BK126" i="46"/>
  <c r="J126" i="46"/>
  <c r="J97" i="46"/>
  <c r="R126" i="46"/>
  <c r="R125" i="46"/>
  <c r="BK133" i="46"/>
  <c r="J133" i="46"/>
  <c r="J98" i="46"/>
  <c r="P133" i="46"/>
  <c r="T133" i="46"/>
  <c r="P140" i="46"/>
  <c r="T140" i="46"/>
  <c r="P150" i="46"/>
  <c r="T150" i="46"/>
  <c r="BK126" i="47"/>
  <c r="J126" i="47"/>
  <c r="J97" i="47"/>
  <c r="P126" i="47"/>
  <c r="R126" i="47"/>
  <c r="T126" i="47"/>
  <c r="BK133" i="47"/>
  <c r="J133" i="47"/>
  <c r="J98" i="47"/>
  <c r="P133" i="47"/>
  <c r="R133" i="47"/>
  <c r="T133" i="47"/>
  <c r="BK140" i="47"/>
  <c r="J140" i="47"/>
  <c r="J99" i="47"/>
  <c r="P140" i="47"/>
  <c r="R140" i="47"/>
  <c r="T140" i="47"/>
  <c r="BK150" i="47"/>
  <c r="J150" i="47"/>
  <c r="J100" i="47"/>
  <c r="P150" i="47"/>
  <c r="T150" i="47"/>
  <c r="BK121" i="48"/>
  <c r="J121" i="48"/>
  <c r="J96" i="48"/>
  <c r="P121" i="48"/>
  <c r="AU146" i="1"/>
  <c r="R121" i="48"/>
  <c r="T121" i="48"/>
  <c r="J91" i="2"/>
  <c r="BF138" i="2"/>
  <c r="BF142" i="2"/>
  <c r="BF159" i="2"/>
  <c r="BF162" i="2"/>
  <c r="BF201" i="2"/>
  <c r="BF210" i="2"/>
  <c r="BF235" i="2"/>
  <c r="BF240" i="2"/>
  <c r="BF241" i="2"/>
  <c r="BF252" i="2"/>
  <c r="BF279" i="2"/>
  <c r="BF295" i="2"/>
  <c r="BF302" i="2"/>
  <c r="BK271" i="2"/>
  <c r="J271" i="2"/>
  <c r="J101" i="2"/>
  <c r="J91" i="3"/>
  <c r="F133" i="3"/>
  <c r="BF142" i="3"/>
  <c r="BF145" i="3"/>
  <c r="BF228" i="3"/>
  <c r="BF249" i="3"/>
  <c r="BF255" i="3"/>
  <c r="BF297" i="3"/>
  <c r="BF333" i="3"/>
  <c r="BK287" i="3"/>
  <c r="J287" i="3"/>
  <c r="J102" i="3"/>
  <c r="J91" i="4"/>
  <c r="F94" i="4"/>
  <c r="E116" i="4"/>
  <c r="BF143" i="4"/>
  <c r="BF147" i="4"/>
  <c r="J91" i="5"/>
  <c r="BF159" i="5"/>
  <c r="BF176" i="5"/>
  <c r="BF193" i="5"/>
  <c r="BF197" i="5"/>
  <c r="BF210" i="5"/>
  <c r="BF216" i="5"/>
  <c r="BF274" i="5"/>
  <c r="BF301" i="5"/>
  <c r="BF305" i="5"/>
  <c r="BF376" i="5"/>
  <c r="BF429" i="5"/>
  <c r="BF466" i="5"/>
  <c r="BF467" i="5"/>
  <c r="BF487" i="5"/>
  <c r="BF490" i="5"/>
  <c r="BF503" i="5"/>
  <c r="BF507" i="5"/>
  <c r="BF560" i="5"/>
  <c r="BF566" i="5"/>
  <c r="BF579" i="5"/>
  <c r="BF586" i="5"/>
  <c r="BF590" i="5"/>
  <c r="BF607" i="5"/>
  <c r="BF621" i="5"/>
  <c r="BF645" i="5"/>
  <c r="BF653" i="5"/>
  <c r="BF680" i="5"/>
  <c r="BF691" i="5"/>
  <c r="BF706" i="5"/>
  <c r="BF726" i="5"/>
  <c r="BF730" i="5"/>
  <c r="BF733" i="5"/>
  <c r="BF746" i="5"/>
  <c r="BF748" i="5"/>
  <c r="BF785" i="5"/>
  <c r="BF828" i="5"/>
  <c r="BF835" i="5"/>
  <c r="BF852" i="5"/>
  <c r="BF880" i="5"/>
  <c r="BF900" i="5"/>
  <c r="BF904" i="5"/>
  <c r="BF931" i="5"/>
  <c r="BF938" i="5"/>
  <c r="BF953" i="5"/>
  <c r="BF962" i="5"/>
  <c r="BF983" i="5"/>
  <c r="BF995" i="5"/>
  <c r="BF1020" i="5"/>
  <c r="BF1026" i="5"/>
  <c r="BF1062" i="5"/>
  <c r="BF1067" i="5"/>
  <c r="BF1084" i="5"/>
  <c r="BF1085" i="5"/>
  <c r="BF1089" i="5"/>
  <c r="BF1090" i="5"/>
  <c r="BF1097" i="5"/>
  <c r="BF1101" i="5"/>
  <c r="BF1113" i="5"/>
  <c r="BF1114" i="5"/>
  <c r="BF1133" i="5"/>
  <c r="BF1230" i="5"/>
  <c r="BF1252" i="5"/>
  <c r="BF1262" i="5"/>
  <c r="BF1357" i="5"/>
  <c r="BF1428" i="5"/>
  <c r="J91" i="6"/>
  <c r="BF137" i="6"/>
  <c r="BF140" i="6"/>
  <c r="BF144" i="6"/>
  <c r="BF145" i="6"/>
  <c r="BF146" i="6"/>
  <c r="BF148" i="6"/>
  <c r="BF149" i="6"/>
  <c r="BF151" i="6"/>
  <c r="BF153" i="6"/>
  <c r="BF157" i="6"/>
  <c r="BF165" i="6"/>
  <c r="BF166" i="6"/>
  <c r="BF173" i="6"/>
  <c r="BF177" i="6"/>
  <c r="BF184" i="6"/>
  <c r="BF188" i="6"/>
  <c r="BF190" i="6"/>
  <c r="BF191" i="6"/>
  <c r="BF193" i="6"/>
  <c r="BF201" i="6"/>
  <c r="BF212" i="6"/>
  <c r="BF215" i="6"/>
  <c r="BF217" i="6"/>
  <c r="BF221" i="6"/>
  <c r="BF225" i="6"/>
  <c r="BF228" i="6"/>
  <c r="BF229" i="6"/>
  <c r="BF234" i="6"/>
  <c r="BF236" i="6"/>
  <c r="BF248" i="6"/>
  <c r="BF258" i="6"/>
  <c r="BF260" i="6"/>
  <c r="BF263" i="6"/>
  <c r="BF278" i="6"/>
  <c r="BK232" i="6"/>
  <c r="J232" i="6"/>
  <c r="J105" i="6"/>
  <c r="J91" i="7"/>
  <c r="BF161" i="7"/>
  <c r="BF170" i="7"/>
  <c r="BF187" i="7"/>
  <c r="BF197" i="7"/>
  <c r="BF198" i="7"/>
  <c r="BF199" i="7"/>
  <c r="BF203" i="7"/>
  <c r="BF204" i="7"/>
  <c r="BF208" i="7"/>
  <c r="BF215" i="7"/>
  <c r="BF219" i="7"/>
  <c r="BF222" i="7"/>
  <c r="BF232" i="7"/>
  <c r="BF241" i="7"/>
  <c r="BF244" i="7"/>
  <c r="BF245" i="7"/>
  <c r="BF247" i="7"/>
  <c r="BF248" i="7"/>
  <c r="BF249" i="7"/>
  <c r="BF263" i="7"/>
  <c r="BF269" i="7"/>
  <c r="BF277" i="7"/>
  <c r="BF278" i="7"/>
  <c r="BF282" i="7"/>
  <c r="BF291" i="7"/>
  <c r="BF293" i="7"/>
  <c r="BF296" i="7"/>
  <c r="BF298" i="7"/>
  <c r="BF300" i="7"/>
  <c r="BF306" i="7"/>
  <c r="BF314" i="7"/>
  <c r="BF323" i="7"/>
  <c r="BF336" i="7"/>
  <c r="BF354" i="7"/>
  <c r="BF355" i="7"/>
  <c r="BF357" i="7"/>
  <c r="BF360" i="7"/>
  <c r="BF373" i="7"/>
  <c r="BF377" i="7"/>
  <c r="J91" i="8"/>
  <c r="E124" i="8"/>
  <c r="BF140" i="8"/>
  <c r="BF141" i="8"/>
  <c r="BF146" i="8"/>
  <c r="BF154" i="8"/>
  <c r="BF155" i="8"/>
  <c r="BF170" i="8"/>
  <c r="BF173" i="8"/>
  <c r="BF176" i="8"/>
  <c r="BF177" i="8"/>
  <c r="BF182" i="8"/>
  <c r="BF186" i="8"/>
  <c r="BF190" i="8"/>
  <c r="BF191" i="8"/>
  <c r="BF198" i="8"/>
  <c r="BF199" i="8"/>
  <c r="BF200" i="8"/>
  <c r="BF203" i="8"/>
  <c r="BF210" i="8"/>
  <c r="BF211" i="8"/>
  <c r="BF221" i="8"/>
  <c r="BF225" i="8"/>
  <c r="BF227" i="8"/>
  <c r="BF236" i="8"/>
  <c r="BF238" i="8"/>
  <c r="BF240" i="8"/>
  <c r="BF251" i="8"/>
  <c r="BF257" i="8"/>
  <c r="BF266" i="8"/>
  <c r="BF268" i="8"/>
  <c r="BF270" i="8"/>
  <c r="BF273" i="8"/>
  <c r="BF274" i="8"/>
  <c r="BF276" i="8"/>
  <c r="BF278" i="8"/>
  <c r="BF282" i="8"/>
  <c r="BF286" i="8"/>
  <c r="BF291" i="8"/>
  <c r="BF296" i="8"/>
  <c r="F94" i="9"/>
  <c r="BF135" i="9"/>
  <c r="BF136" i="9"/>
  <c r="BF141" i="9"/>
  <c r="BF143" i="9"/>
  <c r="BF154" i="9"/>
  <c r="BF156" i="9"/>
  <c r="F131" i="10"/>
  <c r="BF144" i="10"/>
  <c r="BF145" i="10"/>
  <c r="BF147" i="10"/>
  <c r="BF155" i="10"/>
  <c r="BF156" i="10"/>
  <c r="BF161" i="10"/>
  <c r="BF162" i="10"/>
  <c r="BF163" i="10"/>
  <c r="BF164" i="10"/>
  <c r="BF172" i="10"/>
  <c r="BF174" i="10"/>
  <c r="BF179" i="10"/>
  <c r="BF180" i="10"/>
  <c r="BF182" i="10"/>
  <c r="BF225" i="10"/>
  <c r="BF229" i="10"/>
  <c r="BF238" i="10"/>
  <c r="BF244" i="10"/>
  <c r="BF262" i="10"/>
  <c r="BF264" i="10"/>
  <c r="BF266" i="10"/>
  <c r="BF270" i="10"/>
  <c r="BF277" i="10"/>
  <c r="BF286" i="10"/>
  <c r="BF288" i="10"/>
  <c r="BF290" i="10"/>
  <c r="BF304" i="10"/>
  <c r="BF313" i="10"/>
  <c r="BF314" i="10"/>
  <c r="BF318" i="10"/>
  <c r="BF320" i="10"/>
  <c r="BF321" i="10"/>
  <c r="BF327" i="10"/>
  <c r="BK294" i="10"/>
  <c r="J294" i="10"/>
  <c r="J105" i="10"/>
  <c r="J91" i="11"/>
  <c r="BF137" i="11"/>
  <c r="BF145" i="11"/>
  <c r="BF153" i="11"/>
  <c r="BF155" i="11"/>
  <c r="BF156" i="11"/>
  <c r="BF160" i="11"/>
  <c r="BF161" i="11"/>
  <c r="BF162" i="11"/>
  <c r="BF163" i="11"/>
  <c r="BF166" i="11"/>
  <c r="BF1012" i="19"/>
  <c r="BF1016" i="19"/>
  <c r="BF1019" i="19"/>
  <c r="BF1022" i="19"/>
  <c r="BF1028" i="19"/>
  <c r="BF1031" i="19"/>
  <c r="BF1034" i="19"/>
  <c r="BF1035" i="19"/>
  <c r="BF1038" i="19"/>
  <c r="BF1041" i="19"/>
  <c r="BF1047" i="19"/>
  <c r="BF1050" i="19"/>
  <c r="BF1053" i="19"/>
  <c r="BF1056" i="19"/>
  <c r="BF1059" i="19"/>
  <c r="BF1062" i="19"/>
  <c r="BF1065" i="19"/>
  <c r="BF1068" i="19"/>
  <c r="BF1071" i="19"/>
  <c r="BF1074" i="19"/>
  <c r="BF1077" i="19"/>
  <c r="BF1083" i="19"/>
  <c r="BF1087" i="19"/>
  <c r="BF1088" i="19"/>
  <c r="BF1089" i="19"/>
  <c r="BF1090" i="19"/>
  <c r="BF1094" i="19"/>
  <c r="BF1096" i="19"/>
  <c r="BF1098" i="19"/>
  <c r="BF1110" i="19"/>
  <c r="BF1111" i="19"/>
  <c r="BF1115" i="19"/>
  <c r="BF1116" i="19"/>
  <c r="BF1118" i="19"/>
  <c r="BF1121" i="19"/>
  <c r="BF1153" i="19"/>
  <c r="BF1170" i="19"/>
  <c r="BF1177" i="19"/>
  <c r="BF1178" i="19"/>
  <c r="BF1191" i="19"/>
  <c r="BF1192" i="19"/>
  <c r="BF1198" i="19"/>
  <c r="BF1211" i="19"/>
  <c r="BF1218" i="19"/>
  <c r="BF1223" i="19"/>
  <c r="BF1261" i="19"/>
  <c r="BF1278" i="19"/>
  <c r="BF1319" i="19"/>
  <c r="BF1343" i="19"/>
  <c r="BF1355" i="19"/>
  <c r="BF1361" i="19"/>
  <c r="BF1371" i="19"/>
  <c r="BF1374" i="19"/>
  <c r="BF1391" i="19"/>
  <c r="BF1395" i="19"/>
  <c r="BF1402" i="19"/>
  <c r="BF1404" i="19"/>
  <c r="BF1406" i="19"/>
  <c r="BF1414" i="19"/>
  <c r="BF1418" i="19"/>
  <c r="BF1420" i="19"/>
  <c r="BF1437" i="19"/>
  <c r="BF1446" i="19"/>
  <c r="BF1499" i="19"/>
  <c r="BF1540" i="19"/>
  <c r="BF1558" i="19"/>
  <c r="BF1561" i="19"/>
  <c r="BF1564" i="19"/>
  <c r="BK604" i="19"/>
  <c r="J604" i="19"/>
  <c r="J107" i="19"/>
  <c r="J91" i="20"/>
  <c r="F94" i="20"/>
  <c r="BF139" i="20"/>
  <c r="BF140" i="20"/>
  <c r="BF141" i="20"/>
  <c r="BF144" i="20"/>
  <c r="BF145" i="20"/>
  <c r="BF146" i="20"/>
  <c r="BF147" i="20"/>
  <c r="BF148" i="20"/>
  <c r="BF149" i="20"/>
  <c r="BF151" i="20"/>
  <c r="BF164" i="20"/>
  <c r="BF167" i="20"/>
  <c r="BF174" i="20"/>
  <c r="BF178" i="20"/>
  <c r="BF200" i="20"/>
  <c r="BF214" i="20"/>
  <c r="BF216" i="20"/>
  <c r="BF218" i="20"/>
  <c r="BF223" i="20"/>
  <c r="BF228" i="20"/>
  <c r="BF229" i="20"/>
  <c r="BF232" i="20"/>
  <c r="BF233" i="20"/>
  <c r="BF240" i="20"/>
  <c r="BF250" i="20"/>
  <c r="BF254" i="20"/>
  <c r="BF258" i="20"/>
  <c r="BF261" i="20"/>
  <c r="BF288" i="20"/>
  <c r="BF291" i="20"/>
  <c r="E85" i="21"/>
  <c r="J159" i="21"/>
  <c r="BF170" i="21"/>
  <c r="BF179" i="21"/>
  <c r="BF183" i="21"/>
  <c r="BF185" i="21"/>
  <c r="BF191" i="21"/>
  <c r="BF192" i="21"/>
  <c r="BF197" i="21"/>
  <c r="BF199" i="21"/>
  <c r="BF207" i="21"/>
  <c r="BF208" i="21"/>
  <c r="BF213" i="21"/>
  <c r="BF214" i="21"/>
  <c r="BF228" i="21"/>
  <c r="BF230" i="21"/>
  <c r="BF231" i="21"/>
  <c r="BF236" i="21"/>
  <c r="BF248" i="21"/>
  <c r="BF253" i="21"/>
  <c r="BF264" i="21"/>
  <c r="BF265" i="21"/>
  <c r="BF272" i="21"/>
  <c r="BF275" i="21"/>
  <c r="BF281" i="21"/>
  <c r="BF284" i="21"/>
  <c r="BF292" i="21"/>
  <c r="BF297" i="21"/>
  <c r="BF306" i="21"/>
  <c r="BF318" i="21"/>
  <c r="BF325" i="21"/>
  <c r="BF333" i="21"/>
  <c r="BF339" i="21"/>
  <c r="BF342" i="21"/>
  <c r="BF344" i="21"/>
  <c r="BF345" i="21"/>
  <c r="BF347" i="21"/>
  <c r="BF369" i="21"/>
  <c r="BF371" i="21"/>
  <c r="BF379" i="21"/>
  <c r="BF386" i="21"/>
  <c r="BF399" i="21"/>
  <c r="BF401" i="21"/>
  <c r="BF426" i="21"/>
  <c r="BF427" i="21"/>
  <c r="BF428" i="21"/>
  <c r="BF434" i="21"/>
  <c r="BF440" i="21"/>
  <c r="J91" i="22"/>
  <c r="BF141" i="22"/>
  <c r="BF144" i="22"/>
  <c r="BF145" i="22"/>
  <c r="BF146" i="22"/>
  <c r="BF149" i="22"/>
  <c r="BF156" i="22"/>
  <c r="BF157" i="22"/>
  <c r="BF162" i="22"/>
  <c r="BF164" i="22"/>
  <c r="BF170" i="22"/>
  <c r="BF171" i="22"/>
  <c r="BF172" i="22"/>
  <c r="BF174" i="22"/>
  <c r="BF175" i="22"/>
  <c r="BF178" i="22"/>
  <c r="BF198" i="22"/>
  <c r="BF206" i="22"/>
  <c r="BF211" i="22"/>
  <c r="BF220" i="22"/>
  <c r="BF226" i="22"/>
  <c r="BF231" i="22"/>
  <c r="BF234" i="22"/>
  <c r="BF239" i="22"/>
  <c r="BF240" i="22"/>
  <c r="BF243" i="22"/>
  <c r="BF245" i="22"/>
  <c r="BF250" i="22"/>
  <c r="BF252" i="22"/>
  <c r="BF255" i="22"/>
  <c r="BF259" i="22"/>
  <c r="BF260" i="22"/>
  <c r="BF263" i="22"/>
  <c r="BF264" i="22"/>
  <c r="BF265" i="22"/>
  <c r="BF267" i="22"/>
  <c r="BF268" i="22"/>
  <c r="BF269" i="22"/>
  <c r="BF270" i="22"/>
  <c r="BF271" i="22"/>
  <c r="BF272" i="22"/>
  <c r="BF273" i="22"/>
  <c r="BF274" i="22"/>
  <c r="BF278" i="22"/>
  <c r="BF280" i="22"/>
  <c r="BF281" i="22"/>
  <c r="BF283" i="22"/>
  <c r="BF284" i="22"/>
  <c r="BF285" i="22"/>
  <c r="BF286" i="22"/>
  <c r="BF287" i="22"/>
  <c r="BF294" i="22"/>
  <c r="BF295" i="22"/>
  <c r="BF299" i="22"/>
  <c r="BF300" i="22"/>
  <c r="BF302" i="22"/>
  <c r="BF304" i="22"/>
  <c r="BF306" i="22"/>
  <c r="BF307" i="22"/>
  <c r="BF308" i="22"/>
  <c r="BF309" i="22"/>
  <c r="BF310" i="22"/>
  <c r="BF312" i="22"/>
  <c r="BK165" i="22"/>
  <c r="J165" i="22"/>
  <c r="J104" i="22"/>
  <c r="J91" i="23"/>
  <c r="E127" i="23"/>
  <c r="F136" i="23"/>
  <c r="BF144" i="23"/>
  <c r="BF146" i="23"/>
  <c r="BF148" i="23"/>
  <c r="BF150" i="23"/>
  <c r="BF152" i="23"/>
  <c r="BF153" i="23"/>
  <c r="BF155" i="23"/>
  <c r="BF157" i="23"/>
  <c r="BF163" i="23"/>
  <c r="BF169" i="23"/>
  <c r="BF173" i="23"/>
  <c r="E85" i="24"/>
  <c r="J91" i="24"/>
  <c r="BF130" i="24"/>
  <c r="BF135" i="24"/>
  <c r="BF137" i="24"/>
  <c r="BF142" i="24"/>
  <c r="BF143" i="24"/>
  <c r="BF146" i="24"/>
  <c r="BF148" i="24"/>
  <c r="BF149" i="24"/>
  <c r="BF150" i="24"/>
  <c r="BF151" i="24"/>
  <c r="J91" i="25"/>
  <c r="E122" i="25"/>
  <c r="BF143" i="25"/>
  <c r="BF144" i="25"/>
  <c r="BF147" i="25"/>
  <c r="BF148" i="25"/>
  <c r="BF149" i="25"/>
  <c r="BF151" i="25"/>
  <c r="BF152" i="25"/>
  <c r="BF154" i="25"/>
  <c r="BF157" i="25"/>
  <c r="BF158" i="25"/>
  <c r="BF159" i="25"/>
  <c r="BF160" i="25"/>
  <c r="BF162" i="25"/>
  <c r="BF163" i="25"/>
  <c r="BF165" i="25"/>
  <c r="BF166" i="25"/>
  <c r="BF167" i="25"/>
  <c r="BF168" i="25"/>
  <c r="BF169" i="25"/>
  <c r="BF172" i="25"/>
  <c r="BF174" i="25"/>
  <c r="BF175" i="25"/>
  <c r="BF177" i="25"/>
  <c r="BF179" i="25"/>
  <c r="BF188" i="25"/>
  <c r="BF194" i="25"/>
  <c r="BF198" i="25"/>
  <c r="BF203" i="25"/>
  <c r="BF210" i="25"/>
  <c r="BF217" i="25"/>
  <c r="BF226" i="25"/>
  <c r="BF233" i="25"/>
  <c r="BF236" i="25"/>
  <c r="BF246" i="25"/>
  <c r="BF249" i="25"/>
  <c r="BF250" i="25"/>
  <c r="BF256" i="25"/>
  <c r="BF263" i="25"/>
  <c r="BF266" i="25"/>
  <c r="BF269" i="25"/>
  <c r="BF286" i="25"/>
  <c r="BF307" i="25"/>
  <c r="BF309" i="25"/>
  <c r="BF311" i="25"/>
  <c r="BF312" i="25"/>
  <c r="BF325" i="25"/>
  <c r="BF329" i="25"/>
  <c r="BK296" i="25"/>
  <c r="J296" i="25"/>
  <c r="J105" i="25"/>
  <c r="E85" i="26"/>
  <c r="BF133" i="26"/>
  <c r="BF136" i="26"/>
  <c r="BF139" i="26"/>
  <c r="E115" i="32"/>
  <c r="F124" i="32"/>
  <c r="BF130" i="32"/>
  <c r="BF133" i="32"/>
  <c r="BF135" i="32"/>
  <c r="BF140" i="32"/>
  <c r="BF143" i="32"/>
  <c r="BF149" i="32"/>
  <c r="E85" i="33"/>
  <c r="F94" i="33"/>
  <c r="BF129" i="33"/>
  <c r="BF139" i="33"/>
  <c r="BF141" i="33"/>
  <c r="E114" i="34"/>
  <c r="F123" i="34"/>
  <c r="E85" i="35"/>
  <c r="F92" i="35"/>
  <c r="F129" i="35"/>
  <c r="BF136" i="35"/>
  <c r="BF161" i="35"/>
  <c r="BF162" i="35"/>
  <c r="BF168" i="35"/>
  <c r="BF182" i="35"/>
  <c r="BF184" i="35"/>
  <c r="BF210" i="35"/>
  <c r="J89" i="36"/>
  <c r="BF162" i="38"/>
  <c r="BF174" i="38"/>
  <c r="BF175" i="38"/>
  <c r="BF177" i="38"/>
  <c r="BF184" i="38"/>
  <c r="E85" i="39"/>
  <c r="F124" i="39"/>
  <c r="BF142" i="39"/>
  <c r="BF143" i="39"/>
  <c r="BF159" i="39"/>
  <c r="BF162" i="39"/>
  <c r="BF163" i="39"/>
  <c r="E85" i="40"/>
  <c r="BF137" i="40"/>
  <c r="BF139" i="40"/>
  <c r="BF152" i="40"/>
  <c r="BF153" i="40"/>
  <c r="BF155" i="40"/>
  <c r="F132" i="41"/>
  <c r="BF139" i="41"/>
  <c r="BF142" i="41"/>
  <c r="BF147" i="41"/>
  <c r="BF157" i="41"/>
  <c r="BF162" i="41"/>
  <c r="BF168" i="41"/>
  <c r="BF170" i="41"/>
  <c r="BF171" i="41"/>
  <c r="BF179" i="41"/>
  <c r="BF186" i="41"/>
  <c r="BF193" i="41"/>
  <c r="BF196" i="41"/>
  <c r="BF202" i="41"/>
  <c r="BF207" i="41"/>
  <c r="BF208" i="41"/>
  <c r="BF220" i="41"/>
  <c r="BK182" i="41"/>
  <c r="J182" i="41"/>
  <c r="J104" i="41"/>
  <c r="J89" i="42"/>
  <c r="F132" i="42"/>
  <c r="BF138" i="42"/>
  <c r="BF143" i="42"/>
  <c r="BF145" i="42"/>
  <c r="BF146" i="42"/>
  <c r="BF147" i="42"/>
  <c r="BF149" i="42"/>
  <c r="BF154" i="42"/>
  <c r="BF157" i="42"/>
  <c r="BF159" i="42"/>
  <c r="BF160" i="42"/>
  <c r="BF165" i="42"/>
  <c r="BF166" i="42"/>
  <c r="BF167" i="42"/>
  <c r="BF168" i="42"/>
  <c r="BF169" i="42"/>
  <c r="BF172" i="42"/>
  <c r="BF173" i="42"/>
  <c r="BF174" i="42"/>
  <c r="BF175" i="42"/>
  <c r="BF178" i="42"/>
  <c r="BF179" i="42"/>
  <c r="BF180" i="42"/>
  <c r="BF187" i="42"/>
  <c r="BF191" i="42"/>
  <c r="BF192" i="42"/>
  <c r="BF193" i="42"/>
  <c r="BF194" i="42"/>
  <c r="BF197" i="42"/>
  <c r="BF199" i="42"/>
  <c r="BF200" i="42"/>
  <c r="BF202" i="42"/>
  <c r="BF203" i="42"/>
  <c r="BF206" i="42"/>
  <c r="BF208" i="42"/>
  <c r="BF211" i="42"/>
  <c r="BF213" i="42"/>
  <c r="BF217" i="42"/>
  <c r="BF218" i="42"/>
  <c r="BF220" i="42"/>
  <c r="BK151" i="42"/>
  <c r="J151" i="42"/>
  <c r="J99" i="42"/>
  <c r="BF154" i="2"/>
  <c r="BF191" i="2"/>
  <c r="BF243" i="2"/>
  <c r="BF268" i="2"/>
  <c r="BF276" i="2"/>
  <c r="BF288" i="2"/>
  <c r="BF299" i="2"/>
  <c r="BF326" i="2"/>
  <c r="E124" i="3"/>
  <c r="BF167" i="3"/>
  <c r="BF187" i="3"/>
  <c r="BF190" i="3"/>
  <c r="BF196" i="3"/>
  <c r="BF202" i="3"/>
  <c r="BF212" i="3"/>
  <c r="BF224" i="3"/>
  <c r="BF254" i="3"/>
  <c r="BF257" i="3"/>
  <c r="BF259" i="3"/>
  <c r="BF260" i="3"/>
  <c r="BF262" i="3"/>
  <c r="BF288" i="3"/>
  <c r="BF292" i="3"/>
  <c r="BF314" i="3"/>
  <c r="BF319" i="3"/>
  <c r="BF336" i="3"/>
  <c r="BF142" i="4"/>
  <c r="BF146" i="4"/>
  <c r="BF152" i="4"/>
  <c r="BF159" i="4"/>
  <c r="E85" i="5"/>
  <c r="F150" i="5"/>
  <c r="BF162" i="5"/>
  <c r="BF165" i="5"/>
  <c r="BF168" i="5"/>
  <c r="BF173" i="5"/>
  <c r="BF179" i="5"/>
  <c r="BF186" i="5"/>
  <c r="BF190" i="5"/>
  <c r="BF200" i="5"/>
  <c r="BF202" i="5"/>
  <c r="BF207" i="5"/>
  <c r="BF243" i="5"/>
  <c r="BF278" i="5"/>
  <c r="BF297" i="5"/>
  <c r="BF324" i="5"/>
  <c r="BF328" i="5"/>
  <c r="BF332" i="5"/>
  <c r="BF336" i="5"/>
  <c r="BF353" i="5"/>
  <c r="BF367" i="5"/>
  <c r="BF383" i="5"/>
  <c r="BF393" i="5"/>
  <c r="BF410" i="5"/>
  <c r="BF422" i="5"/>
  <c r="BF454" i="5"/>
  <c r="BF458" i="5"/>
  <c r="BF492" i="5"/>
  <c r="BF505" i="5"/>
  <c r="BF514" i="5"/>
  <c r="BF516" i="5"/>
  <c r="BF519" i="5"/>
  <c r="BF521" i="5"/>
  <c r="BF557" i="5"/>
  <c r="BF567" i="5"/>
  <c r="BF571" i="5"/>
  <c r="BF577" i="5"/>
  <c r="BF617" i="5"/>
  <c r="BF618" i="5"/>
  <c r="BF633" i="5"/>
  <c r="BF655" i="5"/>
  <c r="BF674" i="5"/>
  <c r="BF683" i="5"/>
  <c r="BF688" i="5"/>
  <c r="BF690" i="5"/>
  <c r="BF698" i="5"/>
  <c r="BF712" i="5"/>
  <c r="BF714" i="5"/>
  <c r="BF716" i="5"/>
  <c r="BF719" i="5"/>
  <c r="BF724" i="5"/>
  <c r="BF734" i="5"/>
  <c r="BF739" i="5"/>
  <c r="BF741" i="5"/>
  <c r="BF744" i="5"/>
  <c r="BF754" i="5"/>
  <c r="BF756" i="5"/>
  <c r="BF771" i="5"/>
  <c r="BF795" i="5"/>
  <c r="BF833" i="5"/>
  <c r="BF864" i="5"/>
  <c r="BF867" i="5"/>
  <c r="BF892" i="5"/>
  <c r="BF908" i="5"/>
  <c r="BF921" i="5"/>
  <c r="BF924" i="5"/>
  <c r="BF934" i="5"/>
  <c r="BF948" i="5"/>
  <c r="BF955" i="5"/>
  <c r="BF965" i="5"/>
  <c r="BF968" i="5"/>
  <c r="BF986" i="5"/>
  <c r="BF989" i="5"/>
  <c r="BF992" i="5"/>
  <c r="BF1006" i="5"/>
  <c r="BF1022" i="5"/>
  <c r="BF1025" i="5"/>
  <c r="BF1030" i="5"/>
  <c r="BF1032" i="5"/>
  <c r="BF1069" i="5"/>
  <c r="BF1125" i="5"/>
  <c r="BF1129" i="5"/>
  <c r="BF1132" i="5"/>
  <c r="BF1177" i="5"/>
  <c r="BF1246" i="5"/>
  <c r="BF1259" i="5"/>
  <c r="BF1265" i="5"/>
  <c r="BF1267" i="5"/>
  <c r="BF1297" i="5"/>
  <c r="BF1313" i="5"/>
  <c r="BF1315" i="5"/>
  <c r="BF1339" i="5"/>
  <c r="BF139" i="6"/>
  <c r="BF143" i="6"/>
  <c r="BF152" i="6"/>
  <c r="BF156" i="6"/>
  <c r="BF163" i="6"/>
  <c r="BF164" i="6"/>
  <c r="BF168" i="6"/>
  <c r="BF171" i="6"/>
  <c r="BF174" i="6"/>
  <c r="BF196" i="6"/>
  <c r="BF197" i="6"/>
  <c r="BF199" i="6"/>
  <c r="BF200" i="6"/>
  <c r="BF203" i="6"/>
  <c r="BF205" i="6"/>
  <c r="BF206" i="6"/>
  <c r="BF211" i="6"/>
  <c r="BF213" i="6"/>
  <c r="BF216" i="6"/>
  <c r="BF227" i="6"/>
  <c r="BF233" i="6"/>
  <c r="BF242" i="6"/>
  <c r="BF243" i="6"/>
  <c r="BF245" i="6"/>
  <c r="BF246" i="6"/>
  <c r="BF247" i="6"/>
  <c r="BF250" i="6"/>
  <c r="BF252" i="6"/>
  <c r="BF262" i="6"/>
  <c r="BF267" i="6"/>
  <c r="BF268" i="6"/>
  <c r="BF274" i="6"/>
  <c r="BF275" i="6"/>
  <c r="BF277" i="6"/>
  <c r="BF279" i="6"/>
  <c r="E85" i="7"/>
  <c r="BF164" i="7"/>
  <c r="BF171" i="7"/>
  <c r="BF172" i="7"/>
  <c r="BF177" i="7"/>
  <c r="BF179" i="7"/>
  <c r="BF180" i="7"/>
  <c r="BF182" i="7"/>
  <c r="BF184" i="7"/>
  <c r="BF186" i="7"/>
  <c r="BF202" i="7"/>
  <c r="BF224" i="7"/>
  <c r="BF225" i="7"/>
  <c r="BF228" i="7"/>
  <c r="BF231" i="7"/>
  <c r="BF238" i="7"/>
  <c r="BF253" i="7"/>
  <c r="BF255" i="7"/>
  <c r="BF257" i="7"/>
  <c r="BF258" i="7"/>
  <c r="BF260" i="7"/>
  <c r="BF264" i="7"/>
  <c r="BF266" i="7"/>
  <c r="BF267" i="7"/>
  <c r="BF270" i="7"/>
  <c r="BF275" i="7"/>
  <c r="BF280" i="7"/>
  <c r="BF283" i="7"/>
  <c r="BF285" i="7"/>
  <c r="BF286" i="7"/>
  <c r="BF290" i="7"/>
  <c r="BF309" i="7"/>
  <c r="BF315" i="7"/>
  <c r="BF316" i="7"/>
  <c r="BF327" i="7"/>
  <c r="BF328" i="7"/>
  <c r="BF349" i="7"/>
  <c r="BF352" i="7"/>
  <c r="BF358" i="7"/>
  <c r="BF362" i="7"/>
  <c r="BF363" i="7"/>
  <c r="BF365" i="7"/>
  <c r="BF366" i="7"/>
  <c r="BF369" i="7"/>
  <c r="BF376" i="7"/>
  <c r="BK279" i="7"/>
  <c r="J279" i="7"/>
  <c r="J113" i="7"/>
  <c r="F94" i="8"/>
  <c r="BF145" i="8"/>
  <c r="BF156" i="8"/>
  <c r="BF158" i="8"/>
  <c r="BF161" i="8"/>
  <c r="BF171" i="8"/>
  <c r="BF174" i="8"/>
  <c r="BF178" i="8"/>
  <c r="BF192" i="8"/>
  <c r="BF194" i="8"/>
  <c r="BF196" i="8"/>
  <c r="BF201" i="8"/>
  <c r="BF206" i="8"/>
  <c r="BF207" i="8"/>
  <c r="BF208" i="8"/>
  <c r="BF212" i="8"/>
  <c r="BF214" i="8"/>
  <c r="BF215" i="8"/>
  <c r="BF216" i="8"/>
  <c r="BF219" i="8"/>
  <c r="BF220" i="8"/>
  <c r="BF237" i="8"/>
  <c r="BF241" i="8"/>
  <c r="BF244" i="8"/>
  <c r="BF245" i="8"/>
  <c r="BF248" i="8"/>
  <c r="BF249" i="8"/>
  <c r="BF252" i="8"/>
  <c r="BF254" i="8"/>
  <c r="BF255" i="8"/>
  <c r="BF256" i="8"/>
  <c r="BF258" i="8"/>
  <c r="BF259" i="8"/>
  <c r="BF262" i="8"/>
  <c r="BF264" i="8"/>
  <c r="BF265" i="8"/>
  <c r="BF267" i="8"/>
  <c r="BF269" i="8"/>
  <c r="BF272" i="8"/>
  <c r="BF275" i="8"/>
  <c r="BF279" i="8"/>
  <c r="BF280" i="8"/>
  <c r="BF283" i="8"/>
  <c r="BF284" i="8"/>
  <c r="BF287" i="8"/>
  <c r="BF289" i="8"/>
  <c r="BF290" i="8"/>
  <c r="BF294" i="8"/>
  <c r="BF295" i="8"/>
  <c r="BF297" i="8"/>
  <c r="BF298" i="8"/>
  <c r="BF299" i="8"/>
  <c r="BK165" i="8"/>
  <c r="J165" i="8"/>
  <c r="J104" i="8"/>
  <c r="E85" i="9"/>
  <c r="BF133" i="9"/>
  <c r="BF134" i="9"/>
  <c r="BF137" i="9"/>
  <c r="BF138" i="9"/>
  <c r="BF139" i="9"/>
  <c r="BF142" i="9"/>
  <c r="BF145" i="9"/>
  <c r="BF147" i="9"/>
  <c r="BF150" i="9"/>
  <c r="BF153" i="9"/>
  <c r="BF155" i="9"/>
  <c r="E85" i="10"/>
  <c r="J91" i="10"/>
  <c r="BF136" i="10"/>
  <c r="BF138" i="10"/>
  <c r="BF140" i="10"/>
  <c r="BF141" i="10"/>
  <c r="BF142" i="10"/>
  <c r="BF143" i="10"/>
  <c r="BF146" i="10"/>
  <c r="BF148" i="10"/>
  <c r="BF149" i="10"/>
  <c r="BF150" i="10"/>
  <c r="BF151" i="10"/>
  <c r="BF154" i="10"/>
  <c r="BF157" i="10"/>
  <c r="BF158" i="10"/>
  <c r="BF159" i="10"/>
  <c r="BF160" i="10"/>
  <c r="BF165" i="10"/>
  <c r="BF166" i="10"/>
  <c r="BF168" i="10"/>
  <c r="BF169" i="10"/>
  <c r="BF173" i="10"/>
  <c r="BF176" i="10"/>
  <c r="BF177" i="10"/>
  <c r="BF181" i="10"/>
  <c r="BF183" i="10"/>
  <c r="BF185" i="10"/>
  <c r="BF186" i="10"/>
  <c r="BF187" i="10"/>
  <c r="BF189" i="10"/>
  <c r="BF191" i="10"/>
  <c r="BF194" i="10"/>
  <c r="BF199" i="10"/>
  <c r="BF202" i="10"/>
  <c r="BF205" i="10"/>
  <c r="BF207" i="10"/>
  <c r="BF208" i="10"/>
  <c r="BF209" i="10"/>
  <c r="BF214" i="10"/>
  <c r="BF216" i="10"/>
  <c r="BF217" i="10"/>
  <c r="BF227" i="10"/>
  <c r="BF246" i="10"/>
  <c r="BF256" i="10"/>
  <c r="BF268" i="10"/>
  <c r="BF276" i="10"/>
  <c r="BF279" i="10"/>
  <c r="BF280" i="10"/>
  <c r="BF287" i="10"/>
  <c r="BF300" i="10"/>
  <c r="BF307" i="10"/>
  <c r="BF316" i="10"/>
  <c r="BF317" i="10"/>
  <c r="BF322" i="10"/>
  <c r="BF326" i="10"/>
  <c r="BF131" i="11"/>
  <c r="BF139" i="11"/>
  <c r="BF140" i="11"/>
  <c r="BF142" i="11"/>
  <c r="BF144" i="11"/>
  <c r="BF147" i="11"/>
  <c r="BF165" i="11"/>
  <c r="BF169" i="11"/>
  <c r="BF170" i="11"/>
  <c r="BF173" i="11"/>
  <c r="BF177" i="11"/>
  <c r="BF178" i="11"/>
  <c r="BF187" i="11"/>
  <c r="BF191" i="11"/>
  <c r="F124" i="12"/>
  <c r="BF134" i="12"/>
  <c r="BF140" i="12"/>
  <c r="J91" i="13"/>
  <c r="E116" i="13"/>
  <c r="BF133" i="13"/>
  <c r="BF135" i="13"/>
  <c r="BF141" i="13"/>
  <c r="BF160" i="13"/>
  <c r="BF161" i="13"/>
  <c r="BF163" i="13"/>
  <c r="BF165" i="13"/>
  <c r="BF166" i="13"/>
  <c r="J91" i="14"/>
  <c r="E116" i="14"/>
  <c r="BF138" i="14"/>
  <c r="BF147" i="14"/>
  <c r="BF151" i="14"/>
  <c r="BF162" i="14"/>
  <c r="BF171" i="14"/>
  <c r="E85" i="15"/>
  <c r="F94" i="15"/>
  <c r="BF130" i="15"/>
  <c r="BF132" i="15"/>
  <c r="BF137" i="15"/>
  <c r="BF139" i="15"/>
  <c r="BF143" i="15"/>
  <c r="BF152" i="16"/>
  <c r="BF155" i="16"/>
  <c r="BF164" i="16"/>
  <c r="BF188" i="16"/>
  <c r="BF217" i="16"/>
  <c r="BF268" i="16"/>
  <c r="BF269" i="16"/>
  <c r="BF274" i="16"/>
  <c r="BF278" i="16"/>
  <c r="BF317" i="16"/>
  <c r="BF341" i="16"/>
  <c r="BF362" i="16"/>
  <c r="BF368" i="16"/>
  <c r="BK352" i="16"/>
  <c r="J352" i="16"/>
  <c r="J107" i="16"/>
  <c r="J91" i="17"/>
  <c r="F94" i="17"/>
  <c r="BF170" i="17"/>
  <c r="BF197" i="17"/>
  <c r="BF208" i="17"/>
  <c r="BF221" i="17"/>
  <c r="BF288" i="17"/>
  <c r="BF140" i="18"/>
  <c r="BF145" i="18"/>
  <c r="BF147" i="18"/>
  <c r="BF149" i="18"/>
  <c r="BK152" i="18"/>
  <c r="J152" i="18"/>
  <c r="J103" i="18"/>
  <c r="J91" i="19"/>
  <c r="BF161" i="19"/>
  <c r="BF173" i="19"/>
  <c r="BF175" i="19"/>
  <c r="BF215" i="19"/>
  <c r="BF222" i="19"/>
  <c r="BF229" i="19"/>
  <c r="BF309" i="19"/>
  <c r="BF393" i="19"/>
  <c r="BF400" i="19"/>
  <c r="BF414" i="19"/>
  <c r="BF464" i="19"/>
  <c r="BF482" i="19"/>
  <c r="BF511" i="19"/>
  <c r="BF542" i="19"/>
  <c r="BF625" i="19"/>
  <c r="BF646" i="19"/>
  <c r="BF648" i="19"/>
  <c r="BF679" i="19"/>
  <c r="BF691" i="19"/>
  <c r="BF692" i="19"/>
  <c r="BF711" i="19"/>
  <c r="BF748" i="19"/>
  <c r="BF762" i="19"/>
  <c r="BF786" i="19"/>
  <c r="BF789" i="19"/>
  <c r="BF791" i="19"/>
  <c r="BF809" i="19"/>
  <c r="BF920" i="19"/>
  <c r="BF930" i="19"/>
  <c r="BF950" i="19"/>
  <c r="BF995" i="19"/>
  <c r="BF999" i="19"/>
  <c r="BF1032" i="19"/>
  <c r="BF1080" i="19"/>
  <c r="BF1086" i="19"/>
  <c r="BF1119" i="19"/>
  <c r="BF1155" i="19"/>
  <c r="BF1160" i="19"/>
  <c r="BF1181" i="19"/>
  <c r="BF1182" i="19"/>
  <c r="BF1183" i="19"/>
  <c r="BF1189" i="19"/>
  <c r="BF1216" i="19"/>
  <c r="BF1217" i="19"/>
  <c r="BF1222" i="19"/>
  <c r="BF1439" i="19"/>
  <c r="BF1478" i="19"/>
  <c r="BF1535" i="19"/>
  <c r="BF1542" i="19"/>
  <c r="E85" i="20"/>
  <c r="BF136" i="20"/>
  <c r="BF137" i="20"/>
  <c r="BF138" i="20"/>
  <c r="BF156" i="20"/>
  <c r="BF160" i="20"/>
  <c r="BF163" i="20"/>
  <c r="BF165" i="20"/>
  <c r="BF166" i="20"/>
  <c r="BF168" i="20"/>
  <c r="BF169" i="20"/>
  <c r="BF170" i="20"/>
  <c r="BF171" i="20"/>
  <c r="BF172" i="20"/>
  <c r="BF173" i="20"/>
  <c r="BF175" i="20"/>
  <c r="BF176" i="20"/>
  <c r="BF181" i="20"/>
  <c r="BF183" i="20"/>
  <c r="BF187" i="20"/>
  <c r="BF191" i="20"/>
  <c r="BF193" i="20"/>
  <c r="BF194" i="20"/>
  <c r="BF195" i="20"/>
  <c r="BF196" i="20"/>
  <c r="BF197" i="20"/>
  <c r="BF199" i="20"/>
  <c r="BF201" i="20"/>
  <c r="BF203" i="20"/>
  <c r="BF204" i="20"/>
  <c r="BF205" i="20"/>
  <c r="BF206" i="20"/>
  <c r="BF208" i="20"/>
  <c r="BF211" i="20"/>
  <c r="BF215" i="20"/>
  <c r="BF217" i="20"/>
  <c r="BF219" i="20"/>
  <c r="BF220" i="20"/>
  <c r="BF224" i="20"/>
  <c r="BF225" i="20"/>
  <c r="BF226" i="20"/>
  <c r="BF227" i="20"/>
  <c r="BF230" i="20"/>
  <c r="BF231" i="20"/>
  <c r="BF234" i="20"/>
  <c r="BF236" i="20"/>
  <c r="BF241" i="20"/>
  <c r="BF242" i="20"/>
  <c r="BF243" i="20"/>
  <c r="BF245" i="20"/>
  <c r="BF246" i="20"/>
  <c r="BF247" i="20"/>
  <c r="BF248" i="20"/>
  <c r="BF249" i="20"/>
  <c r="BF251" i="20"/>
  <c r="BF252" i="20"/>
  <c r="BF253" i="20"/>
  <c r="BF255" i="20"/>
  <c r="BF256" i="20"/>
  <c r="BF257" i="20"/>
  <c r="BF260" i="20"/>
  <c r="BF262" i="20"/>
  <c r="BF263" i="20"/>
  <c r="BF264" i="20"/>
  <c r="BF266" i="20"/>
  <c r="BF268" i="20"/>
  <c r="BF270" i="20"/>
  <c r="BF275" i="20"/>
  <c r="BF276" i="20"/>
  <c r="BF277" i="20"/>
  <c r="BF280" i="20"/>
  <c r="BF281" i="20"/>
  <c r="BF283" i="20"/>
  <c r="BF284" i="20"/>
  <c r="BF285" i="20"/>
  <c r="BF289" i="20"/>
  <c r="BF290" i="20"/>
  <c r="BF293" i="20"/>
  <c r="BF294" i="20"/>
  <c r="F94" i="21"/>
  <c r="BF167" i="21"/>
  <c r="BF169" i="21"/>
  <c r="BF173" i="21"/>
  <c r="BF174" i="21"/>
  <c r="BF178" i="21"/>
  <c r="BF181" i="21"/>
  <c r="BF184" i="21"/>
  <c r="BF186" i="21"/>
  <c r="BF187" i="21"/>
  <c r="BF188" i="21"/>
  <c r="BF190" i="21"/>
  <c r="BF194" i="21"/>
  <c r="BF195" i="21"/>
  <c r="BF196" i="21"/>
  <c r="BF198" i="21"/>
  <c r="BF200" i="21"/>
  <c r="BF202" i="21"/>
  <c r="BF205" i="21"/>
  <c r="BF206" i="21"/>
  <c r="BF209" i="21"/>
  <c r="BF210" i="21"/>
  <c r="BF211" i="21"/>
  <c r="BF215" i="21"/>
  <c r="BF216" i="21"/>
  <c r="BF217" i="21"/>
  <c r="BF218" i="21"/>
  <c r="BF219" i="21"/>
  <c r="BF222" i="21"/>
  <c r="BF224" i="21"/>
  <c r="BF226" i="21"/>
  <c r="BF227" i="21"/>
  <c r="BF229" i="21"/>
  <c r="BF233" i="21"/>
  <c r="BF234" i="21"/>
  <c r="BF237" i="21"/>
  <c r="BF240" i="21"/>
  <c r="BF242" i="21"/>
  <c r="BF243" i="21"/>
  <c r="BF245" i="21"/>
  <c r="BF247" i="21"/>
  <c r="BF250" i="21"/>
  <c r="BF251" i="21"/>
  <c r="BF252" i="21"/>
  <c r="BF254" i="21"/>
  <c r="BF255" i="21"/>
  <c r="BF257" i="21"/>
  <c r="BF258" i="21"/>
  <c r="BF259" i="21"/>
  <c r="BF260" i="21"/>
  <c r="BF261" i="21"/>
  <c r="BF262" i="21"/>
  <c r="BF267" i="21"/>
  <c r="BF269" i="21"/>
  <c r="BF271" i="21"/>
  <c r="BF274" i="21"/>
  <c r="BF276" i="21"/>
  <c r="BF277" i="21"/>
  <c r="BF279" i="21"/>
  <c r="BF280" i="21"/>
  <c r="BF282" i="21"/>
  <c r="BF283" i="21"/>
  <c r="BF285" i="21"/>
  <c r="BF288" i="21"/>
  <c r="BF290" i="21"/>
  <c r="BF293" i="21"/>
  <c r="BF294" i="21"/>
  <c r="BF295" i="21"/>
  <c r="BF301" i="21"/>
  <c r="BF304" i="21"/>
  <c r="BF305" i="21"/>
  <c r="BF309" i="21"/>
  <c r="BF310" i="21"/>
  <c r="BF312" i="21"/>
  <c r="BF314" i="21"/>
  <c r="BF316" i="21"/>
  <c r="BF317" i="21"/>
  <c r="BF319" i="21"/>
  <c r="BF320" i="21"/>
  <c r="BF321" i="21"/>
  <c r="BF323" i="21"/>
  <c r="BF324" i="21"/>
  <c r="BF327" i="21"/>
  <c r="BF329" i="21"/>
  <c r="BF332" i="21"/>
  <c r="BF334" i="21"/>
  <c r="BF335" i="21"/>
  <c r="BF337" i="21"/>
  <c r="BF340" i="21"/>
  <c r="BF349" i="21"/>
  <c r="BF350" i="21"/>
  <c r="BF351" i="21"/>
  <c r="BF352" i="21"/>
  <c r="BF353" i="21"/>
  <c r="BF354" i="21"/>
  <c r="BF355" i="21"/>
  <c r="BF356" i="21"/>
  <c r="BF357" i="21"/>
  <c r="BF358" i="21"/>
  <c r="BF359" i="21"/>
  <c r="BF361" i="21"/>
  <c r="BF362" i="21"/>
  <c r="BF364" i="21"/>
  <c r="BF365" i="21"/>
  <c r="BF366" i="21"/>
  <c r="BF367" i="21"/>
  <c r="BF372" i="21"/>
  <c r="BF374" i="21"/>
  <c r="BF376" i="21"/>
  <c r="BF378" i="21"/>
  <c r="BF381" i="21"/>
  <c r="BF382" i="21"/>
  <c r="BF385" i="21"/>
  <c r="BF388" i="21"/>
  <c r="BF389" i="21"/>
  <c r="BF391" i="21"/>
  <c r="BF392" i="21"/>
  <c r="BF393" i="21"/>
  <c r="BF396" i="21"/>
  <c r="BF397" i="21"/>
  <c r="BF402" i="21"/>
  <c r="BF403" i="21"/>
  <c r="BF405" i="21"/>
  <c r="BF407" i="21"/>
  <c r="BF408" i="21"/>
  <c r="BF410" i="21"/>
  <c r="BF411" i="21"/>
  <c r="BF413" i="21"/>
  <c r="BF416" i="21"/>
  <c r="BF418" i="21"/>
  <c r="BF419" i="21"/>
  <c r="BF420" i="21"/>
  <c r="BF421" i="21"/>
  <c r="BF422" i="21"/>
  <c r="BF424" i="21"/>
  <c r="BF180" i="22"/>
  <c r="BF183" i="22"/>
  <c r="BF184" i="22"/>
  <c r="BF185" i="22"/>
  <c r="BF188" i="22"/>
  <c r="BF191" i="22"/>
  <c r="BF192" i="22"/>
  <c r="BF194" i="22"/>
  <c r="BF201" i="22"/>
  <c r="BF202" i="22"/>
  <c r="BF204" i="22"/>
  <c r="BF205" i="22"/>
  <c r="BF208" i="22"/>
  <c r="BF210" i="22"/>
  <c r="BF212" i="22"/>
  <c r="BF214" i="22"/>
  <c r="BF215" i="22"/>
  <c r="BF216" i="22"/>
  <c r="BF217" i="22"/>
  <c r="BF218" i="22"/>
  <c r="BF219" i="22"/>
  <c r="BF221" i="22"/>
  <c r="BF223" i="22"/>
  <c r="BF224" i="22"/>
  <c r="BF225" i="22"/>
  <c r="BF228" i="22"/>
  <c r="BF229" i="22"/>
  <c r="BF230" i="22"/>
  <c r="BF232" i="22"/>
  <c r="BF235" i="22"/>
  <c r="BF236" i="22"/>
  <c r="BF238" i="22"/>
  <c r="BF241" i="22"/>
  <c r="BF242" i="22"/>
  <c r="BF244" i="22"/>
  <c r="BF246" i="22"/>
  <c r="BF247" i="22"/>
  <c r="BF248" i="22"/>
  <c r="BF251" i="22"/>
  <c r="BF253" i="22"/>
  <c r="BF254" i="22"/>
  <c r="BF256" i="22"/>
  <c r="BF257" i="22"/>
  <c r="BF282" i="22"/>
  <c r="BF292" i="22"/>
  <c r="BF296" i="22"/>
  <c r="BK151" i="22"/>
  <c r="J151" i="22"/>
  <c r="J102" i="22"/>
  <c r="BF143" i="23"/>
  <c r="BF147" i="23"/>
  <c r="BF149" i="23"/>
  <c r="BF151" i="23"/>
  <c r="BF154" i="23"/>
  <c r="BF156" i="23"/>
  <c r="BF170" i="23"/>
  <c r="BF171" i="23"/>
  <c r="BF131" i="24"/>
  <c r="BF132" i="24"/>
  <c r="BF133" i="24"/>
  <c r="BF136" i="24"/>
  <c r="BF139" i="24"/>
  <c r="BF141" i="24"/>
  <c r="BF136" i="25"/>
  <c r="BF138" i="25"/>
  <c r="BF142" i="25"/>
  <c r="BF146" i="25"/>
  <c r="BF153" i="25"/>
  <c r="BF156" i="25"/>
  <c r="BF164" i="25"/>
  <c r="BF170" i="25"/>
  <c r="BF171" i="25"/>
  <c r="BF173" i="25"/>
  <c r="BF178" i="25"/>
  <c r="BF181" i="25"/>
  <c r="BF182" i="25"/>
  <c r="BF185" i="25"/>
  <c r="BF186" i="25"/>
  <c r="BF187" i="25"/>
  <c r="BF189" i="25"/>
  <c r="BF190" i="25"/>
  <c r="BF192" i="25"/>
  <c r="BF193" i="25"/>
  <c r="BF196" i="25"/>
  <c r="BF197" i="25"/>
  <c r="BF199" i="25"/>
  <c r="BF200" i="25"/>
  <c r="BF201" i="25"/>
  <c r="BF202" i="25"/>
  <c r="BF205" i="25"/>
  <c r="BF206" i="25"/>
  <c r="BF207" i="25"/>
  <c r="BF208" i="25"/>
  <c r="BF211" i="25"/>
  <c r="BF212" i="25"/>
  <c r="BF213" i="25"/>
  <c r="BF215" i="25"/>
  <c r="BF216" i="25"/>
  <c r="BF218" i="25"/>
  <c r="BF219" i="25"/>
  <c r="BF220" i="25"/>
  <c r="BF222" i="25"/>
  <c r="BF223" i="25"/>
  <c r="BF227" i="25"/>
  <c r="BF228" i="25"/>
  <c r="BF230" i="25"/>
  <c r="BF231" i="25"/>
  <c r="BF232" i="25"/>
  <c r="BF235" i="25"/>
  <c r="BF237" i="25"/>
  <c r="BF238" i="25"/>
  <c r="BF239" i="25"/>
  <c r="BF241" i="25"/>
  <c r="BF243" i="25"/>
  <c r="BF244" i="25"/>
  <c r="BF248" i="25"/>
  <c r="BF252" i="25"/>
  <c r="BF253" i="25"/>
  <c r="BF254" i="25"/>
  <c r="BF257" i="25"/>
  <c r="BF258" i="25"/>
  <c r="BF259" i="25"/>
  <c r="BF262" i="25"/>
  <c r="BF264" i="25"/>
  <c r="BF267" i="25"/>
  <c r="BF268" i="25"/>
  <c r="BF271" i="25"/>
  <c r="BF272" i="25"/>
  <c r="BF273" i="25"/>
  <c r="BF274" i="25"/>
  <c r="BF276" i="25"/>
  <c r="BF278" i="25"/>
  <c r="BF280" i="25"/>
  <c r="BF281" i="25"/>
  <c r="BF283" i="25"/>
  <c r="BF285" i="25"/>
  <c r="BF287" i="25"/>
  <c r="BF288" i="25"/>
  <c r="BF291" i="25"/>
  <c r="BF292" i="25"/>
  <c r="BF294" i="25"/>
  <c r="BF297" i="25"/>
  <c r="BF300" i="25"/>
  <c r="BF302" i="25"/>
  <c r="BF305" i="25"/>
  <c r="BF306" i="25"/>
  <c r="BF308" i="25"/>
  <c r="BF313" i="25"/>
  <c r="BF316" i="25"/>
  <c r="BF317" i="25"/>
  <c r="BF318" i="25"/>
  <c r="BF319" i="25"/>
  <c r="BF320" i="25"/>
  <c r="BF321" i="25"/>
  <c r="BF322" i="25"/>
  <c r="BF323" i="25"/>
  <c r="BF326" i="25"/>
  <c r="BF327" i="25"/>
  <c r="BK293" i="25"/>
  <c r="J293" i="25"/>
  <c r="J104" i="25"/>
  <c r="J91" i="26"/>
  <c r="F94" i="26"/>
  <c r="BF131" i="26"/>
  <c r="BF132" i="26"/>
  <c r="BF134" i="26"/>
  <c r="BF135" i="26"/>
  <c r="BF137" i="26"/>
  <c r="BF138" i="26"/>
  <c r="BF140" i="26"/>
  <c r="BF142" i="26"/>
  <c r="BF146" i="26"/>
  <c r="BF150" i="26"/>
  <c r="BF155" i="26"/>
  <c r="BF160" i="26"/>
  <c r="BF161" i="26"/>
  <c r="BF164" i="26"/>
  <c r="BF166" i="26"/>
  <c r="BF168" i="26"/>
  <c r="BF170" i="26"/>
  <c r="BF181" i="26"/>
  <c r="BF188" i="26"/>
  <c r="E85" i="27"/>
  <c r="BF129" i="27"/>
  <c r="BF134" i="27"/>
  <c r="BF140" i="27"/>
  <c r="F94" i="28"/>
  <c r="BF132" i="28"/>
  <c r="BF133" i="28"/>
  <c r="BF134" i="28"/>
  <c r="BF137" i="28"/>
  <c r="BF155" i="28"/>
  <c r="F94" i="29"/>
  <c r="BF141" i="29"/>
  <c r="BF143" i="29"/>
  <c r="BF145" i="29"/>
  <c r="BF147" i="29"/>
  <c r="BF166" i="29"/>
  <c r="BF169" i="29"/>
  <c r="BF173" i="29"/>
  <c r="J91" i="30"/>
  <c r="E115" i="30"/>
  <c r="BF136" i="30"/>
  <c r="BF146" i="30"/>
  <c r="BF148" i="30"/>
  <c r="J89" i="31"/>
  <c r="BF138" i="31"/>
  <c r="BF144" i="31"/>
  <c r="BF170" i="31"/>
  <c r="BF179" i="31"/>
  <c r="BF214" i="31"/>
  <c r="BF224" i="31"/>
  <c r="BF227" i="31"/>
  <c r="BF237" i="31"/>
  <c r="BF253" i="31"/>
  <c r="BF256" i="31"/>
  <c r="BF264" i="31"/>
  <c r="BF269" i="31"/>
  <c r="BF295" i="31"/>
  <c r="BF298" i="31"/>
  <c r="BF305" i="31"/>
  <c r="BF323" i="31"/>
  <c r="BF357" i="31"/>
  <c r="BF387" i="31"/>
  <c r="BF416" i="31"/>
  <c r="BF431" i="31"/>
  <c r="BF435" i="31"/>
  <c r="BF454" i="31"/>
  <c r="BF457" i="31"/>
  <c r="BF460" i="31"/>
  <c r="BF463" i="31"/>
  <c r="BF465" i="31"/>
  <c r="BF468" i="31"/>
  <c r="BF473" i="31"/>
  <c r="J91" i="32"/>
  <c r="BF131" i="32"/>
  <c r="BF132" i="32"/>
  <c r="BF134" i="32"/>
  <c r="BF136" i="32"/>
  <c r="BF138" i="32"/>
  <c r="BF139" i="32"/>
  <c r="BF141" i="32"/>
  <c r="BF144" i="32"/>
  <c r="BF147" i="32"/>
  <c r="BF148" i="32"/>
  <c r="BF150" i="32"/>
  <c r="J91" i="33"/>
  <c r="BF128" i="33"/>
  <c r="BF132" i="33"/>
  <c r="BF133" i="33"/>
  <c r="BF134" i="33"/>
  <c r="BF136" i="33"/>
  <c r="BF137" i="33"/>
  <c r="BF138" i="33"/>
  <c r="J120" i="34"/>
  <c r="BF128" i="34"/>
  <c r="BF130" i="34"/>
  <c r="J89" i="35"/>
  <c r="J91" i="35"/>
  <c r="J92" i="35"/>
  <c r="BF137" i="35"/>
  <c r="BF140" i="35"/>
  <c r="BF142" i="35"/>
  <c r="BF144" i="35"/>
  <c r="BF145" i="35"/>
  <c r="BF146" i="35"/>
  <c r="BF148" i="35"/>
  <c r="BF150" i="35"/>
  <c r="BF152" i="35"/>
  <c r="BF153" i="35"/>
  <c r="BF155" i="35"/>
  <c r="BF156" i="35"/>
  <c r="BF158" i="35"/>
  <c r="BF160" i="35"/>
  <c r="BF163" i="35"/>
  <c r="BF164" i="35"/>
  <c r="BF166" i="35"/>
  <c r="BF167" i="35"/>
  <c r="BF169" i="35"/>
  <c r="BF170" i="35"/>
  <c r="BF173" i="35"/>
  <c r="BF175" i="35"/>
  <c r="BF176" i="35"/>
  <c r="BF180" i="35"/>
  <c r="BF181" i="35"/>
  <c r="BF183" i="35"/>
  <c r="BF185" i="35"/>
  <c r="BF186" i="35"/>
  <c r="BF188" i="35"/>
  <c r="BF189" i="35"/>
  <c r="BF191" i="35"/>
  <c r="BF196" i="35"/>
  <c r="BF197" i="35"/>
  <c r="BF201" i="35"/>
  <c r="BF202" i="35"/>
  <c r="BF203" i="35"/>
  <c r="BF205" i="35"/>
  <c r="BF206" i="35"/>
  <c r="BF207" i="35"/>
  <c r="BF208" i="35"/>
  <c r="BF209" i="35"/>
  <c r="BF211" i="35"/>
  <c r="BF212" i="35"/>
  <c r="BF215" i="35"/>
  <c r="BF216" i="35"/>
  <c r="BF217" i="35"/>
  <c r="BF218" i="35"/>
  <c r="E85" i="36"/>
  <c r="F92" i="36"/>
  <c r="BF136" i="36"/>
  <c r="BF137" i="36"/>
  <c r="BF138" i="36"/>
  <c r="BF139" i="36"/>
  <c r="BF140" i="36"/>
  <c r="BF145" i="36"/>
  <c r="BF146" i="36"/>
  <c r="BF149" i="36"/>
  <c r="BF151" i="36"/>
  <c r="BF154" i="36"/>
  <c r="BF156" i="36"/>
  <c r="BF159" i="36"/>
  <c r="BF162" i="36"/>
  <c r="BF163" i="36"/>
  <c r="BF164" i="36"/>
  <c r="BF165" i="36"/>
  <c r="BF167" i="36"/>
  <c r="BF173" i="36"/>
  <c r="BF174" i="36"/>
  <c r="BF176" i="36"/>
  <c r="BF177" i="36"/>
  <c r="BF178" i="36"/>
  <c r="BF179" i="36"/>
  <c r="BF182" i="36"/>
  <c r="BF185" i="36"/>
  <c r="BF189" i="36"/>
  <c r="BF192" i="36"/>
  <c r="BF195" i="36"/>
  <c r="BF197" i="36"/>
  <c r="BF198" i="36"/>
  <c r="BF199" i="36"/>
  <c r="BF200" i="36"/>
  <c r="BF205" i="36"/>
  <c r="BF206" i="36"/>
  <c r="BF207" i="36"/>
  <c r="BF210" i="36"/>
  <c r="BF212" i="36"/>
  <c r="BF213" i="36"/>
  <c r="J89" i="37"/>
  <c r="E118" i="37"/>
  <c r="BF132" i="37"/>
  <c r="BF134" i="37"/>
  <c r="BF136" i="37"/>
  <c r="BF140" i="37"/>
  <c r="BF141" i="37"/>
  <c r="BF142" i="37"/>
  <c r="BF146" i="37"/>
  <c r="BF148" i="37"/>
  <c r="BF150" i="37"/>
  <c r="BF152" i="37"/>
  <c r="BF154" i="37"/>
  <c r="BF155" i="37"/>
  <c r="BF157" i="37"/>
  <c r="BF158" i="37"/>
  <c r="BF160" i="37"/>
  <c r="BF161" i="37"/>
  <c r="BF162" i="37"/>
  <c r="BF163" i="37"/>
  <c r="BF166" i="37"/>
  <c r="BF168" i="37"/>
  <c r="BF169" i="37"/>
  <c r="BF171" i="37"/>
  <c r="BF174" i="37"/>
  <c r="BF176" i="37"/>
  <c r="BF179" i="37"/>
  <c r="BF180" i="37"/>
  <c r="BF183" i="37"/>
  <c r="BF184" i="37"/>
  <c r="BF185" i="37"/>
  <c r="BF187" i="37"/>
  <c r="BF189" i="37"/>
  <c r="BF191" i="37"/>
  <c r="BF192" i="37"/>
  <c r="E85" i="38"/>
  <c r="J89" i="38"/>
  <c r="F92" i="38"/>
  <c r="BF132" i="38"/>
  <c r="BF133" i="38"/>
  <c r="BF134" i="38"/>
  <c r="BF135" i="38"/>
  <c r="BF136" i="38"/>
  <c r="BF137" i="38"/>
  <c r="BF138" i="38"/>
  <c r="BF140" i="38"/>
  <c r="BF142" i="38"/>
  <c r="BF145" i="38"/>
  <c r="BF146" i="38"/>
  <c r="BF150" i="38"/>
  <c r="BF153" i="38"/>
  <c r="BF155" i="38"/>
  <c r="BF158" i="38"/>
  <c r="BF165" i="38"/>
  <c r="BF166" i="38"/>
  <c r="BF167" i="38"/>
  <c r="BF168" i="38"/>
  <c r="BF169" i="38"/>
  <c r="BF170" i="38"/>
  <c r="BF171" i="38"/>
  <c r="BF172" i="38"/>
  <c r="BF173" i="38"/>
  <c r="BF176" i="38"/>
  <c r="BF178" i="38"/>
  <c r="BF179" i="38"/>
  <c r="BF181" i="38"/>
  <c r="BF182" i="38"/>
  <c r="BF186" i="38"/>
  <c r="BF188" i="38"/>
  <c r="BF190" i="38"/>
  <c r="BF191" i="38"/>
  <c r="J89" i="39"/>
  <c r="BF130" i="39"/>
  <c r="BF132" i="39"/>
  <c r="BF133" i="39"/>
  <c r="BF134" i="39"/>
  <c r="BF136" i="39"/>
  <c r="BF137" i="39"/>
  <c r="BF138" i="39"/>
  <c r="BF139" i="39"/>
  <c r="BF140" i="39"/>
  <c r="BF141" i="39"/>
  <c r="BF144" i="39"/>
  <c r="BF148" i="39"/>
  <c r="BF153" i="39"/>
  <c r="BF154" i="39"/>
  <c r="BF155" i="39"/>
  <c r="BF158" i="39"/>
  <c r="BF161" i="39"/>
  <c r="BF164" i="39"/>
  <c r="BF165" i="39"/>
  <c r="BF168" i="39"/>
  <c r="BF169" i="39"/>
  <c r="BF170" i="39"/>
  <c r="BF171" i="39"/>
  <c r="BF172" i="39"/>
  <c r="BF173" i="39"/>
  <c r="BF174" i="39"/>
  <c r="BF176" i="39"/>
  <c r="BF178" i="39"/>
  <c r="BF179" i="39"/>
  <c r="BF181" i="39"/>
  <c r="BF182" i="39"/>
  <c r="BF186" i="39"/>
  <c r="J89" i="40"/>
  <c r="F92" i="40"/>
  <c r="BF130" i="40"/>
  <c r="BF131" i="40"/>
  <c r="BF132" i="40"/>
  <c r="BF134" i="40"/>
  <c r="BF135" i="40"/>
  <c r="BF136" i="40"/>
  <c r="BF138" i="40"/>
  <c r="BF140" i="40"/>
  <c r="BF142" i="40"/>
  <c r="BF143" i="40"/>
  <c r="BF144" i="40"/>
  <c r="BF146" i="40"/>
  <c r="BF147" i="40"/>
  <c r="BF148" i="40"/>
  <c r="BF149" i="40"/>
  <c r="BF151" i="40"/>
  <c r="BF156" i="40"/>
  <c r="BF158" i="40"/>
  <c r="BF160" i="40"/>
  <c r="BF161" i="40"/>
  <c r="BF165" i="40"/>
  <c r="BF167" i="40"/>
  <c r="BF168" i="40"/>
  <c r="E85" i="41"/>
  <c r="J129" i="41"/>
  <c r="BF138" i="41"/>
  <c r="BF141" i="41"/>
  <c r="BF143" i="41"/>
  <c r="BF144" i="41"/>
  <c r="BF145" i="41"/>
  <c r="BF148" i="41"/>
  <c r="BF149" i="41"/>
  <c r="BF150" i="41"/>
  <c r="BF152" i="41"/>
  <c r="E114" i="43"/>
  <c r="F121" i="43"/>
  <c r="BF128" i="43"/>
  <c r="BF129" i="43"/>
  <c r="BF133" i="43"/>
  <c r="BF134" i="43"/>
  <c r="BF139" i="43"/>
  <c r="BF141" i="43"/>
  <c r="BF144" i="43"/>
  <c r="BF145" i="43"/>
  <c r="BF147" i="43"/>
  <c r="E85" i="44"/>
  <c r="F92" i="44"/>
  <c r="BF126" i="44"/>
  <c r="BF128" i="44"/>
  <c r="BF129" i="44"/>
  <c r="BF130" i="44"/>
  <c r="BF131" i="44"/>
  <c r="BF137" i="44"/>
  <c r="BF140" i="44"/>
  <c r="BF141" i="44"/>
  <c r="BF147" i="44"/>
  <c r="BF148" i="44"/>
  <c r="BF149" i="44"/>
  <c r="BF150" i="44"/>
  <c r="E85" i="45"/>
  <c r="J89" i="45"/>
  <c r="F92" i="45"/>
  <c r="BF124" i="45"/>
  <c r="BF125" i="45"/>
  <c r="BF126" i="45"/>
  <c r="BF128" i="45"/>
  <c r="BF130" i="45"/>
  <c r="BF134" i="45"/>
  <c r="BF135" i="45"/>
  <c r="BF136" i="45"/>
  <c r="BF137" i="45"/>
  <c r="BF138" i="45"/>
  <c r="BF140" i="45"/>
  <c r="BF142" i="45"/>
  <c r="BF145" i="45"/>
  <c r="BF146" i="45"/>
  <c r="BF157" i="45"/>
  <c r="BF161" i="45"/>
  <c r="BF162" i="45"/>
  <c r="BF166" i="45"/>
  <c r="BF167" i="45"/>
  <c r="BF168" i="45"/>
  <c r="J89" i="46"/>
  <c r="E115" i="46"/>
  <c r="BF130" i="46"/>
  <c r="BF131" i="46"/>
  <c r="BF132" i="46"/>
  <c r="BF135" i="46"/>
  <c r="BF137" i="46"/>
  <c r="BF138" i="46"/>
  <c r="BF143" i="46"/>
  <c r="BF145" i="46"/>
  <c r="BF146" i="46"/>
  <c r="BF147" i="46"/>
  <c r="BF148" i="46"/>
  <c r="BF152" i="46"/>
  <c r="F92" i="47"/>
  <c r="E115" i="47"/>
  <c r="BF135" i="47"/>
  <c r="BF138" i="47"/>
  <c r="BF142" i="47"/>
  <c r="BF143" i="47"/>
  <c r="BF145" i="47"/>
  <c r="BF146" i="47"/>
  <c r="BF147" i="47"/>
  <c r="BF152" i="47"/>
  <c r="BF153" i="47"/>
  <c r="BF154" i="47"/>
  <c r="BF158" i="47"/>
  <c r="E85" i="2"/>
  <c r="F94" i="2"/>
  <c r="BF145" i="2"/>
  <c r="BF151" i="2"/>
  <c r="BF177" i="2"/>
  <c r="BF188" i="2"/>
  <c r="BF194" i="2"/>
  <c r="BF245" i="2"/>
  <c r="BF250" i="2"/>
  <c r="BF323" i="2"/>
  <c r="BF148" i="3"/>
  <c r="BF152" i="3"/>
  <c r="BF155" i="3"/>
  <c r="BF158" i="3"/>
  <c r="BF173" i="3"/>
  <c r="BF178" i="3"/>
  <c r="BF264" i="3"/>
  <c r="BF291" i="3"/>
  <c r="BF295" i="3"/>
  <c r="BF307" i="3"/>
  <c r="BF323" i="3"/>
  <c r="BF327" i="3"/>
  <c r="BK326" i="3"/>
  <c r="J326" i="3"/>
  <c r="J108" i="3"/>
  <c r="BF134" i="4"/>
  <c r="BF137" i="4"/>
  <c r="BF149" i="4"/>
  <c r="BF157" i="4"/>
  <c r="BF171" i="5"/>
  <c r="BF181" i="5"/>
  <c r="BF183" i="5"/>
  <c r="BF213" i="5"/>
  <c r="BF283" i="5"/>
  <c r="BF309" i="5"/>
  <c r="BF320" i="5"/>
  <c r="BF339" i="5"/>
  <c r="BF385" i="5"/>
  <c r="BF446" i="5"/>
  <c r="BF464" i="5"/>
  <c r="BF469" i="5"/>
  <c r="BF471" i="5"/>
  <c r="BF509" i="5"/>
  <c r="BF523" i="5"/>
  <c r="BF535" i="5"/>
  <c r="BF584" i="5"/>
  <c r="BF643" i="5"/>
  <c r="BF672" i="5"/>
  <c r="BF676" i="5"/>
  <c r="BF678" i="5"/>
  <c r="BF697" i="5"/>
  <c r="BF721" i="5"/>
  <c r="BF753" i="5"/>
  <c r="BF824" i="5"/>
  <c r="BF826" i="5"/>
  <c r="BF850" i="5"/>
  <c r="BF854" i="5"/>
  <c r="BF860" i="5"/>
  <c r="BF878" i="5"/>
  <c r="BF884" i="5"/>
  <c r="BF912" i="5"/>
  <c r="BF917" i="5"/>
  <c r="BF927" i="5"/>
  <c r="BF940" i="5"/>
  <c r="BF943" i="5"/>
  <c r="BF971" i="5"/>
  <c r="BF974" i="5"/>
  <c r="BF998" i="5"/>
  <c r="BF999" i="5"/>
  <c r="BF1000" i="5"/>
  <c r="BF1001" i="5"/>
  <c r="BF1008" i="5"/>
  <c r="BF1021" i="5"/>
  <c r="BF1028" i="5"/>
  <c r="BF1086" i="5"/>
  <c r="BF1095" i="5"/>
  <c r="BF1096" i="5"/>
  <c r="BF1103" i="5"/>
  <c r="BF1108" i="5"/>
  <c r="BF1109" i="5"/>
  <c r="BF1124" i="5"/>
  <c r="BF1128" i="5"/>
  <c r="BF1283" i="5"/>
  <c r="BF1285" i="5"/>
  <c r="BF1287" i="5"/>
  <c r="BF1295" i="5"/>
  <c r="BF1355" i="5"/>
  <c r="BF1378" i="5"/>
  <c r="BK556" i="5"/>
  <c r="J556" i="5"/>
  <c r="J107" i="5"/>
  <c r="E85" i="6"/>
  <c r="F94" i="6"/>
  <c r="BF136" i="6"/>
  <c r="BF141" i="6"/>
  <c r="BF147" i="6"/>
  <c r="BF150" i="6"/>
  <c r="BF160" i="6"/>
  <c r="BF161" i="6"/>
  <c r="BF167" i="6"/>
  <c r="BF170" i="6"/>
  <c r="BF172" i="6"/>
  <c r="BF178" i="6"/>
  <c r="BF182" i="6"/>
  <c r="BF186" i="6"/>
  <c r="BF192" i="6"/>
  <c r="BF194" i="6"/>
  <c r="BF207" i="6"/>
  <c r="BF214" i="6"/>
  <c r="BF219" i="6"/>
  <c r="BF220" i="6"/>
  <c r="BF230" i="6"/>
  <c r="BF237" i="6"/>
  <c r="BF239" i="6"/>
  <c r="BF249" i="6"/>
  <c r="BF256" i="6"/>
  <c r="BF261" i="6"/>
  <c r="BF266" i="6"/>
  <c r="BF276" i="6"/>
  <c r="F156" i="7"/>
  <c r="BF163" i="7"/>
  <c r="BF166" i="7"/>
  <c r="BF174" i="7"/>
  <c r="BF181" i="7"/>
  <c r="BF183" i="7"/>
  <c r="BF188" i="7"/>
  <c r="BF192" i="7"/>
  <c r="BF200" i="7"/>
  <c r="BF201" i="7"/>
  <c r="BF209" i="7"/>
  <c r="BF210" i="7"/>
  <c r="BF211" i="7"/>
  <c r="BF213" i="7"/>
  <c r="BF216" i="7"/>
  <c r="BF229" i="7"/>
  <c r="BF233" i="7"/>
  <c r="BF236" i="7"/>
  <c r="BF242" i="7"/>
  <c r="BF243" i="7"/>
  <c r="BF250" i="7"/>
  <c r="BF254" i="7"/>
  <c r="BF261" i="7"/>
  <c r="BF268" i="7"/>
  <c r="BF273" i="7"/>
  <c r="BF276" i="7"/>
  <c r="BF287" i="7"/>
  <c r="BF289" i="7"/>
  <c r="BF299" i="7"/>
  <c r="BF303" i="7"/>
  <c r="BF307" i="7"/>
  <c r="BF311" i="7"/>
  <c r="BF313" i="7"/>
  <c r="BF318" i="7"/>
  <c r="BF319" i="7"/>
  <c r="BF330" i="7"/>
  <c r="BF338" i="7"/>
  <c r="BF344" i="7"/>
  <c r="BF346" i="7"/>
  <c r="BF347" i="7"/>
  <c r="BF348" i="7"/>
  <c r="BF353" i="7"/>
  <c r="BF367" i="7"/>
  <c r="BF371" i="7"/>
  <c r="BF139" i="8"/>
  <c r="BF143" i="8"/>
  <c r="BF147" i="8"/>
  <c r="BF149" i="8"/>
  <c r="BF150" i="8"/>
  <c r="BF152" i="8"/>
  <c r="BF160" i="8"/>
  <c r="BF163" i="8"/>
  <c r="BF164" i="8"/>
  <c r="BF180" i="8"/>
  <c r="BF183" i="8"/>
  <c r="BF184" i="8"/>
  <c r="BF188" i="8"/>
  <c r="BF189" i="8"/>
  <c r="BF195" i="8"/>
  <c r="BF204" i="8"/>
  <c r="BF209" i="8"/>
  <c r="BF217" i="8"/>
  <c r="BF218" i="8"/>
  <c r="BF222" i="8"/>
  <c r="BF223" i="8"/>
  <c r="BF226" i="8"/>
  <c r="BF230" i="8"/>
  <c r="BF232" i="8"/>
  <c r="BF234" i="8"/>
  <c r="BF235" i="8"/>
  <c r="BF246" i="8"/>
  <c r="BF247" i="8"/>
  <c r="BF250" i="8"/>
  <c r="BF188" i="10"/>
  <c r="BF190" i="10"/>
  <c r="BF192" i="10"/>
  <c r="BF195" i="10"/>
  <c r="BF197" i="10"/>
  <c r="BF200" i="10"/>
  <c r="BF201" i="10"/>
  <c r="BF203" i="10"/>
  <c r="BF210" i="10"/>
  <c r="BF211" i="10"/>
  <c r="BF215" i="10"/>
  <c r="BF219" i="10"/>
  <c r="BF167" i="11"/>
  <c r="BF168" i="11"/>
  <c r="BF171" i="11"/>
  <c r="BF176" i="11"/>
  <c r="BF179" i="11"/>
  <c r="BF189" i="11"/>
  <c r="BF193" i="11"/>
  <c r="E115" i="12"/>
  <c r="BF130" i="12"/>
  <c r="BF137" i="12"/>
  <c r="BF142" i="12"/>
  <c r="BF144" i="12"/>
  <c r="BF146" i="12"/>
  <c r="F125" i="13"/>
  <c r="BF132" i="13"/>
  <c r="BF134" i="13"/>
  <c r="BF138" i="13"/>
  <c r="BF146" i="13"/>
  <c r="BF147" i="13"/>
  <c r="BF148" i="13"/>
  <c r="BF152" i="13"/>
  <c r="BF154" i="13"/>
  <c r="BF158" i="13"/>
  <c r="BF159" i="13"/>
  <c r="BF168" i="13"/>
  <c r="F125" i="14"/>
  <c r="BF132" i="14"/>
  <c r="BF133" i="14"/>
  <c r="BF141" i="14"/>
  <c r="BF145" i="14"/>
  <c r="BF146" i="14"/>
  <c r="BF149" i="14"/>
  <c r="BF157" i="14"/>
  <c r="BF158" i="14"/>
  <c r="BF161" i="14"/>
  <c r="BF166" i="14"/>
  <c r="BF170" i="14"/>
  <c r="J91" i="15"/>
  <c r="BF129" i="15"/>
  <c r="BF136" i="15"/>
  <c r="BF140" i="15"/>
  <c r="BF142" i="15"/>
  <c r="BF146" i="15"/>
  <c r="F94" i="16"/>
  <c r="BF148" i="16"/>
  <c r="BF165" i="16"/>
  <c r="BF182" i="16"/>
  <c r="BF185" i="16"/>
  <c r="BF214" i="16"/>
  <c r="BF273" i="16"/>
  <c r="BF276" i="16"/>
  <c r="BF315" i="16"/>
  <c r="BK311" i="16"/>
  <c r="J311" i="16"/>
  <c r="J102" i="16"/>
  <c r="BF138" i="17"/>
  <c r="BF141" i="17"/>
  <c r="BF144" i="17"/>
  <c r="BF151" i="17"/>
  <c r="BF157" i="17"/>
  <c r="BF167" i="17"/>
  <c r="BF194" i="17"/>
  <c r="BF200" i="17"/>
  <c r="BF211" i="17"/>
  <c r="BF214" i="17"/>
  <c r="BF223" i="17"/>
  <c r="BF230" i="17"/>
  <c r="BF250" i="17"/>
  <c r="BF254" i="17"/>
  <c r="BF281" i="17"/>
  <c r="J91" i="18"/>
  <c r="F127" i="18"/>
  <c r="F152" i="19"/>
  <c r="BF204" i="19"/>
  <c r="BF206" i="19"/>
  <c r="BF212" i="19"/>
  <c r="BF272" i="19"/>
  <c r="BF290" i="19"/>
  <c r="BF303" i="19"/>
  <c r="BF325" i="19"/>
  <c r="BF337" i="19"/>
  <c r="BF344" i="19"/>
  <c r="BF348" i="19"/>
  <c r="BF429" i="19"/>
  <c r="BF458" i="19"/>
  <c r="BF489" i="19"/>
  <c r="BF497" i="19"/>
  <c r="BF499" i="19"/>
  <c r="BF546" i="19"/>
  <c r="BF548" i="19"/>
  <c r="BF631" i="19"/>
  <c r="BF637" i="19"/>
  <c r="BF677" i="19"/>
  <c r="BF745" i="19"/>
  <c r="BF757" i="19"/>
  <c r="BF822" i="19"/>
  <c r="BF832" i="19"/>
  <c r="BF835" i="19"/>
  <c r="BF899" i="19"/>
  <c r="BF904" i="19"/>
  <c r="BF918" i="19"/>
  <c r="BF987" i="19"/>
  <c r="BF1006" i="19"/>
  <c r="BF1009" i="19"/>
  <c r="BF1023" i="19"/>
  <c r="BF1025" i="19"/>
  <c r="BF1033" i="19"/>
  <c r="BF1040" i="19"/>
  <c r="BF1109" i="19"/>
  <c r="BF1117" i="19"/>
  <c r="BF1158" i="19"/>
  <c r="BF1169" i="19"/>
  <c r="BF1176" i="19"/>
  <c r="BF1180" i="19"/>
  <c r="BF1200" i="19"/>
  <c r="BF1212" i="19"/>
  <c r="BF1219" i="19"/>
  <c r="BF1367" i="19"/>
  <c r="BF1368" i="19"/>
  <c r="BF1376" i="19"/>
  <c r="BF1393" i="19"/>
  <c r="BF1435" i="19"/>
  <c r="BF1457" i="19"/>
  <c r="BF1476" i="19"/>
  <c r="BK1563" i="19"/>
  <c r="BK1562" i="19"/>
  <c r="J1562" i="19"/>
  <c r="J127" i="19"/>
  <c r="BF142" i="20"/>
  <c r="BF143" i="20"/>
  <c r="BF150" i="20"/>
  <c r="BF152" i="20"/>
  <c r="BF153" i="20"/>
  <c r="BF154" i="20"/>
  <c r="BF223" i="21"/>
  <c r="BF225" i="21"/>
  <c r="BF239" i="21"/>
  <c r="BF241" i="21"/>
  <c r="BF268" i="21"/>
  <c r="BF270" i="21"/>
  <c r="BF273" i="21"/>
  <c r="BF286" i="21"/>
  <c r="BF289" i="21"/>
  <c r="BF296" i="21"/>
  <c r="BF298" i="21"/>
  <c r="BF299" i="21"/>
  <c r="BF300" i="21"/>
  <c r="BF302" i="21"/>
  <c r="BF308" i="21"/>
  <c r="BF311" i="21"/>
  <c r="BF331" i="21"/>
  <c r="BF343" i="21"/>
  <c r="BF346" i="21"/>
  <c r="BF363" i="21"/>
  <c r="BF368" i="21"/>
  <c r="BF373" i="21"/>
  <c r="BF375" i="21"/>
  <c r="BF377" i="21"/>
  <c r="BF383" i="21"/>
  <c r="BF394" i="21"/>
  <c r="BF406" i="21"/>
  <c r="BF415" i="21"/>
  <c r="BK244" i="21"/>
  <c r="J244" i="21"/>
  <c r="J107" i="21"/>
  <c r="E85" i="22"/>
  <c r="F94" i="22"/>
  <c r="BF142" i="22"/>
  <c r="BF143" i="22"/>
  <c r="BF147" i="22"/>
  <c r="BF150" i="22"/>
  <c r="BF152" i="22"/>
  <c r="BF154" i="22"/>
  <c r="BF155" i="22"/>
  <c r="BF158" i="22"/>
  <c r="BF159" i="22"/>
  <c r="BF160" i="22"/>
  <c r="BF161" i="22"/>
  <c r="BF163" i="22"/>
  <c r="BF166" i="22"/>
  <c r="BF169" i="22"/>
  <c r="BF173" i="22"/>
  <c r="BF176" i="22"/>
  <c r="BF177" i="22"/>
  <c r="BF179" i="22"/>
  <c r="BF182" i="22"/>
  <c r="BF186" i="22"/>
  <c r="BF187" i="22"/>
  <c r="BF189" i="22"/>
  <c r="BF190" i="22"/>
  <c r="BF193" i="22"/>
  <c r="BF195" i="22"/>
  <c r="BF196" i="22"/>
  <c r="BF197" i="22"/>
  <c r="BF199" i="22"/>
  <c r="BF200" i="22"/>
  <c r="BF203" i="22"/>
  <c r="BF207" i="22"/>
  <c r="BF209" i="22"/>
  <c r="BF213" i="22"/>
  <c r="BF222" i="22"/>
  <c r="BF233" i="22"/>
  <c r="BF237" i="22"/>
  <c r="BF249" i="22"/>
  <c r="BF258" i="22"/>
  <c r="BF261" i="22"/>
  <c r="BF262" i="22"/>
  <c r="BF275" i="22"/>
  <c r="BF276" i="22"/>
  <c r="BF277" i="22"/>
  <c r="BF279" i="22"/>
  <c r="BF288" i="22"/>
  <c r="BF289" i="22"/>
  <c r="BF290" i="22"/>
  <c r="BF291" i="22"/>
  <c r="BF293" i="22"/>
  <c r="BF297" i="22"/>
  <c r="BF298" i="22"/>
  <c r="BF301" i="22"/>
  <c r="BF303" i="22"/>
  <c r="BF305" i="22"/>
  <c r="BF311" i="22"/>
  <c r="BF313" i="22"/>
  <c r="BF145" i="23"/>
  <c r="BF162" i="23"/>
  <c r="BF172" i="23"/>
  <c r="F94" i="24"/>
  <c r="BF134" i="24"/>
  <c r="BF138" i="24"/>
  <c r="BF140" i="24"/>
  <c r="BF145" i="24"/>
  <c r="BF147" i="24"/>
  <c r="F94" i="25"/>
  <c r="BF140" i="25"/>
  <c r="BF145" i="25"/>
  <c r="BF150" i="25"/>
  <c r="BF155" i="25"/>
  <c r="BF161" i="25"/>
  <c r="BF176" i="25"/>
  <c r="BF180" i="25"/>
  <c r="BF143" i="26"/>
  <c r="BF144" i="26"/>
  <c r="BF145" i="26"/>
  <c r="BF148" i="26"/>
  <c r="BF149" i="26"/>
  <c r="BF151" i="26"/>
  <c r="BF152" i="26"/>
  <c r="BF153" i="26"/>
  <c r="BF154" i="26"/>
  <c r="BF156" i="26"/>
  <c r="BF157" i="26"/>
  <c r="BF159" i="26"/>
  <c r="BF162" i="26"/>
  <c r="BF163" i="26"/>
  <c r="BF165" i="26"/>
  <c r="BF167" i="26"/>
  <c r="BF169" i="26"/>
  <c r="BF171" i="26"/>
  <c r="BF172" i="26"/>
  <c r="BF173" i="26"/>
  <c r="BF174" i="26"/>
  <c r="BF175" i="26"/>
  <c r="BF176" i="26"/>
  <c r="BF177" i="26"/>
  <c r="BF178" i="26"/>
  <c r="BF183" i="26"/>
  <c r="BF184" i="26"/>
  <c r="BF185" i="26"/>
  <c r="BF187" i="26"/>
  <c r="BF189" i="26"/>
  <c r="BF190" i="26"/>
  <c r="BF191" i="26"/>
  <c r="BF192" i="26"/>
  <c r="BF193" i="26"/>
  <c r="J91" i="27"/>
  <c r="F94" i="27"/>
  <c r="BF130" i="27"/>
  <c r="BF131" i="27"/>
  <c r="BF132" i="27"/>
  <c r="BF135" i="27"/>
  <c r="BF136" i="27"/>
  <c r="BF138" i="27"/>
  <c r="BF139" i="27"/>
  <c r="BF143" i="27"/>
  <c r="BF145" i="27"/>
  <c r="BF146" i="27"/>
  <c r="BF147" i="27"/>
  <c r="E85" i="28"/>
  <c r="J91" i="28"/>
  <c r="BF131" i="28"/>
  <c r="BF136" i="28"/>
  <c r="BF138" i="28"/>
  <c r="BF139" i="28"/>
  <c r="BF140" i="28"/>
  <c r="BF142" i="28"/>
  <c r="BF144" i="28"/>
  <c r="BF150" i="28"/>
  <c r="BF151" i="28"/>
  <c r="BF152" i="28"/>
  <c r="BF153" i="28"/>
  <c r="BF154" i="28"/>
  <c r="BF156" i="28"/>
  <c r="BF158" i="28"/>
  <c r="BF159" i="28"/>
  <c r="BF160" i="28"/>
  <c r="BF162" i="28"/>
  <c r="BF163" i="28"/>
  <c r="BF164" i="28"/>
  <c r="BF165" i="28"/>
  <c r="BF166" i="28"/>
  <c r="BF167" i="28"/>
  <c r="BF169" i="28"/>
  <c r="BF171" i="28"/>
  <c r="BF172" i="28"/>
  <c r="E85" i="29"/>
  <c r="J91" i="29"/>
  <c r="BF130" i="29"/>
  <c r="BF131" i="29"/>
  <c r="BF132" i="29"/>
  <c r="BF133" i="29"/>
  <c r="BF134" i="29"/>
  <c r="BF135" i="29"/>
  <c r="BF136" i="29"/>
  <c r="BF137" i="29"/>
  <c r="BF138" i="29"/>
  <c r="BF139" i="29"/>
  <c r="BF144" i="29"/>
  <c r="BF146" i="29"/>
  <c r="BF149" i="29"/>
  <c r="BF150" i="29"/>
  <c r="BF151" i="29"/>
  <c r="BF153" i="29"/>
  <c r="BF154" i="29"/>
  <c r="BF155" i="29"/>
  <c r="BF156" i="29"/>
  <c r="BF157" i="29"/>
  <c r="BF159" i="29"/>
  <c r="BF163" i="29"/>
  <c r="BF164" i="29"/>
  <c r="BF165" i="29"/>
  <c r="BF168" i="29"/>
  <c r="BF170" i="29"/>
  <c r="BF171" i="29"/>
  <c r="BF172" i="29"/>
  <c r="BF174" i="29"/>
  <c r="BF176" i="29"/>
  <c r="F94" i="30"/>
  <c r="BF130" i="30"/>
  <c r="BF131" i="30"/>
  <c r="BF133" i="30"/>
  <c r="BF134" i="30"/>
  <c r="BF137" i="30"/>
  <c r="BF138" i="30"/>
  <c r="BF139" i="30"/>
  <c r="BF141" i="30"/>
  <c r="BF142" i="30"/>
  <c r="BF143" i="30"/>
  <c r="BF144" i="30"/>
  <c r="BF147" i="30"/>
  <c r="BF149" i="30"/>
  <c r="BF150" i="30"/>
  <c r="E85" i="31"/>
  <c r="BF141" i="31"/>
  <c r="BF147" i="31"/>
  <c r="BF152" i="31"/>
  <c r="BF160" i="31"/>
  <c r="BF163" i="31"/>
  <c r="BF164" i="31"/>
  <c r="BF167" i="31"/>
  <c r="BF171" i="31"/>
  <c r="BF174" i="31"/>
  <c r="BF175" i="31"/>
  <c r="BF178" i="31"/>
  <c r="BF182" i="31"/>
  <c r="BF185" i="31"/>
  <c r="BF188" i="31"/>
  <c r="BF198" i="31"/>
  <c r="BF201" i="31"/>
  <c r="BF217" i="31"/>
  <c r="BF228" i="31"/>
  <c r="BF231" i="31"/>
  <c r="BF234" i="31"/>
  <c r="BF244" i="31"/>
  <c r="BF247" i="31"/>
  <c r="BF250" i="31"/>
  <c r="BF261" i="31"/>
  <c r="BF267" i="31"/>
  <c r="BF272" i="31"/>
  <c r="BF273" i="31"/>
  <c r="BF276" i="31"/>
  <c r="BF280" i="31"/>
  <c r="BF284" i="31"/>
  <c r="BF288" i="31"/>
  <c r="BF291" i="31"/>
  <c r="BF302" i="31"/>
  <c r="BF308" i="31"/>
  <c r="BF311" i="31"/>
  <c r="BF314" i="31"/>
  <c r="BF317" i="31"/>
  <c r="BF320" i="31"/>
  <c r="BF326" i="31"/>
  <c r="BF332" i="31"/>
  <c r="BF337" i="31"/>
  <c r="BF338" i="31"/>
  <c r="BF341" i="31"/>
  <c r="BF345" i="31"/>
  <c r="BF352" i="31"/>
  <c r="BF353" i="31"/>
  <c r="BF354" i="31"/>
  <c r="BF355" i="31"/>
  <c r="BF356" i="31"/>
  <c r="BF363" i="31"/>
  <c r="BF369" i="31"/>
  <c r="BF372" i="31"/>
  <c r="BF378" i="31"/>
  <c r="BF383" i="31"/>
  <c r="BF384" i="31"/>
  <c r="BF388" i="31"/>
  <c r="BF392" i="31"/>
  <c r="BF395" i="31"/>
  <c r="BF400" i="31"/>
  <c r="BF403" i="31"/>
  <c r="BF406" i="31"/>
  <c r="BF409" i="31"/>
  <c r="BF412" i="31"/>
  <c r="BF419" i="31"/>
  <c r="BF427" i="31"/>
  <c r="BF430" i="31"/>
  <c r="BF434" i="31"/>
  <c r="BF439" i="31"/>
  <c r="BF443" i="31"/>
  <c r="BF446" i="31"/>
  <c r="BK472" i="31"/>
  <c r="BK471" i="31"/>
  <c r="J471" i="31"/>
  <c r="J109" i="31"/>
  <c r="BF129" i="32"/>
  <c r="BF137" i="32"/>
  <c r="BF142" i="32"/>
  <c r="BF146" i="32"/>
  <c r="BF130" i="33"/>
  <c r="BF140" i="33"/>
  <c r="BF129" i="34"/>
  <c r="BF138" i="35"/>
  <c r="BF139" i="35"/>
  <c r="BF141" i="35"/>
  <c r="BF143" i="35"/>
  <c r="BF147" i="35"/>
  <c r="BF151" i="35"/>
  <c r="BF157" i="35"/>
  <c r="BF171" i="35"/>
  <c r="BF172" i="35"/>
  <c r="BF174" i="35"/>
  <c r="BF177" i="35"/>
  <c r="BF178" i="35"/>
  <c r="BF179" i="35"/>
  <c r="BF193" i="35"/>
  <c r="BF200" i="35"/>
  <c r="BF204" i="35"/>
  <c r="BF143" i="36"/>
  <c r="BF148" i="36"/>
  <c r="BF152" i="36"/>
  <c r="BF158" i="36"/>
  <c r="BF170" i="36"/>
  <c r="BF171" i="36"/>
  <c r="BF172" i="36"/>
  <c r="BF175" i="36"/>
  <c r="BF180" i="36"/>
  <c r="BF181" i="36"/>
  <c r="BF196" i="36"/>
  <c r="BF201" i="36"/>
  <c r="BF202" i="36"/>
  <c r="BF203" i="36"/>
  <c r="BF204" i="36"/>
  <c r="BF211" i="36"/>
  <c r="F125" i="37"/>
  <c r="BF131" i="37"/>
  <c r="BF138" i="37"/>
  <c r="BF143" i="37"/>
  <c r="BF145" i="37"/>
  <c r="BF149" i="37"/>
  <c r="BF159" i="37"/>
  <c r="BF167" i="37"/>
  <c r="BF170" i="37"/>
  <c r="BF172" i="37"/>
  <c r="BF141" i="38"/>
  <c r="BF144" i="38"/>
  <c r="BF149" i="38"/>
  <c r="BF152" i="38"/>
  <c r="BF157" i="38"/>
  <c r="BF159" i="38"/>
  <c r="BF160" i="38"/>
  <c r="BF163" i="38"/>
  <c r="BF164" i="38"/>
  <c r="BF183" i="38"/>
  <c r="BF131" i="39"/>
  <c r="BF135" i="39"/>
  <c r="BF146" i="39"/>
  <c r="BF147" i="39"/>
  <c r="BF150" i="39"/>
  <c r="BF151" i="39"/>
  <c r="BF152" i="39"/>
  <c r="BF156" i="39"/>
  <c r="BF157" i="39"/>
  <c r="BF160" i="39"/>
  <c r="BF166" i="39"/>
  <c r="BF167" i="39"/>
  <c r="BF175" i="39"/>
  <c r="BF177" i="39"/>
  <c r="BF184" i="39"/>
  <c r="BF188" i="39"/>
  <c r="BF189" i="39"/>
  <c r="BF133" i="40"/>
  <c r="BF150" i="40"/>
  <c r="BF154" i="40"/>
  <c r="BF157" i="40"/>
  <c r="BF163" i="40"/>
  <c r="BF140" i="41"/>
  <c r="BF146" i="41"/>
  <c r="BF154" i="41"/>
  <c r="BF158" i="41"/>
  <c r="BF159" i="41"/>
  <c r="BF161" i="41"/>
  <c r="BF164" i="41"/>
  <c r="BF165" i="41"/>
  <c r="BF167" i="41"/>
  <c r="BF174" i="41"/>
  <c r="BF175" i="41"/>
  <c r="BF176" i="41"/>
  <c r="BF178" i="41"/>
  <c r="BF180" i="41"/>
  <c r="BF181" i="41"/>
  <c r="BF183" i="41"/>
  <c r="BF185" i="41"/>
  <c r="BF187" i="41"/>
  <c r="BF190" i="41"/>
  <c r="BF191" i="41"/>
  <c r="BF194" i="41"/>
  <c r="BF198" i="41"/>
  <c r="BF199" i="41"/>
  <c r="BF203" i="41"/>
  <c r="BF204" i="41"/>
  <c r="BF205" i="41"/>
  <c r="BF206" i="41"/>
  <c r="BF211" i="41"/>
  <c r="BF212" i="41"/>
  <c r="BF215" i="41"/>
  <c r="BF216" i="41"/>
  <c r="BF217" i="41"/>
  <c r="BF221" i="41"/>
  <c r="E85" i="48"/>
  <c r="F118" i="48"/>
  <c r="BF122" i="48"/>
  <c r="BF123" i="48"/>
  <c r="BF129" i="48"/>
  <c r="BF130" i="48"/>
  <c r="BF131" i="48"/>
  <c r="BF135" i="48"/>
  <c r="BF155" i="2"/>
  <c r="BF165" i="2"/>
  <c r="BF171" i="2"/>
  <c r="BF204" i="2"/>
  <c r="BF213" i="2"/>
  <c r="BF216" i="2"/>
  <c r="BF246" i="2"/>
  <c r="BF248" i="2"/>
  <c r="BF272" i="2"/>
  <c r="BF275" i="2"/>
  <c r="BF281" i="2"/>
  <c r="BF291" i="2"/>
  <c r="BF309" i="2"/>
  <c r="BF313" i="2"/>
  <c r="BF318" i="2"/>
  <c r="BK294" i="2"/>
  <c r="J294" i="2"/>
  <c r="J105" i="2"/>
  <c r="BF139" i="3"/>
  <c r="BF174" i="3"/>
  <c r="BF181" i="3"/>
  <c r="BF184" i="3"/>
  <c r="BF218" i="3"/>
  <c r="BF266" i="3"/>
  <c r="BF284" i="3"/>
  <c r="BF304" i="3"/>
  <c r="BF311" i="3"/>
  <c r="BK322" i="3"/>
  <c r="J322" i="3"/>
  <c r="J107" i="3"/>
  <c r="BF131" i="4"/>
  <c r="BF151" i="4"/>
  <c r="BF154" i="4"/>
  <c r="BF155" i="4"/>
  <c r="BF161" i="4"/>
  <c r="BF156" i="5"/>
  <c r="BF204" i="5"/>
  <c r="BF219" i="5"/>
  <c r="BF223" i="5"/>
  <c r="BF247" i="5"/>
  <c r="BF260" i="5"/>
  <c r="BF289" i="5"/>
  <c r="BF314" i="5"/>
  <c r="BF317" i="5"/>
  <c r="BF397" i="5"/>
  <c r="BF398" i="5"/>
  <c r="BF406" i="5"/>
  <c r="BF435" i="5"/>
  <c r="BF438" i="5"/>
  <c r="BF461" i="5"/>
  <c r="BF477" i="5"/>
  <c r="BF544" i="5"/>
  <c r="BF565" i="5"/>
  <c r="BF573" i="5"/>
  <c r="BF582" i="5"/>
  <c r="BF588" i="5"/>
  <c r="BF609" i="5"/>
  <c r="BF619" i="5"/>
  <c r="BF620" i="5"/>
  <c r="BF634" i="5"/>
  <c r="BF635" i="5"/>
  <c r="BF685" i="5"/>
  <c r="BF692" i="5"/>
  <c r="BF708" i="5"/>
  <c r="BF729" i="5"/>
  <c r="BF752" i="5"/>
  <c r="BF803" i="5"/>
  <c r="BF804" i="5"/>
  <c r="BF810" i="5"/>
  <c r="BF837" i="5"/>
  <c r="BF870" i="5"/>
  <c r="BF888" i="5"/>
  <c r="BF896" i="5"/>
  <c r="BF937" i="5"/>
  <c r="BF946" i="5"/>
  <c r="BF947" i="5"/>
  <c r="BF949" i="5"/>
  <c r="BF950" i="5"/>
  <c r="BF956" i="5"/>
  <c r="BF977" i="5"/>
  <c r="BF980" i="5"/>
  <c r="BF1002" i="5"/>
  <c r="BF1010" i="5"/>
  <c r="BF1027" i="5"/>
  <c r="BF1064" i="5"/>
  <c r="BF1078" i="5"/>
  <c r="BF1079" i="5"/>
  <c r="BF1088" i="5"/>
  <c r="BF1102" i="5"/>
  <c r="BF1159" i="5"/>
  <c r="BF1208" i="5"/>
  <c r="BF1240" i="5"/>
  <c r="BF1293" i="5"/>
  <c r="BF1317" i="5"/>
  <c r="BF1324" i="5"/>
  <c r="BF1409" i="5"/>
  <c r="BF1425" i="5"/>
  <c r="BK1427" i="5"/>
  <c r="J1427" i="5"/>
  <c r="J126" i="5"/>
  <c r="BF138" i="6"/>
  <c r="BF142" i="6"/>
  <c r="BF154" i="6"/>
  <c r="BF159" i="6"/>
  <c r="BF169" i="6"/>
  <c r="BF175" i="6"/>
  <c r="BF176" i="6"/>
  <c r="BF180" i="6"/>
  <c r="BF195" i="6"/>
  <c r="BF198" i="6"/>
  <c r="BF202" i="6"/>
  <c r="BF208" i="6"/>
  <c r="BF209" i="6"/>
  <c r="BF218" i="6"/>
  <c r="BF222" i="6"/>
  <c r="BF223" i="6"/>
  <c r="BF224" i="6"/>
  <c r="BF226" i="6"/>
  <c r="BF231" i="6"/>
  <c r="BF235" i="6"/>
  <c r="BF238" i="6"/>
  <c r="BF240" i="6"/>
  <c r="BF241" i="6"/>
  <c r="BF244" i="6"/>
  <c r="BF254" i="6"/>
  <c r="BF265" i="6"/>
  <c r="BF269" i="6"/>
  <c r="BF270" i="6"/>
  <c r="BF271" i="6"/>
  <c r="BF273" i="6"/>
  <c r="BF280" i="6"/>
  <c r="BF167" i="7"/>
  <c r="BF168" i="7"/>
  <c r="BF173" i="7"/>
  <c r="BF175" i="7"/>
  <c r="BF178" i="7"/>
  <c r="BF189" i="7"/>
  <c r="BF191" i="7"/>
  <c r="BF193" i="7"/>
  <c r="BF194" i="7"/>
  <c r="BF195" i="7"/>
  <c r="BF196" i="7"/>
  <c r="BF205" i="7"/>
  <c r="BF206" i="7"/>
  <c r="BF214" i="7"/>
  <c r="BF217" i="7"/>
  <c r="BF221" i="7"/>
  <c r="BF226" i="7"/>
  <c r="BF227" i="7"/>
  <c r="BF234" i="7"/>
  <c r="BF237" i="7"/>
  <c r="BF240" i="7"/>
  <c r="BF246" i="7"/>
  <c r="BF252" i="7"/>
  <c r="BF262" i="7"/>
  <c r="BF265" i="7"/>
  <c r="BF272" i="7"/>
  <c r="BF295" i="7"/>
  <c r="BF301" i="7"/>
  <c r="BF302" i="7"/>
  <c r="BF308" i="7"/>
  <c r="BF312" i="7"/>
  <c r="BF317" i="7"/>
  <c r="BF321" i="7"/>
  <c r="BF322" i="7"/>
  <c r="BF324" i="7"/>
  <c r="BF326" i="7"/>
  <c r="BF331" i="7"/>
  <c r="BF333" i="7"/>
  <c r="BF334" i="7"/>
  <c r="BF337" i="7"/>
  <c r="BF339" i="7"/>
  <c r="BF341" i="7"/>
  <c r="BF342" i="7"/>
  <c r="BF351" i="7"/>
  <c r="BF368" i="7"/>
  <c r="BF374" i="7"/>
  <c r="BF375" i="7"/>
  <c r="BF378" i="7"/>
  <c r="BF142" i="8"/>
  <c r="BF144" i="8"/>
  <c r="BF157" i="8"/>
  <c r="BF159" i="8"/>
  <c r="BF162" i="8"/>
  <c r="BF166" i="8"/>
  <c r="BF169" i="8"/>
  <c r="BF172" i="8"/>
  <c r="BF175" i="8"/>
  <c r="BF179" i="8"/>
  <c r="BF185" i="8"/>
  <c r="BF187" i="8"/>
  <c r="BF193" i="8"/>
  <c r="BF197" i="8"/>
  <c r="BF202" i="8"/>
  <c r="BF205" i="8"/>
  <c r="BF213" i="8"/>
  <c r="BF228" i="8"/>
  <c r="BF229" i="8"/>
  <c r="BF231" i="8"/>
  <c r="BF233" i="8"/>
  <c r="BF239" i="8"/>
  <c r="BF242" i="8"/>
  <c r="BF243" i="8"/>
  <c r="BF253" i="8"/>
  <c r="BF260" i="8"/>
  <c r="BF261" i="8"/>
  <c r="BF271" i="8"/>
  <c r="BF277" i="8"/>
  <c r="BF281" i="8"/>
  <c r="BF285" i="8"/>
  <c r="BF288" i="8"/>
  <c r="BF292" i="8"/>
  <c r="BF293" i="8"/>
  <c r="BK151" i="8"/>
  <c r="J151" i="8"/>
  <c r="J102" i="8"/>
  <c r="J91" i="9"/>
  <c r="BF140" i="9"/>
  <c r="BF144" i="9"/>
  <c r="BF146" i="9"/>
  <c r="BF149" i="9"/>
  <c r="BF157" i="9"/>
  <c r="BF152" i="10"/>
  <c r="BF153" i="10"/>
  <c r="BF167" i="10"/>
  <c r="BF170" i="10"/>
  <c r="BF171" i="10"/>
  <c r="BF175" i="10"/>
  <c r="BF178" i="10"/>
  <c r="BF184" i="10"/>
  <c r="BF193" i="10"/>
  <c r="BF196" i="10"/>
  <c r="BF198" i="10"/>
  <c r="BF204" i="10"/>
  <c r="BF206" i="10"/>
  <c r="BF212" i="10"/>
  <c r="BF213" i="10"/>
  <c r="BF218" i="10"/>
  <c r="BF220" i="10"/>
  <c r="BF221" i="10"/>
  <c r="BF222" i="10"/>
  <c r="BF223" i="10"/>
  <c r="BF224" i="10"/>
  <c r="BF226" i="10"/>
  <c r="BF228" i="10"/>
  <c r="BF230" i="10"/>
  <c r="BF231" i="10"/>
  <c r="BF232" i="10"/>
  <c r="BF234" i="10"/>
  <c r="BF235" i="10"/>
  <c r="BF236" i="10"/>
  <c r="BF237" i="10"/>
  <c r="BF240" i="10"/>
  <c r="BF242" i="10"/>
  <c r="BF245" i="10"/>
  <c r="BF247" i="10"/>
  <c r="BF248" i="10"/>
  <c r="BF250" i="10"/>
  <c r="BF251" i="10"/>
  <c r="BF252" i="10"/>
  <c r="BF254" i="10"/>
  <c r="BF255" i="10"/>
  <c r="BF257" i="10"/>
  <c r="BF258" i="10"/>
  <c r="BF259" i="10"/>
  <c r="BF260" i="10"/>
  <c r="BF261" i="10"/>
  <c r="BF263" i="10"/>
  <c r="BF265" i="10"/>
  <c r="BF267" i="10"/>
  <c r="BF269" i="10"/>
  <c r="BF271" i="10"/>
  <c r="BF272" i="10"/>
  <c r="BF273" i="10"/>
  <c r="BF274" i="10"/>
  <c r="BF278" i="10"/>
  <c r="BF281" i="10"/>
  <c r="BF282" i="10"/>
  <c r="BF283" i="10"/>
  <c r="BF284" i="10"/>
  <c r="BF285" i="10"/>
  <c r="BF289" i="10"/>
  <c r="BF292" i="10"/>
  <c r="BF295" i="10"/>
  <c r="BF298" i="10"/>
  <c r="BF303" i="10"/>
  <c r="BF305" i="10"/>
  <c r="BF306" i="10"/>
  <c r="BF308" i="10"/>
  <c r="BF309" i="10"/>
  <c r="BF310" i="10"/>
  <c r="BF311" i="10"/>
  <c r="BF312" i="10"/>
  <c r="BF315" i="10"/>
  <c r="BF319" i="10"/>
  <c r="BF323" i="10"/>
  <c r="BF324" i="10"/>
  <c r="BF325" i="10"/>
  <c r="BK291" i="10"/>
  <c r="J291" i="10"/>
  <c r="J104" i="10"/>
  <c r="E85" i="11"/>
  <c r="F94" i="11"/>
  <c r="BF130" i="11"/>
  <c r="BF132" i="11"/>
  <c r="BF133" i="11"/>
  <c r="BF134" i="11"/>
  <c r="BF135" i="11"/>
  <c r="BF136" i="11"/>
  <c r="BF138" i="11"/>
  <c r="BF141" i="11"/>
  <c r="BF143" i="11"/>
  <c r="BF146" i="11"/>
  <c r="BF148" i="11"/>
  <c r="BF149" i="11"/>
  <c r="BF150" i="11"/>
  <c r="BF151" i="11"/>
  <c r="BF152" i="11"/>
  <c r="BF154" i="11"/>
  <c r="BF157" i="11"/>
  <c r="BF159" i="11"/>
  <c r="BF164" i="11"/>
  <c r="BF172" i="11"/>
  <c r="BF174" i="11"/>
  <c r="BF175" i="11"/>
  <c r="BF181" i="11"/>
  <c r="BF182" i="11"/>
  <c r="BF183" i="11"/>
  <c r="BF184" i="11"/>
  <c r="BF185" i="11"/>
  <c r="BF186" i="11"/>
  <c r="BF188" i="11"/>
  <c r="BF190" i="11"/>
  <c r="BF192" i="11"/>
  <c r="J91" i="12"/>
  <c r="BF129" i="12"/>
  <c r="BF131" i="12"/>
  <c r="BF132" i="12"/>
  <c r="BF135" i="12"/>
  <c r="BF136" i="12"/>
  <c r="BF138" i="12"/>
  <c r="BF139" i="12"/>
  <c r="BF141" i="12"/>
  <c r="BF143" i="12"/>
  <c r="BF145" i="12"/>
  <c r="BF147" i="12"/>
  <c r="BF130" i="13"/>
  <c r="BF131" i="13"/>
  <c r="BF136" i="13"/>
  <c r="BF137" i="13"/>
  <c r="BF139" i="13"/>
  <c r="BF140" i="13"/>
  <c r="BF142" i="13"/>
  <c r="BF143" i="13"/>
  <c r="BF145" i="13"/>
  <c r="BF149" i="13"/>
  <c r="BF150" i="13"/>
  <c r="BF151" i="13"/>
  <c r="BF153" i="13"/>
  <c r="BF155" i="13"/>
  <c r="BF157" i="13"/>
  <c r="BF162" i="13"/>
  <c r="BF164" i="13"/>
  <c r="BF167" i="13"/>
  <c r="BF169" i="13"/>
  <c r="BF170" i="13"/>
  <c r="BF171" i="13"/>
  <c r="BF130" i="14"/>
  <c r="BF131" i="14"/>
  <c r="BF134" i="14"/>
  <c r="BF135" i="14"/>
  <c r="BF136" i="14"/>
  <c r="BF137" i="14"/>
  <c r="BF139" i="14"/>
  <c r="BF140" i="14"/>
  <c r="BF142" i="14"/>
  <c r="BF143" i="14"/>
  <c r="BF144" i="14"/>
  <c r="BF150" i="14"/>
  <c r="BF152" i="14"/>
  <c r="BF153" i="14"/>
  <c r="BF154" i="14"/>
  <c r="BF155" i="14"/>
  <c r="BF156" i="14"/>
  <c r="BF159" i="14"/>
  <c r="BF163" i="14"/>
  <c r="BF164" i="14"/>
  <c r="BF165" i="14"/>
  <c r="BF167" i="14"/>
  <c r="BF168" i="14"/>
  <c r="BF169" i="14"/>
  <c r="BF172" i="14"/>
  <c r="BF173" i="14"/>
  <c r="BF174" i="14"/>
  <c r="BF175" i="14"/>
  <c r="BF176" i="14"/>
  <c r="BF131" i="15"/>
  <c r="BF133" i="15"/>
  <c r="BF134" i="15"/>
  <c r="BF138" i="15"/>
  <c r="BF141" i="15"/>
  <c r="BF144" i="15"/>
  <c r="BF145" i="15"/>
  <c r="BF147" i="15"/>
  <c r="BF148" i="15"/>
  <c r="BF149" i="15"/>
  <c r="BF150" i="15"/>
  <c r="E85" i="16"/>
  <c r="J91" i="16"/>
  <c r="BF139" i="16"/>
  <c r="BF142" i="16"/>
  <c r="BF145" i="16"/>
  <c r="BF158" i="16"/>
  <c r="BF168" i="16"/>
  <c r="BF176" i="16"/>
  <c r="BF179" i="16"/>
  <c r="BF195" i="16"/>
  <c r="BF202" i="16"/>
  <c r="BF224" i="16"/>
  <c r="BF227" i="16"/>
  <c r="BF234" i="16"/>
  <c r="BF237" i="16"/>
  <c r="BF241" i="16"/>
  <c r="BF262" i="16"/>
  <c r="BF271" i="16"/>
  <c r="BF280" i="16"/>
  <c r="BF308" i="16"/>
  <c r="BF312" i="16"/>
  <c r="BF316" i="16"/>
  <c r="BF320" i="16"/>
  <c r="BF321" i="16"/>
  <c r="BF322" i="16"/>
  <c r="BF324" i="16"/>
  <c r="BF331" i="16"/>
  <c r="BF334" i="16"/>
  <c r="BF338" i="16"/>
  <c r="BF349" i="16"/>
  <c r="BF353" i="16"/>
  <c r="BF357" i="16"/>
  <c r="BF371" i="16"/>
  <c r="E85" i="17"/>
  <c r="BF147" i="17"/>
  <c r="BF154" i="17"/>
  <c r="BF163" i="17"/>
  <c r="BF164" i="17"/>
  <c r="BF173" i="17"/>
  <c r="BF176" i="17"/>
  <c r="BF180" i="17"/>
  <c r="BF184" i="17"/>
  <c r="BF191" i="17"/>
  <c r="BF205" i="17"/>
  <c r="BF220" i="17"/>
  <c r="BF225" i="17"/>
  <c r="BF226" i="17"/>
  <c r="BF228" i="17"/>
  <c r="BF232" i="17"/>
  <c r="BF257" i="17"/>
  <c r="BF262" i="17"/>
  <c r="BF265" i="17"/>
  <c r="BF269" i="17"/>
  <c r="BF272" i="17"/>
  <c r="BF277" i="17"/>
  <c r="BF285" i="17"/>
  <c r="BF293" i="17"/>
  <c r="BF295" i="17"/>
  <c r="BK253" i="17"/>
  <c r="J253" i="17"/>
  <c r="J102" i="17"/>
  <c r="BK280" i="17"/>
  <c r="J280" i="17"/>
  <c r="J106" i="17"/>
  <c r="E85" i="18"/>
  <c r="BF133" i="18"/>
  <c r="BF136" i="18"/>
  <c r="BF142" i="18"/>
  <c r="BF144" i="18"/>
  <c r="BF153" i="18"/>
  <c r="E85" i="19"/>
  <c r="BF158" i="19"/>
  <c r="BF164" i="19"/>
  <c r="BF167" i="19"/>
  <c r="BF170" i="19"/>
  <c r="BF178" i="19"/>
  <c r="BF181" i="19"/>
  <c r="BF183" i="19"/>
  <c r="BF185" i="19"/>
  <c r="BF188" i="19"/>
  <c r="BF192" i="19"/>
  <c r="BF195" i="19"/>
  <c r="BF199" i="19"/>
  <c r="BF202" i="19"/>
  <c r="BF209" i="19"/>
  <c r="BF218" i="19"/>
  <c r="BF225" i="19"/>
  <c r="BF252" i="19"/>
  <c r="BF256" i="19"/>
  <c r="BF259" i="19"/>
  <c r="BF286" i="19"/>
  <c r="BF294" i="19"/>
  <c r="BF298" i="19"/>
  <c r="BF317" i="19"/>
  <c r="BF321" i="19"/>
  <c r="BF329" i="19"/>
  <c r="BF334" i="19"/>
  <c r="BF340" i="19"/>
  <c r="BF352" i="19"/>
  <c r="BF356" i="19"/>
  <c r="BF359" i="19"/>
  <c r="BF380" i="19"/>
  <c r="BF382" i="19"/>
  <c r="BF402" i="19"/>
  <c r="BF410" i="19"/>
  <c r="BF415" i="19"/>
  <c r="BF416" i="19"/>
  <c r="BF424" i="19"/>
  <c r="BF442" i="19"/>
  <c r="BF449" i="19"/>
  <c r="BF455" i="19"/>
  <c r="BF468" i="19"/>
  <c r="BF474" i="19"/>
  <c r="BF486" i="19"/>
  <c r="BF492" i="19"/>
  <c r="BF496" i="19"/>
  <c r="BF503" i="19"/>
  <c r="BF524" i="19"/>
  <c r="BF527" i="19"/>
  <c r="BF531" i="19"/>
  <c r="BF544" i="19"/>
  <c r="BF553" i="19"/>
  <c r="BF556" i="19"/>
  <c r="BF559" i="19"/>
  <c r="BF561" i="19"/>
  <c r="BF563" i="19"/>
  <c r="BF577" i="19"/>
  <c r="BF588" i="19"/>
  <c r="BF602" i="19"/>
  <c r="BF605" i="19"/>
  <c r="BF608" i="19"/>
  <c r="BF623" i="19"/>
  <c r="BF624" i="19"/>
  <c r="BF629" i="19"/>
  <c r="BF635" i="19"/>
  <c r="BF640" i="19"/>
  <c r="BF642" i="19"/>
  <c r="BF644" i="19"/>
  <c r="BF665" i="19"/>
  <c r="BF667" i="19"/>
  <c r="BF675" i="19"/>
  <c r="BF676" i="19"/>
  <c r="BF678" i="19"/>
  <c r="BF693" i="19"/>
  <c r="BF701" i="19"/>
  <c r="BF703" i="19"/>
  <c r="BF713" i="19"/>
  <c r="BF730" i="19"/>
  <c r="BF732" i="19"/>
  <c r="BF734" i="19"/>
  <c r="BF738" i="19"/>
  <c r="BF744" i="19"/>
  <c r="BF750" i="19"/>
  <c r="BF753" i="19"/>
  <c r="BF755" i="19"/>
  <c r="BF756" i="19"/>
  <c r="BF763" i="19"/>
  <c r="BF771" i="19"/>
  <c r="BF773" i="19"/>
  <c r="BF777" i="19"/>
  <c r="BF779" i="19"/>
  <c r="BF781" i="19"/>
  <c r="BF784" i="19"/>
  <c r="BF794" i="19"/>
  <c r="BF795" i="19"/>
  <c r="BF798" i="19"/>
  <c r="BF799" i="19"/>
  <c r="BF801" i="19"/>
  <c r="BF817" i="19"/>
  <c r="BF825" i="19"/>
  <c r="BF827" i="19"/>
  <c r="BF829" i="19"/>
  <c r="BF833" i="19"/>
  <c r="BF850" i="19"/>
  <c r="BF864" i="19"/>
  <c r="BF874" i="19"/>
  <c r="BF882" i="19"/>
  <c r="BF883" i="19"/>
  <c r="BF897" i="19"/>
  <c r="BF906" i="19"/>
  <c r="BF926" i="19"/>
  <c r="BF933" i="19"/>
  <c r="BF936" i="19"/>
  <c r="BF944" i="19"/>
  <c r="BF946" i="19"/>
  <c r="BF954" i="19"/>
  <c r="BF958" i="19"/>
  <c r="BF962" i="19"/>
  <c r="BF966" i="19"/>
  <c r="BF970" i="19"/>
  <c r="BF973" i="19"/>
  <c r="BF977" i="19"/>
  <c r="BF981" i="19"/>
  <c r="BF984" i="19"/>
  <c r="BF990" i="19"/>
  <c r="BF157" i="20"/>
  <c r="BF159" i="20"/>
  <c r="BF161" i="20"/>
  <c r="BF177" i="20"/>
  <c r="BF179" i="20"/>
  <c r="BF180" i="20"/>
  <c r="BF185" i="20"/>
  <c r="BF189" i="20"/>
  <c r="BF198" i="20"/>
  <c r="BF202" i="20"/>
  <c r="BF209" i="20"/>
  <c r="BF210" i="20"/>
  <c r="BF212" i="20"/>
  <c r="BF221" i="20"/>
  <c r="BF222" i="20"/>
  <c r="BF235" i="20"/>
  <c r="BF237" i="20"/>
  <c r="BF239" i="20"/>
  <c r="BF244" i="20"/>
  <c r="BF259" i="20"/>
  <c r="BF272" i="20"/>
  <c r="BF274" i="20"/>
  <c r="BF279" i="20"/>
  <c r="BF282" i="20"/>
  <c r="BF287" i="20"/>
  <c r="BF292" i="20"/>
  <c r="BF172" i="21"/>
  <c r="BF176" i="21"/>
  <c r="BF177" i="21"/>
  <c r="BF180" i="21"/>
  <c r="BF182" i="21"/>
  <c r="BF193" i="21"/>
  <c r="BF201" i="21"/>
  <c r="BF204" i="21"/>
  <c r="BF220" i="21"/>
  <c r="BF221" i="21"/>
  <c r="BF429" i="21"/>
  <c r="BF430" i="21"/>
  <c r="BF431" i="21"/>
  <c r="BF435" i="21"/>
  <c r="BF437" i="21"/>
  <c r="BF438" i="21"/>
  <c r="BF441" i="21"/>
  <c r="BK326" i="21"/>
  <c r="J326" i="21"/>
  <c r="J116" i="21"/>
  <c r="BK328" i="21"/>
  <c r="J328" i="21"/>
  <c r="J117" i="21"/>
  <c r="BK398" i="21"/>
  <c r="J398" i="21"/>
  <c r="J128" i="21"/>
  <c r="BF139" i="22"/>
  <c r="BF140" i="22"/>
  <c r="BF183" i="25"/>
  <c r="BF184" i="25"/>
  <c r="BF191" i="25"/>
  <c r="BF195" i="25"/>
  <c r="BF204" i="25"/>
  <c r="BF209" i="25"/>
  <c r="BF214" i="25"/>
  <c r="BF221" i="25"/>
  <c r="BF224" i="25"/>
  <c r="BF225" i="25"/>
  <c r="BF229" i="25"/>
  <c r="BF247" i="25"/>
  <c r="BF260" i="25"/>
  <c r="BF261" i="25"/>
  <c r="BF265" i="25"/>
  <c r="BF270" i="25"/>
  <c r="BF275" i="25"/>
  <c r="BF279" i="25"/>
  <c r="BF282" i="25"/>
  <c r="BF284" i="25"/>
  <c r="BF289" i="25"/>
  <c r="BF290" i="25"/>
  <c r="BF310" i="25"/>
  <c r="BF314" i="25"/>
  <c r="BF315" i="25"/>
  <c r="BF324" i="25"/>
  <c r="BF328" i="25"/>
  <c r="BF130" i="26"/>
  <c r="BF141" i="26"/>
  <c r="BF147" i="26"/>
  <c r="BF179" i="26"/>
  <c r="BF182" i="26"/>
  <c r="BF186" i="26"/>
  <c r="BF137" i="27"/>
  <c r="BF141" i="27"/>
  <c r="BF142" i="27"/>
  <c r="BF144" i="27"/>
  <c r="BF130" i="28"/>
  <c r="BF135" i="28"/>
  <c r="BF141" i="28"/>
  <c r="BF143" i="28"/>
  <c r="BF146" i="28"/>
  <c r="BF147" i="28"/>
  <c r="BF148" i="28"/>
  <c r="BF149" i="28"/>
  <c r="BF161" i="28"/>
  <c r="BF168" i="28"/>
  <c r="BF170" i="28"/>
  <c r="BF140" i="29"/>
  <c r="BF142" i="29"/>
  <c r="BF152" i="29"/>
  <c r="BF158" i="29"/>
  <c r="BF161" i="29"/>
  <c r="BF162" i="29"/>
  <c r="BF167" i="29"/>
  <c r="BF175" i="29"/>
  <c r="BF129" i="30"/>
  <c r="BF132" i="30"/>
  <c r="BF140" i="30"/>
  <c r="BF145" i="30"/>
  <c r="F92" i="31"/>
  <c r="BF155" i="31"/>
  <c r="BF204" i="31"/>
  <c r="BF221" i="31"/>
  <c r="BF240" i="31"/>
  <c r="BF329" i="31"/>
  <c r="BF364" i="31"/>
  <c r="BF375" i="31"/>
  <c r="BF391" i="31"/>
  <c r="BF413" i="31"/>
  <c r="BF424" i="31"/>
  <c r="BF451" i="31"/>
  <c r="BF141" i="36"/>
  <c r="BF142" i="36"/>
  <c r="BF144" i="36"/>
  <c r="BF147" i="36"/>
  <c r="BF153" i="36"/>
  <c r="BF157" i="36"/>
  <c r="BF161" i="36"/>
  <c r="BF168" i="36"/>
  <c r="BF169" i="36"/>
  <c r="BF184" i="36"/>
  <c r="BF187" i="36"/>
  <c r="BF191" i="36"/>
  <c r="BF133" i="37"/>
  <c r="BF135" i="37"/>
  <c r="BF137" i="37"/>
  <c r="BF139" i="37"/>
  <c r="BF144" i="37"/>
  <c r="BF153" i="37"/>
  <c r="BF164" i="37"/>
  <c r="BF165" i="37"/>
  <c r="BF173" i="37"/>
  <c r="BF175" i="37"/>
  <c r="BF177" i="37"/>
  <c r="BF178" i="37"/>
  <c r="BF182" i="37"/>
  <c r="BF131" i="38"/>
  <c r="BF139" i="38"/>
  <c r="BF143" i="38"/>
  <c r="BF148" i="38"/>
  <c r="BF154" i="38"/>
  <c r="BF161" i="38"/>
  <c r="BF160" i="41"/>
  <c r="BF163" i="41"/>
  <c r="BF166" i="41"/>
  <c r="BF169" i="41"/>
  <c r="BF172" i="41"/>
  <c r="BF173" i="41"/>
  <c r="BF192" i="41"/>
  <c r="BF197" i="41"/>
  <c r="BF200" i="41"/>
  <c r="BF201" i="41"/>
  <c r="BF209" i="41"/>
  <c r="BF210" i="41"/>
  <c r="BF213" i="41"/>
  <c r="BF218" i="41"/>
  <c r="BK151" i="41"/>
  <c r="J151" i="41"/>
  <c r="J99" i="41"/>
  <c r="BK153" i="41"/>
  <c r="J153" i="41"/>
  <c r="J100" i="41"/>
  <c r="E85" i="42"/>
  <c r="BF139" i="42"/>
  <c r="BF140" i="42"/>
  <c r="BF141" i="42"/>
  <c r="BF142" i="42"/>
  <c r="BF144" i="42"/>
  <c r="BF148" i="42"/>
  <c r="BF150" i="42"/>
  <c r="BF152" i="42"/>
  <c r="BF158" i="42"/>
  <c r="BF161" i="42"/>
  <c r="BF162" i="42"/>
  <c r="BF163" i="42"/>
  <c r="BF164" i="42"/>
  <c r="BF170" i="42"/>
  <c r="BF171" i="42"/>
  <c r="BF176" i="42"/>
  <c r="BF181" i="42"/>
  <c r="BF183" i="42"/>
  <c r="BF185" i="42"/>
  <c r="BF186" i="42"/>
  <c r="BF190" i="42"/>
  <c r="BF196" i="42"/>
  <c r="BF198" i="42"/>
  <c r="BF201" i="42"/>
  <c r="BF204" i="42"/>
  <c r="BF205" i="42"/>
  <c r="BF207" i="42"/>
  <c r="BF209" i="42"/>
  <c r="BF210" i="42"/>
  <c r="BF212" i="42"/>
  <c r="BF215" i="42"/>
  <c r="BF216" i="42"/>
  <c r="BF221" i="42"/>
  <c r="BK153" i="42"/>
  <c r="J153" i="42"/>
  <c r="J100" i="42"/>
  <c r="BK182" i="42"/>
  <c r="J182" i="42"/>
  <c r="J104" i="42"/>
  <c r="J89" i="43"/>
  <c r="BF126" i="43"/>
  <c r="BF127" i="43"/>
  <c r="BF130" i="43"/>
  <c r="BF131" i="43"/>
  <c r="BF135" i="43"/>
  <c r="BF136" i="43"/>
  <c r="BF137" i="43"/>
  <c r="BF140" i="43"/>
  <c r="BF142" i="43"/>
  <c r="BF143" i="43"/>
  <c r="BF146" i="43"/>
  <c r="BF148" i="43"/>
  <c r="BF149" i="43"/>
  <c r="BF150" i="43"/>
  <c r="J89" i="44"/>
  <c r="BF127" i="44"/>
  <c r="BF133" i="44"/>
  <c r="BF134" i="44"/>
  <c r="BF135" i="44"/>
  <c r="BF136" i="44"/>
  <c r="BF139" i="44"/>
  <c r="BF142" i="44"/>
  <c r="BF143" i="44"/>
  <c r="BF144" i="44"/>
  <c r="BF145" i="44"/>
  <c r="BF146" i="44"/>
  <c r="BF122" i="45"/>
  <c r="BF123" i="45"/>
  <c r="BF127" i="45"/>
  <c r="BF129" i="45"/>
  <c r="BF131" i="45"/>
  <c r="BF132" i="45"/>
  <c r="BF133" i="45"/>
  <c r="BF139" i="45"/>
  <c r="BF141" i="45"/>
  <c r="BF143" i="45"/>
  <c r="BF144" i="45"/>
  <c r="BF147" i="45"/>
  <c r="BF148" i="45"/>
  <c r="BF149" i="45"/>
  <c r="BF150" i="45"/>
  <c r="BF151" i="45"/>
  <c r="BF152" i="45"/>
  <c r="BF153" i="45"/>
  <c r="BF154" i="45"/>
  <c r="BF155" i="45"/>
  <c r="BF156" i="45"/>
  <c r="BF158" i="45"/>
  <c r="BF159" i="45"/>
  <c r="BF160" i="45"/>
  <c r="BF163" i="45"/>
  <c r="BF164" i="45"/>
  <c r="BF165" i="45"/>
  <c r="F92" i="46"/>
  <c r="BF127" i="46"/>
  <c r="BF128" i="46"/>
  <c r="BF129" i="46"/>
  <c r="BF134" i="46"/>
  <c r="BF136" i="46"/>
  <c r="BF139" i="46"/>
  <c r="BF141" i="46"/>
  <c r="BF142" i="46"/>
  <c r="BF144" i="46"/>
  <c r="BF149" i="46"/>
  <c r="BF151" i="46"/>
  <c r="BF153" i="46"/>
  <c r="BF154" i="46"/>
  <c r="BF155" i="46"/>
  <c r="BF156" i="46"/>
  <c r="BF157" i="46"/>
  <c r="BF158" i="46"/>
  <c r="J89" i="47"/>
  <c r="BF127" i="47"/>
  <c r="BF128" i="47"/>
  <c r="BF129" i="47"/>
  <c r="BF130" i="47"/>
  <c r="BF131" i="47"/>
  <c r="BF132" i="47"/>
  <c r="BF134" i="47"/>
  <c r="BF136" i="47"/>
  <c r="BF137" i="47"/>
  <c r="BF139" i="47"/>
  <c r="BF141" i="47"/>
  <c r="BF144" i="47"/>
  <c r="BF148" i="47"/>
  <c r="BF149" i="47"/>
  <c r="BF151" i="47"/>
  <c r="BF155" i="47"/>
  <c r="BF156" i="47"/>
  <c r="BF157" i="47"/>
  <c r="J89" i="48"/>
  <c r="BF124" i="48"/>
  <c r="BF125" i="48"/>
  <c r="BF126" i="48"/>
  <c r="BF127" i="48"/>
  <c r="BF128" i="48"/>
  <c r="BF132" i="48"/>
  <c r="BF133" i="48"/>
  <c r="BF134" i="48"/>
  <c r="BF136" i="48"/>
  <c r="F41" i="2"/>
  <c r="BD98" i="1"/>
  <c r="F39" i="4"/>
  <c r="BB100" i="1"/>
  <c r="J37" i="8"/>
  <c r="AV104" i="1"/>
  <c r="F37" i="19"/>
  <c r="AZ116" i="1"/>
  <c r="F39" i="21"/>
  <c r="BB118" i="1"/>
  <c r="F37" i="24"/>
  <c r="AZ121" i="1"/>
  <c r="F38" i="31"/>
  <c r="BC128" i="1"/>
  <c r="F40" i="34"/>
  <c r="BC132" i="1"/>
  <c r="F35" i="35"/>
  <c r="AZ133" i="1"/>
  <c r="F40" i="3"/>
  <c r="BC99" i="1"/>
  <c r="F41" i="6"/>
  <c r="BD102" i="1"/>
  <c r="F37" i="9"/>
  <c r="AZ105" i="1"/>
  <c r="F41" i="10"/>
  <c r="BD106" i="1"/>
  <c r="F39" i="12"/>
  <c r="BB108" i="1"/>
  <c r="F41" i="14"/>
  <c r="BD110" i="1"/>
  <c r="J37" i="17"/>
  <c r="AV114" i="1"/>
  <c r="F37" i="20"/>
  <c r="AZ117" i="1"/>
  <c r="F40" i="24"/>
  <c r="BC121" i="1"/>
  <c r="F41" i="27"/>
  <c r="BD124" i="1"/>
  <c r="F40" i="29"/>
  <c r="BC126" i="1"/>
  <c r="F39" i="31"/>
  <c r="BD128" i="1"/>
  <c r="F37" i="33"/>
  <c r="AZ131" i="1"/>
  <c r="F37" i="34"/>
  <c r="AZ132" i="1"/>
  <c r="F35" i="40"/>
  <c r="AZ138" i="1"/>
  <c r="F38" i="43"/>
  <c r="BC141" i="1"/>
  <c r="F38" i="44"/>
  <c r="BC142" i="1"/>
  <c r="F38" i="46"/>
  <c r="BC144" i="1"/>
  <c r="J37" i="2"/>
  <c r="AV98" i="1"/>
  <c r="F39" i="3"/>
  <c r="BB99" i="1"/>
  <c r="F37" i="5"/>
  <c r="AZ101" i="1"/>
  <c r="F41" i="7"/>
  <c r="BD103" i="1"/>
  <c r="J37" i="14"/>
  <c r="AV110" i="1"/>
  <c r="F39" i="17"/>
  <c r="BB114" i="1"/>
  <c r="F40" i="21"/>
  <c r="BC118" i="1"/>
  <c r="F40" i="23"/>
  <c r="BC120" i="1"/>
  <c r="F37" i="27"/>
  <c r="AZ124" i="1"/>
  <c r="F37" i="29"/>
  <c r="AZ126" i="1"/>
  <c r="J37" i="32"/>
  <c r="AV130" i="1"/>
  <c r="F38" i="39"/>
  <c r="BC137" i="1"/>
  <c r="J35" i="41"/>
  <c r="AV139" i="1"/>
  <c r="F37" i="4"/>
  <c r="AZ100" i="1"/>
  <c r="F39" i="6"/>
  <c r="BB102" i="1"/>
  <c r="J37" i="9"/>
  <c r="AV105" i="1"/>
  <c r="F39" i="11"/>
  <c r="BB107" i="1"/>
  <c r="F37" i="12"/>
  <c r="AZ108" i="1"/>
  <c r="F37" i="13"/>
  <c r="AZ109" i="1"/>
  <c r="F40" i="14"/>
  <c r="BC110" i="1"/>
  <c r="F37" i="18"/>
  <c r="AZ115" i="1"/>
  <c r="J37" i="25"/>
  <c r="AV122" i="1"/>
  <c r="J37" i="26"/>
  <c r="AV123" i="1"/>
  <c r="F41" i="29"/>
  <c r="BD126" i="1"/>
  <c r="F39" i="41"/>
  <c r="BD139" i="1"/>
  <c r="J35" i="42"/>
  <c r="AV140" i="1"/>
  <c r="F39" i="43"/>
  <c r="BD141" i="1"/>
  <c r="F37" i="44"/>
  <c r="BB142" i="1"/>
  <c r="F39" i="45"/>
  <c r="BD143" i="1"/>
  <c r="J35" i="47"/>
  <c r="AV145" i="1"/>
  <c r="F37" i="48"/>
  <c r="BB146" i="1"/>
  <c r="J37" i="5"/>
  <c r="AV101" i="1"/>
  <c r="F39" i="7"/>
  <c r="BB103" i="1"/>
  <c r="J37" i="20"/>
  <c r="AV117" i="1"/>
  <c r="F41" i="23"/>
  <c r="BD120" i="1"/>
  <c r="F41" i="25"/>
  <c r="BD122" i="1"/>
  <c r="F37" i="39"/>
  <c r="BB137" i="1"/>
  <c r="F37" i="42"/>
  <c r="BB140" i="1"/>
  <c r="F37" i="2"/>
  <c r="AZ98" i="1"/>
  <c r="F40" i="4"/>
  <c r="BC100" i="1"/>
  <c r="F41" i="11"/>
  <c r="BD107" i="1"/>
  <c r="F39" i="13"/>
  <c r="BB109" i="1"/>
  <c r="J37" i="16"/>
  <c r="AV113" i="1"/>
  <c r="J37" i="18"/>
  <c r="AV115" i="1"/>
  <c r="F41" i="20"/>
  <c r="BD117" i="1"/>
  <c r="F40" i="22"/>
  <c r="BC119" i="1"/>
  <c r="F39" i="23"/>
  <c r="BB120" i="1"/>
  <c r="F37" i="25"/>
  <c r="AZ122" i="1"/>
  <c r="J37" i="27"/>
  <c r="AV124" i="1"/>
  <c r="J37" i="28"/>
  <c r="AV125" i="1"/>
  <c r="F41" i="30"/>
  <c r="BD127" i="1"/>
  <c r="F41" i="34"/>
  <c r="BD132" i="1"/>
  <c r="F37" i="45"/>
  <c r="BB143" i="1"/>
  <c r="J35" i="46"/>
  <c r="AV144" i="1"/>
  <c r="F35" i="47"/>
  <c r="AZ145" i="1"/>
  <c r="J37" i="4"/>
  <c r="AV100" i="1"/>
  <c r="F39" i="5"/>
  <c r="BB101" i="1"/>
  <c r="F41" i="12"/>
  <c r="BD108" i="1"/>
  <c r="F39" i="14"/>
  <c r="BB110" i="1"/>
  <c r="F39" i="15"/>
  <c r="BB111" i="1"/>
  <c r="F39" i="19"/>
  <c r="BB116" i="1"/>
  <c r="F37" i="26"/>
  <c r="AZ123" i="1"/>
  <c r="F39" i="27"/>
  <c r="BB124" i="1"/>
  <c r="F39" i="29"/>
  <c r="BB126" i="1"/>
  <c r="F37" i="30"/>
  <c r="AZ127" i="1"/>
  <c r="F37" i="31"/>
  <c r="BB128" i="1"/>
  <c r="F38" i="35"/>
  <c r="BC133" i="1"/>
  <c r="J35" i="38"/>
  <c r="AV136" i="1"/>
  <c r="F35" i="39"/>
  <c r="AZ137" i="1"/>
  <c r="F39" i="48"/>
  <c r="BD146" i="1"/>
  <c r="J37" i="6"/>
  <c r="AV102" i="1"/>
  <c r="F37" i="7"/>
  <c r="AZ103" i="1"/>
  <c r="F39" i="9"/>
  <c r="BB105" i="1"/>
  <c r="J37" i="10"/>
  <c r="AV106" i="1"/>
  <c r="F41" i="15"/>
  <c r="BD111" i="1"/>
  <c r="F37" i="16"/>
  <c r="AZ113" i="1"/>
  <c r="F37" i="17"/>
  <c r="AZ114" i="1"/>
  <c r="F41" i="18"/>
  <c r="BD115" i="1"/>
  <c r="F37" i="21"/>
  <c r="AZ118" i="1"/>
  <c r="F39" i="26"/>
  <c r="BB123" i="1"/>
  <c r="F41" i="28"/>
  <c r="BD125" i="1"/>
  <c r="F37" i="36"/>
  <c r="BB134" i="1"/>
  <c r="F37" i="41"/>
  <c r="BB139" i="1"/>
  <c r="J35" i="44"/>
  <c r="AV142" i="1"/>
  <c r="F39" i="46"/>
  <c r="BD144" i="1"/>
  <c r="F39" i="47"/>
  <c r="BD145" i="1"/>
  <c r="F38" i="48"/>
  <c r="BC146" i="1"/>
  <c r="F41" i="5"/>
  <c r="BD101" i="1"/>
  <c r="F39" i="8"/>
  <c r="BB104" i="1"/>
  <c r="F40" i="10"/>
  <c r="BC106" i="1"/>
  <c r="F37" i="23"/>
  <c r="AZ120" i="1"/>
  <c r="F39" i="24"/>
  <c r="BB121" i="1"/>
  <c r="F40" i="32"/>
  <c r="BC130" i="1"/>
  <c r="F40" i="33"/>
  <c r="BC131" i="1"/>
  <c r="F37" i="35"/>
  <c r="BB133" i="1"/>
  <c r="F38" i="41"/>
  <c r="BC139" i="1"/>
  <c r="F38" i="42"/>
  <c r="BC140" i="1"/>
  <c r="F39" i="2"/>
  <c r="BB98" i="1"/>
  <c r="J37" i="7"/>
  <c r="AV103" i="1"/>
  <c r="F41" i="8"/>
  <c r="BD104" i="1"/>
  <c r="J37" i="11"/>
  <c r="AV107" i="1"/>
  <c r="J37" i="13"/>
  <c r="AV109" i="1"/>
  <c r="F41" i="16"/>
  <c r="BD113" i="1"/>
  <c r="F41" i="19"/>
  <c r="BD116" i="1"/>
  <c r="J37" i="23"/>
  <c r="AV120" i="1"/>
  <c r="F41" i="26"/>
  <c r="BD123" i="1"/>
  <c r="F40" i="28"/>
  <c r="BC125" i="1"/>
  <c r="F39" i="30"/>
  <c r="BB127" i="1"/>
  <c r="F37" i="32"/>
  <c r="AZ130" i="1"/>
  <c r="J35" i="35"/>
  <c r="AV133" i="1"/>
  <c r="F35" i="36"/>
  <c r="AZ134" i="1"/>
  <c r="F35" i="37"/>
  <c r="AZ135" i="1"/>
  <c r="F39" i="38"/>
  <c r="BD136" i="1"/>
  <c r="F39" i="39"/>
  <c r="BD137" i="1"/>
  <c r="F37" i="43"/>
  <c r="BB141" i="1"/>
  <c r="F35" i="44"/>
  <c r="AZ142" i="1"/>
  <c r="F35" i="45"/>
  <c r="AZ143" i="1"/>
  <c r="F40" i="11"/>
  <c r="BC107" i="1"/>
  <c r="F41" i="13"/>
  <c r="BD109" i="1"/>
  <c r="F40" i="16"/>
  <c r="BC113" i="1"/>
  <c r="F40" i="18"/>
  <c r="BC115" i="1"/>
  <c r="F39" i="22"/>
  <c r="BB119" i="1"/>
  <c r="F40" i="26"/>
  <c r="BC123" i="1"/>
  <c r="F39" i="28"/>
  <c r="BB125" i="1"/>
  <c r="F40" i="30"/>
  <c r="BC127" i="1"/>
  <c r="J37" i="33"/>
  <c r="AV131" i="1"/>
  <c r="F39" i="34"/>
  <c r="BB132" i="1"/>
  <c r="F39" i="36"/>
  <c r="BD134" i="1"/>
  <c r="F37" i="38"/>
  <c r="BB136" i="1"/>
  <c r="J35" i="40"/>
  <c r="AV138" i="1"/>
  <c r="F35" i="41"/>
  <c r="AZ139" i="1"/>
  <c r="F39" i="10"/>
  <c r="BB106" i="1"/>
  <c r="F40" i="20"/>
  <c r="BC117" i="1"/>
  <c r="F40" i="27"/>
  <c r="BC124" i="1"/>
  <c r="J37" i="29"/>
  <c r="AV126" i="1"/>
  <c r="J35" i="36"/>
  <c r="AV134" i="1"/>
  <c r="J35" i="37"/>
  <c r="AV135" i="1"/>
  <c r="F39" i="42"/>
  <c r="BD140" i="1"/>
  <c r="J35" i="43"/>
  <c r="AV141" i="1"/>
  <c r="J35" i="48"/>
  <c r="AV146" i="1"/>
  <c r="AS96" i="1"/>
  <c r="F41" i="3"/>
  <c r="BD99" i="1"/>
  <c r="F37" i="6"/>
  <c r="AZ102" i="1"/>
  <c r="F41" i="9"/>
  <c r="BD105" i="1"/>
  <c r="F40" i="19"/>
  <c r="BC116" i="1"/>
  <c r="F39" i="20"/>
  <c r="BB117" i="1"/>
  <c r="F41" i="22"/>
  <c r="BD119" i="1"/>
  <c r="J37" i="34"/>
  <c r="AV132" i="1"/>
  <c r="F38" i="38"/>
  <c r="BC136" i="1"/>
  <c r="F38" i="40"/>
  <c r="BC138" i="1"/>
  <c r="F35" i="42"/>
  <c r="AZ140" i="1"/>
  <c r="J37" i="3"/>
  <c r="AV99" i="1"/>
  <c r="F40" i="7"/>
  <c r="BC103" i="1"/>
  <c r="F37" i="8"/>
  <c r="AZ104" i="1"/>
  <c r="F40" i="9"/>
  <c r="BC105" i="1"/>
  <c r="F37" i="10"/>
  <c r="AZ106" i="1"/>
  <c r="J37" i="12"/>
  <c r="AV108" i="1"/>
  <c r="F40" i="15"/>
  <c r="BC111" i="1"/>
  <c r="F40" i="17"/>
  <c r="BC114" i="1"/>
  <c r="F39" i="18"/>
  <c r="BB115" i="1"/>
  <c r="J37" i="22"/>
  <c r="AV119" i="1"/>
  <c r="J37" i="24"/>
  <c r="AV121" i="1"/>
  <c r="F40" i="25"/>
  <c r="BC122" i="1"/>
  <c r="J37" i="30"/>
  <c r="AV127" i="1"/>
  <c r="F35" i="31"/>
  <c r="AZ128" i="1"/>
  <c r="F39" i="32"/>
  <c r="BB130" i="1"/>
  <c r="F41" i="33"/>
  <c r="BD131" i="1"/>
  <c r="F39" i="35"/>
  <c r="BD133" i="1"/>
  <c r="F38" i="36"/>
  <c r="BC134" i="1"/>
  <c r="F39" i="37"/>
  <c r="BD135" i="1"/>
  <c r="F35" i="38"/>
  <c r="AZ136" i="1"/>
  <c r="J35" i="39"/>
  <c r="AV137" i="1"/>
  <c r="F37" i="40"/>
  <c r="BB138" i="1"/>
  <c r="F35" i="43"/>
  <c r="AZ141" i="1"/>
  <c r="F38" i="45"/>
  <c r="BC143" i="1"/>
  <c r="F35" i="46"/>
  <c r="AZ144" i="1"/>
  <c r="F38" i="47"/>
  <c r="BC145" i="1"/>
  <c r="F37" i="3"/>
  <c r="AZ99" i="1"/>
  <c r="F41" i="4"/>
  <c r="BD100" i="1"/>
  <c r="F40" i="6"/>
  <c r="BC102" i="1"/>
  <c r="J37" i="15"/>
  <c r="AV111" i="1"/>
  <c r="J37" i="19"/>
  <c r="AV116" i="1"/>
  <c r="J37" i="21"/>
  <c r="AV118" i="1"/>
  <c r="F37" i="22"/>
  <c r="AZ119" i="1"/>
  <c r="F41" i="24"/>
  <c r="BD121" i="1"/>
  <c r="F37" i="28"/>
  <c r="AZ125" i="1"/>
  <c r="J35" i="31"/>
  <c r="AV128" i="1"/>
  <c r="F41" i="32"/>
  <c r="BD130" i="1"/>
  <c r="F39" i="33"/>
  <c r="BB131" i="1"/>
  <c r="F38" i="37"/>
  <c r="BC135" i="1"/>
  <c r="F39" i="40"/>
  <c r="BD138" i="1"/>
  <c r="F40" i="2"/>
  <c r="BC98" i="1"/>
  <c r="F40" i="5"/>
  <c r="BC101" i="1"/>
  <c r="F40" i="8"/>
  <c r="BC104" i="1"/>
  <c r="F37" i="11"/>
  <c r="AZ107" i="1"/>
  <c r="F40" i="12"/>
  <c r="BC108" i="1"/>
  <c r="F40" i="13"/>
  <c r="BC109" i="1"/>
  <c r="F37" i="14"/>
  <c r="AZ110" i="1"/>
  <c r="F37" i="15"/>
  <c r="AZ111" i="1"/>
  <c r="F39" i="16"/>
  <c r="BB113" i="1"/>
  <c r="F41" i="17"/>
  <c r="BD114" i="1"/>
  <c r="F41" i="21"/>
  <c r="BD118" i="1"/>
  <c r="F39" i="25"/>
  <c r="BB122" i="1"/>
  <c r="F37" i="37"/>
  <c r="BB135" i="1"/>
  <c r="F39" i="44"/>
  <c r="BD142" i="1"/>
  <c r="J35" i="45"/>
  <c r="AV143" i="1"/>
  <c r="F37" i="46"/>
  <c r="BB144" i="1"/>
  <c r="F37" i="47"/>
  <c r="BB145" i="1"/>
  <c r="F35" i="48"/>
  <c r="AZ146" i="1"/>
  <c r="P244" i="21"/>
  <c r="BK128" i="11"/>
  <c r="J128" i="11"/>
  <c r="J98" i="11"/>
  <c r="J32" i="11"/>
  <c r="R360" i="21"/>
  <c r="R292" i="7"/>
  <c r="T140" i="23"/>
  <c r="T398" i="21"/>
  <c r="T124" i="43"/>
  <c r="R127" i="32"/>
  <c r="T127" i="32"/>
  <c r="T128" i="29"/>
  <c r="R139" i="23"/>
  <c r="T137" i="22"/>
  <c r="T313" i="21"/>
  <c r="BK360" i="21"/>
  <c r="J360" i="21"/>
  <c r="J121" i="21"/>
  <c r="R166" i="21"/>
  <c r="R244" i="21"/>
  <c r="R398" i="21"/>
  <c r="R432" i="21"/>
  <c r="R165" i="21"/>
  <c r="T360" i="21"/>
  <c r="BK336" i="21"/>
  <c r="J336" i="21"/>
  <c r="J119" i="21"/>
  <c r="P127" i="15"/>
  <c r="AU111" i="1"/>
  <c r="BK127" i="12"/>
  <c r="J127" i="12"/>
  <c r="J98" i="12"/>
  <c r="BK310" i="7"/>
  <c r="J310" i="7"/>
  <c r="J119" i="7"/>
  <c r="T160" i="7"/>
  <c r="T218" i="7"/>
  <c r="T310" i="7"/>
  <c r="T343" i="7"/>
  <c r="T159" i="7"/>
  <c r="R310" i="7"/>
  <c r="P218" i="7"/>
  <c r="BK218" i="7"/>
  <c r="J218" i="7"/>
  <c r="J106" i="7"/>
  <c r="P310" i="7"/>
  <c r="BK359" i="7"/>
  <c r="J359" i="7"/>
  <c r="J130" i="7"/>
  <c r="P279" i="7"/>
  <c r="R343" i="7"/>
  <c r="R279" i="7"/>
  <c r="R160" i="7"/>
  <c r="R159" i="7"/>
  <c r="P154" i="5"/>
  <c r="J345" i="7"/>
  <c r="J127" i="7"/>
  <c r="BK343" i="7"/>
  <c r="J343" i="7"/>
  <c r="J126" i="7"/>
  <c r="J190" i="7"/>
  <c r="J103" i="7"/>
  <c r="BK160" i="7"/>
  <c r="J160" i="7"/>
  <c r="J99" i="7"/>
  <c r="T166" i="21"/>
  <c r="J212" i="21"/>
  <c r="J103" i="21"/>
  <c r="BK166" i="21"/>
  <c r="J166" i="21"/>
  <c r="J99" i="21"/>
  <c r="BK412" i="21"/>
  <c r="J412" i="21"/>
  <c r="J132" i="21"/>
  <c r="P360" i="21"/>
  <c r="BK292" i="7"/>
  <c r="J292" i="7"/>
  <c r="J116" i="7"/>
  <c r="BK238" i="20"/>
  <c r="J238" i="20"/>
  <c r="J105" i="20"/>
  <c r="P160" i="7"/>
  <c r="T244" i="21"/>
  <c r="P166" i="21"/>
  <c r="P124" i="43"/>
  <c r="AU141" i="1"/>
  <c r="R188" i="42"/>
  <c r="R188" i="41"/>
  <c r="T155" i="41"/>
  <c r="BK128" i="28"/>
  <c r="J128" i="28"/>
  <c r="J98" i="28"/>
  <c r="T134" i="20"/>
  <c r="T133" i="20"/>
  <c r="T127" i="15"/>
  <c r="R128" i="39"/>
  <c r="R127" i="39"/>
  <c r="R134" i="36"/>
  <c r="R133" i="36"/>
  <c r="R128" i="29"/>
  <c r="P128" i="26"/>
  <c r="AU123" i="1"/>
  <c r="T255" i="17"/>
  <c r="P128" i="13"/>
  <c r="AU109" i="1"/>
  <c r="R558" i="5"/>
  <c r="BK154" i="5"/>
  <c r="J154" i="5"/>
  <c r="J99" i="5"/>
  <c r="P124" i="44"/>
  <c r="AU142" i="1"/>
  <c r="P128" i="29"/>
  <c r="AU126" i="1"/>
  <c r="T128" i="28"/>
  <c r="R127" i="27"/>
  <c r="T128" i="26"/>
  <c r="P134" i="20"/>
  <c r="P133" i="20"/>
  <c r="AU117" i="1"/>
  <c r="T606" i="19"/>
  <c r="T313" i="16"/>
  <c r="T136" i="16"/>
  <c r="BK313" i="16"/>
  <c r="J313" i="16"/>
  <c r="J103" i="16"/>
  <c r="R137" i="16"/>
  <c r="R136" i="16"/>
  <c r="T128" i="14"/>
  <c r="R128" i="13"/>
  <c r="T128" i="11"/>
  <c r="R273" i="2"/>
  <c r="R155" i="42"/>
  <c r="BK155" i="41"/>
  <c r="J155" i="41"/>
  <c r="J101" i="41"/>
  <c r="T128" i="24"/>
  <c r="T139" i="23"/>
  <c r="R137" i="8"/>
  <c r="BK558" i="5"/>
  <c r="J558" i="5"/>
  <c r="J108" i="5"/>
  <c r="T154" i="5"/>
  <c r="T125" i="47"/>
  <c r="P125" i="47"/>
  <c r="AU145" i="1"/>
  <c r="R124" i="44"/>
  <c r="P155" i="41"/>
  <c r="P432" i="21"/>
  <c r="P165" i="21"/>
  <c r="AU118" i="1"/>
  <c r="T128" i="13"/>
  <c r="R130" i="9"/>
  <c r="R136" i="31"/>
  <c r="T127" i="27"/>
  <c r="BK127" i="27"/>
  <c r="J127" i="27"/>
  <c r="J98" i="27"/>
  <c r="P128" i="14"/>
  <c r="AU110" i="1"/>
  <c r="BK136" i="2"/>
  <c r="T125" i="46"/>
  <c r="P125" i="46"/>
  <c r="AU144" i="1"/>
  <c r="P136" i="31"/>
  <c r="P135" i="31"/>
  <c r="AU128" i="1"/>
  <c r="R128" i="24"/>
  <c r="P140" i="23"/>
  <c r="P139" i="23"/>
  <c r="AU120" i="1"/>
  <c r="T131" i="18"/>
  <c r="T130" i="18"/>
  <c r="R136" i="17"/>
  <c r="R127" i="15"/>
  <c r="T127" i="12"/>
  <c r="T134" i="6"/>
  <c r="T133" i="6"/>
  <c r="T558" i="5"/>
  <c r="R154" i="5"/>
  <c r="R153" i="5"/>
  <c r="BK129" i="4"/>
  <c r="J129" i="4"/>
  <c r="J99" i="4"/>
  <c r="P128" i="40"/>
  <c r="P127" i="40"/>
  <c r="AU138" i="1"/>
  <c r="T136" i="31"/>
  <c r="R134" i="25"/>
  <c r="R167" i="22"/>
  <c r="P137" i="22"/>
  <c r="R606" i="19"/>
  <c r="T156" i="19"/>
  <c r="P156" i="19"/>
  <c r="T137" i="3"/>
  <c r="T273" i="2"/>
  <c r="T188" i="42"/>
  <c r="P155" i="42"/>
  <c r="R255" i="17"/>
  <c r="P313" i="16"/>
  <c r="R128" i="11"/>
  <c r="P134" i="10"/>
  <c r="AU106" i="1"/>
  <c r="T167" i="8"/>
  <c r="T136" i="8"/>
  <c r="P558" i="5"/>
  <c r="P153" i="5"/>
  <c r="AU101" i="1"/>
  <c r="T135" i="2"/>
  <c r="R128" i="40"/>
  <c r="R127" i="40"/>
  <c r="T127" i="30"/>
  <c r="P128" i="28"/>
  <c r="AU125" i="1"/>
  <c r="P167" i="22"/>
  <c r="R137" i="22"/>
  <c r="R136" i="22"/>
  <c r="T136" i="17"/>
  <c r="T135" i="17"/>
  <c r="P136" i="17"/>
  <c r="R289" i="3"/>
  <c r="T124" i="44"/>
  <c r="R124" i="43"/>
  <c r="T128" i="40"/>
  <c r="T127" i="40"/>
  <c r="BK128" i="39"/>
  <c r="J128" i="39"/>
  <c r="J97" i="39"/>
  <c r="R129" i="38"/>
  <c r="R128" i="38"/>
  <c r="R129" i="37"/>
  <c r="R128" i="37"/>
  <c r="T134" i="35"/>
  <c r="T133" i="35"/>
  <c r="BK136" i="31"/>
  <c r="J136" i="31"/>
  <c r="J97" i="31"/>
  <c r="P255" i="17"/>
  <c r="T134" i="10"/>
  <c r="BK131" i="9"/>
  <c r="J131" i="9"/>
  <c r="J99" i="9"/>
  <c r="R167" i="8"/>
  <c r="R137" i="3"/>
  <c r="P188" i="41"/>
  <c r="R155" i="41"/>
  <c r="P134" i="35"/>
  <c r="P133" i="35"/>
  <c r="AU133" i="1"/>
  <c r="P127" i="32"/>
  <c r="AU130" i="1"/>
  <c r="AU129" i="1"/>
  <c r="T449" i="31"/>
  <c r="T167" i="22"/>
  <c r="T136" i="22"/>
  <c r="BK137" i="22"/>
  <c r="J137" i="22"/>
  <c r="J99" i="22"/>
  <c r="T432" i="21"/>
  <c r="T165" i="21"/>
  <c r="P606" i="19"/>
  <c r="R129" i="4"/>
  <c r="R128" i="4"/>
  <c r="P289" i="3"/>
  <c r="P136" i="3"/>
  <c r="AU99" i="1"/>
  <c r="R125" i="47"/>
  <c r="P188" i="42"/>
  <c r="T155" i="42"/>
  <c r="T129" i="37"/>
  <c r="T128" i="37"/>
  <c r="P134" i="36"/>
  <c r="P133" i="36"/>
  <c r="AU134" i="1"/>
  <c r="R128" i="26"/>
  <c r="T289" i="3"/>
  <c r="P129" i="38"/>
  <c r="P128" i="38"/>
  <c r="AU136" i="1"/>
  <c r="P129" i="37"/>
  <c r="P128" i="37"/>
  <c r="AU135" i="1"/>
  <c r="R134" i="35"/>
  <c r="R133" i="35"/>
  <c r="P127" i="30"/>
  <c r="AU127" i="1"/>
  <c r="R128" i="28"/>
  <c r="P137" i="16"/>
  <c r="P136" i="16"/>
  <c r="AU113" i="1"/>
  <c r="R134" i="6"/>
  <c r="R133" i="6"/>
  <c r="P273" i="2"/>
  <c r="P135" i="2"/>
  <c r="AU98" i="1"/>
  <c r="T128" i="39"/>
  <c r="T127" i="39"/>
  <c r="BK129" i="38"/>
  <c r="BK128" i="38"/>
  <c r="J128" i="38"/>
  <c r="J96" i="38"/>
  <c r="BK129" i="37"/>
  <c r="J129" i="37"/>
  <c r="J97" i="37"/>
  <c r="T134" i="36"/>
  <c r="T133" i="36"/>
  <c r="BK134" i="35"/>
  <c r="R449" i="31"/>
  <c r="P134" i="25"/>
  <c r="AU122" i="1"/>
  <c r="BK606" i="19"/>
  <c r="J606" i="19"/>
  <c r="J108" i="19"/>
  <c r="R156" i="19"/>
  <c r="BK137" i="16"/>
  <c r="P167" i="8"/>
  <c r="P137" i="8"/>
  <c r="P136" i="8"/>
  <c r="AU104" i="1"/>
  <c r="P129" i="4"/>
  <c r="P128" i="4"/>
  <c r="AU100" i="1"/>
  <c r="R135" i="2"/>
  <c r="BK155" i="42"/>
  <c r="J155" i="42"/>
  <c r="J101" i="42"/>
  <c r="R135" i="42"/>
  <c r="T188" i="41"/>
  <c r="T135" i="41"/>
  <c r="P128" i="39"/>
  <c r="P127" i="39"/>
  <c r="AU137" i="1"/>
  <c r="T129" i="38"/>
  <c r="T128" i="38"/>
  <c r="BK140" i="23"/>
  <c r="J140" i="23"/>
  <c r="J99" i="23"/>
  <c r="BK167" i="22"/>
  <c r="J167" i="22"/>
  <c r="J105" i="22"/>
  <c r="R134" i="20"/>
  <c r="R133" i="20"/>
  <c r="R134" i="10"/>
  <c r="T131" i="9"/>
  <c r="T130" i="9"/>
  <c r="P134" i="6"/>
  <c r="P133" i="6"/>
  <c r="AU102" i="1"/>
  <c r="BK313" i="21"/>
  <c r="J313" i="21"/>
  <c r="J114" i="21"/>
  <c r="BK273" i="2"/>
  <c r="J273" i="2"/>
  <c r="J102" i="2"/>
  <c r="J559" i="5"/>
  <c r="J109" i="5"/>
  <c r="BK1426" i="5"/>
  <c r="J1426" i="5"/>
  <c r="J125" i="5"/>
  <c r="BK137" i="8"/>
  <c r="J137" i="8"/>
  <c r="J99" i="8"/>
  <c r="BK134" i="10"/>
  <c r="J134" i="10"/>
  <c r="J98" i="10"/>
  <c r="J32" i="10"/>
  <c r="J33" i="10"/>
  <c r="J138" i="22"/>
  <c r="J100" i="22"/>
  <c r="J168" i="22"/>
  <c r="J106" i="22"/>
  <c r="J142" i="23"/>
  <c r="J101" i="23"/>
  <c r="BK167" i="23"/>
  <c r="J167" i="23"/>
  <c r="J109" i="23"/>
  <c r="BK128" i="24"/>
  <c r="J128" i="24"/>
  <c r="J98" i="24"/>
  <c r="BK134" i="25"/>
  <c r="J134" i="25"/>
  <c r="J98" i="25"/>
  <c r="BK449" i="31"/>
  <c r="J449" i="31"/>
  <c r="J106" i="31"/>
  <c r="BK126" i="34"/>
  <c r="J126" i="34"/>
  <c r="J98" i="34"/>
  <c r="BK198" i="35"/>
  <c r="J198" i="35"/>
  <c r="J105" i="35"/>
  <c r="BK136" i="41"/>
  <c r="J136" i="41"/>
  <c r="J97" i="41"/>
  <c r="J156" i="41"/>
  <c r="J102" i="41"/>
  <c r="BK188" i="41"/>
  <c r="J188" i="41"/>
  <c r="J106" i="41"/>
  <c r="J156" i="42"/>
  <c r="J102" i="42"/>
  <c r="BK134" i="6"/>
  <c r="J134" i="6"/>
  <c r="J99" i="6"/>
  <c r="BK167" i="8"/>
  <c r="J167" i="8"/>
  <c r="J105" i="8"/>
  <c r="J132" i="9"/>
  <c r="J100" i="9"/>
  <c r="BK151" i="9"/>
  <c r="J151" i="9"/>
  <c r="J102" i="9"/>
  <c r="J129" i="11"/>
  <c r="J99" i="11"/>
  <c r="J128" i="12"/>
  <c r="J99" i="12"/>
  <c r="BK127" i="15"/>
  <c r="J127" i="15"/>
  <c r="J98" i="15"/>
  <c r="J32" i="15"/>
  <c r="J138" i="16"/>
  <c r="J100" i="16"/>
  <c r="J314" i="16"/>
  <c r="J104" i="16"/>
  <c r="BK136" i="17"/>
  <c r="J136" i="17"/>
  <c r="J99" i="17"/>
  <c r="BK131" i="18"/>
  <c r="J131" i="18"/>
  <c r="J99" i="18"/>
  <c r="BK156" i="19"/>
  <c r="J156" i="19"/>
  <c r="J99" i="19"/>
  <c r="J607" i="19"/>
  <c r="J109" i="19"/>
  <c r="J1563" i="19"/>
  <c r="J128" i="19"/>
  <c r="J128" i="27"/>
  <c r="J99" i="27"/>
  <c r="J129" i="28"/>
  <c r="J99" i="28"/>
  <c r="J137" i="31"/>
  <c r="J98" i="31"/>
  <c r="J472" i="31"/>
  <c r="J110" i="31"/>
  <c r="BK127" i="32"/>
  <c r="J127" i="32"/>
  <c r="J98" i="32"/>
  <c r="J32" i="32"/>
  <c r="J32" i="33"/>
  <c r="J127" i="33"/>
  <c r="J99" i="33"/>
  <c r="J135" i="35"/>
  <c r="J98" i="35"/>
  <c r="J214" i="35"/>
  <c r="J108" i="35"/>
  <c r="BK134" i="36"/>
  <c r="J194" i="36"/>
  <c r="J106" i="36"/>
  <c r="BK208" i="36"/>
  <c r="J208" i="36"/>
  <c r="J107" i="36"/>
  <c r="J130" i="37"/>
  <c r="J98" i="37"/>
  <c r="J130" i="38"/>
  <c r="J98" i="38"/>
  <c r="J129" i="39"/>
  <c r="J98" i="39"/>
  <c r="BK128" i="40"/>
  <c r="J128" i="40"/>
  <c r="J97" i="40"/>
  <c r="BK124" i="43"/>
  <c r="J124" i="43"/>
  <c r="J96" i="43"/>
  <c r="J137" i="2"/>
  <c r="J100" i="2"/>
  <c r="J130" i="4"/>
  <c r="J100" i="4"/>
  <c r="J155" i="5"/>
  <c r="J100" i="5"/>
  <c r="BK128" i="14"/>
  <c r="J128" i="14"/>
  <c r="J98" i="14"/>
  <c r="BK151" i="18"/>
  <c r="J151" i="18"/>
  <c r="J102" i="18"/>
  <c r="BK128" i="26"/>
  <c r="J128" i="26"/>
  <c r="J98" i="26"/>
  <c r="BK128" i="29"/>
  <c r="J128" i="29"/>
  <c r="J98" i="29"/>
  <c r="J32" i="30"/>
  <c r="J128" i="30"/>
  <c r="J99" i="30"/>
  <c r="J30" i="48"/>
  <c r="BK137" i="3"/>
  <c r="BK289" i="3"/>
  <c r="J289" i="3"/>
  <c r="J103" i="3"/>
  <c r="J32" i="12"/>
  <c r="BK128" i="13"/>
  <c r="J128" i="13"/>
  <c r="J98" i="13"/>
  <c r="BK255" i="17"/>
  <c r="J255" i="17"/>
  <c r="J103" i="17"/>
  <c r="BK432" i="21"/>
  <c r="J432" i="21"/>
  <c r="J135" i="21"/>
  <c r="BK136" i="42"/>
  <c r="J136" i="42"/>
  <c r="J97" i="42"/>
  <c r="BK188" i="42"/>
  <c r="J188" i="42"/>
  <c r="J106" i="42"/>
  <c r="BK124" i="44"/>
  <c r="J124" i="44"/>
  <c r="J96" i="44"/>
  <c r="BK125" i="46"/>
  <c r="J125" i="46"/>
  <c r="J96" i="46"/>
  <c r="BK125" i="47"/>
  <c r="J125" i="47"/>
  <c r="J96" i="47"/>
  <c r="AZ97" i="1"/>
  <c r="AV97" i="1"/>
  <c r="BB97" i="1"/>
  <c r="AZ129" i="1"/>
  <c r="AV129" i="1"/>
  <c r="J38" i="11"/>
  <c r="AW107" i="1"/>
  <c r="AT107" i="1"/>
  <c r="J33" i="33"/>
  <c r="AZ112" i="1"/>
  <c r="AV112" i="1"/>
  <c r="BD112" i="1"/>
  <c r="BD129" i="1"/>
  <c r="J31" i="48"/>
  <c r="BD97" i="1"/>
  <c r="BC129" i="1"/>
  <c r="AY129" i="1"/>
  <c r="BC97" i="1"/>
  <c r="AY97" i="1"/>
  <c r="J31" i="45"/>
  <c r="J32" i="45"/>
  <c r="AG143" i="1"/>
  <c r="BB112" i="1"/>
  <c r="AX112" i="1"/>
  <c r="BB129" i="1"/>
  <c r="AX129" i="1"/>
  <c r="BC112" i="1"/>
  <c r="AY112" i="1"/>
  <c r="P135" i="42"/>
  <c r="AU140" i="1"/>
  <c r="BK133" i="36"/>
  <c r="J133" i="36"/>
  <c r="J96" i="36"/>
  <c r="T135" i="42"/>
  <c r="P135" i="41"/>
  <c r="AU139" i="1"/>
  <c r="R135" i="41"/>
  <c r="BK134" i="20"/>
  <c r="J134" i="20"/>
  <c r="J99" i="20"/>
  <c r="BD96" i="1"/>
  <c r="W38" i="1"/>
  <c r="BK136" i="16"/>
  <c r="J136" i="16"/>
  <c r="J98" i="16"/>
  <c r="J32" i="16"/>
  <c r="P159" i="7"/>
  <c r="AU103" i="1"/>
  <c r="BK159" i="7"/>
  <c r="J159" i="7"/>
  <c r="J98" i="7"/>
  <c r="J32" i="7"/>
  <c r="R136" i="3"/>
  <c r="R155" i="19"/>
  <c r="T155" i="19"/>
  <c r="BK133" i="35"/>
  <c r="J133" i="35"/>
  <c r="J96" i="35"/>
  <c r="J30" i="35"/>
  <c r="P135" i="17"/>
  <c r="AU114" i="1"/>
  <c r="T153" i="5"/>
  <c r="BK135" i="2"/>
  <c r="J135" i="2"/>
  <c r="J98" i="2"/>
  <c r="R136" i="8"/>
  <c r="BK136" i="3"/>
  <c r="J136" i="3"/>
  <c r="J98" i="3"/>
  <c r="T136" i="3"/>
  <c r="P136" i="22"/>
  <c r="AU119" i="1"/>
  <c r="T135" i="31"/>
  <c r="R135" i="17"/>
  <c r="P155" i="19"/>
  <c r="AU116" i="1"/>
  <c r="R135" i="31"/>
  <c r="BK165" i="21"/>
  <c r="J165" i="21"/>
  <c r="J98" i="21"/>
  <c r="J32" i="21"/>
  <c r="J136" i="2"/>
  <c r="J99" i="2"/>
  <c r="BK128" i="4"/>
  <c r="J128" i="4"/>
  <c r="J98" i="4"/>
  <c r="BK130" i="9"/>
  <c r="J130" i="9"/>
  <c r="J98" i="9"/>
  <c r="J32" i="9"/>
  <c r="BK155" i="19"/>
  <c r="J155" i="19"/>
  <c r="J98" i="19"/>
  <c r="J32" i="19"/>
  <c r="J33" i="19"/>
  <c r="BK136" i="22"/>
  <c r="J136" i="22"/>
  <c r="J98" i="22"/>
  <c r="BK139" i="23"/>
  <c r="J139" i="23"/>
  <c r="J98" i="23"/>
  <c r="J32" i="24"/>
  <c r="J33" i="24"/>
  <c r="J32" i="25"/>
  <c r="J32" i="26"/>
  <c r="BK135" i="31"/>
  <c r="J135" i="31"/>
  <c r="J96" i="31"/>
  <c r="J32" i="34"/>
  <c r="J134" i="35"/>
  <c r="J97" i="35"/>
  <c r="J129" i="38"/>
  <c r="J97" i="38"/>
  <c r="BK135" i="41"/>
  <c r="J135" i="41"/>
  <c r="J96" i="41"/>
  <c r="J30" i="41"/>
  <c r="BK135" i="42"/>
  <c r="J135" i="42"/>
  <c r="J96" i="42"/>
  <c r="J137" i="3"/>
  <c r="J99" i="3"/>
  <c r="BK153" i="5"/>
  <c r="J153" i="5"/>
  <c r="J98" i="5"/>
  <c r="J32" i="5"/>
  <c r="BK133" i="6"/>
  <c r="J133" i="6"/>
  <c r="J98" i="6"/>
  <c r="J32" i="6"/>
  <c r="J32" i="13"/>
  <c r="J137" i="16"/>
  <c r="J99" i="16"/>
  <c r="BK133" i="20"/>
  <c r="J133" i="20"/>
  <c r="J98" i="20"/>
  <c r="J32" i="20"/>
  <c r="J33" i="20"/>
  <c r="J30" i="36"/>
  <c r="J30" i="38"/>
  <c r="BK127" i="39"/>
  <c r="J127" i="39"/>
  <c r="J96" i="39"/>
  <c r="J30" i="44"/>
  <c r="J30" i="47"/>
  <c r="BK135" i="17"/>
  <c r="J135" i="17"/>
  <c r="J98" i="17"/>
  <c r="J32" i="27"/>
  <c r="J32" i="28"/>
  <c r="J32" i="29"/>
  <c r="J134" i="36"/>
  <c r="J97" i="36"/>
  <c r="BK128" i="37"/>
  <c r="J128" i="37"/>
  <c r="J96" i="37"/>
  <c r="BK127" i="40"/>
  <c r="J127" i="40"/>
  <c r="J96" i="40"/>
  <c r="J30" i="40"/>
  <c r="BK136" i="8"/>
  <c r="J136" i="8"/>
  <c r="J98" i="8"/>
  <c r="J32" i="14"/>
  <c r="BK130" i="18"/>
  <c r="J130" i="18"/>
  <c r="J98" i="18"/>
  <c r="J30" i="43"/>
  <c r="J30" i="46"/>
  <c r="BB96" i="1"/>
  <c r="AX96" i="1"/>
  <c r="J34" i="10"/>
  <c r="AG106" i="1"/>
  <c r="J33" i="32"/>
  <c r="J34" i="32"/>
  <c r="AG130" i="1"/>
  <c r="J33" i="34"/>
  <c r="AZ96" i="1"/>
  <c r="AV96" i="1"/>
  <c r="J33" i="11"/>
  <c r="J34" i="11"/>
  <c r="AG107" i="1"/>
  <c r="AN107" i="1"/>
  <c r="J33" i="30"/>
  <c r="J34" i="30"/>
  <c r="AG127" i="1"/>
  <c r="J34" i="33"/>
  <c r="AG131" i="1"/>
  <c r="J31" i="38"/>
  <c r="F38" i="11"/>
  <c r="BA107" i="1"/>
  <c r="J33" i="28"/>
  <c r="J32" i="48"/>
  <c r="AG146" i="1"/>
  <c r="J36" i="48"/>
  <c r="AW146" i="1"/>
  <c r="AT146" i="1"/>
  <c r="AU97" i="1"/>
  <c r="F38" i="10"/>
  <c r="BA106" i="1"/>
  <c r="J105" i="33"/>
  <c r="J113" i="10"/>
  <c r="AX97" i="1"/>
  <c r="J33" i="13"/>
  <c r="BC96" i="1"/>
  <c r="AY96" i="1"/>
  <c r="J102" i="45"/>
  <c r="J102" i="48"/>
  <c r="J38" i="7"/>
  <c r="AW103" i="1"/>
  <c r="AT103" i="1"/>
  <c r="J38" i="33"/>
  <c r="AW131" i="1"/>
  <c r="AT131" i="1"/>
  <c r="J38" i="12"/>
  <c r="AW108" i="1"/>
  <c r="AT108" i="1"/>
  <c r="J38" i="15"/>
  <c r="AW111" i="1"/>
  <c r="AT111" i="1"/>
  <c r="J33" i="16"/>
  <c r="J34" i="16"/>
  <c r="AG113" i="1"/>
  <c r="J36" i="45"/>
  <c r="AW143" i="1"/>
  <c r="AT143" i="1"/>
  <c r="J32" i="2"/>
  <c r="J32" i="4"/>
  <c r="J32" i="8"/>
  <c r="J32" i="22"/>
  <c r="J30" i="39"/>
  <c r="J30" i="42"/>
  <c r="J43" i="11"/>
  <c r="J32" i="17"/>
  <c r="J32" i="18"/>
  <c r="F38" i="19"/>
  <c r="BA116" i="1"/>
  <c r="J32" i="23"/>
  <c r="J30" i="37"/>
  <c r="J32" i="3"/>
  <c r="J30" i="31"/>
  <c r="J41" i="45"/>
  <c r="J43" i="33"/>
  <c r="J41" i="48"/>
  <c r="AN143" i="1"/>
  <c r="AN131" i="1"/>
  <c r="AN146" i="1"/>
  <c r="J106" i="32"/>
  <c r="J107" i="28"/>
  <c r="J33" i="2"/>
  <c r="J112" i="20"/>
  <c r="J33" i="26"/>
  <c r="J34" i="26"/>
  <c r="AG123" i="1"/>
  <c r="J31" i="42"/>
  <c r="J33" i="6"/>
  <c r="J34" i="6"/>
  <c r="AG102" i="1"/>
  <c r="J34" i="13"/>
  <c r="AG109" i="1"/>
  <c r="F38" i="15"/>
  <c r="BA111" i="1"/>
  <c r="F38" i="20"/>
  <c r="BA117" i="1"/>
  <c r="F36" i="45"/>
  <c r="BA143" i="1"/>
  <c r="F38" i="12"/>
  <c r="BA108" i="1"/>
  <c r="J134" i="19"/>
  <c r="J33" i="27"/>
  <c r="J34" i="27"/>
  <c r="AG124" i="1"/>
  <c r="J38" i="32"/>
  <c r="AW130" i="1"/>
  <c r="AT130" i="1"/>
  <c r="F36" i="48"/>
  <c r="BA146" i="1"/>
  <c r="J115" i="16"/>
  <c r="J106" i="30"/>
  <c r="J33" i="9"/>
  <c r="J34" i="9"/>
  <c r="AG105" i="1"/>
  <c r="J34" i="20"/>
  <c r="AG117" i="1"/>
  <c r="J34" i="24"/>
  <c r="AG121" i="1"/>
  <c r="F38" i="33"/>
  <c r="BA131" i="1"/>
  <c r="J38" i="13"/>
  <c r="AW109" i="1"/>
  <c r="AT109" i="1"/>
  <c r="J33" i="23"/>
  <c r="F38" i="28"/>
  <c r="BA125" i="1"/>
  <c r="J34" i="28"/>
  <c r="AG125" i="1"/>
  <c r="J38" i="29"/>
  <c r="AW126" i="1"/>
  <c r="AT126" i="1"/>
  <c r="F38" i="34"/>
  <c r="BA132" i="1"/>
  <c r="J34" i="34"/>
  <c r="AG132" i="1"/>
  <c r="J31" i="37"/>
  <c r="F36" i="41"/>
  <c r="BA139" i="1"/>
  <c r="W37" i="1"/>
  <c r="F38" i="7"/>
  <c r="BA103" i="1"/>
  <c r="F38" i="24"/>
  <c r="BA121" i="1"/>
  <c r="J31" i="43"/>
  <c r="J32" i="43"/>
  <c r="AG141" i="1"/>
  <c r="J31" i="44"/>
  <c r="J32" i="44"/>
  <c r="AG142" i="1"/>
  <c r="J31" i="46"/>
  <c r="J32" i="46"/>
  <c r="AG144" i="1"/>
  <c r="J36" i="47"/>
  <c r="AW145" i="1"/>
  <c r="AT145" i="1"/>
  <c r="AU112" i="1"/>
  <c r="J107" i="24"/>
  <c r="J109" i="38"/>
  <c r="J34" i="19"/>
  <c r="AG116" i="1"/>
  <c r="J38" i="25"/>
  <c r="AW122" i="1"/>
  <c r="AT122" i="1"/>
  <c r="F36" i="35"/>
  <c r="BA133" i="1"/>
  <c r="J31" i="39"/>
  <c r="J107" i="11"/>
  <c r="J105" i="34"/>
  <c r="J107" i="13"/>
  <c r="W36" i="1"/>
  <c r="J33" i="7"/>
  <c r="J34" i="7"/>
  <c r="AG103" i="1"/>
  <c r="AN103" i="1"/>
  <c r="J38" i="10"/>
  <c r="AW106" i="1"/>
  <c r="AT106" i="1"/>
  <c r="J36" i="40"/>
  <c r="AW138" i="1"/>
  <c r="AT138" i="1"/>
  <c r="F38" i="5"/>
  <c r="BA101" i="1"/>
  <c r="J33" i="12"/>
  <c r="J34" i="12"/>
  <c r="AG108" i="1"/>
  <c r="AN108" i="1"/>
  <c r="J33" i="15"/>
  <c r="J34" i="15"/>
  <c r="AG111" i="1"/>
  <c r="AN111" i="1"/>
  <c r="J38" i="16"/>
  <c r="AW113" i="1"/>
  <c r="AT113" i="1"/>
  <c r="J36" i="38"/>
  <c r="AW136" i="1"/>
  <c r="AT136" i="1"/>
  <c r="J31" i="36"/>
  <c r="J32" i="36"/>
  <c r="AG134" i="1"/>
  <c r="J32" i="38"/>
  <c r="AG136" i="1"/>
  <c r="J33" i="14"/>
  <c r="J34" i="14"/>
  <c r="AG110" i="1"/>
  <c r="J33" i="21"/>
  <c r="J34" i="21"/>
  <c r="AG118" i="1"/>
  <c r="J38" i="30"/>
  <c r="AW127" i="1"/>
  <c r="AT127" i="1"/>
  <c r="AN136" i="1"/>
  <c r="J41" i="38"/>
  <c r="J43" i="13"/>
  <c r="J43" i="7"/>
  <c r="J43" i="10"/>
  <c r="J43" i="12"/>
  <c r="F38" i="6"/>
  <c r="BA102" i="1"/>
  <c r="J43" i="15"/>
  <c r="J43" i="16"/>
  <c r="J43" i="32"/>
  <c r="J43" i="30"/>
  <c r="AN106" i="1"/>
  <c r="AN130" i="1"/>
  <c r="AN127" i="1"/>
  <c r="AU96" i="1"/>
  <c r="AN113" i="1"/>
  <c r="AN109" i="1"/>
  <c r="J108" i="39"/>
  <c r="J109" i="9"/>
  <c r="F38" i="8"/>
  <c r="BA104" i="1"/>
  <c r="J38" i="19"/>
  <c r="AW116" i="1"/>
  <c r="AT116" i="1"/>
  <c r="J33" i="5"/>
  <c r="J34" i="5"/>
  <c r="AG101" i="1"/>
  <c r="J38" i="9"/>
  <c r="AW105" i="1"/>
  <c r="AT105" i="1"/>
  <c r="J33" i="18"/>
  <c r="J34" i="18"/>
  <c r="AG115" i="1"/>
  <c r="J38" i="20"/>
  <c r="AW117" i="1"/>
  <c r="AT117" i="1"/>
  <c r="F38" i="27"/>
  <c r="BA124" i="1"/>
  <c r="J33" i="29"/>
  <c r="J34" i="29"/>
  <c r="AG126" i="1"/>
  <c r="AN126" i="1"/>
  <c r="J38" i="34"/>
  <c r="AW132" i="1"/>
  <c r="AT132" i="1"/>
  <c r="J31" i="35"/>
  <c r="J32" i="35"/>
  <c r="AG133" i="1"/>
  <c r="F36" i="37"/>
  <c r="BA135" i="1"/>
  <c r="J31" i="47"/>
  <c r="J32" i="47"/>
  <c r="AG145" i="1"/>
  <c r="AN145" i="1"/>
  <c r="J106" i="12"/>
  <c r="J107" i="26"/>
  <c r="J112" i="6"/>
  <c r="J109" i="37"/>
  <c r="J116" i="42"/>
  <c r="J144" i="21"/>
  <c r="J118" i="23"/>
  <c r="J33" i="22"/>
  <c r="J34" i="22"/>
  <c r="AG119" i="1"/>
  <c r="J38" i="24"/>
  <c r="AW121" i="1"/>
  <c r="AT121" i="1"/>
  <c r="J138" i="7"/>
  <c r="J36" i="39"/>
  <c r="AW137" i="1"/>
  <c r="AT137" i="1"/>
  <c r="J32" i="42"/>
  <c r="AG140" i="1"/>
  <c r="J107" i="14"/>
  <c r="J38" i="3"/>
  <c r="AW99" i="1"/>
  <c r="AT99" i="1"/>
  <c r="J38" i="4"/>
  <c r="AW100" i="1"/>
  <c r="AT100" i="1"/>
  <c r="J38" i="5"/>
  <c r="AW101" i="1"/>
  <c r="AT101" i="1"/>
  <c r="J38" i="26"/>
  <c r="AW123" i="1"/>
  <c r="AT123" i="1"/>
  <c r="J32" i="37"/>
  <c r="AG135" i="1"/>
  <c r="J31" i="40"/>
  <c r="J32" i="40"/>
  <c r="AG138" i="1"/>
  <c r="AN138" i="1"/>
  <c r="J31" i="41"/>
  <c r="J32" i="41"/>
  <c r="AG139" i="1"/>
  <c r="J36" i="43"/>
  <c r="AW141" i="1"/>
  <c r="AT141" i="1"/>
  <c r="F36" i="46"/>
  <c r="BA144" i="1"/>
  <c r="J38" i="14"/>
  <c r="AW110" i="1"/>
  <c r="AT110" i="1"/>
  <c r="J38" i="28"/>
  <c r="AW125" i="1"/>
  <c r="AT125" i="1"/>
  <c r="J31" i="31"/>
  <c r="J32" i="31"/>
  <c r="AG128" i="1"/>
  <c r="AG129" i="1"/>
  <c r="J114" i="2"/>
  <c r="J34" i="2"/>
  <c r="AG98" i="1"/>
  <c r="J106" i="15"/>
  <c r="J34" i="23"/>
  <c r="AG120" i="1"/>
  <c r="F38" i="25"/>
  <c r="BA122" i="1"/>
  <c r="F36" i="36"/>
  <c r="BA134" i="1"/>
  <c r="J106" i="27"/>
  <c r="J38" i="2"/>
  <c r="AW98" i="1"/>
  <c r="AT98" i="1"/>
  <c r="F38" i="29"/>
  <c r="BA126" i="1"/>
  <c r="J36" i="35"/>
  <c r="AW133" i="1"/>
  <c r="AT133" i="1"/>
  <c r="J36" i="44"/>
  <c r="AW142" i="1"/>
  <c r="AT142" i="1"/>
  <c r="J105" i="43"/>
  <c r="F36" i="47"/>
  <c r="BA145" i="1"/>
  <c r="F38" i="13"/>
  <c r="BA109" i="1"/>
  <c r="F38" i="16"/>
  <c r="BA113" i="1"/>
  <c r="F38" i="30"/>
  <c r="BA127" i="1"/>
  <c r="J106" i="46"/>
  <c r="J105" i="44"/>
  <c r="J114" i="36"/>
  <c r="J33" i="25"/>
  <c r="J34" i="25"/>
  <c r="AG122" i="1"/>
  <c r="AN122" i="1"/>
  <c r="F38" i="32"/>
  <c r="BA130" i="1"/>
  <c r="BA129" i="1"/>
  <c r="AW129" i="1"/>
  <c r="AT129" i="1"/>
  <c r="F36" i="38"/>
  <c r="BA136" i="1"/>
  <c r="J32" i="39"/>
  <c r="AG137" i="1"/>
  <c r="F36" i="40"/>
  <c r="BA138" i="1"/>
  <c r="J36" i="42"/>
  <c r="AW140" i="1"/>
  <c r="AT140" i="1"/>
  <c r="J33" i="17"/>
  <c r="J34" i="17"/>
  <c r="AG114" i="1"/>
  <c r="J38" i="21"/>
  <c r="AW118" i="1"/>
  <c r="AT118" i="1"/>
  <c r="F38" i="23"/>
  <c r="BA120" i="1"/>
  <c r="J36" i="41"/>
  <c r="AW139" i="1"/>
  <c r="AT139" i="1"/>
  <c r="AN137" i="1"/>
  <c r="J43" i="9"/>
  <c r="J43" i="25"/>
  <c r="J43" i="34"/>
  <c r="J43" i="14"/>
  <c r="J43" i="21"/>
  <c r="J43" i="24"/>
  <c r="J43" i="26"/>
  <c r="J43" i="28"/>
  <c r="J38" i="17"/>
  <c r="AW114" i="1"/>
  <c r="AT114" i="1"/>
  <c r="J43" i="19"/>
  <c r="J43" i="20"/>
  <c r="J41" i="40"/>
  <c r="J43" i="29"/>
  <c r="J41" i="43"/>
  <c r="J41" i="44"/>
  <c r="J41" i="47"/>
  <c r="J41" i="41"/>
  <c r="J41" i="35"/>
  <c r="J41" i="39"/>
  <c r="J43" i="5"/>
  <c r="J43" i="2"/>
  <c r="J41" i="42"/>
  <c r="AN123" i="1"/>
  <c r="AN105" i="1"/>
  <c r="AN117" i="1"/>
  <c r="AN121" i="1"/>
  <c r="AN125" i="1"/>
  <c r="AN132" i="1"/>
  <c r="AN141" i="1"/>
  <c r="AN142" i="1"/>
  <c r="AN116" i="1"/>
  <c r="AN110" i="1"/>
  <c r="AN118" i="1"/>
  <c r="AN101" i="1"/>
  <c r="AN133" i="1"/>
  <c r="AN140" i="1"/>
  <c r="AN139" i="1"/>
  <c r="AN129" i="1"/>
  <c r="AN98" i="1"/>
  <c r="J106" i="47"/>
  <c r="F38" i="2"/>
  <c r="BA98" i="1"/>
  <c r="J33" i="4"/>
  <c r="J34" i="4"/>
  <c r="AG100" i="1"/>
  <c r="AN100" i="1"/>
  <c r="J116" i="41"/>
  <c r="J33" i="8"/>
  <c r="J34" i="8"/>
  <c r="AG104" i="1"/>
  <c r="J36" i="36"/>
  <c r="AW134" i="1"/>
  <c r="AT134" i="1"/>
  <c r="F36" i="44"/>
  <c r="BA142" i="1"/>
  <c r="J116" i="31"/>
  <c r="J38" i="22"/>
  <c r="AW119" i="1"/>
  <c r="AT119" i="1"/>
  <c r="J33" i="3"/>
  <c r="J34" i="3"/>
  <c r="AG99" i="1"/>
  <c r="AN99" i="1"/>
  <c r="F38" i="3"/>
  <c r="BA99" i="1"/>
  <c r="J114" i="35"/>
  <c r="F38" i="9"/>
  <c r="BA105" i="1"/>
  <c r="F36" i="39"/>
  <c r="BA137" i="1"/>
  <c r="J113" i="25"/>
  <c r="J38" i="8"/>
  <c r="AW104" i="1"/>
  <c r="AT104" i="1"/>
  <c r="F38" i="26"/>
  <c r="BA123" i="1"/>
  <c r="F36" i="43"/>
  <c r="BA141" i="1"/>
  <c r="J132" i="5"/>
  <c r="J107" i="29"/>
  <c r="J108" i="40"/>
  <c r="AG112" i="1"/>
  <c r="J38" i="6"/>
  <c r="AW102" i="1"/>
  <c r="AT102" i="1"/>
  <c r="F38" i="21"/>
  <c r="BA118" i="1"/>
  <c r="F38" i="4"/>
  <c r="BA100" i="1"/>
  <c r="J114" i="17"/>
  <c r="J36" i="37"/>
  <c r="AW135" i="1"/>
  <c r="AT135" i="1"/>
  <c r="J36" i="46"/>
  <c r="AW144" i="1"/>
  <c r="AT144" i="1"/>
  <c r="J38" i="18"/>
  <c r="AW115" i="1"/>
  <c r="AT115" i="1"/>
  <c r="J38" i="27"/>
  <c r="AW124" i="1"/>
  <c r="AT124" i="1"/>
  <c r="J109" i="18"/>
  <c r="J115" i="22"/>
  <c r="J38" i="23"/>
  <c r="AW120" i="1"/>
  <c r="AT120" i="1"/>
  <c r="F36" i="42"/>
  <c r="BA140" i="1"/>
  <c r="F38" i="14"/>
  <c r="BA110" i="1"/>
  <c r="J36" i="31"/>
  <c r="AW128" i="1"/>
  <c r="AT128" i="1"/>
  <c r="J43" i="8"/>
  <c r="J43" i="22"/>
  <c r="J43" i="23"/>
  <c r="J43" i="3"/>
  <c r="J41" i="46"/>
  <c r="J43" i="4"/>
  <c r="J43" i="17"/>
  <c r="J43" i="18"/>
  <c r="J43" i="27"/>
  <c r="J41" i="36"/>
  <c r="J41" i="37"/>
  <c r="J43" i="6"/>
  <c r="J41" i="31"/>
  <c r="AN102" i="1"/>
  <c r="AN124" i="1"/>
  <c r="AN144" i="1"/>
  <c r="AN134" i="1"/>
  <c r="AN115" i="1"/>
  <c r="AN119" i="1"/>
  <c r="AN135" i="1"/>
  <c r="AN128" i="1"/>
  <c r="AN120" i="1"/>
  <c r="AN114" i="1"/>
  <c r="AN104" i="1"/>
  <c r="AG97" i="1"/>
  <c r="AG96" i="1"/>
  <c r="AG152" i="1"/>
  <c r="CD152" i="1"/>
  <c r="F38" i="22"/>
  <c r="BA119" i="1"/>
  <c r="J115" i="3"/>
  <c r="F38" i="17"/>
  <c r="BA114" i="1"/>
  <c r="BA97" i="1"/>
  <c r="AW97" i="1"/>
  <c r="AT97" i="1"/>
  <c r="J115" i="8"/>
  <c r="F38" i="18"/>
  <c r="BA115" i="1"/>
  <c r="J107" i="4"/>
  <c r="F36" i="31"/>
  <c r="BA128" i="1"/>
  <c r="AN97" i="1"/>
  <c r="AV152" i="1"/>
  <c r="BY152" i="1"/>
  <c r="AK28" i="1"/>
  <c r="AG149" i="1"/>
  <c r="AV149" i="1"/>
  <c r="BY149" i="1"/>
  <c r="AG151" i="1"/>
  <c r="AG150" i="1"/>
  <c r="AV150" i="1"/>
  <c r="BY150" i="1"/>
  <c r="BA112" i="1"/>
  <c r="AW112" i="1"/>
  <c r="AT112" i="1"/>
  <c r="CD151" i="1"/>
  <c r="CD149" i="1"/>
  <c r="CD150" i="1"/>
  <c r="AN112" i="1"/>
  <c r="AG148" i="1"/>
  <c r="AK29" i="1"/>
  <c r="AN152" i="1"/>
  <c r="AN150" i="1"/>
  <c r="AV151" i="1"/>
  <c r="BY151" i="1"/>
  <c r="BA96" i="1"/>
  <c r="W35" i="1"/>
  <c r="AN149" i="1"/>
  <c r="AK34" i="1"/>
  <c r="AK31" i="1"/>
  <c r="AN151" i="1"/>
  <c r="AW96" i="1"/>
  <c r="AK35" i="1"/>
  <c r="AG154" i="1"/>
  <c r="W34" i="1"/>
  <c r="AK40" i="1"/>
  <c r="AN148" i="1"/>
  <c r="AT96" i="1"/>
  <c r="AN96" i="1"/>
  <c r="AN154" i="1"/>
</calcChain>
</file>

<file path=xl/sharedStrings.xml><?xml version="1.0" encoding="utf-8"?>
<sst xmlns="http://schemas.openxmlformats.org/spreadsheetml/2006/main" count="90186" uniqueCount="6755">
  <si>
    <t>Export Komplet</t>
  </si>
  <si>
    <t/>
  </si>
  <si>
    <t>2.0</t>
  </si>
  <si>
    <t>False</t>
  </si>
  <si>
    <t>{f397ed05-5794-4e52-b4ec-32cc3ae47a68}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</si>
  <si>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</si>
  <si>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</si>
  <si>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</si>
  <si>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</si>
  <si>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</si>
  <si>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</si>
  <si>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</si>
  <si>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0120_REVIZIA_03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</si>
  <si>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</si>
  <si>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</si>
  <si>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Kreatívne cenrum Nitra - Martinský vrch</t>
  </si>
  <si>
    <t>JKSO:</t>
  </si>
  <si>
    <t>KS:</t>
  </si>
  <si>
    <t>Miesto:</t>
  </si>
  <si>
    <t>Nitra</t>
  </si>
  <si>
    <t>Dátum:</t>
  </si>
  <si>
    <t>26. 8. 2020</t>
  </si>
  <si>
    <t>Objednávateľ:</t>
  </si>
  <si>
    <t>IČO:</t>
  </si>
  <si>
    <t>Mesto Nitra, Štefánikova tr. 60, 949 01 Nitra</t>
  </si>
  <si>
    <t>IČ DPH:</t>
  </si>
  <si>
    <t>Zhotoviteľ:</t>
  </si>
  <si>
    <t>Vyplň údaj</t>
  </si>
  <si>
    <t>Projektant:</t>
  </si>
  <si>
    <t>True</t>
  </si>
  <si>
    <t>Spracovateľ:</t>
  </si>
  <si>
    <t>Mesto Nitra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</si>
  <si>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</si>
  <si>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</si>
  <si>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</si>
  <si>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</si>
  <si>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</si>
  <si>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</si>
  <si>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</si>
  <si>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</si>
  <si>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</si>
  <si>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</si>
  <si>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</si>
  <si>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</si>
  <si>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</si>
  <si>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</si>
  <si>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</si>
  <si>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</si>
  <si>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</si>
  <si>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</si>
  <si>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</si>
  <si>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</si>
  <si>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</si>
  <si>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</si>
  <si>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</si>
  <si>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</si>
  <si>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</si>
  <si>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</si>
  <si>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</si>
  <si>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</si>
  <si>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</si>
  <si>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</si>
  <si>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</si>
  <si>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</si>
  <si>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</si>
  <si>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</si>
  <si>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</si>
  <si>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</si>
  <si>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</si>
  <si>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</si>
  <si>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</si>
  <si>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</si>
  <si>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</si>
  <si>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</si>
  <si>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</si>
  <si>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</si>
  <si>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</si>
  <si>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</si>
  <si>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</si>
  <si>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SO 01</t>
  </si>
  <si>
    <t>Blok F2.1</t>
  </si>
  <si>
    <t>STA</t>
  </si>
  <si>
    <t>1</t>
  </si>
  <si>
    <t>{bbecc57f-08b9-4fa0-8a23-1f8bf93e7698}</t>
  </si>
  <si>
    <t>/</t>
  </si>
  <si>
    <t>01</t>
  </si>
  <si>
    <t>Buracie práce Blok F211</t>
  </si>
  <si>
    <t>Časť</t>
  </si>
  <si>
    <t>2</t>
  </si>
  <si>
    <t>{45440f31-d444-4886-8927-c3e306b5fbe4}</t>
  </si>
  <si>
    <t>02</t>
  </si>
  <si>
    <t>Buracie práce Blok F212</t>
  </si>
  <si>
    <t>{f2992c39-a5a1-40a3-a589-6378d961f4da}</t>
  </si>
  <si>
    <t>03</t>
  </si>
  <si>
    <t>Buranie existujúcich spevnených plôch pod navrhovanou výstavbou</t>
  </si>
  <si>
    <t>{b9f90aee-2ee1-4fdf-941a-ba2907c59afd}</t>
  </si>
  <si>
    <t>04</t>
  </si>
  <si>
    <t>Nové konštrukcie Blok F2.1</t>
  </si>
  <si>
    <t>{27aee475-129d-493d-be3d-b1fae5f4e8fc}</t>
  </si>
  <si>
    <t>05</t>
  </si>
  <si>
    <t>Vykurovanie</t>
  </si>
  <si>
    <t>{94cf8669-aaef-4500-8a97-26f840220590}</t>
  </si>
  <si>
    <t>06</t>
  </si>
  <si>
    <t>Vzduchotechnika</t>
  </si>
  <si>
    <t>{eb982ee1-0796-4b55-8f77-29d3687530c6}</t>
  </si>
  <si>
    <t>07</t>
  </si>
  <si>
    <t>Zdravotechnika</t>
  </si>
  <si>
    <t>{7b9adc5b-10e2-4438-983c-55c24335e44f}</t>
  </si>
  <si>
    <t xml:space="preserve"> </t>
  </si>
  <si>
    <t>08</t>
  </si>
  <si>
    <t>Plynoinštalácia</t>
  </si>
  <si>
    <t>{f8460b76-e4aa-4952-bf60-642c367f8c4a}</t>
  </si>
  <si>
    <t>09</t>
  </si>
  <si>
    <t>Elektroinstalacia a Umele Osvetlenie</t>
  </si>
  <si>
    <t>{72c24a0f-c3e0-45de-bfb7-2d27ce0db36e}</t>
  </si>
  <si>
    <t>10</t>
  </si>
  <si>
    <t>Slaboprudove Rozvody a Štrukturovana Kabelaž</t>
  </si>
  <si>
    <t>{75942d8d-f53f-4ed0-8993-b1ce488bbd3a}</t>
  </si>
  <si>
    <t>11</t>
  </si>
  <si>
    <t>Rezervačný systém</t>
  </si>
  <si>
    <t>{a36e924c-e731-4e17-bdfa-a04e92c1c84f}</t>
  </si>
  <si>
    <t>12</t>
  </si>
  <si>
    <t>Elektrická požiarna signalizácia</t>
  </si>
  <si>
    <t>{765497d8-931d-42c3-85b8-c8c9768a86e3}</t>
  </si>
  <si>
    <t>13</t>
  </si>
  <si>
    <t>Hlasová signalizácia požiaru</t>
  </si>
  <si>
    <t>{27db78a6-9cb2-46f6-979c-df46ccad0ea9}</t>
  </si>
  <si>
    <t>14</t>
  </si>
  <si>
    <t>Kamerový systém</t>
  </si>
  <si>
    <t>{1bff70f3-12c4-41fa-80db-1ad6bf2cd243}</t>
  </si>
  <si>
    <t>SO 02</t>
  </si>
  <si>
    <t>Blok F2.2</t>
  </si>
  <si>
    <t>{7bb049a0-168c-4813-897e-aa725def5c78}</t>
  </si>
  <si>
    <t>Buracie práce Blok F221</t>
  </si>
  <si>
    <t>{ab9fb229-004c-47c8-bd32-491a0be3e4de}</t>
  </si>
  <si>
    <t>Buracie práce Blok F222</t>
  </si>
  <si>
    <t>{ef6a009f-dca5-4dec-beca-8b78598d8701}</t>
  </si>
  <si>
    <t>{bc8e38c4-49f1-4732-aef3-b05cdb73ee1a}</t>
  </si>
  <si>
    <t>Nové konštrukcie Blok F2.2</t>
  </si>
  <si>
    <t>{26e939d6-4587-43c9-8702-3063daec6d52}</t>
  </si>
  <si>
    <t>{9f9c97da-ac06-4210-918c-f1bed0785bbc}</t>
  </si>
  <si>
    <t>{f1eff0bd-241b-4087-84f5-db6d11d2f210}</t>
  </si>
  <si>
    <t>{735dbd5c-320a-42ca-a68d-c791cc8450f4}</t>
  </si>
  <si>
    <t>Plynoištalácia</t>
  </si>
  <si>
    <t>{e2fee660-92bf-4d7e-8383-e8ae342e19f6}</t>
  </si>
  <si>
    <t>Propanbutan</t>
  </si>
  <si>
    <t>{bed24511-f611-42a0-b6a9-a458e24bda48}</t>
  </si>
  <si>
    <t>Elektroinštalácia a Umelé Osvetlenie</t>
  </si>
  <si>
    <t>{f3c58781-fed5-4792-afff-447cac60b693}</t>
  </si>
  <si>
    <t>Slaboprudové rozvody a štrukturovaná kabeláž</t>
  </si>
  <si>
    <t>{1d76360d-d537-482d-957d-4ff6ef5c97dc}</t>
  </si>
  <si>
    <t>{543114e7-ad54-42d5-a12b-a4628f72b72e}</t>
  </si>
  <si>
    <t>{fcdb186d-0865-4769-bd53-ad66bef20cbf}</t>
  </si>
  <si>
    <t>{5730717f-06d4-4b34-b7d7-e0358e7f5ff2}</t>
  </si>
  <si>
    <t>15</t>
  </si>
  <si>
    <t>{38a4cc0d-daae-4c9a-bca5-e68f32f3b4bc}</t>
  </si>
  <si>
    <t>SO 03</t>
  </si>
  <si>
    <t>Vonkajšie prarkovisko a spevnené plochy</t>
  </si>
  <si>
    <t>{41bc824d-4262-439f-96cb-c2c3059d3f43}</t>
  </si>
  <si>
    <t>SO 04</t>
  </si>
  <si>
    <t>Vonkajšie terénne a sadové úpravy</t>
  </si>
  <si>
    <t>{5d044abb-a558-4943-9ec2-16d21937f11e}</t>
  </si>
  <si>
    <t>Vegetačné prvky</t>
  </si>
  <si>
    <t>{715ca06c-636f-46f1-ace1-374cd049c3e8}</t>
  </si>
  <si>
    <t>Terénne úpravy</t>
  </si>
  <si>
    <t>{35daf5df-2e43-482b-bd37-b040e526b203}</t>
  </si>
  <si>
    <t>Mobiliar</t>
  </si>
  <si>
    <t>{27bff4e2-ffc3-4026-86ad-e87a32685832}</t>
  </si>
  <si>
    <t>SO 05A</t>
  </si>
  <si>
    <t>Vodovodná prípojka</t>
  </si>
  <si>
    <t>{ae789116-79b6-4141-af26-d02f9e9d515d}</t>
  </si>
  <si>
    <t>SO 05B</t>
  </si>
  <si>
    <t>{7a28a7ef-21b5-48bf-b75a-b69f92f18044}</t>
  </si>
  <si>
    <t>SO 06A</t>
  </si>
  <si>
    <t>Kanalizačná prípojka</t>
  </si>
  <si>
    <t>{3f8f3ef3-b3d4-44dc-931d-4e99bf01f035}</t>
  </si>
  <si>
    <t>SO 06B</t>
  </si>
  <si>
    <t>{ec4875b6-d457-48da-a176-5703c0fc2720}</t>
  </si>
  <si>
    <t>SO 07</t>
  </si>
  <si>
    <t>Dažďová kanalizácia - Retenčná nádrž</t>
  </si>
  <si>
    <t>{51f6ebd0-4656-43ff-abe0-a06ac90a930c}</t>
  </si>
  <si>
    <t>SO 08</t>
  </si>
  <si>
    <t>Odvodnenie parkoviska a ORL</t>
  </si>
  <si>
    <t>{7542ad4b-24de-4533-8e26-ba357258c87f}</t>
  </si>
  <si>
    <t>SO 09A</t>
  </si>
  <si>
    <t>Pripojovací STL plynovod</t>
  </si>
  <si>
    <t>{ed871fdc-e041-42ce-a61c-e144c79511f3}</t>
  </si>
  <si>
    <t>SO 09B</t>
  </si>
  <si>
    <t>{8a4221a0-ec34-4048-855b-62127821e28f}</t>
  </si>
  <si>
    <t>SO 10A</t>
  </si>
  <si>
    <t>NN prípojka</t>
  </si>
  <si>
    <t>{8421f0cd-2df4-489c-8ab0-36ae0691f0c4}</t>
  </si>
  <si>
    <t>SO 10B</t>
  </si>
  <si>
    <t>{09428694-1583-4c08-9e02-98affae40c5a}</t>
  </si>
  <si>
    <t>SO 11</t>
  </si>
  <si>
    <t>Telekomunikačná prípojka</t>
  </si>
  <si>
    <t>{74e5789e-3926-42e7-aedd-8bdc027ce5fa}</t>
  </si>
  <si>
    <t>SO 12A</t>
  </si>
  <si>
    <t>Fotovoltaika</t>
  </si>
  <si>
    <t>{93624940-e179-4313-856c-403d622b0000}</t>
  </si>
  <si>
    <t>SO 12B</t>
  </si>
  <si>
    <t>{63639aba-0533-4498-962a-6cc511e38d4d}</t>
  </si>
  <si>
    <t>SO 13</t>
  </si>
  <si>
    <t>Záložný generátor</t>
  </si>
  <si>
    <t>{4e61ddb0-6690-4a48-b433-3eacfce323d2}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</si>
  <si>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</si>
  <si>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</si>
  <si>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</si>
  <si>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</si>
  <si>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</si>
  <si>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</si>
  <si>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</si>
  <si>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</si>
  <si>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</si>
  <si>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B01</t>
  </si>
  <si>
    <t>4,05</t>
  </si>
  <si>
    <t>B23</t>
  </si>
  <si>
    <t>1709,64</t>
  </si>
  <si>
    <t>KRYCÍ LIST ROZPOČTU</t>
  </si>
  <si>
    <t>bur_murivo</t>
  </si>
  <si>
    <t>5%</t>
  </si>
  <si>
    <t>71,01</t>
  </si>
  <si>
    <t>celkova_plocha</t>
  </si>
  <si>
    <t>440,9</t>
  </si>
  <si>
    <t>murivo</t>
  </si>
  <si>
    <t>66,36</t>
  </si>
  <si>
    <t>OBKLAD</t>
  </si>
  <si>
    <t>44,81</t>
  </si>
  <si>
    <t>Objekt:</t>
  </si>
  <si>
    <t>omietka</t>
  </si>
  <si>
    <t>745,75</t>
  </si>
  <si>
    <t>SO 01 - Blok F2.1</t>
  </si>
  <si>
    <t>plocha_rakos</t>
  </si>
  <si>
    <t>Časť:</t>
  </si>
  <si>
    <t>plocha_strechy_plech</t>
  </si>
  <si>
    <t>5ˇ%</t>
  </si>
  <si>
    <t>704,39</t>
  </si>
  <si>
    <t>01 - Buracie práce Blok F211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</si>
  <si>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</si>
  <si>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</si>
  <si>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</si>
  <si>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</si>
  <si>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</si>
  <si>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</si>
  <si>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</si>
  <si>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</si>
  <si>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</si>
  <si>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</si>
  <si>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</si>
  <si>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</si>
  <si>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</si>
  <si>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</si>
  <si>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</si>
  <si>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</si>
  <si>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>2) Ostatné náklady</t>
  </si>
  <si>
    <t>GZS</t>
  </si>
  <si>
    <t>VRN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</si>
  <si>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</si>
  <si>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</si>
  <si>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</si>
  <si>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</si>
  <si>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</si>
  <si>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</si>
  <si>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</si>
  <si>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</si>
  <si>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</si>
  <si>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</si>
  <si>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</si>
  <si>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</si>
  <si>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</si>
  <si>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</si>
  <si>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</si>
  <si>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</si>
  <si>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</si>
  <si>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</si>
  <si>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941955002</t>
  </si>
  <si>
    <t>Lešenie ľahké pracovné pomocné s výškou lešeňovej podlahy nad 1,20 do 1,90 m</t>
  </si>
  <si>
    <t>m2</t>
  </si>
  <si>
    <t>4</t>
  </si>
  <si>
    <t>1510547090</t>
  </si>
  <si>
    <t>VV</t>
  </si>
  <si>
    <t>plocha_rakos "rakosovy podhlad</t>
  </si>
  <si>
    <t>Súčet</t>
  </si>
  <si>
    <t>952901111</t>
  </si>
  <si>
    <t>Vyčistenie budov pri výške podlaží do 4 m</t>
  </si>
  <si>
    <t>-592055301</t>
  </si>
  <si>
    <t>3</t>
  </si>
  <si>
    <t>962032631</t>
  </si>
  <si>
    <t>B01_Búranie komínov. muriva z tehál  na akúkoľvek maltu,  -1,63300t</t>
  </si>
  <si>
    <t>m3</t>
  </si>
  <si>
    <t>-1288636300</t>
  </si>
  <si>
    <t>"KOMINY" (0,47*0,46)*5,957*2</t>
  </si>
  <si>
    <t>"KOMINY" (0,45*0,45)*7,237*1</t>
  </si>
  <si>
    <t>Medzisúčet</t>
  </si>
  <si>
    <t>"rezerva 5%" B01*0,05</t>
  </si>
  <si>
    <t>962081141</t>
  </si>
  <si>
    <t>B38_Búranie muriva priečok zo sklenených tvárnic, hr. do 150 mm,  -0,08200t</t>
  </si>
  <si>
    <t>1990250369</t>
  </si>
  <si>
    <t>1,53*0,6*1,05</t>
  </si>
  <si>
    <t>5</t>
  </si>
  <si>
    <t>963015171,1</t>
  </si>
  <si>
    <t>B36_Demontáž prefabrikovanej gule betónovej a umiestnenie do dočasného skladu</t>
  </si>
  <si>
    <t>ks</t>
  </si>
  <si>
    <t>613312421</t>
  </si>
  <si>
    <t>6</t>
  </si>
  <si>
    <t>964011221</t>
  </si>
  <si>
    <t>B07_Vybúranie prekladov železobetónových prefabrikovaných, do 75 kg/m,  -2,40000t</t>
  </si>
  <si>
    <t>2144924340</t>
  </si>
  <si>
    <t>(2,2*0,22*0,32+3,465*0,22*0,32*4+1,9*0,22*0,5+2,885*0,22*0,5+1,765*0,22*0,5+3,655*0,22*0,5+2,46*0,22*0,5+5,33*0,22*0,32)*1,05</t>
  </si>
  <si>
    <t>(3,36*0,22*0,32*2+3,465*0,22*0,32*2+1,9*0,22*0,5*2+2,3*0,22*0,5+2,46*0,22*0,5*3+2,835*0,22*0,32)*1,05</t>
  </si>
  <si>
    <t>7</t>
  </si>
  <si>
    <t>965081712</t>
  </si>
  <si>
    <t>B31_Búranie dlažieb, bez podklad. lôžka z xylolit., alebo keramických dlaždíc hr. do 10 mm,  -0,02000t</t>
  </si>
  <si>
    <t>-1190940697</t>
  </si>
  <si>
    <t>(3,3*1,46*2)*1,05</t>
  </si>
  <si>
    <t>plocha_dlazba</t>
  </si>
  <si>
    <t>8</t>
  </si>
  <si>
    <t>967033962,1</t>
  </si>
  <si>
    <t>B02_Odsekanie okenných obrúb predsadených pred líce muriva, hr. do 100 mm,  -0,01300t</t>
  </si>
  <si>
    <t>m</t>
  </si>
  <si>
    <t>-1232598672</t>
  </si>
  <si>
    <t>"šambrany na stitovych okien 90/140" (0,9*2+1,4*2)*2*1,05</t>
  </si>
  <si>
    <t>968061113</t>
  </si>
  <si>
    <t>B11_Vyvesenie dreveného okenného krídla do suti plochy nad 1,5 m2, -0,01600t</t>
  </si>
  <si>
    <t>1834471834</t>
  </si>
  <si>
    <t>"okno 60/60_jednokridlove" 1*1</t>
  </si>
  <si>
    <t>"okno 60/85_jednokridlove" 5*1</t>
  </si>
  <si>
    <t>"okno 116/150_dvokridlove" 5*2</t>
  </si>
  <si>
    <t>"okno 206/150_trojkridlove" 2*3</t>
  </si>
  <si>
    <t>968061115</t>
  </si>
  <si>
    <t>B11_Demontáž okien drevených, 1 bm obvodu - 0,008t</t>
  </si>
  <si>
    <t>258782093</t>
  </si>
  <si>
    <t>"okno 60/60_jednokridlove" 0,6*4*1</t>
  </si>
  <si>
    <t>"okno 60/85_jednokridlove" (0,6+0,85)*2*5</t>
  </si>
  <si>
    <t>"okno 116/150_dvokridlove" (1,16+1,5)*2*5</t>
  </si>
  <si>
    <t>"okno 206/150_trojkridlove" (2,06+1,5)*2*2</t>
  </si>
  <si>
    <t>968061125</t>
  </si>
  <si>
    <t>B13_B14_Vyvesenie dreveného dverného krídla do suti plochy do 2 m2, -0,02400t</t>
  </si>
  <si>
    <t>93789476</t>
  </si>
  <si>
    <t>EXTERIER_B13</t>
  </si>
  <si>
    <t>"dvere 100/202" 1</t>
  </si>
  <si>
    <t>"dvere 90/202" 1</t>
  </si>
  <si>
    <t>"dvere 83/200" 1</t>
  </si>
  <si>
    <t>"dvere_dvojkridlove_153/195" 1*2</t>
  </si>
  <si>
    <t>INTERIER_B14</t>
  </si>
  <si>
    <t>"dvere 70/202" 4</t>
  </si>
  <si>
    <t>"dvere 90/205" 10</t>
  </si>
  <si>
    <t>"dvere_dvojkridlove 153/202" 2*2</t>
  </si>
  <si>
    <t>968062991,1</t>
  </si>
  <si>
    <t>B40_Vybúranie drevených vnútorných obložení  stien,  -0,00400t</t>
  </si>
  <si>
    <t>-1509815973</t>
  </si>
  <si>
    <t>(34,5+8,5+5,8)*2*2,1-4,03*2,93-2,06*1*2-2,16*1,1*2*6-0,9*2,02</t>
  </si>
  <si>
    <t>968071115</t>
  </si>
  <si>
    <t>B12_Demontáž okien kovových, 1 bm obvodu - 0,005t</t>
  </si>
  <si>
    <t>-1436818208</t>
  </si>
  <si>
    <t>"okno 216/175" (2,16+1,75)*2*6</t>
  </si>
  <si>
    <t>968071116</t>
  </si>
  <si>
    <t>B13_Demontáž dverí kovových vchodových, 1 bm obvodu - 0,005t</t>
  </si>
  <si>
    <t>1961317758</t>
  </si>
  <si>
    <t>"dvere 100/202" (1+2,02)*2*1</t>
  </si>
  <si>
    <t>"dvere 90/202" (0,9+2,02)*2*1</t>
  </si>
  <si>
    <t>"dvere 83/200" (0,83+2)*2*1</t>
  </si>
  <si>
    <t>"dvere_dvojkridlove_153/195" (1,53+1,95)*2*1</t>
  </si>
  <si>
    <t>968071137</t>
  </si>
  <si>
    <t>B15_Vyvesenie kovového krídla vrát do suti plochy nad 4 m2</t>
  </si>
  <si>
    <t>1580773706</t>
  </si>
  <si>
    <t>"vrata 403/293" 1*2</t>
  </si>
  <si>
    <t>16</t>
  </si>
  <si>
    <t>968072455</t>
  </si>
  <si>
    <t>B14_Vybúranie kovových dverových zárubní plochy do 2 m2,  -0,07600t</t>
  </si>
  <si>
    <t>320186638</t>
  </si>
  <si>
    <t>"dvere 70/202"0,7*2,02*4</t>
  </si>
  <si>
    <t>"dvere 90/205" 0,9*2,05*10</t>
  </si>
  <si>
    <t>"dvere_dvojkridlove 153/202" 1,53*2,02*2</t>
  </si>
  <si>
    <t>17</t>
  </si>
  <si>
    <t>968072559</t>
  </si>
  <si>
    <t>B15_Vybúranie kovových vrát plochy nad 5 m2,  -0,06600t</t>
  </si>
  <si>
    <t>1123773125</t>
  </si>
  <si>
    <t>"vrata 403/293" 4,03*2,93*1*1,05</t>
  </si>
  <si>
    <t>18</t>
  </si>
  <si>
    <t>972086291,1</t>
  </si>
  <si>
    <t>B35_Búranie rákosového podhľadu s omietkou</t>
  </si>
  <si>
    <t>39586268</t>
  </si>
  <si>
    <t>(49,4*8,5)*1,05</t>
  </si>
  <si>
    <t>19</t>
  </si>
  <si>
    <t>978013191</t>
  </si>
  <si>
    <t>B33_Otlčenie omietok stien vnútorných vápenných alebo vápennocementových v rozsahu do 100 %,  -0,04600t</t>
  </si>
  <si>
    <t>2000421668</t>
  </si>
  <si>
    <t>(3,91*2+8,5+5,75)*3,2-4,03*2,93-0,9*2,02</t>
  </si>
  <si>
    <t>(12,74*2+5,75+5,466)*3,2-2,06*1,5*2-2,16*1,75*2</t>
  </si>
  <si>
    <t>(17,08*2+8,5+5,466)*3,2-2,16*1,75*4</t>
  </si>
  <si>
    <t>(2,1+3,28)*2*3,2-0,6*0,6-0,9*2,02</t>
  </si>
  <si>
    <t>(1,18+1,55)*2*3,2-0,9*2,02*2</t>
  </si>
  <si>
    <t>(1,51+3,28)*2*3,2-0,6*0,85-0,9*2,02</t>
  </si>
  <si>
    <t>(2,75+3,28)*2*3,2-1,16*1,5-0,9*2,02</t>
  </si>
  <si>
    <t>(3,6+3,28)*2*3,2-1,16*1,5-0,9*2,02</t>
  </si>
  <si>
    <t>(2,85+3,28)*2*3,2-1,16*1,5-0,9*2,02</t>
  </si>
  <si>
    <t>(15+1,53+1,8)*2*3,2-1,53*2,02-0,9*2,02*10-0,7*2,02*2</t>
  </si>
  <si>
    <t>(3,43+3,3)*2*3,2-1,16*1,5-0,9*2,02</t>
  </si>
  <si>
    <t>(2,47+3,3)*2*3,2-1,16*1,5-0,9*2,02</t>
  </si>
  <si>
    <t>(3,02+3,3)*2*3,2-0,9*2,02-0,83*2</t>
  </si>
  <si>
    <t>(1,46*4+3,3+0,7*2)*2*1,2</t>
  </si>
  <si>
    <t>(2,1+3,3)*2*3,2-0,6*0,85-0,9*2,02</t>
  </si>
  <si>
    <t>"rezerva 5%" omietka*0,05</t>
  </si>
  <si>
    <t>978059531</t>
  </si>
  <si>
    <t>B32_Odsekanie a odobratie obkladov stien z obkladačiek vnútorných vrátane podkladovej omietky nad 2 m2,  -0,06800t</t>
  </si>
  <si>
    <t>265823353</t>
  </si>
  <si>
    <t>(1,345*4+1,46*4+1,84*4+1,46*4+0,7*4)*2-0,7*2,05*6-0,6*0,85*2</t>
  </si>
  <si>
    <t>"rezerva 5%" OBKLAD*0,05</t>
  </si>
  <si>
    <t>21</t>
  </si>
  <si>
    <t>979012112</t>
  </si>
  <si>
    <t>Zvislá doprava, sutiny na výšku do 3,5 m</t>
  </si>
  <si>
    <t>t</t>
  </si>
  <si>
    <t>-119768513</t>
  </si>
  <si>
    <t>22</t>
  </si>
  <si>
    <t>979081111</t>
  </si>
  <si>
    <t>Odvoz sutiny a vybúraných hmôt na skládku do 1 km</t>
  </si>
  <si>
    <t>1358534617</t>
  </si>
  <si>
    <t>290,03*0,5 'Prepočítané koeficientom množstva</t>
  </si>
  <si>
    <t>23</t>
  </si>
  <si>
    <t>979081121</t>
  </si>
  <si>
    <t>Odvoz sutiny a vybúraných hmôt na skládku za každý ďalší 1 km</t>
  </si>
  <si>
    <t>1854398385</t>
  </si>
  <si>
    <t>290,03*6,5 'Prepočítané koeficientom množstva</t>
  </si>
  <si>
    <t>24</t>
  </si>
  <si>
    <t>979082111</t>
  </si>
  <si>
    <t>Vnútrostavenisková doprava sutiny a vybúraných hmôt do 10 m</t>
  </si>
  <si>
    <t>-185324607</t>
  </si>
  <si>
    <t>25</t>
  </si>
  <si>
    <t>979082121</t>
  </si>
  <si>
    <t>Vnútrostavenisková doprava sutiny a vybúraných hmôt za každých ďalších 5 m</t>
  </si>
  <si>
    <t>85080577</t>
  </si>
  <si>
    <t>290,03*5 'Prepočítané koeficientom množstva</t>
  </si>
  <si>
    <t>26</t>
  </si>
  <si>
    <t>979087112</t>
  </si>
  <si>
    <t>Nakladanie na dopravný prostriedok pre vodorovnú dopravu sutiny</t>
  </si>
  <si>
    <t>1747526154</t>
  </si>
  <si>
    <t>27</t>
  </si>
  <si>
    <t>979089612</t>
  </si>
  <si>
    <t>Poplatok za skladovanie - iné odpady zo stavieb a demolácií (17 09), ostatné</t>
  </si>
  <si>
    <t>1826333131</t>
  </si>
  <si>
    <t>28</t>
  </si>
  <si>
    <t>981011416</t>
  </si>
  <si>
    <t>Demolácia budov postupným rozoberaním z tehál, kameňa s podielom konštrukcií do 35%,  -0,68000t</t>
  </si>
  <si>
    <t>-2032989361</t>
  </si>
  <si>
    <t>Buranie murovanych konštrukcii</t>
  </si>
  <si>
    <t>"vybur muriva v hr. 500 mm"  (0,47*1,95+0,21*1,95+0,38*1,95+0,18*1,95+0,5*1,95+0,6*1,05+0,47*1,95+0,81*0,4+0,545*1,37+0,65*2,32+0,6*1,62)*0,5</t>
  </si>
  <si>
    <t>"vybur muriva v hr. 500 mm"  (0,21*2,32+0,475*2,32+1,28*0,37*7+1,9*0,37+0,33*3,2+0,35*3,2)*0,5</t>
  </si>
  <si>
    <t>"uprava muriva v hr. 340 mm"  (0,605*2,095+1,152*2,095)*0,34</t>
  </si>
  <si>
    <t>"vybur muriva v hr. 320 mm"  (0,257*1,95+1,28*0,31+0,123*1,95+1,28*0,3*6+1,28*1,95*6+1,9*1,95+1,28*0,55*2)*0,32</t>
  </si>
  <si>
    <t>"vybur muriva v hr. 250 mm priecky" 5,466*3,2*0,25</t>
  </si>
  <si>
    <t>"vybur muriva v hr. 210 mm priecky" 5,335*3,2*0,21</t>
  </si>
  <si>
    <t>"uprava muriva v hr. 180 mm"  (0,48*2,16*2+0,99*2,16+0,245*1,05+1,18*2,16+0,31*2,16+0,08*2,16+0,095*1,95+1,125*0,4+1,255*1,95+0,905*2,16)*0,18</t>
  </si>
  <si>
    <t>"uprava muriva v hr. 180 mm"  (2,24*2,16+0,39*2,16+0,37*2,16+2,24*2,16+0,77*1,95+0,485*0,45+1,255*1,95+0,17*1,95+1,032*0,45+0,458*1,95)*0,18</t>
  </si>
  <si>
    <t>"uprava muriva v hr. 180 mm"  (0,779*0,45+1,181*1,95+0,055*1+0,32*1,95+0,48*1,95+0,475*1,95)*0,18</t>
  </si>
  <si>
    <t>"vybur muriva v hr. 160 mm priecky"  (8,5+14,75*2+3,3*5+3,28*5)*3,2*0,16-0,7*2,02*0,16*4-0,9*2,05*0,16*10</t>
  </si>
  <si>
    <t>"uprava muriva v hr. 70 mm "  (0,63*2,16*2+0,595*1,95+0,7*2,16+0,63*2,16*4+0,7*1,95+0,63*1,95+0,381*0,45+0,249*1,95+0,63*1,95+15,615*0,74*2)*0,07</t>
  </si>
  <si>
    <t>"rezerva 7%" murivo *0,07</t>
  </si>
  <si>
    <t>29</t>
  </si>
  <si>
    <t>981011419</t>
  </si>
  <si>
    <t>Demolácia budov postupným rozoberaním z tehál, tvárnic, kameňa na MC, prostého betónu, podiel konštrukcií k. ď. 5 %,  -0,11000t</t>
  </si>
  <si>
    <t>-870601089</t>
  </si>
  <si>
    <t>bur_murivo*13</t>
  </si>
  <si>
    <t>99</t>
  </si>
  <si>
    <t>Presun hmôt HSV</t>
  </si>
  <si>
    <t>30</t>
  </si>
  <si>
    <t>999281111</t>
  </si>
  <si>
    <t>Presun hmôt pre opravy a údržbu objektov vrátane vonkajších plášťov výšky do 25 m</t>
  </si>
  <si>
    <t>-1079591826</t>
  </si>
  <si>
    <t>PSV</t>
  </si>
  <si>
    <t>Práce a dodávky PSV</t>
  </si>
  <si>
    <t>725</t>
  </si>
  <si>
    <t>Zdravotechnika - zariaďovacie predmety</t>
  </si>
  <si>
    <t>31</t>
  </si>
  <si>
    <t>725110811</t>
  </si>
  <si>
    <t>B34_Demontáž záchoda splachovacieho s nádržou alebo s tlakovým splachovačom,  -0,01933t</t>
  </si>
  <si>
    <t>súb.</t>
  </si>
  <si>
    <t>-836796848</t>
  </si>
  <si>
    <t>32</t>
  </si>
  <si>
    <t>725210821</t>
  </si>
  <si>
    <t>B34_Demontáž umývadiel alebo umývadielok bez výtokovej armatúry,  -0,01946t</t>
  </si>
  <si>
    <t>-1030406702</t>
  </si>
  <si>
    <t>33</t>
  </si>
  <si>
    <t>725820810</t>
  </si>
  <si>
    <t>B34_Demontáž batérie drezovej, umývadlovej nástennej,  -0,0026t</t>
  </si>
  <si>
    <t>-456578022</t>
  </si>
  <si>
    <t>762</t>
  </si>
  <si>
    <t>Konštrukcie tesárske</t>
  </si>
  <si>
    <t>34</t>
  </si>
  <si>
    <t>762331812</t>
  </si>
  <si>
    <t>B23_Demontáž viazaných konštrukcií krovov so sklonom do 60°, prierez. plochy 120 - 224 cm2,  -0.01400t</t>
  </si>
  <si>
    <t>545513522</t>
  </si>
  <si>
    <t>6,79*2*50</t>
  </si>
  <si>
    <t>49,4*15+9,06*13"POMURNICE, VAZNICE, TRAMY PODLAHY</t>
  </si>
  <si>
    <t>"STLPY" 2,135*2*13+2,35*13+3,3*2*13</t>
  </si>
  <si>
    <t>"rezerva 10%" B23*0,1</t>
  </si>
  <si>
    <t>35</t>
  </si>
  <si>
    <t>762341811</t>
  </si>
  <si>
    <t>B22_Demontáž debnenia striech rovných, oblúkových do 60°, z dosiek hrubých, hobľovaných,  -0.01600t</t>
  </si>
  <si>
    <t>-1992339651</t>
  </si>
  <si>
    <t>36</t>
  </si>
  <si>
    <t>762841821,1</t>
  </si>
  <si>
    <t>B24_Demont. dosiek drevovláknitých v podkroví,  -0.04500t</t>
  </si>
  <si>
    <t>682401480</t>
  </si>
  <si>
    <t>49,4*8,5*1,05</t>
  </si>
  <si>
    <t>763</t>
  </si>
  <si>
    <t>Konštrukcie - drevostavby</t>
  </si>
  <si>
    <t>37</t>
  </si>
  <si>
    <t>763139522</t>
  </si>
  <si>
    <t>B39_Demontáž sadrokartónového podhľadu s nosnou konštrukciou drevenou, dvojité opláštenie, -0,02900t</t>
  </si>
  <si>
    <t>694472637</t>
  </si>
  <si>
    <t>14,75*8,5*1,05</t>
  </si>
  <si>
    <t>764</t>
  </si>
  <si>
    <t>Konštrukcie klampiarske</t>
  </si>
  <si>
    <t>38</t>
  </si>
  <si>
    <t>764352810</t>
  </si>
  <si>
    <t>B27_Demontáž žľabov pododkvapových polkruhových so sklonom do 30st. rš 330 mm,  -0,00330t</t>
  </si>
  <si>
    <t>-227112</t>
  </si>
  <si>
    <t>49,4*2*1,05</t>
  </si>
  <si>
    <t>39</t>
  </si>
  <si>
    <t>764410850</t>
  </si>
  <si>
    <t>B11_B12_Demontáž oplechovania parapetov rš od 100 do 330 mm,  -0,00135t</t>
  </si>
  <si>
    <t>-1916351005</t>
  </si>
  <si>
    <t>"okno 60/60_jednokridlove" 0,6*1</t>
  </si>
  <si>
    <t>"okno 60/85_jednokridlove" (0,6)*5</t>
  </si>
  <si>
    <t>"okno 116/150_dvokridlove" (1,16)*5</t>
  </si>
  <si>
    <t>"okno 206/150_trojkridlove" (2,06)*2</t>
  </si>
  <si>
    <t>"okno 216/175" 2,16*6</t>
  </si>
  <si>
    <t>40</t>
  </si>
  <si>
    <t>764451802</t>
  </si>
  <si>
    <t>B27_Demontáž odpadových rúr štvorcových so stranou 100 mm,  -0,00338t</t>
  </si>
  <si>
    <t>-881102824</t>
  </si>
  <si>
    <t>(2,05+1,15)*4*1,05</t>
  </si>
  <si>
    <t>766</t>
  </si>
  <si>
    <t>Konštrukcie stolárske</t>
  </si>
  <si>
    <t>41</t>
  </si>
  <si>
    <t>766694980</t>
  </si>
  <si>
    <t>B11_Demontáž parapetnej dosky drevenej šírky do 300 mm, dĺžky do 1600 mm, -0,003t</t>
  </si>
  <si>
    <t>-322410361</t>
  </si>
  <si>
    <t>"okno 60/60_jednokridlove" 1</t>
  </si>
  <si>
    <t>"okno 60/85_jednokridlove" 5</t>
  </si>
  <si>
    <t>"okno 116/150_dvokridlove" 5</t>
  </si>
  <si>
    <t>42</t>
  </si>
  <si>
    <t>766694981</t>
  </si>
  <si>
    <t>B11_Demontáž parapetnej dosky drevenej šírky do 300 mm, dĺžky nad 1600 mm, -0,006t</t>
  </si>
  <si>
    <t>-51119192</t>
  </si>
  <si>
    <t>"okno 206/150_trojkridlove" 2</t>
  </si>
  <si>
    <t>"okno 216/175" 6</t>
  </si>
  <si>
    <t>767</t>
  </si>
  <si>
    <t>Konštrukcie doplnkové kovové</t>
  </si>
  <si>
    <t>43</t>
  </si>
  <si>
    <t>767330841,1</t>
  </si>
  <si>
    <t>B26_Demontáž oceľovej striešky uchytenej na stenu šírky do 3000 mm  -0,02170t</t>
  </si>
  <si>
    <t>-1131071859</t>
  </si>
  <si>
    <t>4,56*1,75*1,05</t>
  </si>
  <si>
    <t>44</t>
  </si>
  <si>
    <t>767392802</t>
  </si>
  <si>
    <t>B21_Demontáž krytín striech z plechov skrutkovaných,  -0,00700t</t>
  </si>
  <si>
    <t>-211382587</t>
  </si>
  <si>
    <t>6,79*2*49,4*1,05</t>
  </si>
  <si>
    <t>9,55</t>
  </si>
  <si>
    <t>B06</t>
  </si>
  <si>
    <t>30,2</t>
  </si>
  <si>
    <t>107,6</t>
  </si>
  <si>
    <t>462,97</t>
  </si>
  <si>
    <t>100,56</t>
  </si>
  <si>
    <t>54,7</t>
  </si>
  <si>
    <t>932</t>
  </si>
  <si>
    <t>02 - Buracie práce Blok F212</t>
  </si>
  <si>
    <t>plocha_strechy_asfal</t>
  </si>
  <si>
    <t>35,72</t>
  </si>
  <si>
    <t>vykop</t>
  </si>
  <si>
    <t>9,14</t>
  </si>
  <si>
    <t xml:space="preserve">    1 - Zemné práce</t>
  </si>
  <si>
    <t xml:space="preserve">    765 - Konštrukcie - krytiny tvrdé</t>
  </si>
  <si>
    <t>Zemné práce</t>
  </si>
  <si>
    <t>120901108</t>
  </si>
  <si>
    <t>Búranie kamenného muriva, MC,v odkopávkach - základov</t>
  </si>
  <si>
    <t>445424283</t>
  </si>
  <si>
    <t>0,6*0,8*(9,431+2,535*2)*1,05</t>
  </si>
  <si>
    <t>122201101</t>
  </si>
  <si>
    <t>Odkopávka a prekopávka nezapažená v hornine 3, do 100 m3</t>
  </si>
  <si>
    <t>2051690052</t>
  </si>
  <si>
    <t>0,6*1*(9,431+2,535*2)*1,05</t>
  </si>
  <si>
    <t>174101001</t>
  </si>
  <si>
    <t>Zásyp sypaninou so zhutnením jám, šachiet, rýh, zárezov alebo okolo objektov do 100 m3</t>
  </si>
  <si>
    <t>-9293566</t>
  </si>
  <si>
    <t>961055111</t>
  </si>
  <si>
    <t>B05_Búranie základov alebo vybúranie otvorov plochy nad 4 m2 v základoch železobetónových,  -2,40000t</t>
  </si>
  <si>
    <t>-730439129</t>
  </si>
  <si>
    <t>"vyburanie poteru podlahy" 2,46*8,75*0,2*1,05</t>
  </si>
  <si>
    <t>962032231</t>
  </si>
  <si>
    <t>B06_Búranie muriva alebo vybúranie otvorov plochy nad 4 m2 nadzákladového z tehál pálených, vápenopieskových, cementových na maltu,  -1,90500t</t>
  </si>
  <si>
    <t>-1914051513</t>
  </si>
  <si>
    <t>3,665*1,16*0,7*2</t>
  </si>
  <si>
    <t>3,665*0,6*0,7</t>
  </si>
  <si>
    <t>6,57*0,6*0,7</t>
  </si>
  <si>
    <t>4,17*1,14*0,7+4,17*1,2*0,7+4,17*0,6*0,7</t>
  </si>
  <si>
    <t>4,251*1,2*0,7+4,251*1,144*0,7+4,25*0,598*0,7+6,22*0,6*0,7</t>
  </si>
  <si>
    <t>"rezerva 5%" B06*0,05</t>
  </si>
  <si>
    <t>"KOMINY" (0,48*0,415)*4,393*1</t>
  </si>
  <si>
    <t>"KOMINY" (0,48*0,45+0,9*0,45+0,45*0,45+0,75*0,45)*7,467</t>
  </si>
  <si>
    <t>(2,65*0,22*0,36+2,8*0,22*0,5*4+2,77*0,22*0,5*8+2,3*0,22*0,5+1,3*0,22*0,36)*1,05</t>
  </si>
  <si>
    <t>(2,65*0,22*0,36+2,77*0,22*0,5*8+2,08*0,22*0,5)*1,05</t>
  </si>
  <si>
    <t>965043341</t>
  </si>
  <si>
    <t>B05_Búranie podkladov pod dlažby, liatych dlažieb a mazanín,betón s poterom,teracom hr.do 100 mm, plochy nad 4 m2  -2,20000t</t>
  </si>
  <si>
    <t>-1780907453</t>
  </si>
  <si>
    <t>"vyburanie poteru podlahy" 2,46*8,75*0,05*1,05</t>
  </si>
  <si>
    <t>(2,46*4,275+2,46*4,27+7,215*8,5+5,465*8,5+2,235*1,53+5,975*1,46+6,05*1,45+6,05*6,82+4,215*5,59+3,465*5,59)*1,05</t>
  </si>
  <si>
    <t>967032974,1</t>
  </si>
  <si>
    <t>B03_Odsekanie plošných fasádnych prvkov predsadených pred líce muriva,  -0,10800t</t>
  </si>
  <si>
    <t>1132566916</t>
  </si>
  <si>
    <t>"lem na fasade" (50+9,45)*1,05</t>
  </si>
  <si>
    <t>"okno 135/65_jednokridlove" 2*1</t>
  </si>
  <si>
    <t>"okno 78/105_jednokridlove" 1*1</t>
  </si>
  <si>
    <t>"okno 84/56_jednokridlove" 1*1</t>
  </si>
  <si>
    <t>"okno 147/160_dvokridlove" 18*2</t>
  </si>
  <si>
    <t>"okno 135/65_jednokridlove" (1,35+0,65)*2*2</t>
  </si>
  <si>
    <t>"okno 78/105_jednokridlove" (0,78+1,05)*2*1</t>
  </si>
  <si>
    <t>"okno 84/56_jednokridlove" (0,84+0,56)*2*1</t>
  </si>
  <si>
    <t>"okno 147/160_dvokridlove" (1,47+1,6)*2*18</t>
  </si>
  <si>
    <t>"dvere 100/210" 1</t>
  </si>
  <si>
    <t>"dvere_dvojkridlove_150/200" 4*2</t>
  </si>
  <si>
    <t>"dvere 70/202" 2</t>
  </si>
  <si>
    <t>"dvere 90/205" 3</t>
  </si>
  <si>
    <t>"dvere 100/205" 10</t>
  </si>
  <si>
    <t>"dvere 100/210" (1+2,1)*2*1</t>
  </si>
  <si>
    <t>"dvere_dvojkridlove_150/200" (1,5+2)*2*4</t>
  </si>
  <si>
    <t>"dvere 70/202" 0,7*2,02*2</t>
  </si>
  <si>
    <t>"dvere 90/205" 0,9*2,05*3</t>
  </si>
  <si>
    <t>"dvere 100/205" 1*2,05*10</t>
  </si>
  <si>
    <t>(2,46*4,275+2,46*4,27)*1,05</t>
  </si>
  <si>
    <t>(2,46*2+4,275*2+2,46*2+4,27*2+1,235*2+0,415*2+0,48)*1,2</t>
  </si>
  <si>
    <t>(7,215*2+8,5*2)*3,2-1,47*1,6*2-1,5*2-0,9*2,05</t>
  </si>
  <si>
    <t>(5,465*2+8,5*2)*3,2-1,47*1,6*2-0,9*2,05-1*2,05</t>
  </si>
  <si>
    <t>(2,23*2+1,53*2)*3,2-1*2,05*2</t>
  </si>
  <si>
    <t>(2,23*2+2,514*2)*3,2-1*2,05</t>
  </si>
  <si>
    <t>(4,003*2+1,745*2)*3,2-0,7*2,05-0,78*1,05</t>
  </si>
  <si>
    <t>(4,003*2+3,849*2)*3,2-0,7*2,05-1*2,05-1,47*1,6-0,9*1,94</t>
  </si>
  <si>
    <t>(4,003*2+4,159*2)*3,2-1*2,05*4-1,47*1,6</t>
  </si>
  <si>
    <t>(6,821*2+5,975*2)*3,2-1*2,05*1-1,47*1,6</t>
  </si>
  <si>
    <t>(1,46*2+5,975*2)*3,2-1*2,05*1-1,47*1,6-0,9*2,05-1,5*2</t>
  </si>
  <si>
    <t>(2,13*2+2,42*2)*3,2-0,9*2,05*1-0,84*0,56</t>
  </si>
  <si>
    <t>(6,195*2+8,5*2+0,29*2)*3,2-0,9*2,05*3-0,84*0,56-1,47*1,6*2</t>
  </si>
  <si>
    <t>(6,05*2+6,82*2+0,16*2)*3,2-0,96*2,05*1-1,47*1,6</t>
  </si>
  <si>
    <t>(6,05*2+1,45*2)*3,2-1*2,05*2-0,96*2,05-1,47*1,6-1,5*2</t>
  </si>
  <si>
    <t>(5,59*2+3,465*2+4,215*2+4,005*2+0,16)*3,2-1*2,05-1,47*1,6*2-1,5*2</t>
  </si>
  <si>
    <t>(5,6*2+3,49*2)*3,2-1*2,05-1,47*1,6</t>
  </si>
  <si>
    <t>(5,6*2+4,78*2)*3,2-1*2,05*2-1,47*1,6*2</t>
  </si>
  <si>
    <t>(2,46*2+4,275*2+2,46*2+4,27*2+1,235*2+0,415*2+0,48)*2-1,35*0,65*2-0,7*2,05*2-1,*2,1</t>
  </si>
  <si>
    <t>466,67*0,5 'Prepočítané koeficientom množstva</t>
  </si>
  <si>
    <t>466,67*6,5 'Prepočítané koeficientom množstva</t>
  </si>
  <si>
    <t>466,67*5 'Prepočítané koeficientom množstva</t>
  </si>
  <si>
    <t>"vybur muriva v hr. 500 mm"  (1,28*2,32*5+0,3*2,32+0,726*2,32+0,06*2,32+0,14*2,32+0,575*2,32+0,415*2,32)*0,5</t>
  </si>
  <si>
    <t>"vybur muriva v hr. 400 mm" 4,003*3,2*0,4-0,7*2,02*0,4</t>
  </si>
  <si>
    <t>"vybur muriva v hr. 360 mm"  (9,431*3,155+2,53*2*3,155)*0,36</t>
  </si>
  <si>
    <t>"vybur muriva v hr. 356 mm"  (4,003*3,2+3,852*3,2)*0,356-0,7*2,05*0,356-1*2,05*0,356</t>
  </si>
  <si>
    <t>"vybur muriva v hr. 320 mm"  (1,28*1,95*6+0,975*0,25+0,305*1,95+0,726*1,95+0,554*0,25+0,815*1,95+1,14*0,25+0,14*1,95+1,28*0,25+0,68*0,26+0,6*1,9)*0,32</t>
  </si>
  <si>
    <t>"uprava muriva v hr. 180 mm"  (0,84*2,16+0,06*1,72+0,903*2,16+0,32*0,11+0,52*0,11+0,717*2,16+1,238*2,16+0,765*2,16+0,49*0,11+0,98*0,48)*0,18</t>
  </si>
  <si>
    <t>"uprava muriva v hr. 180 mm"  (1,255*2,16+0,554*0,48+0,916*0,11+0,339*2,16+0,485*2,16+0,415*2,16+0,07*0,11+0,77*0,11+0,485*2,16+0,06*2,32)*0,18</t>
  </si>
  <si>
    <t>"uprava muriva v hr. 180 mm"  (0,91*2,16+1,205*2,16+0,37*2,16+0,835*0,11+1,25*2,16+0,36*2,16+0,89*0,11+0,48*2,16+0,05*1,72+0,07*1,35+1,235*2,16)*0,18</t>
  </si>
  <si>
    <t>"uprava muriva v hr. 180 mm"  (0,705*0,48+0,765*0,11+0,47*2,16+0,15*2,16+1,15*2,16+0,07*0,11+0,77*0,11+0,485*2,16+0,07*1,79+1,05*2,16)*0,18</t>
  </si>
  <si>
    <t>"uprava muriva v hr. 180 mm"  (2,24*2,16*3+50*0,215+1,175*0,358*4)*0,18</t>
  </si>
  <si>
    <t>"vybur muriva v hr. 160 mm priecky"  (8,5*6+2,624*2+1,53*2+5,971+6,05+4,005+5,6)*3,2*0,16-0,9*2,05*0,16*3-1*2,05*0,16*8</t>
  </si>
  <si>
    <t>"vybur muriva v hr. 110 mm priecky"  (2,24+2,42)*3,2*0,16-0,9*2,05*0,16-0,84*0,56*0,16</t>
  </si>
  <si>
    <t>"uprava muriva v hr. 70 mm "  (0,7*3,2*4+0,63*2,16*7+0,63*0,11*4+0,58*0,11+0,05*1,71+0,2*2,16+50*0,53+9,83*0,295)*0,07</t>
  </si>
  <si>
    <t>plocha_strechy_plech+plocha_strechy_asfal</t>
  </si>
  <si>
    <t>B11_Demontáž oplechovania parapetov rš od 100 do 330 mm,  -0,00135t</t>
  </si>
  <si>
    <t>"okno 135/65_jednokridlove" (1,35)*2</t>
  </si>
  <si>
    <t>"okno 78/105_jednokridlove" (0,78)*1</t>
  </si>
  <si>
    <t>"okno 147/160_dvokridlove" (1,47)*18</t>
  </si>
  <si>
    <t>765</t>
  </si>
  <si>
    <t>Konštrukcie - krytiny tvrdé</t>
  </si>
  <si>
    <t>765361805</t>
  </si>
  <si>
    <t>B25_Demontáž krytiny z asfaltových šindľov, do sutiny, sklon strechy do 45°, -0,012t</t>
  </si>
  <si>
    <t>-1289704663</t>
  </si>
  <si>
    <t>3,461*9,83*1,05</t>
  </si>
  <si>
    <t>"okno 135/65_jednokridlove" 2</t>
  </si>
  <si>
    <t>"okno 78/105_jednokridlove" 1</t>
  </si>
  <si>
    <t>"okno 147/160_dvokridlove" 18</t>
  </si>
  <si>
    <t>767132811</t>
  </si>
  <si>
    <t>B37_Demontáž stien a priečok z plechu skrutkovaných,  -0,01800t</t>
  </si>
  <si>
    <t>-733155751</t>
  </si>
  <si>
    <t>(1,13*3+0,93+0,9+0,9)*2*1,05</t>
  </si>
  <si>
    <t>45</t>
  </si>
  <si>
    <t>03 - Buranie existujúcich spevnených plôch pod navrhovanou výstavbou</t>
  </si>
  <si>
    <t>113107243</t>
  </si>
  <si>
    <t>Odstránenie krytu asfaltového v ploche nad 200 m2, hr. nad 100 do 150 mm,  -0,31600t</t>
  </si>
  <si>
    <t>-2083074861</t>
  </si>
  <si>
    <t>1021,77*1,05</t>
  </si>
  <si>
    <t>113307232</t>
  </si>
  <si>
    <t>Odstránenie podkladu  v ploche nad 200 m2 z betónu prostého, hr. vrstvy nad 150 do 300 mm,  -0,50000t</t>
  </si>
  <si>
    <t>1220285315</t>
  </si>
  <si>
    <t>120901122</t>
  </si>
  <si>
    <t>Búranie konštrukcií z betónu prostého prekladaného kameňom v odkopávkach</t>
  </si>
  <si>
    <t>-491804218</t>
  </si>
  <si>
    <t>"vyburanie sachiet " 45,47*0,15+1,5*0,15*(3,35*2+1,5*2+5,4*2+1,5*2)</t>
  </si>
  <si>
    <t>"bet patky" 1,5*4*1,05</t>
  </si>
  <si>
    <t>963015141</t>
  </si>
  <si>
    <t>Demontáž prefabrikovanej krycej dosky kanála, šachty a žumpy do 1,0 t,  -0,05800t</t>
  </si>
  <si>
    <t>385306265</t>
  </si>
  <si>
    <t>966089450</t>
  </si>
  <si>
    <t>Vnútrostav. premiestnenie demont. materiálu z azbestových hmôt vodorovné za každých ďalších 10 m</t>
  </si>
  <si>
    <t>-754461814</t>
  </si>
  <si>
    <t>0,525*10</t>
  </si>
  <si>
    <t>966089451</t>
  </si>
  <si>
    <t>Vnútrostav. premiestnenie demont. materiálu z plastických hmôt zvislé za každých ďalších 3, 5 m</t>
  </si>
  <si>
    <t>920324609</t>
  </si>
  <si>
    <t>948482576</t>
  </si>
  <si>
    <t>875,57*0,5 'Prepočítané koeficientom množstva</t>
  </si>
  <si>
    <t>-1975982390</t>
  </si>
  <si>
    <t>875,57*6,5 'Prepočítané koeficientom množstva</t>
  </si>
  <si>
    <t>394012954</t>
  </si>
  <si>
    <t>839469175</t>
  </si>
  <si>
    <t>875,57*5 'Prepočítané koeficientom množstva</t>
  </si>
  <si>
    <t>979087017</t>
  </si>
  <si>
    <t>Odvoz na skládku, demontovaných konštrukcií azbestocementových do 5000m</t>
  </si>
  <si>
    <t>-1011190917</t>
  </si>
  <si>
    <t>979087018</t>
  </si>
  <si>
    <t>Príplatok za každých ďalších aj začatých 5000 m pre odvoz na skládku demontovaných konštrukcií azbestocementových</t>
  </si>
  <si>
    <t>2142532924</t>
  </si>
  <si>
    <t>0,525*9</t>
  </si>
  <si>
    <t>84598878</t>
  </si>
  <si>
    <t>979089411</t>
  </si>
  <si>
    <t>Poplatok za skladovanie - izolačné materiály a materiály obsahujúce azbest (17 06 ), nebezpečné</t>
  </si>
  <si>
    <t>-1442111176</t>
  </si>
  <si>
    <t>0,5*1,05</t>
  </si>
  <si>
    <t>1151457123</t>
  </si>
  <si>
    <t>A1_A4</t>
  </si>
  <si>
    <t>28,98</t>
  </si>
  <si>
    <t>beton_doska</t>
  </si>
  <si>
    <t>25,42</t>
  </si>
  <si>
    <t>betón_steny</t>
  </si>
  <si>
    <t>50,82</t>
  </si>
  <si>
    <t>deb_zakl_dosky</t>
  </si>
  <si>
    <t>65,46</t>
  </si>
  <si>
    <t>debnenie_doska</t>
  </si>
  <si>
    <t>139,43</t>
  </si>
  <si>
    <t>debnenie_steny</t>
  </si>
  <si>
    <t>523,32</t>
  </si>
  <si>
    <t>dlzka_kontralat</t>
  </si>
  <si>
    <t>1338,68</t>
  </si>
  <si>
    <t>EPOXID</t>
  </si>
  <si>
    <t>1205,4</t>
  </si>
  <si>
    <t>EPS_151</t>
  </si>
  <si>
    <t>297,18</t>
  </si>
  <si>
    <t>04 - Nové konštrukcie Blok F2.1</t>
  </si>
  <si>
    <t>geotextil</t>
  </si>
  <si>
    <t>1947,66</t>
  </si>
  <si>
    <t>K3a_atika_950</t>
  </si>
  <si>
    <t>48,38</t>
  </si>
  <si>
    <t>K3b_atika_570</t>
  </si>
  <si>
    <t>22,66</t>
  </si>
  <si>
    <t>K3c_atika_560</t>
  </si>
  <si>
    <t>33,36</t>
  </si>
  <si>
    <t>K3d_atika_460</t>
  </si>
  <si>
    <t>73,95</t>
  </si>
  <si>
    <t>K3f_atika_430</t>
  </si>
  <si>
    <t>8,15</t>
  </si>
  <si>
    <t>K3f_atika_540</t>
  </si>
  <si>
    <t>8,95</t>
  </si>
  <si>
    <t>LES</t>
  </si>
  <si>
    <t>1109,33</t>
  </si>
  <si>
    <t>lesenie</t>
  </si>
  <si>
    <t>7%</t>
  </si>
  <si>
    <t>1186,98</t>
  </si>
  <si>
    <t>malovkaF21</t>
  </si>
  <si>
    <t>2323,68</t>
  </si>
  <si>
    <t>murovanie</t>
  </si>
  <si>
    <t>29,56</t>
  </si>
  <si>
    <t>MV_150</t>
  </si>
  <si>
    <t>476,46</t>
  </si>
  <si>
    <t>naterPPtehla</t>
  </si>
  <si>
    <t>90,48</t>
  </si>
  <si>
    <t>nerez_sokel</t>
  </si>
  <si>
    <t>585,52</t>
  </si>
  <si>
    <t>objem_zakl_dosky</t>
  </si>
  <si>
    <t>74,68</t>
  </si>
  <si>
    <t>obklad_betonwc</t>
  </si>
  <si>
    <t>233</t>
  </si>
  <si>
    <t>ocel_100kg</t>
  </si>
  <si>
    <t>10%</t>
  </si>
  <si>
    <t>906,97</t>
  </si>
  <si>
    <t>ocel_10kg</t>
  </si>
  <si>
    <t>607,33</t>
  </si>
  <si>
    <t>ocel_20kg</t>
  </si>
  <si>
    <t>5283,31</t>
  </si>
  <si>
    <t>ocel_250kg</t>
  </si>
  <si>
    <t>2366,71</t>
  </si>
  <si>
    <t>ocel_500kg</t>
  </si>
  <si>
    <t>2542,18</t>
  </si>
  <si>
    <t>ocel_50kg</t>
  </si>
  <si>
    <t>5354,79</t>
  </si>
  <si>
    <t>ocel_5kg</t>
  </si>
  <si>
    <t>906,56</t>
  </si>
  <si>
    <t>ocel_nad_500kg</t>
  </si>
  <si>
    <t>4341,79</t>
  </si>
  <si>
    <t>odvoz_sypaniny</t>
  </si>
  <si>
    <t>185,44</t>
  </si>
  <si>
    <t>okapnicky</t>
  </si>
  <si>
    <t>307,27</t>
  </si>
  <si>
    <t>PERIM_150</t>
  </si>
  <si>
    <t>29,28</t>
  </si>
  <si>
    <t>PERIMET_150</t>
  </si>
  <si>
    <t>190,3</t>
  </si>
  <si>
    <t>plocha_OSB_stena</t>
  </si>
  <si>
    <t>113,56</t>
  </si>
  <si>
    <t>Plocha_podlahy</t>
  </si>
  <si>
    <t>1255,21</t>
  </si>
  <si>
    <t>plocha_S1</t>
  </si>
  <si>
    <t>592,62</t>
  </si>
  <si>
    <t>plocha_S2</t>
  </si>
  <si>
    <t>146,46</t>
  </si>
  <si>
    <t>plocha_S3</t>
  </si>
  <si>
    <t>104,77</t>
  </si>
  <si>
    <t>plocha_S4</t>
  </si>
  <si>
    <t>107,87</t>
  </si>
  <si>
    <t>plocha_S5</t>
  </si>
  <si>
    <t>3,28</t>
  </si>
  <si>
    <t>plocha_S6</t>
  </si>
  <si>
    <t>plocha_S7</t>
  </si>
  <si>
    <t>104,66</t>
  </si>
  <si>
    <t>plocha_S8</t>
  </si>
  <si>
    <t>plocha_S8_protipozia</t>
  </si>
  <si>
    <t>428,36</t>
  </si>
  <si>
    <t>plocha_Sp3</t>
  </si>
  <si>
    <t>84,16</t>
  </si>
  <si>
    <t>plocha_St1</t>
  </si>
  <si>
    <t>524,11</t>
  </si>
  <si>
    <t>plocha_St10</t>
  </si>
  <si>
    <t>25,78</t>
  </si>
  <si>
    <t>plocha_St2_nad_teren</t>
  </si>
  <si>
    <t>32,21</t>
  </si>
  <si>
    <t>plocha_St4</t>
  </si>
  <si>
    <t>97,68</t>
  </si>
  <si>
    <t>plocha_St5</t>
  </si>
  <si>
    <t>55,19</t>
  </si>
  <si>
    <t>plocha_St6</t>
  </si>
  <si>
    <t>106,45</t>
  </si>
  <si>
    <t>plocha_St8_nad_ter</t>
  </si>
  <si>
    <t>14,82</t>
  </si>
  <si>
    <t>plocha_ZS</t>
  </si>
  <si>
    <t>359,08</t>
  </si>
  <si>
    <t>podhlad_kov_F21</t>
  </si>
  <si>
    <t>237,9</t>
  </si>
  <si>
    <t>rezivo_do120</t>
  </si>
  <si>
    <t>1344,86</t>
  </si>
  <si>
    <t>rezivo_do224</t>
  </si>
  <si>
    <t>682,36</t>
  </si>
  <si>
    <t>rezivo_do288</t>
  </si>
  <si>
    <t>171,34</t>
  </si>
  <si>
    <t>rezivo_do450</t>
  </si>
  <si>
    <t>235,82</t>
  </si>
  <si>
    <t>rohovniky</t>
  </si>
  <si>
    <t>413,16</t>
  </si>
  <si>
    <t>VPC_omietka</t>
  </si>
  <si>
    <t>484,67</t>
  </si>
  <si>
    <t>vykop_jamy</t>
  </si>
  <si>
    <t>39,69</t>
  </si>
  <si>
    <t>vykop_ryhy</t>
  </si>
  <si>
    <t>225,23</t>
  </si>
  <si>
    <t>výstuž_doska</t>
  </si>
  <si>
    <t>2,99</t>
  </si>
  <si>
    <t>výstuž_steny</t>
  </si>
  <si>
    <t>6,13</t>
  </si>
  <si>
    <t>WC_dlazba</t>
  </si>
  <si>
    <t>49,81</t>
  </si>
  <si>
    <t>zasyp</t>
  </si>
  <si>
    <t>79,48</t>
  </si>
  <si>
    <t>ZB_naterstena</t>
  </si>
  <si>
    <t>183,74</t>
  </si>
  <si>
    <t>ZB_naterstrop</t>
  </si>
  <si>
    <t>38,43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</si>
  <si>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</si>
  <si>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</si>
  <si>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</si>
  <si>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</si>
  <si>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</si>
  <si>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</si>
  <si>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</si>
  <si>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</si>
  <si>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714 - Akustické a protiotrasové opatrenie</t>
  </si>
  <si>
    <t xml:space="preserve">    771 - Podlahy z dlaždíc</t>
  </si>
  <si>
    <t xml:space="preserve">    777 - Podlahy syntetické</t>
  </si>
  <si>
    <t xml:space="preserve">    781 - Obklady</t>
  </si>
  <si>
    <t xml:space="preserve">    783 - Nátery</t>
  </si>
  <si>
    <t xml:space="preserve">    784 - Maľby</t>
  </si>
  <si>
    <t xml:space="preserve">    787 - Zasklievanie</t>
  </si>
  <si>
    <t>M - Práce a dodávky M</t>
  </si>
  <si>
    <t xml:space="preserve">    21-M - Elektromontáže</t>
  </si>
  <si>
    <t>131201101</t>
  </si>
  <si>
    <t>Výkop nezapaženej jamy v hornine 3, do 100 m3</t>
  </si>
  <si>
    <t>876800763</t>
  </si>
  <si>
    <t>37,8*1,05</t>
  </si>
  <si>
    <t>131201109</t>
  </si>
  <si>
    <t>Hĺbenie nezapažených jám a zárezov. Príplatok za lepivosť horniny 3</t>
  </si>
  <si>
    <t>817308667</t>
  </si>
  <si>
    <t>vykop_jamy*0,5</t>
  </si>
  <si>
    <t>132101202</t>
  </si>
  <si>
    <t>Výkop ryhy šírky 600-2000mm hor 1-2 od 100 do 1000 m3</t>
  </si>
  <si>
    <t>2019630306</t>
  </si>
  <si>
    <t>214,5*1,05</t>
  </si>
  <si>
    <t>132201209</t>
  </si>
  <si>
    <t>Príplatok k cenám za lepivosť pri hĺbení rýh š. nad 600 do 2 000 mm zapaž. i nezapažených, s urovnaním dna v hornine 3</t>
  </si>
  <si>
    <t>-1953003259</t>
  </si>
  <si>
    <t>vykop_ryhy*0,5</t>
  </si>
  <si>
    <t>162201102</t>
  </si>
  <si>
    <t>Vodorovné premiestnenie výkopku z horniny 1-4 nad 20-50m</t>
  </si>
  <si>
    <t>-856042724</t>
  </si>
  <si>
    <t>(vykop_jamy+vykop_ryhy)</t>
  </si>
  <si>
    <t>162501122</t>
  </si>
  <si>
    <t>Vodorovné premiestnenie výkopku po spevnenej ceste z horniny tr.1-4, nad 100 do 1000 m3 na vzdialenosť do 3000 m</t>
  </si>
  <si>
    <t>-319090000</t>
  </si>
  <si>
    <t>162501123</t>
  </si>
  <si>
    <t>Vodorovné premiestnenie výkopku po spevnenej ceste z horniny tr.1-4, nad 100 do 1000 m3, príplatok k cene za každých ďalšich a začatých 1000 m</t>
  </si>
  <si>
    <t>-59414578</t>
  </si>
  <si>
    <t>odvoz_sypaniny*25</t>
  </si>
  <si>
    <t>167101102</t>
  </si>
  <si>
    <t>Nakladanie neuľahnutého výkopku z hornín tr.1-4 nad 100 do 1000 m3</t>
  </si>
  <si>
    <t>-1840142296</t>
  </si>
  <si>
    <t>vykop_ryhy+vykop_jamy-zasyp</t>
  </si>
  <si>
    <t>171201202</t>
  </si>
  <si>
    <t>Uloženie sypaniny na skládky nad 100 do 1000 m3</t>
  </si>
  <si>
    <t>-1687444663</t>
  </si>
  <si>
    <t>171209002</t>
  </si>
  <si>
    <t>Poplatok za skladovanie - zemina a kamenivo (17 05) ostatné</t>
  </si>
  <si>
    <t>834369106</t>
  </si>
  <si>
    <t>odvoz_sypaniny*1,8</t>
  </si>
  <si>
    <t>174101102</t>
  </si>
  <si>
    <t>Zásyp sypaninou v uzavretých priestoroch s urovnaním povrchu zásypu</t>
  </si>
  <si>
    <t>1314447955</t>
  </si>
  <si>
    <t>(vykop_jamy+vykop_ryhy)*0,3 "spatne zasyp a obsypy</t>
  </si>
  <si>
    <t>182911112,1</t>
  </si>
  <si>
    <t>Zemný substrát do 150 mm - vegetačné strechy</t>
  </si>
  <si>
    <t>84621984</t>
  </si>
  <si>
    <t>plocha_S3+plocha_S5</t>
  </si>
  <si>
    <t>Zakladanie</t>
  </si>
  <si>
    <t>271571111</t>
  </si>
  <si>
    <t>Vankúše zhutnené pod základy zo štrkopiesku</t>
  </si>
  <si>
    <t>1588821370</t>
  </si>
  <si>
    <t>objem_zakl_dosky*1,1 "10% rezerva na konicke dostrkovanie na pasoch</t>
  </si>
  <si>
    <t>273321411</t>
  </si>
  <si>
    <t>Betón základových dosiek, železový (bez výstuže), tr. C 25/30</t>
  </si>
  <si>
    <t>562315912</t>
  </si>
  <si>
    <t>"Základová doska:" (68,61+0,371) *1,05 "rezerva 5%</t>
  </si>
  <si>
    <t>"Zalomenia základovej dosky, tam kde nevychádzajú DT" 2,14*1,05 "rezerva 5%</t>
  </si>
  <si>
    <t>273351215</t>
  </si>
  <si>
    <t>Debnenie stien základových dosiek, zhotovenie-dielce</t>
  </si>
  <si>
    <t>669269892</t>
  </si>
  <si>
    <t>(47,35*2+10,27*2+24,755*2+15,35*2+1,46*2)*0,3*1,1</t>
  </si>
  <si>
    <t>273351216</t>
  </si>
  <si>
    <t>Debnenie stien základových dosiek, odstránenie-dielce</t>
  </si>
  <si>
    <t>1343310129</t>
  </si>
  <si>
    <t>273362021</t>
  </si>
  <si>
    <t>Výstuž základových dosiek zo zvár. sietí KARI</t>
  </si>
  <si>
    <t>-697099106</t>
  </si>
  <si>
    <t>3,694*1,05</t>
  </si>
  <si>
    <t>274271301,1</t>
  </si>
  <si>
    <t>Murivo základových pásov (m3)  50x20x25 s betónovou výplňou C 25/30 hr. 200 mm</t>
  </si>
  <si>
    <t>1148869912</t>
  </si>
  <si>
    <t>0,618*1,05</t>
  </si>
  <si>
    <t>274271303,1</t>
  </si>
  <si>
    <t>Murivo základových pásov (m3) z DT tvárnic 50x30x25 s betónovou výplňou C 25/30 hr. 300 mm</t>
  </si>
  <si>
    <t>1141198526</t>
  </si>
  <si>
    <t>"DT"37,571 *1,05</t>
  </si>
  <si>
    <t>274321411</t>
  </si>
  <si>
    <t>Betón základových pásov, železový (bez výstuže), tr. C 25/30</t>
  </si>
  <si>
    <t>825342245</t>
  </si>
  <si>
    <t>(94,015+0,893)*1,08 "rezerva 5%+stratne 3% nerovnost vykopu</t>
  </si>
  <si>
    <t>274361821</t>
  </si>
  <si>
    <t>Výstuž základových pásov z ocele 10505</t>
  </si>
  <si>
    <t>-1271009993</t>
  </si>
  <si>
    <t>6,417*1,05</t>
  </si>
  <si>
    <t>Zvislé a kompletné konštrukcie</t>
  </si>
  <si>
    <t>311208154,1</t>
  </si>
  <si>
    <t>Podrezávanie tehlového muriva reťazovou pílou hr. do 500 mm s vložením vodorovnej izolácie, spec vid PD</t>
  </si>
  <si>
    <t>1781509849</t>
  </si>
  <si>
    <t>(50,45*2+9,25*2)*2*1,05 "rezerva 5%</t>
  </si>
  <si>
    <t>311321823</t>
  </si>
  <si>
    <t>Príplatok za pohľadový betón  múrov triedy SB 3</t>
  </si>
  <si>
    <t>-1200933574</t>
  </si>
  <si>
    <t>"rezerva 5%" debnenie_steny*0,05</t>
  </si>
  <si>
    <t>312232124</t>
  </si>
  <si>
    <t>Murovanie stien výplňových (m3) z tehál pálených plných rozmeru 290x140x65 mm, na maltu MVC, pôovodné tehly</t>
  </si>
  <si>
    <t>-1461200431</t>
  </si>
  <si>
    <t>trakt 1</t>
  </si>
  <si>
    <t>"hr. 110mm" (0,63*2,16*3)*0,11</t>
  </si>
  <si>
    <t>"hr. 320 mm" (1,35*0,442+0,32*1,6+0,52*1,6+0,49*1,6+0,916*1,6+0,07*1,6+0,77*1,6+0,41*1,35+0,834*1,6+0,89*1,6+0,46*1,35+0,765*1,6+0,1*1,35)*0,32</t>
  </si>
  <si>
    <t>"hr. 320 mm" (1,12*1,35+0,07*1,6+0,77*1,6+0,275*1,42+1,36*1,6*2+0,79*1,6+0,515*1,6+0,326*1,6+0,064*1,6+0,126*1,6+0,031*1,6+0,81*1,6)*0,32</t>
  </si>
  <si>
    <t>"hr. 320 mm" (0,33*1,6+0,435*1,94+0,916*1,6+0,78*1,05+0,495*1,6+1,47*1,6+1,25*0,57*2)*0,32</t>
  </si>
  <si>
    <t>"hr. 430 mm" (0,63*1,6*4+0,58*1,6+0,38*1,35+0,63*2,16*2)*0,43</t>
  </si>
  <si>
    <t>"hr. 480 mm" (0,9*0,1)*0,48</t>
  </si>
  <si>
    <t>"hr. 500 mm" (0,443*0,6+0,49*0,6+0,41*0,6+0,46*0,6+1,6*0,6+0,275*0,6)*0,5</t>
  </si>
  <si>
    <t>trakt 2</t>
  </si>
  <si>
    <t>"hr. 110mm" (0,63*2,16*2)*0,11</t>
  </si>
  <si>
    <t>"hr. 160mm" (0,675*1,5+0,128*1,5)*0,16</t>
  </si>
  <si>
    <t>"hr. 320 mm" (4,03*2,33+0,313*1,75+0,567*1,75+2,16*0,1*4+0,325*1,75*2+0,555*1,75*2+0,25*1,75+0,63*1,75+0,245*0,85+0,055*0,85)*0,32</t>
  </si>
  <si>
    <t>"hr. 320 mm" (0,83*1,42+1,16*1,5+0,35*1,5+1,53*2,04+0,485*1,5+1,032*1,5+0,78*1,5+0,055*1,5+0,915*1,42+0,37*1,75+0,51*1,75+2,16*0,1*2)*0,32</t>
  </si>
  <si>
    <t>"hr. 320 mm" (0,395*1,75+0,485*1,75+0,215*1,5+0,565*1,5+2,06*0,1*2+0,178*1,5+0,622*1,5+1,25*0,57*2)*0,32</t>
  </si>
  <si>
    <t>"hr. 430 mm" (0,035*1,5+0,381*1,5)*0,43</t>
  </si>
  <si>
    <t>"hr. 480 mm" (4,03*0,6+0,9*0,6+0,83*0,6+1,53*0,6+0,915*0,6)*0,48</t>
  </si>
  <si>
    <t>"rezerva 5%" murovanie*0,05</t>
  </si>
  <si>
    <t>317162134</t>
  </si>
  <si>
    <t>Keramický preklad, šírky 70 mm, výšky 238 mm, dĺžky 1750 mm</t>
  </si>
  <si>
    <t>-9109828</t>
  </si>
  <si>
    <t>"PR1.01" 48</t>
  </si>
  <si>
    <t>"PR1.02" 48</t>
  </si>
  <si>
    <t>341321410</t>
  </si>
  <si>
    <t>Betón stien a priečok, železový (bez výstuže) tr. C 25/30</t>
  </si>
  <si>
    <t>1174499982</t>
  </si>
  <si>
    <t>"Stena W1.01" (2,48*4,30)*0,2+-(1,97*3,03)*0,2+(5,82*3,33)*0,2+(4,45*4,23)*0,2-(2,8*3,15)*0,2+(2,48*4,30)*0,2-(1,97*3,03)*0,2+(10,31*1)*0,2</t>
  </si>
  <si>
    <t>"Stena W1.02" (5,82*4,23+4,45*3,33)*0,2</t>
  </si>
  <si>
    <t>"Stena W1.03" (5,82*4,23+4,45*3,33)*0,2</t>
  </si>
  <si>
    <t>"Stena W1.04" (1,915*4,23)*0,2+(1,2*8,355)*0,2+(10,27*0,5)*0,2</t>
  </si>
  <si>
    <t>"Stena W1.05" (4,48*10,27)*0,2-(6,44*3,855)*0,2</t>
  </si>
  <si>
    <t>"Stena W1.06" 49,5*0,2</t>
  </si>
  <si>
    <t>"Stena W1.07.1.2" (1,53*2*3,03)*0,2+(0,54*1,53)*0,2*2</t>
  </si>
  <si>
    <t>"atika"  (0,54*3,26)*0,2</t>
  </si>
  <si>
    <t>"Prievlak PR1.01" (11,485*1,2)*0,2+(11,485*0,5)*0,2</t>
  </si>
  <si>
    <t>"rezerva 5%" betón_steny*0,05</t>
  </si>
  <si>
    <t>341351101</t>
  </si>
  <si>
    <t>Debnenie  stien a priečok  jednostranné, zhotovenie-dielce</t>
  </si>
  <si>
    <t>378248584</t>
  </si>
  <si>
    <t>"Stena W1.01" (2,48*4,30)*2+(2,48+4,3*2)*0,2-(1,97*3,03)*2+(5,82*3,33)*2+(4,45*4,23)*2-(2,8*3,15)*2+(2,48*4,30)*2-(1,97*3,03)*2+(10,31*1)*2</t>
  </si>
  <si>
    <t>(3,15+2,8)*2*0,2+(1,97*3,03)*2*0,2</t>
  </si>
  <si>
    <t>"Stena W1.02" (5,82*4,23+4,45*3,33)*2</t>
  </si>
  <si>
    <t>"Stena W1.03" (5,82*4,23+4,45*3,33)*2</t>
  </si>
  <si>
    <t>"Stena W1.04" (1,915*4,23)*2+(1,2*8,355)*2+((8,355+2,8)*0,2)+(10,27*0,5)*2</t>
  </si>
  <si>
    <t>"Stena W1.05" (4,48*10,27)*2+(10,27+3,855*2)*0,2-(6,44*3,855)*2</t>
  </si>
  <si>
    <t>"Stena W1.06" 49,5*2</t>
  </si>
  <si>
    <t>"Stena W1.07" (1,53*2*3,03)*2+(0,54*1,53)*2*2</t>
  </si>
  <si>
    <t>"atika"  (0,54*3,26)*2</t>
  </si>
  <si>
    <t>"Prievlak PR1.01" (11,485*1,2)*2+(11,485*0,2)+(11,485*0,5)*2</t>
  </si>
  <si>
    <t>341351102</t>
  </si>
  <si>
    <t>Debnenie  stien a priečok  jednostranné, odstránenie-dielce</t>
  </si>
  <si>
    <t>-424843465</t>
  </si>
  <si>
    <t>341361821</t>
  </si>
  <si>
    <t>Výstuž stien a priečok 10505</t>
  </si>
  <si>
    <t>1604622243</t>
  </si>
  <si>
    <t>"prebraté z výkresu VV steny F21" 6,129801</t>
  </si>
  <si>
    <t>"rezerva 5%" výstuž_steny*0,05</t>
  </si>
  <si>
    <t>Vodorovné konštrukcie</t>
  </si>
  <si>
    <t>411321414</t>
  </si>
  <si>
    <t>Betón stropov doskových a trámových,  železový tr. C 25/30</t>
  </si>
  <si>
    <t>-78731227</t>
  </si>
  <si>
    <t>"D1.01"  (11,885*10,27)*0,2</t>
  </si>
  <si>
    <t>"D1.02"  (1,73*3,66)*0,16</t>
  </si>
  <si>
    <t>"rezerva 5%" beton_doska*0,05</t>
  </si>
  <si>
    <t>411351101</t>
  </si>
  <si>
    <t>Debnenie stropov doskových zhotovenie-dielce</t>
  </si>
  <si>
    <t>1283291779</t>
  </si>
  <si>
    <t>"D1.01"  11,885*10,27</t>
  </si>
  <si>
    <t>"čelo dosky" (10,31+11,885)*2*0,2</t>
  </si>
  <si>
    <t>"D1.02"  1,73*3,66</t>
  </si>
  <si>
    <t>"čelo dosky" (1,73+3,66)*2*0,2</t>
  </si>
  <si>
    <t>"rezerva 5%" debnenie_doska*0,05</t>
  </si>
  <si>
    <t>411351102</t>
  </si>
  <si>
    <t>Debnenie stropov doskových odstránenie-dielce</t>
  </si>
  <si>
    <t>1717193636</t>
  </si>
  <si>
    <t>411354171</t>
  </si>
  <si>
    <t>Podporná konštrukcia stropov výšky do 4 m pre zaťaženie do 5 kPa zhotovenie</t>
  </si>
  <si>
    <t>834049658</t>
  </si>
  <si>
    <t>411354172</t>
  </si>
  <si>
    <t>Podporná konštrukcia stropov výšky do 4 m pre zaťaženie do 5 kPa odstránenie</t>
  </si>
  <si>
    <t>1770639341</t>
  </si>
  <si>
    <t>411361821</t>
  </si>
  <si>
    <t>Výstuž stropov doskových, trámových, vložkových,konzolových alebo balkónových, 10505</t>
  </si>
  <si>
    <t>1996058819</t>
  </si>
  <si>
    <t>"z výkaze výstuže pre dosku od statikov"</t>
  </si>
  <si>
    <t>2,9859</t>
  </si>
  <si>
    <t>"rezerva 5%" výstuž_doska*0,05</t>
  </si>
  <si>
    <t>434231111,1</t>
  </si>
  <si>
    <t>Stupne betónové prefabrikované hr. 150 mm š. 600 mm</t>
  </si>
  <si>
    <t>138992293</t>
  </si>
  <si>
    <t>"Sp4" (8,82+8,52)*1,05</t>
  </si>
  <si>
    <t>434231111,2</t>
  </si>
  <si>
    <t>Stupne betónové prefabrikované hr. 150 mm š. 300 mm</t>
  </si>
  <si>
    <t>-545838696</t>
  </si>
  <si>
    <t>"Sp4" (4,4+4,1+3,2)*1,05</t>
  </si>
  <si>
    <t>434231111,21</t>
  </si>
  <si>
    <t>Stupne betónové prefabrikované hr. 250 mm š. 600 mm</t>
  </si>
  <si>
    <t>-888565972</t>
  </si>
  <si>
    <t>"Sp4" (9,12)*1,05</t>
  </si>
  <si>
    <t>Komunikácie</t>
  </si>
  <si>
    <t>564801112</t>
  </si>
  <si>
    <t>Podklad zo štrkodrviny s rozprestretím a zhutnením, po zhutnení hr. 40 mm</t>
  </si>
  <si>
    <t>-1762658961</t>
  </si>
  <si>
    <t>"Sp3"(1,75*15,105+1,25*9,87+0,75*(15,105+0,6*3+3,2)+3,2*8,22)*1,05</t>
  </si>
  <si>
    <t>"Sp4" (0,6*9,12+0,6*8,82+0,6*8,52+0,3*4,4+0,3*4,1+0,3*3,2)*1,05</t>
  </si>
  <si>
    <t>564851111</t>
  </si>
  <si>
    <t>Podklad zo štrkodrviny s rozprestretím a zhutnením, po zhutnení hr. 150 mm</t>
  </si>
  <si>
    <t>-873946283</t>
  </si>
  <si>
    <t>plocha_Sp4</t>
  </si>
  <si>
    <t>567122111,1</t>
  </si>
  <si>
    <t>Podklad z kameniva stmeleného cementom, s rozprestretím a zhutnením, po zhutnení hr. 100 mm</t>
  </si>
  <si>
    <t>-1746829593</t>
  </si>
  <si>
    <t>594111111</t>
  </si>
  <si>
    <t>Dlažba z lomového kameňa do lôžka z kameniva ťaženého</t>
  </si>
  <si>
    <t>-725536513</t>
  </si>
  <si>
    <t>Úpravy povrchov, podlahy, osadenie</t>
  </si>
  <si>
    <t>612460241</t>
  </si>
  <si>
    <t xml:space="preserve">Vnútorná omietka stien vápennocementová jadrová (hrubá), hr. 10 mm    </t>
  </si>
  <si>
    <t>225125072</t>
  </si>
  <si>
    <t>"1.07" 4,905*3,52-(1,28*1,95)*2</t>
  </si>
  <si>
    <t>"1.08" 1,5*2,8</t>
  </si>
  <si>
    <t>"1.09" 3,28*2,8</t>
  </si>
  <si>
    <t>"1.15" 3,4*2,8-1,28*1,95</t>
  </si>
  <si>
    <t>"1.16" 3,57*2,8-1,28*1,95</t>
  </si>
  <si>
    <t>"1.17" 4,905*3,52-(1,28*1,95)*3</t>
  </si>
  <si>
    <t>"1.18" (30,09*3,52)+(1,28+1,95*2)*7-(1,28*1,95)*7</t>
  </si>
  <si>
    <t>"1.19" 8,43*3,52+(8,43*5,9)/2+3,8*2*3,52-(1,28*1,95+1,28*2,32)</t>
  </si>
  <si>
    <t>"1.35"  8,43*3,54+(8,43*5,7)/2+20,3*3,54-(1,28*1,95)*6</t>
  </si>
  <si>
    <t>"1.36" 6,89*3,54-1,28*1,95*2</t>
  </si>
  <si>
    <t>"1.37" 16,67*3,54+8,43*3,54+(8,43*5,7)/2-(1,28*1,95)*3,54</t>
  </si>
  <si>
    <t>"rezerva 5% omietka" VPC_omietka*1,05</t>
  </si>
  <si>
    <t>612460251</t>
  </si>
  <si>
    <t>Vnútorná omietka stien vápennocementová štuková (jemná), hr. 3 mm</t>
  </si>
  <si>
    <t>-215588457</t>
  </si>
  <si>
    <t>620991121</t>
  </si>
  <si>
    <t>Zakrývanie výplní vonkajších otvorov s rámami a zárubňami, zábradlí, oplechovania, atď. zhotovené z lešenia akýmkoľvek spôsobom</t>
  </si>
  <si>
    <t>-1512365354</t>
  </si>
  <si>
    <t>"okno 128/195" (1,28*1,95)*24</t>
  </si>
  <si>
    <t>"ZS1_819,2/280" (8,192*2,75)*1</t>
  </si>
  <si>
    <t>"ZS2_644/315" (6,44*3,15)*1</t>
  </si>
  <si>
    <t>"ZS3_ 2435,5/280" (24,355*2,8)*2</t>
  </si>
  <si>
    <t>"okno 280/70" (2,8*0,7)</t>
  </si>
  <si>
    <t>"okno 315/70" (3,15*0,7)</t>
  </si>
  <si>
    <t>"vchod dvere 326/280" (3,26*2,8)</t>
  </si>
  <si>
    <t>46</t>
  </si>
  <si>
    <t>622255041,1</t>
  </si>
  <si>
    <t>Montáž stien prevetrávanej fasády z fasádnych dosiek, s hliníkovou konštrukcou, uchytenie na nity, bez tepelnej izolácie na kovovy rost, spec vid PD</t>
  </si>
  <si>
    <t>288505928</t>
  </si>
  <si>
    <t>plocha_St10+plocha_St4</t>
  </si>
  <si>
    <t>ostenia</t>
  </si>
  <si>
    <t>"okno 280/70" (2,8+0,7*2)*0,2</t>
  </si>
  <si>
    <t>"okno 315/70" (3,15+0,7*2)*0,2</t>
  </si>
  <si>
    <t>"vchod dvere 326/280" (3,26+2,8*2)*0,2</t>
  </si>
  <si>
    <t>47</t>
  </si>
  <si>
    <t>M</t>
  </si>
  <si>
    <t>591510000,1</t>
  </si>
  <si>
    <t>Fasádny hliníkový kompozitný panel hr. 4 mm</t>
  </si>
  <si>
    <t>-64541832</t>
  </si>
  <si>
    <t>P</t>
  </si>
  <si>
    <t>Poznámka k položke:_x000D_
Doplniť špecifikáciu položky, prípadne technický list</t>
  </si>
  <si>
    <t>48</t>
  </si>
  <si>
    <t>622464223</t>
  </si>
  <si>
    <t>Vonkajšia omietka stien tenkovrstvová , silikátová,  škrabaná, hr. 3 mm</t>
  </si>
  <si>
    <t>1278229012</t>
  </si>
  <si>
    <t>plocha_St1+plocha_St2_nad_teren+plocha_St5+plocha_St6+plocha_St8_nad_ter</t>
  </si>
  <si>
    <t>omietka ostenia</t>
  </si>
  <si>
    <t>"okno 128/195" (1,28+1,95*2)*0,17*24</t>
  </si>
  <si>
    <t>"ZS1_819,2/280" (8,192+2,75*2)*0,22*1</t>
  </si>
  <si>
    <t>"ZS2_644/315" (6,44+3,15*2)*0,22*1</t>
  </si>
  <si>
    <t>"ZS3_ 2435,5/280" (24,355+2,8*2)*0,12*2</t>
  </si>
  <si>
    <t>49</t>
  </si>
  <si>
    <t>622466115</t>
  </si>
  <si>
    <t>Príprava vonkajšieho podkladu stien , penetračný náter</t>
  </si>
  <si>
    <t>826586563</t>
  </si>
  <si>
    <t>50</t>
  </si>
  <si>
    <t>622481121,2</t>
  </si>
  <si>
    <t>Z14_14g_Výplň dvierok TAHOKOV 0,95/1,77 spec vid PD</t>
  </si>
  <si>
    <t>1823980297</t>
  </si>
  <si>
    <t>51</t>
  </si>
  <si>
    <t>625250156</t>
  </si>
  <si>
    <t>A1-A4_Doteplenie konštrukcie hr. 100 mm, systém XPS, lepený rámovo s prikotvením</t>
  </si>
  <si>
    <t>-377285805</t>
  </si>
  <si>
    <t>"A1" (1+0,7)*9,87</t>
  </si>
  <si>
    <t>"A2"0,25*(1,02*2+3,06)</t>
  </si>
  <si>
    <t>"A3" (0,5+0,2)*9,87+0,2*11,285</t>
  </si>
  <si>
    <t>"A4" (0,2*4)*2,19</t>
  </si>
  <si>
    <t>"rezerva 5%" A1_A4*0,05</t>
  </si>
  <si>
    <t>plochy_A1_A4</t>
  </si>
  <si>
    <t>52</t>
  </si>
  <si>
    <t>625251336</t>
  </si>
  <si>
    <t>St6_Kontaktný zatepľovací systém hr. 100 mm - minerálne riešenie, skrutkovacie kotvy</t>
  </si>
  <si>
    <t>1379335599</t>
  </si>
  <si>
    <t>(24,355)*2*4,7*1,05</t>
  </si>
  <si>
    <t>"ZS3_ 2435,5/280" -24,35*2,75*2</t>
  </si>
  <si>
    <t>53</t>
  </si>
  <si>
    <t>625251339</t>
  </si>
  <si>
    <t>St1_Kontaktný zatepľovací systém hr. 150 mm - minerálne riešenie, skrutkovacie kotvy</t>
  </si>
  <si>
    <t>68326251</t>
  </si>
  <si>
    <t>1 TRAKT</t>
  </si>
  <si>
    <t>(50,56+9,59*2+1,35+1,5+0,15*4)*2,925+0,93*1,1*4+9,59*1,1*2+9,59*2,815 "stitove steny</t>
  </si>
  <si>
    <t>odpocet otvorov</t>
  </si>
  <si>
    <t>"okno 128/195" -(1,23*1,9)*12</t>
  </si>
  <si>
    <t>2 TRAKT</t>
  </si>
  <si>
    <t>(50,56+9,59*2+1,35+1,5+0,15*4)*2,925+0,93*1,1*4+9,59*1,1*2+9,59*2,815  "stitove steny</t>
  </si>
  <si>
    <t>"rezerva 10%" MV_150*0,1</t>
  </si>
  <si>
    <t>54</t>
  </si>
  <si>
    <t>625251341</t>
  </si>
  <si>
    <t>St4_Kontaktný zatepľovací systém hr. 180 mm- minerálne riešenie, skrutkovacie kotvy</t>
  </si>
  <si>
    <t>-464511054</t>
  </si>
  <si>
    <t>10,67*2*4,4*1,05+1,53*2*3,2*1,05</t>
  </si>
  <si>
    <t>"okno 280/70" -2,75*0,65</t>
  </si>
  <si>
    <t>"okno 315/70" -3,1*0,65</t>
  </si>
  <si>
    <t>"vchod dvere 326/280" -3,21*2,3</t>
  </si>
  <si>
    <t>55</t>
  </si>
  <si>
    <t>625251342</t>
  </si>
  <si>
    <t>St5_Kontaktný zatepľovací systém hr. 200 mm - minerálne riešenie, skrutkovacie kotvy</t>
  </si>
  <si>
    <t>-990607042</t>
  </si>
  <si>
    <t>(9,87)*2*4,7*1,05</t>
  </si>
  <si>
    <t>"ZS1_819,2/280" -8,14*2,75</t>
  </si>
  <si>
    <t>"ZS2_644/315" -6,4*3,1</t>
  </si>
  <si>
    <t>56</t>
  </si>
  <si>
    <t>625251390</t>
  </si>
  <si>
    <t>A3_Kontaktný zatepľovací systém hr. 200 mm  -  (XPS), skrutkovacie kotvy</t>
  </si>
  <si>
    <t>-711751531</t>
  </si>
  <si>
    <t>"A3" 1,4*(11,285+0,5)*1,05</t>
  </si>
  <si>
    <t>plocha_A3_200</t>
  </si>
  <si>
    <t>57</t>
  </si>
  <si>
    <t>625251438,1</t>
  </si>
  <si>
    <t>St2_POD_TERENOM_Kontaktný zatepľovací systém podzemných stien hr. 150 mm  (EPS-PERIMETER), skrutkovacie kotvy</t>
  </si>
  <si>
    <t>-1777625008</t>
  </si>
  <si>
    <t>(50,56+9,59*2+1,35+1,5+0,15*4)*1,3</t>
  </si>
  <si>
    <t>"rezerva 10%" PERIMET_150*0,1</t>
  </si>
  <si>
    <t>58</t>
  </si>
  <si>
    <t>625251438,2</t>
  </si>
  <si>
    <t>St2_NAD_TERENOM_Kontaktný zatepľovací systém podzemných stien hr. 150 mm  (EPS-PERIMETER), skrutkovacie kotvy</t>
  </si>
  <si>
    <t>1159288365</t>
  </si>
  <si>
    <t>(50,56+9,59*2+1,35+1,5+0,15*4)*0,2</t>
  </si>
  <si>
    <t>"rezerva 10%" PERIM_150*0,1</t>
  </si>
  <si>
    <t>59</t>
  </si>
  <si>
    <t>625251438,3</t>
  </si>
  <si>
    <t>St9_Kontaktný zatepľovací systém podzemných stien hr. 180 mm (EPS-PERIMETER), skrutkovacie kotvy</t>
  </si>
  <si>
    <t>1761766103</t>
  </si>
  <si>
    <t>10,67*2*0,95*1,05+1,53*2*0,95*1,05</t>
  </si>
  <si>
    <t>"nad markizou nad vstupom" 3,08*0,445*1,05</t>
  </si>
  <si>
    <t>60</t>
  </si>
  <si>
    <t>625251438,4</t>
  </si>
  <si>
    <t>St8_POD_TERENOM_Kontaktný zatepľovací systém podzemných stien hr. 200 mm (EPS-PERIMETER), skrutkovacie kotvy</t>
  </si>
  <si>
    <t>1407178459</t>
  </si>
  <si>
    <t>(24,335*0,91+24,335*0,82+9,87*1+9,87*0,875)*1,05</t>
  </si>
  <si>
    <t>61</t>
  </si>
  <si>
    <t>625251438,5</t>
  </si>
  <si>
    <t>St8_NAD_TERENOM_Kontaktný zatepľovací systém podzemných stien hr. 200 mm (EPS-PERIMETER), skrutkovacie kotvy</t>
  </si>
  <si>
    <t>-682251314</t>
  </si>
  <si>
    <t>(24,335+1,92*2+1,865)*0,47*1,05</t>
  </si>
  <si>
    <t>62</t>
  </si>
  <si>
    <t>632001011</t>
  </si>
  <si>
    <t>Zhotovenie separačnej fólie v podlahových vrstvách z PE</t>
  </si>
  <si>
    <t>160149028</t>
  </si>
  <si>
    <t>"1.01-1.38  (všetky miestnosti - plocha odobratá z legendy miestností bez átria 1.E1)"  1255,21</t>
  </si>
  <si>
    <t>63</t>
  </si>
  <si>
    <t>283290003600</t>
  </si>
  <si>
    <t xml:space="preserve">Separačná fólia FE, šxl 1,3x100 m, na oddelenie poterov, PE, </t>
  </si>
  <si>
    <t>634128369</t>
  </si>
  <si>
    <t>64</t>
  </si>
  <si>
    <t>632452644</t>
  </si>
  <si>
    <t>Cementová samonivelizačná stierka, hr. 5 mm, spec vid PD</t>
  </si>
  <si>
    <t>2108902312</t>
  </si>
  <si>
    <t>Plocha_podlahy*1,05</t>
  </si>
  <si>
    <t>65</t>
  </si>
  <si>
    <t>632455614</t>
  </si>
  <si>
    <t>Cementový poter , hr. 60 mm , spec vid PD</t>
  </si>
  <si>
    <t>-1915571933</t>
  </si>
  <si>
    <t>"P4" (3,14+6,48+2,7+2,7+4,86+4,62+1,22+3+8,18+2,62+3+7,29)*1,05</t>
  </si>
  <si>
    <t>66</t>
  </si>
  <si>
    <t>632455616,4</t>
  </si>
  <si>
    <t>Cementový poter, hr. 73 mm, spec vid PD</t>
  </si>
  <si>
    <t>-1142584066</t>
  </si>
  <si>
    <t xml:space="preserve">"-P4 "  </t>
  </si>
  <si>
    <t>"P4" -(3,14+6,48+2,7+2,7+4,86+4,62+1,22+3+8,18+2,62+3+7,29)</t>
  </si>
  <si>
    <t>"podlaha + rezerva 5%" EPOXID*1,05</t>
  </si>
  <si>
    <t>67</t>
  </si>
  <si>
    <t>642940010</t>
  </si>
  <si>
    <t>Začistenie skrytej zárubne</t>
  </si>
  <si>
    <t>-32156758</t>
  </si>
  <si>
    <t>"D1_90/210" (1+2,15*2)*1</t>
  </si>
  <si>
    <t>"D2_90/210" (1+2,15*2)*1</t>
  </si>
  <si>
    <t>"D3_80/210" (0,9+2,15*2)*9</t>
  </si>
  <si>
    <t>"D4_70/210" (0,8+2,15*2)*2</t>
  </si>
  <si>
    <t>"D5_70/210" (0,8+2,15*2)*2</t>
  </si>
  <si>
    <t>"D6_70/210" (0,8+2,15*2)*4</t>
  </si>
  <si>
    <t>"D7_70/210" (0,8+2,15*2)*2</t>
  </si>
  <si>
    <t>"D8_60/210" (0,7+2,15*2)*1</t>
  </si>
  <si>
    <t>68</t>
  </si>
  <si>
    <t>648952421,1</t>
  </si>
  <si>
    <t>S2_Osadenie  dosiek drevených pod umyvadlo, š. nad 250 do 600 mm</t>
  </si>
  <si>
    <t>-1810044387</t>
  </si>
  <si>
    <t>(1,5*2+0,53*2+1,35*2+0,53*2)*1,05</t>
  </si>
  <si>
    <t>69</t>
  </si>
  <si>
    <t>611550001500,2</t>
  </si>
  <si>
    <t>Drevená doska pod umyvadlo, masivne drevo, dub, hr. 20 mm, farba bambus</t>
  </si>
  <si>
    <t>1683585591</t>
  </si>
  <si>
    <t>70</t>
  </si>
  <si>
    <t>941941031</t>
  </si>
  <si>
    <t>Montáž lešenia ľahkého pracovného radového s podlahami šírky od 0,80 do 1,00 m, výšky do 10 m</t>
  </si>
  <si>
    <t>-1944176003</t>
  </si>
  <si>
    <t>(50,56+9,59*2+1,35+1,5+1*4)*3,3+0,93*1,1*4+9,59*1,1*2+9,59*2,815 "stitove steny</t>
  </si>
  <si>
    <t>(50,56+9,59*2+1,35+1,5+5*4)*3,3+0,93*1,1*4+9,59*1,1*2+9,59*2,815  "stitove steny</t>
  </si>
  <si>
    <t>"rezerva 7%" LES*0,07</t>
  </si>
  <si>
    <t>71</t>
  </si>
  <si>
    <t>941941191</t>
  </si>
  <si>
    <t>Príplatok za prvý a každý ďalší i začatý mesiac použitia lešenia ľahkého pracovného radového s podlahami šírky od 0,80 do 1,00 m, výšky do 10 m</t>
  </si>
  <si>
    <t>1702838276</t>
  </si>
  <si>
    <t>72</t>
  </si>
  <si>
    <t>941941831</t>
  </si>
  <si>
    <t>Demontáž lešenia ľahkého pracovného radového s podlahami šírky nad 0,80 do 1,00 m, výšky do 10 m</t>
  </si>
  <si>
    <t>-1885356251</t>
  </si>
  <si>
    <t>73</t>
  </si>
  <si>
    <t>-1323789082</t>
  </si>
  <si>
    <t>74</t>
  </si>
  <si>
    <t>941955002.1</t>
  </si>
  <si>
    <t>731148853</t>
  </si>
  <si>
    <t>"Celá podlahová plocha okrem 1.6-1.19,1.20.  1.35-1.37" -(415*2+18,7)</t>
  </si>
  <si>
    <t>406,51*0,2</t>
  </si>
  <si>
    <t>75</t>
  </si>
  <si>
    <t>941955003</t>
  </si>
  <si>
    <t>Lešenie ľahké pracovné pomocné s výškou lešeňovej podlahy nad 1,90 do 2,50 m</t>
  </si>
  <si>
    <t>271246163</t>
  </si>
  <si>
    <t>"1.6-1.19, 1.35-1.37" (415*2+18,7)*0,2</t>
  </si>
  <si>
    <t>76</t>
  </si>
  <si>
    <t>941955004</t>
  </si>
  <si>
    <t>Lešenie ľahké pracovné pomocné s výškou lešeňovej podlahy nad 2,50 do 3,5 m</t>
  </si>
  <si>
    <t>997407689</t>
  </si>
  <si>
    <t>plocha_S1+plocha_S8</t>
  </si>
  <si>
    <t>77</t>
  </si>
  <si>
    <t>944944103</t>
  </si>
  <si>
    <t xml:space="preserve">Ochranná sieť na boku lešenia </t>
  </si>
  <si>
    <t>-1251312979</t>
  </si>
  <si>
    <t>78</t>
  </si>
  <si>
    <t>944944803</t>
  </si>
  <si>
    <t xml:space="preserve">Demontáž ochrannej siete na boku lešenia </t>
  </si>
  <si>
    <t>1136140515</t>
  </si>
  <si>
    <t>79</t>
  </si>
  <si>
    <t>953996606</t>
  </si>
  <si>
    <t>Rohový ochranný profil s integrovanou sieťovinou LK plast 100</t>
  </si>
  <si>
    <t>1930876547</t>
  </si>
  <si>
    <t>"okno 128/195" (1,95)*2*24</t>
  </si>
  <si>
    <t>"ZS1_819,2/280" (2,75)*2*1</t>
  </si>
  <si>
    <t>"ZS2_644/315" (3,15)*2*1</t>
  </si>
  <si>
    <t>"ZS3_ 2435,5/280" (2,8)*2*2</t>
  </si>
  <si>
    <t>"okno 280/70" (0,7)*2</t>
  </si>
  <si>
    <t>"okno 315/70" (0,7)*2</t>
  </si>
  <si>
    <t>"vchod dvere 326/280" (2,8)*2</t>
  </si>
  <si>
    <t>"rohy fasady" 5*4*2+2,2*(16*2+26*2+1,8*2*8)</t>
  </si>
  <si>
    <t>"rezerva 10" rohovniky*0,1</t>
  </si>
  <si>
    <t>80</t>
  </si>
  <si>
    <t>953996617</t>
  </si>
  <si>
    <t>Začisťovací okenný profil s tkaninou EKO (plastový)</t>
  </si>
  <si>
    <t>-2087914484</t>
  </si>
  <si>
    <t>"okno 128/195" (1,28+1,95*2)*24</t>
  </si>
  <si>
    <t>"ZS1_819,2/280" (8,192+2,75*2)*1</t>
  </si>
  <si>
    <t>"ZS2_644/315" (6,44+3,15*2)*1</t>
  </si>
  <si>
    <t>"ZS3_ 2435,5/280" (24,355+2,8*2)*2</t>
  </si>
  <si>
    <t>"okno 280/70" (2,8+0,7*2)</t>
  </si>
  <si>
    <t>"okno 315/70" (3,15+0,7*2)</t>
  </si>
  <si>
    <t>"vchod dvere 326/280" (3,26+2,8*2)</t>
  </si>
  <si>
    <t>81</t>
  </si>
  <si>
    <t>953996620</t>
  </si>
  <si>
    <t>Nadokenný profil so skrytou okapničkou LK plast</t>
  </si>
  <si>
    <t>-1825833983</t>
  </si>
  <si>
    <t>"okno 128/195" (1,28)*24</t>
  </si>
  <si>
    <t>"ZS1_819,2/280" (8,192)*1</t>
  </si>
  <si>
    <t>"ZS2_644/315" (6,44)*1</t>
  </si>
  <si>
    <t>"ZS3_ 2435,5/280" (24,355)*2</t>
  </si>
  <si>
    <t>"okno 280/70" (2,8)</t>
  </si>
  <si>
    <t>"okno 315/70" (3,15)</t>
  </si>
  <si>
    <t>"vchod dvere 326/280" (3,26)</t>
  </si>
  <si>
    <t>"odskoky na fasde odhad" 51*4</t>
  </si>
  <si>
    <t>"rezerva 10%" okapnicky*0,1</t>
  </si>
  <si>
    <t>82</t>
  </si>
  <si>
    <t>-124615728</t>
  </si>
  <si>
    <t>711</t>
  </si>
  <si>
    <t>Izolácie proti vode a vlhkosti</t>
  </si>
  <si>
    <t>83</t>
  </si>
  <si>
    <t>711210100</t>
  </si>
  <si>
    <t>Zhotovenie dvojnásobnej izol. stierky pod keramické obklady v interiéri na ploche vodorovnej</t>
  </si>
  <si>
    <t>-1744187536</t>
  </si>
  <si>
    <t>"Pod obklady WC"</t>
  </si>
  <si>
    <t>"rezerva 5%" WC_dlazba*0,05</t>
  </si>
  <si>
    <t>84</t>
  </si>
  <si>
    <t>245610000400</t>
  </si>
  <si>
    <t>Stierka izolačná , na báze syntetickej živice, (tekutá hydroizolačná fólia)</t>
  </si>
  <si>
    <t>kg</t>
  </si>
  <si>
    <t>1589762445</t>
  </si>
  <si>
    <t>85</t>
  </si>
  <si>
    <t>247710007700</t>
  </si>
  <si>
    <t>Pás tesniaci  Objekt š. 120 mm, na utesnenie rohových a spojovacích škár pri aplikácii hydroizolácií</t>
  </si>
  <si>
    <t>-396829816</t>
  </si>
  <si>
    <t>86</t>
  </si>
  <si>
    <t>711471051</t>
  </si>
  <si>
    <t>Zhotovenie izolácie proti tlakovej vode PVC fóliou položenou voľne na vodorovnej ploche so zvarením spoju</t>
  </si>
  <si>
    <t>-986826525</t>
  </si>
  <si>
    <t>folia nad existujucou a novou zakladovou doskou</t>
  </si>
  <si>
    <t>(50,45*9,1+50,56*9,1+47,35*2,5*2+12,1*10,27+10,51*10,27+1,8*3,66)*1,05</t>
  </si>
  <si>
    <t>87</t>
  </si>
  <si>
    <t>283220000400</t>
  </si>
  <si>
    <t xml:space="preserve">Hydroizolačná fólia PVC-P, hr. 2 mm, š. 2 m, izolácia základov proti zemnej vlhkosti, tlakovej vode, radónu, </t>
  </si>
  <si>
    <t>-1605056150</t>
  </si>
  <si>
    <t>1464,47*1,15 'Prepočítané koeficientom množstva</t>
  </si>
  <si>
    <t>88</t>
  </si>
  <si>
    <t>711472051</t>
  </si>
  <si>
    <t>Zhotovenie izolácie proti tlakovej vode PVC fóliou položenou voľne na ploche zvislej so zvarením spoju</t>
  </si>
  <si>
    <t>1050663249</t>
  </si>
  <si>
    <t>"vonkajsia strana objektu"((1,485+0,2)*(50,45+50,56)+(1,485+0,2)*33,93*2+1,485*(1,525*4+1,4*2))*1,05</t>
  </si>
  <si>
    <t>"vnutorne casti zakladov zvisle" (0,51*2+11,285+0,5*2+24,355+10,11)*(1,05*2+0,2*2+0,45*2)*1,05</t>
  </si>
  <si>
    <t>89</t>
  </si>
  <si>
    <t>1404431537</t>
  </si>
  <si>
    <t>483,19*1,2 'Prepočítané koeficientom množstva</t>
  </si>
  <si>
    <t>90</t>
  </si>
  <si>
    <t>711491171</t>
  </si>
  <si>
    <t>Zhotovenie podkladnej vrstvy izolácie z textílie na ploche vodorovnej, pre izolácie proti zemnej vlhkosti, podpovrchovej a tlakovej vode</t>
  </si>
  <si>
    <t>-608083834</t>
  </si>
  <si>
    <t>1464,47+483,19</t>
  </si>
  <si>
    <t>91</t>
  </si>
  <si>
    <t>693110001100</t>
  </si>
  <si>
    <t xml:space="preserve">Geotextília polypropylénová  PP 200, šírka 0,7-1,2 m, dĺžka 20-60-120 m, hrúbka 1,68 mm, netkaná, </t>
  </si>
  <si>
    <t>1609377339</t>
  </si>
  <si>
    <t>1947,66*1,15 'Prepočítané koeficientom množstva</t>
  </si>
  <si>
    <t>92</t>
  </si>
  <si>
    <t>711491172</t>
  </si>
  <si>
    <t>Zhotovenie ochrannej vrstvy izolácie z textílie na ploche vodorovnej, pre izolácie proti zemnej vlhkosti, podpovrchovej a tlakovej vode</t>
  </si>
  <si>
    <t>-1425957838</t>
  </si>
  <si>
    <t>93</t>
  </si>
  <si>
    <t>-1891337001</t>
  </si>
  <si>
    <t>94</t>
  </si>
  <si>
    <t>998711202</t>
  </si>
  <si>
    <t>Presun hmôt pre izoláciu proti vode v objektoch výšky nad 6 do 12 m</t>
  </si>
  <si>
    <t>%</t>
  </si>
  <si>
    <t>-755990717</t>
  </si>
  <si>
    <t>712</t>
  </si>
  <si>
    <t>Izolácie striech, povlakové krytiny</t>
  </si>
  <si>
    <t>95</t>
  </si>
  <si>
    <t>712290010</t>
  </si>
  <si>
    <t>Zhotovenie parozábrany pre strechy ploché do 10°</t>
  </si>
  <si>
    <t>-847779489</t>
  </si>
  <si>
    <t>"vytiahnutie na a pod atiku" ((0,5*2+0,2+0,7+0,18*2)*12,36+(0,5+0,09+0,18)*11,285)*1,05</t>
  </si>
  <si>
    <t>"vytiahnutie na a pod atiku" ((0,085+0,235)*2*10,11+(0,145+0,18+0,835)*9,87)*1,05</t>
  </si>
  <si>
    <t>"vytiahnutie na a pod atiku" (0,395+0,4)*35,465+(0,38+0,4)*2*2,19</t>
  </si>
  <si>
    <t>"vytiahnutie na a pod atiku" ((0,445)*(1,02*2+3,08*2))*1,05</t>
  </si>
  <si>
    <t>"vytiahnutie na a pod atiku" ((1,246+0,4)*46,75+(0,38+0,4)*2*2,19)*1,05</t>
  </si>
  <si>
    <t>96</t>
  </si>
  <si>
    <t>283230007300</t>
  </si>
  <si>
    <t xml:space="preserve">Parozábrana , hr. 0,15 mm, š. 2 m, materiál na báze PO - modifikovaný PE, </t>
  </si>
  <si>
    <t>-1855224689</t>
  </si>
  <si>
    <t>647,35*1,15 'Prepočítané koeficientom množstva</t>
  </si>
  <si>
    <t>97</t>
  </si>
  <si>
    <t>712370060</t>
  </si>
  <si>
    <t>Zhotovenie povlakovej krytiny striech plochých do 10° PVC-P fóliou celoplošne lepenou so zvarením spoju - IZOLACIA PROTI PRERASTANIU KORENOV</t>
  </si>
  <si>
    <t>-610230979</t>
  </si>
  <si>
    <t>98</t>
  </si>
  <si>
    <t>221430000100</t>
  </si>
  <si>
    <t>Toluén pre nitráciu</t>
  </si>
  <si>
    <t>-1062655100</t>
  </si>
  <si>
    <t>245920000900</t>
  </si>
  <si>
    <t xml:space="preserve">Zálievka, strešný doplnok, 2,5 kg, </t>
  </si>
  <si>
    <t>-207373438</t>
  </si>
  <si>
    <t>100</t>
  </si>
  <si>
    <t>247410003000</t>
  </si>
  <si>
    <t xml:space="preserve">Lepidlo polyuretánové, 310 g, </t>
  </si>
  <si>
    <t>-1669032753</t>
  </si>
  <si>
    <t>101</t>
  </si>
  <si>
    <t>283220002300,1</t>
  </si>
  <si>
    <t>Hydroizolačná fólia PVC-P,odolná voči prerastaniu koreňov , š. 1,6/2,05 m, izolácia plochých striech, sivá, spec vid PD</t>
  </si>
  <si>
    <t>852818150</t>
  </si>
  <si>
    <t>102</t>
  </si>
  <si>
    <t>712370070</t>
  </si>
  <si>
    <t>Zhotovenie povlakovej krytiny striech plochých do 10° PVC-P fóliou upevnenou prikotvením so zvarením spoju</t>
  </si>
  <si>
    <t>-260331922</t>
  </si>
  <si>
    <t>strecha S2</t>
  </si>
  <si>
    <t>12,36*11,285*1,05</t>
  </si>
  <si>
    <t>"vytiahnutie na a pod atiku" ((0,395+0,4)*35,465+(0,38+0,4)*2*2,19)*1,05</t>
  </si>
  <si>
    <t>plochy_uv_hydroizol</t>
  </si>
  <si>
    <t>103</t>
  </si>
  <si>
    <t>283220002700,1</t>
  </si>
  <si>
    <t>Strešná hydroizolačná fólia PVC, hr. 2 mm, rozmer 2x15 m, vystužená skleným vláknom, pre kotvený systém, spec vid PD</t>
  </si>
  <si>
    <t>-1923719838</t>
  </si>
  <si>
    <t>104</t>
  </si>
  <si>
    <t>311970001400</t>
  </si>
  <si>
    <t xml:space="preserve">Teleskop univerzálny </t>
  </si>
  <si>
    <t>563596986</t>
  </si>
  <si>
    <t>105</t>
  </si>
  <si>
    <t>712370380</t>
  </si>
  <si>
    <t>Zhotovenie povlakovej krytiny striech plochých do 10° nopovou fóliou HDPE položenou voľne pre vegetačné strechy</t>
  </si>
  <si>
    <t>1425129734</t>
  </si>
  <si>
    <t>plocha_nop</t>
  </si>
  <si>
    <t>106</t>
  </si>
  <si>
    <t>693410003510,1</t>
  </si>
  <si>
    <t>Retenčná drenážna fólia so zásobníkom vody  hr. 25 mm, spec vid PD</t>
  </si>
  <si>
    <t>1202619189</t>
  </si>
  <si>
    <t>130,7*1,15 'Prepočítané koeficientom množstva</t>
  </si>
  <si>
    <t>107</t>
  </si>
  <si>
    <t>712990040</t>
  </si>
  <si>
    <t>Položenie geotextílie vodorovne alebo zvislo na strechy ploché do 10°</t>
  </si>
  <si>
    <t>1991899136</t>
  </si>
  <si>
    <t>plocha_S3*2</t>
  </si>
  <si>
    <t>"vytiahnutie na a pod atiku" ((0,085+0,235)*2*10,11+(0,145+0,18+0,835)*9,87)*1,05*1,25</t>
  </si>
  <si>
    <t>plocha_S5*2</t>
  </si>
  <si>
    <t>"vytiahnutie na a pod atiku" ((0,445)*(1,02*2+3,08*2))*1,05*1,25</t>
  </si>
  <si>
    <t>108</t>
  </si>
  <si>
    <t>693110001300</t>
  </si>
  <si>
    <t xml:space="preserve">Geotextília polypropylénová  PP 400, šírka 1,75-3,5 m, dĺžka 60 m, hrúbka 3,4 mm, netkaná, </t>
  </si>
  <si>
    <t>1596055680</t>
  </si>
  <si>
    <t>244,41*1,15 'Prepočítané koeficientom množstva</t>
  </si>
  <si>
    <t>109</t>
  </si>
  <si>
    <t>712990040,1</t>
  </si>
  <si>
    <t>Položenie geotextílie vodorovne alebo zvislo na strechy ploché do 10° - separačná vrstva</t>
  </si>
  <si>
    <t>284990128</t>
  </si>
  <si>
    <t>110</t>
  </si>
  <si>
    <t>-1369475591</t>
  </si>
  <si>
    <t>111</t>
  </si>
  <si>
    <t>998712202</t>
  </si>
  <si>
    <t>Presun hmôt pre izoláciu povlakovej krytiny v objektoch výšky nad 6 do 12 m</t>
  </si>
  <si>
    <t>1479564708</t>
  </si>
  <si>
    <t>713</t>
  </si>
  <si>
    <t>Izolácie tepelné</t>
  </si>
  <si>
    <t>112</t>
  </si>
  <si>
    <t>713122111</t>
  </si>
  <si>
    <t>Montáž tepelnej izolácie podláh polystyrénom, kladeným voľne v jednej vrstve</t>
  </si>
  <si>
    <t>-1646435469</t>
  </si>
  <si>
    <t>"plocha podlahy + rezerva 5%" Plocha_podlahy*1,05</t>
  </si>
  <si>
    <t>113</t>
  </si>
  <si>
    <t>283720001400,1</t>
  </si>
  <si>
    <t xml:space="preserve">Podlahový polystyrén EPS 150 S, hr. 120 mm, </t>
  </si>
  <si>
    <t>-1833534042</t>
  </si>
  <si>
    <t>1005,93123675711*1,02 'Prepočítané koeficientom množstva</t>
  </si>
  <si>
    <t>114</t>
  </si>
  <si>
    <t>713131133</t>
  </si>
  <si>
    <t>Montáž tepelnej izolácie stien minerálnou vlnou, bodovým prilepením</t>
  </si>
  <si>
    <t>858946296</t>
  </si>
  <si>
    <t>plocha_OSB_stena+plocha_St6</t>
  </si>
  <si>
    <t>115</t>
  </si>
  <si>
    <t>631440041900</t>
  </si>
  <si>
    <t>Doska , 80x600x1200 mm izolácia z kamennej vlny vhodná pre nezaťažené ľahké priečky, šikmé strechy, stropy, podhľady</t>
  </si>
  <si>
    <t>-79241371</t>
  </si>
  <si>
    <t>220,01*1,05 'Prepočítané koeficientom množstva</t>
  </si>
  <si>
    <t>116</t>
  </si>
  <si>
    <t>713132210</t>
  </si>
  <si>
    <t>Montáž tepelnej izolácie podzemných stien a základov xps bodovým prilepením</t>
  </si>
  <si>
    <t>-513436190</t>
  </si>
  <si>
    <t>(0,51*2+11,285+0,5*2+24,355+10,11)*(1,05*2+1,25)*1,05</t>
  </si>
  <si>
    <t>117</t>
  </si>
  <si>
    <t>283750003800</t>
  </si>
  <si>
    <t xml:space="preserve">Doska XPS  hr. 100 mm, pre extrémne zaťaženie, parkoviská, haly, </t>
  </si>
  <si>
    <t>-348331260</t>
  </si>
  <si>
    <t>168,03*1,05 'Prepočítané koeficientom množstva</t>
  </si>
  <si>
    <t>118</t>
  </si>
  <si>
    <t>713141255</t>
  </si>
  <si>
    <t>Montáž TI striech plochých do 10° minerálnou vlnou, prikotvením</t>
  </si>
  <si>
    <t>148079323</t>
  </si>
  <si>
    <t>119</t>
  </si>
  <si>
    <t>631440025000,1</t>
  </si>
  <si>
    <t>Doska, hr. 300 mm izolácia z kamennej vlny vhodná pre zateplenie plochých striech</t>
  </si>
  <si>
    <t>559311373</t>
  </si>
  <si>
    <t>120</t>
  </si>
  <si>
    <t>713142155</t>
  </si>
  <si>
    <t>Montáž TI striech plochých do 10° polystyrénom, prikotvením</t>
  </si>
  <si>
    <t>2003994651</t>
  </si>
  <si>
    <t>plocha_S2+plocha_S3+plocha_S4</t>
  </si>
  <si>
    <t>strecha S5</t>
  </si>
  <si>
    <t>3,06*1,02*1,05</t>
  </si>
  <si>
    <t>121</t>
  </si>
  <si>
    <t>283720008700,1</t>
  </si>
  <si>
    <t>Doska EPS hr. 300 mm, na zateplenie podláh a plochých striech, spec vid PD</t>
  </si>
  <si>
    <t>508148679</t>
  </si>
  <si>
    <t>122</t>
  </si>
  <si>
    <t>713144080</t>
  </si>
  <si>
    <t>Montáž tepelnej izolácie na atiku z EPS do lepidla</t>
  </si>
  <si>
    <t>785193341</t>
  </si>
  <si>
    <t>K3a_atika_950*0,95</t>
  </si>
  <si>
    <t>K3b_atika_570*0,57</t>
  </si>
  <si>
    <t>K3c_atika_560*0,56</t>
  </si>
  <si>
    <t>K3d_atika_460*0,46</t>
  </si>
  <si>
    <t>K3f_atika_430*0,43</t>
  </si>
  <si>
    <t>K3f_atika_540*0,54</t>
  </si>
  <si>
    <t>123</t>
  </si>
  <si>
    <t>283750002300</t>
  </si>
  <si>
    <t>Doska EPS hr. 180 mm,  ploché strechy,</t>
  </si>
  <si>
    <t>-379185028</t>
  </si>
  <si>
    <t>119,91*1,05 'Prepočítané koeficientom množstva</t>
  </si>
  <si>
    <t>124</t>
  </si>
  <si>
    <t>713144090,1</t>
  </si>
  <si>
    <t>A5_Montáž tepelnej izolácie na atiku z EPS prikotvením</t>
  </si>
  <si>
    <t>347463780</t>
  </si>
  <si>
    <t>"A5" (1,4+0,2)*(24,355+0,5+10,11)*1,05 "izolacia hr. 200 mm</t>
  </si>
  <si>
    <t>"A5" (0,58)*10,11*2*1,05+0,2*11,285*1,05 "izolacia hr. 100 mm</t>
  </si>
  <si>
    <t>125</t>
  </si>
  <si>
    <t>283750002100</t>
  </si>
  <si>
    <t xml:space="preserve">Doska EPS hr. 100 mm, ploché strechy, </t>
  </si>
  <si>
    <t>-1415478186</t>
  </si>
  <si>
    <t>14,68*1,05 'Prepočítané koeficientom množstva</t>
  </si>
  <si>
    <t>126</t>
  </si>
  <si>
    <t>283750002600</t>
  </si>
  <si>
    <t xml:space="preserve">Doska EPS hr. 200 mm, ploché strechy, </t>
  </si>
  <si>
    <t>904252403</t>
  </si>
  <si>
    <t>58,74*1,05 'Prepočítané koeficientom množstva</t>
  </si>
  <si>
    <t>127</t>
  </si>
  <si>
    <t>713161530</t>
  </si>
  <si>
    <t>Montáž tepelnej izolácie striech šikmých prichytená pribitím a vyviazaním na latovanie medzi a pod krokvy hr. nad 10 cm</t>
  </si>
  <si>
    <t>1013402321</t>
  </si>
  <si>
    <t>128</t>
  </si>
  <si>
    <t>631640001100</t>
  </si>
  <si>
    <t>Pás, 120x1200x8400 mm, izolácia zo sklenej vlny vhodná pre šikmé strechy, podkrovia, stropy a ľahké podlahy</t>
  </si>
  <si>
    <t>-753805969</t>
  </si>
  <si>
    <t>1185,24*1,05 'Prepočítané koeficientom množstva</t>
  </si>
  <si>
    <t>129</t>
  </si>
  <si>
    <t>713161610</t>
  </si>
  <si>
    <t>Montáž tepelnej izolácie striech šikmých nad krokvy z minerálnej vlny hr. nad 10 cm</t>
  </si>
  <si>
    <t>1957946688</t>
  </si>
  <si>
    <t>(plocha_S1+plocha_S8)*2 "nad krokvy medzi rosty</t>
  </si>
  <si>
    <t>130</t>
  </si>
  <si>
    <t>631440038300</t>
  </si>
  <si>
    <t xml:space="preserve">Doska  120x600x1000 mm izolácia z kamennej vlny vhodná pre šikmé strechy, prevetrávané fasády, priečky, </t>
  </si>
  <si>
    <t>1155907804</t>
  </si>
  <si>
    <t>2370,48*1,05 'Prepočítané koeficientom množstva</t>
  </si>
  <si>
    <t>131</t>
  </si>
  <si>
    <t>713530800,1</t>
  </si>
  <si>
    <t xml:space="preserve">Montáž protipožiarneho prestupu potrubia d 32-64 mm, </t>
  </si>
  <si>
    <t>-1456739719</t>
  </si>
  <si>
    <t>7+7</t>
  </si>
  <si>
    <t>132</t>
  </si>
  <si>
    <t>449410000900,1</t>
  </si>
  <si>
    <t>Protipožiarna upchávka pre potrubie, D 50 mm-vzt a zti , spec vid PD</t>
  </si>
  <si>
    <t>-1084559799</t>
  </si>
  <si>
    <t>133</t>
  </si>
  <si>
    <t>713530825,1</t>
  </si>
  <si>
    <t>Montáž protipožiarneho  prestupu potrubia d 201-250 mm</t>
  </si>
  <si>
    <t>1985463377</t>
  </si>
  <si>
    <t>18+13</t>
  </si>
  <si>
    <t>134</t>
  </si>
  <si>
    <t>449410000700,1</t>
  </si>
  <si>
    <t>Protipožiarna upchávka na potrubie D220 mm-vzt a zti , spec vid PD</t>
  </si>
  <si>
    <t>13556457</t>
  </si>
  <si>
    <t>135</t>
  </si>
  <si>
    <t>283720001401,1</t>
  </si>
  <si>
    <t xml:space="preserve">Podlahový polystyrén EPS 150 S, hr. 150 mm, </t>
  </si>
  <si>
    <t>144048303</t>
  </si>
  <si>
    <t>"podlahy P6 a P7</t>
  </si>
  <si>
    <t>(5,18+7,17+20,47+96,16+18,69+14,56+96,38+18,1+20,47)</t>
  </si>
  <si>
    <t>"rezerva 5%" EPS_151*0,05</t>
  </si>
  <si>
    <t>136</t>
  </si>
  <si>
    <t>998713202</t>
  </si>
  <si>
    <t>Presun hmôt pre izolácie tepelné v objektoch výšky nad 6 m do 12 m</t>
  </si>
  <si>
    <t>-1837377740</t>
  </si>
  <si>
    <t>714</t>
  </si>
  <si>
    <t>Akustické a protiotrasové opatrenie</t>
  </si>
  <si>
    <t>137</t>
  </si>
  <si>
    <t>714182224,1</t>
  </si>
  <si>
    <t>Montáž protihlukovej podložky pod plechovu krytinu</t>
  </si>
  <si>
    <t>-736332626</t>
  </si>
  <si>
    <t>plocha_S1+plocha_S7+plocha_S8</t>
  </si>
  <si>
    <t>138</t>
  </si>
  <si>
    <t>631440001500,1</t>
  </si>
  <si>
    <t>Doska  25x600x1200 mm z kamennej vlny, vhodná na akustickú izoláciu šikmých striech, stropov, priečok</t>
  </si>
  <si>
    <t>-1902232389</t>
  </si>
  <si>
    <t>1289,9*1,05 'Prepočítané koeficientom množstva</t>
  </si>
  <si>
    <t>139</t>
  </si>
  <si>
    <t>998714202</t>
  </si>
  <si>
    <t>Presun hmôt pre izolácie akustické a protiotrasové opatrenia v objektoch výšky (hĺbky) nad 6 do 12 m</t>
  </si>
  <si>
    <t>1686822789</t>
  </si>
  <si>
    <t>140</t>
  </si>
  <si>
    <t>725291115,1</t>
  </si>
  <si>
    <t>Montáž doplnkov zariadení kúpeľní a záchodov, zrkadlá</t>
  </si>
  <si>
    <t>1782201453</t>
  </si>
  <si>
    <t>"rozmer 1,3x1,4xm" 2</t>
  </si>
  <si>
    <t>"rozmer 1,5x1,4xm" 2</t>
  </si>
  <si>
    <t>141</t>
  </si>
  <si>
    <t>552260002600,1</t>
  </si>
  <si>
    <t>Zrkadlo 1,3x1,4 m</t>
  </si>
  <si>
    <t>1880168871</t>
  </si>
  <si>
    <t>142</t>
  </si>
  <si>
    <t>552260002600,2</t>
  </si>
  <si>
    <t>Zrkadlo 1,5x1,4 m</t>
  </si>
  <si>
    <t>323220532</t>
  </si>
  <si>
    <t>143</t>
  </si>
  <si>
    <t>998725202</t>
  </si>
  <si>
    <t>Presun hmôt pre zariaďovacie predmety v objektoch výšky nad 6 do 12 m</t>
  </si>
  <si>
    <t>558607731</t>
  </si>
  <si>
    <t>144</t>
  </si>
  <si>
    <t>762332110</t>
  </si>
  <si>
    <t>Montáž viazaných konštrukcií krovov striech z reziva priemernej plochy do 120 cm2</t>
  </si>
  <si>
    <t>79102724</t>
  </si>
  <si>
    <t>1 trakt</t>
  </si>
  <si>
    <t>"Kr-1_100x120 mm_krokva" 680</t>
  </si>
  <si>
    <t xml:space="preserve">"Kr-2_100x120 mm_krokva" 5,75 </t>
  </si>
  <si>
    <t>"Kr-3_100x120 mm_krokva" 5,25</t>
  </si>
  <si>
    <t>"Kr-4_100x120 mm_krokva" 6,72</t>
  </si>
  <si>
    <t>"Vy-1_100x120 mm_výmena" 4</t>
  </si>
  <si>
    <t>2 trakt</t>
  </si>
  <si>
    <t>"Kr-1_100x120 mm_krokva" 632,4</t>
  </si>
  <si>
    <t>"Kr-4_100x120 mm_krokva" 3,36</t>
  </si>
  <si>
    <t>"Kr-5_100x120 mm_krokva" 5,2</t>
  </si>
  <si>
    <t>"Vy-2_100x120 mm_výmena" 2,18</t>
  </si>
  <si>
    <t>"rezerva 7%" rezivo_do120*0,07</t>
  </si>
  <si>
    <t>KROV_120</t>
  </si>
  <si>
    <t>145</t>
  </si>
  <si>
    <t>762332120</t>
  </si>
  <si>
    <t>Montáž viazaných konštrukcií krovov striech z reziva priemernej plochy 120-224 cm2</t>
  </si>
  <si>
    <t>-288438083</t>
  </si>
  <si>
    <t>"Pa-1_100x150 mm_pasik" 58,56</t>
  </si>
  <si>
    <t>"Po-2_120x160 mm_pomurnica" 98,8</t>
  </si>
  <si>
    <t>"Sv-2_120x160 mm_stredova väznica" 98,8</t>
  </si>
  <si>
    <t>"Vz-1_150x150 mm_vzpera" 85,02</t>
  </si>
  <si>
    <t>"rezerva 7%" rezivo_do224*0,07</t>
  </si>
  <si>
    <t>KROV_224</t>
  </si>
  <si>
    <t>146</t>
  </si>
  <si>
    <t>762332130</t>
  </si>
  <si>
    <t>Montáž viazaných konštrukcií krovov striech z reziva priemernej plochy 224-288 cm2</t>
  </si>
  <si>
    <t>-1476746437</t>
  </si>
  <si>
    <t>"Ro-1_160x160 mm_rozpera" 30,29</t>
  </si>
  <si>
    <t>"St-1_160x160 mm_stlpik" 55,38</t>
  </si>
  <si>
    <t>"rezerva 7%" rezivo_do288*0,07</t>
  </si>
  <si>
    <t>KROV_288</t>
  </si>
  <si>
    <t>147</t>
  </si>
  <si>
    <t>762332140</t>
  </si>
  <si>
    <t>Montáž viazaných konštrukcií krovov striech z reziva priemernej plochy 288-450 cm2</t>
  </si>
  <si>
    <t>90408178</t>
  </si>
  <si>
    <t>"Vt-1_180x220 mm_väzny tram" 117,91</t>
  </si>
  <si>
    <t>"rezerva 7%" rezivo_do450*0,07</t>
  </si>
  <si>
    <t>KROV_450</t>
  </si>
  <si>
    <t>148</t>
  </si>
  <si>
    <t>605120008300,1</t>
  </si>
  <si>
    <t>Stavebné rezivo C24, spec vid PD</t>
  </si>
  <si>
    <t>-278544909</t>
  </si>
  <si>
    <t>149</t>
  </si>
  <si>
    <t>605120008300,1,2</t>
  </si>
  <si>
    <t>Stavebné rezivo C24, spec vid PD - príplatok za protipožiarny náter</t>
  </si>
  <si>
    <t>-735237366</t>
  </si>
  <si>
    <t>23,43*0,5 "odhad cca 50% z celkoveho mnozstva</t>
  </si>
  <si>
    <t>22,65*0,5 "odhad cca 50% z celkoveho mnozstva</t>
  </si>
  <si>
    <t>150</t>
  </si>
  <si>
    <t>762341003</t>
  </si>
  <si>
    <t>Montáž debnenia jednoduchých striech, na krokvy a kontralaty z dosiek s vetracou medzerou</t>
  </si>
  <si>
    <t>-2009032701</t>
  </si>
  <si>
    <t>strecha S1</t>
  </si>
  <si>
    <t>(5,86+5,635)*49,1*1,05</t>
  </si>
  <si>
    <t>strecha S3</t>
  </si>
  <si>
    <t>9,87*10,11*1,05</t>
  </si>
  <si>
    <t>strecha S8</t>
  </si>
  <si>
    <t>strecha_S7</t>
  </si>
  <si>
    <t>1,015*49,1*2*1,05</t>
  </si>
  <si>
    <t>plocha_Deb_strech</t>
  </si>
  <si>
    <t>151</t>
  </si>
  <si>
    <t>605110006600,1</t>
  </si>
  <si>
    <t>Dosky a fošne akosť A hr. 24-32 mm, š. 170-240 mm + impregnacia vid PD</t>
  </si>
  <si>
    <t>1366070722</t>
  </si>
  <si>
    <t>1394,67*0,0257 'Prepočítané koeficientom množstva</t>
  </si>
  <si>
    <t>152</t>
  </si>
  <si>
    <t>605110006600,2</t>
  </si>
  <si>
    <t>Dosky a fošne akosť A hr. 24-32 mm, š. 170-240 mm  - príplatok za protipožiarny náter</t>
  </si>
  <si>
    <t>790551338</t>
  </si>
  <si>
    <t>1394,67*0,01285 'Prepočítané koeficientom množstva</t>
  </si>
  <si>
    <t>153</t>
  </si>
  <si>
    <t>762341201</t>
  </si>
  <si>
    <t>Montáž latovania jednoduchých striech pre sklon do 60°</t>
  </si>
  <si>
    <t>-1690938921</t>
  </si>
  <si>
    <t>strecha S1+S7+S8 drevene rosty (40x120mm)</t>
  </si>
  <si>
    <t>dlzka_kontralat "rost na krorvach</t>
  </si>
  <si>
    <t>494*2*1,05 " rost kolmo na krokvy</t>
  </si>
  <si>
    <t>154</t>
  </si>
  <si>
    <t>605120002800,1</t>
  </si>
  <si>
    <t>Hranoly z reziva , prierez do-100 cm2, + impregnacia,  vid PD</t>
  </si>
  <si>
    <t>-1172867695</t>
  </si>
  <si>
    <t>2376,08*0,00487 'Prepočítané koeficientom množstva</t>
  </si>
  <si>
    <t>155</t>
  </si>
  <si>
    <t>605120002800,2</t>
  </si>
  <si>
    <t>Hranoly z reziva , prierez do-100 cm2,  - príplatok za protipožiarny náter</t>
  </si>
  <si>
    <t>1142091349</t>
  </si>
  <si>
    <t>2376,08*0,00243 'Prepočítané koeficientom množstva</t>
  </si>
  <si>
    <t>156</t>
  </si>
  <si>
    <t>762341253</t>
  </si>
  <si>
    <t>Montáž kontralát pre sklon nad 35°</t>
  </si>
  <si>
    <t>-1718646429</t>
  </si>
  <si>
    <t>"rezerva 5%" dlzka_kontralat*0,05</t>
  </si>
  <si>
    <t>157</t>
  </si>
  <si>
    <t>-1370861306</t>
  </si>
  <si>
    <t>1405,61*0,0027 'Prepočítané koeficientom množstva</t>
  </si>
  <si>
    <t>158</t>
  </si>
  <si>
    <t>605120002800,21</t>
  </si>
  <si>
    <t>322818785</t>
  </si>
  <si>
    <t>1405,61*0,00135 'Prepočítané koeficientom množstva</t>
  </si>
  <si>
    <t>159</t>
  </si>
  <si>
    <t>762395000</t>
  </si>
  <si>
    <t>Spojovacie prostriedky pre viazané konštrukcie krovov, debnenie a laťovanie, nadstrešné konštr., spádové kliny - svorky, dosky, klince, pásová oceľ, vruty</t>
  </si>
  <si>
    <t>-728407493</t>
  </si>
  <si>
    <t>23,43</t>
  </si>
  <si>
    <t>22,65</t>
  </si>
  <si>
    <t>160</t>
  </si>
  <si>
    <t>762431305</t>
  </si>
  <si>
    <t>Obloženie stien z dosiek OSB skrutkovaných na zraz hr. dosky 22 mm s povrch upravou vid PD</t>
  </si>
  <si>
    <t>478222228</t>
  </si>
  <si>
    <t>"OBLOZENIE PRI ATIKE A5" (0,6*3*(10,11+0,5+0,51)+1,355*(10,11+0,5+0,51)+2*24,355+1*24,355)*1,05</t>
  </si>
  <si>
    <t>161</t>
  </si>
  <si>
    <t>762810036,1</t>
  </si>
  <si>
    <t>Záklop stropov z dosiek OSB skrutkovaných na rošt na zraz hr. dosky 18 mm s povrch upravou vid PD</t>
  </si>
  <si>
    <t>-2142529818</t>
  </si>
  <si>
    <t>162</t>
  </si>
  <si>
    <t>762810036,2</t>
  </si>
  <si>
    <t>Podkladná konštrukcia z OSB dosiek hr. 18 mm na atike rôznej šírky pod klampiarske konštrukcie s povrch upravou, spec vid PD</t>
  </si>
  <si>
    <t>114478623</t>
  </si>
  <si>
    <t>163</t>
  </si>
  <si>
    <t>762810037</t>
  </si>
  <si>
    <t>Záklop stropov z dosiek OSB skrutkovaných na rošt na zraz hr. dosky 25 mm s povrch upravou vid PD</t>
  </si>
  <si>
    <t>1896007892</t>
  </si>
  <si>
    <t>strecha S4</t>
  </si>
  <si>
    <t>2,19*46,91*1,05</t>
  </si>
  <si>
    <t>strecha S6</t>
  </si>
  <si>
    <t>plocha_OSB</t>
  </si>
  <si>
    <t>164</t>
  </si>
  <si>
    <t>998762202</t>
  </si>
  <si>
    <t>Presun hmôt pre konštrukcie tesárske v objektoch výšky do 12 m</t>
  </si>
  <si>
    <t>-317655975</t>
  </si>
  <si>
    <t>165</t>
  </si>
  <si>
    <t>763115122,1</t>
  </si>
  <si>
    <t>-585141164</t>
  </si>
  <si>
    <t>"podklad od projektanta" 5,856</t>
  </si>
  <si>
    <t>"rezerva 5%" 5,856*0,05</t>
  </si>
  <si>
    <t>166</t>
  </si>
  <si>
    <t>7631151223,1</t>
  </si>
  <si>
    <t>-1852984203</t>
  </si>
  <si>
    <t>"podklad od projektanta" 15,485</t>
  </si>
  <si>
    <t>"rezerva 5%" 15,485*0,05</t>
  </si>
  <si>
    <t>167</t>
  </si>
  <si>
    <t>763115312,1</t>
  </si>
  <si>
    <t>SDK3_Priečka SDK  hr. 100 mm jednoducho opláštená doskami RBI 12.5 mm s tep. izoláciou, CW 75, spec vid PD</t>
  </si>
  <si>
    <t>1686821158</t>
  </si>
  <si>
    <t>"podklad od projektanta" 47,59</t>
  </si>
  <si>
    <t>"rezerva 5%" 47,59*0,05</t>
  </si>
  <si>
    <t>168</t>
  </si>
  <si>
    <t>7631153121,1</t>
  </si>
  <si>
    <t>1502965997</t>
  </si>
  <si>
    <t>"podklad od projektanta" 19,175</t>
  </si>
  <si>
    <t>"rezerva 5%" 19,175*0,05</t>
  </si>
  <si>
    <t>169</t>
  </si>
  <si>
    <t>7631153122,1</t>
  </si>
  <si>
    <t>-1236955014</t>
  </si>
  <si>
    <t>"podklad od projektanta" 9,519</t>
  </si>
  <si>
    <t>"rezerva 5%" 9,519*0,05</t>
  </si>
  <si>
    <t>170</t>
  </si>
  <si>
    <t>763115714,1</t>
  </si>
  <si>
    <t>SDK2_Priečka SDK hr. 150 mm dvojito opláštená doskami RBI 12.5 mm s tep. izoláciou, CW 100, spec vid PD</t>
  </si>
  <si>
    <t>2055493805</t>
  </si>
  <si>
    <t>"podklad od projektanta" 133,749</t>
  </si>
  <si>
    <t>"rezerva 5%" 133,749*0,05</t>
  </si>
  <si>
    <t>171</t>
  </si>
  <si>
    <t>763116551,1</t>
  </si>
  <si>
    <t>19042083</t>
  </si>
  <si>
    <t>"podklad od projektanta" 39,752</t>
  </si>
  <si>
    <t>"rezerva 5%" 39,752*0,05</t>
  </si>
  <si>
    <t>172</t>
  </si>
  <si>
    <t>763116552,1</t>
  </si>
  <si>
    <t>SDK 9_Priečka SDK hr. 155 mm dvojito opláštená doskami RBI 12.5 mm s tep. izoláciou, dvojitá podkonštrukcia 2xCW 50 s medzerou + 2x minerla zvuk izol 50 mm</t>
  </si>
  <si>
    <t>1761305808</t>
  </si>
  <si>
    <t>"podklad od projektanta" 128,001</t>
  </si>
  <si>
    <t>"rezerva 5%" 128,001*0,05</t>
  </si>
  <si>
    <t>173</t>
  </si>
  <si>
    <t>7631272,1</t>
  </si>
  <si>
    <t>OST1-3_Deliaca stena na WC, DTD 28 mm, spec vid PD</t>
  </si>
  <si>
    <t>-2111723692</t>
  </si>
  <si>
    <t>"OST1" 1,8*2,1+1,2*2*2,1</t>
  </si>
  <si>
    <t>"OST2" 2,7*2,1+1,486*2*2,1</t>
  </si>
  <si>
    <t>"OST3" 2,7*2,1+1,486*2*2,1</t>
  </si>
  <si>
    <t>174</t>
  </si>
  <si>
    <t>763138222,1</t>
  </si>
  <si>
    <t xml:space="preserve">Pod1 _Podhľad SDK RBI 15 mm závesný, dvojúrovňová oceľová podkonštrukcia CD       </t>
  </si>
  <si>
    <t>2066515375</t>
  </si>
  <si>
    <t>"1.8-1.17"  15,31+10,66+3,14+6,48+2,7+2,7+4,86+11,49+12,07+9,41</t>
  </si>
  <si>
    <t>"1.21-1.31"  3,42+4,62+8,82+1,22+8,22+5,42+3,00+8,18+2,62+3,00+7,29</t>
  </si>
  <si>
    <t>175</t>
  </si>
  <si>
    <t>763161005</t>
  </si>
  <si>
    <t>SDK podkrovie, dosky GKB hr. 15 mm uchytené priamo bez podkladnej kca, parozábrana</t>
  </si>
  <si>
    <t>-982682161</t>
  </si>
  <si>
    <t>176</t>
  </si>
  <si>
    <t>763161005,1</t>
  </si>
  <si>
    <t>SDK podkrovie, dosky GKB hr. 2x15 mm uchytené priamo bez podkladnej kca, parozábrana</t>
  </si>
  <si>
    <t>1374045843</t>
  </si>
  <si>
    <t>plocha_S8-plocha_S8_protipozia</t>
  </si>
  <si>
    <t>177</t>
  </si>
  <si>
    <t>763161015,1</t>
  </si>
  <si>
    <t>SDK podkrovie, dosky GKF hr. 2x15 mm uchytené priamo bez podkladnej kca, parozábrana</t>
  </si>
  <si>
    <t>1590375249</t>
  </si>
  <si>
    <t>(5,86+5,635)*35,49*1,05</t>
  </si>
  <si>
    <t>178</t>
  </si>
  <si>
    <t>763167126,1</t>
  </si>
  <si>
    <t>SDK obklady podhladu dosky 2x GKF hr. 15 mm</t>
  </si>
  <si>
    <t>220979863</t>
  </si>
  <si>
    <t>179</t>
  </si>
  <si>
    <t>763170021</t>
  </si>
  <si>
    <t>Montáž revíznych dvierok pre sdk podhľady veľkosti 0,10 - 0,25 m2</t>
  </si>
  <si>
    <t>-969768546</t>
  </si>
  <si>
    <t>"revízne dvierka do podhľadu SDK 450x450mm " 2</t>
  </si>
  <si>
    <t>180</t>
  </si>
  <si>
    <t>590160003800,1</t>
  </si>
  <si>
    <t xml:space="preserve">Dvierka revízne vývesné F6, s požiarnou odolnosťou 90 min., šxl 450x450 mm,  do sadrokartónových stropov, </t>
  </si>
  <si>
    <t>-1463159480</t>
  </si>
  <si>
    <t>181</t>
  </si>
  <si>
    <t>998763201</t>
  </si>
  <si>
    <t>Presun hmôt pre drevostavby v objektoch výšky do 12 m</t>
  </si>
  <si>
    <t>281822407</t>
  </si>
  <si>
    <t>182</t>
  </si>
  <si>
    <t>764313001</t>
  </si>
  <si>
    <t>Oddeľovacia štruktúrovaná rohož s integrovanou poistnou hydroizoláciou pre krytiny z pozinkovaného farbeného plechu</t>
  </si>
  <si>
    <t>49538243</t>
  </si>
  <si>
    <t>plocha_S1+plocha_S8+plocha_S7</t>
  </si>
  <si>
    <t>183</t>
  </si>
  <si>
    <t>764314002,1</t>
  </si>
  <si>
    <t>Krytiny z  titánzinkového TiZn plechu, zo zvitkov šírky 670 mm, sklon nad 30° do 45°, podrobna spec vid PD, hr. 0,8 mm</t>
  </si>
  <si>
    <t>804237185</t>
  </si>
  <si>
    <t>184</t>
  </si>
  <si>
    <t>764354038</t>
  </si>
  <si>
    <t>K4b_Montáž zberného kotlíka z titánzinkového TiZn plechu, pre rúry s priemerom do 120 mm</t>
  </si>
  <si>
    <t>-2106624607</t>
  </si>
  <si>
    <t>185</t>
  </si>
  <si>
    <t>553440058900</t>
  </si>
  <si>
    <t>Kotlík zberný titán-zinok TZKLZ 120, rozmer 120 mm</t>
  </si>
  <si>
    <t>-1504942144</t>
  </si>
  <si>
    <t>186</t>
  </si>
  <si>
    <t>764354039</t>
  </si>
  <si>
    <t>Montáž ochranného polkruhového žľabu pred lístim r.š. 250 - 400 mm</t>
  </si>
  <si>
    <t>464950507</t>
  </si>
  <si>
    <t>187</t>
  </si>
  <si>
    <t>553440033000</t>
  </si>
  <si>
    <t xml:space="preserve">Ochrana polkruhového žľabu pred lístím dĺ. 2000 mm z ťahokovu, menovitá veľkosť 250 mm, </t>
  </si>
  <si>
    <t>193693624</t>
  </si>
  <si>
    <t>188</t>
  </si>
  <si>
    <t>764354121,1</t>
  </si>
  <si>
    <t>K4a_Žľaby z titánzinkového TiZn plechu, pododkvapové polkruhové š. 150 mm vr. priponiek</t>
  </si>
  <si>
    <t>798814</t>
  </si>
  <si>
    <t>98,32*1,05</t>
  </si>
  <si>
    <t>K4a</t>
  </si>
  <si>
    <t>189</t>
  </si>
  <si>
    <t>764393520</t>
  </si>
  <si>
    <t>Hrebeň strechy z lesklého titánzinkového TiZn plechu, r.š. 330 mm</t>
  </si>
  <si>
    <t>-1367590900</t>
  </si>
  <si>
    <t>49,1*2*1,05</t>
  </si>
  <si>
    <t>190</t>
  </si>
  <si>
    <t>764394530</t>
  </si>
  <si>
    <t>Podkladový pás z lesklého titánzinkového TiZn plechu, r.š. 330 mm</t>
  </si>
  <si>
    <t>435214340</t>
  </si>
  <si>
    <t>191</t>
  </si>
  <si>
    <t>764414060,1</t>
  </si>
  <si>
    <t>Oplechovanie parapetov z titánzinkového TiZn plechu, vrátane rohov, r.š. 365 mm vr. priponiek</t>
  </si>
  <si>
    <t>-615437754</t>
  </si>
  <si>
    <t>2,86*1,05 "K2a</t>
  </si>
  <si>
    <t>3,21*1,05 "K2b</t>
  </si>
  <si>
    <t>4,06*1,05 "K2c</t>
  </si>
  <si>
    <t>24,36*1,05 "K2d</t>
  </si>
  <si>
    <t>parapety_K2a_d</t>
  </si>
  <si>
    <t>192</t>
  </si>
  <si>
    <t>764424080,1</t>
  </si>
  <si>
    <t>K5_Oplechovanie presahu fasády pilastra z  titánzinkového TiZn plechu,  r.š. 550 mm vr. priponiek</t>
  </si>
  <si>
    <t>-1009449948</t>
  </si>
  <si>
    <t>40,3*1,05</t>
  </si>
  <si>
    <t>K5</t>
  </si>
  <si>
    <t>193</t>
  </si>
  <si>
    <t>764424080,2</t>
  </si>
  <si>
    <t>K6_Oplechovanie presahu fasády pilastra z  titánzinkového TiZn plechu,  r.š. 610 mm vr. priponiek</t>
  </si>
  <si>
    <t>-849378099</t>
  </si>
  <si>
    <t>27,64*1,05</t>
  </si>
  <si>
    <t>K6</t>
  </si>
  <si>
    <t>194</t>
  </si>
  <si>
    <t>764434003,1</t>
  </si>
  <si>
    <t>K1b_Oplechovanie sokla pri okna z  titánzinkového TiZn plechu, r.š. 410 mm vr. priponiek</t>
  </si>
  <si>
    <t>-306827765</t>
  </si>
  <si>
    <t>29,28*1,05</t>
  </si>
  <si>
    <t>K1b</t>
  </si>
  <si>
    <t>195</t>
  </si>
  <si>
    <t>764434005,4</t>
  </si>
  <si>
    <t>K1c_Oplechovanie sokla pri pilastri z  titánzinkového TiZn plechu, r.š. 570 mm vr. priponiek</t>
  </si>
  <si>
    <t>-49294497</t>
  </si>
  <si>
    <t>37,54*1,05</t>
  </si>
  <si>
    <t>K1c</t>
  </si>
  <si>
    <t>196</t>
  </si>
  <si>
    <t>764434006,1</t>
  </si>
  <si>
    <t>K1a_Oplechovanie sokla z  titánzinkového TiZn plechu, c r.š. 680 mm vr. priponiek</t>
  </si>
  <si>
    <t>-107798532</t>
  </si>
  <si>
    <t>80,12*1,05</t>
  </si>
  <si>
    <t>K1a</t>
  </si>
  <si>
    <t>197</t>
  </si>
  <si>
    <t>764434505,1</t>
  </si>
  <si>
    <t>K3d_Oplechovanie muriva a atík z titánzinkového TiZn plechu,  r.š. 590 mm vr. priponiek</t>
  </si>
  <si>
    <t>-1745985999</t>
  </si>
  <si>
    <t>70,43*1,05</t>
  </si>
  <si>
    <t>198</t>
  </si>
  <si>
    <t>764434505,2</t>
  </si>
  <si>
    <t>K3f_Oplechovanie muriva a atík z titánzinkového TiZn plechu,  r.š. 560 mm vr. priponiek</t>
  </si>
  <si>
    <t>-1053790254</t>
  </si>
  <si>
    <t>7,76*1,05</t>
  </si>
  <si>
    <t>199</t>
  </si>
  <si>
    <t>764434506,0</t>
  </si>
  <si>
    <t>K3b_Oplechovanie muriva a atík z  titánzinkového TiZn plechu, r.š. 700 mm vr. priponiek</t>
  </si>
  <si>
    <t>1482301994</t>
  </si>
  <si>
    <t>21,58*1,05</t>
  </si>
  <si>
    <t>200</t>
  </si>
  <si>
    <t>764434506,01</t>
  </si>
  <si>
    <t>K3c_Oplechovanie muriva a atík z  titánzinkového TiZn plechu,  r.š. 690 mm vr. priponiek</t>
  </si>
  <si>
    <t>183251418</t>
  </si>
  <si>
    <t>31,77*1,05</t>
  </si>
  <si>
    <t>201</t>
  </si>
  <si>
    <t>764434506,02</t>
  </si>
  <si>
    <t>K3e_Oplechovanie muriva a atík z  titánzinkového TiZn plechu,  r.š. 670 mm vr. priponiek</t>
  </si>
  <si>
    <t>-896169777</t>
  </si>
  <si>
    <t>8,52*1,05</t>
  </si>
  <si>
    <t>202</t>
  </si>
  <si>
    <t>764434506,1</t>
  </si>
  <si>
    <t>K3a_Oplechovanie muriva a atík z titánzinkového TiZn plechu,  r.š. 1080 mm vr. priponiek</t>
  </si>
  <si>
    <t>1010006694</t>
  </si>
  <si>
    <t>46,08*1,05</t>
  </si>
  <si>
    <t>203</t>
  </si>
  <si>
    <t>764434506,10</t>
  </si>
  <si>
    <t>K8_Oplechovanie skrinky pre plyn z titánzinkového TiZn plechu,  r.š. 1170 mm vr. priponiek</t>
  </si>
  <si>
    <t>1808053479</t>
  </si>
  <si>
    <t>2,2*1,05</t>
  </si>
  <si>
    <t>204</t>
  </si>
  <si>
    <t>764454023</t>
  </si>
  <si>
    <t>K4c_Montáž kolien z titánzinkového TiZn plechu, pre zvodové rúry</t>
  </si>
  <si>
    <t>-664928201</t>
  </si>
  <si>
    <t>205</t>
  </si>
  <si>
    <t>553440057100</t>
  </si>
  <si>
    <t>Koleno lisované titán-zinok TZK 120, 72°, priemer 120 mm</t>
  </si>
  <si>
    <t>364941188</t>
  </si>
  <si>
    <t>206</t>
  </si>
  <si>
    <t>764454023,1</t>
  </si>
  <si>
    <t>K4g_Montáž kolien z titánzinkového TiZn plechu, pre zvodové rúry</t>
  </si>
  <si>
    <t>-1685710272</t>
  </si>
  <si>
    <t>207</t>
  </si>
  <si>
    <t>553440056800</t>
  </si>
  <si>
    <t>Koleno lisované titán-zinok TZK 80, 85°, priemer 75 mm</t>
  </si>
  <si>
    <t>1014364978</t>
  </si>
  <si>
    <t>208</t>
  </si>
  <si>
    <t>764454122,1</t>
  </si>
  <si>
    <t>K4f_K4h_Zvodové rúry z titánzinkového TiZn plechu, kruhové priemer 75 mm</t>
  </si>
  <si>
    <t>-169059917</t>
  </si>
  <si>
    <t>0,2*1,05 "K4f</t>
  </si>
  <si>
    <t>3*1,05 "K4h</t>
  </si>
  <si>
    <t>209</t>
  </si>
  <si>
    <t>764454124,1</t>
  </si>
  <si>
    <t>K4d_K4e_Zvodové rúry z titánzinkového TiZn plechu, kruhové priemer 110 mm</t>
  </si>
  <si>
    <t>369580876</t>
  </si>
  <si>
    <t>(6,4+3)*1,05</t>
  </si>
  <si>
    <t>210</t>
  </si>
  <si>
    <t>998764202</t>
  </si>
  <si>
    <t>Presun hmôt pre konštrukcie klampiarske v objektoch výšky nad 6 do 12 m</t>
  </si>
  <si>
    <t>-191461002</t>
  </si>
  <si>
    <t>211</t>
  </si>
  <si>
    <t>766662113</t>
  </si>
  <si>
    <t>Montáž dverového krídla otočného jednokrídlového bezpoldrážkového, do existujúcej zárubne, vrátane kovania</t>
  </si>
  <si>
    <t>-459998382</t>
  </si>
  <si>
    <t>"D1_90/210" 1</t>
  </si>
  <si>
    <t>"D2_90/210" 1</t>
  </si>
  <si>
    <t>"D3_80/210" 9</t>
  </si>
  <si>
    <t>"D4_70/210" 2</t>
  </si>
  <si>
    <t>"D5_70/210" 2</t>
  </si>
  <si>
    <t>"D6_70/210" 4</t>
  </si>
  <si>
    <t>"D7_70/210" 2</t>
  </si>
  <si>
    <t>"D8_60/210" 1</t>
  </si>
  <si>
    <t>212</t>
  </si>
  <si>
    <t>549150000600</t>
  </si>
  <si>
    <t xml:space="preserve">Kľučka dverová 2x, 2x rozeta BB,  nehrdzavejúca oceľ, povrch nerez brúsený, </t>
  </si>
  <si>
    <t>-957539683</t>
  </si>
  <si>
    <t>213</t>
  </si>
  <si>
    <t>611610002900</t>
  </si>
  <si>
    <t xml:space="preserve">Dvere vnútorné jednokrídlové, šírka 600-900 mm, výplň DTD doska, povrch CPL laminát M10, mechanicky odolné plné, </t>
  </si>
  <si>
    <t>-2078201216</t>
  </si>
  <si>
    <t>214</t>
  </si>
  <si>
    <t>766662133</t>
  </si>
  <si>
    <t>Montáž dverového krídla otočného dvojkrídlového bezpoldrážkového, do existujúcej zárubne, vrátane kovania</t>
  </si>
  <si>
    <t>-1410623979</t>
  </si>
  <si>
    <t>"D20_90+70/210" 1</t>
  </si>
  <si>
    <t>215</t>
  </si>
  <si>
    <t>990642677</t>
  </si>
  <si>
    <t>216</t>
  </si>
  <si>
    <t>-174830165</t>
  </si>
  <si>
    <t>217</t>
  </si>
  <si>
    <t>766694122</t>
  </si>
  <si>
    <t>S1_Montáž parapetnej dosky drevenej šírky nad 300 mm, dĺžky 1000-1600 mm</t>
  </si>
  <si>
    <t>-1928732010</t>
  </si>
  <si>
    <t>218</t>
  </si>
  <si>
    <t>611550001500,1</t>
  </si>
  <si>
    <t xml:space="preserve">Parapetná doska drevená masív dub, šírka 355 mm, </t>
  </si>
  <si>
    <t>2058480182</t>
  </si>
  <si>
    <t>31,68*1,05</t>
  </si>
  <si>
    <t>219</t>
  </si>
  <si>
    <t>998766202</t>
  </si>
  <si>
    <t>Presun hmot pre konštrukcie stolárske v objektoch výšky nad 6 do 12 m</t>
  </si>
  <si>
    <t>-1984490623</t>
  </si>
  <si>
    <t>220</t>
  </si>
  <si>
    <t>767135722,1</t>
  </si>
  <si>
    <t xml:space="preserve">Montáž stien doplň. častí ukončenie oplechovania stien na soklové lišty do muriva  </t>
  </si>
  <si>
    <t>217424761</t>
  </si>
  <si>
    <t>"1.01" 1,59*2</t>
  </si>
  <si>
    <t xml:space="preserve">"1.02" (3,505+3,705+3,625+3,705)   </t>
  </si>
  <si>
    <t>"1.03" (1,865*2)+"ZS"(7,87*2+3,265*2)   "!!!"</t>
  </si>
  <si>
    <t>"1.04" (3,705+2,1+5,605)    "!!!"</t>
  </si>
  <si>
    <t>"1.05"  (29,56+9,885+41,245-1,44*3-1,28*9-1*2)   "!!!"</t>
  </si>
  <si>
    <t>"1.06" (4,905-1,28*2+3,4+1,7)</t>
  </si>
  <si>
    <t>"1.07"  (3,53+4,905+5,13)</t>
  </si>
  <si>
    <t>"1.08" (10,205+1,5+10,205)-(4*0,9+3*0,7)</t>
  </si>
  <si>
    <t>"1.09" (3,28+3,25+3,28+3,25)-(0,9)</t>
  </si>
  <si>
    <t>"1.15" (3,38+3,4)*2-(0,9)</t>
  </si>
  <si>
    <t>"1.16" (3,57+3,38)*2-(0,9)</t>
  </si>
  <si>
    <t>"1.17" (2,785+3,38)*2-(0,9)</t>
  </si>
  <si>
    <t>"1.18" (8,43+30,09)*2-(1,28*6+1,9+1,6*2)</t>
  </si>
  <si>
    <t>"1.19" (3,8+8,43)*2-(1,6+1,25)</t>
  </si>
  <si>
    <t>"1.20" (3,385+5,52)*2-(0,9)</t>
  </si>
  <si>
    <t>"1.21" (2,85+1,2)*2-(0,9*4)</t>
  </si>
  <si>
    <t>"1.23" (2,8+3,72)*2-(0,7+0,9)</t>
  </si>
  <si>
    <t>"1.25" (2,57+3,2)*2-(0,9)</t>
  </si>
  <si>
    <t>"1.26" (2,85+1,9)*2-(0,9)</t>
  </si>
  <si>
    <t>"1.32" (3,385+4,3)*2-(1,1)</t>
  </si>
  <si>
    <t>"1.33" (44,75+33,265+9,885+0,2+0,33)-(1,28*11+0,9*3+1,1)     "!!! - 33,265 je ZS"</t>
  </si>
  <si>
    <t>"1.34" (10,27+1,915)+"ZS"(8,355) "!!!"</t>
  </si>
  <si>
    <t>"1.35" (25,44+8,43)*2-(1,28*6)</t>
  </si>
  <si>
    <t>"1.36" (6,89+8,43)*2-(1,28*2)</t>
  </si>
  <si>
    <t>"1.37" (16,67+8,43)*2-(4*1,28)</t>
  </si>
  <si>
    <t>"1,38" (2,1+2,22+0,2)  "!!! Z"</t>
  </si>
  <si>
    <t>"rezerva 5%" nerez_sokel*0,05</t>
  </si>
  <si>
    <t>221</t>
  </si>
  <si>
    <t>553610000100R</t>
  </si>
  <si>
    <t xml:space="preserve">Nerezový soklík 10 cm    </t>
  </si>
  <si>
    <t>-2118405751</t>
  </si>
  <si>
    <t>602,744725481712*1,05 'Prepočítané koeficientom množstva</t>
  </si>
  <si>
    <t>222</t>
  </si>
  <si>
    <t>767583353,1</t>
  </si>
  <si>
    <t>Montáž podhľadov plechovy obklad, spec vid PD</t>
  </si>
  <si>
    <t>1357856417</t>
  </si>
  <si>
    <t>plocha_S7*1,05</t>
  </si>
  <si>
    <t>223</t>
  </si>
  <si>
    <t>191120002400,1</t>
  </si>
  <si>
    <t xml:space="preserve">Plech titánzinkový , hr. 0,80 mm, </t>
  </si>
  <si>
    <t>-797254358</t>
  </si>
  <si>
    <t>109,89*1,05 'Prepočítané koeficientom množstva</t>
  </si>
  <si>
    <t>224</t>
  </si>
  <si>
    <t>767584502,1</t>
  </si>
  <si>
    <t>Montáž kov. podhľadov kazetových, systém vrátane nosného roštu na oceľ. konštr. z kaziet veľ. 600x600 mm  + dodávka</t>
  </si>
  <si>
    <t>187672497</t>
  </si>
  <si>
    <t>"1.04" 2,39*5,705</t>
  </si>
  <si>
    <t>"1.05" 96,16</t>
  </si>
  <si>
    <t>"1.33"  96,38</t>
  </si>
  <si>
    <t>"1.34"  18,10</t>
  </si>
  <si>
    <t>"1.38" 2,39*5,705</t>
  </si>
  <si>
    <t>"rezerva 5%" podhlad_kov_F21*0,05</t>
  </si>
  <si>
    <t>225</t>
  </si>
  <si>
    <t>767591220,2</t>
  </si>
  <si>
    <t>Montáž podlahových konštrukcií vzduchotechnickej zostavy na kotvenie VZT jednotiek vid výkaz zamoc vyrobky VZT + dodávka, spec PD</t>
  </si>
  <si>
    <t>sub</t>
  </si>
  <si>
    <t>-376804707</t>
  </si>
  <si>
    <t>226</t>
  </si>
  <si>
    <t>767612100</t>
  </si>
  <si>
    <t>Montáž okien hliníkových s hydroizolačnými ISO páskami (exteriérová a interiérová)</t>
  </si>
  <si>
    <t>-271718447</t>
  </si>
  <si>
    <t>"O1_okno 1280x1950" (1,31+1,98)*2*24</t>
  </si>
  <si>
    <t>"O2_okno 3150x700" (3,18+0,73)*2*1</t>
  </si>
  <si>
    <t>"O3_okno 2800x700" (2,83+0,73)*2*1</t>
  </si>
  <si>
    <t>227</t>
  </si>
  <si>
    <t>283290006000</t>
  </si>
  <si>
    <t>Tesniaca fólia CX exteriér,š. 180 mm, dĺ. 30 m, pre tesnenie pripájacej škáry okenného rámu a muriva, polymér</t>
  </si>
  <si>
    <t>-389075520</t>
  </si>
  <si>
    <t>228</t>
  </si>
  <si>
    <t>283290006400</t>
  </si>
  <si>
    <t>Tesniaca fólia CX interiér, š. 150 mm, dĺ. 30 m, pre tesnenie pripájacej škáry okenného rámu a muriva, polymér</t>
  </si>
  <si>
    <t>1095916190</t>
  </si>
  <si>
    <t>229</t>
  </si>
  <si>
    <t>553410003900,1</t>
  </si>
  <si>
    <t>O1_Okno hliníkové jednokridlové, OS 1280x1950 mm, spec vid PD</t>
  </si>
  <si>
    <t>1987888950</t>
  </si>
  <si>
    <t>230</t>
  </si>
  <si>
    <t>553410003900,2</t>
  </si>
  <si>
    <t>O2_Okno hliníkové dvojkridlové, 2xOS 3150x700 mm, spec vid PD</t>
  </si>
  <si>
    <t>481435065</t>
  </si>
  <si>
    <t>231</t>
  </si>
  <si>
    <t>553410003900,3</t>
  </si>
  <si>
    <t>O3_Okno hliníkové dvojkridlové, 2xOS 2800x700 mm, spec vid PD</t>
  </si>
  <si>
    <t>-327623376</t>
  </si>
  <si>
    <t>232</t>
  </si>
  <si>
    <t>767641110</t>
  </si>
  <si>
    <t>Montáž kovového dverového krídla otočného jednokrídlového, do existujúcej zárubne, vrátane kovania</t>
  </si>
  <si>
    <t>684900121</t>
  </si>
  <si>
    <t>"D14_1148/2254" 3</t>
  </si>
  <si>
    <t>"D15_1148/2254" 3</t>
  </si>
  <si>
    <t>"D21_1148/2254" 2</t>
  </si>
  <si>
    <t>553410014800,1</t>
  </si>
  <si>
    <t>Dvere hliníkové  jednokrídlové otočné š. do 1300x2300 mm</t>
  </si>
  <si>
    <t>-1778884534</t>
  </si>
  <si>
    <t>234</t>
  </si>
  <si>
    <t>549150001100,1</t>
  </si>
  <si>
    <t>Klučka + klučka, hlíník,</t>
  </si>
  <si>
    <t>546214616</t>
  </si>
  <si>
    <t>235</t>
  </si>
  <si>
    <t>767641120</t>
  </si>
  <si>
    <t>Montáž kovového dverového krídla otočného dvojkrídlového, do existujúcej zárubne, vrátane kovania</t>
  </si>
  <si>
    <t>261351904</t>
  </si>
  <si>
    <t>"D13_881+581/2271" 1</t>
  </si>
  <si>
    <t>"D16_881+581/2254" 1</t>
  </si>
  <si>
    <t>236</t>
  </si>
  <si>
    <t>553410032100,1</t>
  </si>
  <si>
    <t>Dvere hliníkové  jednokrídlové otočné š. do 880x2300 mm</t>
  </si>
  <si>
    <t>-1544504912</t>
  </si>
  <si>
    <t>237</t>
  </si>
  <si>
    <t>798781516</t>
  </si>
  <si>
    <t>238</t>
  </si>
  <si>
    <t>767646270</t>
  </si>
  <si>
    <t>Montáž obložkových hliníkových zárubní jednokrídlových</t>
  </si>
  <si>
    <t>-913824008</t>
  </si>
  <si>
    <t>239</t>
  </si>
  <si>
    <t>553310003900,1</t>
  </si>
  <si>
    <t xml:space="preserve">Zárubňa hliníková obložková šxv 600-1200x 2320 mm, </t>
  </si>
  <si>
    <t>-1744410429</t>
  </si>
  <si>
    <t>240</t>
  </si>
  <si>
    <t>767646275</t>
  </si>
  <si>
    <t>Montáž obložkových hliníkových zárubní dvojkrídlových</t>
  </si>
  <si>
    <t>-971571038</t>
  </si>
  <si>
    <t>241</t>
  </si>
  <si>
    <t>55331000460,1</t>
  </si>
  <si>
    <t xml:space="preserve">Zárubňa hliníková obložková šxv 1900x2320 mm, </t>
  </si>
  <si>
    <t>76474245</t>
  </si>
  <si>
    <t>242</t>
  </si>
  <si>
    <t>767646280</t>
  </si>
  <si>
    <t>Montáž skrytých hliníkových zárubní jednokrídlových</t>
  </si>
  <si>
    <t>707164565</t>
  </si>
  <si>
    <t>243</t>
  </si>
  <si>
    <t>553310016400</t>
  </si>
  <si>
    <t>Zárubňa skrytá nerezová pre otočné dvere čistý priechod š. 600-900 mm, v. 1970 a 2100 mm, hr. priečky 100-300 mm, spec vid PD</t>
  </si>
  <si>
    <t>-613210685</t>
  </si>
  <si>
    <t>244</t>
  </si>
  <si>
    <t>767646285</t>
  </si>
  <si>
    <t>Montáž skrytých hliníkových zárubní dvojkrídlových</t>
  </si>
  <si>
    <t>-816491531</t>
  </si>
  <si>
    <t>245</t>
  </si>
  <si>
    <t>553310017700,1</t>
  </si>
  <si>
    <t>Zárubňa skrytá nerezová pre otočné dvere  čistý priechod š.1601-2700 mm, v. 1970 a 2100 mm</t>
  </si>
  <si>
    <t>-2117797825</t>
  </si>
  <si>
    <t>246</t>
  </si>
  <si>
    <t>767661021</t>
  </si>
  <si>
    <t>OST12_Montáž predokennej rolety od šírky 120 cm do 200 cm dĺžky do 260 cm</t>
  </si>
  <si>
    <t>-299232205</t>
  </si>
  <si>
    <t>"OKNO 1208x1950" 24</t>
  </si>
  <si>
    <t>247</t>
  </si>
  <si>
    <t>611520035000,1</t>
  </si>
  <si>
    <t>1046271578</t>
  </si>
  <si>
    <t>248</t>
  </si>
  <si>
    <t>767995101</t>
  </si>
  <si>
    <t>Montáž ostatných atypických kovových stavebných doplnkových konštrukcií do 5 kg</t>
  </si>
  <si>
    <t>-1244229012</t>
  </si>
  <si>
    <t>ZAMOCNICKE PRVKY+REZERVA 10%</t>
  </si>
  <si>
    <t>"Z3a_b_3a_kotviaca tyc madla 10" 0,167*1,1</t>
  </si>
  <si>
    <t>"Z3a_b_3b_kotviaca tyc madla 10" 0,713*1,1</t>
  </si>
  <si>
    <t>"Z3a_b_4_kotviaca platnicka stlpika 100/100/10" 2,358*1,1</t>
  </si>
  <si>
    <t>"Z3a_b_4_kotviaca platnicka stlpika 50/50/10" 1,179*1,1</t>
  </si>
  <si>
    <t>"Z4a_b_3a_kotviaca tyc madla 10" 0,167*1,1</t>
  </si>
  <si>
    <t>"Z4a_b_3b_kotviaca tyc madla 10" 0,713*1,1</t>
  </si>
  <si>
    <t>"Z4a_b_4_kotviaca platnicka stlpika 100/100/10" 2,358*1,1</t>
  </si>
  <si>
    <t>"Z4a_b_4_kotviaca platnicka stlpika 50/50/10" 1,179*1,1</t>
  </si>
  <si>
    <t>"Z8_ocel konzola 530/80" 7,198*1,1</t>
  </si>
  <si>
    <t>VYKAZ OCELE-NOVE OBJEKTY+REZERVA 5%</t>
  </si>
  <si>
    <t>"OC14_IPE120" 182,52*1,05</t>
  </si>
  <si>
    <t>"OC15_IPE100" 17,98*1,05</t>
  </si>
  <si>
    <t>"OC16_PLATNA200x150x15" 536,94*1,05</t>
  </si>
  <si>
    <t>"OC36_80/60/4" 64,44*1,05</t>
  </si>
  <si>
    <t>"OC39_PLATNA40x40x8" 9,65*1,05</t>
  </si>
  <si>
    <t>"OC40_80/60/4" 11,75*1,05</t>
  </si>
  <si>
    <t>Pristresok pre meranie a regulaciu plynu+REZERVA 10%</t>
  </si>
  <si>
    <t>"Z14_14c"5,76*1,1</t>
  </si>
  <si>
    <t>"Z14_14d"6,324*1,1</t>
  </si>
  <si>
    <t>"Z14_14f"10,174*1,1</t>
  </si>
  <si>
    <t>249</t>
  </si>
  <si>
    <t>767995102</t>
  </si>
  <si>
    <t>Montáž ostatných atypických kovových stavebných doplnkových konštrukcií nad 5 do 10 kg</t>
  </si>
  <si>
    <t>591199463</t>
  </si>
  <si>
    <t>"Z3a_b_2_stlpik 50/50" 47,1*1,1</t>
  </si>
  <si>
    <t>"Z4a_b_2_stlpik 50/50" 47,1*1,1</t>
  </si>
  <si>
    <t>"Z10_2a" 5,525*1,1</t>
  </si>
  <si>
    <t>"Z10_2b" 6,953*1,1</t>
  </si>
  <si>
    <t>"Z10_2c"12,764*1,1</t>
  </si>
  <si>
    <t>"OC26_80/60/4" 73,83*1,05</t>
  </si>
  <si>
    <t>"OC37_L150x150x12" 321,36*1,05</t>
  </si>
  <si>
    <t>"Z14_14a"22,08*1,1</t>
  </si>
  <si>
    <t>"Z14_14b"18,27*1,1</t>
  </si>
  <si>
    <t>"Z14_14e"15,088*1,1</t>
  </si>
  <si>
    <t>250</t>
  </si>
  <si>
    <t>767995103</t>
  </si>
  <si>
    <t>Montáž ostatných atypických kovových stavebných doplnkových konštrukcií nad 10 do 20 kg</t>
  </si>
  <si>
    <t>439538056</t>
  </si>
  <si>
    <t>"Z1b" 13,091*1,1</t>
  </si>
  <si>
    <t>"Z1c" 15,237*1,1</t>
  </si>
  <si>
    <t>"Z1d" 97,643*1,1</t>
  </si>
  <si>
    <t>"Z2b" 15,044*1,1</t>
  </si>
  <si>
    <t>"Z3a_b_1c_madlo_rurka_51x4" 60,203*1,1</t>
  </si>
  <si>
    <t>"Z3a_b_1d_madlo_rurka_51x4" 60,595*1,1</t>
  </si>
  <si>
    <t>"Z3a_b_6_soklova lista 100/10" 73,821*1,1</t>
  </si>
  <si>
    <t>"Z4a_b_1c_madlo_rurka_51x4" 60,501*1,1</t>
  </si>
  <si>
    <t>"Z4a_b_1d_madlo_rurka_51x4" 60,532*1,1</t>
  </si>
  <si>
    <t>"Z4a_b_6_soklova lista 100/10" 74,151*1,1</t>
  </si>
  <si>
    <t>"Z10_1" 61,532*1,1</t>
  </si>
  <si>
    <t>VYKAZ OCELE-JESTVUJUCE OBJEKTY+REZERVA 5%</t>
  </si>
  <si>
    <t>"OC07_100x50x4" 28,97*1,05</t>
  </si>
  <si>
    <t>"OC08_100x50x4" 31,61*1,05</t>
  </si>
  <si>
    <t>"OC10_IPE80" 604,2*1,05</t>
  </si>
  <si>
    <t>"OC11_IPE80" 1320*1,05</t>
  </si>
  <si>
    <t>"OC12_IPE80" 294,78*1,05</t>
  </si>
  <si>
    <t>"OC24_80/60/4" 1315,55*1,05</t>
  </si>
  <si>
    <t>"OC25_80/60/4" 204,04*1,05</t>
  </si>
  <si>
    <t>"OC29_80/60/4" 88,1*1,05</t>
  </si>
  <si>
    <t>"OC30_80/60/4" 80,54*1,05</t>
  </si>
  <si>
    <t>"OC31_80/60/4" 36,5*1,05</t>
  </si>
  <si>
    <t>"OC33_80/60/4" 67,96*1,05</t>
  </si>
  <si>
    <t>"OC34_80/60/4" 91,62*1,05</t>
  </si>
  <si>
    <t>"OC38_PLATNA300x300x25" 247,28*1,05</t>
  </si>
  <si>
    <t>251</t>
  </si>
  <si>
    <t>767995104</t>
  </si>
  <si>
    <t>Montáž ostatných atypických kovových stavebných doplnkových konštrukcií nad 20 do 50 kg</t>
  </si>
  <si>
    <t>1691973004</t>
  </si>
  <si>
    <t>"Z3a_b_1a_madlo rurka 51x4" 90,798*1,1</t>
  </si>
  <si>
    <t>"Z3a_b_1b_madlo rurka 51x4" 90,079*1,1</t>
  </si>
  <si>
    <t>"Z4a_b_1a_madlo rurka 51x4" 91,41*1,1</t>
  </si>
  <si>
    <t>"Z4a_b_1b_madlo rurka 51x4" 91,128*1,1</t>
  </si>
  <si>
    <t>"Z7_ocelovy RHS profil 160/80/4" 93,888*1,1</t>
  </si>
  <si>
    <t>"Z10_2c" 76,581*1,1</t>
  </si>
  <si>
    <t>"OC01_L150x75x9" 651*1,05</t>
  </si>
  <si>
    <t>"OC02_L150x75x9" 488,25*1,05</t>
  </si>
  <si>
    <t>"OC03_L150x75x9" 74,4*1,05</t>
  </si>
  <si>
    <t>"OC04_100x50x4" 925,41*1,05</t>
  </si>
  <si>
    <t>"OC06_100x50x4" 656,74*1,05</t>
  </si>
  <si>
    <t>"OC22_80/60/4" 770,2*1,05</t>
  </si>
  <si>
    <t>"OC23_80/60/4" 634,28*1,05</t>
  </si>
  <si>
    <t>"OC28_80/60/4" 166,12*1,05</t>
  </si>
  <si>
    <t>"OC32_80/60/4" 174,09*1,05</t>
  </si>
  <si>
    <t>252</t>
  </si>
  <si>
    <t>767995105</t>
  </si>
  <si>
    <t>Montáž ostatných atypických kovových stavebných doplnkových konštrukcií nad 50 do 100 kg</t>
  </si>
  <si>
    <t>312859859</t>
  </si>
  <si>
    <t>"Z2a" 88,849*1,1</t>
  </si>
  <si>
    <t>"OC05_100x50x4" 597,04*1,05</t>
  </si>
  <si>
    <t>"OC35_80/60/4" 173,67*1,05</t>
  </si>
  <si>
    <t>253</t>
  </si>
  <si>
    <t>767995106</t>
  </si>
  <si>
    <t>Montáž ostatných atypických kovových stavebných doplnkových konštrukcií nad 100 do 250 kg</t>
  </si>
  <si>
    <t>416461238</t>
  </si>
  <si>
    <t>"OC13_100/60/4" 2066,81*1,05</t>
  </si>
  <si>
    <t>"OC21_HEB240" 187,2*1,05</t>
  </si>
  <si>
    <t>254</t>
  </si>
  <si>
    <t>767995107</t>
  </si>
  <si>
    <t>Montáž ostatných atypických kovových stavebných doplnkových konštrukcií nad 250 do 500 kg</t>
  </si>
  <si>
    <t>-1851776512</t>
  </si>
  <si>
    <t>"OC17_HEB240" 1822,08*1,05</t>
  </si>
  <si>
    <t>"OC27_80/60/4" 599,05*1,05</t>
  </si>
  <si>
    <t>255</t>
  </si>
  <si>
    <t>767995108</t>
  </si>
  <si>
    <t>Montáž ostatných atypických kovových stavebných doplnkových konštrukcií nad 500 kg</t>
  </si>
  <si>
    <t>1783553255</t>
  </si>
  <si>
    <t>"OC18_HEB240" 1755,52*1,05</t>
  </si>
  <si>
    <t>"OC19_HEB240" 1722,24*1,05</t>
  </si>
  <si>
    <t>"OC20_HEB240" 657,28*1,05</t>
  </si>
  <si>
    <t>256</t>
  </si>
  <si>
    <t>132110001,1</t>
  </si>
  <si>
    <t>Ocel konštruckie s povrch úpravou S235JRG1, spec vid PD</t>
  </si>
  <si>
    <t>-969623101</t>
  </si>
  <si>
    <t>(ocel_5kg+ocel_10kg+ocel_20kg+ocel_50kg+ocel_100kg+ocel_250kg+ocel_500kg+ocel_nad_500kg)/1000</t>
  </si>
  <si>
    <t>257</t>
  </si>
  <si>
    <t>132110001,2</t>
  </si>
  <si>
    <t>Ocel konštruckie s povrch úpravou S235JRG1, spec vid PD - príplatok za protipožiarny náter</t>
  </si>
  <si>
    <t>1712924321</t>
  </si>
  <si>
    <t>(ocel_5kg+ocel_10kg+ocel_20kg+ocel_50kg+ocel_100kg+ocel_250kg+ocel_500kg+ocel_nad_500kg)/1000*0,3 "odhad cca 30% z celkoveho mnozstva</t>
  </si>
  <si>
    <t>258</t>
  </si>
  <si>
    <t>998767202</t>
  </si>
  <si>
    <t>Presun hmôt pre kovové stavebné doplnkové konštrukcie v objektoch výšky nad 6 do 12 m</t>
  </si>
  <si>
    <t>1060141451</t>
  </si>
  <si>
    <t>771</t>
  </si>
  <si>
    <t>Podlahy z dlaždíc</t>
  </si>
  <si>
    <t>259</t>
  </si>
  <si>
    <t>771541015,1</t>
  </si>
  <si>
    <t>Montáž podláh z dlaždíc keramických  kladených do cemetového lepidla, spec vid PD</t>
  </si>
  <si>
    <t>2118716354</t>
  </si>
  <si>
    <t>"1.10" 3,14</t>
  </si>
  <si>
    <t>"1.11" 6,48</t>
  </si>
  <si>
    <t>"1.12" 2,7</t>
  </si>
  <si>
    <t>"1.13" 2,7</t>
  </si>
  <si>
    <t>"1.14" 4,86</t>
  </si>
  <si>
    <t>"1,22" 4,62</t>
  </si>
  <si>
    <t>"1.24" 1,22</t>
  </si>
  <si>
    <t>"1.27" 3</t>
  </si>
  <si>
    <t>"1.28" 8.18</t>
  </si>
  <si>
    <t>"1.29" 2,62</t>
  </si>
  <si>
    <t>"1.30" 3</t>
  </si>
  <si>
    <t>"1.31" 7,29</t>
  </si>
  <si>
    <t>260</t>
  </si>
  <si>
    <t>597740001910,1</t>
  </si>
  <si>
    <t>Dlaždice keramické hr. 10 mm, spec vid PD</t>
  </si>
  <si>
    <t>536075579</t>
  </si>
  <si>
    <t>52,3*1,02 'Prepočítané koeficientom množstva</t>
  </si>
  <si>
    <t>261</t>
  </si>
  <si>
    <t>998771102</t>
  </si>
  <si>
    <t>Presun hmôt pre podlahy z dlaždíc v objektoch výšky nad 6 do 12 m</t>
  </si>
  <si>
    <t>-350847508</t>
  </si>
  <si>
    <t>777</t>
  </si>
  <si>
    <t>Podlahy syntetické</t>
  </si>
  <si>
    <t>262</t>
  </si>
  <si>
    <t>777511038,1</t>
  </si>
  <si>
    <t>Liata epoxidová podlaha hr. 2mm, spec vid PD</t>
  </si>
  <si>
    <t>621877186</t>
  </si>
  <si>
    <t>263</t>
  </si>
  <si>
    <t>777610400,1</t>
  </si>
  <si>
    <t>Epoxidový antistatický náter , penetrácia, 1x náter, uzemňovacia sada, spec vid PD</t>
  </si>
  <si>
    <t>1356120445</t>
  </si>
  <si>
    <t>"P5"  18,69</t>
  </si>
  <si>
    <t>264</t>
  </si>
  <si>
    <t>998777102</t>
  </si>
  <si>
    <t>Presun hmôt pre podlahy syntetické v objektoch výšky nad 6 do 12 m</t>
  </si>
  <si>
    <t>1394352614</t>
  </si>
  <si>
    <t>781</t>
  </si>
  <si>
    <t>Obklady</t>
  </si>
  <si>
    <t>265</t>
  </si>
  <si>
    <t>781441020,1</t>
  </si>
  <si>
    <t>Montáž obkladov vnútor. stien z obkladačiek keramických, spec vid PD</t>
  </si>
  <si>
    <t>819908837</t>
  </si>
  <si>
    <t>"1.10" ((1,35+2,325)*2)*2,8-(0,8*2,15)*2</t>
  </si>
  <si>
    <t>"1.11" ((3,6+1,8)*2)*2,8-(0,8*2,15)</t>
  </si>
  <si>
    <t>"1.12" ((2+1,35)*2)*2,8-(0,8*2,15)</t>
  </si>
  <si>
    <t>"1.13" ((1,35+2)*2)*2,8-(0,8*2,15)*2</t>
  </si>
  <si>
    <t>"1.14" ((1,8+2,7)*2)*2,8-(0,8*2,15)</t>
  </si>
  <si>
    <t>"1.22" ((2,9+1,65)*2)*2,8-(0,8*2,15+1,46*2,8)</t>
  </si>
  <si>
    <t>"1.24" ((1,35+1,03)*2)*2,8-(0,7*2,15+1,35*2,8)</t>
  </si>
  <si>
    <t>"1.27" ((2,1+1,5)*2)*2,8-(1,35*2,8+0,7*2,15*2)</t>
  </si>
  <si>
    <t>"1.28" ((3,2+2,7)*2)*2,8-(0,8*2,15+1,35*2,8)</t>
  </si>
  <si>
    <t>"1.29" ((1,75+1,5)*2)*2,8-(0,8*2,15)</t>
  </si>
  <si>
    <t>"1.30" ((2+1,5)*2)*2,8-(0,8*2,15)</t>
  </si>
  <si>
    <t>"1.31" ((2,7+2,7)*2)*2,8-(0,8*2,15)</t>
  </si>
  <si>
    <t>"rezerva 5%" obklad_betonwc*0,05</t>
  </si>
  <si>
    <t>266</t>
  </si>
  <si>
    <t>597740000900,1</t>
  </si>
  <si>
    <t>Keramický obklad spec vid PD</t>
  </si>
  <si>
    <t>920195241</t>
  </si>
  <si>
    <t>244,65*1,02 'Prepočítané koeficientom množstva</t>
  </si>
  <si>
    <t>267</t>
  </si>
  <si>
    <t>998781102</t>
  </si>
  <si>
    <t>Presun hmôt pre obklady keramické v objektoch výšky nad 6 do 12 m</t>
  </si>
  <si>
    <t>-1820715571</t>
  </si>
  <si>
    <t>783</t>
  </si>
  <si>
    <t>Nátery</t>
  </si>
  <si>
    <t>268</t>
  </si>
  <si>
    <t>783831110,1</t>
  </si>
  <si>
    <t>Impregnačný silikónový náter ŽB stropov, spec vid PD</t>
  </si>
  <si>
    <t>-453418949</t>
  </si>
  <si>
    <t>"1.01"  5,18</t>
  </si>
  <si>
    <t>"1.20" 18,69</t>
  </si>
  <si>
    <t>"1.32" 14,56</t>
  </si>
  <si>
    <t>"rezerva 5%" ZB_naterstrop*0,05</t>
  </si>
  <si>
    <t>269</t>
  </si>
  <si>
    <t>783833020,1</t>
  </si>
  <si>
    <t>Impregnačný silikónový náter ŽB stien, spec vid PD</t>
  </si>
  <si>
    <t>-471478131</t>
  </si>
  <si>
    <t>"1.01" (1,73*2)*2,8</t>
  </si>
  <si>
    <t>"1.02" (3,705*2*3,385)</t>
  </si>
  <si>
    <t>"1.03" (1,915*2*3,385)</t>
  </si>
  <si>
    <t>"1.04" (2,3*2,575)-(1,97*2,575)</t>
  </si>
  <si>
    <t>"1.20" (5,67*2*4+3,385*1,2)</t>
  </si>
  <si>
    <t>"1.23" (2,37*2,8)</t>
  </si>
  <si>
    <t>"1.25" (2,57*2,8)</t>
  </si>
  <si>
    <t>"1.26" (2,95*2,8)</t>
  </si>
  <si>
    <t>"1.32" (4,6*2)*3,1</t>
  </si>
  <si>
    <t>"1.34" (10,27+1,915)*2,8</t>
  </si>
  <si>
    <t>"1.38" (2,3*3,025)-(1,97*3,025)</t>
  </si>
  <si>
    <t>"rezerva 5%" ZB_naterstena*0,05</t>
  </si>
  <si>
    <t>270</t>
  </si>
  <si>
    <t>783843140,1</t>
  </si>
  <si>
    <t>Vosková impregnácia</t>
  </si>
  <si>
    <t>-198117587</t>
  </si>
  <si>
    <t>"1.04"  (1,16*1,5+0,16*1,5)*2</t>
  </si>
  <si>
    <t>"1.05" (1,16*1,5+0,11*1,5)+(0,915*1,42+0,915*0,6)+(0,37*1,75)+(0,51*1,75)+(0,395*1,75)+(0,485*1,75)+(0,215*1,5)+(0,565*1,5)+(0,178*1,5)+(0,622*1,5)</t>
  </si>
  <si>
    <t>"1.06" (0,915*1,42+0,245*0,85+0,55*0,85)</t>
  </si>
  <si>
    <t>"1.18" 0,37*1,75+0,51*1,75+0,395*1,75+0,485*1,75+0,215*1,5+0,565*1,5+0,178*1,5+0,622*1,5+0,63*1,75</t>
  </si>
  <si>
    <t>"1.19" 4,03*2,93</t>
  </si>
  <si>
    <t>"1.33" 1,6*1,35+1,6*0,6+0,11*1,35+0,765*1,6+0,46*0,6+1,47*1,6+0,11*1,6+0,41*1,35+0,41*0,6+1,47*1,6+0,11*1,6*2+0,916*1,6+0,49*1,6+0,49*0,6+1,47*1,6</t>
  </si>
  <si>
    <t>"1.33 pokračovanie" 0,11*1,6*2+0,443*0,6</t>
  </si>
  <si>
    <t>"1.35" 0,443*0,6+1,47*1,6+0,49*0,6+0,916*1,6+1,47*1,6+0,41*1,35+0,33*1,6+0,435*1,94+0,465*0,1+0,916*1,6+0,78*1,05+0,495*1,6+1,03*1,6+0,63*2,16</t>
  </si>
  <si>
    <t>"1.36"  1,47*1,6+0,81*1,6+0,63*2,16</t>
  </si>
  <si>
    <t>"1.37" 0,765*1,6+1,6*1,35+1,47*1,6+0,275*0,6+0,63*2,16+1,36*1,6+1,36*1,6+0,63*2,16+0,79*1,6+0,515*1,6+0,326*1,6+0,63*2,16+0,126*1,6+0,64*1,6</t>
  </si>
  <si>
    <t>"1.38" 0,275*0,6+1,47*1,6+0,11*1,6</t>
  </si>
  <si>
    <t>"rezerva 5%" naterPPtehla*0,05</t>
  </si>
  <si>
    <t>784</t>
  </si>
  <si>
    <t>Maľby</t>
  </si>
  <si>
    <t>271</t>
  </si>
  <si>
    <t>784410010</t>
  </si>
  <si>
    <t>Oblepenie vypínačov, zásuviek páskou výšky do 3,80 m</t>
  </si>
  <si>
    <t>-895045995</t>
  </si>
  <si>
    <t>" odhad"  70</t>
  </si>
  <si>
    <t>272</t>
  </si>
  <si>
    <t>784418011</t>
  </si>
  <si>
    <t xml:space="preserve">Zakrývanie otvorov, podláh a zariadení fóliou v miestnostiach alebo na schodisku    </t>
  </si>
  <si>
    <t>-1025580541</t>
  </si>
  <si>
    <t>"1.01" 3,26*2,8*2</t>
  </si>
  <si>
    <t>"1.03"  6,44*3,15</t>
  </si>
  <si>
    <t>"1.08" 0,8*2,15*3+0,9*2,15*4</t>
  </si>
  <si>
    <t>"1.11" 0,8*2,15</t>
  </si>
  <si>
    <t>"1.14" 0,8*2,15</t>
  </si>
  <si>
    <t>"1.18" 1,6*2,32+1,6*2,15</t>
  </si>
  <si>
    <t>"1.19" 1,28*2,32</t>
  </si>
  <si>
    <t>"1.20" 0,9*2,15</t>
  </si>
  <si>
    <t>"1.21" 0,9*2,15</t>
  </si>
  <si>
    <t>"1.22" 1*2,15</t>
  </si>
  <si>
    <t>"1.23" 0,9*2,15</t>
  </si>
  <si>
    <t>"1.24" 0,7*2,15</t>
  </si>
  <si>
    <t>"1.25" 0,9*2,15</t>
  </si>
  <si>
    <t>"1.26" 0,9*2,15</t>
  </si>
  <si>
    <t>"1.27" 0,8*2,15</t>
  </si>
  <si>
    <t>"1.29" 0,7*2,15</t>
  </si>
  <si>
    <t>"1.30" 0,8*2,15</t>
  </si>
  <si>
    <t>"1.31" 0,8*2,15</t>
  </si>
  <si>
    <t>"1.32" 1,1*2,15</t>
  </si>
  <si>
    <t>273</t>
  </si>
  <si>
    <t>784422272,1</t>
  </si>
  <si>
    <t>Maľby vápenné základné dvojnásobné, ručne nanášané na jemnozrnný podklad výšky nad 3,80 m</t>
  </si>
  <si>
    <t>-287905932</t>
  </si>
  <si>
    <t>"STENY"</t>
  </si>
  <si>
    <t>"SDK steny mimo obkladaných stien"</t>
  </si>
  <si>
    <t>"1.5" (3,385+6,1)*2,8-(0,9*2,15*2+1*2,15)</t>
  </si>
  <si>
    <t>"1.6" 3,4*3,52+(3,4*2,9)/2+(8,43*3,52+(8,43*2,9)/2)-1,6*2,32</t>
  </si>
  <si>
    <t>"1.7" 3,53*3,52+(3,53*2,9)/2</t>
  </si>
  <si>
    <t>"1.8" 10,25*2*2,8-((0,9*2,15)*4+(0,8*2,15)*3)</t>
  </si>
  <si>
    <t>"1.9" 3,52*2*2,8+3,28*2,8-0,9*2,15</t>
  </si>
  <si>
    <t>"1.15" 3,38*2,8+3,4*2,8-0,9*2,15</t>
  </si>
  <si>
    <t>"1.16" 3,38*2,8*2+3,57*2,8-0,9*2,15</t>
  </si>
  <si>
    <t>"1.17" 3,38*2,8*2+2,785*2,8-0,9*2,15</t>
  </si>
  <si>
    <t>"1.18" (8,43*3,52+(8,43*2,9)/2)*2-(1,6*2,32+1,6*2,15)</t>
  </si>
  <si>
    <t>"1.19" (8,43*3,52+(8,43*2,9)/2)-(1,6*2,15)</t>
  </si>
  <si>
    <t>"1.20" (3,385*2,8+3,385*4-0,9*2,15)</t>
  </si>
  <si>
    <t>"1.21" (1,2+2,85)*2*2,8-0,9*2,15*3</t>
  </si>
  <si>
    <t>"1.23" (2,8*2+3,72+1,6)*2,8-(0,7+2*0,9)*2,15</t>
  </si>
  <si>
    <t>"1.25" (3,2*2+2,57)*2,8-(0,9*2,15)</t>
  </si>
  <si>
    <t>"1.26" (1,9*2+2,85)*2,8-(0,9*2,15)</t>
  </si>
  <si>
    <t>"1.32" (3,385*3,1*2)-(1,1*2,15)</t>
  </si>
  <si>
    <t>"1.33" (3,385+6,1)*2,8-(0,8*3*2,15)</t>
  </si>
  <si>
    <t>"1.35" (8,43*3,54+(8,43*2,85)/2)</t>
  </si>
  <si>
    <t>"1.36" (8,43*3,54+(8,43*2,85)/2)*2</t>
  </si>
  <si>
    <t>"1.37" (8,43*3,54+(8,43*2,85)/2)</t>
  </si>
  <si>
    <t>"STROPY"</t>
  </si>
  <si>
    <t>"1.6-1.19, 1.35-37  SDK na šikmej streche"  810,476+250,205</t>
  </si>
  <si>
    <t>"1.9-1.17 , 1.21-1.31 - Pod1"  10,66+3,14+6,48+2,7+2,7+4,86+11,49+12,07+9,41+3,42+4,62+8,82+1,22+8,22+5,42+3,00+8,18+2,62+3,00+7,29</t>
  </si>
  <si>
    <t>"rezerva 5%" malovkaF21*0,05</t>
  </si>
  <si>
    <t>787</t>
  </si>
  <si>
    <t>Zasklievanie</t>
  </si>
  <si>
    <t>274</t>
  </si>
  <si>
    <t>78761003,1</t>
  </si>
  <si>
    <t>Dodávka a Montáž hliníkových sklených stien s dverami, spec vid PD</t>
  </si>
  <si>
    <t>-481681483</t>
  </si>
  <si>
    <t>"ZS1"24,392*2,8+8,192*2,8</t>
  </si>
  <si>
    <t>"ZS2" 6,44*3,25</t>
  </si>
  <si>
    <t>"ZS3"24,355*2,8</t>
  </si>
  <si>
    <t>"ZS6" 1,97*3,98*2</t>
  </si>
  <si>
    <t>"ZS7" 1,97*4,205</t>
  </si>
  <si>
    <t>"ZS8" 1,97*3,755</t>
  </si>
  <si>
    <t>"ZS11" 3,26*2,8</t>
  </si>
  <si>
    <t>"ZS12" 3,26*2,8</t>
  </si>
  <si>
    <t>"ZS13" 3,025*3,725*2</t>
  </si>
  <si>
    <t>"ZS14" 7,87*3,385</t>
  </si>
  <si>
    <t>"ZS15" 7,87*2,725</t>
  </si>
  <si>
    <t>"ZS19" 1,28*2,32*4</t>
  </si>
  <si>
    <t>"ZS20" 1,28*2,32*7</t>
  </si>
  <si>
    <t>"ZS21" 8,43*3,06</t>
  </si>
  <si>
    <t>275</t>
  </si>
  <si>
    <t>998787202</t>
  </si>
  <si>
    <t>Presun hmôt pre zasklievanie v objektoch výšky nad 6 do 12 m</t>
  </si>
  <si>
    <t>-868644053</t>
  </si>
  <si>
    <t>Práce a dodávky M</t>
  </si>
  <si>
    <t>21-M</t>
  </si>
  <si>
    <t>Elektromontáže</t>
  </si>
  <si>
    <t>276</t>
  </si>
  <si>
    <t>210251413,1</t>
  </si>
  <si>
    <t>Oceľové lanká pre svietidlá – napínané, spec vid PD</t>
  </si>
  <si>
    <t>1899990153</t>
  </si>
  <si>
    <t>707,2*1,05</t>
  </si>
  <si>
    <t>05 - Vykurovanie</t>
  </si>
  <si>
    <t xml:space="preserve">    731 - Ústredné kúrenie, kotolne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</si>
  <si>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</si>
  <si>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</si>
  <si>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</si>
  <si>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</si>
  <si>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 xml:space="preserve">      D9 - Ostatné</t>
  </si>
  <si>
    <t>713482121</t>
  </si>
  <si>
    <t>Montáž trubíc z PE, hr.15-20 mm,vnút.priemer do 38 mm</t>
  </si>
  <si>
    <t>2837741542</t>
  </si>
  <si>
    <t>22 x 20 izolácia-trubica PE</t>
  </si>
  <si>
    <t>2837741555</t>
  </si>
  <si>
    <t>28 x 20 izolácia-trubica PE</t>
  </si>
  <si>
    <t>713482131</t>
  </si>
  <si>
    <t>Montáž trubíc z PE, hr.30 mm,vnút.priemer do 38</t>
  </si>
  <si>
    <t>2837741571</t>
  </si>
  <si>
    <t>35 x 30 izolácia-trubica PE</t>
  </si>
  <si>
    <t>713482132</t>
  </si>
  <si>
    <t>Montáž trubíc z PE, hr.30 mm,vnút.priemer 42-70</t>
  </si>
  <si>
    <t>2837741583</t>
  </si>
  <si>
    <t>42 x 30 izolácia-trubica PE</t>
  </si>
  <si>
    <t>7134821329</t>
  </si>
  <si>
    <t>Montáž trubíc z PE, hr.40 mm,vnút.priemer 42-70</t>
  </si>
  <si>
    <t>28377415999</t>
  </si>
  <si>
    <t>54 x 40 izolácia-trubica PE</t>
  </si>
  <si>
    <t>7131111231</t>
  </si>
  <si>
    <t>Montáž tepelnej izolácie minerálnej vlny</t>
  </si>
  <si>
    <t>UK_027</t>
  </si>
  <si>
    <t>Izolacia mineralna vlna puzdra  28x20</t>
  </si>
  <si>
    <t>UK_028</t>
  </si>
  <si>
    <t>UK_029</t>
  </si>
  <si>
    <t>Izolacia mineralna vlna puzdra 35x30</t>
  </si>
  <si>
    <t>UK_030</t>
  </si>
  <si>
    <t>UK_031</t>
  </si>
  <si>
    <t>Izolacia mineralna vlna puzdra 42x40</t>
  </si>
  <si>
    <t>UK_032</t>
  </si>
  <si>
    <t>Izolacia mineralna vlna puzdra 54x50</t>
  </si>
  <si>
    <t>UK_060</t>
  </si>
  <si>
    <t>Izolacia mineralna vlna puzdra 76x70</t>
  </si>
  <si>
    <t>UK_061</t>
  </si>
  <si>
    <t>Plosna izolacia + montáž</t>
  </si>
  <si>
    <t>998713201</t>
  </si>
  <si>
    <t>Presun hmôt pre izolácie tepelné v objektoch výšky do 6 m</t>
  </si>
  <si>
    <t>731</t>
  </si>
  <si>
    <t>Ústredné kúrenie, kotolne</t>
  </si>
  <si>
    <t>731161010</t>
  </si>
  <si>
    <t>Montáž plynového kotla stacionárneho kondenzačného 41-120 kW</t>
  </si>
  <si>
    <t>UK_033</t>
  </si>
  <si>
    <t>Plynovy kondenzacny kotol-50kW</t>
  </si>
  <si>
    <t>UK-007</t>
  </si>
  <si>
    <t>Koaxialny dimovod 80/125 + montáž</t>
  </si>
  <si>
    <t>UK_034</t>
  </si>
  <si>
    <t>Anuloid Q 10 m3/h + montáž</t>
  </si>
  <si>
    <t>998731201</t>
  </si>
  <si>
    <t>Presun hmôt pre kotolne umiestnené vo výške (hĺbke) do 6 m</t>
  </si>
  <si>
    <t>732</t>
  </si>
  <si>
    <t>Ústredné kúrenie, strojovne</t>
  </si>
  <si>
    <t>732111402</t>
  </si>
  <si>
    <t>Montáž rozdeľovača a zberača združeného prietok Q 10 m3/h (modul 100)</t>
  </si>
  <si>
    <t>4848880015</t>
  </si>
  <si>
    <t>Rozdelovac / zberac UK M100/DN65 4okruhy</t>
  </si>
  <si>
    <t>4848880017</t>
  </si>
  <si>
    <t>Rozdelovače a zberače, pevné stojany</t>
  </si>
  <si>
    <t>732331015</t>
  </si>
  <si>
    <t>Montáž expanznej nádoby tlak 3 bary s membránou 50 l</t>
  </si>
  <si>
    <t>4846715000</t>
  </si>
  <si>
    <t>Nádoba-expanzná tlak 3 bary s membránou 50 l šedá</t>
  </si>
  <si>
    <t>UK_035</t>
  </si>
  <si>
    <t>System automatickeho doplnovania sustavy + montáž</t>
  </si>
  <si>
    <t>UK_036</t>
  </si>
  <si>
    <t>Oddelovacia sada + montáž</t>
  </si>
  <si>
    <t>7324220559</t>
  </si>
  <si>
    <t>Montáž obehového čerpadla teplovodného DN 25 výtlak 8 m</t>
  </si>
  <si>
    <t>4268155530</t>
  </si>
  <si>
    <t>Obehové čerpadlo DN25, 1310l/h, H=7m</t>
  </si>
  <si>
    <t>42681554209</t>
  </si>
  <si>
    <t>Obehové čerpadlo DN25, 880l/h, H=7m</t>
  </si>
  <si>
    <t>7324220709</t>
  </si>
  <si>
    <t>Montáž obehového čerpadla teplovodného DN 32 výtlak 8 m</t>
  </si>
  <si>
    <t>4268155630</t>
  </si>
  <si>
    <t>Obehové čerpadlo DN32, 2962l/h, H=7m</t>
  </si>
  <si>
    <t>4268155630.1</t>
  </si>
  <si>
    <t>Obehové čerpadlo DN32, 1360l/h, H=7m</t>
  </si>
  <si>
    <t>UK_070</t>
  </si>
  <si>
    <t>El. kabel ohybny 2x0,75 + montáž</t>
  </si>
  <si>
    <t>UK_071</t>
  </si>
  <si>
    <t>El. kabel cyky 3x2,5 + montáž</t>
  </si>
  <si>
    <t>UK_062</t>
  </si>
  <si>
    <t>Exterierove teplotne čidlo + montáž</t>
  </si>
  <si>
    <t xml:space="preserve">Poznámka k položke:_x000D_
Doplniť špecifikáciu položky, prípadne technický list_x000D_
</t>
  </si>
  <si>
    <t>UK_063</t>
  </si>
  <si>
    <t>Ovládaci modul + montáž</t>
  </si>
  <si>
    <t>UK_064</t>
  </si>
  <si>
    <t>Riadiaci modul + montáž</t>
  </si>
  <si>
    <t>UK_065</t>
  </si>
  <si>
    <t>Rozširujúci zmiešavaci modul + montáž</t>
  </si>
  <si>
    <t>UK_066</t>
  </si>
  <si>
    <t>Tepltone čidlo od jimky + montáž</t>
  </si>
  <si>
    <t>998732201</t>
  </si>
  <si>
    <t>Presun hmôt pre strojovne v objektoch výšky do 6 m</t>
  </si>
  <si>
    <t>733</t>
  </si>
  <si>
    <t>Ústredné kúrenie, rozvodné potrubie</t>
  </si>
  <si>
    <t>7331250091</t>
  </si>
  <si>
    <t>Potrubie z uhlíkovej ocele spájané lisovaním DN 25</t>
  </si>
  <si>
    <t>7331250151</t>
  </si>
  <si>
    <t>Potrubie z uhlíkovej ocele spájané lisovaním DN 32</t>
  </si>
  <si>
    <t>7331250181</t>
  </si>
  <si>
    <t>Potrubie z uhlíkovej ocele spájané lisovaním DN 40</t>
  </si>
  <si>
    <t>7331250211</t>
  </si>
  <si>
    <t>Potrubie z uhlíkovej ocele spájané lisovaním DN 50</t>
  </si>
  <si>
    <t>7331250249</t>
  </si>
  <si>
    <t>Potrubie z uhlíkovej ocele spájané lisovaním DN 65</t>
  </si>
  <si>
    <t>733167032</t>
  </si>
  <si>
    <t>Potrubie plasthliníkové DN15 D20,0x2,8 mm v kotúčoch</t>
  </si>
  <si>
    <t>733167023</t>
  </si>
  <si>
    <t>Potrubie plasthliníkové DN20 D25,0x3,5 mm v kotúčoch</t>
  </si>
  <si>
    <t>733167033</t>
  </si>
  <si>
    <t>Potrubie plasthliníkové DN25 D32,0x4,4 mm v kotúčoch</t>
  </si>
  <si>
    <t>733167034</t>
  </si>
  <si>
    <t>Potrubie plasthliníkové DN32 D40,0x5,5 mm v tyčiach</t>
  </si>
  <si>
    <t>733167035</t>
  </si>
  <si>
    <t>Potrubie plasthliníkové DN40 D50,0x6,9 mm v tyčiach</t>
  </si>
  <si>
    <t>UK_001</t>
  </si>
  <si>
    <t>Rúrka podlahového vykurovania PE-Xa 17x2,0</t>
  </si>
  <si>
    <t>4849227850</t>
  </si>
  <si>
    <t>Systémová doska 30-2 mm + montáž</t>
  </si>
  <si>
    <t>230330073</t>
  </si>
  <si>
    <t>Ochranná rúrka pre rúrku 16x2,0/17x2,0 (50 m) ( 50 m )</t>
  </si>
  <si>
    <t>998733201</t>
  </si>
  <si>
    <t>Presun hmôt pre rozvody potrubia v objektoch výšky do 6 m</t>
  </si>
  <si>
    <t>734</t>
  </si>
  <si>
    <t>Ústredné kúrenie, armatúry.</t>
  </si>
  <si>
    <t>734213250</t>
  </si>
  <si>
    <t>Montáž ventilu odvzdušňovacieho závitového automatického G 1/2</t>
  </si>
  <si>
    <t>4849210116</t>
  </si>
  <si>
    <t>Ventil odvzdušňovací, automaticky 1/2"</t>
  </si>
  <si>
    <t>734221413</t>
  </si>
  <si>
    <t>Ventil priamy G 1/2 - príslušenstvo konvektory</t>
  </si>
  <si>
    <t>UK_026</t>
  </si>
  <si>
    <t>Šróbenie regulačné priame 1/2" + montáž - príslušenstvo konvektory</t>
  </si>
  <si>
    <t>GUVmax11</t>
  </si>
  <si>
    <t>Uprava vody  + montáž</t>
  </si>
  <si>
    <t>7342312163</t>
  </si>
  <si>
    <t>Ventil uzatvárací závitový G 5/4</t>
  </si>
  <si>
    <t>7342312172</t>
  </si>
  <si>
    <t>Ventil uzatvárací závitový G 6/4</t>
  </si>
  <si>
    <t>7342312181</t>
  </si>
  <si>
    <t>Ventil uzatvárací závitový G 2</t>
  </si>
  <si>
    <t>734163413</t>
  </si>
  <si>
    <t>Filter odstredivo magnetický DN 40</t>
  </si>
  <si>
    <t>734192413</t>
  </si>
  <si>
    <t>Klapka spätná s ocel. vložkou DN 32</t>
  </si>
  <si>
    <t>7341924139</t>
  </si>
  <si>
    <t>Klapka spätná s ocel. vložkou DN 40</t>
  </si>
  <si>
    <t>734192414</t>
  </si>
  <si>
    <t>Klapka spätná s ocel. vložkou DN 50</t>
  </si>
  <si>
    <t>734291114</t>
  </si>
  <si>
    <t>Ostané armatúry, kohútik plniaci a vypúšťací normy 13 7061, PN 1,0/100st. C G 3/4</t>
  </si>
  <si>
    <t>734111416</t>
  </si>
  <si>
    <t>Ventil uzatvárací prírubový V 30-111-616, PN 4,0/200st. C normy 13 3514 DN 65</t>
  </si>
  <si>
    <t>UK_037</t>
  </si>
  <si>
    <t>Vyvazovaci ventil DN32 + montáž</t>
  </si>
  <si>
    <t>UK_038</t>
  </si>
  <si>
    <t>Vyvazovaci ventil DN40 + montáž</t>
  </si>
  <si>
    <t>UK_039</t>
  </si>
  <si>
    <t>Vyvazovaci ventil DN50 + montáž</t>
  </si>
  <si>
    <t>UK_040</t>
  </si>
  <si>
    <t>Prepustaci pružinovy ventil DN32 + montáž</t>
  </si>
  <si>
    <t>UK_041</t>
  </si>
  <si>
    <t>Prepustaci pružinovy ventil DN40 + montáž</t>
  </si>
  <si>
    <t>UK_042</t>
  </si>
  <si>
    <t>Prepustaci pružinovy ventil DN50 + montáž</t>
  </si>
  <si>
    <t>4849210330</t>
  </si>
  <si>
    <t>Termomanometer 1/2" + montáž</t>
  </si>
  <si>
    <t>4849228420</t>
  </si>
  <si>
    <t>Trojcestný zmiešavací ventil a elektrický pohon, DN20, kvs=6,3 + montáž</t>
  </si>
  <si>
    <t>4849228430</t>
  </si>
  <si>
    <t>Trojcestný zmiešavací ventil a elektrický pohon, DN20, kvs=4,0 + montáž</t>
  </si>
  <si>
    <t>UK_090</t>
  </si>
  <si>
    <t>Pripojovací skrutkový spoj 17 x 2,0 + montáž</t>
  </si>
  <si>
    <t>2862430403</t>
  </si>
  <si>
    <t>Set guľových kohútov pre HKV-D SX (priame) 1" ( 1 pár ) + montáž</t>
  </si>
  <si>
    <t>set</t>
  </si>
  <si>
    <t>998734201</t>
  </si>
  <si>
    <t>Presun hmôt pre armatúry v objektoch výšky do 6 m</t>
  </si>
  <si>
    <t>735</t>
  </si>
  <si>
    <t>Ústredné kúrenie, vykurov. telesá</t>
  </si>
  <si>
    <t>735311520</t>
  </si>
  <si>
    <t>Montáž zostavy rozdel"ovač / zberač typ 3 cestný</t>
  </si>
  <si>
    <t>UK_003</t>
  </si>
  <si>
    <t>Rozdeľovač z ušľachtilej ocele, s prietokomermi, 3 okruhy</t>
  </si>
  <si>
    <t>735311550</t>
  </si>
  <si>
    <t>Montáž zostavy rozdel"ovač / zberač typ 6 cestný</t>
  </si>
  <si>
    <t>UK_006</t>
  </si>
  <si>
    <t>Rozdeľovač z ušľachtilej ocele, s prietokomermi, 6 okruhov</t>
  </si>
  <si>
    <t>735311560</t>
  </si>
  <si>
    <t>Montáž zostavy rozdel"ovač / zberač typ 7 cestný</t>
  </si>
  <si>
    <t>UK_007</t>
  </si>
  <si>
    <t>Rozdeľovač z ušľachtilej ocele, s prietokomermi, 7 okruhov</t>
  </si>
  <si>
    <t>735311570</t>
  </si>
  <si>
    <t>Montáž zostavy rozdel"ovač / zberač typ 8 cestný</t>
  </si>
  <si>
    <t>UK_008</t>
  </si>
  <si>
    <t>Rozdeľovač z ušľachtilej ocele, s prietokomermi, 8 okruhov</t>
  </si>
  <si>
    <t>735311580</t>
  </si>
  <si>
    <t>Montáž zostavy rozdel"ovač / zberač typ 9 cestný</t>
  </si>
  <si>
    <t>UK_009</t>
  </si>
  <si>
    <t>Rozdeľovač 9 z ušľachtilej ocele, s prietokomermi, 9 okruhov</t>
  </si>
  <si>
    <t>735311770</t>
  </si>
  <si>
    <t>Montáž skrinky rozdeľovača pod omietku max. 11 okruhov</t>
  </si>
  <si>
    <t>UK_012</t>
  </si>
  <si>
    <t>Skrinka rozdeľovača UP 110/750 5-8 okr.</t>
  </si>
  <si>
    <t>7353117709</t>
  </si>
  <si>
    <t>Montáž skrinky rozdeľovača pod omietku max. 12 okruhov</t>
  </si>
  <si>
    <t>UK_013</t>
  </si>
  <si>
    <t>Skrinka rozdeľovača UP 110/950 9-12 okr.</t>
  </si>
  <si>
    <t>7353117708</t>
  </si>
  <si>
    <t>Montáž skrinky rozdeľovača nad omietku max. 13 okruhov</t>
  </si>
  <si>
    <t>UK_014</t>
  </si>
  <si>
    <t>Skrinka rozdeľovača AP 130/1005 10-13 okr.</t>
  </si>
  <si>
    <t>UK_045</t>
  </si>
  <si>
    <t>Okrajový izolačný pás 8/150 ( 25 m ) + montáž</t>
  </si>
  <si>
    <t>UK</t>
  </si>
  <si>
    <t>Priestorový regulátor + montáž</t>
  </si>
  <si>
    <t>UK_016</t>
  </si>
  <si>
    <t>Priestorový regulátor 24 V + montáž</t>
  </si>
  <si>
    <t>UK_017</t>
  </si>
  <si>
    <t>Servopohon 24 V + montáž</t>
  </si>
  <si>
    <t>UK_018</t>
  </si>
  <si>
    <t>Regulačný rozvádzač 24 V + montáž</t>
  </si>
  <si>
    <t>UK_019</t>
  </si>
  <si>
    <t>Sieťové trafo 230V AC / 24V AC + montáž</t>
  </si>
  <si>
    <t>UK_021</t>
  </si>
  <si>
    <t>Vyvazovaci ventil DN20 + montáž</t>
  </si>
  <si>
    <t>UK_020</t>
  </si>
  <si>
    <t>Vyvazovaci ventil DN25 + montáž</t>
  </si>
  <si>
    <t>7354132701</t>
  </si>
  <si>
    <t>Montáž konvektora podlahového hĺbky 125 mm šírky 280 mm dĺžky 1500 mm</t>
  </si>
  <si>
    <t>UK_022</t>
  </si>
  <si>
    <t>Podlahový konvektor 125/1500</t>
  </si>
  <si>
    <t>7354132702</t>
  </si>
  <si>
    <t>Montáž konvektora podlahového hĺbky 125 mm šírky 280 mm dĺžky 1750 mm</t>
  </si>
  <si>
    <t>UK_023</t>
  </si>
  <si>
    <t>Podlahový konvektor 125/1750</t>
  </si>
  <si>
    <t>735413280</t>
  </si>
  <si>
    <t>Montáž konvektora podlahového hĺbky 125 mm šírky 280 mm dĺžky 2500 mm</t>
  </si>
  <si>
    <t>UK_024</t>
  </si>
  <si>
    <t>Podlahový konvektor 125/2500</t>
  </si>
  <si>
    <t>735413290</t>
  </si>
  <si>
    <t>Montáž konvektora podlahového hĺbky 125 mm šírky 280 mm dĺžky 3000 mm</t>
  </si>
  <si>
    <t>UK_025</t>
  </si>
  <si>
    <t>Podlahový konvektor 125/3000</t>
  </si>
  <si>
    <t>998735201</t>
  </si>
  <si>
    <t>Presun hmôt pre vykurovacie telesá v objektoch výšky do 6 m</t>
  </si>
  <si>
    <t>D9</t>
  </si>
  <si>
    <t>Ostatné</t>
  </si>
  <si>
    <t>Pol56</t>
  </si>
  <si>
    <t>Značenie potrubia a zariadení štítkami  upínacou páskou</t>
  </si>
  <si>
    <t>súb</t>
  </si>
  <si>
    <t>Pol57</t>
  </si>
  <si>
    <t>Hydraulické zaregulovanie systému</t>
  </si>
  <si>
    <t>h</t>
  </si>
  <si>
    <t>Pol58</t>
  </si>
  <si>
    <t>Tlaková skúška systému</t>
  </si>
  <si>
    <t>7222902349</t>
  </si>
  <si>
    <t>Prepláchnutie systemu</t>
  </si>
  <si>
    <t>Pol59</t>
  </si>
  <si>
    <t>Vykurovacia skúška</t>
  </si>
  <si>
    <t>Pol60</t>
  </si>
  <si>
    <t>Zaučenie obsluhy</t>
  </si>
  <si>
    <t>Pol61</t>
  </si>
  <si>
    <t>Odovzdávacie protokoly, projekt skutkového stavu</t>
  </si>
  <si>
    <t>UK_075</t>
  </si>
  <si>
    <t>Montáž MaR, spustenie kotolne</t>
  </si>
  <si>
    <t>06 - Vzduchotechnika</t>
  </si>
  <si>
    <t>D1 - Zar. č. 1 - Vetranie priestorov centra</t>
  </si>
  <si>
    <t xml:space="preserve">    D2 - Prívodná výutka</t>
  </si>
  <si>
    <t xml:space="preserve">    D3 - Odvodné výustky</t>
  </si>
  <si>
    <t xml:space="preserve">    D4 - Klapky do potrubia</t>
  </si>
  <si>
    <t xml:space="preserve">    D5 - VZT potrubie hranaté</t>
  </si>
  <si>
    <t xml:space="preserve">    D6 - VZT potrubie spiro</t>
  </si>
  <si>
    <t xml:space="preserve">    D7 - Tepelná izolácia</t>
  </si>
  <si>
    <t>D8 - Zar. č. 2 - Chladenie priestorov centra</t>
  </si>
  <si>
    <t xml:space="preserve">    D9 - Cu potrubie predizolované</t>
  </si>
  <si>
    <t xml:space="preserve">    D10 - Refnety</t>
  </si>
  <si>
    <t>D11 - Zar. č. 3 - Vetranie holopriestoru - predpríprava</t>
  </si>
  <si>
    <t>D12 - Zar. č. 4 - Chladenie holopriestoru - predpríprava</t>
  </si>
  <si>
    <t>D13 - Zar. č. 5 - Vetranie pridružených priestorov</t>
  </si>
  <si>
    <t xml:space="preserve">    D14 - Tlmič hluku kruhový</t>
  </si>
  <si>
    <t xml:space="preserve">    D15 - Nasávacia hlavica</t>
  </si>
  <si>
    <t xml:space="preserve">    D16 - Výfukové koleno so sitom</t>
  </si>
  <si>
    <t>D17 - Zar. č. 6 - Odsávanie sociálok a zázemia</t>
  </si>
  <si>
    <t>D18 - Zar. č. 7 - Chladenie dátového centra</t>
  </si>
  <si>
    <t>D19 - Zar. č. 8 - Dverná clona</t>
  </si>
  <si>
    <t>D1</t>
  </si>
  <si>
    <t>Zar. č. 1 - Vetranie priestorov centra</t>
  </si>
  <si>
    <t>Pol110</t>
  </si>
  <si>
    <t>Rekuperačná jednotka prívod = 5400m3/h; odvod = 5400m3/h max. Qch = 19,33kW; Quk = 14,5kW (60/50°C) prív. ventilátor: max. 3,3kW/400V odvod. ventilátor: max. 3,3kW/400V</t>
  </si>
  <si>
    <t>Pol111</t>
  </si>
  <si>
    <t>príslušenstvo + MaR jednotky + kabeláž</t>
  </si>
  <si>
    <t>kpl</t>
  </si>
  <si>
    <t>Pol112</t>
  </si>
  <si>
    <t>Rekuperačná jednotka prívod = 5100m3/h; odvod = 4840m3/h max. Qch = 18,68kW; Quk = 13,7kW (60/50°C) prív. ventilátor: max. 3,3kW/400V odvod. ventilátor: max. 3,3kW/400V</t>
  </si>
  <si>
    <t>Pol113</t>
  </si>
  <si>
    <t>Tlmič hluku THH - 900x800/2000</t>
  </si>
  <si>
    <t>Pol114</t>
  </si>
  <si>
    <t>Tlmič hluku THH - 1000x500/2000</t>
  </si>
  <si>
    <t>D2</t>
  </si>
  <si>
    <t>Prívodná výutka</t>
  </si>
  <si>
    <t>Pol115</t>
  </si>
  <si>
    <t>NOVA-CC-2-800x100-R1</t>
  </si>
  <si>
    <t>Pol116</t>
  </si>
  <si>
    <t>NOVA-CC-2-600x100-R1</t>
  </si>
  <si>
    <t>Pol117</t>
  </si>
  <si>
    <t>NOVA-A-2-2-500x100-R1</t>
  </si>
  <si>
    <t>Pol118</t>
  </si>
  <si>
    <t>nástavec 500x100</t>
  </si>
  <si>
    <t>Pol119</t>
  </si>
  <si>
    <t>NOVA-A-2-2-200x100-R1</t>
  </si>
  <si>
    <t>Pol120</t>
  </si>
  <si>
    <t>nástavec 200x100</t>
  </si>
  <si>
    <t>D3</t>
  </si>
  <si>
    <t>Odvodné výustky</t>
  </si>
  <si>
    <t>Pol121</t>
  </si>
  <si>
    <t>NOVA-CC-1-500x100-R1</t>
  </si>
  <si>
    <t>Pol122</t>
  </si>
  <si>
    <t>NOVA-CC-1-400x100-R1</t>
  </si>
  <si>
    <t>Pol123</t>
  </si>
  <si>
    <t>NOVA-CC-1-300x100-R1</t>
  </si>
  <si>
    <t>Pol124</t>
  </si>
  <si>
    <t>NOVA-CC-1-200x100-R1</t>
  </si>
  <si>
    <t>Pol125</t>
  </si>
  <si>
    <t>NOVA-A-1-2-300x100-R1</t>
  </si>
  <si>
    <t>Pol126</t>
  </si>
  <si>
    <t>nástavec 300x100</t>
  </si>
  <si>
    <t>Pol127</t>
  </si>
  <si>
    <t>NOVA-A-1-2-200x100-R1</t>
  </si>
  <si>
    <t>D4</t>
  </si>
  <si>
    <t>Klapky do potrubia</t>
  </si>
  <si>
    <t>Pol128</t>
  </si>
  <si>
    <t>KK 200</t>
  </si>
  <si>
    <t>Pol129</t>
  </si>
  <si>
    <t>KK 180</t>
  </si>
  <si>
    <t>Pol130</t>
  </si>
  <si>
    <t>KK 160</t>
  </si>
  <si>
    <t>Pol131</t>
  </si>
  <si>
    <t>výfukový kus 800x900</t>
  </si>
  <si>
    <t>D5</t>
  </si>
  <si>
    <t>VZT potrubie hranaté</t>
  </si>
  <si>
    <t>Pol132</t>
  </si>
  <si>
    <t>1000x500 / 60%tv</t>
  </si>
  <si>
    <t>bm</t>
  </si>
  <si>
    <t>Pol133</t>
  </si>
  <si>
    <t>900x800 / 85%tv.</t>
  </si>
  <si>
    <t>Pol134</t>
  </si>
  <si>
    <t>900x315 / 25%tv.</t>
  </si>
  <si>
    <t>Pol135</t>
  </si>
  <si>
    <t>600x315 / 15%tv.</t>
  </si>
  <si>
    <t>Pol136</t>
  </si>
  <si>
    <t>600x250 / 15%tv.</t>
  </si>
  <si>
    <t>Pol137</t>
  </si>
  <si>
    <t>500x500 / 40%tv.</t>
  </si>
  <si>
    <t>Pol138</t>
  </si>
  <si>
    <t>500x450 / 20%tv.</t>
  </si>
  <si>
    <t>Pol139</t>
  </si>
  <si>
    <t>450x450 / 20%tv.</t>
  </si>
  <si>
    <t>Pol140</t>
  </si>
  <si>
    <t>450x400 / 10%tv.</t>
  </si>
  <si>
    <t>Pol141</t>
  </si>
  <si>
    <t>400x400 / 10%</t>
  </si>
  <si>
    <t>Pol142</t>
  </si>
  <si>
    <t>355x355 / 15%tv.</t>
  </si>
  <si>
    <t>Pol143</t>
  </si>
  <si>
    <t>355x250 / 10%tv.</t>
  </si>
  <si>
    <t>Pol144</t>
  </si>
  <si>
    <t>355x200 / 15%tv.</t>
  </si>
  <si>
    <t>Pol145</t>
  </si>
  <si>
    <t>250x250 / 50%tv.</t>
  </si>
  <si>
    <t>Pol146</t>
  </si>
  <si>
    <t>200x200 / 25%tv.</t>
  </si>
  <si>
    <t>Pol147</t>
  </si>
  <si>
    <t>100x200 / 20%tv.</t>
  </si>
  <si>
    <t>D6</t>
  </si>
  <si>
    <t>VZT potrubie spiro</t>
  </si>
  <si>
    <t>Pol148</t>
  </si>
  <si>
    <t>F250 / 15% tv.</t>
  </si>
  <si>
    <t>Pol149</t>
  </si>
  <si>
    <t>F200 / 20% tv.</t>
  </si>
  <si>
    <t>Pol150</t>
  </si>
  <si>
    <t>F180 / 25% tv.</t>
  </si>
  <si>
    <t>Pol151</t>
  </si>
  <si>
    <t>F160 / 10% tv.</t>
  </si>
  <si>
    <t>D7</t>
  </si>
  <si>
    <t>Tepelná izolácia</t>
  </si>
  <si>
    <t>Pol152</t>
  </si>
  <si>
    <t>Izolácia z kamennej vlny, hr. 100mm, uložená v dvoch vrstvách - exteriér</t>
  </si>
  <si>
    <t>Pol153</t>
  </si>
  <si>
    <t>oplechovanie izolovaného potrubia - exteriér</t>
  </si>
  <si>
    <t>Pol154</t>
  </si>
  <si>
    <t>kaučuková izolácia, hr.20mm - prívod, interiér samolep</t>
  </si>
  <si>
    <t>Pol155</t>
  </si>
  <si>
    <t>kaučuková izolácia, hr.10mm - odvod, interiér samolep</t>
  </si>
  <si>
    <t>Pol156</t>
  </si>
  <si>
    <t>Montážny materiál</t>
  </si>
  <si>
    <t>D8</t>
  </si>
  <si>
    <t>Zar. č. 2 - Chladenie priestorov centra</t>
  </si>
  <si>
    <t>Pol157</t>
  </si>
  <si>
    <t>Kondenzačná jednotka pre VZT jednotku Chladivo R32 Chladenie 19kW (1,27kW-9,05kW; 380/415/3N/50) Kúrenie 22,40kW (1,27kW-9,05kW; 380-415/3N/50) hmotnosť 142kg rozmer VxŠxH - 1550x1010x370</t>
  </si>
  <si>
    <t>Pol158</t>
  </si>
  <si>
    <t>DX Coil Interface (0-10V)</t>
  </si>
  <si>
    <t>Pol159</t>
  </si>
  <si>
    <t>ovládač</t>
  </si>
  <si>
    <t>Cu potrubie predizolované</t>
  </si>
  <si>
    <t>Pol160</t>
  </si>
  <si>
    <t>15,9mm</t>
  </si>
  <si>
    <t>Pol161</t>
  </si>
  <si>
    <t>9,5mm</t>
  </si>
  <si>
    <t>Pol162</t>
  </si>
  <si>
    <t>Komunikačný kábel tienený</t>
  </si>
  <si>
    <t>Pol163</t>
  </si>
  <si>
    <t>Kábel pre ovládač tienený umiestnenie ovládačov upresní investor</t>
  </si>
  <si>
    <t>Pol164</t>
  </si>
  <si>
    <t>Pol165</t>
  </si>
  <si>
    <t>Kondenzačná jednotka  Chladivo R410A Chladenie 61,5kW (23,20kW- 380-415/3N/50) ESSER = 7,10 Kúrenie 64,00kW (17,10kW; 380-415/3N/50) SCOP = 4,82 hmotnosť 371kg rozmer VxŠxH - 1830x1600x780</t>
  </si>
  <si>
    <t>Pol166</t>
  </si>
  <si>
    <t>Kazetová jednotka Chladenie 9,0kW (30W,  220-240V/1/50) Kúrenie 10kW rozmer VxŠxH - 256x840x840</t>
  </si>
  <si>
    <t>Pol167</t>
  </si>
  <si>
    <t>Kazetová jednotka Chladenie 5,6kW (26W,  220-240V/1/50) Kúrenie 6,3kW rozmer VxŠxH - 256x840x840</t>
  </si>
  <si>
    <t>Pol168</t>
  </si>
  <si>
    <t>dekoračný panel rozmer VxŠxH - 30x950x950</t>
  </si>
  <si>
    <t>Pol169</t>
  </si>
  <si>
    <t>nástenný ovládač</t>
  </si>
  <si>
    <t>D10</t>
  </si>
  <si>
    <t>Refnety</t>
  </si>
  <si>
    <t>Pol170</t>
  </si>
  <si>
    <t>56-75,5kW</t>
  </si>
  <si>
    <t>Pol171</t>
  </si>
  <si>
    <t>18-56kW</t>
  </si>
  <si>
    <t>Pol172</t>
  </si>
  <si>
    <t>menej ako 18kW</t>
  </si>
  <si>
    <t>Pol173</t>
  </si>
  <si>
    <t>28,6mm</t>
  </si>
  <si>
    <t>Pol174</t>
  </si>
  <si>
    <t>22,2mm</t>
  </si>
  <si>
    <t>Pol175</t>
  </si>
  <si>
    <t>12,7mm</t>
  </si>
  <si>
    <t>Pol176</t>
  </si>
  <si>
    <t>6,4mm</t>
  </si>
  <si>
    <t>Pol177</t>
  </si>
  <si>
    <t>Doplnkové chladivo</t>
  </si>
  <si>
    <t>Pol178</t>
  </si>
  <si>
    <t>Pol179</t>
  </si>
  <si>
    <t>Kondenzačná jednotka Chladivo R410A Chladenie 33,5kW (10,30kW- 380-415/3N/50) Kúrenie 37,50kW (9,76kW; 380-415/3N/50) SCOP = 3,68 hmotnosť 227kg rozmer VxŠxH - 1830x990x780</t>
  </si>
  <si>
    <t>Pol180</t>
  </si>
  <si>
    <t>Kazetová jednotka Chladenie 4,5kW (23W,  220-240V/1/50) Kúrenie 5kW rozmer VxŠxH - 256x840x840</t>
  </si>
  <si>
    <t>Pol181</t>
  </si>
  <si>
    <t>Kazetová jednotka Chladenie 3,6kW (21W,  220-240V/1/50) Kúrenie 4,0kW rozmer VxŠxH - 256x840x840</t>
  </si>
  <si>
    <t>Pol182</t>
  </si>
  <si>
    <t>Kondenzačná jednotka multisplit Chladivo R32 Chladenie 1,60-4,90kW (0,92kW- 220-240/1/50) SSER = 6,73 Kúrenie 4,40kW (0,89kW- 220-240/1/50) SCOP = 4,60 hmotnosť 43kg rozmer VxŠxH - 630x800x300</t>
  </si>
  <si>
    <t>Pol183</t>
  </si>
  <si>
    <t>Kazetová jednotka Chladenie 2,7kW Kúrenie 4,0kW rozmer VxŠxH - 256x575x575</t>
  </si>
  <si>
    <t>Pol184</t>
  </si>
  <si>
    <t>dekoračný panel rozmer VxŠxH - 16x620x620</t>
  </si>
  <si>
    <t>Pol185</t>
  </si>
  <si>
    <t>Komunikačný kábel</t>
  </si>
  <si>
    <t>D11</t>
  </si>
  <si>
    <t>Zar. č. 3 - Vetranie holopriestoru - predpríprava</t>
  </si>
  <si>
    <t>Pol186</t>
  </si>
  <si>
    <t>Rekuperačná jednotka prívod = 1600m3/h; odvod = 1600m3/h max. Qch = 6,25kW; Quk = 4,30kW (60/50°C) prív. ventilátor: max. 1,7kW/400V odvod. ventilátor: max. 1,7kW/400V</t>
  </si>
  <si>
    <t>Pol187</t>
  </si>
  <si>
    <t>Tlmič hluku THH - 800x315/2000</t>
  </si>
  <si>
    <t>Pol188</t>
  </si>
  <si>
    <t>840x310 / 100%tv</t>
  </si>
  <si>
    <t>Pol189</t>
  </si>
  <si>
    <t>800x315 / 90%tv</t>
  </si>
  <si>
    <t>Pol190</t>
  </si>
  <si>
    <t>400x315 / 45%tv</t>
  </si>
  <si>
    <t>Pol191</t>
  </si>
  <si>
    <t>Izolácia z kamennej vlny, hr. 100mm - exteriér</t>
  </si>
  <si>
    <t>Pol192</t>
  </si>
  <si>
    <t>D12</t>
  </si>
  <si>
    <t>Zar. č. 4 - Chladenie holopriestoru - predpríprava</t>
  </si>
  <si>
    <t>Pol193</t>
  </si>
  <si>
    <t>Kondenzačná jednotka pre VZT jednotku Chladivo R32 Chladenie 6,7kW (0,31kW-2,76kW; 220-240/1/50) Kúrenie 7,70kW (0,31kW-3,18kW; 220-240/1/50) hmotnosť 44kg rozmer VxŠxH - 550x780x290</t>
  </si>
  <si>
    <t>Pol194</t>
  </si>
  <si>
    <t>Kondenzačná jednotka  Chladivo R32 Chladenie 10,0kW (0,31kW-2,76kW; 220-240/1/50) Kúrenie 11,2kW (0,31kW-2,76kW; 220-240/1/50) hmotnosť 68kg rozmer VxŠxH - 890x900x320</t>
  </si>
  <si>
    <t>D13</t>
  </si>
  <si>
    <t>Zar. č. 5 - Vetranie pridružených priestorov</t>
  </si>
  <si>
    <t>Pol195</t>
  </si>
  <si>
    <t>Pol196</t>
  </si>
  <si>
    <t>škrtiaca klapka D250 so servom</t>
  </si>
  <si>
    <t>Pol197</t>
  </si>
  <si>
    <t>rýchloupínacia spona D250</t>
  </si>
  <si>
    <t>Pol198</t>
  </si>
  <si>
    <t>Pol199</t>
  </si>
  <si>
    <t>škrtiaca klapka D200 so servom</t>
  </si>
  <si>
    <t>Pol200</t>
  </si>
  <si>
    <t>rýchloupínacia spona D200</t>
  </si>
  <si>
    <t>Pol201</t>
  </si>
  <si>
    <t>Pol202</t>
  </si>
  <si>
    <t>spätná klapka D160</t>
  </si>
  <si>
    <t>Pol203</t>
  </si>
  <si>
    <t>rýchloupínacia spona D160</t>
  </si>
  <si>
    <t>D14</t>
  </si>
  <si>
    <t>Tlmič hluku kruhový</t>
  </si>
  <si>
    <t>Pol204</t>
  </si>
  <si>
    <t>THK 250/900</t>
  </si>
  <si>
    <t>Pol205</t>
  </si>
  <si>
    <t>THK 200/900</t>
  </si>
  <si>
    <t>Pol206</t>
  </si>
  <si>
    <t>Odvodná výustka NOVA-A-1-2-425x75-R1</t>
  </si>
  <si>
    <t>Pol207</t>
  </si>
  <si>
    <t>nástavec 425x75</t>
  </si>
  <si>
    <t>Pol208</t>
  </si>
  <si>
    <t>KK125</t>
  </si>
  <si>
    <t>Pol209</t>
  </si>
  <si>
    <t>Uzatváracia klapka so servom 230V D200</t>
  </si>
  <si>
    <t>D15</t>
  </si>
  <si>
    <t>Nasávacia hlavica</t>
  </si>
  <si>
    <t>Pol210</t>
  </si>
  <si>
    <t>NH 250</t>
  </si>
  <si>
    <t>Pol211</t>
  </si>
  <si>
    <t>NH 200</t>
  </si>
  <si>
    <t>278</t>
  </si>
  <si>
    <t>D16</t>
  </si>
  <si>
    <t>Výfukové koleno so sitom</t>
  </si>
  <si>
    <t>Pol212</t>
  </si>
  <si>
    <t>VK 200</t>
  </si>
  <si>
    <t>280</t>
  </si>
  <si>
    <t>Pol213</t>
  </si>
  <si>
    <t>VK 160</t>
  </si>
  <si>
    <t>282</t>
  </si>
  <si>
    <t>Pol214</t>
  </si>
  <si>
    <t>F250 / 50% tv.</t>
  </si>
  <si>
    <t>284</t>
  </si>
  <si>
    <t>Pol215</t>
  </si>
  <si>
    <t>F200 / 30% tv.</t>
  </si>
  <si>
    <t>286</t>
  </si>
  <si>
    <t>Pol216</t>
  </si>
  <si>
    <t>F160 / 50% tv.</t>
  </si>
  <si>
    <t>288</t>
  </si>
  <si>
    <t>Pol217</t>
  </si>
  <si>
    <t>F125 / 20% tv.</t>
  </si>
  <si>
    <t>290</t>
  </si>
  <si>
    <t>Pol218</t>
  </si>
  <si>
    <t>kaučuková izolácia, hr.20mm samolep čerstvý - interiér, výfuk - exteriér</t>
  </si>
  <si>
    <t>292</t>
  </si>
  <si>
    <t>294</t>
  </si>
  <si>
    <t>D17</t>
  </si>
  <si>
    <t>Zar. č. 6 - Odsávanie sociálok a zázemia</t>
  </si>
  <si>
    <t>Pol219</t>
  </si>
  <si>
    <t>Radiálny ventiátor do podhľadu V = 30/60/90 Hladina akust. tlaku  32/38/49dBA</t>
  </si>
  <si>
    <t>296</t>
  </si>
  <si>
    <t>298</t>
  </si>
  <si>
    <t>Pol220</t>
  </si>
  <si>
    <t>VK 125</t>
  </si>
  <si>
    <t>300</t>
  </si>
  <si>
    <t>Pol221</t>
  </si>
  <si>
    <t>VK 100</t>
  </si>
  <si>
    <t>302</t>
  </si>
  <si>
    <t>Pol222</t>
  </si>
  <si>
    <t>VK 80</t>
  </si>
  <si>
    <t>304</t>
  </si>
  <si>
    <t>Pol223</t>
  </si>
  <si>
    <t>F160 / 25% tv.</t>
  </si>
  <si>
    <t>306</t>
  </si>
  <si>
    <t>Pol224</t>
  </si>
  <si>
    <t>F125 / 60% tv.</t>
  </si>
  <si>
    <t>308</t>
  </si>
  <si>
    <t>Pol225</t>
  </si>
  <si>
    <t>F100 / 50% tv.</t>
  </si>
  <si>
    <t>310</t>
  </si>
  <si>
    <t>Pol226</t>
  </si>
  <si>
    <t>F80 / 30% tv.</t>
  </si>
  <si>
    <t>312</t>
  </si>
  <si>
    <t>Pol227</t>
  </si>
  <si>
    <t>Flexo hadica hliníková, neizolovaná D80</t>
  </si>
  <si>
    <t>bal</t>
  </si>
  <si>
    <t>314</t>
  </si>
  <si>
    <t>Pol228</t>
  </si>
  <si>
    <t>kaučuková izolácia, hr.20mm samolep výfuk - exteriér</t>
  </si>
  <si>
    <t>316</t>
  </si>
  <si>
    <t>Pol229</t>
  </si>
  <si>
    <t>318</t>
  </si>
  <si>
    <t>D18</t>
  </si>
  <si>
    <t>Zar. č. 7 - Chladenie dátového centra</t>
  </si>
  <si>
    <t>Pol230</t>
  </si>
  <si>
    <t>Kondenzačná jednotka split Chladivo R32 Chladenie 3,00 - 11,20kW (0,60kW- 4,10;  220-240/1/50) SSER = 5,86 Kúrenie 3,00 - 13,0kW (0,60kW- 4,10;  220-240/1/50) SCOP = 4,27 hmotnosť 68kg rozmer VxŠxH - 800x900x320</t>
  </si>
  <si>
    <t>320</t>
  </si>
  <si>
    <t>Pol231</t>
  </si>
  <si>
    <t>Vnútorná podstropná jednotka hmotnosť 37kg rozmer VxŠxH - 235x1586x690</t>
  </si>
  <si>
    <t>322</t>
  </si>
  <si>
    <t>324</t>
  </si>
  <si>
    <t>326</t>
  </si>
  <si>
    <t>328</t>
  </si>
  <si>
    <t>330</t>
  </si>
  <si>
    <t>332</t>
  </si>
  <si>
    <t>Pol232</t>
  </si>
  <si>
    <t>334</t>
  </si>
  <si>
    <t>D19</t>
  </si>
  <si>
    <t>Zar. č. 8 - Dverná clona</t>
  </si>
  <si>
    <t>Pol233</t>
  </si>
  <si>
    <t>Horizontálna dverná clona, dizajnová, elektrická V = 5250/3750m3/h, rýchlosť výfuku 12,5m/s el. ohrev 400V/3f/50Hz AC vetilátor 1,15kW/230V hmotnosť 105kg rozmer VxŠxH - 300x2000x800</t>
  </si>
  <si>
    <t>336</t>
  </si>
  <si>
    <t>Pol234</t>
  </si>
  <si>
    <t>338</t>
  </si>
  <si>
    <t>Pol235</t>
  </si>
  <si>
    <t>magnetický dverný kontakt</t>
  </si>
  <si>
    <t>340</t>
  </si>
  <si>
    <t>Pol236</t>
  </si>
  <si>
    <t>antivibračné závesy</t>
  </si>
  <si>
    <t>sada</t>
  </si>
  <si>
    <t>342</t>
  </si>
  <si>
    <t>Pol237</t>
  </si>
  <si>
    <t>dizajnové kryty závesov a prípojok</t>
  </si>
  <si>
    <t>344</t>
  </si>
  <si>
    <t>Pol238</t>
  </si>
  <si>
    <t>regulátor otáčok, 3 stupňový (plynulo pre EC), dotykový LCD</t>
  </si>
  <si>
    <t>346</t>
  </si>
  <si>
    <t>348</t>
  </si>
  <si>
    <t>07 - Zdravotechnika</t>
  </si>
  <si>
    <t>D1 - PRÁCE A DODÁVKY HSV</t>
  </si>
  <si>
    <t xml:space="preserve">    1 - ZEMNE PRÁCE</t>
  </si>
  <si>
    <t xml:space="preserve">    4 - VODOROVNÉ KONŠTRUKCIE</t>
  </si>
  <si>
    <t xml:space="preserve">    5 - KOMUNIKÁCIE</t>
  </si>
  <si>
    <t xml:space="preserve">    8 - RÚROVÉ VEDENIA</t>
  </si>
  <si>
    <t xml:space="preserve">    9 - OSTATNÉ KONŠTRUKCIE A PRÁCE</t>
  </si>
  <si>
    <t>D8 -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</si>
  <si>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</si>
  <si>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</si>
  <si>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</si>
  <si>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PRÁCE A DODÁVKY HSV</t>
  </si>
  <si>
    <t>ZEMNE PRÁCE</t>
  </si>
  <si>
    <t>11310-7333</t>
  </si>
  <si>
    <t>Odstránenie podkl. alebo krytov z betónu prost. hr. nad 15 do 30 cm</t>
  </si>
  <si>
    <t>13222-1225</t>
  </si>
  <si>
    <t>Hĺbenie rýh š. 60, hl. 100, zem. tr. 3</t>
  </si>
  <si>
    <t>13230-1109</t>
  </si>
  <si>
    <t>Príplatok za lepivosť horniny tr.4 v rýhach š. do 60 cm</t>
  </si>
  <si>
    <t>16110-1101</t>
  </si>
  <si>
    <t>Zvislé premiestnenie výkopu horn. tr. 1-4 nad 1 m do 2,5 m</t>
  </si>
  <si>
    <t>16250-1102</t>
  </si>
  <si>
    <t>Vodorovné premiestnenie výkopu do 3000 m horn. tr. 1-4</t>
  </si>
  <si>
    <t>16710-1102</t>
  </si>
  <si>
    <t>Nakladanie výkopku nad 100 m3 v horn. tr. 1-4</t>
  </si>
  <si>
    <t>17120-1206</t>
  </si>
  <si>
    <t>Poplatok za uloženie sypaniny na skládky</t>
  </si>
  <si>
    <t>17510-1101</t>
  </si>
  <si>
    <t>Obsyp potrubia bez prehodenia sypaniny</t>
  </si>
  <si>
    <t>17510-1109</t>
  </si>
  <si>
    <t>Obsyp potrubia príplatok za prehodenie sypaniny</t>
  </si>
  <si>
    <t>VODOROVNÉ KONŠTRUKCIE</t>
  </si>
  <si>
    <t>45157-3111</t>
  </si>
  <si>
    <t>Lôžko pod potrubie, stoky v otvorenom výkope z piesku a štrkopiesku</t>
  </si>
  <si>
    <t>45230-3114</t>
  </si>
  <si>
    <t>Podkladné konštrukcie z betónu tr. C16/20</t>
  </si>
  <si>
    <t>KOMUNIKÁCIE</t>
  </si>
  <si>
    <t>56690-5123</t>
  </si>
  <si>
    <t>Vysprav. podkl. po prekopoch podkladným betónom hr. 20 cm</t>
  </si>
  <si>
    <t>RÚROVÉ VEDENIA</t>
  </si>
  <si>
    <t>87121-1121</t>
  </si>
  <si>
    <t>Montáž potrubia z tlakových rúrok polyetylénových d 63</t>
  </si>
  <si>
    <t>286 1D0105</t>
  </si>
  <si>
    <t>Potrubie vodovodné PE100, PN10, SDR17 - 63 x 3,8 x 100m</t>
  </si>
  <si>
    <t>87125-1111</t>
  </si>
  <si>
    <t>Montáž potrubia z tlakových rúrok z tvrdého PVC d 110, tesnených gumovým krúžkom</t>
  </si>
  <si>
    <t>87126-1121</t>
  </si>
  <si>
    <t>Montáž potrubia z tlakových rúrok polyetylénových d 125</t>
  </si>
  <si>
    <t>87131-1111</t>
  </si>
  <si>
    <t>Montáž potrubia z tlakových rúrok z tvrdého PVC d 160, tesnených gumovým krúžkom</t>
  </si>
  <si>
    <t>286 110100</t>
  </si>
  <si>
    <t>Rúrka PVC kanalizačná spoj gum. krúžkom 110x3,2x5000</t>
  </si>
  <si>
    <t>kus</t>
  </si>
  <si>
    <t>286 110150</t>
  </si>
  <si>
    <t>Rúrka PVC kanalizačná spoj gum. krúžkom 125x3,2x5000</t>
  </si>
  <si>
    <t>286 110200</t>
  </si>
  <si>
    <t>Rúrka PVC kanalizačná spoj gum. krúžkom 160x4,7x5000</t>
  </si>
  <si>
    <t>89210-1111</t>
  </si>
  <si>
    <t>Skúška tesnosti kanalizačného potrubia DN do 200 vodou</t>
  </si>
  <si>
    <t>89223-3111</t>
  </si>
  <si>
    <t>Preplachovanie a dezinfekcia vodovodného potrubia DN 40-70</t>
  </si>
  <si>
    <t>89224-1111</t>
  </si>
  <si>
    <t>Tlaková skúška vodovodného potrubia DN do 80</t>
  </si>
  <si>
    <t>OSTATNÉ KONŠTRUKCIE A PRÁCE</t>
  </si>
  <si>
    <t>99827-1101</t>
  </si>
  <si>
    <t>Presun hmôt pre lôžko a obsyp vonkajšieho vodovodného a kanalizačného potrubia</t>
  </si>
  <si>
    <t>PRÁCE A DODÁVKY PSV</t>
  </si>
  <si>
    <t>71346-2131</t>
  </si>
  <si>
    <t>Montáž tep. izolácie potrubia skružami PE prilepené na potr. DN 16</t>
  </si>
  <si>
    <t>71346-2132</t>
  </si>
  <si>
    <t>Montáž tep. izolácie potrubia skružami PE prilepené na potr. DN 20</t>
  </si>
  <si>
    <t>71346-2133</t>
  </si>
  <si>
    <t>Montáž tep. izolácie potrubia skružami PE prilepené na potr. DN 25</t>
  </si>
  <si>
    <t>71346-2134</t>
  </si>
  <si>
    <t>Montáž tep. izolácie potrubia skružami PE prilepené na potr. DN 32</t>
  </si>
  <si>
    <t>71346-2135</t>
  </si>
  <si>
    <t>Montáž tep. izolácie potrubia skružami PE prilepené na potr. DN 40</t>
  </si>
  <si>
    <t>71346-2136</t>
  </si>
  <si>
    <t>Montáž tep. izolácie potrubia skružami PE prilepené na potr. DN 50</t>
  </si>
  <si>
    <t>286 1H0112</t>
  </si>
  <si>
    <t>Potrubie viacvrstvové - 20x2 - 5m tyče</t>
  </si>
  <si>
    <t>286 1H0113</t>
  </si>
  <si>
    <t>Potrubie viacvrstvové - 26x3 - 5m tyče</t>
  </si>
  <si>
    <t>286 1H0114</t>
  </si>
  <si>
    <t>Potrubie viacvrstvové - 32x3 - 5m tyče</t>
  </si>
  <si>
    <t>286 1H0115</t>
  </si>
  <si>
    <t>Potrubie viacvrstvové - 40x3,5 - 5m tyče</t>
  </si>
  <si>
    <t>286 1H0116</t>
  </si>
  <si>
    <t>Potrubie viacvrstvové - 50x4 - 5m tyče</t>
  </si>
  <si>
    <t>286 1H0117</t>
  </si>
  <si>
    <t>Potrubie viacvrstvové - 63x4,5 - 5m tyče</t>
  </si>
  <si>
    <t>721</t>
  </si>
  <si>
    <t>Vnútorná kanalizácia</t>
  </si>
  <si>
    <t>72117-4024</t>
  </si>
  <si>
    <t>Potrubie kanalizačné z PP odpadové DN 70</t>
  </si>
  <si>
    <t>72117-4025</t>
  </si>
  <si>
    <t>Potrubie kanalizačné z PP odpadové DN 100</t>
  </si>
  <si>
    <t>72117-4041</t>
  </si>
  <si>
    <t>Potrubie kanalizačné z PP pripojovacie DN 32</t>
  </si>
  <si>
    <t>72117-4042</t>
  </si>
  <si>
    <t>Potrubie kanalizačné z PP pripojovacie DN 40</t>
  </si>
  <si>
    <t>72117-4043</t>
  </si>
  <si>
    <t>Potrubie kanalizačné z PP pripojovacie DN 50</t>
  </si>
  <si>
    <t>72117-5137</t>
  </si>
  <si>
    <t>Čistiaca tvarovka PP DN75</t>
  </si>
  <si>
    <t>72117-5138</t>
  </si>
  <si>
    <t>Čistiaca tvarovka PP DN100</t>
  </si>
  <si>
    <t>72117-8111</t>
  </si>
  <si>
    <t>Montáž odpadného potrubia PP-HT systém vodorovného DN 32</t>
  </si>
  <si>
    <t>72117-8112</t>
  </si>
  <si>
    <t>Montáž odpadného potrubia PP-HT systém vodorovného DN 40</t>
  </si>
  <si>
    <t>72117-8113</t>
  </si>
  <si>
    <t>Montáž odpadného potrubia PP-HT systém vodorovného DN 50</t>
  </si>
  <si>
    <t>72117-8124</t>
  </si>
  <si>
    <t>Montáž odpadného potrubia PP-HT systém zvislého DN 70</t>
  </si>
  <si>
    <t>72117-8125</t>
  </si>
  <si>
    <t>Montáž odpadného potrubia PP-HT systém zvislého DN 100</t>
  </si>
  <si>
    <t>72117-8264</t>
  </si>
  <si>
    <t>Montáž čistiacej tvarovky potrubia PP-HT systém DN 70</t>
  </si>
  <si>
    <t>72117-8265</t>
  </si>
  <si>
    <t>Montáž čistiacej tvarovky potrubia PP-HT systém DN 100</t>
  </si>
  <si>
    <t>72117-8273</t>
  </si>
  <si>
    <t>Montáž zátky potrubia PP-HT systém DN 50</t>
  </si>
  <si>
    <t>72117-8284</t>
  </si>
  <si>
    <t>Montáž vetracej hlavice pre PP-HT systém potrubie DN 70</t>
  </si>
  <si>
    <t>72117-8285</t>
  </si>
  <si>
    <t>Montáž vetracej hlavice pre PP-HT systém potrubie DN 100</t>
  </si>
  <si>
    <t>72119-4103</t>
  </si>
  <si>
    <t>Vyvedenie a upevnenie kanal. výpustiek D 32x1.8</t>
  </si>
  <si>
    <t>72119-4104</t>
  </si>
  <si>
    <t>Vyvedenie a upevnenie kanal. výpustiek D 40x1.8</t>
  </si>
  <si>
    <t>72119-4105</t>
  </si>
  <si>
    <t>Vyvedenie a upevnenie kanal. výpustiek D 50x1.8</t>
  </si>
  <si>
    <t>72119-4109</t>
  </si>
  <si>
    <t>Vyvedenie a upevnenie kanal. výpustiek D 110x2.3</t>
  </si>
  <si>
    <t>72121-1913</t>
  </si>
  <si>
    <t>Montáž vpustí podlahových DN 110</t>
  </si>
  <si>
    <t>72122-6212</t>
  </si>
  <si>
    <t>Zápachová uzávierka pisoárová DN 40</t>
  </si>
  <si>
    <t>72122-6312</t>
  </si>
  <si>
    <t>Zápachová uzávierka pre umývadlá DN 40</t>
  </si>
  <si>
    <t>72122-6412</t>
  </si>
  <si>
    <t>Zápachová uzávierka pre drezy DN 50</t>
  </si>
  <si>
    <t>72127-3152</t>
  </si>
  <si>
    <t>Ventilačné hlavice polypropylen PP DN 75</t>
  </si>
  <si>
    <t>72127-3153</t>
  </si>
  <si>
    <t>Ventilačné hlavice polypropylen PP DN 110</t>
  </si>
  <si>
    <t>72127-3207</t>
  </si>
  <si>
    <t>Montáž ventilačných hlavíc iných typov DN 70</t>
  </si>
  <si>
    <t>72127-3210</t>
  </si>
  <si>
    <t>Montáž ventilačných hlavíc iných typov DN 100</t>
  </si>
  <si>
    <t>72129-0123</t>
  </si>
  <si>
    <t>Skúška tesnosti kanalizácie dymom do DN 300</t>
  </si>
  <si>
    <t>72130-0971</t>
  </si>
  <si>
    <t>Koleno pre pripojenie WC s otočným kĺbom</t>
  </si>
  <si>
    <t>72130-0973</t>
  </si>
  <si>
    <t>Kondenzačný sifón pre jednotky VZt DN32 s protizápachovou klapkou</t>
  </si>
  <si>
    <t>72130-0975</t>
  </si>
  <si>
    <t>Vtok so zápachou uzávierkou pre odvod kondenzu</t>
  </si>
  <si>
    <t>72130-0981</t>
  </si>
  <si>
    <t>Tesniaca manžeta pre potrubie DN110 s bituménovou manžetou</t>
  </si>
  <si>
    <t>72130-0985</t>
  </si>
  <si>
    <t>Vetraciia sada DN75</t>
  </si>
  <si>
    <t>72130-0986</t>
  </si>
  <si>
    <t>Vetraciia sada DN100</t>
  </si>
  <si>
    <t>72130-0992</t>
  </si>
  <si>
    <t>Podlahový vpust DN50-100 so sifónom s mechanickou zábranou pachu vertikálny</t>
  </si>
  <si>
    <t>72199-9904</t>
  </si>
  <si>
    <t>Vnútorná kanalizácia HZS T4</t>
  </si>
  <si>
    <t>hod</t>
  </si>
  <si>
    <t>72199-9908</t>
  </si>
  <si>
    <t>Záves potrubia - pružné závesy</t>
  </si>
  <si>
    <t>72199-9912</t>
  </si>
  <si>
    <t>Plastová šachta D425 s liatinovým poklopom - komplet</t>
  </si>
  <si>
    <t>72199-9935</t>
  </si>
  <si>
    <t>Strešná vpusť 110</t>
  </si>
  <si>
    <t>súbor</t>
  </si>
  <si>
    <t>99872-1101</t>
  </si>
  <si>
    <t>Presun hmôt pre vnút. kanalizáciu v objektoch výšky do 6 m</t>
  </si>
  <si>
    <t>722</t>
  </si>
  <si>
    <t>Vnútorný vodovod</t>
  </si>
  <si>
    <t>72210-7264</t>
  </si>
  <si>
    <t>Potrubie z ušlachtilej oceleD35x1,5mm</t>
  </si>
  <si>
    <t>72210-7297</t>
  </si>
  <si>
    <t>Prechodový kus z ušlachtilej ocele D35</t>
  </si>
  <si>
    <t>72217-3352</t>
  </si>
  <si>
    <t>Príplatok k potrubiu vodovodnému plastovému s násuvnou objímkou kovovou za členitý rozvod D 20x2,8 mm</t>
  </si>
  <si>
    <t>72217-3353</t>
  </si>
  <si>
    <t>Príplatok k potrubiu vodovodnému plastovému s násuvnou objímkou kovovou za členitý rozvod D 25x3,5 mm</t>
  </si>
  <si>
    <t>72217-3354</t>
  </si>
  <si>
    <t>Príplatok k potrubiu vodovodnému plastovému s násuvnou objímkou kovovou za členitý rozvod D 32x4,4 mm</t>
  </si>
  <si>
    <t>72217-3355</t>
  </si>
  <si>
    <t>Príplatok k potrubiu vodovodnému plastovému s násuvnou objímkou kovovou za členitý rozvod D 40x5,4 mm</t>
  </si>
  <si>
    <t>72217-3356</t>
  </si>
  <si>
    <t>Príplatok k potrubiu vodovodnému plastovému s násuvnou objímkou kovovou za členitý rozvod D 50x6,9 mm</t>
  </si>
  <si>
    <t>72217-3357</t>
  </si>
  <si>
    <t>Príplatok k potrubiu vodovodnému plastovému s násuvnou objímkou kovovou za členitý rozvod D 63x8,7 mm</t>
  </si>
  <si>
    <t>72217-3982</t>
  </si>
  <si>
    <t>Montáž potrubia plastového spoje elektrotvarovka D do 20 mm</t>
  </si>
  <si>
    <t>72217-3983</t>
  </si>
  <si>
    <t>Montáž potrubia plastového spoje elektrotvarovka D do 25 mm</t>
  </si>
  <si>
    <t>72217-3984</t>
  </si>
  <si>
    <t>Montáž potrubia plastového spoje elektrotvarovka D do 32 mm</t>
  </si>
  <si>
    <t>72217-3985</t>
  </si>
  <si>
    <t>Montáž potrubia plastového spoje elektrotvarovka D do 40 mm</t>
  </si>
  <si>
    <t>72217-3986</t>
  </si>
  <si>
    <t>Montáž potrubia plastového spoje elektrotvarovka D do 50 mm</t>
  </si>
  <si>
    <t>72217-3987</t>
  </si>
  <si>
    <t>Montáž potrubia plastového spoje elektrotvarovka D do 63 mm</t>
  </si>
  <si>
    <t>72218-2111</t>
  </si>
  <si>
    <t>Ochrana potrubia izoláciou  DN 16</t>
  </si>
  <si>
    <t>72218-2112</t>
  </si>
  <si>
    <t>Ochrana potrubia izoláciou DN 20</t>
  </si>
  <si>
    <t>72218-2113</t>
  </si>
  <si>
    <t>Ochrana potrubia izoláciou DN 25</t>
  </si>
  <si>
    <t>72218-2114</t>
  </si>
  <si>
    <t>Ochrana potrubia izoláciou DN 32</t>
  </si>
  <si>
    <t>72218-2115</t>
  </si>
  <si>
    <t>Ochrana potrubia izoláciou  DN 40</t>
  </si>
  <si>
    <t>72218-2116</t>
  </si>
  <si>
    <t>Ochrana potrubia izoláciou DN 50</t>
  </si>
  <si>
    <t>72219-0401</t>
  </si>
  <si>
    <t>Prípojky vod. ocel. rúrky záv. poz. 11353 upev. výpust. DN 15</t>
  </si>
  <si>
    <t>72222-0111</t>
  </si>
  <si>
    <t>Arm. vod. s 1 závitom, nástenka K 247 pre výt. ventil G 1/2</t>
  </si>
  <si>
    <t>72222-0121</t>
  </si>
  <si>
    <t>Arm. vod. s 1 závitom, nástenka K 247 pre batériu G 1/2x150mm</t>
  </si>
  <si>
    <t>pár</t>
  </si>
  <si>
    <t>72222-4113</t>
  </si>
  <si>
    <t>Armat. vodov. s 1 závitom, ventil pračkový G 1/2</t>
  </si>
  <si>
    <t>72222-4153</t>
  </si>
  <si>
    <t>Guľový kohút záhradný s vonkajším závitom a páčkou PN 15, T 120 °C G 3/4 - 1"</t>
  </si>
  <si>
    <t>72222-9101</t>
  </si>
  <si>
    <t>Montáž vodov. armatúr ostatných s 1 závitom G 1/2</t>
  </si>
  <si>
    <t>72222-9102</t>
  </si>
  <si>
    <t>Montáž vodov. armatúr ostatných s 1 závitom G 3/4</t>
  </si>
  <si>
    <t>72223-1014</t>
  </si>
  <si>
    <t>Armat. vodov. s 2 závitmi, ventil priamy KE 125 C G 5/4</t>
  </si>
  <si>
    <t>72223-1016</t>
  </si>
  <si>
    <t>Armat. vodov. s 2 závitmi, ventil priamy KE 125 C G 2</t>
  </si>
  <si>
    <t>422 8C0722</t>
  </si>
  <si>
    <t>Klapka spätná závitová 5/4"</t>
  </si>
  <si>
    <t>72223-9104</t>
  </si>
  <si>
    <t>Montáž vodov. armatúr s 2 závitmi G 5/4</t>
  </si>
  <si>
    <t>72223-9106</t>
  </si>
  <si>
    <t>Montáž vodov. armatúr s 2 závitmi G 2</t>
  </si>
  <si>
    <t>72225-4106</t>
  </si>
  <si>
    <t>Montáž hydrantovej skrine nástennej s výzbrojou</t>
  </si>
  <si>
    <t>72225-4233</t>
  </si>
  <si>
    <t>Požiarne prísl.,hadic.navij. NOHA typ A25/30 na stenu 800x800x200mm</t>
  </si>
  <si>
    <t>72229-0226</t>
  </si>
  <si>
    <t>Tlakové skúšky vodov. potrubia závitového do DN 50</t>
  </si>
  <si>
    <t>72229-0234</t>
  </si>
  <si>
    <t>Preplachovanie a dezinfekcia vodov. potrubia do DN 80</t>
  </si>
  <si>
    <t>99872-2101</t>
  </si>
  <si>
    <t>Presun hmôt pre vnút. vodovod v objektoch výšky do 6 m</t>
  </si>
  <si>
    <t>286 3A3305</t>
  </si>
  <si>
    <t>Prechodka PE/oceľ USTR 612 783 d/DN 63/50</t>
  </si>
  <si>
    <t>Zariaďovacie predmety</t>
  </si>
  <si>
    <t>72511-6111</t>
  </si>
  <si>
    <t>Montáž záchodu do predstenového syst.</t>
  </si>
  <si>
    <t>72511-6231</t>
  </si>
  <si>
    <t>Montáž predstenového systému záchodov do kombinovaných stien</t>
  </si>
  <si>
    <t>72511-9213</t>
  </si>
  <si>
    <t>Montáž záchodových mís závesných</t>
  </si>
  <si>
    <t>72511-9251</t>
  </si>
  <si>
    <t>Montážny prvok podomietkový pre závesné WC s nádržkou</t>
  </si>
  <si>
    <t>642 3E0451</t>
  </si>
  <si>
    <t>Klozet závesný 2064.0 006, biely</t>
  </si>
  <si>
    <t>642 3E9011</t>
  </si>
  <si>
    <t>Sedadlo 9164.0, biele</t>
  </si>
  <si>
    <t>72511-9253</t>
  </si>
  <si>
    <t>Tlačidlo pre montážny prvok</t>
  </si>
  <si>
    <t>72511-9309</t>
  </si>
  <si>
    <t>Príplatok za použitie silikónového tmelu 0,30 kg/kus</t>
  </si>
  <si>
    <t>72513-1311</t>
  </si>
  <si>
    <t>Montáž pisoáru do predstenového syst.</t>
  </si>
  <si>
    <t>72513-1421</t>
  </si>
  <si>
    <t>Montáž predstenového systému pisoárov do kombinovaných stien</t>
  </si>
  <si>
    <t>72513-1512</t>
  </si>
  <si>
    <t>Montážny prvok podomietkový pre pisoár</t>
  </si>
  <si>
    <t>72513-2100</t>
  </si>
  <si>
    <t>Pisoár závesný z diturvitu štandardná kvalita bez nádrže</t>
  </si>
  <si>
    <t>72513-9102</t>
  </si>
  <si>
    <t>Príplatok za použitie silikónového tmelu 0,6 kg/kus</t>
  </si>
  <si>
    <t>72521-1601</t>
  </si>
  <si>
    <t>Umývadlo keram pripev. na stenu skrutk biele bez krytu na sifón 500 mm</t>
  </si>
  <si>
    <t>72521-9401</t>
  </si>
  <si>
    <t>Montáž umývadiel keramických so záp. uzáv. na skrutky</t>
  </si>
  <si>
    <t>72531-2111</t>
  </si>
  <si>
    <t>Montáž drezov ostatných rozmerov a typov</t>
  </si>
  <si>
    <t>72531-2200</t>
  </si>
  <si>
    <t>Drez jednoduchý z diturvitu štandardná kvalita</t>
  </si>
  <si>
    <t>72531-4290</t>
  </si>
  <si>
    <t>Príslušenstvo k drezu v kuchynských zostavách</t>
  </si>
  <si>
    <t>72533-9101</t>
  </si>
  <si>
    <t>Montáž výleviek keramic., liat, a i. hmoty bez výtok armat. a splach nádrže</t>
  </si>
  <si>
    <t>642 7B0104</t>
  </si>
  <si>
    <t>Výlevka stacionárna - biela</t>
  </si>
  <si>
    <t>642 7B9002</t>
  </si>
  <si>
    <t>Mriežka výlevková, chróm -</t>
  </si>
  <si>
    <t>72553-9106</t>
  </si>
  <si>
    <t>Montáž elektrických ohrievačov ostatných do 30l</t>
  </si>
  <si>
    <t>72581-0405</t>
  </si>
  <si>
    <t>Ventil rohový s pripojovacou rúrkou TE 67 G 1/2</t>
  </si>
  <si>
    <t>72581-9401</t>
  </si>
  <si>
    <t>Montáž ventilov rohových s pripojovacou rúrkou G 1/2</t>
  </si>
  <si>
    <t>72582-0200</t>
  </si>
  <si>
    <t>Batéria drezová nástenná G 1/2 štandardná kvalita</t>
  </si>
  <si>
    <t>72582-0700</t>
  </si>
  <si>
    <t>Batéria drezová jednopáková do 1 otvoru štandardná kvalita</t>
  </si>
  <si>
    <t>72582-1400</t>
  </si>
  <si>
    <t>Batéria umývadlová jednopáková do 1 otvoru štandardná kvalita</t>
  </si>
  <si>
    <t>72582-9601</t>
  </si>
  <si>
    <t>Montáž batérie umývadlovej jednopákovej do 1 otvoru</t>
  </si>
  <si>
    <t>72582-9801</t>
  </si>
  <si>
    <t>Montáž batérie drezovej 1-pákovej nástennej</t>
  </si>
  <si>
    <t>72582-9802</t>
  </si>
  <si>
    <t>Montáž batérie drezovej 1-pákovej do 1 otvoru</t>
  </si>
  <si>
    <t>72598-0122</t>
  </si>
  <si>
    <t>Dvierka prístupové k inštaláciám z plastov 15/30</t>
  </si>
  <si>
    <t>72598-9101</t>
  </si>
  <si>
    <t>Montáž dvierok</t>
  </si>
  <si>
    <t>72599-9904</t>
  </si>
  <si>
    <t>Zariaďovacie predmety HZS T4</t>
  </si>
  <si>
    <t>99872-5101</t>
  </si>
  <si>
    <t>Presun hmôt pre zariaď. predmety v objektoch výšky do 6 m</t>
  </si>
  <si>
    <t>541 2E0204</t>
  </si>
  <si>
    <t>Ohrievač vody elektrický tlakový 10 l</t>
  </si>
  <si>
    <t>541 2F0601</t>
  </si>
  <si>
    <t>Ohrievač vody zvislý celonerez.20 l</t>
  </si>
  <si>
    <t>08 - Plynoinštalácia</t>
  </si>
  <si>
    <t>D1 - PRÁCE A DODÁVKY PSV</t>
  </si>
  <si>
    <t xml:space="preserve">    723 - Vnútorný plynovod</t>
  </si>
  <si>
    <t>D7 - PRÁCE A DODÁVKY M</t>
  </si>
  <si>
    <t xml:space="preserve">    272 - Vedenia rúrové vonkajšie - plynovody</t>
  </si>
  <si>
    <t>723</t>
  </si>
  <si>
    <t>Vnútorný plynovod</t>
  </si>
  <si>
    <t>72311-0101</t>
  </si>
  <si>
    <t>Skrutkovanie priame</t>
  </si>
  <si>
    <t>72311-0207</t>
  </si>
  <si>
    <t>Potrubie plyn. z ocel. rúrok závit. čiernych 11353 DN 50</t>
  </si>
  <si>
    <t>72311-0209</t>
  </si>
  <si>
    <t>Potrubie plyn. z ocel. rúrok závit. čiernych 11353 DN 80</t>
  </si>
  <si>
    <t>72312-0203</t>
  </si>
  <si>
    <t>Potrubie plyn. ocel. rúrok záv. čier. spoj zvar 11353 DN 20</t>
  </si>
  <si>
    <t>72312-0204</t>
  </si>
  <si>
    <t>Potrubie plyn. ocel. rúrok záv. čier. spoj zvar 11353 DN 25</t>
  </si>
  <si>
    <t>72315-0345</t>
  </si>
  <si>
    <t>Zhotovenie redukcie plyn. potrubia kovaním nad 1 DN 80/50</t>
  </si>
  <si>
    <t>72315-0369</t>
  </si>
  <si>
    <t>Chránička plyn. potrubia D 89/3.6</t>
  </si>
  <si>
    <t>72319-0907</t>
  </si>
  <si>
    <t>Opr. plyn. potrubia, odvzdušnenie a napustenie potrubia</t>
  </si>
  <si>
    <t>72319-0919</t>
  </si>
  <si>
    <t>Opr. plyn. potrubia, navarenie odbočky na potrubie DN 80</t>
  </si>
  <si>
    <t>72323-1113</t>
  </si>
  <si>
    <t>Armat. plyn. s 2 závitmi, kohút priamy K 800 G 3/4</t>
  </si>
  <si>
    <t>72323-9102</t>
  </si>
  <si>
    <t>Montáž plynovodných armatúr s 2 závitmi, ostatné typy G 3/4</t>
  </si>
  <si>
    <t>72399-9904</t>
  </si>
  <si>
    <t>Vnútorný plynovod HZS T4</t>
  </si>
  <si>
    <t>72399-9910</t>
  </si>
  <si>
    <t>Úradné skúšky a revízie</t>
  </si>
  <si>
    <t>72399-9911</t>
  </si>
  <si>
    <t>Závesy potrubia</t>
  </si>
  <si>
    <t>72399-9912</t>
  </si>
  <si>
    <t>Oddeľovacie protipožiarne manžety</t>
  </si>
  <si>
    <t>78342-4140</t>
  </si>
  <si>
    <t>Nátery synt. kov. potrubia do DN 50mm dvojnás. a základ.</t>
  </si>
  <si>
    <t>78342-5350</t>
  </si>
  <si>
    <t>Nátery synt. potrubia do DN 100mm dvojnás. 1x email +zákl.</t>
  </si>
  <si>
    <t>PRÁCE A DODÁVKY M</t>
  </si>
  <si>
    <t>Vedenia rúrové vonkajšie - plynovody</t>
  </si>
  <si>
    <t>80344-0050</t>
  </si>
  <si>
    <t>Hlavná tlaková skúška vzduchom 0,6 MPa 50</t>
  </si>
  <si>
    <t>80344-0080</t>
  </si>
  <si>
    <t>Hlavná tlaková skúška vzduchom 0,6 MPa 80</t>
  </si>
  <si>
    <t>80384-0020</t>
  </si>
  <si>
    <t>Napustenie potrubia OPZ</t>
  </si>
  <si>
    <t>388 4B0122</t>
  </si>
  <si>
    <t>Manometer radiálny MR 50, 0-6 bar</t>
  </si>
  <si>
    <t>551 344880</t>
  </si>
  <si>
    <t>Kohút plynový s nátrubkom K 812 1/2</t>
  </si>
  <si>
    <t>09 - Elektroinstalacia a Umele Osvetlenie</t>
  </si>
  <si>
    <t>D1 - Elektroinštalácia</t>
  </si>
  <si>
    <t>D2 - Rozvádzače</t>
  </si>
  <si>
    <t>D3 - Zemné práce</t>
  </si>
  <si>
    <t>D4 - Bleskozvod a uzemnenie</t>
  </si>
  <si>
    <t>D5 - Svietidlá</t>
  </si>
  <si>
    <t>D6 - CBS - systém NO</t>
  </si>
  <si>
    <t>D7 - Kompenzácia</t>
  </si>
  <si>
    <t>D8 - Záložný zdroj (UPS)</t>
  </si>
  <si>
    <t>D9 - HZS , Ostatné</t>
  </si>
  <si>
    <t>Elektroinštalácia</t>
  </si>
  <si>
    <t>Pol239</t>
  </si>
  <si>
    <t>DALI ovládač 135W, osadiť do inštalačnšj krabice, 13xx Modular Panel</t>
  </si>
  <si>
    <t>Pol240</t>
  </si>
  <si>
    <t>DALI STROPNÝ MULTISENZOR</t>
  </si>
  <si>
    <t>Pol241</t>
  </si>
  <si>
    <t>OVLÁDACIA SKRINKA, NA POVRCH, IP65 pre ovládač DALI</t>
  </si>
  <si>
    <t>Pol242</t>
  </si>
  <si>
    <t>Vypínač 10A/230V pod omietku, rad. 1, IP20 +rámiky</t>
  </si>
  <si>
    <t>Pol243</t>
  </si>
  <si>
    <t>Vypínač 10A/230V pod omietku, rad. 1, IP44 +rámiky</t>
  </si>
  <si>
    <t>Pol244</t>
  </si>
  <si>
    <t>Vypínač 10A/230V pod omietku, rad. 6, IP20 +rámiky</t>
  </si>
  <si>
    <t>Pol245</t>
  </si>
  <si>
    <t>Zásuvka 16A/230V pod omietku, IP20 +rámiky</t>
  </si>
  <si>
    <t>Pol246</t>
  </si>
  <si>
    <t>Zásuvka 16A/230V pod omietku, IP44 +rámiky</t>
  </si>
  <si>
    <t>Pol247</t>
  </si>
  <si>
    <t>Zásuvka 16A/230V na povrch, IP44</t>
  </si>
  <si>
    <t>Pol248</t>
  </si>
  <si>
    <t>Zásuvka 16A/230V na povrch, IP65</t>
  </si>
  <si>
    <t>Pol249</t>
  </si>
  <si>
    <t>Snímač prítomnosti, IP20, zapustený, 360°</t>
  </si>
  <si>
    <t>Pol250</t>
  </si>
  <si>
    <t>Snímač pohybu, IP20, zapustený, 360°</t>
  </si>
  <si>
    <t>Pol251</t>
  </si>
  <si>
    <t>Tlačidlo 10A/230V, IP20, stav núdze, WC imobilný</t>
  </si>
  <si>
    <t>Pol252</t>
  </si>
  <si>
    <t>Zvuková signalizácia, IP20, stav núdze, WC imobilný</t>
  </si>
  <si>
    <t>Pol253</t>
  </si>
  <si>
    <t>Tlačidlo 10A/230V, na povrch, havarijne, central STOP kotolne</t>
  </si>
  <si>
    <t>Pol254</t>
  </si>
  <si>
    <t>Tlačidlo 6A/230V, na povrch, havarijne, s ochranným sklom, 1x NC + 1x NO, IP 55, CENTRAL STOP</t>
  </si>
  <si>
    <t>Pol255</t>
  </si>
  <si>
    <t>Tlačidlo 6A/230V, na povrch, havarijne, s ochranným sklom, 1x NC + 1x NO, IP 55, TOTAL STOP</t>
  </si>
  <si>
    <t>Pol256</t>
  </si>
  <si>
    <t>Žaluziový ovládač 10A/230V pod omietku, IP20 +rámiky, presný typ dodať podla typu žaluzií</t>
  </si>
  <si>
    <t>Pol257</t>
  </si>
  <si>
    <t xml:space="preserve">Zásuvka 16A/400V, na povrch, IP44, 3P+N+PE </t>
  </si>
  <si>
    <t>Pol258</t>
  </si>
  <si>
    <t xml:space="preserve">Zásuvka 32A/400V, na povrch, IP44, 3P+N+PE </t>
  </si>
  <si>
    <t>Pol259</t>
  </si>
  <si>
    <t>Zásuvka 63A/400V, na povrch, IP44, 3P+N+PE</t>
  </si>
  <si>
    <t>Pol260</t>
  </si>
  <si>
    <t>Vypínač 25A/400V, IP65, pod omietku</t>
  </si>
  <si>
    <t>Pol261</t>
  </si>
  <si>
    <t>Prístrojová krabica KP67/2</t>
  </si>
  <si>
    <t>Pol262</t>
  </si>
  <si>
    <t>Odbočná krabica T100 ED10-6 F, PS90 s poistkou</t>
  </si>
  <si>
    <t>Pol263</t>
  </si>
  <si>
    <t>Pripojenie okna/rolety</t>
  </si>
  <si>
    <t>Pol264</t>
  </si>
  <si>
    <t>Montáž trafo pisoár (pisoár dodávka ZTI), vrátane zapojenia</t>
  </si>
  <si>
    <t>Pol265</t>
  </si>
  <si>
    <t>Montáž prietokový/zásobníkový ohrievač (dodávka ZTI), vrátane zapojenia</t>
  </si>
  <si>
    <t>Pol266</t>
  </si>
  <si>
    <t>Montáž ventilátora (ventilátor dodávka VZT), vrátane zapojenia</t>
  </si>
  <si>
    <t>Pol267</t>
  </si>
  <si>
    <t>Montáž termostatu (termostat dodávka ÚK), vrátane zapojenia</t>
  </si>
  <si>
    <t>Pol268</t>
  </si>
  <si>
    <t>Pripojenie podl. konvektora (dodávka ÚK), vrátane zapojenia</t>
  </si>
  <si>
    <t>Pol269</t>
  </si>
  <si>
    <t>Pripojenia zariadenia VZT/CHLAD (jednotka doávkou VZT/CHLAD)</t>
  </si>
  <si>
    <t>Pol270</t>
  </si>
  <si>
    <t>Kábel JH(St)H 2x2x0,8 (bezhalogénový)</t>
  </si>
  <si>
    <t>Pol271</t>
  </si>
  <si>
    <t>Kábel CMFM 2x0,75</t>
  </si>
  <si>
    <t>Pol272</t>
  </si>
  <si>
    <t>Kábel CGSG 5x25 (5Cx25)  (alt. H07RN-F 5G25)</t>
  </si>
  <si>
    <t>Pol273</t>
  </si>
  <si>
    <t>Kábel CYKY-O 3x1,5</t>
  </si>
  <si>
    <t>Pol274</t>
  </si>
  <si>
    <t>Kábel CYKY-J 3x1,5</t>
  </si>
  <si>
    <t>Pol275</t>
  </si>
  <si>
    <t>Kábel CYKY-J 3x2,5</t>
  </si>
  <si>
    <t>Pol276</t>
  </si>
  <si>
    <t>Kábel CYKY-J 5x1,5</t>
  </si>
  <si>
    <t>Pol277</t>
  </si>
  <si>
    <t>Kábel CYKY-J 5x2,5</t>
  </si>
  <si>
    <t>Pol278</t>
  </si>
  <si>
    <t>Kábel CYKY-J 5x4</t>
  </si>
  <si>
    <t>Pol279</t>
  </si>
  <si>
    <t>Kábel CYKY-J 5x6</t>
  </si>
  <si>
    <t>Pol280</t>
  </si>
  <si>
    <t>Kábel CYKY-J 5x10</t>
  </si>
  <si>
    <t>Pol281</t>
  </si>
  <si>
    <t>Kábel CYKY-J 5x16</t>
  </si>
  <si>
    <t>Pol282</t>
  </si>
  <si>
    <t>Kábel CYKY-J 5x25</t>
  </si>
  <si>
    <t>Pol283</t>
  </si>
  <si>
    <t>Kábel CYKY-J 5x95</t>
  </si>
  <si>
    <t>Pol284</t>
  </si>
  <si>
    <t>Kábel CYKY-J 12x2,5</t>
  </si>
  <si>
    <t>Pol285</t>
  </si>
  <si>
    <t>Kábel CXKE-R-J 3x1,5 - B2ca -s1,d1,a1</t>
  </si>
  <si>
    <t>Pol286</t>
  </si>
  <si>
    <t>Kábel CXKE-R-J 3x2,5 - B2ca -s1,d1,a1</t>
  </si>
  <si>
    <t>Pol287</t>
  </si>
  <si>
    <t>Kábel CXKE-R-J 5x1,5  - B2ca -s1,d1,a1</t>
  </si>
  <si>
    <t>Pol288</t>
  </si>
  <si>
    <t>Kábel CXKE-R-J 5x2,5  - B2ca -s1,d1,a1</t>
  </si>
  <si>
    <t>Pol289</t>
  </si>
  <si>
    <t>Kábel CXKE-R-J 5x4  - B2ca -s1,d1,a1</t>
  </si>
  <si>
    <t>Pol290</t>
  </si>
  <si>
    <t>Kábel CXKE-R-J 5x6 - B2ca -s1,d1,a1</t>
  </si>
  <si>
    <t>Pol291</t>
  </si>
  <si>
    <t>Kábel CXKE-R-J 5x10 - B2ca -s1,d1,a1</t>
  </si>
  <si>
    <t>Pol292</t>
  </si>
  <si>
    <t>Kábel CXKE-R-J 5x16 - B2ca -s1,d1,a1</t>
  </si>
  <si>
    <t>Pol293</t>
  </si>
  <si>
    <t>Kábel CXKE-R-J 5x25 - B2ca -s1,d1,a1</t>
  </si>
  <si>
    <t>Pol294</t>
  </si>
  <si>
    <t>Kábel CXKE-R-J 5x35 - B2ca -s1,d1,a1</t>
  </si>
  <si>
    <t>Pol295</t>
  </si>
  <si>
    <t>Kábel NHXH-O FE180/E90 3x1,5  - B2ca -s1,d1,a1  (PRAKAB-PRFlaDur, nkt cables-NOPOVIC)</t>
  </si>
  <si>
    <t>Pol296</t>
  </si>
  <si>
    <t>Kábel NHXH-J FE180/E90 3x1,5  - B2ca -s1,d1,a1  (PRAKAB-PRFlaDur, nkt cables-NOPOVIC)</t>
  </si>
  <si>
    <t>Pol297</t>
  </si>
  <si>
    <t>Kábel NHXH-J FE180/E90 3x2,5  - B2ca -s1,d1,a1  (PRAKAB-PRFlaDur, nkt cables-NOPOVIC)</t>
  </si>
  <si>
    <t>Pol298</t>
  </si>
  <si>
    <t>Kábel NHXH-J FE180/E90 3x6  - B2ca -s1,d1,a1  (PRAKAB-PRFlaDur, nkt cables-NOPOVIC)</t>
  </si>
  <si>
    <t>Pol299</t>
  </si>
  <si>
    <t>Vodič 1-CHBU 1x25</t>
  </si>
  <si>
    <t>Pol300</t>
  </si>
  <si>
    <t>Vodič 1-CHBU 1x95</t>
  </si>
  <si>
    <t>Pol301</t>
  </si>
  <si>
    <t>Vodič CH-R 4 žltozelený</t>
  </si>
  <si>
    <t>Pol302</t>
  </si>
  <si>
    <t>Vodič CH-R 6 žltozelený</t>
  </si>
  <si>
    <t>Pol303</t>
  </si>
  <si>
    <t>Vodič CH-R 25 žltozelený</t>
  </si>
  <si>
    <t>Pol304</t>
  </si>
  <si>
    <t>Oceľové napínacie lano 957 4 G vrátane napínacích skrutiek 945 M10 G, lankových ôk a spojovacích svoriek</t>
  </si>
  <si>
    <t>Pol305</t>
  </si>
  <si>
    <t>Káblový žľab pozinkovaný, hrúbka plechu 1mm, vrátane úchytov a príslušnstva na uchytenie na strope</t>
  </si>
  <si>
    <t>Pol306</t>
  </si>
  <si>
    <t>Podlahová krabica, 6 prístrojová, do mazaniny, nerezová/kovová , s inš. Vaničkami pre 3 prístroje, inš. Hĺbka 110-155 mm,  IP20</t>
  </si>
  <si>
    <t>Pol307</t>
  </si>
  <si>
    <t>Podlahová krabica, 9 prístrojová, do mazaniny, nerezová/kovová , s inš. vaničkami pre 4 prístroje, inš. Hĺbka 110-155 mm,  IP20</t>
  </si>
  <si>
    <t>Pol308</t>
  </si>
  <si>
    <t>Podlahový kanál do mazaniny vrátane spojky, 2 komorový (110mm, 140mm), výška 38mm, kovový</t>
  </si>
  <si>
    <t>Pol309</t>
  </si>
  <si>
    <t xml:space="preserve">Zásuvka 33°, modul 45, 16A/230V do podlahovej krabice/žľabu, 1-násobná, biela, IP20 </t>
  </si>
  <si>
    <t>Pol310</t>
  </si>
  <si>
    <t>Zásuvka 33°, modul 45, 16A/230V do podlahovej krabice/žľabu, 2-násobná, biela, IP20</t>
  </si>
  <si>
    <t>Pol311</t>
  </si>
  <si>
    <t>Prepäťová ochrana s akustickou signalizáciou USS 45-A-RW, trieda: T3</t>
  </si>
  <si>
    <t>Pol312</t>
  </si>
  <si>
    <t xml:space="preserve">Podparapetný kanál, modul 45, rozmer 53x165mm, 2-komorový, plastový, vrátane veka a spojok, biely </t>
  </si>
  <si>
    <t>Pol313</t>
  </si>
  <si>
    <t>Ochrana napájacieho vedenia 230 V/50 Hz v krabici VG-V50 1+NPE</t>
  </si>
  <si>
    <t>Pol314</t>
  </si>
  <si>
    <t>Ochrana napájacieho vedenia 230 V/50 Hz v krabici VG-V50 3+NPE</t>
  </si>
  <si>
    <t>Pol315</t>
  </si>
  <si>
    <t>Ukončenie vodičov v rozvádzač. vč. zapojenia a vodičovej koncovky do 120 mm2</t>
  </si>
  <si>
    <t>Pol316</t>
  </si>
  <si>
    <t>Ukončenie vodičov v rozvádzač. vč. zapojenia a vodičovej koncovky do 50 mm2</t>
  </si>
  <si>
    <t>Pol317</t>
  </si>
  <si>
    <t>Ukončenie vodičov v rozvádzač. vč. zapojenia a vodičovej koncovky do 25 mm2</t>
  </si>
  <si>
    <t>Pol318</t>
  </si>
  <si>
    <t>Ukončenie vodičov v rozvádzač. vč. zapojenia a vodičovej koncovky do 6 mm2</t>
  </si>
  <si>
    <t>Pol319</t>
  </si>
  <si>
    <t>Ukončenie vodičov v rozvádzač. vč. zapojenia a vodičovej koncovky do 2,5 mm2</t>
  </si>
  <si>
    <t>Pol320</t>
  </si>
  <si>
    <t>I-Trubka HFX 16 - bezhalogénová</t>
  </si>
  <si>
    <t>Pol321</t>
  </si>
  <si>
    <t>I-Trubka HFX 20 - bezhalogénová</t>
  </si>
  <si>
    <t>Pol322</t>
  </si>
  <si>
    <t>I-Trubka HFX 32  - bezhalogénová</t>
  </si>
  <si>
    <t>Pol323</t>
  </si>
  <si>
    <t>I-Trubka HFX 50 - bezhalogénová</t>
  </si>
  <si>
    <t>Pol324</t>
  </si>
  <si>
    <t>I-Trubka FXPS 16 (1250 N) - UV stabilná</t>
  </si>
  <si>
    <t>Pol325</t>
  </si>
  <si>
    <t>I-Trubka FXPS 25 (1250 N) - UV stabilná</t>
  </si>
  <si>
    <t>Pol326</t>
  </si>
  <si>
    <t>I-Trubka FXPS 32 (1250 N) - UV stabilná</t>
  </si>
  <si>
    <t>Pol327</t>
  </si>
  <si>
    <t>I-Trubka FXPS 40 (1250 N) - UV stabilná</t>
  </si>
  <si>
    <t>Pol328</t>
  </si>
  <si>
    <t>I-Trubka FXPS 50 (1250 N) - UV stabilná</t>
  </si>
  <si>
    <t>Pol329</t>
  </si>
  <si>
    <t>Hladinová sonda</t>
  </si>
  <si>
    <t>Pol330</t>
  </si>
  <si>
    <t>OPTICKO-AKUSTICKÁ SIGNALIZÁCIA HAVARIJNÝCH STAVOV</t>
  </si>
  <si>
    <t>Pol331</t>
  </si>
  <si>
    <t>Termostat UTR/60</t>
  </si>
  <si>
    <t>Pol332</t>
  </si>
  <si>
    <t>Snímač tlaku SPP110</t>
  </si>
  <si>
    <t>Pol333</t>
  </si>
  <si>
    <t>Detektor spáliteľných plynov a pár</t>
  </si>
  <si>
    <t>Rozvádzače</t>
  </si>
  <si>
    <t>Pol334</t>
  </si>
  <si>
    <t>Rozvádzač  RS, dodávka, napojenie a montáž vrátane vodorovnej a zvislej dopravy, drobného spojovacieho materálu, odvozu a likvidácie odpadu, zaústenia a zapojenia káblov a všetkých prác súvisiacich s realizovaním danej položky.</t>
  </si>
  <si>
    <t>Pol335</t>
  </si>
  <si>
    <t>Rozvádzač  RK, dodávka, napojenie a montáž vrátane vodorovnej a zvislej dopravy, drobného spojovacieho materálu, odvozu a likvidácie odpadu, zaústenia a zapojenia káblov  a všetkých prác súvisiacich s realizovaním danej položky.</t>
  </si>
  <si>
    <t>Pol336</t>
  </si>
  <si>
    <t>Rozvádzač  RVZT1, dodávka, napojenie a montáž vrátane vodorovnej a zvislej dopravy, drobného spojovacieho materálu, odvozu a likvidácie odpadu, zaústenia a zapojenia káblov  a všetkých prác súvisiacich s realizovaním danej položky.</t>
  </si>
  <si>
    <t>Pol337</t>
  </si>
  <si>
    <t>Rozvádzač  RVZT2, dodávka, napojenie a montáž vrátane vodorovnej a zvislej dopravy, drobného spojovacieho materálu, odvozu a likvidácie odpadu, zaústenia a zapojenia káblov  a všetkých prác súvisiacich s realizovaním danej položky.</t>
  </si>
  <si>
    <t>Pol338</t>
  </si>
  <si>
    <t>Rozvádzač  ATS, 4P 200A --- umiestnený mimo rámu MG, Silový rozvádzač obsahuje riadiacu jednotku s grafickým display , automaticky vyhodnocuje kvalitu siete a posiala diaľkový štart na MG. Riadiaca jednotka napríklad DSE335, dodávka, napojenie a montáž vr</t>
  </si>
  <si>
    <t>Pol339</t>
  </si>
  <si>
    <t>Skrinka R_FTVE-SPD, osadená SPD pre FTVE, T1+2, Un=1500 so signalizáciou, 1ks/string, vrátane káblovaia dodávka, napojenie a montáž vrátane vodorovnej a zvislej dopravy, drobného spojovacieho materálu, odvozu a likvidácie odpadu, zaústenia a zapojenia káb</t>
  </si>
  <si>
    <t>Pol340</t>
  </si>
  <si>
    <t>Dielektrický koberec, hrúbka 0,5cm, šírka 1,3m</t>
  </si>
  <si>
    <t>Pol341</t>
  </si>
  <si>
    <t>Proviz. úprava terénu v zemine tr. 3, aby nerovnosti terénu neboli väčšie ako 2 cm od vodor.hladiny</t>
  </si>
  <si>
    <t>Pol8</t>
  </si>
  <si>
    <t>Hĺbenie káblovej ryhy 30 cm širokej a 80 cm hlbokej, v zemine triedy 3</t>
  </si>
  <si>
    <t>Pol342</t>
  </si>
  <si>
    <t>Výkop v chodníku do hĺbky 120 cm v dlažbe (asfalte), odvoz sutiny na skládku, pokládka kábla, fólia, tehly, piesok, pokládka novej dlažby (asfaltu + podkladu), uvedenie do pôvodného stavu</t>
  </si>
  <si>
    <t>Pol10</t>
  </si>
  <si>
    <t>Ručný zásyp nezap. káblovej ryhy bez zhutn. zeminy, 50 cm širokej, 80 cm hlbokej v zemine tr. 3</t>
  </si>
  <si>
    <t>Pol343</t>
  </si>
  <si>
    <t>Trávové semeno</t>
  </si>
  <si>
    <t>Bleskozvod a uzemnenie</t>
  </si>
  <si>
    <t>Pol344</t>
  </si>
  <si>
    <t>Zúžená zachytávacia tyč 101VL3000 s podstavcom a svorkou F-FIX-16+F-FIX-S16 - výška 3 m</t>
  </si>
  <si>
    <t>Pol345</t>
  </si>
  <si>
    <t>Svorka univerzálna (spojovacia, krížová, skúšobná) 249 B ST, H=100kA - FT</t>
  </si>
  <si>
    <t>Pol346</t>
  </si>
  <si>
    <t>Skúšobná svorka, uloženie v zateplení s revíznymi dvierkami, vrátane číselného štítku, NEREZ</t>
  </si>
  <si>
    <t>Pol347</t>
  </si>
  <si>
    <t>Svorka okapová RK-FIX VA, dve pripojenia, NEREZ</t>
  </si>
  <si>
    <t>Pol348</t>
  </si>
  <si>
    <t>Svorka pripojovacia 280 8-10, FT</t>
  </si>
  <si>
    <t>Pol349</t>
  </si>
  <si>
    <t>Dilatačný diel pre vodorovné vodiče 172 AR, Hliník, UMIESTNENIE á 20 m, vrátane spojok</t>
  </si>
  <si>
    <t>Pol350</t>
  </si>
  <si>
    <t>Protikorózna ochrana  356 50, 25 spojov</t>
  </si>
  <si>
    <t>Pol351</t>
  </si>
  <si>
    <t>vodič RD 8ALU vrátane podpier 165 MBG+165 MBG UH+177 30 M8, vodorovné uloženie - HORĽAVÉ PODKLADY</t>
  </si>
  <si>
    <t>Pol352</t>
  </si>
  <si>
    <t>vodič RD 8ALU vrátane podpier 132 U, šíkmá strecha - HREBEŇ STRECHY</t>
  </si>
  <si>
    <t>Pol353</t>
  </si>
  <si>
    <t>vodič RD 8ALU vrátane podpier 177 55 M8, zvislé uloženie, PA</t>
  </si>
  <si>
    <t>Pol354</t>
  </si>
  <si>
    <t>vodič RD 8ALU vrátane podpier 159 VA-V, šikmá strecha (uloženie pod asfaltový sindeľ),NEREZ</t>
  </si>
  <si>
    <t>Pol355</t>
  </si>
  <si>
    <t>vodič RD 8PVC vrátane podpier, zvislé uloženie DO ZATEPLENIA</t>
  </si>
  <si>
    <t>Pol356</t>
  </si>
  <si>
    <t>Dilatačný diel do uzemnenia 1807 DB vrátane svoriek</t>
  </si>
  <si>
    <t>Pol357</t>
  </si>
  <si>
    <t>Práškova hmota na vylepšenie odporu uzemnenia OEC 25, balenie 25 kg</t>
  </si>
  <si>
    <t>Pol358</t>
  </si>
  <si>
    <t>Svorka spájacia/krížová 255 A-FL30 FT, pásik-pásik, FT</t>
  </si>
  <si>
    <t>Pol359</t>
  </si>
  <si>
    <t>Svorka spájacia/krížová 253 8x8, pásik-kruhový vodič, kruhový vodič-kruhový vodič, FT</t>
  </si>
  <si>
    <t>Pol360</t>
  </si>
  <si>
    <t>Rúrkovy uzemňovač 219 20 ST FT, dĺžka 1m, nadstaviteľný, FT</t>
  </si>
  <si>
    <t>Pol361</t>
  </si>
  <si>
    <t>Prijovovacia a ukončovacia sada pre rúrkový uzemňovač 1819 20BP+2760 20 FT</t>
  </si>
  <si>
    <t>Pol362</t>
  </si>
  <si>
    <t>Uzemňovacie vedenie 5052 DIN 30x3,5, so zaoblenou hranou, uložené v zemi, rozmer 30x3,5mm, FT</t>
  </si>
  <si>
    <t>Pol363</t>
  </si>
  <si>
    <t>Vodič RD 10PVC s izoláciou určený na vývody uzemnenia zo základov, vývod = 5m</t>
  </si>
  <si>
    <t>Pol364</t>
  </si>
  <si>
    <t>Svorkovnica vyrovnania potenciálu 1809, vnútorne priestory, svetlo šedá - Podružná</t>
  </si>
  <si>
    <t>Pol365</t>
  </si>
  <si>
    <t>Svorkovnica vyrovnania potenciálu 1809 A, vnútorne priestory, svetlo šedá  - Podružná</t>
  </si>
  <si>
    <t>Pol366</t>
  </si>
  <si>
    <t>Svorkovnica vyrovnania potenciálu 1801, vnútorne priestory, svetlo šedá - Hlavná</t>
  </si>
  <si>
    <t>Pol367</t>
  </si>
  <si>
    <t>Páskova uzemňovacia príchytka 927 2, pre potrubie do priemeru 114mm, NEREZ</t>
  </si>
  <si>
    <t>Svietidlá</t>
  </si>
  <si>
    <t>Pol368</t>
  </si>
  <si>
    <t>Svietidlo závesné napr.ESSENCE LED 5500 alebo ekvivalent, 5515 lm; DIM DALI; IP20; záves + napájač, FARBA ČIERNA MATNÁ</t>
  </si>
  <si>
    <t>Pol369</t>
  </si>
  <si>
    <t>Svietidlo zavesené napr. LED LARGE 12000 lm; PLX; DALI; 840 ; záv.+ nap. , DALI DIM, FARBA ČIERNA MATNÁ, alebo ekvivalent</t>
  </si>
  <si>
    <t>Pol370</t>
  </si>
  <si>
    <t>Svietidlo zapustené kruhové napr. LED O1800lm, 15W IP20/44 840; alebo ekvivalent</t>
  </si>
  <si>
    <t>Pol371</t>
  </si>
  <si>
    <t>Svietidlo zapustené kruhové napr. LED O 3600lm, 27W IP20/44 840; alebo ekvivalent</t>
  </si>
  <si>
    <t>Pol372</t>
  </si>
  <si>
    <t>Svietidlo zapustené napr.PANEL LED 5800LM PLX DALI 34 IP20/44 840; alebo ekvivalent</t>
  </si>
  <si>
    <t>Pol373</t>
  </si>
  <si>
    <t>Svietidlo prisadené napr. LED 5500lm, 35W PC OPAL DALI IP65 840, alebo ekvivalent</t>
  </si>
  <si>
    <t>Pol374</t>
  </si>
  <si>
    <t>Svietidlo prisadené LED 4400lm, 28W; napr. PC OPAL DALI IP65 840; alebo ekvivalent</t>
  </si>
  <si>
    <t>Pol375</t>
  </si>
  <si>
    <t>Svietidlo prisadené kruhovénapr. LED O 2200lm, 16W IP20/44 840; alebo ekvivalent</t>
  </si>
  <si>
    <t>Pol376</t>
  </si>
  <si>
    <t>Svietidlo ZÁVESNÉ, IP20, 2200lm, napr. AL VALEC; záves + napájač; alebo ekvivalent</t>
  </si>
  <si>
    <t>Pol377</t>
  </si>
  <si>
    <t>Svietidlo reflektorové IP67, 34W, 4260lm, 4 LED 700mA</t>
  </si>
  <si>
    <t>Pol378</t>
  </si>
  <si>
    <t>Núdzové svietidlo stropné SPOT, na povrch, 6W, napojené z CBS (otvorený prestor), IP 20</t>
  </si>
  <si>
    <t>Pol379</t>
  </si>
  <si>
    <t>Núdzové svietidlo stropné SPOT, na povrch, 6W, napojené z CBS (otvorený prestor), IP 65</t>
  </si>
  <si>
    <t>Pol380</t>
  </si>
  <si>
    <t>Núdzové svietidlo stropné SPOT, pod omietku, 3W, napojené z CBS (chodba)</t>
  </si>
  <si>
    <t>Pol381</t>
  </si>
  <si>
    <t>Núdzové svietidlo nástenné LED 1W plexi s pikt., napojené CBS</t>
  </si>
  <si>
    <t>Pol382</t>
  </si>
  <si>
    <t>Núdzové svietidlo nástenné LED 1W s pikt., IP65, napojené CBS</t>
  </si>
  <si>
    <t>CBS - systém NO</t>
  </si>
  <si>
    <t>Pol383</t>
  </si>
  <si>
    <t>Centrála nudzového osvetlenia, napr. CBS32C/1/4524/1 (1f, 32A), dodávka, napojenie a montáž vrátane vodorovnej a zvislej dopravy, drobného spojovacieho materálu, odvozu a likvidácie odpadu, zaústenia a zapojenia káblov  a všetkých prác súvisiacich s reali</t>
  </si>
  <si>
    <t>Kompenzácia</t>
  </si>
  <si>
    <t>Pol384</t>
  </si>
  <si>
    <t>Kompenzačný rozvádzač RC 75kVAr, dodávka, napojenie a montáž vrátane vodorovnej a zvislej dopravy, drobného spojovacieho materálu, odvozu a likvidácie odpadu, zaústenia a zapojenia káblov  a všetkých prác súvisiacich s realizovaním danej položky.</t>
  </si>
  <si>
    <t>Záložný zdroj (UPS)</t>
  </si>
  <si>
    <t>Pol385</t>
  </si>
  <si>
    <t>UPS online 750W, 230V</t>
  </si>
  <si>
    <t>Pol386</t>
  </si>
  <si>
    <t>UPS napr. Powerwat+ 3315X, 15kVA/15kW, 3f/3f, on-line (vrátane príslušenstva, káblových prepojov uvedenia do prevádzky), 15 min. pri záťaži 8kW; alebo ekvivalent</t>
  </si>
  <si>
    <t>HZS , Ostatné</t>
  </si>
  <si>
    <t>Pol387</t>
  </si>
  <si>
    <t>Implementácia systému DALI</t>
  </si>
  <si>
    <t>Pol388</t>
  </si>
  <si>
    <t>Nepredvídané práce</t>
  </si>
  <si>
    <t>Pol13</t>
  </si>
  <si>
    <t>Zaistenie vypnutého stavu</t>
  </si>
  <si>
    <t>Pol389</t>
  </si>
  <si>
    <t>Funkčné skúšky, zaškolenie obsluhy</t>
  </si>
  <si>
    <t>Pol390</t>
  </si>
  <si>
    <t>Murárska výpomoc</t>
  </si>
  <si>
    <t>Pol391</t>
  </si>
  <si>
    <t>Revízia a vypracovanie revíznej správy</t>
  </si>
  <si>
    <t>Pol392</t>
  </si>
  <si>
    <t>Podruž. mat / -svorky,sádra,klince,štítky, pásky, natlkacie skrut.,.... /  (percentuálny podiel bez rozvádzačov a svietidiel)</t>
  </si>
  <si>
    <t>Pol393</t>
  </si>
  <si>
    <t>Podiel pridružných výkonov</t>
  </si>
  <si>
    <t>Pol394</t>
  </si>
  <si>
    <t>Prierazy a drážkovanie pre káble do priemeru D29</t>
  </si>
  <si>
    <t>Pol395</t>
  </si>
  <si>
    <t>Zaizolovanie prestupu káblov proti vode</t>
  </si>
  <si>
    <t>Pol396</t>
  </si>
  <si>
    <t>Pomocná oceľová konštrukcia pre závesy, podpery a montáž el. Zariadení, vrátane spojovacieho materiálu a finálnej povrchovej úpravy</t>
  </si>
  <si>
    <t>Pol397</t>
  </si>
  <si>
    <t xml:space="preserve">systém požiarnych prestupov min E90 </t>
  </si>
  <si>
    <t>Pol398</t>
  </si>
  <si>
    <t>Požiarna trasa E90, zložená z  Grip 2031 M 15 FS vrátane kotvy ( Grip á 0,3m), normovaná trasa s konkrétnym typom kábla</t>
  </si>
  <si>
    <t>Pol399</t>
  </si>
  <si>
    <t>Upevňovacie káblové prítlačné príchytky</t>
  </si>
  <si>
    <t>Pol400</t>
  </si>
  <si>
    <t>Otvor pre podlahovú krabicu</t>
  </si>
  <si>
    <t>Pol401</t>
  </si>
  <si>
    <t>Otvor pre vývodkovú skriňu malú KP68 (Tehla)</t>
  </si>
  <si>
    <t>Pol402</t>
  </si>
  <si>
    <t>Otvor pre vývodkovú skriňu malú KP68 (Betón)</t>
  </si>
  <si>
    <t>Pol19</t>
  </si>
  <si>
    <t>Páska sťahovacia  100x2,5 prírodná</t>
  </si>
  <si>
    <t>Pol403</t>
  </si>
  <si>
    <t>Doprava (do 20km)</t>
  </si>
  <si>
    <t>Pol404</t>
  </si>
  <si>
    <t>Projektová dokumentácia (projekt skutočného vyhotovenia)</t>
  </si>
  <si>
    <t>Pol405</t>
  </si>
  <si>
    <t>Meranie umelého osvetlenia podľa STN 360450, STN EN 12464-1 a metodiky Ministerstva zdravotníctva SR, a to osobou "Odborne spôs."</t>
  </si>
  <si>
    <t>Pol406</t>
  </si>
  <si>
    <t>Prvá úradná skúška na TI SR</t>
  </si>
  <si>
    <t>Pol407</t>
  </si>
  <si>
    <t>Inžiniering + konzultácie na rozvodných závodoch ZSDIS a.s.</t>
  </si>
  <si>
    <t>Pol408</t>
  </si>
  <si>
    <t>Plošina/lešenie</t>
  </si>
  <si>
    <t>Pol409</t>
  </si>
  <si>
    <t>Výkon autožeriava / vysokozdvižnej plošiny</t>
  </si>
  <si>
    <t>350</t>
  </si>
  <si>
    <t>10 - Slaboprudove Rozvody a Štrukturovana Kabelaž</t>
  </si>
  <si>
    <t>D1 - A: KONCOVÉ ZARIADENIA</t>
  </si>
  <si>
    <t>D2 - B: ELEKTROINŠTALAČNÝ MATERIÁL A PRÁCE</t>
  </si>
  <si>
    <t>D3 - C: TECHNICKO-INŽINIERSKE PRÁCE A SLUŽBY</t>
  </si>
  <si>
    <t>A: KONCOVÉ ZARIADENIA</t>
  </si>
  <si>
    <t>Pol410</t>
  </si>
  <si>
    <t>Rack 19" 42U, perforovane predne, delene perforovane zadne dvere, 600x1070mm, 2ks bocnice, príslušenstvo</t>
  </si>
  <si>
    <t>Pol411</t>
  </si>
  <si>
    <t>Patchpanel 19" 24 port</t>
  </si>
  <si>
    <t>Pol412</t>
  </si>
  <si>
    <t>Mini-Com Module, Cat 6A, Shielded, 8 pos 8 wire, Universal, Black, TG Style</t>
  </si>
  <si>
    <t>Pol413</t>
  </si>
  <si>
    <t>Ventilačná jednotka strešná, 6 ventilátorov, s termostatom</t>
  </si>
  <si>
    <t>Pol414</t>
  </si>
  <si>
    <t>Držiak patch káblov 19" s hĺbkou oka 37 mm, kovový, 1U</t>
  </si>
  <si>
    <t>Pol415</t>
  </si>
  <si>
    <t>Vertikálny vyväzovací panel</t>
  </si>
  <si>
    <t>Pol416</t>
  </si>
  <si>
    <t>Rozvodný panel 19", 9x230V</t>
  </si>
  <si>
    <t>Pol417</t>
  </si>
  <si>
    <t>FTP patchcord c6a 0,5m</t>
  </si>
  <si>
    <t>Pol418</t>
  </si>
  <si>
    <t>Zasuvka 2-port c6a</t>
  </si>
  <si>
    <t>Pol419</t>
  </si>
  <si>
    <t>Zasuvka 2-port c6a, IP54</t>
  </si>
  <si>
    <t>Pol420</t>
  </si>
  <si>
    <t>Zasuvka 1-port c6a</t>
  </si>
  <si>
    <t>Pol421</t>
  </si>
  <si>
    <t>Inštalačná krabica pod omietku</t>
  </si>
  <si>
    <t>Pol422</t>
  </si>
  <si>
    <t>Inštalačná krabica na povrch</t>
  </si>
  <si>
    <t>Pol423</t>
  </si>
  <si>
    <t>Opticky distribucny box 24x SC</t>
  </si>
  <si>
    <t>Pol424</t>
  </si>
  <si>
    <t>Adapter SC-SC Duplex SM</t>
  </si>
  <si>
    <t>Pol425</t>
  </si>
  <si>
    <t>Pigtail SC 1,5m SM</t>
  </si>
  <si>
    <t>Pol426</t>
  </si>
  <si>
    <t>trubickova ochrana zvaru 45mm</t>
  </si>
  <si>
    <t>Pol427</t>
  </si>
  <si>
    <t>F/O patchcord SM 2m SC-LC</t>
  </si>
  <si>
    <t>Pol428</t>
  </si>
  <si>
    <t>Držiak pre 12 zvarov</t>
  </si>
  <si>
    <t>Pol429</t>
  </si>
  <si>
    <t>zváranie optického vlákna</t>
  </si>
  <si>
    <t>Pol430</t>
  </si>
  <si>
    <t>pomocny instalacny material</t>
  </si>
  <si>
    <t>Pol431</t>
  </si>
  <si>
    <t>HDMI zásuvka, inštalačný rámček, podom. krabica, montáž pod omietku</t>
  </si>
  <si>
    <t>Pol432</t>
  </si>
  <si>
    <t>HDMI zásuvka, inštalačný rámček, inštalačná krabica, montáž na povrch</t>
  </si>
  <si>
    <t>Pol433</t>
  </si>
  <si>
    <t>HDMI zásuvka, inštalačný rámček, montáž do podlahovej krabice</t>
  </si>
  <si>
    <t>Pol434</t>
  </si>
  <si>
    <t>meracie protokoly - optika</t>
  </si>
  <si>
    <t>Pol435</t>
  </si>
  <si>
    <t>meracie protokoly - metalika</t>
  </si>
  <si>
    <t>Pol436</t>
  </si>
  <si>
    <t>označenie dátových zásuviek</t>
  </si>
  <si>
    <t>Pol437</t>
  </si>
  <si>
    <t>označenie patch panelov</t>
  </si>
  <si>
    <t>B: ELEKTROINŠTALAČNÝ MATERIÁL A PRÁCE</t>
  </si>
  <si>
    <t>Pol438</t>
  </si>
  <si>
    <t>FTP kabel c6a LSOH</t>
  </si>
  <si>
    <t>Pol439</t>
  </si>
  <si>
    <t>CHKE-R 2Ax1,5 kábel, bezhalogénový</t>
  </si>
  <si>
    <t>Pol440</t>
  </si>
  <si>
    <t>izolovaný vodič, Dca</t>
  </si>
  <si>
    <t>Pol441</t>
  </si>
  <si>
    <t>HDMI kábel (dĺžka max 15m)</t>
  </si>
  <si>
    <t>Pol442</t>
  </si>
  <si>
    <t>LV 150/50 zlab</t>
  </si>
  <si>
    <t>Pol443</t>
  </si>
  <si>
    <t>LV 40/40 zlab</t>
  </si>
  <si>
    <t>Pol444</t>
  </si>
  <si>
    <t>LV 40/20 zlab</t>
  </si>
  <si>
    <t>Pol445</t>
  </si>
  <si>
    <t>FXP rúrka 20</t>
  </si>
  <si>
    <t>Pol446</t>
  </si>
  <si>
    <t>FXP rúrka 40</t>
  </si>
  <si>
    <t>Pol447</t>
  </si>
  <si>
    <t>dvojkomorovy zlab</t>
  </si>
  <si>
    <t>Pol448</t>
  </si>
  <si>
    <t>podlahový inštalačný kanál</t>
  </si>
  <si>
    <t>Pol449</t>
  </si>
  <si>
    <t>Prieraz cez stenu</t>
  </si>
  <si>
    <t>Pol450</t>
  </si>
  <si>
    <t>označenie káblov - štítky v zmysle STN</t>
  </si>
  <si>
    <t>Pol451</t>
  </si>
  <si>
    <t>skupinové príchytky, kovové</t>
  </si>
  <si>
    <t>Pol452</t>
  </si>
  <si>
    <t>príslušenstvo pre rúrky</t>
  </si>
  <si>
    <t>Pol453</t>
  </si>
  <si>
    <t>drobný montážny a pomocný materiál (hmoždinky, skrutky pre zariadenia, ostatné príslušenstvo a pod.)</t>
  </si>
  <si>
    <t>Pol454</t>
  </si>
  <si>
    <t>protipožiarne utesnenie prestupov</t>
  </si>
  <si>
    <t>Pol455</t>
  </si>
  <si>
    <t>mobilné pracovné lešenie</t>
  </si>
  <si>
    <t>Pol456</t>
  </si>
  <si>
    <t>značenie trasy vedenia</t>
  </si>
  <si>
    <t>Pol457</t>
  </si>
  <si>
    <t>vyhotovenie drážky pre kábel do 1,5 v stene, strope, podlahe a následné kompletné vyspravenie stropu, steny, podlahy</t>
  </si>
  <si>
    <t>Pol458</t>
  </si>
  <si>
    <t>prieraz v betóne alebo v stene/strope do 50cm</t>
  </si>
  <si>
    <t>C: TECHNICKO-INŽINIERSKE PRÁCE A SLUŽBY</t>
  </si>
  <si>
    <t>Pol459</t>
  </si>
  <si>
    <t>oživenie systému</t>
  </si>
  <si>
    <t>Pol460</t>
  </si>
  <si>
    <t>komplexné skúšky zariadenia v zmysle platnej STN, celkové preskúšanie zariadenia (odskúšanie každého prvku)</t>
  </si>
  <si>
    <t>Pol461</t>
  </si>
  <si>
    <t>montáž zariadení</t>
  </si>
  <si>
    <t>Pol462</t>
  </si>
  <si>
    <t>montáž vedení</t>
  </si>
  <si>
    <t>Pol463</t>
  </si>
  <si>
    <t>vypracovanie protokolu o funkčnej skúške</t>
  </si>
  <si>
    <t>Pol464</t>
  </si>
  <si>
    <t>uvedenie zariadenia do trvalej prevádzky</t>
  </si>
  <si>
    <t>Pol465</t>
  </si>
  <si>
    <t>inžinierska činnosť a technický dozor</t>
  </si>
  <si>
    <t>Pol466</t>
  </si>
  <si>
    <t>dokumentácia skutočného vyhotovenia</t>
  </si>
  <si>
    <t>Pol467</t>
  </si>
  <si>
    <t>vyhotovenie prvej odbornej skúšky so správou</t>
  </si>
  <si>
    <t>Pol468</t>
  </si>
  <si>
    <t>zaškolenie obsluhy</t>
  </si>
  <si>
    <t>Pol469</t>
  </si>
  <si>
    <t>odovzdanie zariadenia užívateľovi</t>
  </si>
  <si>
    <t>Pol470</t>
  </si>
  <si>
    <t>dopravné náklady</t>
  </si>
  <si>
    <t>Pol471</t>
  </si>
  <si>
    <t>odvoz a likvidácia odpadu</t>
  </si>
  <si>
    <t>11 - Rezervačný systém</t>
  </si>
  <si>
    <t>D2 - C: TECHNICKO-INŽINIERSKE PRÁCE A SLUŽBY</t>
  </si>
  <si>
    <t>Pol472</t>
  </si>
  <si>
    <t>dotykové rezervačné tablo, montáž na stenu</t>
  </si>
  <si>
    <t>Pol473</t>
  </si>
  <si>
    <t>napájací zdroj pre vstupné rezervačné tablá</t>
  </si>
  <si>
    <t>Pol474</t>
  </si>
  <si>
    <t>riadiaca jednotka pre elektrické zámky a rezervačné tablá vrátane prepojenia do dátovej siete</t>
  </si>
  <si>
    <t>Pol475</t>
  </si>
  <si>
    <t>elektrický zámok do dverí komplet vrátane príslušenstva</t>
  </si>
  <si>
    <t>Pol476</t>
  </si>
  <si>
    <t>Pol477</t>
  </si>
  <si>
    <t>Pol478</t>
  </si>
  <si>
    <t>Pol479</t>
  </si>
  <si>
    <t>Pol480</t>
  </si>
  <si>
    <t>Pol481</t>
  </si>
  <si>
    <t>naprogramovanie zariadenia</t>
  </si>
  <si>
    <t>Pol482</t>
  </si>
  <si>
    <t>Pol483</t>
  </si>
  <si>
    <t>skúšobná prevádzka</t>
  </si>
  <si>
    <t>Pol484</t>
  </si>
  <si>
    <t>Pol485</t>
  </si>
  <si>
    <t>Pol486</t>
  </si>
  <si>
    <t>Pol487</t>
  </si>
  <si>
    <t>Pol488</t>
  </si>
  <si>
    <t>Pol489</t>
  </si>
  <si>
    <t>12 - Elektrická požiarna signalizácia</t>
  </si>
  <si>
    <t>Pol490</t>
  </si>
  <si>
    <t>Ústredňa EPS, dve kruhové slučky, zobrazovací panel, akumulátorové batérie, napájací zdroj, tlačiareň, GSM komunikátor (certifikovaný EN54)</t>
  </si>
  <si>
    <t>Pol491</t>
  </si>
  <si>
    <t>Obslužné pole požiarnej ochrany</t>
  </si>
  <si>
    <t>Pol492</t>
  </si>
  <si>
    <t>Opticko-dymový hlásič</t>
  </si>
  <si>
    <t>Pol493</t>
  </si>
  <si>
    <t>Pätica pre automatický hlásič</t>
  </si>
  <si>
    <t>Pol494</t>
  </si>
  <si>
    <t>Paralelná signalizácia</t>
  </si>
  <si>
    <t>Pol495</t>
  </si>
  <si>
    <t>Elektronika tlačítka</t>
  </si>
  <si>
    <t>Pol496</t>
  </si>
  <si>
    <t>Skrinka pre tlačidlový hlásič</t>
  </si>
  <si>
    <t>Pol497</t>
  </si>
  <si>
    <t>Skrinka pre tlačidlový hlásič do vonkajšieho prostredia</t>
  </si>
  <si>
    <t>Pol498</t>
  </si>
  <si>
    <t>Vstupno-výstupný modul (1/1) vrátane inštalačnej krabice</t>
  </si>
  <si>
    <t>Pol499</t>
  </si>
  <si>
    <t>Signalizačný maják</t>
  </si>
  <si>
    <t>Pol500</t>
  </si>
  <si>
    <t>Pätica pre signalizačný maják</t>
  </si>
  <si>
    <t>Pol501</t>
  </si>
  <si>
    <t>ovládacie relé vrátane inštalačnej krabice</t>
  </si>
  <si>
    <t>Pol502</t>
  </si>
  <si>
    <t>Prepojovacia krabica PS30, sada prepäťových ochrán, inštalačné svorkovnice, príslušenstvo</t>
  </si>
  <si>
    <t>Pol503</t>
  </si>
  <si>
    <t>označenie prvku EPS</t>
  </si>
  <si>
    <t>Pol504</t>
  </si>
  <si>
    <t>kábel, bezhalogénový, požiarne odolný, B2ca s1d1a1</t>
  </si>
  <si>
    <t>Pol505</t>
  </si>
  <si>
    <t>Pol506</t>
  </si>
  <si>
    <t>Pol507</t>
  </si>
  <si>
    <t>kovová príchytka pre jeden kábel vrátane skrutky resp. kotvy, kompletná, požiarna odolnosť PS30, úchyt kábla každých 30cm</t>
  </si>
  <si>
    <t>Pol508</t>
  </si>
  <si>
    <t>Pol509</t>
  </si>
  <si>
    <t>Pol510</t>
  </si>
  <si>
    <t>Pol511</t>
  </si>
  <si>
    <t>vyhotovenie drážky pre kábel do 1,5 v stene, strope</t>
  </si>
  <si>
    <t>Pol512</t>
  </si>
  <si>
    <t>prieraz cez stenu</t>
  </si>
  <si>
    <t>Pol513</t>
  </si>
  <si>
    <t>Pol514</t>
  </si>
  <si>
    <t>Pol515</t>
  </si>
  <si>
    <t>Pol516</t>
  </si>
  <si>
    <t>Pol517</t>
  </si>
  <si>
    <t>skúšobná prevádzka systému</t>
  </si>
  <si>
    <t>Pol518</t>
  </si>
  <si>
    <t>Pol519</t>
  </si>
  <si>
    <t>Pol520</t>
  </si>
  <si>
    <t>Pol521</t>
  </si>
  <si>
    <t>Pol522</t>
  </si>
  <si>
    <t>Pol523</t>
  </si>
  <si>
    <t>Pol524</t>
  </si>
  <si>
    <t>Pol525</t>
  </si>
  <si>
    <t>13 - Hlasová signalizácia požiaru</t>
  </si>
  <si>
    <t>Pol526</t>
  </si>
  <si>
    <t>riadiaca jednotka HSP, 6+6 zón</t>
  </si>
  <si>
    <t>Pol527</t>
  </si>
  <si>
    <t>2x500W výkonový zosilňovač</t>
  </si>
  <si>
    <t>Pol528</t>
  </si>
  <si>
    <t>stanica hlásateľa</t>
  </si>
  <si>
    <t>Pol529</t>
  </si>
  <si>
    <t>bezpečnostný spínač stanice hlásateľa</t>
  </si>
  <si>
    <t>Pol530</t>
  </si>
  <si>
    <t>poplachové tlačidlo stanice hlásateľa</t>
  </si>
  <si>
    <t>Pol531</t>
  </si>
  <si>
    <t>doska dohľadu reproduktorovej linky</t>
  </si>
  <si>
    <t>Pol532</t>
  </si>
  <si>
    <t>systémový nabíjač batérií</t>
  </si>
  <si>
    <t>Pol533</t>
  </si>
  <si>
    <t>SD / USB MP3 přehrávač / tuner</t>
  </si>
  <si>
    <t>Pol534</t>
  </si>
  <si>
    <t>Staničná batéria 65Ah/12V</t>
  </si>
  <si>
    <t>Pol535</t>
  </si>
  <si>
    <t>stojanový rack 32U / 600x800 s vent.jednotkou, termostatom, policami na batérie, rozvodným panelom a ostatnou výbavou</t>
  </si>
  <si>
    <t>Pol536</t>
  </si>
  <si>
    <t>inštalačný materiál pre kompletáž ústredne HSP</t>
  </si>
  <si>
    <t>Pol537</t>
  </si>
  <si>
    <t>podhľadový reproduktor 6W, plast, EN54-24</t>
  </si>
  <si>
    <t>Pol538</t>
  </si>
  <si>
    <t>protipožíarny kryt pre podhľadový reproduktor 6W, EN54-24</t>
  </si>
  <si>
    <t>Pol539</t>
  </si>
  <si>
    <t>skrinkový nástenný reproduktor 6W, kovová skrinka, EN54-24</t>
  </si>
  <si>
    <t>Pol540</t>
  </si>
  <si>
    <t>zvukový projektor 10W, EN54-24</t>
  </si>
  <si>
    <t>Pol541</t>
  </si>
  <si>
    <t>označenie reproduktora</t>
  </si>
  <si>
    <t>Pol542</t>
  </si>
  <si>
    <t>inštalačná prepojovacia krabica, požiarne odolná PS30, keramická svorkovnica</t>
  </si>
  <si>
    <t>Pol543</t>
  </si>
  <si>
    <t>vypnutie TOTAL STOP pre HSP, výkonové relé, montáž na DIN lištu, pracovné kontakty pripojené napájacie káble batériového napájača, inštalovať v ústredni HSP, ovládací kábel privedie profesia silnoprúd</t>
  </si>
  <si>
    <t>Pol544</t>
  </si>
  <si>
    <t>pomocná kovová konzola (uchytenie zvukových projektorov v átriu)</t>
  </si>
  <si>
    <t>Pol545</t>
  </si>
  <si>
    <t>Pol546</t>
  </si>
  <si>
    <t>Pol547</t>
  </si>
  <si>
    <t>Pol548</t>
  </si>
  <si>
    <t>Pol549</t>
  </si>
  <si>
    <t>Pol550</t>
  </si>
  <si>
    <t>meranie indexu zrozumiteľnosti podľa STN EN 60849</t>
  </si>
  <si>
    <t>Pol551</t>
  </si>
  <si>
    <t>Pol552</t>
  </si>
  <si>
    <t>Pol553</t>
  </si>
  <si>
    <t>14 - Kamerový systém</t>
  </si>
  <si>
    <t>Pol555</t>
  </si>
  <si>
    <t>Licencie pre kamery AIO 6/7000</t>
  </si>
  <si>
    <t>Pol556</t>
  </si>
  <si>
    <t>Switch 24p/PoE+</t>
  </si>
  <si>
    <t>Pol557</t>
  </si>
  <si>
    <t>Inštalačný materiál pre kompletáž systému</t>
  </si>
  <si>
    <t>Pol558</t>
  </si>
  <si>
    <t>2Mpx profesionálna IP kamera s kopulovým krytom pre vnútorné prostredie; rozlíšenie 1920x1080; plne konfigurovatľné viacnásobné dátové toky s kompresiou H.265, H.264, M-JPEG; latencia spracovania obrazu &lt; 120 ms (max. priemer pri 1080p30); dynamický rozsa</t>
  </si>
  <si>
    <t>Pol559</t>
  </si>
  <si>
    <t>5Mpx profesionálna IP kamera s IR prísvitom do vonkajšieho prostredia; IP66; rozlíšenie 1920x1080; plne konfigurovatľné viacnásobné dátové toky s kompresiou H.265, H.264, M-JPEG; latencia spracovania obrazu &lt; 120 ms (max. priemer pri 1080p30); dynamický r</t>
  </si>
  <si>
    <t>Pol560</t>
  </si>
  <si>
    <t>označenie kamery</t>
  </si>
  <si>
    <t>Pol561</t>
  </si>
  <si>
    <t>Pol562</t>
  </si>
  <si>
    <t>Pol563</t>
  </si>
  <si>
    <t>kamerové skúšky</t>
  </si>
  <si>
    <t>13,42</t>
  </si>
  <si>
    <t>B04</t>
  </si>
  <si>
    <t>30,4</t>
  </si>
  <si>
    <t>1791</t>
  </si>
  <si>
    <t>107,16</t>
  </si>
  <si>
    <t>444,77</t>
  </si>
  <si>
    <t>100,15</t>
  </si>
  <si>
    <t>75,76</t>
  </si>
  <si>
    <t>SO 02 - Blok F2.2</t>
  </si>
  <si>
    <t>764,78</t>
  </si>
  <si>
    <t>01 - Buracie práce Blok F221</t>
  </si>
  <si>
    <t>32,41</t>
  </si>
  <si>
    <t>718,02</t>
  </si>
  <si>
    <t>9,42</t>
  </si>
  <si>
    <t>-1334181470</t>
  </si>
  <si>
    <t>0,6*0,8*(9,83+2,56*2)*1,05</t>
  </si>
  <si>
    <t>1321462977</t>
  </si>
  <si>
    <t>0,6*1*(9,83+2,56*2)*1,05</t>
  </si>
  <si>
    <t>-1729806179</t>
  </si>
  <si>
    <t>plocha_strechy_asfal+plocha_strechy_plech</t>
  </si>
  <si>
    <t>-1824693355</t>
  </si>
  <si>
    <t>"vyburanie poteru podlahy" 2,46*8,75*0,4*1,05</t>
  </si>
  <si>
    <t>"KOMINY" (0,45*0,45)*7,5*8</t>
  </si>
  <si>
    <t>"KOMINY" (0,45*0,45)*6,25*1</t>
  </si>
  <si>
    <t>(2,05*0,225*0,36*2+1,3*0,225*0,3*2+2,4*0,225*0,3+2,25*0,225*0,5*2+2*0,225*0,3)*1,05</t>
  </si>
  <si>
    <t>965042141</t>
  </si>
  <si>
    <t>B04_Búranie podkladov pod dlažby, liatych dlažieb a mazanín,betón alebo liaty asfalt hr.do 100 mm, plochy nad 4 m2 -2,20000t</t>
  </si>
  <si>
    <t>836251295</t>
  </si>
  <si>
    <t>2,19*6,19*0,1+2,19*1,37*0,1</t>
  </si>
  <si>
    <t>4,46*4,1*0,05+4,46*4,16</t>
  </si>
  <si>
    <t>5,53*8,43*0,1</t>
  </si>
  <si>
    <t>3,5*1,75*0,1+3,715*3,53*0,1+4,75*5,645*0,1</t>
  </si>
  <si>
    <t>"rezerva 5%" B04*0,05</t>
  </si>
  <si>
    <t>661912077</t>
  </si>
  <si>
    <t>"vyburanie poteru podlahy" 2,46*8,75*0,07*1,05</t>
  </si>
  <si>
    <t>(4,75*5,645+3,5*1,75+3,5*3,715)*1,05</t>
  </si>
  <si>
    <t>-693014085</t>
  </si>
  <si>
    <t>"lem na fasade" (50+9,45+0,7)*1,05</t>
  </si>
  <si>
    <t>"okno 80/50_jednokridlove" 2*1</t>
  </si>
  <si>
    <t>"okno 120/150_dvokridlove" 4*2</t>
  </si>
  <si>
    <t>"okno 145/145_dvokridlove" 2*2</t>
  </si>
  <si>
    <t>"okno 210/150_trojkridlove" 3*3</t>
  </si>
  <si>
    <t>"okno 245,5/150_trojkridlove" 1*3</t>
  </si>
  <si>
    <t>"okno 80/50_jednokridlove" (0,8+0,5)*2*2</t>
  </si>
  <si>
    <t>"okno 120/150_dvokridlove" (1,2+1,5)*2*4</t>
  </si>
  <si>
    <t>"okno 145/145_dvokridlove" 1,45*4*2</t>
  </si>
  <si>
    <t>"okno 210/150_trojkridlove" (2,1+1,5)*2*3</t>
  </si>
  <si>
    <t>"okno 245,5/150_trojkridlove" (2,455+1,5)*2*1</t>
  </si>
  <si>
    <t>"dvere 95/290" 1</t>
  </si>
  <si>
    <t>"dvere 90/290" 1</t>
  </si>
  <si>
    <t>"dvere 80/200" 1</t>
  </si>
  <si>
    <t>"dvere_dvojkridlove_185/189" 1*2</t>
  </si>
  <si>
    <t>"dvere 70/202" 1</t>
  </si>
  <si>
    <t>"dvere 90/205" 4</t>
  </si>
  <si>
    <t>"dvere 100/200" 2</t>
  </si>
  <si>
    <t>"dvere_dvojkridlove 190/202" 2*2</t>
  </si>
  <si>
    <t>"okno 225/185" (2,25+1,85)*2*2</t>
  </si>
  <si>
    <t>"dvere 95/290" (0,95+2,9)*2*1</t>
  </si>
  <si>
    <t>"dvere 90/290" (0,9+2,9)*2*1</t>
  </si>
  <si>
    <t>"dvere 80/200" (0,8+2)*2*1</t>
  </si>
  <si>
    <t>"dvere_dvojkridlove_185/189" (1,85+1,89)*2*1</t>
  </si>
  <si>
    <t>"vrata 425/290" 6*2</t>
  </si>
  <si>
    <t>"dvere 70/202" 0,7*2,02*1</t>
  </si>
  <si>
    <t>"dvere 90/205" 0,9*2,05*4</t>
  </si>
  <si>
    <t>"dvere 100/200" 1*2*2</t>
  </si>
  <si>
    <t>"dvere_dvojkridlove 190/202" 1,9*2,02*2</t>
  </si>
  <si>
    <t>"vrata 425/290" 4,25*2,9*6*1,05</t>
  </si>
  <si>
    <t>(2,46*4,185+2,46*4,225+2,19*1,37+2,19*6,9+4,46*4,1+4,46*4,16+5,53*8,43+6,115*8,43+5,87*8,43+6,34*8,43+6,05*8,43+5,92*8,43)*1,05</t>
  </si>
  <si>
    <t>(4,75*5,645+1,75*3,5+3,715*3,5)*1,05</t>
  </si>
  <si>
    <t>(4,225+2,46)*2*2,85-1,2*1,5-1*2</t>
  </si>
  <si>
    <t>(4,18+2,46)*2*2,85-1*2-1,2*1,5</t>
  </si>
  <si>
    <t>(2,19+1,37)*2*3,15-0,7*2,02</t>
  </si>
  <si>
    <t>(2,19+6,9)*2*3,15-1*2,02*2-0,9*2,05*2-0,7*2,02-0,95*2,9</t>
  </si>
  <si>
    <t>(3,73+4,46)*2*3,15-0,9*2,05-1,2*1,5</t>
  </si>
  <si>
    <t>(4,1+4,46)*2*3,15-0,9*2,05-1,5*1,45</t>
  </si>
  <si>
    <t>(8,43+5,53)*2*3,15-2,25*1,85-4,25*2,9</t>
  </si>
  <si>
    <t>(8,43+6,115)*2*3,15-2,25*1,85-4,25*2,9-1,9*2,02</t>
  </si>
  <si>
    <t>(8,43+5,87)*2*3,15-2,1*1,5-4,25*2,9-1,9*2,02</t>
  </si>
  <si>
    <t>(8,43+6,34)*2*3,15-2,1*1,5-4,25*2,9-1,9*2,02</t>
  </si>
  <si>
    <t>(8,43+6,05)*2*3,15-2,455*1,5-4,25*2,9-1,9*2,02</t>
  </si>
  <si>
    <t>(8,43+5,92)*2*3,15-2,1*1,5-4,25*2,9</t>
  </si>
  <si>
    <t>(2,45+1,63)*2*2,1-1,85*1,89-0,8*0,5*2</t>
  </si>
  <si>
    <t>(2,55+0,93)*2*2,1-0,8*2</t>
  </si>
  <si>
    <t>(3,5+1,75)*2*3,15-0,9*2*2-0,9*2,9</t>
  </si>
  <si>
    <t>(4,75*2+5,195*2+1,05+0,9*5+0,15*2)*1,15-1,2*0,5</t>
  </si>
  <si>
    <t>(3,715*2+3,5*2+0,6+0,15)*1,15-1,2*0,5</t>
  </si>
  <si>
    <t>(4,75*2+5,195*2+1,05+0,9*5+0,15*2)*2-0,9*2,05-1,2*1</t>
  </si>
  <si>
    <t>(3,715*2+3,5*2+0,6+0,15)*2-0,9*2,05-1,2*1</t>
  </si>
  <si>
    <t>474,13*0,5 'Prepočítané koeficientom množstva</t>
  </si>
  <si>
    <t>474,13*6,5 'Prepočítané koeficientom množstva</t>
  </si>
  <si>
    <t>474,13*5 'Prepočítané koeficientom množstva</t>
  </si>
  <si>
    <t>"vybur muriva v hr. 500 mm"  (0,975*1,95+1,28*1,95+1,235*1,95+1,165*1,95+0,035*1,95+1,28*1,95+0,2*1,95+1,28*2,32)*0,5</t>
  </si>
  <si>
    <t>"vybur stlpov hr. 450mm"0,45*0,45*3,2*6+0,725*0,45*3,2</t>
  </si>
  <si>
    <t>"vybur muriva v hr. 430 mm"  (0,94*0,3+0,34*1,95+0,33*2,32+1,17*0,67+1,02*1,02+0,26*2,32+1,16*2,32+0,34*1,02+1,28*2,32+1,44*1,02+1,28*2,32)*0,43</t>
  </si>
  <si>
    <t>"vybur muriva v hr. 360 mm"  (2,46*2,85)*0,36*2-1,2*1,5*0,36*2</t>
  </si>
  <si>
    <t>"uprava muriva v hr. 340 mm"  (1,28*2,32)*0,34</t>
  </si>
  <si>
    <t>"vybur muriva v hr. 320 mm"  (9,43*3,295+1,075*3,2)*0,32</t>
  </si>
  <si>
    <t>"vybur muriva v hr. 300 mm priecky"  (2,46*3,295+1,3*2*2,65+2,55*2,65+2*2*2,65+2,45*2,65)*0,3-0,8*2*0,3-0,8*0,5*0,3*2-1,85*1,89*0,3</t>
  </si>
  <si>
    <t>"uprava muriva v hr. 270 mm"  (1,28*2,32*2+0,89*2,32)*0,27</t>
  </si>
  <si>
    <t>"uprava muriva v hr. 180 mm"  (2,24*2,26+2,29*2,26+2,24*2,26+0,58*1,95+0,325*1,95+0,895*0,35+1,24*1,95+0,125*1,95+1,255*1,95+0,485*1,95+0,7*1,95)*0,18</t>
  </si>
  <si>
    <t>"uprava muriva v hr. 180 mm"  (0,57*1,95+0,735*1,95+1,235*1,95+0,08*1,95+0,5*1,95+1,25*1,95+1,085*0,7+0,115*1,95+1,14*1,95+1,195*1,95+0,075*1,95)*0,18</t>
  </si>
  <si>
    <t>"uprava muriva v hr. 180 mm"  (0,485*1,95*2)*0,18</t>
  </si>
  <si>
    <t>"vybur muriva v hr. 180 mm priecky" (1,75+3,5)*3,2*0,18-0,9*2*2*0,18</t>
  </si>
  <si>
    <t>"vybur muriva v hr. 160 mm priecky"  (2,19+8,43*8-0,9*5-1,16-0,45)*0,16*3,2-0,7*2,02*0,16-0,9*2,05*0,16*2-1,9*2,02*0,16*2</t>
  </si>
  <si>
    <t>"vybur muriva v hr. 170 mm priecky"  4,16*3,2*0,17</t>
  </si>
  <si>
    <t>"vybur muriva v hr. 150 mm priecky"  (1,04+1,03+1,04)*3,2*0,15+2,35*3,2*0,15+0,6*3,2*0,15</t>
  </si>
  <si>
    <t>"vybur muriva v hr. 140 mm priecky"  1,05*3,2*0,14</t>
  </si>
  <si>
    <t>"vybur muriva v hr. 130 mm priecky"  1,05*3,2*0,13</t>
  </si>
  <si>
    <t>"vybur muriva v hr. 120 mm priecky"  1,05*3,2*0,12</t>
  </si>
  <si>
    <t>"uprava muriva v hr. 110 mm"  (1,225*1,95+0,21*1,95+1,01*0,5+1,24*1,95*2+1,255*0,3+1,255*1,95+1,145*1,95+1,08*0,3+0,065*1,95+0,175*1,95+1,08*0,6)*0,11</t>
  </si>
  <si>
    <t>"uprava muriva v hr. 110 mm"  (1,08*0,65+1,255*1,95+1,095*1,95++1,095*0,65+1,205*1,95+1,23*1,95+0,385*0,65+0,385*1,95+1,21*1,95+0,335*1,95)*0,11</t>
  </si>
  <si>
    <t>"uprava muriva v hr. 110 mm"  (0,925*0,65+0,545*0,65+0,3*1,95*2+0,445*1,95+0,81*0,75+1,255*1,95)*0,11</t>
  </si>
  <si>
    <t>"uprava muriva v hr. 70 mm "  (0,7*2,835*2+0,63*1,95*2+0,555*0,35+0,075*1,95+0,62*1,95+0,18*1,95+0,63*1,95*2+0,45*1,95+0,63*1,95+0,155*1,95)*0,07</t>
  </si>
  <si>
    <t>"uprava muriva v hr. 70 mm "  (50*0,54+9,83*0,295)*0,07</t>
  </si>
  <si>
    <t>725122813</t>
  </si>
  <si>
    <t>b34_Demontáž pisoára s nádržkou a 1 záchodom,  -0,01720t</t>
  </si>
  <si>
    <t>-128747291</t>
  </si>
  <si>
    <t>725330840</t>
  </si>
  <si>
    <t>B34_Demontáž výlevky bez výtok. armatúry, bez nádrže a splach. potrubia,oceľ. alebo liatinovej,  -0,01880t</t>
  </si>
  <si>
    <t>2035722847</t>
  </si>
  <si>
    <t>725410811,1</t>
  </si>
  <si>
    <t>B34_Demontáž žľabu jednoduchého  dĺžky 1000 ,  -0,04600t</t>
  </si>
  <si>
    <t>705721073</t>
  </si>
  <si>
    <t>6,79*2*52+3,14*11+9,83*2</t>
  </si>
  <si>
    <t>49,4*15+9,06*13 "POMURNICE, VAZNICE, TRAMY PODLAHY</t>
  </si>
  <si>
    <t>"okno 80/50_jednokridlove" 0,8*2</t>
  </si>
  <si>
    <t>"okno 120/150_dvokridlove" 1,2*4</t>
  </si>
  <si>
    <t>"okno 145/145_dvokridlove" 1,45*2</t>
  </si>
  <si>
    <t>"okno 210/150_trojkridlove" 2,1*3</t>
  </si>
  <si>
    <t>"okno 245,5/150_trojkridlove" 2,455*1</t>
  </si>
  <si>
    <t>"okno 225/185" 2,25*2</t>
  </si>
  <si>
    <t>(2,35+1,15)*4*1,05</t>
  </si>
  <si>
    <t>-1490485294</t>
  </si>
  <si>
    <t>3,14*9,83*1,05</t>
  </si>
  <si>
    <t>"okno 80/50_jednokridlove" 2</t>
  </si>
  <si>
    <t>"okno 120/150_dvokridlove"4</t>
  </si>
  <si>
    <t>"okno 145/145_dvokridlove" 2</t>
  </si>
  <si>
    <t>"okno 210/150_trojkridlove"3</t>
  </si>
  <si>
    <t>"okno 245,5/150_trojkridlove" 1</t>
  </si>
  <si>
    <t>"okno 225/185" 2</t>
  </si>
  <si>
    <t>-1537232822</t>
  </si>
  <si>
    <t>(1,2*3+3,53)*2*1,05</t>
  </si>
  <si>
    <t>6,79*2*49,38*1,05</t>
  </si>
  <si>
    <t>1,535*3,55*1,05</t>
  </si>
  <si>
    <t>2,26*3,45*1,05</t>
  </si>
  <si>
    <t>10,12</t>
  </si>
  <si>
    <t>71,08</t>
  </si>
  <si>
    <t>435,11</t>
  </si>
  <si>
    <t>66,43</t>
  </si>
  <si>
    <t>72,44</t>
  </si>
  <si>
    <t>704,11</t>
  </si>
  <si>
    <t>02 - Buracie práce Blok F222</t>
  </si>
  <si>
    <t>4,28*2,46*2+49*8,45 "rakosovy podhlad</t>
  </si>
  <si>
    <t>"vyburanie poteru podlahy" 2,46*8,75*0,3*1,05+8,43*0,4*0,4*3*1,05</t>
  </si>
  <si>
    <t>"KOMINY" (0,45*0,45)*7,5*5</t>
  </si>
  <si>
    <t>"KOMINY" (0,45*0,45)*6,25*2</t>
  </si>
  <si>
    <t>2,05*0,225*0,36*3*1,05</t>
  </si>
  <si>
    <t>"okno 120/150_dvokridlove" 2*2</t>
  </si>
  <si>
    <t>"okno 205/150_trojkridlove" 2*3</t>
  </si>
  <si>
    <t>"okno 120/150_dvokridlove" (1,2+1,5)*2*2</t>
  </si>
  <si>
    <t>"okno 205/150_trojkridlove" (2,05+1,5)*2*2</t>
  </si>
  <si>
    <t>EXTERIER</t>
  </si>
  <si>
    <t>INTERIER</t>
  </si>
  <si>
    <t>"dvere 100/202" 3</t>
  </si>
  <si>
    <t>"okno 225/185" (2,25+1,85)*2*6</t>
  </si>
  <si>
    <t>"vrata 425/290" 8*2</t>
  </si>
  <si>
    <t>"dvere 90/202" 0,9*2,02*1</t>
  </si>
  <si>
    <t>"dvere 100/202" 1*2,02*3</t>
  </si>
  <si>
    <t>"vrata 425/290" 4,25*2,9*8*1,05</t>
  </si>
  <si>
    <t>971055034</t>
  </si>
  <si>
    <t>Rezanie konštrukcií zo železobetónu hr. panelu 400 mm stenovou pílou -0,04800t</t>
  </si>
  <si>
    <t>13283154</t>
  </si>
  <si>
    <t>3*(8,43*2+0,4*2)*1,05</t>
  </si>
  <si>
    <t>4,28*2,46*2+49*8,45</t>
  </si>
  <si>
    <t>(4,27+2,46)*2*2,95-1,2*1,5-0,8*2,02</t>
  </si>
  <si>
    <t>(4,28+2,46)*2*2,95-0,9*2,02-1,2*1,5</t>
  </si>
  <si>
    <t>271,77*0,5 'Prepočítané koeficientom množstva</t>
  </si>
  <si>
    <t>271,77*6,5 'Prepočítané koeficientom množstva</t>
  </si>
  <si>
    <t>271,77*5 'Prepočítané koeficientom množstva</t>
  </si>
  <si>
    <t>"vybur muriva v hr. 500 mm"  (1,42*2,32+0,125*2,32+1,235*2,32+1,165*2,32+0,145*2,32+1,28*2,32)*0,5</t>
  </si>
  <si>
    <t>"vybur stlpov hr. 450mm"0,45*0,45*3,2*7</t>
  </si>
  <si>
    <t>"vybur muriva v hr. 430 mm"  (0,505*1,95+0,775*0,35+1,28*1,95+1,045*1,95+1,28*0,7+1,28*1,95+0,615*0,35+0,665*1,95+0,345*1,95+0,935*0,35)*0,43</t>
  </si>
  <si>
    <t>"vybur muriva v hr. 430 mm"  (1,275*1,95+0,705*0,35+0,575*1,95+1,065*1,95+0,215*0,35+1,28*1,95+0,515*0,35+0,765*1,95)*0,43</t>
  </si>
  <si>
    <t>"vybur muriva v hr. 360 mm"  (2,56*3,295*2+0,74*0,24+1,75*0,24*4+1,28*0,24+0,9*0,24+0,58*0,24+0,81*0,24+1,3*0,24+1*0,24)*0,36-1,2*1,5*0,36*2</t>
  </si>
  <si>
    <t>"vybur muriva v hr. 320 mm"  (9,43*3,295)*0,32-0,9*2,02*0,32</t>
  </si>
  <si>
    <t>"uprava muriva v hr. 180 mm"  (2,24*2,26+2,29*2,26+2,24*2,26+0,75*1,95+0,48*1,95+1,255*1,95+0,48*1,95+0,7*1,95+0,57*1,95+0,735*1,95+1,125*1,95)*0,18</t>
  </si>
  <si>
    <t>"uprava muriva v hr. 180 mm"  (0,08*1,95+0,54*1,95+0,85*1,95)*0,18</t>
  </si>
  <si>
    <t>"vybur muriva v hr. 160 mm priecky"  (3,99*5+3,54*5)*0,16*3,2-1*2,02*0,16*3</t>
  </si>
  <si>
    <t>"uprava muriva v hr. 110 mm"  (1,225*1,95+1,22*0,35+1,224*1,95*2+1,59*0,35+1,255*1,95+0,97*1,95+0,285*0,35+0,77*1,95+0,485*1,95*2)*0,11</t>
  </si>
  <si>
    <t>"uprava muriva v hr. 110 mm "  (1,255*0,35+1,255*1,95+1,205*1,95+1,205*0,35+1,24*1,95+0,815*1,95+0,42*0,35+0,495*0,35+0,495*1,95)*0,11</t>
  </si>
  <si>
    <t>"uprava muriva v hr. 110 mm "  (1,235*1,95+1,335*0,35+1,22*1,95*2+1,255*1,95)*0,11</t>
  </si>
  <si>
    <t>"uprava muriva v hr. 70 mm "  (0,7*2,835*2+0,63*2,835*2+0,63*1,95*2+0,52*1,95+0,28*1,95+0,63*1,95*3+50*0,54+9,83*0,295)*0,07</t>
  </si>
  <si>
    <t>49,4*5 "POMURNICE, VAZNICE...</t>
  </si>
  <si>
    <t>"okno 120/150_dvokridlove" 1,2*2</t>
  </si>
  <si>
    <t>"okno 205/150_trojkridlove" 2,05*2</t>
  </si>
  <si>
    <t>"okno 225/185" 2,25*6</t>
  </si>
  <si>
    <t>"okno 120/150_dvokridlove" 2</t>
  </si>
  <si>
    <t>"okno 205/150_trojkridlove" 2</t>
  </si>
  <si>
    <t>"okno 225/185" 6</t>
  </si>
  <si>
    <t>-1827705784</t>
  </si>
  <si>
    <t>3*1</t>
  </si>
  <si>
    <t>1347,78*1,05</t>
  </si>
  <si>
    <t>1806891285</t>
  </si>
  <si>
    <t>1157,34*0,5 'Prepočítané koeficientom množstva</t>
  </si>
  <si>
    <t>1157,34*6,5 'Prepočítané koeficientom množstva</t>
  </si>
  <si>
    <t>1157,34*5 'Prepočítané koeficientom množstva</t>
  </si>
  <si>
    <t>767996801</t>
  </si>
  <si>
    <t>Demontáž ostatných doplnkov stavieb s hmotnosťou jednotlivých dielov konštrukcií do 50 kg,  -0,00100t</t>
  </si>
  <si>
    <t>-1616690773</t>
  </si>
  <si>
    <t>128*20</t>
  </si>
  <si>
    <t>AKU_podhlad</t>
  </si>
  <si>
    <t>220,43</t>
  </si>
  <si>
    <t>AKU_strop</t>
  </si>
  <si>
    <t>140,94</t>
  </si>
  <si>
    <t>25,52</t>
  </si>
  <si>
    <t>betón_náter_stena</t>
  </si>
  <si>
    <t>149,63</t>
  </si>
  <si>
    <t>beton_nater_strop</t>
  </si>
  <si>
    <t>37,58</t>
  </si>
  <si>
    <t>51,35</t>
  </si>
  <si>
    <t>65,4</t>
  </si>
  <si>
    <t>140,27</t>
  </si>
  <si>
    <t>04 - Nové konštrukcie Blok F2.2</t>
  </si>
  <si>
    <t>504,12</t>
  </si>
  <si>
    <t>dlažba_wc</t>
  </si>
  <si>
    <t>56,54</t>
  </si>
  <si>
    <t>1383,72</t>
  </si>
  <si>
    <t>980,35</t>
  </si>
  <si>
    <t>EPS_120</t>
  </si>
  <si>
    <t>880,46</t>
  </si>
  <si>
    <t>koberec</t>
  </si>
  <si>
    <t>kovový_podhľad</t>
  </si>
  <si>
    <t>233,24</t>
  </si>
  <si>
    <t>maľovka</t>
  </si>
  <si>
    <t>2619,38</t>
  </si>
  <si>
    <t>60,81</t>
  </si>
  <si>
    <t>472,09</t>
  </si>
  <si>
    <t>náter_tehla</t>
  </si>
  <si>
    <t>119,09</t>
  </si>
  <si>
    <t>521,94</t>
  </si>
  <si>
    <t>76,46</t>
  </si>
  <si>
    <t>obklad_wc</t>
  </si>
  <si>
    <t>223,38</t>
  </si>
  <si>
    <t>1246,41</t>
  </si>
  <si>
    <t>591,16</t>
  </si>
  <si>
    <t>5479,51</t>
  </si>
  <si>
    <t>2375,11</t>
  </si>
  <si>
    <t>2489,77</t>
  </si>
  <si>
    <t>4918,37</t>
  </si>
  <si>
    <t>973,5</t>
  </si>
  <si>
    <t>168,76</t>
  </si>
  <si>
    <t>309,05</t>
  </si>
  <si>
    <t>61,11</t>
  </si>
  <si>
    <t>PERIM_50</t>
  </si>
  <si>
    <t>40,19</t>
  </si>
  <si>
    <t>91,49</t>
  </si>
  <si>
    <t>plocha_iSt3</t>
  </si>
  <si>
    <t>46,02</t>
  </si>
  <si>
    <t>plocha_iSt3_200</t>
  </si>
  <si>
    <t>92,05</t>
  </si>
  <si>
    <t>1177,83</t>
  </si>
  <si>
    <t>120,98</t>
  </si>
  <si>
    <t>105,2</t>
  </si>
  <si>
    <t>107,5</t>
  </si>
  <si>
    <t>91,22</t>
  </si>
  <si>
    <t>519,3</t>
  </si>
  <si>
    <t>67,22</t>
  </si>
  <si>
    <t>55,14</t>
  </si>
  <si>
    <t>106,61</t>
  </si>
  <si>
    <t>321,41</t>
  </si>
  <si>
    <t>1392,88</t>
  </si>
  <si>
    <t>685,56</t>
  </si>
  <si>
    <t>414</t>
  </si>
  <si>
    <t>St3_nad_teren</t>
  </si>
  <si>
    <t>16,45</t>
  </si>
  <si>
    <t>VPC_omiet</t>
  </si>
  <si>
    <t>385,267</t>
  </si>
  <si>
    <t>VPC_omietkaF22</t>
  </si>
  <si>
    <t>385,27</t>
  </si>
  <si>
    <t>23,94</t>
  </si>
  <si>
    <t>217,14</t>
  </si>
  <si>
    <t>3,14</t>
  </si>
  <si>
    <t>5,96</t>
  </si>
  <si>
    <t>WC_IZOL</t>
  </si>
  <si>
    <t>72,32</t>
  </si>
  <si>
    <t xml:space="preserve">    776 - Podlahy povlakové</t>
  </si>
  <si>
    <t xml:space="preserve">    786 - Čalúnnické práce</t>
  </si>
  <si>
    <t>-404622631</t>
  </si>
  <si>
    <t>22,8*1,05</t>
  </si>
  <si>
    <t>-2110908697</t>
  </si>
  <si>
    <t>464323241</t>
  </si>
  <si>
    <t>206,8*1,05</t>
  </si>
  <si>
    <t>-297470130</t>
  </si>
  <si>
    <t>683514577</t>
  </si>
  <si>
    <t>-1041892770</t>
  </si>
  <si>
    <t>-2061447229</t>
  </si>
  <si>
    <t>-1405169166</t>
  </si>
  <si>
    <t>-1419155729</t>
  </si>
  <si>
    <t>-1423309234</t>
  </si>
  <si>
    <t>-817013082</t>
  </si>
  <si>
    <t>439815524</t>
  </si>
  <si>
    <t>681941799</t>
  </si>
  <si>
    <t>-351009074</t>
  </si>
  <si>
    <t>"Základová doska:" (68,76 +0,371)*1,05 "rezerva 5%</t>
  </si>
  <si>
    <t>"Zalomenia základovej dosky, tam kde nevychádzajú DT" 4,056*1,05 "rezerva 5%</t>
  </si>
  <si>
    <t>1945916290</t>
  </si>
  <si>
    <t>(47,45*2+10,31*2+24,555*2+15,31*2+1,46*2)*0,3*1,1</t>
  </si>
  <si>
    <t>1712248272</t>
  </si>
  <si>
    <t>-1827720004</t>
  </si>
  <si>
    <t>1003256937</t>
  </si>
  <si>
    <t>134764224</t>
  </si>
  <si>
    <t>"DT"31 *1,05</t>
  </si>
  <si>
    <t>2048993516</t>
  </si>
  <si>
    <t>(95,116+0,893+4,063+1,406)*1,08 "rezerva 5%+stratne 3% nerovnost vykopu</t>
  </si>
  <si>
    <t>-1467856840</t>
  </si>
  <si>
    <t>7,30171*1,05</t>
  </si>
  <si>
    <t>279311116</t>
  </si>
  <si>
    <t>Postupné podbet. základného muriva bez výkopu, zapaž. a debnenia prostým betónom tr. C 25/30</t>
  </si>
  <si>
    <t>-261887151</t>
  </si>
  <si>
    <t>"Podbetónovanie existujúcich základov" 32,84*1,08"rezerva 5%+stratne 3% nerovnost vykopu</t>
  </si>
  <si>
    <t>1155504524</t>
  </si>
  <si>
    <t>(50,56*2+9,3*2)*2*1,05 "rezerva 5%</t>
  </si>
  <si>
    <t>701674288</t>
  </si>
  <si>
    <t>1703793676</t>
  </si>
  <si>
    <t>"hr. 160mm" (0,39*1,2)*0,16</t>
  </si>
  <si>
    <t>"hr. 320 mm" (0,876*1,5+0,796*1,5+1,25*0,57*2+0,643*1,92+0,895*1,45+1,11*2,16+1,255*2,16+4,25*0,04+0,405*2,16+0,395*2,16+4,25*0,04)*0,32</t>
  </si>
  <si>
    <t>"hr. 320 mm" (0,485*2,16+1,255*2,16+0,555*2,16+4,25*0,04*4+1,2*0,04+0,635*2,16+1,205*2,16+0,501*2,16+1,235*2,16+0,495*2,16+1,235*2,16)*0,32</t>
  </si>
  <si>
    <t>"hr. 320 mm" (1,14*2,16+0,72*1,52+0,115*1,46+1,2*0,09+0,39*0,21+1,44*0,2+0,34*0,2+1,02*0,2+1,17*0,2+0,94*0,2+0,81*1,41+0,545*1,5+0,926*1,5)*0,32</t>
  </si>
  <si>
    <t>"hr. 320 mm" (0,385*1,5+0,036*1,5+1,095*1,5+1,08*1,5*2+1,255*1,85+1,01*1,45)*0,32</t>
  </si>
  <si>
    <t>"hr. 430 mm" (0,225*1,5+0,305*1,5+0,55*1,45+0,63*2,3*5+0,45*2,3+0,18*1,52+0,63*1,5*2+0,275*1,5+0,49*1,45+0,055*1,85)*0,43</t>
  </si>
  <si>
    <t>"hr. 480 mm" (1,101*0,6*2)*0,48</t>
  </si>
  <si>
    <t>"hr. 500 mm" (0,95*0,5+4,25*0,6*5+0,405*0,6+3*0,23+0,845*0,6+0,9*0,5)*0,5</t>
  </si>
  <si>
    <t>"hr. 320 mm" (4,25*0,14*8+1,5*0,21*5+1,355*0,21+1,28*0,21+0,15*2,16+0,213*2,76+1,112*2,16+0,645*2,16+1,128*2,16+1,255*2,16+1,145*2,16*3)*0,32</t>
  </si>
  <si>
    <t>"hr. 320 mm" (0,485*2,16+0,445*2,16+0,525*2,16+1,095*2,16+0,501*2,16+1,235*2,16+0,385*2,16*2+1,125*2,16+1,14*2,16+0,68*2,16+1,255*2,16)*0,32</t>
  </si>
  <si>
    <t>"hr. 320 mm" (0,405*2,16+1,77*0,04+2,25*0,04*6+2,05*0,04+0,515*0,21+0,215*0,21+0,705*0,21+0,935*0,21+0,615*0,21+2,05*0,21+0,235*0,21+0,772*0,21)*0,32</t>
  </si>
  <si>
    <t>"hr. 320 mm" (1,255*1,46+0,17*1,81+1,235*1,81+0,495*1,81+0,42*1,81+1,205*1,81+1,255*1,81+0,485*1,25+0,285*1,25+1,255*1,81+0,13*1,81+1,222*1,81)*0,32</t>
  </si>
  <si>
    <t>"hr. 320 mm" (1,14*2,16+0,57*1,25)*0,32</t>
  </si>
  <si>
    <t>"hr. 430 mm" (0,28*1,5+0,63*1,85*3+0,111*1,85+0,38*1,85+0,255*1,85)*0,43</t>
  </si>
  <si>
    <t>"hr. 480 mm" (1,14*0,6)*0,48</t>
  </si>
  <si>
    <t>"hr. 500 mm" (0,15*0,6+2,387*0,6+3,012*0,6+1,255*0,6+1,495*0,6+2,255*0,6+0,445*0,6+0,525*0,6+2,225*0,6+2,25*0,6+0,385*0,6+2,895*0,6+4,15*0,6)*0,5</t>
  </si>
  <si>
    <t>"vymurovnaie pri propan butanove flase" (0,6*2+0,8)*0,15*1,6*1,05</t>
  </si>
  <si>
    <t>1303461739</t>
  </si>
  <si>
    <t>"PR1.02" 44</t>
  </si>
  <si>
    <t>317162141</t>
  </si>
  <si>
    <t>Keramický preklad POROTHERM 23,8, šírky 70 mm, výšky 238 mm, dĺžky 3500 mm</t>
  </si>
  <si>
    <t>1811150251</t>
  </si>
  <si>
    <t>"PR1.03" 4</t>
  </si>
  <si>
    <t>-2111961185</t>
  </si>
  <si>
    <t>"Stena W1.01" (2,48*4,030)*0,2+(1,97*3,03)*0,2+(5,105*3,33)*0,2+(5*4,03)*0,2-(2,8*3,15)*0,2+(2,48*4,030)*0,2-(1,97*3,03)*0,2+(10,31*1)*0,2</t>
  </si>
  <si>
    <t>"Stena W1.02" (5*4,03+5,105*3,33)*0,2</t>
  </si>
  <si>
    <t>"Stena W1.03" (5*4,03+5,105*3,33)*0,2</t>
  </si>
  <si>
    <t>"Stena W1.04" (1,935*4,23)*0,2+(1,2*8,375)*0,2+(10,31*0,5)*0,2</t>
  </si>
  <si>
    <t>"Stena W1.05" (4,38*10,31)*0,2+-(6,44*3,755)*0,2</t>
  </si>
  <si>
    <t>"Stena W1.07" (1,53*2*3,03)*0,2+(0,54*1,53)*0,2*2</t>
  </si>
  <si>
    <t>"Prievlak PR1.01" (11,485*1)*0,2+(11,485*0,5)*0,2</t>
  </si>
  <si>
    <t>-1046376400</t>
  </si>
  <si>
    <t>"Stena W1.01" (2,48*4,030)*2+(2,48+3,03*2)*0,2-(1,97*3,03)*2+(5,105*3,33)*2+(5*4,03)*2-(2,8*3,15)*2+(2,48*4,030)*2-(1,97*3,03)*2+(10,31*1)*2</t>
  </si>
  <si>
    <t>"Stena W1.02" (5*4,03+5,105*3,33)*2</t>
  </si>
  <si>
    <t>"Stena W1.03" (5*4,03+5,105*3,33)*2</t>
  </si>
  <si>
    <t>"Stena W1.04" (1,935*4,23)*2+(1,2*8,375)*2+((8,375+2,8)*0,2)+(10,31*0,5)*2</t>
  </si>
  <si>
    <t>"Stena W1.05" (4,38*10,31)*2+(10,31+3,755*2)*0,2-(6,44*3,755)*2</t>
  </si>
  <si>
    <t>"Prievlak PR1.01" (11,485*1)*2+(11,485*0,2)+(11,485*0,5)*2</t>
  </si>
  <si>
    <t>-1611173401</t>
  </si>
  <si>
    <t>5922376</t>
  </si>
  <si>
    <t>"prebraté z výkresu VV steny F21" 5,955564</t>
  </si>
  <si>
    <t>342242082,1</t>
  </si>
  <si>
    <t>iSt3_Akustické priečky z vápenno-pieskové akustické tvarovky, na maltu hr.  175 mm, spec vid PD</t>
  </si>
  <si>
    <t>2059100371</t>
  </si>
  <si>
    <t>43,832*1,05</t>
  </si>
  <si>
    <t>342242083,1</t>
  </si>
  <si>
    <t>iSt3_200_Akustické priečky z vápenno-pieskové akustické tvarovky , na maltu hr. 200 mm, spec vid PD</t>
  </si>
  <si>
    <t>-1407450825</t>
  </si>
  <si>
    <t>87,664*1,05</t>
  </si>
  <si>
    <t>244871927</t>
  </si>
  <si>
    <t>"D1.01"  (11,885*10,31)*0,2</t>
  </si>
  <si>
    <t>-1364350007</t>
  </si>
  <si>
    <t>"D1.01"  11,885*10,31</t>
  </si>
  <si>
    <t>"debnenie čela dosky" (11,885+10,31)*2*0,2</t>
  </si>
  <si>
    <t>"debnenie čela dosky" (1,73*3,66)*2*0,2</t>
  </si>
  <si>
    <t>-86027104</t>
  </si>
  <si>
    <t>-983449258</t>
  </si>
  <si>
    <t>-238646517</t>
  </si>
  <si>
    <t>-1893545774</t>
  </si>
  <si>
    <t>3,144839</t>
  </si>
  <si>
    <t>200196480</t>
  </si>
  <si>
    <t>"Sp4" (13,26)*1,05</t>
  </si>
  <si>
    <t>-238736642</t>
  </si>
  <si>
    <t>"Sp4" (3,8+4,4)*1,05</t>
  </si>
  <si>
    <t>-624592250</t>
  </si>
  <si>
    <t>"Sp4" (13,56)*1,05</t>
  </si>
  <si>
    <t>1860064746</t>
  </si>
  <si>
    <t>"Sp3"(1,75*15,105+1,25*9,91+0,75*(15,105+0,6*3+3,8)+3,8*8,56)*1,05</t>
  </si>
  <si>
    <t>"Sp4" (0,6*9,16+0,6*8,86+0,3*4,4+0,3*3,8)*1,05</t>
  </si>
  <si>
    <t>-961555903</t>
  </si>
  <si>
    <t>876010001</t>
  </si>
  <si>
    <t>152574468</t>
  </si>
  <si>
    <t>-1232111434</t>
  </si>
  <si>
    <t>"OBVODOVÉ MÚRY Z INTERIÉRU"</t>
  </si>
  <si>
    <t>"1.08" 10,735*3,52+(1,28*1,95*2)*3*0,32-(1,28*1,95)*3</t>
  </si>
  <si>
    <t>"1.09" 4,095*2,8</t>
  </si>
  <si>
    <t>"1.10" 2,29*2,8</t>
  </si>
  <si>
    <t>"1.11" 2,3*2,8</t>
  </si>
  <si>
    <t>"1.12" (3,59+5,645)*2,8+(1,28+2*1,95)*0,32-1,28*1,95</t>
  </si>
  <si>
    <t>"1.13" 3,655*3,52+(1,28+2*1,95)*0,32-1,28*1,95</t>
  </si>
  <si>
    <t>"1.15" 4,415*3,52+(1,28+2*1,95)*0,32-1,28*1,95</t>
  </si>
  <si>
    <t>"1.16" 4,325*3,52+(1,28+2*1,95)*0,32-1,28*1,95</t>
  </si>
  <si>
    <t>"1.17" 15,97*3,52+(1,28*1,95*2)*3*0,32+(3+2*2,32)*0,32-(1,28*1,95)*3-3*2,32</t>
  </si>
  <si>
    <t>"1.18" (4+8,43)*3,52+(8,43*2,9)/2+(1,28+2*1,95)*0,32-1,28*1,95</t>
  </si>
  <si>
    <t>"1.36" 7,295*3,54+(1,28+2*1,95)*0,32*2-(1,28*1,95)*2</t>
  </si>
  <si>
    <t>"1.37" 6,195*3,54+(1,28+2*1,95)*0,32*2-(1,28*1,95)*2</t>
  </si>
  <si>
    <t>"1.38" 4,035*3,54+(1,5+2,32*2)*0,135-1,5*2,32</t>
  </si>
  <si>
    <t>"1.39" (13,2+8,43)*3,54+(8,43*2,9)/2+(1,28*1,95*2)*3*0,32-(1,28*1,95)*3</t>
  </si>
  <si>
    <t>"1.40" (4,035*3,54)+(1,28+2*1,95)*0,32-1,28*1,95</t>
  </si>
  <si>
    <t>"rezerva 5%" 385,267*0,05</t>
  </si>
  <si>
    <t>plocha_iSt3+plocha_iSt3_200</t>
  </si>
  <si>
    <t>872240035</t>
  </si>
  <si>
    <t>"omietka + rezerva"  plocha_iSt3+plocha_iSt3_200+ VPC_omiet*1,05</t>
  </si>
  <si>
    <t>1453424488</t>
  </si>
  <si>
    <t>"okno 128/195" (1,28*1,95)*23</t>
  </si>
  <si>
    <t>"ZS1_821/280" (8,21*2,75)*1</t>
  </si>
  <si>
    <t>"ZS3_ 2435,5/280" (24,355*2,8)*1</t>
  </si>
  <si>
    <t>"ZS4_ 2439/280" (24,39*2,8)*1</t>
  </si>
  <si>
    <t>"garaz varata 300/232" (3*2,32)</t>
  </si>
  <si>
    <t>1437457872</t>
  </si>
  <si>
    <t>-581400981</t>
  </si>
  <si>
    <t>1994403074</t>
  </si>
  <si>
    <t>plocha_St1+plocha_St2_nad_teren+St3_nad_teren+plocha_St5+plocha_St6+plocha_St8_nad_ter</t>
  </si>
  <si>
    <t>31234302</t>
  </si>
  <si>
    <t>622481121,1</t>
  </si>
  <si>
    <t>Z9_9c_Výplň dvierok TAHOKOV 0,34/1,43 spec vid PD</t>
  </si>
  <si>
    <t>595454787</t>
  </si>
  <si>
    <t>984156061</t>
  </si>
  <si>
    <t>-1865183821</t>
  </si>
  <si>
    <t>-2053416319</t>
  </si>
  <si>
    <t>"ZS3_ 2435,5/280" -24,3*2,75*1</t>
  </si>
  <si>
    <t>"ZS4_ 2439/280" -24,34*2,75*1</t>
  </si>
  <si>
    <t>2016064512</t>
  </si>
  <si>
    <t>"okno 128/195" -(1,23*1,9)*11</t>
  </si>
  <si>
    <t>"garaz varata 300/232" -(2,95*2,27)*1</t>
  </si>
  <si>
    <t>255732571</t>
  </si>
  <si>
    <t>-70148511</t>
  </si>
  <si>
    <t>"ZS4_821/280" -8,16*2,75</t>
  </si>
  <si>
    <t>"ZS5_644/315" -6,4*3,1</t>
  </si>
  <si>
    <t>2140144388</t>
  </si>
  <si>
    <t>625251432,1</t>
  </si>
  <si>
    <t>St3_POD TERERNOM_Kontaktný zatepľovací systém podzemných stien hr. 50 mm  (EPS-PERIMETER), skrutkovacie kotvy</t>
  </si>
  <si>
    <t>1822827289</t>
  </si>
  <si>
    <t>(50,56+1,35+1,5+0,15*4)*0,46+9,59*2*0,8</t>
  </si>
  <si>
    <t>"rezerva 10%" PERIM_50*0,1</t>
  </si>
  <si>
    <t>625251432,2</t>
  </si>
  <si>
    <t>St3_NAD TERERNOM_Kontaktný zatepľovací systém podzemných stien hr. 50 mm  (EPS-PERIMETER), skrutkovacie kotvy</t>
  </si>
  <si>
    <t>1347960163</t>
  </si>
  <si>
    <t>(50,56+1,35+1,5+0,15*4)*0,29*1,05</t>
  </si>
  <si>
    <t>-2046331144</t>
  </si>
  <si>
    <t>(50,56+9,59*2+1,35+1,5+0,15*4)*1,25</t>
  </si>
  <si>
    <t>146418403</t>
  </si>
  <si>
    <t>(50,56+9,59*2+1,35+1,5+0,15*4)*0,21</t>
  </si>
  <si>
    <t>(50,56+9,59*2+1,35+1,5+0,15*4)*0,625</t>
  </si>
  <si>
    <t>1670550045</t>
  </si>
  <si>
    <t>709098893</t>
  </si>
  <si>
    <t>-1362419727</t>
  </si>
  <si>
    <t>-352490867</t>
  </si>
  <si>
    <t>"1.01-1.41  (všetky miestnosti - plocha odobratá z legendy miestností bez átria 1.E1)"  1177,83</t>
  </si>
  <si>
    <t>"rezerva 5%" Plocha_podlahy*0,05</t>
  </si>
  <si>
    <t>1909730868</t>
  </si>
  <si>
    <t>-1171534195</t>
  </si>
  <si>
    <t>1363589028</t>
  </si>
  <si>
    <t>"P2" (43,41+48,56+48,97)*1,05</t>
  </si>
  <si>
    <t>"P4" (3,3+10,75+2,97+3,3+8,02+3,3+7,97+2,88+3,3+10,75)*1,05</t>
  </si>
  <si>
    <t>1837907190</t>
  </si>
  <si>
    <t xml:space="preserve">"- P2 -P4 "  </t>
  </si>
  <si>
    <t xml:space="preserve">"P2" -(43,41+48,56+48,97) </t>
  </si>
  <si>
    <t>"P4" -(3,3+10,75+2,97+3,3+8,02+3,3+7,97+2,88+3,3+10,75)</t>
  </si>
  <si>
    <t>"rezerva 5%" EPOXID*0,05</t>
  </si>
  <si>
    <t>-594928007</t>
  </si>
  <si>
    <t>"D1_100/210" (1,1+2,15*2)*1</t>
  </si>
  <si>
    <t>"D3_80/210" (0,9+2,15*2)*1</t>
  </si>
  <si>
    <t>"D4_70/210" (0,8+2,15*2)*1</t>
  </si>
  <si>
    <t>"D5_70/210" (0,8+2,15*2)*1</t>
  </si>
  <si>
    <t>"D7_70/210" (0,8+2,15*2)*3</t>
  </si>
  <si>
    <t>"D9_80/200" (0,9+2,15*2)*3</t>
  </si>
  <si>
    <t>"D10_70/200" (0,8+2,15*2)*2</t>
  </si>
  <si>
    <t>"D11_80+60/200" (1,5+2,05*2)*2</t>
  </si>
  <si>
    <t>"D12_80+60/200" (1,5+2,05*2)*1</t>
  </si>
  <si>
    <t>-44522858</t>
  </si>
  <si>
    <t>(1,65*4+0,53*4)*1,05</t>
  </si>
  <si>
    <t>-998234847</t>
  </si>
  <si>
    <t>(2,486*2)*1,05</t>
  </si>
  <si>
    <t>674527098</t>
  </si>
  <si>
    <t>1431031669</t>
  </si>
  <si>
    <t>-1203165773</t>
  </si>
  <si>
    <t>-1595292782</t>
  </si>
  <si>
    <t>-503189925</t>
  </si>
  <si>
    <t>"Celá podlahová plocha okrem 1.08-1.19,   1.33-1.39" -(416,4*2+16,2)</t>
  </si>
  <si>
    <t>328,83*0,2</t>
  </si>
  <si>
    <t>-790416463</t>
  </si>
  <si>
    <t>" 1.08-1.19,   1.33-1.39" (416,4*2+16,2)</t>
  </si>
  <si>
    <t>849*0,2</t>
  </si>
  <si>
    <t>-208266905</t>
  </si>
  <si>
    <t>-1121078516</t>
  </si>
  <si>
    <t>-265065550</t>
  </si>
  <si>
    <t>-535986410</t>
  </si>
  <si>
    <t>"okno 128/195" (1,95)*2*23</t>
  </si>
  <si>
    <t>"ZS4_821/280" (2,8)*2*1</t>
  </si>
  <si>
    <t>"ZS5_644/315" (3,15)*2*1</t>
  </si>
  <si>
    <t>"ZS3_ 2435,5/280" (2,8)*2</t>
  </si>
  <si>
    <t>"ZS4_ 2439/280" (2,8)*2</t>
  </si>
  <si>
    <t>"garaz varata 300/232" (2,32)*2</t>
  </si>
  <si>
    <t>536399726</t>
  </si>
  <si>
    <t>"ZS4_821/280" (8,21+2,8*2)*1</t>
  </si>
  <si>
    <t>"ZS5_644/315" (6,44+3,15*2)*1</t>
  </si>
  <si>
    <t>"ZS3_ 2435,5/280" (24,355+2,8*2)</t>
  </si>
  <si>
    <t>"ZS4_ 2439/280" (24,39+2,8*2)</t>
  </si>
  <si>
    <t>"garaz varata 300/232" (3+2,32*2)</t>
  </si>
  <si>
    <t>1791622514</t>
  </si>
  <si>
    <t>"okno 128/195" (1,28)*23</t>
  </si>
  <si>
    <t>"ZS4_821/280" (8,21)*1</t>
  </si>
  <si>
    <t>"ZS5_644/315" (6,44)*1</t>
  </si>
  <si>
    <t>"ZS3_ 2435,5/280" (24,355)</t>
  </si>
  <si>
    <t>"ZS4_ 2439/280" (24,39)</t>
  </si>
  <si>
    <t>"garaz varata 300/232" (3)</t>
  </si>
  <si>
    <t>959941121,1</t>
  </si>
  <si>
    <t>Chemická kotva s kotevným svorníkom tesnená chemickou ampulkou do betónu, ŽB, kameňa, s vyvŕtaním otvoru M12/10/100 mm</t>
  </si>
  <si>
    <t>1708629319</t>
  </si>
  <si>
    <t>4*4</t>
  </si>
  <si>
    <t>-1259972546</t>
  </si>
  <si>
    <t>-688623010</t>
  </si>
  <si>
    <t>"1.20" 3,3</t>
  </si>
  <si>
    <t>"1.21" 10,75</t>
  </si>
  <si>
    <t>"1.22" 2,97</t>
  </si>
  <si>
    <t>"1.23" 3,3</t>
  </si>
  <si>
    <t>"1.24" 8,02</t>
  </si>
  <si>
    <t>"1.25" 3,3</t>
  </si>
  <si>
    <t>"1.26"7,97</t>
  </si>
  <si>
    <t>"1.27"2,88</t>
  </si>
  <si>
    <t>"1.28"3,3</t>
  </si>
  <si>
    <t>"1.29"10,75</t>
  </si>
  <si>
    <t>"rezerva 15% (rezerva 5% + vytiahnutie izolácie 15 cm na stenu 10%" WC_IZOL*0,15</t>
  </si>
  <si>
    <t>-444230982</t>
  </si>
  <si>
    <t>-1670552003</t>
  </si>
  <si>
    <t>-1635323458</t>
  </si>
  <si>
    <t>1848075872</t>
  </si>
  <si>
    <t>228314292</t>
  </si>
  <si>
    <t>-410064458</t>
  </si>
  <si>
    <t>461510545</t>
  </si>
  <si>
    <t>-1676403611</t>
  </si>
  <si>
    <t>-321880350</t>
  </si>
  <si>
    <t>-746064912</t>
  </si>
  <si>
    <t>1029838833</t>
  </si>
  <si>
    <t>-1138651296</t>
  </si>
  <si>
    <t>-229835462</t>
  </si>
  <si>
    <t>621,56*1,15 'Prepočítané koeficientom množstva</t>
  </si>
  <si>
    <t>-2020640549</t>
  </si>
  <si>
    <t>44256227</t>
  </si>
  <si>
    <t>363892702</t>
  </si>
  <si>
    <t>-1881102239</t>
  </si>
  <si>
    <t>820838326</t>
  </si>
  <si>
    <t>364500525</t>
  </si>
  <si>
    <t>10,21*11,285*1,05</t>
  </si>
  <si>
    <t>-93979336</t>
  </si>
  <si>
    <t>-306467223</t>
  </si>
  <si>
    <t>195611099</t>
  </si>
  <si>
    <t>-2124047408</t>
  </si>
  <si>
    <t>131,13*1,15 'Prepočítané koeficientom množstva</t>
  </si>
  <si>
    <t>1773639987</t>
  </si>
  <si>
    <t>177849559</t>
  </si>
  <si>
    <t>245,27*1,15 'Prepočítané koeficientom množstva</t>
  </si>
  <si>
    <t>-1185700620</t>
  </si>
  <si>
    <t>-686148842</t>
  </si>
  <si>
    <t>-53011691</t>
  </si>
  <si>
    <t>234030888</t>
  </si>
  <si>
    <t>-1030745241</t>
  </si>
  <si>
    <t>"- podlahy P6 a P7"</t>
  </si>
  <si>
    <t>1177,83-(5,18+11,94+19,4+95,34+16,20+16,2+95,55+18,16+19,40)</t>
  </si>
  <si>
    <t>"rezerva 5%" EPS_120*0,05</t>
  </si>
  <si>
    <t>924,48*1,02 'Prepočítané koeficientom množstva</t>
  </si>
  <si>
    <t>Podlahový polystyrén EPS 150 S, hr. 150 mm,</t>
  </si>
  <si>
    <t>-1266530474</t>
  </si>
  <si>
    <t>365487187</t>
  </si>
  <si>
    <t>1925136054</t>
  </si>
  <si>
    <t>220,17*1,05 'Prepočítané koeficientom množstva</t>
  </si>
  <si>
    <t>593595230</t>
  </si>
  <si>
    <t>(0,5*2+11,485+0,5*2+24,555+10,11)*(1,05*2+0,95)*1,05</t>
  </si>
  <si>
    <t>1331686137</t>
  </si>
  <si>
    <t>154,2*1,05 'Prepočítané koeficientom množstva</t>
  </si>
  <si>
    <t>-338491555</t>
  </si>
  <si>
    <t>1874221287</t>
  </si>
  <si>
    <t>-1454610365</t>
  </si>
  <si>
    <t>-1874258525</t>
  </si>
  <si>
    <t>1196111396</t>
  </si>
  <si>
    <t>-286421135</t>
  </si>
  <si>
    <t>-834760892</t>
  </si>
  <si>
    <t>1818257040</t>
  </si>
  <si>
    <t>14,6830000680967*1,05 'Prepočítané koeficientom množstva</t>
  </si>
  <si>
    <t>816097230</t>
  </si>
  <si>
    <t>58,7369999319033*1,05 'Prepočítané koeficientom množstva</t>
  </si>
  <si>
    <t>942167773</t>
  </si>
  <si>
    <t>2078936965</t>
  </si>
  <si>
    <t>-1512799139</t>
  </si>
  <si>
    <t>1386612740</t>
  </si>
  <si>
    <t>-1836693790</t>
  </si>
  <si>
    <t>4*3+3</t>
  </si>
  <si>
    <t>285262638</t>
  </si>
  <si>
    <t>-88553059</t>
  </si>
  <si>
    <t>2+6+6</t>
  </si>
  <si>
    <t>1002965925</t>
  </si>
  <si>
    <t>1852245583</t>
  </si>
  <si>
    <t>714110130,1</t>
  </si>
  <si>
    <t>Dodávka a montáž akustických minerálnych obkladov na stenu pomocou T profilu    Akustický obklad miestností 1.33,34,35, spec vid PD</t>
  </si>
  <si>
    <t>-1000072881</t>
  </si>
  <si>
    <t>"1.33" (5,475*2+8,43*2)*2,8-(1,28*1,95+1,5*2,32)</t>
  </si>
  <si>
    <t>"1.34" (6,1*2+8,43*2)*2,8-(1,28*1,95*2+1,5*2,32)</t>
  </si>
  <si>
    <t>"1.35" (6,15*2+8,43*2)*2,8-(1,298*1,95+1,5*2,32)</t>
  </si>
  <si>
    <t>"rezerva 5%" AKU_podhlad*0,05</t>
  </si>
  <si>
    <t>714110230,1</t>
  </si>
  <si>
    <t>Dodávka a montáž akustických minerálnych obkladov na strop pomocou T profilu   Akustický obklad miestností 1.33,34,35  spec vid PD</t>
  </si>
  <si>
    <t>-774057686</t>
  </si>
  <si>
    <t>"1.33"  43,41</t>
  </si>
  <si>
    <t>"1.34" 48,56</t>
  </si>
  <si>
    <t>"1.35"  48,97</t>
  </si>
  <si>
    <t>"rezerva 5%" AKU_strop*0,05</t>
  </si>
  <si>
    <t>714110230,2</t>
  </si>
  <si>
    <t>Dodávka a montáž latového dreveného rezonátoru  spec vid PD</t>
  </si>
  <si>
    <t>1481884230</t>
  </si>
  <si>
    <t>"1.03" 12*1,05</t>
  </si>
  <si>
    <t>513962025</t>
  </si>
  <si>
    <t>-135465004</t>
  </si>
  <si>
    <t>1543621229</t>
  </si>
  <si>
    <t>1823938555</t>
  </si>
  <si>
    <t>"rozmer 1,65x1,4xm" 4</t>
  </si>
  <si>
    <t>552260002600,3</t>
  </si>
  <si>
    <t>Zrkadlo 1,65x1,4 m</t>
  </si>
  <si>
    <t>1724305677</t>
  </si>
  <si>
    <t>-1638870338</t>
  </si>
  <si>
    <t>"Kr-4_100x120 mm_krokva" 5,04</t>
  </si>
  <si>
    <t>"Kr-6_100x120 mm_krokva" 11,6</t>
  </si>
  <si>
    <t>"Vy-3_100x120 mm_výmena" 1,91</t>
  </si>
  <si>
    <t>"Vy-4_100x120 mm_výmena" 1,25</t>
  </si>
  <si>
    <t>"Kr-1_100x120 mm_krokva" 659,6</t>
  </si>
  <si>
    <t>"Kr-4_100x120 mm_krokva" 10,08</t>
  </si>
  <si>
    <t>"Kr-6_100x120 mm_krokva" 17,4</t>
  </si>
  <si>
    <t>"Vy-1_100x120 mm_výmena" 6</t>
  </si>
  <si>
    <t>"Po-2_120x160 mm_pomurnica" 99,6</t>
  </si>
  <si>
    <t>"Sv-2_120x160 mm_stredova väznica" 99,6</t>
  </si>
  <si>
    <t>-496631407</t>
  </si>
  <si>
    <t>9,91*10,11*1,05</t>
  </si>
  <si>
    <t>1678560670</t>
  </si>
  <si>
    <t>1395,1*0,0257 'Prepočítané koeficientom množstva</t>
  </si>
  <si>
    <t>1089057039</t>
  </si>
  <si>
    <t>Hranoly z reziva , prierez do-100 cm2, + impregnacia, požiarny nater vid PD</t>
  </si>
  <si>
    <t>-160773696</t>
  </si>
  <si>
    <t>2421,12*0,00487 'Prepočítané koeficientom množstva</t>
  </si>
  <si>
    <t>1684382129</t>
  </si>
  <si>
    <t>-2013765491</t>
  </si>
  <si>
    <t>1452,91*0,0027 'Prepočítané koeficientom množstva</t>
  </si>
  <si>
    <t>23,41</t>
  </si>
  <si>
    <t>23,32</t>
  </si>
  <si>
    <t>690321940</t>
  </si>
  <si>
    <t>-1232590338</t>
  </si>
  <si>
    <t>-1244212722</t>
  </si>
  <si>
    <t>-1921561765</t>
  </si>
  <si>
    <t>2,19*46,75*1,05</t>
  </si>
  <si>
    <t>-188489886</t>
  </si>
  <si>
    <t>"podklad od projektanta" 11,96</t>
  </si>
  <si>
    <t>"rezerva 5%" 11,96*0,05</t>
  </si>
  <si>
    <t>-1442834987</t>
  </si>
  <si>
    <t>"podklad od projektanta" 14,63</t>
  </si>
  <si>
    <t>"rezerva 5%" 14,63*0,05</t>
  </si>
  <si>
    <t>SDK3_Priečka SDK Rigips hr. 100 mm jednoducho opláštená doskami RBI 12.5 mm s tep. izoláciou, CW 75, spec vid PD</t>
  </si>
  <si>
    <t>158917562</t>
  </si>
  <si>
    <t>"podklad od projektanta" 159,864</t>
  </si>
  <si>
    <t>"rezerva 5%" 159,864*0,05</t>
  </si>
  <si>
    <t>812612382</t>
  </si>
  <si>
    <t>"podklad od projektanta" 7,669</t>
  </si>
  <si>
    <t>"rezerva 5%" 7,669*0,05</t>
  </si>
  <si>
    <t>1675325552</t>
  </si>
  <si>
    <t>"podklad od projektanta" 19,09</t>
  </si>
  <si>
    <t>"rezerva 5%" 19,09*0,05</t>
  </si>
  <si>
    <t>763115712,1</t>
  </si>
  <si>
    <t>52056541</t>
  </si>
  <si>
    <t>"podklad od projektanta" 43,832</t>
  </si>
  <si>
    <t>"rezerva 5%" 43,832*0,05</t>
  </si>
  <si>
    <t>1861015698</t>
  </si>
  <si>
    <t>"podklad od projektanta" 143,22+plocha_iSt3_200</t>
  </si>
  <si>
    <t>7631157141,1</t>
  </si>
  <si>
    <t>1047062005</t>
  </si>
  <si>
    <t>"podklad od projektanta" 124,806</t>
  </si>
  <si>
    <t>"rezerva 5%" 124,806*0,05</t>
  </si>
  <si>
    <t>557851834</t>
  </si>
  <si>
    <t>"podklad od projektanta" 87,664</t>
  </si>
  <si>
    <t>"rezerva 5%" 87,664*0,05</t>
  </si>
  <si>
    <t>-1945555062</t>
  </si>
  <si>
    <t>"podklad od projektanta" 87,664-plocha_iSt3</t>
  </si>
  <si>
    <t>763120011,1</t>
  </si>
  <si>
    <t>iSt3_Sadrokartónová  predstena , dvojité opláštenie, doska 2xakustik sadrokarton 12,5 mm+ 2x 50mm minerálna zvuková izolácia</t>
  </si>
  <si>
    <t>-1142317676</t>
  </si>
  <si>
    <t>763120011,2</t>
  </si>
  <si>
    <t>iSt3_Sadrokartónová  predstena , dvojité opláštenie, doska 2xakustik sadrokarton 12,5 mm+ 1x 75 mm minerálna zvuková izolácia</t>
  </si>
  <si>
    <t>83774916</t>
  </si>
  <si>
    <t>OST4-6_Deliaca stena na WC, DTD 28 mm, spec vid PD</t>
  </si>
  <si>
    <t>-1550571639</t>
  </si>
  <si>
    <t>"OST4" 1,8*2,1+1,2*2*2,1</t>
  </si>
  <si>
    <t>"OST5" 1,8*2,1+1,2*2*2,1</t>
  </si>
  <si>
    <t>"OST6" 1,9*2,1</t>
  </si>
  <si>
    <t>7631272,2</t>
  </si>
  <si>
    <t>OST7-8_Deliaca stena, vysokotlakovaný laminát hr. 10 mm v nerezovom ráme a s nerezovými nožičkami, spec vid PD</t>
  </si>
  <si>
    <t>1037283423</t>
  </si>
  <si>
    <t>"OST7" 1,175*2,1</t>
  </si>
  <si>
    <t>"OST8" 1,175*2,1</t>
  </si>
  <si>
    <t>-1995831489</t>
  </si>
  <si>
    <t>"1.09-1.16" 17,78+3,32+3,35+21,91+37,67+13,25+11,26+11,03</t>
  </si>
  <si>
    <t>"1.18" 33,72</t>
  </si>
  <si>
    <t>"1.20-1.29" 3,3+10,75+2,97+3,3+8,02+3,3+7,97+2,88+3,3+10,75</t>
  </si>
  <si>
    <t>"1.38" 11,82</t>
  </si>
  <si>
    <t>"1.40" 21,33</t>
  </si>
  <si>
    <t>788241638</t>
  </si>
  <si>
    <t>-1623040832</t>
  </si>
  <si>
    <t>-339001035</t>
  </si>
  <si>
    <t>709880666</t>
  </si>
  <si>
    <t>595602139</t>
  </si>
  <si>
    <t>"revízne dvierka do podhľadu SDK 450x450mm " 8</t>
  </si>
  <si>
    <t>398847074</t>
  </si>
  <si>
    <t>-2017096256</t>
  </si>
  <si>
    <t>-267964052</t>
  </si>
  <si>
    <t>843888164</t>
  </si>
  <si>
    <t>1915322904</t>
  </si>
  <si>
    <t>80890252</t>
  </si>
  <si>
    <t>-2050022407</t>
  </si>
  <si>
    <t>-810038624</t>
  </si>
  <si>
    <t>-102130821</t>
  </si>
  <si>
    <t>-1194988887</t>
  </si>
  <si>
    <t>-223701607</t>
  </si>
  <si>
    <t>2040070503</t>
  </si>
  <si>
    <t>1817554568</t>
  </si>
  <si>
    <t>-596055073</t>
  </si>
  <si>
    <t>764424110,1</t>
  </si>
  <si>
    <t>Oplechovanie betónovej striešky z  titánzinkového TiZn plechu,  r.š. 790 mm</t>
  </si>
  <si>
    <t>2074704642</t>
  </si>
  <si>
    <t>1,19*1,05</t>
  </si>
  <si>
    <t>K7</t>
  </si>
  <si>
    <t>-1847890830</t>
  </si>
  <si>
    <t>-1706788275</t>
  </si>
  <si>
    <t>-325691622</t>
  </si>
  <si>
    <t>-1410478743</t>
  </si>
  <si>
    <t>1738289660</t>
  </si>
  <si>
    <t>2104393388</t>
  </si>
  <si>
    <t>-221858436</t>
  </si>
  <si>
    <t>215694563</t>
  </si>
  <si>
    <t>1788129664</t>
  </si>
  <si>
    <t>479084724</t>
  </si>
  <si>
    <t>-369417354</t>
  </si>
  <si>
    <t>-2061489345</t>
  </si>
  <si>
    <t>-886456177</t>
  </si>
  <si>
    <t>-612652665</t>
  </si>
  <si>
    <t>-864975330</t>
  </si>
  <si>
    <t>-690716510</t>
  </si>
  <si>
    <t>-744258384</t>
  </si>
  <si>
    <t>-2069064218</t>
  </si>
  <si>
    <t>"D1_100/210" 1</t>
  </si>
  <si>
    <t>"D3_80/210" 1</t>
  </si>
  <si>
    <t>"D4_70/210" 1</t>
  </si>
  <si>
    <t>"D5_70/210" 1</t>
  </si>
  <si>
    <t>"D7_70/210" 3</t>
  </si>
  <si>
    <t>"D9_80/200" 3</t>
  </si>
  <si>
    <t>"D10_70/200" 2</t>
  </si>
  <si>
    <t>2009030669</t>
  </si>
  <si>
    <t>-656001985</t>
  </si>
  <si>
    <t>1378441847</t>
  </si>
  <si>
    <t>"D11_80+60/200" 2</t>
  </si>
  <si>
    <t>"D12_80+60/200" 1</t>
  </si>
  <si>
    <t>-1223323049</t>
  </si>
  <si>
    <t>379806726</t>
  </si>
  <si>
    <t>979689551</t>
  </si>
  <si>
    <t>1809476748</t>
  </si>
  <si>
    <t>117400160</t>
  </si>
  <si>
    <t>1519866279</t>
  </si>
  <si>
    <t>"1.01" 1,61*2</t>
  </si>
  <si>
    <t xml:space="preserve">"1.02" 1,45*2  </t>
  </si>
  <si>
    <t>"1.03" (0,15*2+2,085*2+1,885*2)</t>
  </si>
  <si>
    <t>"1.04" (1,15*+2,895+2,185)</t>
  </si>
  <si>
    <t>"1.05"  (1,15*+2,895+2,185)</t>
  </si>
  <si>
    <t>"1.06" (3,725+3,485+1,5+0,2+5,5)</t>
  </si>
  <si>
    <t>"1.07"  (0,4+41,45+9,885)-(0,8*3+0,9)</t>
  </si>
  <si>
    <t>"1.08" (10,735*2+8,43*2)-(1,28+1,5*3)</t>
  </si>
  <si>
    <t>"1.09" (4,34*2+4,095*2)-(0,8*2+1,5)</t>
  </si>
  <si>
    <t>"1.10" (1,45*2+2,29*2)-(0,8)</t>
  </si>
  <si>
    <t>"1.11" (1,45+2,3)*2-(0,8)</t>
  </si>
  <si>
    <t>"1.12" (3,99+5,645)*2-(1,5)</t>
  </si>
  <si>
    <t>"1.13" (12,6+2,68+4,515+5,75+3,657+2,65+4,425+5,78)-(1,5+1,28+0,9*3)</t>
  </si>
  <si>
    <t>"1.14" (3+4,415)*2-0,9</t>
  </si>
  <si>
    <t>"1.15" (4,415+2,55)*2-0,9</t>
  </si>
  <si>
    <t>"1.16" (2,55+4,325)*2-0,9</t>
  </si>
  <si>
    <t>"1.17" (15,77+8,43)*2-(1,28*2+1,5+1,5+3)</t>
  </si>
  <si>
    <t>"1.18" (8,43+4)*2-(1,5)</t>
  </si>
  <si>
    <t>"1.19" (4,93+3,285)*2-(0,9)</t>
  </si>
  <si>
    <t>"1.30" (4,93+3,285)*2-(1,1)</t>
  </si>
  <si>
    <t>"1.31" (41,45+3,285+6,2+2*0,4)-(1,28*3+1,515+1,5*6)</t>
  </si>
  <si>
    <t>"1.32" (9,41+1,97)</t>
  </si>
  <si>
    <t>"1.36" (7,295+8,43)*2-(1,28+1,5)</t>
  </si>
  <si>
    <t>"1.37" (6,195+8,43)*2-(1,5+1,28)</t>
  </si>
  <si>
    <t>"1.38" (4,035+3)*2-(1,5)</t>
  </si>
  <si>
    <t>"1.39" (13,2+8,43)*2-(1,28*2+1,5)</t>
  </si>
  <si>
    <t>"1.40" (4,035*2+5,28)</t>
  </si>
  <si>
    <t>"1.41" (5,845+3,725+1,5+0,2+5,5)</t>
  </si>
  <si>
    <t>-574357517</t>
  </si>
  <si>
    <t>537,293941175505*1,02 'Prepočítané koeficientom množstva</t>
  </si>
  <si>
    <t>2006216500</t>
  </si>
  <si>
    <t>1067269893</t>
  </si>
  <si>
    <t>-1395506918</t>
  </si>
  <si>
    <t>"1.06" 2,12*5,705</t>
  </si>
  <si>
    <t>"1.07" 95,34</t>
  </si>
  <si>
    <t>"1.31" 95,55</t>
  </si>
  <si>
    <t>"1.32" 18,16</t>
  </si>
  <si>
    <t>"1.41" 2,12*5,705</t>
  </si>
  <si>
    <t>"rezerva 5%" kovový_podhľad*0,05</t>
  </si>
  <si>
    <t>-397228255</t>
  </si>
  <si>
    <t>-1948585408</t>
  </si>
  <si>
    <t>"O1_okno 1280x1950" (1,31+1,98)*2*23</t>
  </si>
  <si>
    <t>"O4_okno 3150x700" (3,18+0,73)*2*1</t>
  </si>
  <si>
    <t>"O5_okno 2800x700" (2,83+0,73)*2*1</t>
  </si>
  <si>
    <t>"O6_okno 1500x1500" (1,53+1,53)*2*1</t>
  </si>
  <si>
    <t>521313413</t>
  </si>
  <si>
    <t>-1886120871</t>
  </si>
  <si>
    <t>836189147</t>
  </si>
  <si>
    <t>O4_Okno hliníkové dvojkridlové, 2xOS 3150x700 mm, spec vid PD</t>
  </si>
  <si>
    <t>1433475955</t>
  </si>
  <si>
    <t>O5_Okno hliníkové dvojkridlové, 2xOS 2800x700 mm, spec vid PD</t>
  </si>
  <si>
    <t>-2022533807</t>
  </si>
  <si>
    <t>553410003900,4</t>
  </si>
  <si>
    <t>O6_Okno hliníkové pevné,  1500x1500 mm, spec vid PD</t>
  </si>
  <si>
    <t>1350248479</t>
  </si>
  <si>
    <t>862132300</t>
  </si>
  <si>
    <t>"D17_951+414/2254" 2</t>
  </si>
  <si>
    <t>"D18_951+414/2254" 4</t>
  </si>
  <si>
    <t>"D19_951+414/2254" 3</t>
  </si>
  <si>
    <t>"D22_951+414/2254" 1</t>
  </si>
  <si>
    <t>-1090137901</t>
  </si>
  <si>
    <t>-1464004330</t>
  </si>
  <si>
    <t>833532881</t>
  </si>
  <si>
    <t>-345970790</t>
  </si>
  <si>
    <t>-1758012587</t>
  </si>
  <si>
    <t>467440820</t>
  </si>
  <si>
    <t>1361188199</t>
  </si>
  <si>
    <t>1417299209</t>
  </si>
  <si>
    <t>767659002,1</t>
  </si>
  <si>
    <t>G1_Montáž vrát garážových otváravých plochy nad 6 do 9 m2</t>
  </si>
  <si>
    <t>-820749191</t>
  </si>
  <si>
    <t>55341004410,1</t>
  </si>
  <si>
    <t>Vráta garážové vxš 2320x3000 mm, spec vid PD</t>
  </si>
  <si>
    <t>1164870941</t>
  </si>
  <si>
    <t>1312083212</t>
  </si>
  <si>
    <t>"OKNO 1208x1950" 17</t>
  </si>
  <si>
    <t>1072391391</t>
  </si>
  <si>
    <t>-864187085</t>
  </si>
  <si>
    <t>"Z5a_b_3a_kotviaca tyc madla 10" 0,333*1,1</t>
  </si>
  <si>
    <t>"Z5a_b_3b_kotviaca tyc madla 10" 0,509*1,1</t>
  </si>
  <si>
    <t>"Z5a_b_4_kotviaca platnicka stlpika 100/100/10" 1,965*1,1</t>
  </si>
  <si>
    <t>"Z5a_b_5_kotviaca platnicka stlpika 50/50/10" 2,358*1,1</t>
  </si>
  <si>
    <t>"Z6a_b_3a_kotviaca tyc madla 10" 0,333*1,1</t>
  </si>
  <si>
    <t>"Z6a_b_3b_kotviaca tyc madla 10" 0,509*1,1</t>
  </si>
  <si>
    <t>"Z6a_b_4_kotviaca platnicka stlpika 100/100/10" 1,965*1,1</t>
  </si>
  <si>
    <t>"Z6a_b_5_kotviaca platnicka stlpika 50/50/10" 2,358*1,1</t>
  </si>
  <si>
    <t>"Z9_9a_jakl profil 20/15/1,5" 6,324*1,1</t>
  </si>
  <si>
    <t>"Z9_9b_ocel ram dvierok" 3,354*1,1</t>
  </si>
  <si>
    <t>"Z10_2a" 1,334*1,1</t>
  </si>
  <si>
    <t>"OC15_IPE100" 17,9*1,05</t>
  </si>
  <si>
    <t>zabradlie</t>
  </si>
  <si>
    <t>"Z12_3" 7,231*1,1</t>
  </si>
  <si>
    <t>"Z12_4" 17,682*1,1</t>
  </si>
  <si>
    <t>"Z12_5" 0,983*1,1</t>
  </si>
  <si>
    <t>"Z12_6" 0,59*1,1</t>
  </si>
  <si>
    <t>"Z13_3" 7,231*1,1</t>
  </si>
  <si>
    <t>"Z13_4" 13,119*1,1</t>
  </si>
  <si>
    <t>"Z13_5" 0,983*1,1</t>
  </si>
  <si>
    <t>"Z13_6" 0,59*1,1</t>
  </si>
  <si>
    <t>1149429105</t>
  </si>
  <si>
    <t>"Z5a_b_2_stlpik 50/50" 39,25*1,1</t>
  </si>
  <si>
    <t>"Z6a_b_2_stlpik 50/50" 39,25*1,1</t>
  </si>
  <si>
    <t>"Z10_2b" 6,62*1,1</t>
  </si>
  <si>
    <t>"Z10_2c" 19,622*1,1</t>
  </si>
  <si>
    <t>501559011</t>
  </si>
  <si>
    <t>"Z1a" 32,834*1,1</t>
  </si>
  <si>
    <t>"Z1b" 26,181*1,1</t>
  </si>
  <si>
    <t>"Z1c" 45,71*1,1</t>
  </si>
  <si>
    <t>"Z1d" 19,529*1,1</t>
  </si>
  <si>
    <t>"Z5a_b_1c_madlo_rurka_51x4" 62,038*1,1</t>
  </si>
  <si>
    <t>"Z5a_b_1d_madlo_rurka_51x4" 62,446*1,1</t>
  </si>
  <si>
    <t>"Z5a_b_6_soklova lista 100/10" 74,874*1,1</t>
  </si>
  <si>
    <t>"Z6a_b_1c_madlo_rurka_51x4" 62,054*1,1</t>
  </si>
  <si>
    <t>"Z6a_b_1d_madlo_rurka_51x4" 60,038*1,1</t>
  </si>
  <si>
    <t>"Z6a_b_6_soklova lista 100/10" 74,898*1,1</t>
  </si>
  <si>
    <t>"Z10_1" 68,58*1,1</t>
  </si>
  <si>
    <t>"Z10_2d" 11,621*1,1</t>
  </si>
  <si>
    <t>"Z10_2e" 15,297*1,1</t>
  </si>
  <si>
    <t>"Z10_2f" 15,796*1,1</t>
  </si>
  <si>
    <t>"Z10_2g" 33,261*1,1</t>
  </si>
  <si>
    <t>"Z10_2h" 17,05*1,1</t>
  </si>
  <si>
    <t>"Z10_2i" 34,785*1,1</t>
  </si>
  <si>
    <t>"Z11_4" 61,8*1,1</t>
  </si>
  <si>
    <t>"OC30_80/60/4" 81,55*1,05</t>
  </si>
  <si>
    <t>"Z12_1" 13,952*1,1</t>
  </si>
  <si>
    <t>"Z12_2" 13,952*1,1</t>
  </si>
  <si>
    <t>"Z13_1" 10,438*1,1</t>
  </si>
  <si>
    <t>"Z13_2" 10,438*1,1</t>
  </si>
  <si>
    <t>-760095763</t>
  </si>
  <si>
    <t>"Z5a_b_1a_madlo rurka 51x4" 91,065*1,1</t>
  </si>
  <si>
    <t>"Z5a_b_1b_madlo rurka 51x4" 91,787*1,1</t>
  </si>
  <si>
    <t>"Z6a_b_1a_madlo rurka 51x4" 91,394*1,1</t>
  </si>
  <si>
    <t>"Z6a_b_1b_madlo rurka 51x4" 91,065*1,1</t>
  </si>
  <si>
    <t>"Z10_2k" 32,118*1,1</t>
  </si>
  <si>
    <t>"Z11_1" 153,034*1,1</t>
  </si>
  <si>
    <t>"OC01_L150x75x9" 217*1,05</t>
  </si>
  <si>
    <t>"OC02_L150x75x9" 434*1,05</t>
  </si>
  <si>
    <t>"OC03_L150x75x9" 271,25*1,05</t>
  </si>
  <si>
    <t>"OC04_L150x75x9" 186*1,05</t>
  </si>
  <si>
    <t>"OC05_100x50x4" 653,23*1,05</t>
  </si>
  <si>
    <t>"OC07_100x50x4" 537,34*1,05</t>
  </si>
  <si>
    <t>"OC22_80/60/4" 740*1,05</t>
  </si>
  <si>
    <t>"OC32_80/60/4" 169,9*1,05</t>
  </si>
  <si>
    <t>-562574033</t>
  </si>
  <si>
    <t>"Z2c" 79,146*1,1</t>
  </si>
  <si>
    <t>"Z10_2" 148,473*1,1</t>
  </si>
  <si>
    <t>"Z10_3" 312,283*1,1</t>
  </si>
  <si>
    <t>"OC06_100x50x4" 447,78*1,05</t>
  </si>
  <si>
    <t>-278352444</t>
  </si>
  <si>
    <t>"OC13_100/60/4" 2074,81*1,05</t>
  </si>
  <si>
    <t>-481376150</t>
  </si>
  <si>
    <t>"OC17_HEB240" 1772,16*1,05</t>
  </si>
  <si>
    <t>-186319247</t>
  </si>
  <si>
    <t>415869784</t>
  </si>
  <si>
    <t>-1337666449</t>
  </si>
  <si>
    <t>-1594433508</t>
  </si>
  <si>
    <t>-1575198185</t>
  </si>
  <si>
    <t>"P4"</t>
  </si>
  <si>
    <t>"1.20" 3,30</t>
  </si>
  <si>
    <t>"1.23" 3,30</t>
  </si>
  <si>
    <t>"1.25" 3,30</t>
  </si>
  <si>
    <t>"1.26" 7,97</t>
  </si>
  <si>
    <t>"1.27" 2,88</t>
  </si>
  <si>
    <t>"1.28" 3,30</t>
  </si>
  <si>
    <t>"rezerva 5%" dlažba_wc*0,05</t>
  </si>
  <si>
    <t>-455054468</t>
  </si>
  <si>
    <t>59,37*1,02 'Prepočítané koeficientom množstva</t>
  </si>
  <si>
    <t>-820466024</t>
  </si>
  <si>
    <t>776</t>
  </si>
  <si>
    <t>Podlahy povlakové</t>
  </si>
  <si>
    <t>776572310</t>
  </si>
  <si>
    <t xml:space="preserve">Lepenie textilných podláh - kobercov z pásov   Miestnosti 1.33,34,35         </t>
  </si>
  <si>
    <t>183672197</t>
  </si>
  <si>
    <t>"1.33" 43,41</t>
  </si>
  <si>
    <t>"rezerva 5%" koberec*0,05</t>
  </si>
  <si>
    <t>697410001700,1</t>
  </si>
  <si>
    <t>Koberec,spec vid PD</t>
  </si>
  <si>
    <t>-1148134173</t>
  </si>
  <si>
    <t>147,99*1,05 'Prepočítané koeficientom množstva</t>
  </si>
  <si>
    <t>998776202.S</t>
  </si>
  <si>
    <t>Presun hmôt pre podlahy povlakové v objektoch výšky nad 6 do 12 m</t>
  </si>
  <si>
    <t>555769741</t>
  </si>
  <si>
    <t>1814675899</t>
  </si>
  <si>
    <t>603514258</t>
  </si>
  <si>
    <t>"P5" 33,72+16,2</t>
  </si>
  <si>
    <t>"rezerva 5%" 49,29*0,05</t>
  </si>
  <si>
    <t>277</t>
  </si>
  <si>
    <t>311474696</t>
  </si>
  <si>
    <t>-1416295394</t>
  </si>
  <si>
    <t>"1.20" (2+1,65)*2*2,8-(0,8*2,15*2)</t>
  </si>
  <si>
    <t>"1.21" (2,3+1,95+1,175+1,95+0,1+0,6+1,865+2,9+3,18)*2,8-(0,8*2,15)</t>
  </si>
  <si>
    <t>"1.22" (1,8+1,65)*2*2,8-(0,8*2,15)</t>
  </si>
  <si>
    <t>"1.23" (2+1,65)*2*2,8+0,13*0,7+1,5*0,13-(0,8*2*2,15+1,5*0,7)</t>
  </si>
  <si>
    <t>"1.24" (3,2*2+3,045*2)*2,8+0,13*0,7+1,5*0,13-(0,8*2,15+1,475*0,7)</t>
  </si>
  <si>
    <t>"1.25" (2,1+1,65)*2*2,8+1,48*0,13-(0,8*2*2,15+1,48*0,7)</t>
  </si>
  <si>
    <t>"1.26" (3,15*2+3,105*2)*2,8+1,2*0,13-(0,8*2,15+1,2*0,7)</t>
  </si>
  <si>
    <t>"1.27" (1,6+1,8)*2*2,8-(1*2,15)</t>
  </si>
  <si>
    <t>"1.28" (2+1,65)*2*2,8-(0,8*2,15*2)</t>
  </si>
  <si>
    <t>"1.29" (2,9+3,18+1,905+1,95+1,175+4,265)-(0,8*2,15)</t>
  </si>
  <si>
    <t>"rezerva 5%" obklad_wc*0,05</t>
  </si>
  <si>
    <t>279</t>
  </si>
  <si>
    <t>1525297530</t>
  </si>
  <si>
    <t>234,55*1,02 'Prepočítané koeficientom množstva</t>
  </si>
  <si>
    <t>-109355730</t>
  </si>
  <si>
    <t>281</t>
  </si>
  <si>
    <t>Impregnačný silikátový náter ŽB stropov</t>
  </si>
  <si>
    <t>-828762177</t>
  </si>
  <si>
    <t>"1.01" 5,18</t>
  </si>
  <si>
    <t>"1.19" 16,2</t>
  </si>
  <si>
    <t>"1.30" 16,2</t>
  </si>
  <si>
    <t>"rezerva 5%" beton_nater_strop*0,05</t>
  </si>
  <si>
    <t>Impregnačný silikátový náter ŽB stien, spec vid PD</t>
  </si>
  <si>
    <t>433378534</t>
  </si>
  <si>
    <t>"1.03" (1,885*2)*3,15</t>
  </si>
  <si>
    <t>"1.06" 5,845*3,15-1,97*2,625</t>
  </si>
  <si>
    <t>"1.19" 4,93*2*3,8</t>
  </si>
  <si>
    <t>"1.30" 4,93*2*3,1</t>
  </si>
  <si>
    <t>"1.32" (1,935+10,31)*2,8</t>
  </si>
  <si>
    <t>"1.41" 5,825*3,15-1,97*2,975</t>
  </si>
  <si>
    <t>"rezerva 5%" betón_náter_stena*0,05</t>
  </si>
  <si>
    <t>283</t>
  </si>
  <si>
    <t>981438425</t>
  </si>
  <si>
    <t>"1.06" 0,81*1,41+0,39*1,2</t>
  </si>
  <si>
    <t>"1.07" 2,1*1,5+0,66*1,5+1,76*1,5+1,08*1,5+1,08*1,85+1,31*1,85+1,5*1,45</t>
  </si>
  <si>
    <t>"1.08" 2,1*1,5+0,66*1,5</t>
  </si>
  <si>
    <t>"1.13" 1,76*1,5+1,08*1,5</t>
  </si>
  <si>
    <t>"1.17" 1,08*1,85+1,31*1,85</t>
  </si>
  <si>
    <t>"1.18" 1,5*1,45</t>
  </si>
  <si>
    <t>"1.31" 2,895*0,6+1,125*2,16+0,63*2,3+1,14*2,16+0,385*2,16+0,385*0,6+2,25*0,6+1,235*2,16+0,63*2,3+0,385*2,16+2,225*0,6+1,095*2,16+0,63*2,3+0,5*2,16</t>
  </si>
  <si>
    <t>"1.31 pokračovanie" 0,525*2,16+0,525*0,6+0,445*2,16+0,445*0,6+2,225*0,6+0,485*2,16+0,63*2,3+1,144*2,16+1,495*0,6+1,145*2,16+0,35*2,3</t>
  </si>
  <si>
    <t>"1.31 pokračovanie" 1,255*0,6+0,11*2,3+1,145*2,16+1,155*2,55+3,012*0,6+1,128*2,16+0,63*2,3+1,255*2,16+2,387*0,6+1,112*2,16+0,63*2,3+0,645*2,16</t>
  </si>
  <si>
    <t>"1.31 pokračovanie" 0,15*0,6+0,15*2,16+0,213*2,76</t>
  </si>
  <si>
    <t>"1.36" 2,255*0,6+0,485*2,16+0,63*2,3+1,144*2,16+0,445*2,16+0,445*0,6</t>
  </si>
  <si>
    <t>"1.37"2,225*0,6+1,095*2,16+0,63*2,3+0,5*2,16+0,525*2,16+0,525*0,6</t>
  </si>
  <si>
    <t>"1.39" 2,895*0,6+1,125*2,16+0,63*2,3+1,14*2,16+0,385*2,16</t>
  </si>
  <si>
    <t>"1.41" 4,15*0,6+0,4*2,16+0,68*2,16+0,63*2,3+1,255*2,16-1,28*2,32</t>
  </si>
  <si>
    <t>"rezerva 5%" náter_tehla*0,05</t>
  </si>
  <si>
    <t>-2098229085</t>
  </si>
  <si>
    <t>285</t>
  </si>
  <si>
    <t>-518790234</t>
  </si>
  <si>
    <t>"1.06" 1,97*2,625</t>
  </si>
  <si>
    <t>"1.08" 1,28*1,95*3</t>
  </si>
  <si>
    <t>"1.12" 1,28*1,95</t>
  </si>
  <si>
    <t>"1.13" 1,28*1,95+1,28*2,32*2+1,5*2,32</t>
  </si>
  <si>
    <t>"1.15" 1,28*1,95</t>
  </si>
  <si>
    <t>"1.16" 1,28*1,95</t>
  </si>
  <si>
    <t>"1.17" 1,28*1,95*3+3*2,32+1,28*2,32*2+1,5*2,32</t>
  </si>
  <si>
    <t>"1.18" 1,28*1,95</t>
  </si>
  <si>
    <t>"1.33" 1,28*1,95+1,5*2,32</t>
  </si>
  <si>
    <t>"1.34" 1,28*1,95*2+1,5*2,32</t>
  </si>
  <si>
    <t>"1.35" 1,28*1,95+1,5*2,32</t>
  </si>
  <si>
    <t>"1.36" 1,28*1,95+1,28*2,32+1,5*2,32</t>
  </si>
  <si>
    <t>"1.37" 1,28*1,95*2+1,28*2,32+1,5*2,32</t>
  </si>
  <si>
    <t>"1.38" 1,5*2,32</t>
  </si>
  <si>
    <t>"1.39" 1,28*1,95*3+1,5*2,32+1,28*2,32*2</t>
  </si>
  <si>
    <t>"1.40" 1,28*1,95</t>
  </si>
  <si>
    <t>"1.41" 1,97*2,975</t>
  </si>
  <si>
    <t>-1006192615</t>
  </si>
  <si>
    <t>"1.02" (1,5*2)*3,285</t>
  </si>
  <si>
    <t>"1.03" (2,085+0,15)*2*3,285</t>
  </si>
  <si>
    <t>"1.04" (2,185+0,15*2+1,35*2+2,895)*3,285</t>
  </si>
  <si>
    <t>"1.05" (2,185+0,15*2+1,35*2+2,895)*3,285</t>
  </si>
  <si>
    <t>"1.06" 3,485*3,285+(1,5+0,2)*2,8</t>
  </si>
  <si>
    <t>"1.07" (3,285+6,2)*2,8-(0,8*2,15)*3</t>
  </si>
  <si>
    <t>"1.08" ((8,43*3,52+(8,43*2,9)*2))*2-(1,5*2,05*2)</t>
  </si>
  <si>
    <t>"1.09" (4,34*2+4,095)*2,8-(0,8*2,15*2+1,5*2,05)</t>
  </si>
  <si>
    <t>"1.10" (1,45+2,29)*2,8-0,8*2,15</t>
  </si>
  <si>
    <t>"1.11" (1,45*2+2,3)*2,8-0,8*2,15</t>
  </si>
  <si>
    <t>"1.12" (5,642+3,99+0,4)*2,8-1,5*2,05</t>
  </si>
  <si>
    <t>"1.13" (2,68+4,515+4,425)*2,8+(8,43*3,52+((8,43*2,9)/2)*2)+(5,75+2,65)*2,8-(0,9*2,05)*3</t>
  </si>
  <si>
    <t>"1.14" (3+4,415*2)*2,8-(0,9*2,05)</t>
  </si>
  <si>
    <t>"1.15" (2,55+4,415)*2,8-(0,9*2,05)</t>
  </si>
  <si>
    <t>"1.16" (4,325+2,55)*2,8-0,9*2,05</t>
  </si>
  <si>
    <t>"1.17" ((8,43*3,52+(8,43*2,9)*2))*2-(1,5*2,05+1,5*1,5)</t>
  </si>
  <si>
    <t>"1.18" 8,43*3,52+(8,43*2,9)*2-(1,5*2,05+1,5*1,5)</t>
  </si>
  <si>
    <t>"1.19" (3,285*2)*3,8-0,9*2,15</t>
  </si>
  <si>
    <t>"1.30" (3,285*2)*3,1-1,1*2,15</t>
  </si>
  <si>
    <t>"1.31" (3,285+6,2)*2,8-((0,8*2,15)*+1*2,15+1,1*2,15)</t>
  </si>
  <si>
    <t>"1.36" (8,43*3,54+((8,43*2,9)/2)*2)-(1,28*1,95*2+1,5*2,32+1,28*2,32)</t>
  </si>
  <si>
    <t>"1.37" (8,43*3,54+((8,43*2,9)/2)*2)-(1,28*1,95*2+1,5*2,32+1,28*2,32)</t>
  </si>
  <si>
    <t>"1.38, 1.40" 8,43*3,54+(8,43*2,9)/2+(4,035*2,8+4,035*3,54+3*3,54)</t>
  </si>
  <si>
    <t>"1.39"  3,15*3,54</t>
  </si>
  <si>
    <t>"1.41" 3,485*3,285+(1,5+0,2)*2,8</t>
  </si>
  <si>
    <t>"SDK na Šikmej streche" (5,115*4)*49,35</t>
  </si>
  <si>
    <t>"Pod1"  17,78+3,32+3,35+21,91+(4,425*4,75+4,515*2,68)+13,25+11,26+11,03+33,72+3,3+10,75+2,97+3,3+3,02+3,3+7,97+2,88+3,3+10,75+11,82+21,33</t>
  </si>
  <si>
    <t>"rezerva 5%" maľovka*0,05</t>
  </si>
  <si>
    <t>786</t>
  </si>
  <si>
    <t>Čalúnnické práce</t>
  </si>
  <si>
    <t>287</t>
  </si>
  <si>
    <t>786612200,1</t>
  </si>
  <si>
    <t>Montáž + dodávka kolajnica pre záves, motor + žalúziovy záves, spec vid PD</t>
  </si>
  <si>
    <t>911613544</t>
  </si>
  <si>
    <t>6,44*3,425*1,05 "OST11</t>
  </si>
  <si>
    <t>6,81*3,285*1,05 "OST10</t>
  </si>
  <si>
    <t>6,81*2,825*1,05 "OST9</t>
  </si>
  <si>
    <t>998786202</t>
  </si>
  <si>
    <t>Presun hmôt pre čalúnnické úpravy v objektoch výšky (hľbky) nad 6 do 12 m</t>
  </si>
  <si>
    <t>1214148271</t>
  </si>
  <si>
    <t>289</t>
  </si>
  <si>
    <t>231867553</t>
  </si>
  <si>
    <t>"ZS4"24,392*2,8+8,192*2,8</t>
  </si>
  <si>
    <t>"ZS5"6,44*3,15</t>
  </si>
  <si>
    <t>"ZS9" 1,97*4,155</t>
  </si>
  <si>
    <t>"ZS10" 1,87*3,805</t>
  </si>
  <si>
    <t>"ZS16" 3,74*3,285</t>
  </si>
  <si>
    <t>"ZS17" 6,81*3,285</t>
  </si>
  <si>
    <t>"ZS18" 6,81*2,825</t>
  </si>
  <si>
    <t>"ZS19" 1,28*2,32*3</t>
  </si>
  <si>
    <t>"ZS20" 1,28*2,32*5</t>
  </si>
  <si>
    <t>"ZS22" 5,28*2,8</t>
  </si>
  <si>
    <t>78761003,2</t>
  </si>
  <si>
    <t>Dodávka a Montáž hliníkových askustických sklených stien s dverami, spec vid PD</t>
  </si>
  <si>
    <t>1773909849</t>
  </si>
  <si>
    <t>"ZS23" 1,28*2,32*1</t>
  </si>
  <si>
    <t>291</t>
  </si>
  <si>
    <t>853826073</t>
  </si>
  <si>
    <t>-1108367308</t>
  </si>
  <si>
    <t>434,8*1,05</t>
  </si>
  <si>
    <t>Izolacia mineralna vlna puzdra  35x30</t>
  </si>
  <si>
    <t>Izolacia mineralna vlna puzdra  42x40</t>
  </si>
  <si>
    <t>Izolacia mineralna vlna puzdra  54x50</t>
  </si>
  <si>
    <t>Izolacia mineralna vlna puzdra  76x70</t>
  </si>
  <si>
    <t>Plosna izolacia  + montáž</t>
  </si>
  <si>
    <t>48488800151</t>
  </si>
  <si>
    <t>Rozdelovac / zberac UK M100/DN65  5 okruhový</t>
  </si>
  <si>
    <t>Montáž zásobníkového ohrievača 150l</t>
  </si>
  <si>
    <t>Zásobníkový ohrievač</t>
  </si>
  <si>
    <t>Obehové čerpadlo DN25, 1265l/h, H=7m</t>
  </si>
  <si>
    <t>4268155530.1</t>
  </si>
  <si>
    <t>Obehové čerpadlo DN25, 700l/h, H=7m</t>
  </si>
  <si>
    <t>4268155530.2</t>
  </si>
  <si>
    <t>Obehové čerpadlo DN32, 1544l/h, H=7m</t>
  </si>
  <si>
    <t>UK.1</t>
  </si>
  <si>
    <t>Ventil uzatvárací závitový G 1</t>
  </si>
  <si>
    <t>UK.2</t>
  </si>
  <si>
    <t>Klapka spätná s ocel. vložkou DN 25</t>
  </si>
  <si>
    <t>735311515</t>
  </si>
  <si>
    <t>Montáž zostavy rozdel"ovač / zberač typ 2 cestný</t>
  </si>
  <si>
    <t>UK_002</t>
  </si>
  <si>
    <t>Rozdeľovač z ušľachtilej ocele, s prietokomermi, 2 okruhy</t>
  </si>
  <si>
    <t>735311530</t>
  </si>
  <si>
    <t>Montáž zostavy rozdel"ovač / zberač typ 4 cestný</t>
  </si>
  <si>
    <t>UK_004</t>
  </si>
  <si>
    <t>Rozdeľovač z ušľachtilej ocele, s prietokomermi, 4 okruhy</t>
  </si>
  <si>
    <t>735311540</t>
  </si>
  <si>
    <t>Montáž zostavy rozdel"ovač / zberač typ 5 cestný</t>
  </si>
  <si>
    <t>UK_005</t>
  </si>
  <si>
    <t>Rozdeľovač z ušľachtilej ocele, s prietokomermi, 5 okruhov</t>
  </si>
  <si>
    <t>735311590</t>
  </si>
  <si>
    <t>Montáž zostavy rozdel"ovač / zberač typ 10 cestný</t>
  </si>
  <si>
    <t>UK_010</t>
  </si>
  <si>
    <t>Rozdeľovač z ušľachtilej ocele, s prietokomermi, 10 okruhov</t>
  </si>
  <si>
    <t>UK.3</t>
  </si>
  <si>
    <t>Skrinka rozdeľovača UP 110/550 2-4 okr.</t>
  </si>
  <si>
    <t>Skrinka rozdeľovača AP 130/605 2-5 okr.</t>
  </si>
  <si>
    <t xml:space="preserve">    D7 - Flexo hadica</t>
  </si>
  <si>
    <t xml:space="preserve">    D8 - Tepelná izolácia</t>
  </si>
  <si>
    <t>D9 - Zar. č. 2 - Chladenie priestorov centra</t>
  </si>
  <si>
    <t xml:space="preserve">    D10 - Cu potrubie predizolované</t>
  </si>
  <si>
    <t xml:space="preserve">    D11 - Refnety</t>
  </si>
  <si>
    <t>D12 - Zar. č. 3 - Vetranie multifunkčnej sály</t>
  </si>
  <si>
    <t>D13 - Zar. č. 4 - Chladenie multifunkčnej sály</t>
  </si>
  <si>
    <t>D14 - Zar. č. 5 - Vetranie pridružených priestorov</t>
  </si>
  <si>
    <t xml:space="preserve">    D15 - Tlmič hluku kruhový</t>
  </si>
  <si>
    <t xml:space="preserve">    D16 - Nasávacia hlavica</t>
  </si>
  <si>
    <t xml:space="preserve">    D17 - Výfukové koleno so sitom</t>
  </si>
  <si>
    <t>D18 - Zar. č. 6 - Odsávanie sociálok a zázemia</t>
  </si>
  <si>
    <t>D19 - Zar. č. 7 - Chladenie dátového centra</t>
  </si>
  <si>
    <t>D20 - Zar. č. 8 - Dverná clona</t>
  </si>
  <si>
    <t>D21 - Zar. č. 9 - Predpríprava výfukového potrubia pre filtračné zariadenia v drevárskej dielni</t>
  </si>
  <si>
    <t>Pol564</t>
  </si>
  <si>
    <t>Rekuperačná jednotka prívod = 5030m3/h; odvod = 5030m3/h max. Qch = 19,8kW; Quk = 11,8kW (60/50°C) prív. ventilátor: max. 3,3kW/400V odvod. ventilátor: max. 3,3kW/400V</t>
  </si>
  <si>
    <t>Pol565</t>
  </si>
  <si>
    <t>Rekuperačná jednotka prívod = 5000m3/h; odvod = 4340m3/h max. Qch = 19,75kW; Quk = 13,4kW (60/50°C) prív. ventilátor: max. 3,3kW/400V odvod. ventilátor: max. 3,3kW/400V</t>
  </si>
  <si>
    <t>Pol566</t>
  </si>
  <si>
    <t>Tlmič hluku THH - 900x500/2000</t>
  </si>
  <si>
    <t>Pol567</t>
  </si>
  <si>
    <t>NOVA-CC-2-500x100-R1</t>
  </si>
  <si>
    <t>Pol568</t>
  </si>
  <si>
    <t>NOVA-A-2-2-800x100-R1</t>
  </si>
  <si>
    <t>Pol569</t>
  </si>
  <si>
    <t>nástavec 800x100</t>
  </si>
  <si>
    <t>Pol570</t>
  </si>
  <si>
    <t>NOVA-A-2-2-600x100-R1</t>
  </si>
  <si>
    <t>Pol571</t>
  </si>
  <si>
    <t>nástavec 600x100</t>
  </si>
  <si>
    <t>Pol572</t>
  </si>
  <si>
    <t>Pol573</t>
  </si>
  <si>
    <t>NOVA-A-2-2-400x150-R1</t>
  </si>
  <si>
    <t>Pol574</t>
  </si>
  <si>
    <t>nástavec 400x150</t>
  </si>
  <si>
    <t>Pol575</t>
  </si>
  <si>
    <t>NOVA-A-2-2-400x100-R1</t>
  </si>
  <si>
    <t>Pol576</t>
  </si>
  <si>
    <t>nástavec 400x100</t>
  </si>
  <si>
    <t>Pol577</t>
  </si>
  <si>
    <t>NOVA-A-1-2-500x100-R1</t>
  </si>
  <si>
    <t>Pol578</t>
  </si>
  <si>
    <t>pretlakový box 500x100</t>
  </si>
  <si>
    <t>Pol579</t>
  </si>
  <si>
    <t>NOVA-A-1-2-400x100-R1</t>
  </si>
  <si>
    <t>Pol580</t>
  </si>
  <si>
    <t>NOVA-A-1-2-300x150-R1</t>
  </si>
  <si>
    <t>Pol581</t>
  </si>
  <si>
    <t>nástavec 300x150</t>
  </si>
  <si>
    <t>Pol582</t>
  </si>
  <si>
    <t>Pol583</t>
  </si>
  <si>
    <t>Pol584</t>
  </si>
  <si>
    <t>Pol585</t>
  </si>
  <si>
    <t>Plechový zákryt so škrtiacimi klapkami rozmer VxŠxH - 450x4100x800</t>
  </si>
  <si>
    <t>Pol586</t>
  </si>
  <si>
    <t>Výfukový kus 800x900</t>
  </si>
  <si>
    <t>Pol587</t>
  </si>
  <si>
    <t>Výfukové koleno so sitom VK 200</t>
  </si>
  <si>
    <t>Pol588</t>
  </si>
  <si>
    <t>Pol589</t>
  </si>
  <si>
    <t>spätná klapka D180</t>
  </si>
  <si>
    <t>Pol590</t>
  </si>
  <si>
    <t>rýchloupínacia spona D180</t>
  </si>
  <si>
    <t>Pol591</t>
  </si>
  <si>
    <t>tlmič hluku kruhový THK 200/900</t>
  </si>
  <si>
    <t>Pol592</t>
  </si>
  <si>
    <t>1000x500 / 100%tv</t>
  </si>
  <si>
    <t>Pol593</t>
  </si>
  <si>
    <t>900x500 / 60%tv.</t>
  </si>
  <si>
    <t>Pol594</t>
  </si>
  <si>
    <t>540x315 / 20%tv.</t>
  </si>
  <si>
    <t>Pol595</t>
  </si>
  <si>
    <t>500x500 / 35%tv.</t>
  </si>
  <si>
    <t>Pol596</t>
  </si>
  <si>
    <t>500x450 / 35%tv.</t>
  </si>
  <si>
    <t>Pol597</t>
  </si>
  <si>
    <t>450x400 / 20%tv.</t>
  </si>
  <si>
    <t>Pol598</t>
  </si>
  <si>
    <t>400x400 / 20% tv.</t>
  </si>
  <si>
    <t>Pol599</t>
  </si>
  <si>
    <t>400x355 / 15%tv.</t>
  </si>
  <si>
    <t>Pol600</t>
  </si>
  <si>
    <t>355x315 / 15%tv.</t>
  </si>
  <si>
    <t>Pol601</t>
  </si>
  <si>
    <t>355x250 / 20%tv.</t>
  </si>
  <si>
    <t>Pol602</t>
  </si>
  <si>
    <t>315x315 / 15%tv.</t>
  </si>
  <si>
    <t>Pol603</t>
  </si>
  <si>
    <t>315x250 / 20%tv.</t>
  </si>
  <si>
    <t>Pol604</t>
  </si>
  <si>
    <t>250x250 / 20%tv.</t>
  </si>
  <si>
    <t>Pol605</t>
  </si>
  <si>
    <t>160x200 / 35%tv.</t>
  </si>
  <si>
    <t>Pol606</t>
  </si>
  <si>
    <t>100x200 / 50%tv.</t>
  </si>
  <si>
    <t>Pol607</t>
  </si>
  <si>
    <t>F160 / 15% tv.</t>
  </si>
  <si>
    <t>Flexo hadica</t>
  </si>
  <si>
    <t>Pol608</t>
  </si>
  <si>
    <t>izolovaná D160</t>
  </si>
  <si>
    <t>Pol609</t>
  </si>
  <si>
    <t>hliníková D100</t>
  </si>
  <si>
    <t>Pol610</t>
  </si>
  <si>
    <t>kaučuková izolácia, hr.20mm - prívod, interiér</t>
  </si>
  <si>
    <t>Pol611</t>
  </si>
  <si>
    <t>kaučuková izolácia, hr.10mm - odvod, interiér</t>
  </si>
  <si>
    <t>Pol612</t>
  </si>
  <si>
    <t>Kondenzačná jednotka  Chladivo R410A Chladenie 56,0kW (17,30kW- 380-415/3N/50) ESSER = 7,17 Kúrenie 63,00kW (17,00kW; 380-415/3N/50) SCOP = 4,78 hmotnosť 371kg rozmer VxŠxH - 1830x1600x780</t>
  </si>
  <si>
    <t>Pol613</t>
  </si>
  <si>
    <t>Kazetová jednotka Chladenie 5,6kW (52W,  220-240V/1/50) Kúrenie 6,3kW rozmer VxŠxH - 256x575x575</t>
  </si>
  <si>
    <t>Pol614</t>
  </si>
  <si>
    <t>dekoračný panel rozmer VxŠxH - 12x620x620</t>
  </si>
  <si>
    <t>Pol615</t>
  </si>
  <si>
    <t>Kondenzačná jednotka Chladivo R410A Chladenie 61,5kW (23,20kW- 380-415/3N/50) Kúrenie 64,00kW (17,10kW; 380-415/3N/50) SCOP = 4,82 hmotnosť 371kg rozmer VxŠxH - 1830x160x780</t>
  </si>
  <si>
    <t>Pol616</t>
  </si>
  <si>
    <t>Kazetová jednotka Chladenie 4,5kW (30W,  220-240V/1/50) Kúrenie 5,0kW rozmer VxŠxH - 256x575x575</t>
  </si>
  <si>
    <t>Pol617</t>
  </si>
  <si>
    <t>56,0-70,5kW</t>
  </si>
  <si>
    <t>Pol618</t>
  </si>
  <si>
    <t>Kondenzačná jednotka split Chladivo R32 Chladenie 0,90-3,00kW (0,25-1,32kW; 220-240/1/50) SSER = 5,94 Kúrenie 0,80-4,50kW (0,17-1,40kW; 220-240/1/50) SCOP = 4,70 hmotnosť 29kg rozmer VxŠxH - 550x780x290</t>
  </si>
  <si>
    <t>Pol619</t>
  </si>
  <si>
    <t>Kazetová jednotka Chladenie 2,5kW Kúrenie 3,4kW rozmer VxŠxH - 256x575x575</t>
  </si>
  <si>
    <t>Zar. č. 3 - Vetranie multifunkčnej sály</t>
  </si>
  <si>
    <t>Pol620</t>
  </si>
  <si>
    <t>Stropný difúzor s pevnými lamelami ADG 400</t>
  </si>
  <si>
    <t>Pol621</t>
  </si>
  <si>
    <t>prívodná pretlaková komora horizontálno napojenie</t>
  </si>
  <si>
    <t>Pol622</t>
  </si>
  <si>
    <t>odvodná pretlaková komora horizontálno napojenie</t>
  </si>
  <si>
    <t>Pol623</t>
  </si>
  <si>
    <t>Pol624</t>
  </si>
  <si>
    <t>Pol625</t>
  </si>
  <si>
    <t>F250 / 20% tv.</t>
  </si>
  <si>
    <t>Pol626</t>
  </si>
  <si>
    <t>izolovaná D200</t>
  </si>
  <si>
    <t>Pol627</t>
  </si>
  <si>
    <t>Zar. č. 4 - Chladenie multifunkčnej sály</t>
  </si>
  <si>
    <t>Pol628</t>
  </si>
  <si>
    <t>Kazetová jednotka Chladenie 5,0kW Kúrenie 5,3kW rozmer VxŠxH - 256x575x575</t>
  </si>
  <si>
    <t>Pol629</t>
  </si>
  <si>
    <t>rozbočovacia sada</t>
  </si>
  <si>
    <t>Pol630</t>
  </si>
  <si>
    <t>THK 160/900</t>
  </si>
  <si>
    <t>Pol631</t>
  </si>
  <si>
    <t>Prívodná výustka NOVA-A-2-2-400x100-R1</t>
  </si>
  <si>
    <t>352</t>
  </si>
  <si>
    <t>354</t>
  </si>
  <si>
    <t>Pol632</t>
  </si>
  <si>
    <t>pretlakový box 400x100</t>
  </si>
  <si>
    <t>356</t>
  </si>
  <si>
    <t>Pol633</t>
  </si>
  <si>
    <t>Odvodná výustka NOVA-A-1-2-200x100-R1</t>
  </si>
  <si>
    <t>358</t>
  </si>
  <si>
    <t>360</t>
  </si>
  <si>
    <t>Pol634</t>
  </si>
  <si>
    <t>pretlakový box 200x100</t>
  </si>
  <si>
    <t>362</t>
  </si>
  <si>
    <t>364</t>
  </si>
  <si>
    <t>366</t>
  </si>
  <si>
    <t>368</t>
  </si>
  <si>
    <t>370</t>
  </si>
  <si>
    <t>372</t>
  </si>
  <si>
    <t>374</t>
  </si>
  <si>
    <t>376</t>
  </si>
  <si>
    <t>Pol635</t>
  </si>
  <si>
    <t>F250 / 40% tv.</t>
  </si>
  <si>
    <t>378</t>
  </si>
  <si>
    <t>Pol636</t>
  </si>
  <si>
    <t>F200 / 50% tv.</t>
  </si>
  <si>
    <t>380</t>
  </si>
  <si>
    <t>Pol637</t>
  </si>
  <si>
    <t>F160 / 65% tv.</t>
  </si>
  <si>
    <t>382</t>
  </si>
  <si>
    <t>Pol638</t>
  </si>
  <si>
    <t>F125 / 45% tv.</t>
  </si>
  <si>
    <t>384</t>
  </si>
  <si>
    <t>Pol639</t>
  </si>
  <si>
    <t>kaučuková izolácia, hr.20mm  čerstvý - interiér, výfuk - exteriér</t>
  </si>
  <si>
    <t>386</t>
  </si>
  <si>
    <t>Pol640</t>
  </si>
  <si>
    <t>388</t>
  </si>
  <si>
    <t>390</t>
  </si>
  <si>
    <t>392</t>
  </si>
  <si>
    <t>394</t>
  </si>
  <si>
    <t>396</t>
  </si>
  <si>
    <t>Pol641</t>
  </si>
  <si>
    <t>F160 / 60% tv.</t>
  </si>
  <si>
    <t>398</t>
  </si>
  <si>
    <t>Pol642</t>
  </si>
  <si>
    <t>400</t>
  </si>
  <si>
    <t>Pol643</t>
  </si>
  <si>
    <t>F80 / 60% tv.</t>
  </si>
  <si>
    <t>402</t>
  </si>
  <si>
    <t>404</t>
  </si>
  <si>
    <t>Pol644</t>
  </si>
  <si>
    <t>kaučuková izolácia, hr.20mm  výfuk - exteriér</t>
  </si>
  <si>
    <t>406</t>
  </si>
  <si>
    <t>408</t>
  </si>
  <si>
    <t>410</t>
  </si>
  <si>
    <t>412</t>
  </si>
  <si>
    <t>416</t>
  </si>
  <si>
    <t>418</t>
  </si>
  <si>
    <t>420</t>
  </si>
  <si>
    <t>422</t>
  </si>
  <si>
    <t>424</t>
  </si>
  <si>
    <t>D20</t>
  </si>
  <si>
    <t>426</t>
  </si>
  <si>
    <t>428</t>
  </si>
  <si>
    <t>430</t>
  </si>
  <si>
    <t>432</t>
  </si>
  <si>
    <t>434</t>
  </si>
  <si>
    <t>436</t>
  </si>
  <si>
    <t>438</t>
  </si>
  <si>
    <t>D21</t>
  </si>
  <si>
    <t>Zar. č. 9 - Predpríprava výfukového potrubia pre filtračné zariadenia v drevárskej dielni</t>
  </si>
  <si>
    <t>Pol645</t>
  </si>
  <si>
    <t>VK 300</t>
  </si>
  <si>
    <t>440</t>
  </si>
  <si>
    <t>442</t>
  </si>
  <si>
    <t>Pol646</t>
  </si>
  <si>
    <t>F300 / 00% tv.</t>
  </si>
  <si>
    <t>444</t>
  </si>
  <si>
    <t>Pol647</t>
  </si>
  <si>
    <t>F200 / 00% tv.</t>
  </si>
  <si>
    <t>446</t>
  </si>
  <si>
    <t>448</t>
  </si>
  <si>
    <t>Pol648</t>
  </si>
  <si>
    <t>450</t>
  </si>
  <si>
    <t>72121-1912</t>
  </si>
  <si>
    <t>Montáž vpustí podlahových DN 50/75</t>
  </si>
  <si>
    <t>72130-0974</t>
  </si>
  <si>
    <t>Podomietková zápach. uzávierka pe napojenie pračky s tvarovkou pre prívod vody a výtokovým ventilom DN15</t>
  </si>
  <si>
    <t>72130-0996</t>
  </si>
  <si>
    <t>Sprchový nerezový žlab, zabudovanie k stene, odtok DN50, dĺžka 1000 mm</t>
  </si>
  <si>
    <t>72511-9252</t>
  </si>
  <si>
    <t>Montážny prvok pre závesné WC s nádržkou pre handicapovaných</t>
  </si>
  <si>
    <t>72521-1681</t>
  </si>
  <si>
    <t>Umývadlo keram zdravotné pripev. na stenu biele 640 mm</t>
  </si>
  <si>
    <t>72521-1701</t>
  </si>
  <si>
    <t>Umývátko keramické stenové 400 mm</t>
  </si>
  <si>
    <t>72523-1111</t>
  </si>
  <si>
    <t>Montáž bidetu do predstenového syst.</t>
  </si>
  <si>
    <t>72523-1221</t>
  </si>
  <si>
    <t>Montáž predstenového systému bidetov do kombinovaných stien</t>
  </si>
  <si>
    <t>72523-1312</t>
  </si>
  <si>
    <t>Montážny prvok pre závesný bidet</t>
  </si>
  <si>
    <t>72523-2113</t>
  </si>
  <si>
    <t>Bidet z liat polymermramoru bez bidetovej súpravy závesný 600x390 mm</t>
  </si>
  <si>
    <t>72523-9103</t>
  </si>
  <si>
    <t>Montáž bidetov ostatných typov so súpravou</t>
  </si>
  <si>
    <t>72582-0500</t>
  </si>
  <si>
    <t>Súprava bidetová štandardná kvalita</t>
  </si>
  <si>
    <t>72582-1200</t>
  </si>
  <si>
    <t>Batéria umývadlová nástenná G 1/2 x 150 pre zdravotné umývadlo</t>
  </si>
  <si>
    <t>72582-9502</t>
  </si>
  <si>
    <t>Montáž batérie bidetovej</t>
  </si>
  <si>
    <t>72582-9701</t>
  </si>
  <si>
    <t>Montáž batérie umývadlovej jednopákovej nástennej</t>
  </si>
  <si>
    <t>08 - Plynoištalácia</t>
  </si>
  <si>
    <t xml:space="preserve">    72 - ZDRAVOTNO - TECHNICKÉ INŠTALÁCIE</t>
  </si>
  <si>
    <t xml:space="preserve">    D2 - Vnútorný plynovod spolu:</t>
  </si>
  <si>
    <t xml:space="preserve">    D3 - ZDRAVOTNO - TECHNICKÉ INŠTALÁCIE spolu:</t>
  </si>
  <si>
    <t xml:space="preserve">    78 - DOKONČOVACIE PRÁCE</t>
  </si>
  <si>
    <t xml:space="preserve">    D4 - Nátery spolu:</t>
  </si>
  <si>
    <t xml:space="preserve">    D5 - DOKONČOVACIE PRÁCE spolu:</t>
  </si>
  <si>
    <t>D6 - PRÁCE A DODÁVKY PSV spolu:</t>
  </si>
  <si>
    <t xml:space="preserve">    D8 - Vedenia rúrové vonkajšie - plynovody spolu:</t>
  </si>
  <si>
    <t>D9 - PRÁCE A DODÁVKY M spolu:</t>
  </si>
  <si>
    <t>ZDRAVOTNO - TECHNICKÉ INŠTALÁCIE</t>
  </si>
  <si>
    <t>Vnútorný plynovod spolu:</t>
  </si>
  <si>
    <t>ZDRAVOTNO - TECHNICKÉ INŠTALÁCIE spolu:</t>
  </si>
  <si>
    <t>DOKONČOVACIE PRÁCE</t>
  </si>
  <si>
    <t>Nátery spolu:</t>
  </si>
  <si>
    <t>DOKONČOVACIE PRÁCE spolu:</t>
  </si>
  <si>
    <t>PRÁCE A DODÁVKY PSV spolu:</t>
  </si>
  <si>
    <t>Vedenia rúrové vonkajšie - plynovody spolu:</t>
  </si>
  <si>
    <t>PRÁCE A DODÁVKY M spolu:</t>
  </si>
  <si>
    <t>09 - Propanbutan</t>
  </si>
  <si>
    <t>D2 - PRÁCE A DODÁVKY M</t>
  </si>
  <si>
    <t>D3 - Za rozpočet celkom</t>
  </si>
  <si>
    <t>72311-0204</t>
  </si>
  <si>
    <t>Potrubie plyn. z ocel. rúrok závit. čiernych 11353 DN 25</t>
  </si>
  <si>
    <t>72315-0366</t>
  </si>
  <si>
    <t>Chránička plyn. potrubia D 44,5/2.6</t>
  </si>
  <si>
    <t>72319-0251</t>
  </si>
  <si>
    <t>Prípojka plyn. vyved. a upevnenie výpustiek na potrubí DN 15</t>
  </si>
  <si>
    <t>548 726160</t>
  </si>
  <si>
    <t>Háky na potr. kov. 5/4 G bal.100ks</t>
  </si>
  <si>
    <t>100 ks</t>
  </si>
  <si>
    <t>553 362620</t>
  </si>
  <si>
    <t>Tyč závitová pozinkovaná M12x 1000 mm</t>
  </si>
  <si>
    <t>72323-1112</t>
  </si>
  <si>
    <t>Armat. plyn. s 2 závitmi, kohút priamy K 800 G 1/2</t>
  </si>
  <si>
    <t>72323-1114</t>
  </si>
  <si>
    <t>Armat. plyn. s 2 závitmi, kohút priamy K 800 G 1</t>
  </si>
  <si>
    <t>72323-9101</t>
  </si>
  <si>
    <t>Montáž plynovodných armatúr s 2 závitmi, ostatné typy G 1/2</t>
  </si>
  <si>
    <t>72323-9103</t>
  </si>
  <si>
    <t>Montáž plynovodných armatúr s 2 závitmi, ostatné typy G 1</t>
  </si>
  <si>
    <t>72329-0821</t>
  </si>
  <si>
    <t>Osadenie flaše PB</t>
  </si>
  <si>
    <t>286 3F1009</t>
  </si>
  <si>
    <t>Skriňa atyp. vetr. pre osadenie PB fliaš</t>
  </si>
  <si>
    <t>99872-3101</t>
  </si>
  <si>
    <t>Presun hmôt pre vnút. plynovod v objektoch výšky do 6 m</t>
  </si>
  <si>
    <t>78342-4340</t>
  </si>
  <si>
    <t>Nátery synt. potrubia do DN 50mm dvojnás. 1x email +zákl.</t>
  </si>
  <si>
    <t>80341-0010</t>
  </si>
  <si>
    <t>Príprava na tlakovú skúšku vzduchom a vodou do 0,6 MPa</t>
  </si>
  <si>
    <t>úsek</t>
  </si>
  <si>
    <t>80343-0040</t>
  </si>
  <si>
    <t>Skúška tesnosti potrubia DN do 40</t>
  </si>
  <si>
    <t>541 1E0201</t>
  </si>
  <si>
    <t>Flaša PB  - 33 kg so zábezpekou</t>
  </si>
  <si>
    <t>80361-0020</t>
  </si>
  <si>
    <t>Montáž regulátorov tlaku plynu s 2 závitmi 3/4"</t>
  </si>
  <si>
    <t>422 4E1105</t>
  </si>
  <si>
    <t>Regulátor tlaku PB</t>
  </si>
  <si>
    <t>99088-0010</t>
  </si>
  <si>
    <t>Presun hmôt pre montáž potrubia do 1000 m</t>
  </si>
  <si>
    <t>Za rozpočet celkom</t>
  </si>
  <si>
    <t>10 - Elektroinštalácia a Umelé Osvetlenie</t>
  </si>
  <si>
    <t>Pol649</t>
  </si>
  <si>
    <t>Tlačidlo 10A/230V, na povrch, havarijne,  STOP</t>
  </si>
  <si>
    <t>Pol650</t>
  </si>
  <si>
    <t>Vypínač 50A/400V, IP65, na povrch</t>
  </si>
  <si>
    <t>Pol651</t>
  </si>
  <si>
    <t>Pol652</t>
  </si>
  <si>
    <t>Pol653</t>
  </si>
  <si>
    <t xml:space="preserve">Skrinka R_FTVE-SPD, osadená SPD typ V-PV-T1+2-1500FS 1ks/string, vrátane káblovaia dodávka, napojenie a montáž vrátane vodorovnej a zvislej dopravy, drobného spojovacieho materálu, odvozu a likvidácie odpadu, zaústenia a zapojenia káblov  a všetkých prác </t>
  </si>
  <si>
    <t>Pol654</t>
  </si>
  <si>
    <t>Skrinka RDD dodávka, napojenie a montáž vrátane vodorovnej a zvislej dopravy, drobného spojovacieho materálu, odvozu a likvidácie odpadu, zaústenia a zapojenia káblov  a všetkých prác súvisiacich s realizovaním danej položky.</t>
  </si>
  <si>
    <t>Pol655</t>
  </si>
  <si>
    <t>Svietidlo prisadené nástenné LED s nápisom</t>
  </si>
  <si>
    <t>Pol656</t>
  </si>
  <si>
    <t>Centrála nudzového osvetlenia, CBS32C/1/4524/1 (1f, 32A), dodávka, napojenie a montáž vrátane vodorovnej a zvislej dopravy, drobného spojovacieho materálu, odvozu a likvidácie odpadu, zaústenia a zapojenia káblov  a všetkých prác súvisiacich s realizovaní</t>
  </si>
  <si>
    <t>Pol657</t>
  </si>
  <si>
    <t>Podruž. mat / WAGO-svorky,sádra,klince,štítky, pásky, natlkacie skrut.,.... /  (percentuálny podiel bez rozvádzačov a svietidiel)</t>
  </si>
  <si>
    <t>Pol658</t>
  </si>
  <si>
    <t>11 - Slaboprudové rozvody a štrukturovaná kabeláž</t>
  </si>
  <si>
    <t>Pol659</t>
  </si>
  <si>
    <t>Pol660</t>
  </si>
  <si>
    <t>Pol661</t>
  </si>
  <si>
    <t>Pol662</t>
  </si>
  <si>
    <t>12 - Rezervačný systém</t>
  </si>
  <si>
    <t>Pol663</t>
  </si>
  <si>
    <t>Pol664</t>
  </si>
  <si>
    <t>13 - Elektrická požiarna signalizácia</t>
  </si>
  <si>
    <t>Pol665</t>
  </si>
  <si>
    <t>Tepelný detekčný kábel (dĺžka 80m) vrátane vyhodnocovacej jednotky, certifikované podľa EN54</t>
  </si>
  <si>
    <t>Pol666</t>
  </si>
  <si>
    <t>Pol667</t>
  </si>
  <si>
    <t>Pol668</t>
  </si>
  <si>
    <t>14 - Hlasová signalizácia požiaru</t>
  </si>
  <si>
    <t>Pol669</t>
  </si>
  <si>
    <t>Pol670</t>
  </si>
  <si>
    <t>Pol671</t>
  </si>
  <si>
    <t>Pol672</t>
  </si>
  <si>
    <t>15 - Kamerový systém</t>
  </si>
  <si>
    <t>Pol673</t>
  </si>
  <si>
    <t>Pol674</t>
  </si>
  <si>
    <t>SO 03 - Vonkajšie prarkovisko a spevnené plochy</t>
  </si>
  <si>
    <t xml:space="preserve">    8 - Rúrové vedenie</t>
  </si>
  <si>
    <t>111212131</t>
  </si>
  <si>
    <t>Odstránenie drevín priem. nad 100 mm s odstránením pňa v rovine alebo na svahu do 1:5</t>
  </si>
  <si>
    <t>"naletové dreviny"          421,60</t>
  </si>
  <si>
    <t>113107132</t>
  </si>
  <si>
    <t>Odstránenie krytu v ploche do 200 m2 z betónu prostého, hr. vrstvy 150 do 300 mm,  -0,50000t</t>
  </si>
  <si>
    <t>"pôv. vjazdy"                   131,20</t>
  </si>
  <si>
    <t>113107142</t>
  </si>
  <si>
    <t>Odstránenie krytu asfaltového v ploche do 200 m2, hr. nad 50 do 100 mm,  -0,18100t</t>
  </si>
  <si>
    <t>"pôv. vstupy"                    93,20</t>
  </si>
  <si>
    <t>113107242</t>
  </si>
  <si>
    <t>Odstránenie krytu asfaltového v ploche nad 200 m2, hr. nad 50 do 100 mm,  -0,18100t</t>
  </si>
  <si>
    <t>"pôv. asf. plocha medzi objektami"                      785,00</t>
  </si>
  <si>
    <t>"pôv. vozovka pod účelovou komunikáciou"      565,50</t>
  </si>
  <si>
    <t>"pôv. vozovka pod miestnou komunikáciou"       643,70</t>
  </si>
  <si>
    <t>113307132</t>
  </si>
  <si>
    <t>Odstránenie podkladu v ploche do 200 m2 z betónu prostého, hr. vrstvy 150 do 300 mm,  -0,50000t</t>
  </si>
  <si>
    <t>"pôv. vozovka pod účelovou komunikáciou"       565,50</t>
  </si>
  <si>
    <t>122202202</t>
  </si>
  <si>
    <t>Odkopávka a prekopávka nezapažená pre cesty, v hornine 3 nad 100 do 1000 m3</t>
  </si>
  <si>
    <t>"výkop"          721,60</t>
  </si>
  <si>
    <t>122202209</t>
  </si>
  <si>
    <t>Odkopávky a prekopávky nezapažené pre cesty. Príplatok za lepivosť horniny 3</t>
  </si>
  <si>
    <t>124303101</t>
  </si>
  <si>
    <t>Výkop vodotoku - prehĺbenie</t>
  </si>
  <si>
    <t>"priekopa"           90,00*0,80*(0,20+0,40)*0,5</t>
  </si>
  <si>
    <t>"priepust"          8,20*(1,00+5,50)*0,5*1,50</t>
  </si>
  <si>
    <t>132201202</t>
  </si>
  <si>
    <t>Výkop ryhy šírky 600-2000mm horn.3 od 100 do 1000 m3</t>
  </si>
  <si>
    <t>"drenáž"             236,80*0,75*1,00</t>
  </si>
  <si>
    <t>133201101</t>
  </si>
  <si>
    <t>Výkop šachty zapaženej, hornina 3 do 100 m3</t>
  </si>
  <si>
    <t>"dop.značky/stĺpik"             6*0,30*0,30*0,60</t>
  </si>
  <si>
    <t>133201109</t>
  </si>
  <si>
    <t>Príplatok k cenám za lepivosť pri hĺbení šachiet zapažených i nezapažených v hornine 3</t>
  </si>
  <si>
    <t>162253102</t>
  </si>
  <si>
    <t>Vodorovné premiestnenie nánosu  na vzdialenosť nad 20-40m</t>
  </si>
  <si>
    <t>"priekopa"           90,00*0,80*(0,20+0,50)*0,5</t>
  </si>
  <si>
    <t>162301500</t>
  </si>
  <si>
    <t>Vodorovné premiestnenie vyklčovaných krovín do priemeru kmeňa 100 mm na vzdialenosť 3000 m</t>
  </si>
  <si>
    <t>162301509</t>
  </si>
  <si>
    <t>Príplatok za každých ďalších 1000 m premiest., vyklčovaných krovín po spevnenej ceste</t>
  </si>
  <si>
    <t>421,6*22 "Přepočítané koeficientom množstva</t>
  </si>
  <si>
    <t>"výkop pre komunikáciu"           721,6</t>
  </si>
  <si>
    <t>"výkop jamy-priepust"                  39,975</t>
  </si>
  <si>
    <t>"výkop rýhy nad 600mm"           177,6</t>
  </si>
  <si>
    <t>"dop.značky/stĺpik"                       6*0,30*0,30*0,60</t>
  </si>
  <si>
    <t>"dosypávka"                                  -168,00</t>
  </si>
  <si>
    <t>"priepust/obsyp"                          -31,775</t>
  </si>
  <si>
    <t>739,724*22 "Přepočítané koeficientom množstva</t>
  </si>
  <si>
    <t>171101105</t>
  </si>
  <si>
    <t>Uloženie sypaniny do násypu  súdržnej horniny s mierou zhutnenia nad 103 % podľa Proctor-Standard</t>
  </si>
  <si>
    <t>"dosypávka"           168,00</t>
  </si>
  <si>
    <t>739,724*1,67 "Přepočítané koeficientom množstva</t>
  </si>
  <si>
    <t>175101202</t>
  </si>
  <si>
    <t>Obsyp objektov sypaninou z vhodných hornín 1 až 4 s prehodením sypaniny</t>
  </si>
  <si>
    <t xml:space="preserve">                             -8,20*1,00*1,00</t>
  </si>
  <si>
    <t>181201104</t>
  </si>
  <si>
    <t>Úprava pláne  v hornine 5 so zhutnením</t>
  </si>
  <si>
    <t>"pláň"                 2812,70</t>
  </si>
  <si>
    <t>181301103</t>
  </si>
  <si>
    <t>Rozprestretie ornice v rovine , plocha do 500 m2, hr.do 200 mm</t>
  </si>
  <si>
    <t>"zeleň"          630,80</t>
  </si>
  <si>
    <t>103110000201</t>
  </si>
  <si>
    <t>Zemina záhradnícka a kompostová tr. II., 40l</t>
  </si>
  <si>
    <t>182001131</t>
  </si>
  <si>
    <t>Plošná úprava terénu pri nerovnostiach terénu nad 150-200 mm v rovine alebo na svahu do 1:5</t>
  </si>
  <si>
    <t>183403153</t>
  </si>
  <si>
    <t>Obrobenie pôdy hrabaním v rovine alebo na svahu do 1:5</t>
  </si>
  <si>
    <t>183403161</t>
  </si>
  <si>
    <t>Obrobenie pôdy valcovaním v rovine alebo na svahu do 1:5</t>
  </si>
  <si>
    <t>183405211</t>
  </si>
  <si>
    <t>Výsev trávniku hydroosevom na ornicu</t>
  </si>
  <si>
    <t>005720001400</t>
  </si>
  <si>
    <t>Osivá tráv - semená parkovej zmesi</t>
  </si>
  <si>
    <t>630,8*0,0609 "Přepočítané koeficientom množstva</t>
  </si>
  <si>
    <t>211521111</t>
  </si>
  <si>
    <t>211571111</t>
  </si>
  <si>
    <t>211971110</t>
  </si>
  <si>
    <t>Zhotovenie opláštenia výplne z geotextílie, v ryhe alebo v záreze so stenami šikmými o skl. do 1:2,5</t>
  </si>
  <si>
    <t>"drenáž"             236,80*(0,75+2*1,00)*1,25</t>
  </si>
  <si>
    <t xml:space="preserve">Geotextília polypropylénová  GTX N PP 200, šírka 0,7-1,2 m, dĺžka 20-60-120 m, hrúbka 1,68 mm, netkaná, </t>
  </si>
  <si>
    <t>814*1,02 "Přepočítané koeficientom množstva</t>
  </si>
  <si>
    <t>215901101</t>
  </si>
  <si>
    <t>Zhutnenie podložia z rastlej horniny 1 až 4 pod násypy, z hornina súdržných do 92 % PS a nesúdržných</t>
  </si>
  <si>
    <t>"vozovka na komunikáciách"          1452,80</t>
  </si>
  <si>
    <t>"vozovka na chodníkoch"                    572,10</t>
  </si>
  <si>
    <t>"vozovka na parkovisku"                    764,10</t>
  </si>
  <si>
    <t>275313611</t>
  </si>
  <si>
    <t>Betón základových pätiek, prostý tr. C 16/20</t>
  </si>
  <si>
    <t>275353101</t>
  </si>
  <si>
    <t>Debnenie kotevného otvoru s prierezom do 0,01 m2, hĺbky do 0,25 m</t>
  </si>
  <si>
    <t>"dop.značky/stĺpik"             6</t>
  </si>
  <si>
    <t>275353110</t>
  </si>
  <si>
    <t>Debnenie kotevného otvoru s prierezom do 0,01 m2, príplatok nad 0,25 m</t>
  </si>
  <si>
    <t>348171121</t>
  </si>
  <si>
    <t>Osadenie  oceľového zábradlia trvalého do betónu ríms priamo</t>
  </si>
  <si>
    <t>"priepust dn 600mm"         2*1,80</t>
  </si>
  <si>
    <t>55355000100</t>
  </si>
  <si>
    <t>Zábraadlie dvojtyčové</t>
  </si>
  <si>
    <t>38912991</t>
  </si>
  <si>
    <t>Montáž dielca  konštrukcie priepustu</t>
  </si>
  <si>
    <t>"priepust dn 600mm"         8,20</t>
  </si>
  <si>
    <t>286130033000</t>
  </si>
  <si>
    <t>priepust zo ŽB rúry DN 600 mm, spec vid PD</t>
  </si>
  <si>
    <t>8,2*1,03 "Přepočítané koeficientom množstva</t>
  </si>
  <si>
    <t>451577777</t>
  </si>
  <si>
    <t>Podklad pod dlažbu v ploche vodorovnej alebo v sklone do 1:5 hr. 30-100 mm z kameniva ťaženého</t>
  </si>
  <si>
    <t>452311146</t>
  </si>
  <si>
    <t>Dosky, bloky, sedlá z betónu v otvorenom výkope tr. C 20/25</t>
  </si>
  <si>
    <t>"priepust dn 600mm-rovnanina"      (6,80+5,90)*(1,00+1,20)*0,5*0,20</t>
  </si>
  <si>
    <t>564861111</t>
  </si>
  <si>
    <t>Podklad zo štrkodrviny s rozprestretím a zhutnením, po zhutnení hr. 200 mm</t>
  </si>
  <si>
    <t>567122110</t>
  </si>
  <si>
    <t>Podklad z kameniva stmeleného cementom, s rozprestretím a zhutnením CBGM C 8/10 (C 6/8), po zhutnení hr. 100 mm</t>
  </si>
  <si>
    <t>567122114</t>
  </si>
  <si>
    <t>Podklad z kameniva stmeleného cementom s rozprestretím a zhutnením, CBGM C 8/10 (C 6/8), po zhutnení hr. 150 mm</t>
  </si>
  <si>
    <t>569831111</t>
  </si>
  <si>
    <t>Spevnenie krajníc alebo komun. pre peších s rozpr. a zhutnením, štrkodrvinou hr. 100 mm</t>
  </si>
  <si>
    <t>"krajnica"         45,20</t>
  </si>
  <si>
    <t>573111115</t>
  </si>
  <si>
    <t>Postrek asfaltový infiltračný s posypom kamenivom z asfaltu cestného</t>
  </si>
  <si>
    <t>573211108</t>
  </si>
  <si>
    <t>Postrek asfaltový spojovací bez posypu kamenivom z asfaltu cestného v množstve 0,50 kg/m2</t>
  </si>
  <si>
    <t>577134231</t>
  </si>
  <si>
    <t>Asfaltový betón vrstva obrusná AC 11 O v pruhu š. do 3 m z nemodifik. asfaltu tr. II, po zhutnení hr. 40 mm</t>
  </si>
  <si>
    <t>577154341</t>
  </si>
  <si>
    <t>Asfaltový betón vrstva  AC 16P v pruhu š. nad 3 m z . asfaltu tr. II, po zhutnení hr. 60 mm</t>
  </si>
  <si>
    <t>577154471</t>
  </si>
  <si>
    <t>Asfaltový betón vrstva ložná AC 22 L v pruhu š. do 3 m z . asfaltu tr. II, po zhutnení hr. 60 mm</t>
  </si>
  <si>
    <t>596911144</t>
  </si>
  <si>
    <t>Kladenie betónovej zámkovej dlažby komunikácií pre peších hr. 60 mm pre peších nad 300 m2 so zriadením lôžka z kameniva hr. 30 mm</t>
  </si>
  <si>
    <t>592460007700</t>
  </si>
  <si>
    <t>Dlažba betónová hr.60 mm, sivá</t>
  </si>
  <si>
    <t>572,1*1,02 "Přepočítané koeficientom množstva</t>
  </si>
  <si>
    <t>596911224</t>
  </si>
  <si>
    <t>Kladenie betónovej zámkovej dlažby pozemných komunikácií hr. 80 mm pre peších nad 300 m2 so zriadením lôžka z kameniva hr. 50 mm</t>
  </si>
  <si>
    <t>592460008500</t>
  </si>
  <si>
    <t>Dlažba betónová hr.80 mm, sivá</t>
  </si>
  <si>
    <t>764,1*1,02 "Přepočítané koeficientom množstva</t>
  </si>
  <si>
    <t>599432111</t>
  </si>
  <si>
    <t>Vyplnenie škár dlažby kamenivom ťaženým</t>
  </si>
  <si>
    <t>Rúrové vedenie</t>
  </si>
  <si>
    <t>899331111</t>
  </si>
  <si>
    <t>Výšková úprava  poklopu šachty</t>
  </si>
  <si>
    <t>899623161</t>
  </si>
  <si>
    <t>Obetónovanie potrubia alebo muriva stôk betónom prostým tr. C 20/25 v otvorenom výkope</t>
  </si>
  <si>
    <t>"priepust dn 600mm"         8,20*3,14*(0,55*0,55-0,30*0,30)</t>
  </si>
  <si>
    <t>899643111</t>
  </si>
  <si>
    <t>Debnenie pre obetónovanie potrubia v otvorenom výkope</t>
  </si>
  <si>
    <t>"priepust dn 600mm"         8,20*1,00*2</t>
  </si>
  <si>
    <t>914001111</t>
  </si>
  <si>
    <t>Osadenie a montáž cestnej zvislej dopravnej značky na stĺpik, stĺp, konzolu alebo objekt</t>
  </si>
  <si>
    <t>"IP13c"            1</t>
  </si>
  <si>
    <t>"IP16"            2</t>
  </si>
  <si>
    <t>"IP12"            3</t>
  </si>
  <si>
    <t>"IP4"              2</t>
  </si>
  <si>
    <t>"E15"             2</t>
  </si>
  <si>
    <t>404410136100</t>
  </si>
  <si>
    <t>Informatívna prevádzková značka IP16 (Parkovisko – parkovacie miesta s vyhradeným státím), rozmer 500x700 mm, fólia RA2*(R3A,R3B), pozinkovaná</t>
  </si>
  <si>
    <t>404410133700</t>
  </si>
  <si>
    <t>Informatívna prevádzková značka IP12 (Parkovisko), rozmer 500x700 mm, fólia RA2*(R3A,R3B), pozinkovaná</t>
  </si>
  <si>
    <t>404410132100</t>
  </si>
  <si>
    <t>Informatívna prevádzková značka IP4 (Slepá cesta), rozmer 500x500 mm, fólia RA2*(R3A,R3B), pozinkovaná</t>
  </si>
  <si>
    <t>404410134600</t>
  </si>
  <si>
    <t>Informatívna prevádzková značka IP13c (Parkovisko – parkovacie miesta s pozdĺžnym státím), rozmer 500x700 mm, fólia RA2*(R3A,R3B), pozinkovaná</t>
  </si>
  <si>
    <t>404410198200</t>
  </si>
  <si>
    <t>Dodatková tabuľka E15 (Označenie vyhradeného parkovacieho miesta pre osobu s telesným postihnutím), rozmer 500x500 mm, Zn plech so zahnutým lisovaným okrajom I. trieda, EG, 7 rokov</t>
  </si>
  <si>
    <t>914501122</t>
  </si>
  <si>
    <t>Montáž stĺpika zvislej dopravnej značky dĺžky do 3,5 m</t>
  </si>
  <si>
    <t>"IP16+E15"            2</t>
  </si>
  <si>
    <t>404490008400</t>
  </si>
  <si>
    <t>Stĺpik Zn, d 60 mm/1 bm, pre dopravné značky</t>
  </si>
  <si>
    <t>915711212</t>
  </si>
  <si>
    <t>Vodorovné dopravné značenie striekané farbou deliacich čiar súvislých šírky 125 mm biela retroreflexná</t>
  </si>
  <si>
    <t>"V10a"                 39*4,50</t>
  </si>
  <si>
    <t>"V10c"                 23,50</t>
  </si>
  <si>
    <t>"V10d"                 2*10,60</t>
  </si>
  <si>
    <t>915711312</t>
  </si>
  <si>
    <t>Vodorovné dopravné značenie striekané farbou deliacich čiar prerušovaných šírky 125 mm biela retroreflexná</t>
  </si>
  <si>
    <t>"V2b"                 98,00</t>
  </si>
  <si>
    <t>915711412</t>
  </si>
  <si>
    <t>Vodorovné dopravné značenie striekané farbou vodiacich čiar súvislých šírky 250 mm biela retroreflexná</t>
  </si>
  <si>
    <t>"V4"                183,86</t>
  </si>
  <si>
    <t>915711512</t>
  </si>
  <si>
    <t>Vodorovné dopravné značenie striekané farbou vodiacich čiar prerušovaných šírky 250 mm biela retroreflexná</t>
  </si>
  <si>
    <t>"V4"               12,20</t>
  </si>
  <si>
    <t>915791111</t>
  </si>
  <si>
    <t>Predznačenie pre značenie striekané farbou z náterových hmôt deliace čiary, vodiace prúžky</t>
  </si>
  <si>
    <t>916561112</t>
  </si>
  <si>
    <t>Osadenie záhonového alebo parkového obrubníka betón., do lôžka z bet. pros. tr. C 16/20 s bočnou oporou</t>
  </si>
  <si>
    <t>592170001800</t>
  </si>
  <si>
    <t>Obrubník  parkový,  1000x50x200 mm, sivá</t>
  </si>
  <si>
    <t>661,8*1,01 "Přepočítané koeficientom množstva</t>
  </si>
  <si>
    <t>917762112</t>
  </si>
  <si>
    <t>Osadenie chodník. obrubníka betónového  do lôžka z betónu prosteho tr. C 16/20 s bočnou oporou</t>
  </si>
  <si>
    <t>592170000900</t>
  </si>
  <si>
    <t>Obrubník PREMAC cestný 1000x150x260 mm</t>
  </si>
  <si>
    <t>738,2*1,01 "Přepočítané koeficientom množstva</t>
  </si>
  <si>
    <t>919311114</t>
  </si>
  <si>
    <t>Čelá priepustov z prostého betónu tr. C 16/20 s debnením a ukončujúcou doskou hr.50 mm</t>
  </si>
  <si>
    <t>631362453</t>
  </si>
  <si>
    <t>Výstuž  zo sietí KARI, priemer drôtu 10/10 mm, veľkosť oka 200x200 mm</t>
  </si>
  <si>
    <t>"priepust dn 600mm"       2*(4,15+0,80)*1,2</t>
  </si>
  <si>
    <t>631361821</t>
  </si>
  <si>
    <t>Výstuž  betónov (z kameniva) a z ľahkých betónov z betonárskej ocele 10 505</t>
  </si>
  <si>
    <t>"priepust prut R8 "        1,334*85*0,000385</t>
  </si>
  <si>
    <t>"priepust prut R10 "      2,117*85*0,000617</t>
  </si>
  <si>
    <t>"priepust prut R12 "     2,607*85*0,000888</t>
  </si>
  <si>
    <t>919511211</t>
  </si>
  <si>
    <t>Zhotovenie potrubia rúrových priepustov a hospodárskych prejazdov z betónových rúr do DN 600</t>
  </si>
  <si>
    <t>8,2*1,08 "Přepočítané koeficientom množstva</t>
  </si>
  <si>
    <t>919726141</t>
  </si>
  <si>
    <t>Zarezanie styčných škár a zatesnenie</t>
  </si>
  <si>
    <t>"styčné škáry"             12,00</t>
  </si>
  <si>
    <t>935114244</t>
  </si>
  <si>
    <t>Osadenie odvodňovacieho betónového žľabu líniového</t>
  </si>
  <si>
    <t>"žľab"              99,50</t>
  </si>
  <si>
    <t>592270017800</t>
  </si>
  <si>
    <t>Kompletizovaný odvodňovací žľab</t>
  </si>
  <si>
    <t>936561111</t>
  </si>
  <si>
    <t>Podkladné a krycie vrstvy z kameniva drveného rúrových priepustov alebo prekopávok ciest</t>
  </si>
  <si>
    <t>"priepust dn 600mm"         8,20*1,00*0,20</t>
  </si>
  <si>
    <t>938909406</t>
  </si>
  <si>
    <t>Čistenie priekop spevnených ručne pri šírke dna nad 400 mm o objeme nánosu nad 0,30 do 0,50 m3/m, -0,32500 t</t>
  </si>
  <si>
    <t>"priekopa"           90,00</t>
  </si>
  <si>
    <t>95290141</t>
  </si>
  <si>
    <t>Vyčistenie ostatných objektov</t>
  </si>
  <si>
    <t>960321271</t>
  </si>
  <si>
    <t>Búranie konštrukcií zo železobetónu -2,85000t</t>
  </si>
  <si>
    <t>"čelo priepustu-pôv."            2*1,00*0,86*0,80</t>
  </si>
  <si>
    <t>966008113</t>
  </si>
  <si>
    <t>Búranie rúrového priepustu, z rúr DN 500 do 800 mm,  -2,05500t</t>
  </si>
  <si>
    <t>"pov. priepust"             8,20</t>
  </si>
  <si>
    <t>979082213</t>
  </si>
  <si>
    <t>Vodorovná doprava sutiny so zložením a hrubým urovnaním na vzdialenosť do 1 km</t>
  </si>
  <si>
    <t>979082219</t>
  </si>
  <si>
    <t>Príplatok k cene za každý ďalší aj začatý 1 km nad 1 km pre vodorovnú dopravu sutiny</t>
  </si>
  <si>
    <t>1537,142*13"Přepočítané koeficientom množstva</t>
  </si>
  <si>
    <t>979087212</t>
  </si>
  <si>
    <t>Nakladanie na dopravné prostriedky pre vodorovnú dopravu sutiny</t>
  </si>
  <si>
    <t>979089012</t>
  </si>
  <si>
    <t>Poplatok za skladovanie - betón, tehly, dlaždice (17 01) ostatné</t>
  </si>
  <si>
    <t>"stavebná suť"                         1+1537,142</t>
  </si>
  <si>
    <t>"odstránenie asfaltu"         -(93,20+1994,20)*0,181</t>
  </si>
  <si>
    <t>979089212</t>
  </si>
  <si>
    <t>Poplatok za skladovanie - bitúmenové zmesi, uholný decht, dechtové výrobky (17 03 ), ostatné</t>
  </si>
  <si>
    <t>"odstránenie asfaltu"         (93,20+1994,20)*0,181</t>
  </si>
  <si>
    <t>998223011</t>
  </si>
  <si>
    <t>Presun hmôt pre pozemné komunikácie s krytom dláždeným (822 2.3, 822 5.3) akejkoľvek dĺžky objektu</t>
  </si>
  <si>
    <t>4468,112*0,45 "Přepočítané koeficientom množstva</t>
  </si>
  <si>
    <t>998225111</t>
  </si>
  <si>
    <t>Presun hmôt pre pozemnú komunikáciu a letisko s krytom asfaltovým akejkoľvek dĺžky objektu</t>
  </si>
  <si>
    <t>4468,112*0,55 "Přepočítané koeficientom množstva</t>
  </si>
  <si>
    <t>711113001</t>
  </si>
  <si>
    <t>Zhotovenie  izolácie proti zemnej vlhkosti podhľadov penetračným náterom za studena</t>
  </si>
  <si>
    <t>"priepust dn 600mm"         8,20*3,14*0,60</t>
  </si>
  <si>
    <t>246170000900</t>
  </si>
  <si>
    <t>Lak asfaltový ALP-PENETRAL SN</t>
  </si>
  <si>
    <t>15,449*0,0004 "Přepočítané koeficientom množstva</t>
  </si>
  <si>
    <t>711113011</t>
  </si>
  <si>
    <t>Zhotovenie  izolácie proti zemnej vlhkosti podhľadov asfaltovou suspenziou za studena</t>
  </si>
  <si>
    <t>111630002200</t>
  </si>
  <si>
    <t>Suspenzia asfaltová</t>
  </si>
  <si>
    <t>15,449*0,0012 "Přepočítané koeficientom množstva</t>
  </si>
  <si>
    <t>998711201</t>
  </si>
  <si>
    <t>Presun hmôt pre izoláciu proti vode v objektoch výšky do 6 m</t>
  </si>
  <si>
    <t>783222100</t>
  </si>
  <si>
    <t>Nátery kov.stav.doplnk.konštr. syntetické farby šedej na vzduchu schnúce dvojnásobné - 70µm</t>
  </si>
  <si>
    <t>"priepust dn 600mm/zábradlie"         2*1,80*1,50*2</t>
  </si>
  <si>
    <t>783226100</t>
  </si>
  <si>
    <t>Nátery kov.stav.doplnk.konštr. syntetické na vzduchu schnúce základný - 35µm</t>
  </si>
  <si>
    <t>21001</t>
  </si>
  <si>
    <t>Preloženie elektro stĺpa Vr. zemných a bet. prác</t>
  </si>
  <si>
    <t>SO 04 - Vonkajšie terénne a sadové úpravy</t>
  </si>
  <si>
    <t>01 - Vegetačné prvky</t>
  </si>
  <si>
    <t>D1 - VEGETAČNÉ PRVKY - exteriér</t>
  </si>
  <si>
    <t>D2 - VEGETAČNÉ PRVKY - interiér</t>
  </si>
  <si>
    <t>VEGETAČNÉ PRVKY - exteriér</t>
  </si>
  <si>
    <t>Pol74</t>
  </si>
  <si>
    <t>AMELANCHIER LEAVIS ´Ballerina´</t>
  </si>
  <si>
    <t>Pol75</t>
  </si>
  <si>
    <t>CARYOPTERIS X CLANDENENSIS ´HaevenlyBlue´</t>
  </si>
  <si>
    <t>Pol76</t>
  </si>
  <si>
    <t>PEROVSKIA ATRIPLICIFOLIA ´BlueSpire´</t>
  </si>
  <si>
    <t>Pol77</t>
  </si>
  <si>
    <t>GAURA ´WhirlingButterflies´</t>
  </si>
  <si>
    <t>Pol78</t>
  </si>
  <si>
    <t>SALVIA NEMOROSA ´Caradona´</t>
  </si>
  <si>
    <t>Pol79</t>
  </si>
  <si>
    <t>CALAMINTHA NEPETA ´MarveletteWhite´</t>
  </si>
  <si>
    <t>Pol80</t>
  </si>
  <si>
    <t>SEDUM TELETHIUM ´DarkMagic´</t>
  </si>
  <si>
    <t>Pol81</t>
  </si>
  <si>
    <t>CALAMAGROSTIS x ACULTIFLORA ´KarlFoster´-</t>
  </si>
  <si>
    <t>Pol82</t>
  </si>
  <si>
    <t>PENNISSETUM ALOPECUROIDES</t>
  </si>
  <si>
    <t>Pol83</t>
  </si>
  <si>
    <t>STIPA TENNUISSIMA ´Angel Hair´</t>
  </si>
  <si>
    <t>Pol84</t>
  </si>
  <si>
    <t>ALLIUM ´Gladiator´</t>
  </si>
  <si>
    <t>Pol85</t>
  </si>
  <si>
    <t>LIQUIDAMBAR STYRACIFLUA ´Rotundiflora´</t>
  </si>
  <si>
    <t>Pol86</t>
  </si>
  <si>
    <t>PACHYSANDRA TERMINALIS ´GreenCArpet´</t>
  </si>
  <si>
    <t>Pol87</t>
  </si>
  <si>
    <t>TIARELLA CORDIFOLIA</t>
  </si>
  <si>
    <t>Pol88</t>
  </si>
  <si>
    <t>GERANIUM WALLICHIANUM ´Rozane´</t>
  </si>
  <si>
    <t>Pol89</t>
  </si>
  <si>
    <t>HAKONECHLORA MACRA</t>
  </si>
  <si>
    <t>VEGETAČNÉ PRVKY - interiér</t>
  </si>
  <si>
    <t>Pol90</t>
  </si>
  <si>
    <t>ALOE VERA</t>
  </si>
  <si>
    <t>Pol91</t>
  </si>
  <si>
    <t>DRACENA</t>
  </si>
  <si>
    <t>Pol92</t>
  </si>
  <si>
    <t>MONSTRETA DELICIOSA</t>
  </si>
  <si>
    <t>Pol93</t>
  </si>
  <si>
    <t>SANSAVIERIA TRIFASTIATA</t>
  </si>
  <si>
    <t>Pol94</t>
  </si>
  <si>
    <t>ZAMIA CALCUS</t>
  </si>
  <si>
    <t>02 - Terénne úpravy</t>
  </si>
  <si>
    <t>D1 -  TERÉNNE ÚPRAVY A VÝSADBA RASTLINNÉHO MATERIÁLU</t>
  </si>
  <si>
    <t xml:space="preserve"> TERÉNNE ÚPRAVY A VÝSADBA RASTLINNÉHO MATERIÁLU</t>
  </si>
  <si>
    <t>Pol95</t>
  </si>
  <si>
    <t>- Úprava terénu – obrobenie pôdy kultivátorovaním</t>
  </si>
  <si>
    <t>m²</t>
  </si>
  <si>
    <t>Pol96</t>
  </si>
  <si>
    <t>- Úprava terénu – doplnenie a rozprestretie ornice (zeminy)</t>
  </si>
  <si>
    <t>m³ / t</t>
  </si>
  <si>
    <t>Pol97</t>
  </si>
  <si>
    <t>- Úprava terénu – plošná úprava terénu s urovnaním povrchu, (bez doplnenie ornice):</t>
  </si>
  <si>
    <t>Poznámka k položke:_x000D_
-výsadba rastlinného materiálu – hĺbenie jamiek pre vysadzovanie rastlín v hornine 1 až 4 s výmenou pôdy do 50%:</t>
  </si>
  <si>
    <t>Pol98</t>
  </si>
  <si>
    <t>trvalky do 0,01 m³</t>
  </si>
  <si>
    <t>Pol99</t>
  </si>
  <si>
    <t>kríkový porast nad 0,01 m³ do 0,02 m³</t>
  </si>
  <si>
    <t>Pol100</t>
  </si>
  <si>
    <t>stromy nad 0,40 do 1 m³</t>
  </si>
  <si>
    <t>Poznámka k položke:_x000D_
-výsadba rastlinného materiálu – výsadba</t>
  </si>
  <si>
    <t>Pol101</t>
  </si>
  <si>
    <t>trvalky</t>
  </si>
  <si>
    <t>Pol102</t>
  </si>
  <si>
    <t>cibuľoviny</t>
  </si>
  <si>
    <t>Pol103</t>
  </si>
  <si>
    <t>kríkový porast</t>
  </si>
  <si>
    <t>Pol104</t>
  </si>
  <si>
    <t>stromy</t>
  </si>
  <si>
    <t>Pol105</t>
  </si>
  <si>
    <t>- Úprava terénu – zaštrkovanie záhonov</t>
  </si>
  <si>
    <t>m³</t>
  </si>
  <si>
    <t>Pol106</t>
  </si>
  <si>
    <t>- Úprava terénu – rozsypanie do záhonov – plošná úprava terénu</t>
  </si>
  <si>
    <t>03 - Mobiliar</t>
  </si>
  <si>
    <t>D1 - MOBILIÁR</t>
  </si>
  <si>
    <t>MOBILIÁR</t>
  </si>
  <si>
    <t>Pol107</t>
  </si>
  <si>
    <t>Pol108</t>
  </si>
  <si>
    <t>Pol109</t>
  </si>
  <si>
    <t>SO 05A - Vodovodná prípojka</t>
  </si>
  <si>
    <t xml:space="preserve">HSV - Práce a dodávky HSV   </t>
  </si>
  <si>
    <t xml:space="preserve">    1 - Zemné práce   </t>
  </si>
  <si>
    <t xml:space="preserve">    2 - Zakladanie   </t>
  </si>
  <si>
    <t xml:space="preserve">    4 - Vodorovné konštrukcie   </t>
  </si>
  <si>
    <t xml:space="preserve">    5 - Komunikácie   </t>
  </si>
  <si>
    <t xml:space="preserve">    8 - Rúrové vedenie   </t>
  </si>
  <si>
    <t xml:space="preserve">    9 - Ostatné konštrukcie a práce-búranie   </t>
  </si>
  <si>
    <t xml:space="preserve">    99 - Presun hmôt HSV   </t>
  </si>
  <si>
    <t xml:space="preserve">PSV - Práce a dodávky PSV   </t>
  </si>
  <si>
    <t xml:space="preserve">    722 - Zdravotechnika - vnútorný vodovod   </t>
  </si>
  <si>
    <t xml:space="preserve">M - Práce a dodávky M   </t>
  </si>
  <si>
    <t xml:space="preserve">    23-M - Montáže potrubia   </t>
  </si>
  <si>
    <t xml:space="preserve">Práce a dodávky HSV   </t>
  </si>
  <si>
    <t xml:space="preserve">Zemné práce   </t>
  </si>
  <si>
    <t>113107131</t>
  </si>
  <si>
    <t>Odstránenie krytu v ploche do 200 m2 z betónu prostého, hr. vrstvy do 150 mm,  -0,22500t</t>
  </si>
  <si>
    <t>113307122</t>
  </si>
  <si>
    <t>Odstránenie podkladu v ploche do 200 m2 z kameniva hrubého drveného, hr.100 do 200 mm,  -0,23500t</t>
  </si>
  <si>
    <t>131201201</t>
  </si>
  <si>
    <t>Výkop zapaženej jamy v hornine 3, do 100 m3</t>
  </si>
  <si>
    <t>131201209</t>
  </si>
  <si>
    <t>Príplatok za lepivosť pri hĺbení zapažených jám a zárezov s urovnaním dna v hornine 3</t>
  </si>
  <si>
    <t>162501132</t>
  </si>
  <si>
    <t>Vodorovné premiestnenie výkopku po nespevnenej ceste z horniny tr.1-4, do 100 m3 na vzdialenosť do 3000 m</t>
  </si>
  <si>
    <t>Uloženie sypaniny na skládky do 100 m3</t>
  </si>
  <si>
    <t>174101002</t>
  </si>
  <si>
    <t>Zásyp štrkodrvou fr. 0-32 mm so zhutnením jám, šachiet, rýh, zárezov alebo okolo objektov nad 100 do 1000 m3</t>
  </si>
  <si>
    <t>5834522700</t>
  </si>
  <si>
    <t>Štrkodrva frakcia 0-32 STN EN 13242 + A1</t>
  </si>
  <si>
    <t>175101101</t>
  </si>
  <si>
    <t>Obsyp potrubia sypaninou z vhodných hornín 1 až 4 bez prehodenia sypaniny</t>
  </si>
  <si>
    <t>5833712300</t>
  </si>
  <si>
    <t>Štrkopiesok frakcia 0-8 STN EN 13242 + A1</t>
  </si>
  <si>
    <t xml:space="preserve">Zakladanie   </t>
  </si>
  <si>
    <t>273321721</t>
  </si>
  <si>
    <t>Betónovanie  základových dosiek pod vodomerné šachty, betón železový (bez výstuže)</t>
  </si>
  <si>
    <t>5893170500</t>
  </si>
  <si>
    <t>Betón STN EN 206-1-C 8/10-X0 (SK)-Cl 1,0-Dmax 22 - S2 z cementu portlandského</t>
  </si>
  <si>
    <t>273351217</t>
  </si>
  <si>
    <t>Debnenie stien betónových blokov, zhotovenie-tradičné</t>
  </si>
  <si>
    <t>311322016</t>
  </si>
  <si>
    <t>Betónová výplň pre múry nosné QUAD-LOCK pre všetky konfigurácie stien, z betónu vodostavebného tr. V4 TO C 20/25</t>
  </si>
  <si>
    <t xml:space="preserve">Vodorovné konštrukcie   </t>
  </si>
  <si>
    <t>451541111</t>
  </si>
  <si>
    <t>Lôžko pod vodomerné šachty, v otvorenom výkope zo štrkodrvy 0-63 mm</t>
  </si>
  <si>
    <t>451573111</t>
  </si>
  <si>
    <t>Lôžko pod potrubie, stoky a drobné objekty, v otvorenom výkope z piesku a štrkopiesku do 63 mm</t>
  </si>
  <si>
    <t>452311121</t>
  </si>
  <si>
    <t>Dosky, bloky, sedlá z betónu v otvorenom výkope tr. C 8/10</t>
  </si>
  <si>
    <t>452351101</t>
  </si>
  <si>
    <t>Debnenie v otvorenom výkope dosiek, sedlových lôžok a blokov pod potrubie,stoky a drobné objekty</t>
  </si>
  <si>
    <t xml:space="preserve">Komunikácie   </t>
  </si>
  <si>
    <t>566902134</t>
  </si>
  <si>
    <t>Vyspravenie podkladu po prekopoch inžinierskych sietí plochy do 15 m2 kamenivom hrubým drveným, po zhutnení hr. 250 mm</t>
  </si>
  <si>
    <t>566902163</t>
  </si>
  <si>
    <t>Vyspravenie podkladu po prekopoch inžinierskych sietí plochy do 15 m2 podkladovým betónom PB I tr. C 20/25 hr. 200 mm</t>
  </si>
  <si>
    <t>577144261</t>
  </si>
  <si>
    <t>Asfaltový betón vrstva obrusná AC 11 O v pruhu š. nad 3 m z modifik. asfaltu tr. I, po zhutnení hr. 50 mm</t>
  </si>
  <si>
    <t>577144341</t>
  </si>
  <si>
    <t>Asfaltový betón vrstva obrusná alebo ložná AC 16 v pruhu š. nad 3 m z nemodifik. asfaltu tr. II, po zhutnení hr. 50 mm</t>
  </si>
  <si>
    <t>273362441</t>
  </si>
  <si>
    <t>Výstuž základových dosiek zo zvár. sietí KARI, priemer drôtu 8/8 mm, veľkosť oka 100x100 mm</t>
  </si>
  <si>
    <t xml:space="preserve">Rúrové vedenie   </t>
  </si>
  <si>
    <t>871211121</t>
  </si>
  <si>
    <t>Montáž potrubia z tlakových rúrok polyetylénových vonkajšieho priemeru 63 mm</t>
  </si>
  <si>
    <t>2860017850</t>
  </si>
  <si>
    <t>HDPE rúra PE100 rúra 63x3,8/100m PN10 (SDR17)-pre tlakový rozvod pitnej vody</t>
  </si>
  <si>
    <t>877270001</t>
  </si>
  <si>
    <t>Montáž elektrotvarovky, objímky priamej PE100 SDR11/PN16 ELOFIT EME, D 110 mm</t>
  </si>
  <si>
    <t>2862461730</t>
  </si>
  <si>
    <t>Objímka priama PE100 SDR11/PN16 DN 110, obj.č. 12EME110</t>
  </si>
  <si>
    <t>891241111</t>
  </si>
  <si>
    <t>Montáž vodovodného posúvača s osadením zemnej súpravy (bez poklopov) DN 50</t>
  </si>
  <si>
    <t>4222370600</t>
  </si>
  <si>
    <t>Posúvač D 63 mm S 15-111-610 P 3, PN 10</t>
  </si>
  <si>
    <t>891241221</t>
  </si>
  <si>
    <t>Montáž vodovodnej armatúry na potrubí, posúvač v šachte s ručným kolieskom DN 50</t>
  </si>
  <si>
    <t>4222520026</t>
  </si>
  <si>
    <t>Posúvač "A" s prírubami krátky, typ E1, z liatiny DN 50, PN 16, na vodu</t>
  </si>
  <si>
    <t>892273111</t>
  </si>
  <si>
    <t>Preplach a dezinfekcia vodovodného potrubia DN od 80 do 125</t>
  </si>
  <si>
    <t>892372111</t>
  </si>
  <si>
    <t>Zabezpečenie koncov vodovodného potrubia pri tlakových skúškach DN do 300 mm</t>
  </si>
  <si>
    <t>893301005</t>
  </si>
  <si>
    <t>Osadenie vodomernej šachty železobetónovej, hmotnosti nad 12 do 15 t</t>
  </si>
  <si>
    <t>5922411610</t>
  </si>
  <si>
    <t>Vodomerná šachta betónová 2050x1400x1800 mm (vnútorné)</t>
  </si>
  <si>
    <t>893301005,1</t>
  </si>
  <si>
    <t>Osadenie požiarnej nádrže železobetónovej</t>
  </si>
  <si>
    <t>-1813692503</t>
  </si>
  <si>
    <t>5922411635</t>
  </si>
  <si>
    <t>Akumulačná šachta betónová s objemom 22m3</t>
  </si>
  <si>
    <t>899102111</t>
  </si>
  <si>
    <t>Osadenie poklopu liatinového a oceľového vrátane rámu hmotn. nad 50 do 100 kg</t>
  </si>
  <si>
    <t>5524215000</t>
  </si>
  <si>
    <t>Poklop vstupný 600x600 mm</t>
  </si>
  <si>
    <t>899102111,1</t>
  </si>
  <si>
    <t>Osadenie poklopov liatinových a oceľových vrátane rámov hmotn. nad 150 kg</t>
  </si>
  <si>
    <t>196613216</t>
  </si>
  <si>
    <t>552421510</t>
  </si>
  <si>
    <t>Poklop liatinový kanalizačný DN600, B125</t>
  </si>
  <si>
    <t>248821057</t>
  </si>
  <si>
    <t>AR000057</t>
  </si>
  <si>
    <t>Spojka na sacie hadice s viečkom pevná spojka 75(B)</t>
  </si>
  <si>
    <t>899721111</t>
  </si>
  <si>
    <t>Vyhľadávací vodič na potrubí PVC DN do 150 mm</t>
  </si>
  <si>
    <t>2861122143</t>
  </si>
  <si>
    <t>Tesniaca manžeta, KG/KO - 100 x 200</t>
  </si>
  <si>
    <t xml:space="preserve">Ostatné konštrukcie a práce-búranie   </t>
  </si>
  <si>
    <t>979082212</t>
  </si>
  <si>
    <t>Vodorovná doprava sutiny po suchu s naložením a so zložením na vzdialenosť do 50 m</t>
  </si>
  <si>
    <t>19,45*0,1 'Prepočítané koeficientom množstva</t>
  </si>
  <si>
    <t>Príplatok k cene za každý ďalší aj začatý 1 km nad 1 km</t>
  </si>
  <si>
    <t>1,94*13 'Prepočítané koeficientom množstva</t>
  </si>
  <si>
    <t>9790822191</t>
  </si>
  <si>
    <t>Poplatok za skladovanie sute</t>
  </si>
  <si>
    <t xml:space="preserve">Presun hmôt HSV   </t>
  </si>
  <si>
    <t>998224111</t>
  </si>
  <si>
    <t>Presun hmôt pre pozemné komunikácie s krytom monolitickým betónovým akejkoľvek dĺžky objektu</t>
  </si>
  <si>
    <t>998276101</t>
  </si>
  <si>
    <t>Presun hmôt pre rúrové vedenie hĺbené z rúr z plast., hmôt alebo sklolamin. v otvorenom výkope</t>
  </si>
  <si>
    <t xml:space="preserve">Práce a dodávky PSV   </t>
  </si>
  <si>
    <t xml:space="preserve">Zdravotechnika - vnútorný vodovod   </t>
  </si>
  <si>
    <t>722172763</t>
  </si>
  <si>
    <t>Montáž prechodu PP-R plast/kov DN 63</t>
  </si>
  <si>
    <t>2860028110</t>
  </si>
  <si>
    <t>PP-R DG prechod 63x2" MZV s kovovým závitom  - systém pre rozvod pitnej, teplej vody a stlačeného vzduchu</t>
  </si>
  <si>
    <t>722221035</t>
  </si>
  <si>
    <t>Montáž guľového kohúta závitového priameho pre vodu G 2</t>
  </si>
  <si>
    <t>5511870050</t>
  </si>
  <si>
    <t>Guľový uzáver pre vodu PERFECTA, 2", FF páčka, niklovaná mosadz OT 58 IVAR</t>
  </si>
  <si>
    <t>722221082</t>
  </si>
  <si>
    <t>Montáž guľového kohúta vypúšťacieho závitového G 1/2</t>
  </si>
  <si>
    <t>5511871140</t>
  </si>
  <si>
    <t>Vypúšťací guľový kohút s páčkou, 1/2", Euro M, mosadz OT 58 IVAR</t>
  </si>
  <si>
    <t>722221410</t>
  </si>
  <si>
    <t>Montáž filtra závitového G 2</t>
  </si>
  <si>
    <t>FIV.08412</t>
  </si>
  <si>
    <t>Filter závitový - 2"FF; 500 µm; Kv 36,00 obj.č. I08412200</t>
  </si>
  <si>
    <t>722221290</t>
  </si>
  <si>
    <t>Montáž spätného ventilu závitového G 2</t>
  </si>
  <si>
    <t>5511872150</t>
  </si>
  <si>
    <t>Spätná klapka Eura ľahká, 2", vnútorný - vnútorný závit, mosadz OT 58, obj.č. 08030200</t>
  </si>
  <si>
    <t>722263417</t>
  </si>
  <si>
    <t>Montáž vodomeru závit. jednovtokového suchobežného G 6/4</t>
  </si>
  <si>
    <t>38821228001</t>
  </si>
  <si>
    <t>Vodomer DN40</t>
  </si>
  <si>
    <t>998722201</t>
  </si>
  <si>
    <t>Presun hmôt pre vnútorný vodovod v objektoch výšky do 6 m</t>
  </si>
  <si>
    <t xml:space="preserve">Práce a dodávky M   </t>
  </si>
  <si>
    <t>23-M</t>
  </si>
  <si>
    <t xml:space="preserve">Montáže potrubia   </t>
  </si>
  <si>
    <t>230204193</t>
  </si>
  <si>
    <t>Montáž nákružku EFL integrovaného lemového PE 100 SDR 11 D 110</t>
  </si>
  <si>
    <t>2861673300</t>
  </si>
  <si>
    <t>Lemový nákružok s integrovanou prírubou EFL PE 100 SDR 11 DN 110</t>
  </si>
  <si>
    <t>230220006</t>
  </si>
  <si>
    <t>Montáž liatinového poklopu (posúvače+hydranty)</t>
  </si>
  <si>
    <t>4229135200</t>
  </si>
  <si>
    <t>Poklop Y 4504 - posúvačový</t>
  </si>
  <si>
    <t>SO 05B - Vodovodná prípojka</t>
  </si>
  <si>
    <t>17410</t>
  </si>
  <si>
    <t xml:space="preserve">Zásyp sypaninou so zhutnením jám, šachiet, rýh, zárezov alebo okolo objektov do 100 m3   </t>
  </si>
  <si>
    <t>1743960322</t>
  </si>
  <si>
    <t>25,45*0,1 'Prepočítané koeficientom množstva</t>
  </si>
  <si>
    <t>2,55*13 'Prepočítané koeficientom množstva</t>
  </si>
  <si>
    <t>SO 06A - Kanalizačná prípojka</t>
  </si>
  <si>
    <t>113107212</t>
  </si>
  <si>
    <t>Odstránenie krytu v ploche nad 10 m2 z kameniva ťaženého, hr. vrstvy 100 do 200 mm,  -0,24000t</t>
  </si>
  <si>
    <t>Odstránenie krytu asfaltového v ploche nad 10 m2, hr. nad 50 do 100 mm,  -0,18100t</t>
  </si>
  <si>
    <t>113307231</t>
  </si>
  <si>
    <t>Odstránenie podkladu v ploche nad 10 m2 z betónu prostého, hr. vrstvy do 150 mm,  -0,22500t</t>
  </si>
  <si>
    <t>151101102</t>
  </si>
  <si>
    <t>Paženie a rozopretie stien rýh pre podzemné vedenie, príložné do 4 m</t>
  </si>
  <si>
    <t>151101112</t>
  </si>
  <si>
    <t>Odstránenie paženia rýh pre podzemné vedenie, príložné hĺbky do 4 m</t>
  </si>
  <si>
    <t>Vodorovné premiestnenie výkopku (terén) po spevnenej ceste z horniny tr.1-4, do 100 m3 na vzdialenosť do 3000 m</t>
  </si>
  <si>
    <t>1741010020</t>
  </si>
  <si>
    <t>Zásyp štrkodrvou fr. 0-32 mm so zhutnením jám, šachiet, rýh, zárezov alebo okolo objektov do 100 m3</t>
  </si>
  <si>
    <t>5893178300</t>
  </si>
  <si>
    <t>Betón STN EN 206-1-C 8/10-X0 (SK)-Cl 1,0-Dmax 32 - S1 z cementu troskoportlandského (podk. betón pod šachty)</t>
  </si>
  <si>
    <t>452112111</t>
  </si>
  <si>
    <t>Osadenie prstenca alebo rámu pod poklopy a mreže, výšky do 100 mm</t>
  </si>
  <si>
    <t>5922442110</t>
  </si>
  <si>
    <t>Vyrovnávací prstenec 63/4</t>
  </si>
  <si>
    <t>566902233</t>
  </si>
  <si>
    <t>Vyspravenie podkladu po prekopoch inžinierskych sietí plochy nad 15 m2 kamenivom hrubým drveným, po zhutnení hr. 200 mm</t>
  </si>
  <si>
    <t>566902261</t>
  </si>
  <si>
    <t>Vyspravenie podkladu po prekopoch inžinierskych sietí plochy nad 15 m2 podkladovým betónom PB I tr. C 20/25 hr. 100 mm</t>
  </si>
  <si>
    <t>577164331</t>
  </si>
  <si>
    <t>Asfaltový betón vrstva obrusná alebo ložná AC 16 v pruhu š. do 3 m z nemodifik. asfaltu tr. II, po zhutnení hr. 70 mm</t>
  </si>
  <si>
    <t>599141111</t>
  </si>
  <si>
    <t>Vyplnenie škár medzi cestnými panelmi akejkoľvek hrúbky asfaltovou zálievkou</t>
  </si>
  <si>
    <t>871383119</t>
  </si>
  <si>
    <t>Montáž potrubia kanalizačného z korugovaných rúr - PVC-U tesniacich gum. krúžkom v sklone do 20 % DN 150 mm</t>
  </si>
  <si>
    <t>2860002550</t>
  </si>
  <si>
    <t>PVC rúra 160x4,7/6m -hladký kanalizačný systém SN8</t>
  </si>
  <si>
    <t>871383120</t>
  </si>
  <si>
    <t>Montáž potrubia kanalizačného z korugovaných rúr - PVC-U tesniacich gum. krúžkom v sklone do 20 % DN 200 mm</t>
  </si>
  <si>
    <t>2860002560</t>
  </si>
  <si>
    <t>PVC rúra 200x5,9/6m -hladký kanalizačný systém SN8</t>
  </si>
  <si>
    <t>892351000</t>
  </si>
  <si>
    <t>Skúška tesnosti kanalizácie D 200</t>
  </si>
  <si>
    <t>892491000</t>
  </si>
  <si>
    <t>Skúška tesnosti šachiet D 1000</t>
  </si>
  <si>
    <t>894401111</t>
  </si>
  <si>
    <t>Osadenie betónového dielca pre šachty, rovná alebo prechodová skruž TBS</t>
  </si>
  <si>
    <t>5922465870</t>
  </si>
  <si>
    <t>Skruž výšky 250 mm TBS-Q.1 100/25/10, rozmer 1000/250/100 mm, sila steny 100 mm-betónový prefabrikát</t>
  </si>
  <si>
    <t>5922465930</t>
  </si>
  <si>
    <t>Skruž výšky 500 mm TBS-Q.1 100/50/10, rozmer 1000/500/100 mm, sila steny 100 mm-betónový prefabrikát</t>
  </si>
  <si>
    <t>5922465850</t>
  </si>
  <si>
    <t>Kónus TBR-Q.1 100-63/58/10 KPS, rozmer 1000/625/580 mm, sila steny 100 mm-betónový prefabrikát</t>
  </si>
  <si>
    <t>5524378000</t>
  </si>
  <si>
    <t>Stupadlo šachtové vidlicové</t>
  </si>
  <si>
    <t>5524378500</t>
  </si>
  <si>
    <t>Stupadlo šachtové kapsové</t>
  </si>
  <si>
    <t>894403021</t>
  </si>
  <si>
    <t>Osadenie betónového dielca pre šachty, dno akéhokoľvek druhu</t>
  </si>
  <si>
    <t>5922442240</t>
  </si>
  <si>
    <t>Šachtové dno 100/60 otvor max. 40; s bet. kynetou a PS bez šachtových prechodiek</t>
  </si>
  <si>
    <t>894421111</t>
  </si>
  <si>
    <t>Zriadenie šachiet prefabrikovaných do 4t</t>
  </si>
  <si>
    <t>5922466200</t>
  </si>
  <si>
    <t>Elastomerové tesnenie EMT DN 1000 pre spojenie šachtových dielov</t>
  </si>
  <si>
    <t>894810009</t>
  </si>
  <si>
    <t>Montáž PP revíznej kanalizačnej šachty 600 do výšky šachty 2 m s roznášacím prstencom a poklopom</t>
  </si>
  <si>
    <t>2861421320</t>
  </si>
  <si>
    <t>Vlnovcová šachtová rúra DN 600 L=6 m kanalizačná, materiál: PP</t>
  </si>
  <si>
    <t>2866112990</t>
  </si>
  <si>
    <t>Šachtové dno ku kanalizačnej revíznej šachte 600 - prietočné DN 200x0°, materiál: PP</t>
  </si>
  <si>
    <t>2867107430</t>
  </si>
  <si>
    <t>Gumové tesnenie šachtovej rúry 600 ku kanalizačnej revíznej šachte  600,</t>
  </si>
  <si>
    <t>2867107445</t>
  </si>
  <si>
    <t>Betónový roznášací prstenec 1100/680/150 ku kanalizačnej šachte 600/1000 NG</t>
  </si>
  <si>
    <t>5524180270</t>
  </si>
  <si>
    <t>Liatinový poklop D600 D400</t>
  </si>
  <si>
    <t>899103111</t>
  </si>
  <si>
    <t>Osadenie poklopu liatinového a oceľového vrátane rámu hmotn. nad 100 do 150 kg</t>
  </si>
  <si>
    <t>919535557</t>
  </si>
  <si>
    <t>Obetónovanie rúrového prestupu betónom jednoduchým tr. C 16/20</t>
  </si>
  <si>
    <t>919735112</t>
  </si>
  <si>
    <t>Rezanie existujúceho asfaltového krytu alebo podkladu hĺbky nad 50 do 100 mm</t>
  </si>
  <si>
    <t>919735124</t>
  </si>
  <si>
    <t>Rezanie existujúceho betónového krytu alebo podkladu hĺbky nad 150 do 200 mm</t>
  </si>
  <si>
    <t>8,23*0,1 'Prepočítané koeficientom množstva</t>
  </si>
  <si>
    <t>0,82*13 'Prepočítané koeficientom množstva</t>
  </si>
  <si>
    <t>SO 06B - Kanalizačná prípojka</t>
  </si>
  <si>
    <t>Gumové tesnenie šachtovej rúry 600 ku kanalizačnej revíznej šachte 600</t>
  </si>
  <si>
    <t>8,6*0,1 'Prepočítané koeficientom množstva</t>
  </si>
  <si>
    <t>0,86*13 'Prepočítané koeficientom množstva</t>
  </si>
  <si>
    <t>SO 07 - Dažďová kanalizácia - Retenčná nádrž</t>
  </si>
  <si>
    <t>14138501086</t>
  </si>
  <si>
    <t>Vsakovací Box 600x600x600mm</t>
  </si>
  <si>
    <t>12618941500</t>
  </si>
  <si>
    <t>Geotextília netkaná zo 100% PP</t>
  </si>
  <si>
    <t>12875561160</t>
  </si>
  <si>
    <t>Odvetrávacia platňa, s hrdlom na napojenie rúry KG DN 160</t>
  </si>
  <si>
    <t>11049161001</t>
  </si>
  <si>
    <t>Filtračná prepážka PE-HD H600 pre betónovú šachtu DN1000</t>
  </si>
  <si>
    <t>5922411460</t>
  </si>
  <si>
    <t>Akumulačná šachta betónová 5500x2800x1700 mm (vnútorné)</t>
  </si>
  <si>
    <t>28,24*0,1 'Prepočítané koeficientom množstva</t>
  </si>
  <si>
    <t>2,82*13 'Prepočítané koeficientom množstva</t>
  </si>
  <si>
    <t>SO 08 - Odvodnenie parkoviska a ORL</t>
  </si>
  <si>
    <t>mat001</t>
  </si>
  <si>
    <t>ODLUČOVAČ ROPNÝCH LÁTOK KL 15/1 sII</t>
  </si>
  <si>
    <t>Vlnovcová šachtová rúra DN 600 L=6 m kanalizačná, materiál: PP,</t>
  </si>
  <si>
    <t>Šachtové dno ku kanalizačnej revíznej šachte 600 - prietočné DN 200x0°, materiál: PP,</t>
  </si>
  <si>
    <t>Betónový roznášací prstenec 1100/680/150 ku kanalizačnej šachte 600/1000 NG,</t>
  </si>
  <si>
    <t>Liatinový poklop D600 D400,</t>
  </si>
  <si>
    <t>2,54*0,1 'Prepočítané koeficientom množstva</t>
  </si>
  <si>
    <t>0,25*13 'Prepočítané koeficientom množstva</t>
  </si>
  <si>
    <t>SO 09A - Pripojovací STL plynovod</t>
  </si>
  <si>
    <t xml:space="preserve">    723 - Zdravotechnika - plynovod</t>
  </si>
  <si>
    <t xml:space="preserve">    783 - Dokončovacie práce - nátery</t>
  </si>
  <si>
    <t xml:space="preserve">    23-M - Montáže potrubia</t>
  </si>
  <si>
    <t xml:space="preserve">    35-M - Ostatné</t>
  </si>
  <si>
    <t xml:space="preserve">    46-M - Zemné práce pri extr.mont.prácach</t>
  </si>
  <si>
    <t>130201001</t>
  </si>
  <si>
    <t>Výkop jamy a ryhy v obmedzenom priestore horn. tr.3 ručne</t>
  </si>
  <si>
    <t>130001101</t>
  </si>
  <si>
    <t>Príplatok k cenám za sťaženie výkopu pre všetky triedy</t>
  </si>
  <si>
    <t>Hĺbenie rýh š. nad 600 do 2 000 mm zapažených i nezapažených, s urovnaním dna. Príplatok k cenám za lepivosť horniny 3</t>
  </si>
  <si>
    <t>161101501</t>
  </si>
  <si>
    <t>Zvislé premiestnenie výkopku z horniny I až IV, nosením za každé 3 m výšky</t>
  </si>
  <si>
    <t>162601102</t>
  </si>
  <si>
    <t>Vodorovné premiestnenie výkopku tr.1-4 do 5000 m</t>
  </si>
  <si>
    <t>171201201</t>
  </si>
  <si>
    <t>P01000001</t>
  </si>
  <si>
    <t>Poplatok za skládku</t>
  </si>
  <si>
    <t>5833734300</t>
  </si>
  <si>
    <t>Štrkopiesok 8-32 a</t>
  </si>
  <si>
    <t>5833725100</t>
  </si>
  <si>
    <t>Štrkopiesok 0-63 b</t>
  </si>
  <si>
    <t>175101109</t>
  </si>
  <si>
    <t>Príplatok k cene za prehodenie sypaniny</t>
  </si>
  <si>
    <t>Zdravotechnika - plynovod</t>
  </si>
  <si>
    <t>723110204</t>
  </si>
  <si>
    <t>Potrubie z oceľových rúrok závitových čiernych spojovaných na závit - akosť 11 353.0 DN 25</t>
  </si>
  <si>
    <t>723110206</t>
  </si>
  <si>
    <t>Potrubie z oceľových rúrok závitových čiernych spojovaných na závit - akosť 11 353.0 DN 40</t>
  </si>
  <si>
    <t>723110207</t>
  </si>
  <si>
    <t>Potrubie z oceľových rúrok závitových čiernych spojovaných na závit - akosť 11 353.0 DN 50</t>
  </si>
  <si>
    <t>723130254</t>
  </si>
  <si>
    <t>Potrubie plynové z oceľových bralenových rúrok  DN 50</t>
  </si>
  <si>
    <t>723150342</t>
  </si>
  <si>
    <t>Potrubie z oceľových rúrok hladkých čiernych redukcia - zhotovenie kovaním nad 1 DN DN 40/32</t>
  </si>
  <si>
    <t>723150343</t>
  </si>
  <si>
    <t>Potrubie z oceľových rúrok hladkých čiernych redukcia - zhotovenie kovaním nad 1 DN DN 50/40</t>
  </si>
  <si>
    <t>723160206</t>
  </si>
  <si>
    <t>Prípojka k plynomeru spojená na závit bez obchádzky G 6/4</t>
  </si>
  <si>
    <t>723160336</t>
  </si>
  <si>
    <t>Prípojka k plynomeru zvarená, rozpierka prípojky G 6/4</t>
  </si>
  <si>
    <t>723234101</t>
  </si>
  <si>
    <t>Montáž strednotlakového regulátora tlaku plynu</t>
  </si>
  <si>
    <t>42240730001</t>
  </si>
  <si>
    <t>Regulátor tlaku plynu typ Q=25m3/hod  vstup= 100 kPa, výstup= 2 kPa</t>
  </si>
  <si>
    <t>7232341014</t>
  </si>
  <si>
    <t>D+M oceloplechovej plynovej skrinky s rozmermi 1350x1700x500</t>
  </si>
  <si>
    <t>723239101</t>
  </si>
  <si>
    <t>Montáž armatúry závitovej s dvoma závitmi, kohútik priamy,solenoidový ventil G 1/2</t>
  </si>
  <si>
    <t>5518000022</t>
  </si>
  <si>
    <t>Guľový uzáver plyn 1/2", s vypúšťaním</t>
  </si>
  <si>
    <t>723239103</t>
  </si>
  <si>
    <t>Montáž armatúry závitovej s dvoma závitmi, kohútik priamy,solenoidový ventil G 1</t>
  </si>
  <si>
    <t>5518200117</t>
  </si>
  <si>
    <t>Filter závitový na plyn  1"</t>
  </si>
  <si>
    <t>5518000018</t>
  </si>
  <si>
    <t>Guľový uzáver plyn - MF motýľ  1"</t>
  </si>
  <si>
    <t>723239105</t>
  </si>
  <si>
    <t>Montáž armatúry závitovej s dvoma závitmi, kohútik priamy,solenoidový ventil G 6/4</t>
  </si>
  <si>
    <t>5518000006</t>
  </si>
  <si>
    <t>Guľový uzáver plyn 6/4", FF, páčka</t>
  </si>
  <si>
    <t>723239106</t>
  </si>
  <si>
    <t>Montáž armatúry závitovej s dvoma závitmi, kohútik priamy,solenoidový ventil G 2</t>
  </si>
  <si>
    <t>5518000007</t>
  </si>
  <si>
    <t>Guľový uzáver plyn 2", FF, páčka</t>
  </si>
  <si>
    <t>7344211300</t>
  </si>
  <si>
    <t>Tlakomer deformačný kruhový B 0-6 kPa č.03313 priem. 160</t>
  </si>
  <si>
    <t>7344211301</t>
  </si>
  <si>
    <t>Tlakomer deformačný kruhový B 0-160 kPa č.03313 priem. 160</t>
  </si>
  <si>
    <t>734424912</t>
  </si>
  <si>
    <t>Kohútik čapový K 70-181-716 M 20 x 1, 5</t>
  </si>
  <si>
    <t>734424933</t>
  </si>
  <si>
    <t>Prípojka tlakomera s metrickým závitom DN 15</t>
  </si>
  <si>
    <t>7679951011.1</t>
  </si>
  <si>
    <t>Dodávka a montáž nosníkov, objímok, konzol, podpier, uchytení potrubia</t>
  </si>
  <si>
    <t>Dokončovacie práce - nátery</t>
  </si>
  <si>
    <t>783225600</t>
  </si>
  <si>
    <t>Nátery kov.stav.doplnk.konštr. syntetické farby šedej na vzduchu schnúce 2x emailovaním</t>
  </si>
  <si>
    <t>Nátery kov.stav.doplnk.konštr. syntetické farby šedej na vzduchu schnúce základný</t>
  </si>
  <si>
    <t>783424340</t>
  </si>
  <si>
    <t>Nátery kov.potr.a armatúr syntet. do DN 50 mm</t>
  </si>
  <si>
    <t>210100001</t>
  </si>
  <si>
    <t>Ukončenie vodičov v rozvádzač. vrátane zapojenia a vodičovej koncovky do 2.5 mm2</t>
  </si>
  <si>
    <t>210220302</t>
  </si>
  <si>
    <t>Bleskozvodová svorka nad 2 skrutky (ST, SJ, SK, SZ, SR 01, 02)</t>
  </si>
  <si>
    <t>3540408300</t>
  </si>
  <si>
    <t>HR-Svorka SZ</t>
  </si>
  <si>
    <t>35404083001</t>
  </si>
  <si>
    <t>Autozásuvka- ukončenie sign. vodiča</t>
  </si>
  <si>
    <t>EL01</t>
  </si>
  <si>
    <t>Ochranne pospajanie a uzemnenie skrinky DRZ</t>
  </si>
  <si>
    <t>Montáže potrubia</t>
  </si>
  <si>
    <t>230120091N</t>
  </si>
  <si>
    <t>Osadenie signalizačného vodiča</t>
  </si>
  <si>
    <t>3410701600.1</t>
  </si>
  <si>
    <t>Kábel/vodič pre pevné uloženie - CE 4mm2 s PE izoláciou a plným CU jadrom</t>
  </si>
  <si>
    <t>230120095</t>
  </si>
  <si>
    <t>Montáž  vývodu signalizačného vodiča</t>
  </si>
  <si>
    <t>2301800241N</t>
  </si>
  <si>
    <t>Montáž flexodrenážneho potrubia D75</t>
  </si>
  <si>
    <t>2867104101</t>
  </si>
  <si>
    <t>PE potrubie flexodrenážne D75</t>
  </si>
  <si>
    <t>230202002</t>
  </si>
  <si>
    <t>Montáž plynovodu z polyetylénových rúr zváraných elektrotvarovkami PE D 32 mm</t>
  </si>
  <si>
    <t>2861121100</t>
  </si>
  <si>
    <t>Rúra PE-100 SDR 11,0 (0,7 Mpa)  32 x 3.0mm nav</t>
  </si>
  <si>
    <t>230203052</t>
  </si>
  <si>
    <t>Montáž objímky MB so zarážkou PE 100 SDR 11 D 32</t>
  </si>
  <si>
    <t>2861699903</t>
  </si>
  <si>
    <t>Objímka so zarážkou MB PE 100 SDR 11 DN 32 obj.č. 612682 FRIALEN</t>
  </si>
  <si>
    <t>230203253</t>
  </si>
  <si>
    <t>Montáž armatúry DAA (Kit) prípojkovej navrtávacej s predľženou odbočkou PE 100 SDR 11 D 110/32</t>
  </si>
  <si>
    <t>2861625100</t>
  </si>
  <si>
    <t>Elektrotvarovky s predĺženou odbočkou DAA PE 100 SDR 11 DN 110/32</t>
  </si>
  <si>
    <t>230203592</t>
  </si>
  <si>
    <t>Montáž USTN prechodka PE/oceľ s vonk. závitom PE100 SDR11 D32/1"</t>
  </si>
  <si>
    <t>2861659200</t>
  </si>
  <si>
    <t>Elektrotvarovky prechodka PE/oceľ USTN s vonkajším závitom PE 100 SDR 11 DN/R" 32/1"</t>
  </si>
  <si>
    <t>230220011</t>
  </si>
  <si>
    <t>Montáž orientačnej tabulky ON 13 2970</t>
  </si>
  <si>
    <t>5482302200</t>
  </si>
  <si>
    <t>Tabuľka výstražná dvojfarebná 21x15 mm</t>
  </si>
  <si>
    <t>5482302200T</t>
  </si>
  <si>
    <t>Tabuľka na označenie vzdialenosti a poradového čisla hydrantu 70x140mm</t>
  </si>
  <si>
    <t>5482271200</t>
  </si>
  <si>
    <t>Príchytka perová 30x30 mm</t>
  </si>
  <si>
    <t>100ks</t>
  </si>
  <si>
    <t>230230016</t>
  </si>
  <si>
    <t>Hlavná tlaková skúška vzduchom 0, 6 MPa - STN 38 6413 DN 50</t>
  </si>
  <si>
    <t>35-M</t>
  </si>
  <si>
    <t>HZ01</t>
  </si>
  <si>
    <t>Revízie</t>
  </si>
  <si>
    <t>HZ04.1</t>
  </si>
  <si>
    <t>Skúška potrubia omydlením</t>
  </si>
  <si>
    <t>HZ05</t>
  </si>
  <si>
    <t>Geodetické zameranie</t>
  </si>
  <si>
    <t>HZ06</t>
  </si>
  <si>
    <t>Vytýčenie inžinierskych sietí</t>
  </si>
  <si>
    <t>46-M</t>
  </si>
  <si>
    <t>Zemné práce pri extr.mont.prácach</t>
  </si>
  <si>
    <t>460490012</t>
  </si>
  <si>
    <t>Rozvinutie a uloženie výstražnej fólie z PVC do ryhy, šírka 33 cm</t>
  </si>
  <si>
    <t>2830010620</t>
  </si>
  <si>
    <t>Výstražná fólia ŽLTÁ - POZOR PLYN, 1 kotúč=500m,</t>
  </si>
  <si>
    <t>SO 09B - Pripojovací STL plynovod</t>
  </si>
  <si>
    <t>Výstražná fólia ŽLTÁ - POZOR PLYN, 1 kotúč=500m</t>
  </si>
  <si>
    <t>SO 10A - NN prípojka</t>
  </si>
  <si>
    <t>D1 - Prípojka NN</t>
  </si>
  <si>
    <t>D2 - Zemné práce</t>
  </si>
  <si>
    <t>D3 - HZS , Ostatné</t>
  </si>
  <si>
    <t>Prípojka NN</t>
  </si>
  <si>
    <t>Pol1</t>
  </si>
  <si>
    <t>Elektromerový rozvádzač RE, vrátane zapojenia</t>
  </si>
  <si>
    <t>Pol2</t>
  </si>
  <si>
    <t>Doplnenie NN rozvádzača trafostanice</t>
  </si>
  <si>
    <t>Pol3</t>
  </si>
  <si>
    <t>Prípojková skriňa SR3 + zemný diel, vrátane zapojenia</t>
  </si>
  <si>
    <t>Pol4</t>
  </si>
  <si>
    <t>Kábel NAYY-J 4x240mm²</t>
  </si>
  <si>
    <t>Pol5</t>
  </si>
  <si>
    <t xml:space="preserve">Uzemňovacie vedenie 5052 DIN 30x3,5, so zaoblenou hranou, uložené v zemi, rozmer 30x3,5mm, FT </t>
  </si>
  <si>
    <t>Pol6</t>
  </si>
  <si>
    <t>Chránička FXKVS DN160</t>
  </si>
  <si>
    <t>Pol7</t>
  </si>
  <si>
    <t>Vytýčenie trasy vonkajšieho silového vedenia,v prehľadnom teréne vedenie NN</t>
  </si>
  <si>
    <t>Pol9</t>
  </si>
  <si>
    <t>Výkop v ceste do hĺbky 120 cm v asfalte, odvoz sutiny na skládku, pokládka kábla, betón, chránička, pokládka nového asfaltu (+ podkladu), uvedenie do pôvodného stavu</t>
  </si>
  <si>
    <t>Pol11</t>
  </si>
  <si>
    <t>Fólia červená-blesk, šírka 300mm, balenie  250m</t>
  </si>
  <si>
    <t>Pol12</t>
  </si>
  <si>
    <t>Pol14</t>
  </si>
  <si>
    <t>Pol15</t>
  </si>
  <si>
    <t>Pol16</t>
  </si>
  <si>
    <t>Pol17</t>
  </si>
  <si>
    <t>Naloženie zeminy, odvoz do 1 km a zloženie na skládke a jazda späť</t>
  </si>
  <si>
    <t>Pol18</t>
  </si>
  <si>
    <t>Pol20</t>
  </si>
  <si>
    <t>Pol21</t>
  </si>
  <si>
    <t>Pol22</t>
  </si>
  <si>
    <t>Polohopisné a výškopisné ( geodetické )zameranie</t>
  </si>
  <si>
    <t>Pol23</t>
  </si>
  <si>
    <t>SO 10B - NN prípojka</t>
  </si>
  <si>
    <t>Pol24</t>
  </si>
  <si>
    <t>Pol25</t>
  </si>
  <si>
    <t>SO 11 - Telekomunikačná prípojka</t>
  </si>
  <si>
    <t>Pol26</t>
  </si>
  <si>
    <t>Výtýčenie existujúcich sietí</t>
  </si>
  <si>
    <t>Pol676</t>
  </si>
  <si>
    <t>Výtýčenie vytyčovacích bodov - vykolíkovanie</t>
  </si>
  <si>
    <t>Pol677</t>
  </si>
  <si>
    <t>Porealizačné geodetické zameranie</t>
  </si>
  <si>
    <t>Pol678</t>
  </si>
  <si>
    <t>Výkop, zemné práce 120x40</t>
  </si>
  <si>
    <t>Pol679</t>
  </si>
  <si>
    <t>Zasypanie, konečný zásyp ryhy, zhutnenie, povrchová úprava, zemné práce.</t>
  </si>
  <si>
    <t>Pol680</t>
  </si>
  <si>
    <t>Vybudovanie pieskového lôžka - 10cm, zemné práce.</t>
  </si>
  <si>
    <t>Pol681</t>
  </si>
  <si>
    <t>Obsyp káblov a trubiek - 10cm, zemné práce.</t>
  </si>
  <si>
    <t>Pol682</t>
  </si>
  <si>
    <t>Zabezpečenie staveniska pred úrazom</t>
  </si>
  <si>
    <t>Pol683</t>
  </si>
  <si>
    <t>Ochranné PE kryty  (1m)</t>
  </si>
  <si>
    <t>Pol684</t>
  </si>
  <si>
    <t>Tesnenie, izolácia-pena, pásky</t>
  </si>
  <si>
    <t>Pol685</t>
  </si>
  <si>
    <t>Výstražná fólia 33mm</t>
  </si>
  <si>
    <t>Pol686</t>
  </si>
  <si>
    <t>Piesok, štrkopiesok pre pieskové lôžko a obsyp</t>
  </si>
  <si>
    <t>Pol687</t>
  </si>
  <si>
    <t>Markre pre identifikáciu uloženia SLP rozvodov</t>
  </si>
  <si>
    <t>Pol688</t>
  </si>
  <si>
    <t>Pokládka chráničiky do zeme DN110</t>
  </si>
  <si>
    <t>Pol689</t>
  </si>
  <si>
    <t>Zaťahovanie trubiek a káblov do chraničiek</t>
  </si>
  <si>
    <t>Pol690</t>
  </si>
  <si>
    <t>Spojkovanie r. manipulácia, utesnenie</t>
  </si>
  <si>
    <t>Pol691</t>
  </si>
  <si>
    <t>Montáž koncoviek HDPE r. utesnenie rúr</t>
  </si>
  <si>
    <t>Pol692</t>
  </si>
  <si>
    <t>Kabinet pre optické rozvody</t>
  </si>
  <si>
    <t>Pol693</t>
  </si>
  <si>
    <t>Montáž kabinetu pre optické rozvody</t>
  </si>
  <si>
    <t>Pol694</t>
  </si>
  <si>
    <t>Mutirúra DB4x7_1</t>
  </si>
  <si>
    <t>Pol695</t>
  </si>
  <si>
    <t>Koncovky pre multirúru DB4x7_1</t>
  </si>
  <si>
    <t>Pol696</t>
  </si>
  <si>
    <t>Korugovaná chránička DN 110</t>
  </si>
  <si>
    <t>Pol697</t>
  </si>
  <si>
    <t>Príprava bubna, káblov,meranie,rezanie,odpancierovanie,úprava dvoch koncov káblov do 100 žíl</t>
  </si>
  <si>
    <t>Pol698</t>
  </si>
  <si>
    <t>Miestne telefónne káble TCEPKPFLE 10XN 0.6</t>
  </si>
  <si>
    <t>Pol699</t>
  </si>
  <si>
    <t>Skriňa plastová 20p vnútorná, LSA pásiky</t>
  </si>
  <si>
    <t>Pol700</t>
  </si>
  <si>
    <t>Jednosmerné kontrolné merania káblov</t>
  </si>
  <si>
    <t>Pol701</t>
  </si>
  <si>
    <t>Digitálne zameranie a vyhodnotenie PD skutočne položených káblov</t>
  </si>
  <si>
    <t>km</t>
  </si>
  <si>
    <t>Pol702</t>
  </si>
  <si>
    <t>Dozor prevádzkovateľa káblov pri montážnych prácach</t>
  </si>
  <si>
    <t>Pol703</t>
  </si>
  <si>
    <t>jadrové vŕtanie priemer 50mm</t>
  </si>
  <si>
    <t>Pol704</t>
  </si>
  <si>
    <t>Ostatné nešpecifikované dodávky a práce</t>
  </si>
  <si>
    <t>Pol705</t>
  </si>
  <si>
    <t>piesok, štrkopiesok pre pieskové lôžko a obsyp</t>
  </si>
  <si>
    <t>Pol706</t>
  </si>
  <si>
    <t>optický kabel vonkajší 24vlákno single mode</t>
  </si>
  <si>
    <t>Pol707</t>
  </si>
  <si>
    <t>Kabinet ORU</t>
  </si>
  <si>
    <t>Pol708</t>
  </si>
  <si>
    <t>Montáž kabinetu ORU</t>
  </si>
  <si>
    <t>SO 12A - Fotovoltaika</t>
  </si>
  <si>
    <t>D1 - TECHNOLÓGIA FTVE</t>
  </si>
  <si>
    <t>D2 - KABELÁŽ FTVE</t>
  </si>
  <si>
    <t>D3 - ROZVÁDZAČ FTVE</t>
  </si>
  <si>
    <t>D4 - OSTATNÉ SLUŽBY</t>
  </si>
  <si>
    <t>TECHNOLÓGIA FTVE</t>
  </si>
  <si>
    <t>Pol27</t>
  </si>
  <si>
    <t>panely JXSOL JX72-156M 360 Wp</t>
  </si>
  <si>
    <t>KS</t>
  </si>
  <si>
    <t>Pol28</t>
  </si>
  <si>
    <t>profil AL 40x40 mm</t>
  </si>
  <si>
    <t>Pol29</t>
  </si>
  <si>
    <t>striedač Fronius ECO 27.0-3-S + Datamanager 2.0</t>
  </si>
  <si>
    <t>Pol30</t>
  </si>
  <si>
    <t>Fronius SmartMeter - doplnenie do RH</t>
  </si>
  <si>
    <t>Pol31</t>
  </si>
  <si>
    <t>MTP 150/5A, 10VA, 0,5%  - doplnenie do RH</t>
  </si>
  <si>
    <t>Pol32</t>
  </si>
  <si>
    <t>istič 3x100A/B  - doplnenie do RH</t>
  </si>
  <si>
    <t>KABELÁŽ FTVE</t>
  </si>
  <si>
    <t>Pol33</t>
  </si>
  <si>
    <t>CYKY-J 5x10 mm2</t>
  </si>
  <si>
    <t>Pol34</t>
  </si>
  <si>
    <t>CYKY-O 4x4 mm2</t>
  </si>
  <si>
    <t>Pol35</t>
  </si>
  <si>
    <t>Solar kabel 1x6 mm2</t>
  </si>
  <si>
    <t>Pol36</t>
  </si>
  <si>
    <t>CY 1x16 mm2 zž</t>
  </si>
  <si>
    <t>Pol37</t>
  </si>
  <si>
    <t>žľab š100xh30 mm</t>
  </si>
  <si>
    <t>Pol38</t>
  </si>
  <si>
    <t>FTP cat.6</t>
  </si>
  <si>
    <t>ROZVÁDZAČ FTVE</t>
  </si>
  <si>
    <t>Pol39</t>
  </si>
  <si>
    <t>istič 3x100A/B</t>
  </si>
  <si>
    <t>Pol40</t>
  </si>
  <si>
    <t>istič 3x50A/B</t>
  </si>
  <si>
    <t>Pol41</t>
  </si>
  <si>
    <t>istič 3x6A/B</t>
  </si>
  <si>
    <t>Pol42</t>
  </si>
  <si>
    <t>poistkový odpínač 10x38 2-pólový, 32A, 1000VDC</t>
  </si>
  <si>
    <t>Pol43</t>
  </si>
  <si>
    <t>poistky 10x38 15A gPV</t>
  </si>
  <si>
    <t>Pol44</t>
  </si>
  <si>
    <t>zvodič prepätia AC B+C TNS 275V 12,5kA</t>
  </si>
  <si>
    <t>Pol45</t>
  </si>
  <si>
    <t>zvodič prepätia DC B+C 1000V 12,5kA</t>
  </si>
  <si>
    <t>Pol46</t>
  </si>
  <si>
    <t>stykač 100A/3</t>
  </si>
  <si>
    <t>Pol47</t>
  </si>
  <si>
    <t>ochrana BENDER VMD423H</t>
  </si>
  <si>
    <t>OSTATNÉ SLUŽBY</t>
  </si>
  <si>
    <t>Pol49</t>
  </si>
  <si>
    <t>Projektová dokumentácia</t>
  </si>
  <si>
    <t>Pol50</t>
  </si>
  <si>
    <t>Dozor a zabezpečenie pracoviska NN</t>
  </si>
  <si>
    <t>Pol51</t>
  </si>
  <si>
    <t>Odborná prehliadka a odborná skúška</t>
  </si>
  <si>
    <t>Pol52</t>
  </si>
  <si>
    <t>Projektový management</t>
  </si>
  <si>
    <t>Pol53</t>
  </si>
  <si>
    <t>Inžiniering a pripojenie FTVE</t>
  </si>
  <si>
    <t>Pol54</t>
  </si>
  <si>
    <t>Servis</t>
  </si>
  <si>
    <t>rok</t>
  </si>
  <si>
    <t>Pol55</t>
  </si>
  <si>
    <t>Doprava</t>
  </si>
  <si>
    <t>Pol675</t>
  </si>
  <si>
    <t>Ostatné služby</t>
  </si>
  <si>
    <t>SO 12B - Fotovoltaika</t>
  </si>
  <si>
    <t>SO 13 - Záložný generátor</t>
  </si>
  <si>
    <t>Motorgenerator  MG GP135SIN Záložný výkon  (LTP) 132 kVA / 105,6 kW,  Menovitý výkon (PRP) 120 kVA / 96 kW Hlavný Istič MG + riadiaci rozvádzač s riadiacou jednotkou DSE7320 Applipower                        Nabíjačka, Predohrev chladiacej kvapaliny,  Ruč</t>
  </si>
  <si>
    <t>Doplnenie výstupných ističov 2x125A do rozvádzač MG na ráme MG pre R-ATS1 a R-ATS2</t>
  </si>
  <si>
    <t>kpl.</t>
  </si>
  <si>
    <t>SNMP adaptér - motitoring cez Ethernet, vrátane funkčnéj Mib tabuľky</t>
  </si>
  <si>
    <t>Pol62</t>
  </si>
  <si>
    <t>Elektronická regulácia otáčok motora !!!</t>
  </si>
  <si>
    <t>Pol63</t>
  </si>
  <si>
    <t>Palivová nádrž 500 litrov na 24 hod. pri 70kW !!!</t>
  </si>
  <si>
    <t>Pol64</t>
  </si>
  <si>
    <t>Pol65</t>
  </si>
  <si>
    <t>Pol66</t>
  </si>
  <si>
    <t>Doprava MG a výkladka na pripravený betónový základ , vrátane žeriavu</t>
  </si>
  <si>
    <t>Pol67</t>
  </si>
  <si>
    <t>Montážne práce, zapojenie MG na vopred pripravené káblové rozvody a uzemnenie  uvedenie            do prevádzky, zaškolenie obsluhy</t>
  </si>
  <si>
    <t>Pol68</t>
  </si>
  <si>
    <t>Drobný montážny a spojovací materiál - tlmiace dosky pod MG</t>
  </si>
  <si>
    <t>Pol69</t>
  </si>
  <si>
    <t>Palivo na skúšobnú prevádzku 500litrov vrátane manipulácie s PHM</t>
  </si>
  <si>
    <t>Pol70</t>
  </si>
  <si>
    <t>Projektová dokumentácia skutočného vyhotovenia</t>
  </si>
  <si>
    <t>Pol71</t>
  </si>
  <si>
    <t>Odborné stanovisko od oprávnenej osoby, pred uvedením strojného zariadenia do prevádzky                               v zmysle §14 ods. 1 písm. d) zákona č. 124/2006 Z.z. v znení neskorších predpisov                                         v nádväznosti n</t>
  </si>
  <si>
    <t>Pol72</t>
  </si>
  <si>
    <t>Prvá odborná prehliadka a skúška uzemnenia MG, káblové prepojenie MG s R-ATS</t>
  </si>
  <si>
    <t>Pol73</t>
  </si>
  <si>
    <t>Protokol o vykonanej technickej kontrole nádrže a ekologickej vane podľa STN753415 a STN650201, v zmysle vodného zákona č. 364/2004 Z.z. SR</t>
  </si>
  <si>
    <t>Poznámka k položke:_x000D_
Káblové prepojenie medzi MG a R-ATS1 silový kábel dimenzovaný na 125A _x000D_
Káblové prepojenie medzi MG a R-ATS1 ovládací kábel a signalizačný kábel  Cu 2x 12x1,5_x000D_
Káblové prepojenie medzi MG a R-ATS2 silový kábel dimenzovaný na 125A _x000D_
Káblové prepojenie medzi MG a R-ATS2 ovládací kábel a signalizačný kábel  Cu 2x 12x1,5_x000D_
Ethernet kábel medzi MG a ethernet zásuvkou _x000D_
Vlastná spotreba dimenzovaná na 16A / 1P / TN-S  medzi MG a R-ATS1_x000D_
Uzemnenie MG max odpor uzemnenia 5Ohm</t>
  </si>
  <si>
    <t>ZOZNAM FIGÚR</t>
  </si>
  <si>
    <t>Výmera</t>
  </si>
  <si>
    <t xml:space="preserve"> SO 01/ 01</t>
  </si>
  <si>
    <t>Použitie figúry:</t>
  </si>
  <si>
    <t xml:space="preserve"> SO 01/ 02</t>
  </si>
  <si>
    <t xml:space="preserve"> SO 01/ 04</t>
  </si>
  <si>
    <t>EPS__121</t>
  </si>
  <si>
    <t>"celková plocha podlahy - podlahy P6 a P7</t>
  </si>
  <si>
    <t>-(5,18+7,17+20,47+96,16+18,69+14,56+96,38+18,1+20,47)</t>
  </si>
  <si>
    <t>K2a</t>
  </si>
  <si>
    <t xml:space="preserve"> SO 02/ 01</t>
  </si>
  <si>
    <t xml:space="preserve"> SO 02/ 02</t>
  </si>
  <si>
    <t xml:space="preserve"> SO 02/ 04</t>
  </si>
  <si>
    <t>EPOXID_1</t>
  </si>
  <si>
    <t>EPS_150</t>
  </si>
  <si>
    <t>(5,18+11,94+19,4+95,34+16,20+16,2+95,55+18,16+19,40)</t>
  </si>
  <si>
    <t>ocel_100kg_1</t>
  </si>
  <si>
    <t>ocel_10kg_1</t>
  </si>
  <si>
    <t>ocel_20kg_1</t>
  </si>
  <si>
    <t>ocel_250kg_1</t>
  </si>
  <si>
    <t>ocel_500kg_1</t>
  </si>
  <si>
    <t>ocel_50kg_1</t>
  </si>
  <si>
    <t>ocel_5kg_1</t>
  </si>
  <si>
    <t>Plocha_podlahy_1</t>
  </si>
  <si>
    <t>plocha_S2_1</t>
  </si>
  <si>
    <t>plocha_S3_1</t>
  </si>
  <si>
    <t>plocha_S4_1</t>
  </si>
  <si>
    <t>plocha_S6_1</t>
  </si>
  <si>
    <t>VYSVETLIVKY K ZMENÁM POLOŽIEK</t>
  </si>
  <si>
    <t>PRIDANÁ POZNÁMKA K POLOŽKE</t>
  </si>
  <si>
    <t>ZMENA MNOŽSTVA ALEBO POISU POLOŽKY</t>
  </si>
  <si>
    <t>NOVÁ POLOŽKA</t>
  </si>
  <si>
    <t>Výplň odvodňovacieho rebra alebo trativodu do rýh kamenivom hrubým drveným - štrkodrva frakcie 32-90 mm</t>
  </si>
  <si>
    <t>Silový rozvádzač R-ATS1  4P 200A --- umiestnený mimo rámu MG                                                            Silový rozvádzač obsahuje riadiacu jednotku s grafickým display , automaticky vyhodnocuje kvalitu siete a posiala diaľkový štart na MG. 
dvojica štvorpólových 4P 200A výkonových prvkov (stýkačov) mechanicky a elektricky blokované, systém TN-S.   1x prívod hlavná sieť, 1x prívod motorgenerátor, 1x zálohovaný vývod</t>
  </si>
  <si>
    <t>Silový rozvádzač R-ATS2  4P 200A --- umiestnený mimo rámu MG                                                            Silový rozvádzač obsahuje riadiacu jednotku s grafickým display , automaticky vyhodnocuje kvalitu siete a posiala diaľkový štart na MG.
dvojica štvorpólových 4P 200A výkonových prvkov (stýkačov) mechanicky a elektricky blokované, systém TN-S.   1x prívod hlavná sieť, 1x prívod motorgenerátor, 1x zálohovaný vývod.</t>
  </si>
  <si>
    <t>Odsávací radiálny ventilátor pre zákryt motor mimo prúdu vzduchu max. 240W, 230V/1/50
vzduchový výkon 330m3/h, tlaková strata 210Pa.</t>
  </si>
  <si>
    <t>Prívodná jednotka s reguláciou Filter F7, el. ohrievač, EC ventilátor 3,67kW, 230V/1/50
vzduchový výkon 320m3/h, tlaková strata 200Pa.</t>
  </si>
  <si>
    <t>Prívodná jednotka s reguláciou Filter F7, el. ohrievač, EC ventilátor 2,34kW, 230V/1/50
vzduchový výkon 150m3/h, tlaková strata 150Pa.</t>
  </si>
  <si>
    <t>Radiálny ventilátor hlukovo izolovaný 60W, 230V/1/50
vzduchový výkon 260m3/h, tlaková strata 200Pa, 58dB(A).</t>
  </si>
  <si>
    <t xml:space="preserve">Horizontálna dverná clona, dizajnová, elektrická V = 5250/3750m3/h, rýchlosť výfuku 12,5m/s el. ohrev 400V/3f/50Hz AC vetilátor 1,15kW/230V hmotnosť 105kg rozmer VxŠxH - 300x2000x800
</t>
  </si>
  <si>
    <t>príplatok za RAL 9010</t>
  </si>
  <si>
    <t>Prívodná jednotka s reguláciou Filter F7, el. ohrievač, EC ventilátor 2,34kW, 230V/1/50
vzduchový výkon 150m3/h, tlaková strata 150Pa</t>
  </si>
  <si>
    <t>Radiálny ventilátor hlukovo izolovaný 60W, 230V/1/50
vzduchový výkon 260m3/h, tlaková strata 200Pa, 58dB(A)</t>
  </si>
  <si>
    <t>Krytiny z  titánzinkového TiZn plechu, zo zvitkov šírky 670 mm, sklon nad 30° do 45°, podrobna spec vid PD, hr. 0,8 mm
plech so šedou patinou (PATINA GREY)</t>
  </si>
  <si>
    <t>Krytiny z  titánzinkového TiZn plechu, zo zvitkov šírky 670 mm, sklon nad 30° do 45°, podrobna spec vid PD, hr. 0,8 mm
04_Nové konštrukcie</t>
  </si>
  <si>
    <t xml:space="preserve">Odpadkový kôš exterierový
Odpadkový kôš s objemom 55l, telo z oceľového plechu, popolník s antikorovým zhášačom cigariet. Ukotvenie na dlažbu
(napr. Radium od mmcité)
</t>
  </si>
  <si>
    <t>Stojan na bycikle
Zinkovaná oceľová konštrukcia povrchovo upravená práškovým vypaľovaným lakom. V hornej časti ochranný pás z odolnej gumy. Ukotvenie na dlažbu (napr. Edgetyre od mmcité)</t>
  </si>
  <si>
    <t xml:space="preserve">Lavička - exteriér (tehla)
dĺžka 2 m, šírka 55 cm, výška 50 cm+5 cm doska
doska: 5 cm hrúbka, 2 m dĺžka, 10 cm šírka (spolu 32 ks)
- základ lavičky z tehly (vytvorené z ostatkového materiálu pri búracích prácach)
</t>
  </si>
  <si>
    <t>Montáž kov. podhľadov kazetových, systém vrátane nosného roštu na oceľ. konštr. z kaziet veľ. 600x600 mm  + dodávka, Hladký podhľad bielej farby</t>
  </si>
  <si>
    <t>OST12_Elektrická roleta hliníková, šxl 1280x1950 mm, spec vid PD, Úplne zatemňujúca, Uzatvorený box,bez požiarnej odolnosti,</t>
  </si>
  <si>
    <t>Izolacia mineralna vlna puzdra 28x150 - vyskladat a obalit hliníkovým plechom</t>
  </si>
  <si>
    <t>Izolacia mineralna vlna puzdra  35x150 - vyskladat a obalit hliníkovým plechom</t>
  </si>
  <si>
    <t>Izolacia mineralna vlna puzdra  28x150 - vyskladat a obalit hliníkovým plechom</t>
  </si>
  <si>
    <t>SDK6 _Priečka SDK hr. 175 mm jednoducho opláštená doskami RBI 12,5 mm, CW 75  + mineral zvuk izol 50 mm, spec vid PD</t>
  </si>
  <si>
    <t>SDK7_Priečka SDK hr. 150 mm jednoducho opláštená doskami RBI 12,5 mm, CW 75  + mineral zvuk izol 50 mm, spec vid PD</t>
  </si>
  <si>
    <t>SDK 4_Priečka SDK  hr. 300 mm jednoducho opláštená doskami RBI 12.5 mm s tep. izoláciou, CW 75+ 2x mineral zvuk izol 50 mm, spec vid PD</t>
  </si>
  <si>
    <t>SDK5_Priečka SDK hr. 200 mm jednoducho opláštená doskami RBI 12.5 mm s tep. izoláciou, CW 75, spec vid PD</t>
  </si>
  <si>
    <t>SDK 10_Priečka SDK hr. 200 mm dvojito opláštená doskami RF 12.5 mm s tep. izoláciou, dvojitá podkonštrukcia 2xCW 50 s medzerou+ 2x mineral zvuk izol 50 mm, spec vid PD</t>
  </si>
  <si>
    <t>SDK 9_Priečka SDK hr. 200 mm dvojito opláštená doskami RBI 12.5 mm s tep. izoláciou, dvojitá podkonštrukcia 2xCW 50 s medzerou + 2x minerla zvuk izol 50 mm</t>
  </si>
  <si>
    <t>SDK 1_Priečka SDK hr. 200 mm dvojito opláštená doskami RBI 12.5 mm s tep. izoláciou, dvojitá podkonštrukcia 2xCW 50 s medzerou+ 2x mineral zvuk izol 50 mm, spec vid PD</t>
  </si>
  <si>
    <t>SDK2_ZHUSTENÝ RASTER !!!!!!!!!!!!!!!!  Priečka SDK hr. 150 mm dvojito opláštená doskami RBI 12.5 mm s tep. izoláciou, CW 100, spec vid 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</si>
</sst>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7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b/>
      <u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9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9086"/>
      </patternFill>
    </fill>
    <fill>
      <patternFill patternType="solid">
        <fgColor rgb="FFFFD274"/>
      </patternFill>
    </fill>
    <fill>
      <patternFill patternType="solid">
        <fgColor rgb="FF859BE7"/>
      </patternFill>
    </fill>
    <fill>
      <patternFill patternType="solid">
        <fgColor theme="5"/>
        <bgColor indexed="64"/>
      </patternFill>
    </fill>
    <fill>
      <patternFill patternType="solid">
        <fgColor rgb="FFFF9086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4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6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5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4" fillId="6" borderId="23" xfId="0" applyFont="1" applyFill="1" applyBorder="1" applyAlignment="1" applyProtection="1">
      <alignment horizontal="center" vertical="center"/>
      <protection locked="0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33" fillId="0" borderId="0" xfId="0" applyFont="1" applyAlignment="1">
      <alignment horizontal="left" vertical="center" wrapText="1"/>
    </xf>
    <xf numFmtId="0" fontId="39" fillId="0" borderId="23" xfId="0" applyFont="1" applyBorder="1" applyAlignment="1" applyProtection="1">
      <alignment horizontal="center" vertical="center"/>
      <protection locked="0"/>
    </xf>
    <xf numFmtId="0" fontId="39" fillId="7" borderId="23" xfId="0" applyFont="1" applyFill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4" fontId="39" fillId="0" borderId="23" xfId="0" applyNumberFormat="1" applyFont="1" applyBorder="1" applyAlignment="1" applyProtection="1">
      <alignment vertical="center"/>
      <protection locked="0"/>
    </xf>
    <xf numFmtId="4" fontId="39" fillId="3" borderId="23" xfId="0" applyNumberFormat="1" applyFont="1" applyFill="1" applyBorder="1" applyAlignment="1" applyProtection="1">
      <alignment vertical="center"/>
      <protection locked="0"/>
    </xf>
    <xf numFmtId="0" fontId="40" fillId="0" borderId="23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41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4" fillId="8" borderId="23" xfId="0" applyFont="1" applyFill="1" applyBorder="1" applyAlignment="1" applyProtection="1">
      <alignment horizontal="center" vertical="center"/>
      <protection locked="0"/>
    </xf>
    <xf numFmtId="0" fontId="39" fillId="8" borderId="23" xfId="0" applyFont="1" applyFill="1" applyBorder="1" applyAlignment="1" applyProtection="1">
      <alignment horizontal="center" vertical="center"/>
      <protection locked="0"/>
    </xf>
    <xf numFmtId="0" fontId="39" fillId="6" borderId="23" xfId="0" applyFont="1" applyFill="1" applyBorder="1" applyAlignment="1" applyProtection="1">
      <alignment horizontal="center" vertical="center"/>
      <protection locked="0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24" fillId="7" borderId="23" xfId="0" applyFont="1" applyFill="1" applyBorder="1" applyAlignment="1" applyProtection="1">
      <alignment horizontal="center" vertical="center"/>
      <protection locked="0"/>
    </xf>
    <xf numFmtId="0" fontId="39" fillId="3" borderId="19" xfId="0" applyFont="1" applyFill="1" applyBorder="1" applyAlignment="1" applyProtection="1">
      <alignment horizontal="left" vertical="center"/>
      <protection locked="0"/>
    </xf>
    <xf numFmtId="0" fontId="39" fillId="0" borderId="20" xfId="0" applyFont="1" applyBorder="1" applyAlignment="1">
      <alignment horizontal="center"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7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45" fillId="7" borderId="23" xfId="0" applyFont="1" applyFill="1" applyBorder="1" applyAlignment="1" applyProtection="1">
      <alignment horizontal="center" vertical="center"/>
      <protection locked="0"/>
    </xf>
    <xf numFmtId="0" fontId="46" fillId="6" borderId="23" xfId="0" applyFont="1" applyFill="1" applyBorder="1" applyAlignment="1" applyProtection="1">
      <alignment horizontal="center" vertical="center"/>
      <protection locked="0"/>
    </xf>
    <xf numFmtId="0" fontId="46" fillId="8" borderId="23" xfId="0" applyFont="1" applyFill="1" applyBorder="1" applyAlignment="1" applyProtection="1">
      <alignment horizontal="center" vertical="center"/>
      <protection locked="0"/>
    </xf>
    <xf numFmtId="0" fontId="24" fillId="9" borderId="23" xfId="0" applyFont="1" applyFill="1" applyBorder="1" applyAlignment="1" applyProtection="1">
      <alignment horizontal="center" vertical="center"/>
      <protection locked="0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0" fillId="0" borderId="2" xfId="0" applyFill="1" applyBorder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vertical="center"/>
      <protection locked="0"/>
    </xf>
    <xf numFmtId="0" fontId="26" fillId="0" borderId="0" xfId="0" applyFont="1" applyFill="1" applyAlignment="1">
      <alignment horizontal="left" vertical="center"/>
    </xf>
    <xf numFmtId="0" fontId="24" fillId="0" borderId="16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24" fillId="10" borderId="23" xfId="0" applyFont="1" applyFill="1" applyBorder="1" applyAlignment="1" applyProtection="1">
      <alignment horizontal="center" vertical="center"/>
      <protection locked="0"/>
    </xf>
    <xf numFmtId="0" fontId="39" fillId="10" borderId="23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26" fillId="0" borderId="0" xfId="0" applyNumberFormat="1" applyFont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a" xfId="0" builtinId="0" customBuiltin="1"/>
  </cellStyles>
  <dxfs count="0"/>
  <tableStyles count="0"/>
  <colors>
    <mruColors>
      <color rgb="FFFF90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worksheet" Target="worksheets/sheet26.xml" /><Relationship Id="rId39" Type="http://schemas.openxmlformats.org/officeDocument/2006/relationships/worksheet" Target="worksheets/sheet39.xml" /><Relationship Id="rId3" Type="http://schemas.openxmlformats.org/officeDocument/2006/relationships/worksheet" Target="worksheets/sheet3.xml" /><Relationship Id="rId21" Type="http://schemas.openxmlformats.org/officeDocument/2006/relationships/worksheet" Target="worksheets/sheet21.xml" /><Relationship Id="rId34" Type="http://schemas.openxmlformats.org/officeDocument/2006/relationships/worksheet" Target="worksheets/sheet34.xml" /><Relationship Id="rId42" Type="http://schemas.openxmlformats.org/officeDocument/2006/relationships/worksheet" Target="worksheets/sheet42.xml" /><Relationship Id="rId47" Type="http://schemas.openxmlformats.org/officeDocument/2006/relationships/worksheet" Target="worksheets/sheet47.xml" /><Relationship Id="rId50" Type="http://schemas.openxmlformats.org/officeDocument/2006/relationships/theme" Target="theme/theme1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worksheet" Target="worksheets/sheet25.xml" /><Relationship Id="rId33" Type="http://schemas.openxmlformats.org/officeDocument/2006/relationships/worksheet" Target="worksheets/sheet33.xml" /><Relationship Id="rId38" Type="http://schemas.openxmlformats.org/officeDocument/2006/relationships/worksheet" Target="worksheets/sheet38.xml" /><Relationship Id="rId46" Type="http://schemas.openxmlformats.org/officeDocument/2006/relationships/worksheet" Target="worksheets/sheet46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29" Type="http://schemas.openxmlformats.org/officeDocument/2006/relationships/worksheet" Target="worksheets/sheet29.xml" /><Relationship Id="rId41" Type="http://schemas.openxmlformats.org/officeDocument/2006/relationships/worksheet" Target="worksheets/sheet41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32" Type="http://schemas.openxmlformats.org/officeDocument/2006/relationships/worksheet" Target="worksheets/sheet32.xml" /><Relationship Id="rId37" Type="http://schemas.openxmlformats.org/officeDocument/2006/relationships/worksheet" Target="worksheets/sheet37.xml" /><Relationship Id="rId40" Type="http://schemas.openxmlformats.org/officeDocument/2006/relationships/worksheet" Target="worksheets/sheet40.xml" /><Relationship Id="rId45" Type="http://schemas.openxmlformats.org/officeDocument/2006/relationships/worksheet" Target="worksheets/sheet45.xml" /><Relationship Id="rId53" Type="http://schemas.openxmlformats.org/officeDocument/2006/relationships/calcChain" Target="calcChain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28" Type="http://schemas.openxmlformats.org/officeDocument/2006/relationships/worksheet" Target="worksheets/sheet28.xml" /><Relationship Id="rId36" Type="http://schemas.openxmlformats.org/officeDocument/2006/relationships/worksheet" Target="worksheets/sheet36.xml" /><Relationship Id="rId49" Type="http://schemas.openxmlformats.org/officeDocument/2006/relationships/worksheet" Target="worksheets/sheet49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31" Type="http://schemas.openxmlformats.org/officeDocument/2006/relationships/worksheet" Target="worksheets/sheet31.xml" /><Relationship Id="rId44" Type="http://schemas.openxmlformats.org/officeDocument/2006/relationships/worksheet" Target="worksheets/sheet44.xml" /><Relationship Id="rId52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worksheet" Target="worksheets/sheet27.xml" /><Relationship Id="rId30" Type="http://schemas.openxmlformats.org/officeDocument/2006/relationships/worksheet" Target="worksheets/sheet30.xml" /><Relationship Id="rId35" Type="http://schemas.openxmlformats.org/officeDocument/2006/relationships/worksheet" Target="worksheets/sheet35.xml" /><Relationship Id="rId43" Type="http://schemas.openxmlformats.org/officeDocument/2006/relationships/worksheet" Target="worksheets/sheet43.xml" /><Relationship Id="rId48" Type="http://schemas.openxmlformats.org/officeDocument/2006/relationships/worksheet" Target="worksheets/sheet48.xml" /><Relationship Id="rId8" Type="http://schemas.openxmlformats.org/officeDocument/2006/relationships/worksheet" Target="worksheets/sheet8.xml" /><Relationship Id="rId51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55"/>
  <sheetViews>
    <sheetView showGridLines="0" topLeftCell="A25" workbookViewId="0">
      <selection activeCell="BE44" sqref="BE44"/>
    </sheetView>
  </sheetViews>
  <sheetFormatPr defaultRowHeight="10.5" x14ac:dyDescent="0.1"/>
  <cols>
    <col min="1" max="1" width="8.2578125" style="1" customWidth="1"/>
    <col min="2" max="2" width="1.68359375" style="1" customWidth="1"/>
    <col min="3" max="3" width="4.2109375" style="1" customWidth="1"/>
    <col min="4" max="33" width="2.6953125" style="1" customWidth="1"/>
    <col min="34" max="34" width="3.37109375" style="1" customWidth="1"/>
    <col min="35" max="35" width="31.6875" style="1" customWidth="1"/>
    <col min="36" max="37" width="2.52734375" style="1" customWidth="1"/>
    <col min="38" max="38" width="8.2578125" style="1" customWidth="1"/>
    <col min="39" max="39" width="3.37109375" style="1" customWidth="1"/>
    <col min="40" max="40" width="13.31640625" style="1" customWidth="1"/>
    <col min="41" max="41" width="7.4140625" style="1" customWidth="1"/>
    <col min="42" max="42" width="4.2109375" style="1" customWidth="1"/>
    <col min="43" max="43" width="15.67578125" style="1" hidden="1" customWidth="1"/>
    <col min="44" max="44" width="13.65234375" style="1" customWidth="1"/>
    <col min="45" max="47" width="25.7890625" style="1" hidden="1" customWidth="1"/>
    <col min="48" max="49" width="21.7421875" style="1" hidden="1" customWidth="1"/>
    <col min="50" max="51" width="24.9453125" style="1" hidden="1" customWidth="1"/>
    <col min="52" max="52" width="21.7421875" style="1" hidden="1" customWidth="1"/>
    <col min="53" max="53" width="19.21484375" style="1" hidden="1" customWidth="1"/>
    <col min="54" max="54" width="24.9453125" style="1" hidden="1" customWidth="1"/>
    <col min="55" max="55" width="21.7421875" style="1" hidden="1" customWidth="1"/>
    <col min="56" max="56" width="19.21484375" style="1" hidden="1" customWidth="1"/>
    <col min="57" max="57" width="66.4140625" style="1" customWidth="1"/>
    <col min="71" max="91" width="9.26953125" style="1" hidden="1"/>
  </cols>
  <sheetData>
    <row r="1" spans="1:74" x14ac:dyDescent="0.1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 x14ac:dyDescent="0.1">
      <c r="AR2" s="291" t="s">
        <v>5</v>
      </c>
      <c r="AS2" s="292"/>
      <c r="AT2" s="292"/>
      <c r="AU2" s="292"/>
      <c r="AV2" s="292"/>
      <c r="AW2" s="292"/>
      <c r="AX2" s="292"/>
      <c r="AY2" s="292"/>
      <c r="AZ2" s="292"/>
      <c r="BA2" s="292"/>
      <c r="BB2" s="292"/>
      <c r="BC2" s="292"/>
      <c r="BD2" s="292"/>
      <c r="BE2" s="292"/>
      <c r="BS2" s="18" t="s">
        <v>6</v>
      </c>
      <c r="BT2" s="18" t="s">
        <v>7</v>
      </c>
    </row>
    <row r="3" spans="1:74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 x14ac:dyDescent="0.1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 x14ac:dyDescent="0.1">
      <c r="B5" s="21"/>
      <c r="D5" s="25" t="s">
        <v>11</v>
      </c>
      <c r="K5" s="296" t="s">
        <v>12</v>
      </c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2"/>
      <c r="AH5" s="292"/>
      <c r="AI5" s="292"/>
      <c r="AJ5" s="292"/>
      <c r="AK5" s="292"/>
      <c r="AL5" s="292"/>
      <c r="AM5" s="292"/>
      <c r="AN5" s="292"/>
      <c r="AO5" s="292"/>
      <c r="AR5" s="21"/>
      <c r="BE5" s="293" t="s">
        <v>13</v>
      </c>
      <c r="BS5" s="18" t="s">
        <v>6</v>
      </c>
    </row>
    <row r="6" spans="1:74" s="1" customFormat="1" ht="36.950000000000003" customHeight="1" x14ac:dyDescent="0.1">
      <c r="B6" s="21"/>
      <c r="D6" s="27" t="s">
        <v>14</v>
      </c>
      <c r="K6" s="297" t="s">
        <v>15</v>
      </c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2"/>
      <c r="Z6" s="292"/>
      <c r="AA6" s="292"/>
      <c r="AB6" s="292"/>
      <c r="AC6" s="292"/>
      <c r="AD6" s="292"/>
      <c r="AE6" s="292"/>
      <c r="AF6" s="292"/>
      <c r="AG6" s="292"/>
      <c r="AH6" s="292"/>
      <c r="AI6" s="292"/>
      <c r="AJ6" s="292"/>
      <c r="AK6" s="292"/>
      <c r="AL6" s="292"/>
      <c r="AM6" s="292"/>
      <c r="AN6" s="292"/>
      <c r="AO6" s="292"/>
      <c r="AR6" s="21"/>
      <c r="BE6" s="294"/>
      <c r="BS6" s="18" t="s">
        <v>6</v>
      </c>
    </row>
    <row r="7" spans="1:74" s="1" customFormat="1" ht="12" customHeight="1" x14ac:dyDescent="0.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94"/>
      <c r="BS7" s="18" t="s">
        <v>6</v>
      </c>
    </row>
    <row r="8" spans="1:74" s="1" customFormat="1" ht="12" customHeight="1" x14ac:dyDescent="0.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294"/>
      <c r="BS8" s="18" t="s">
        <v>6</v>
      </c>
    </row>
    <row r="9" spans="1:74" s="1" customFormat="1" ht="14.45" customHeight="1" x14ac:dyDescent="0.1">
      <c r="B9" s="21"/>
      <c r="AR9" s="21"/>
      <c r="BE9" s="294"/>
      <c r="BS9" s="18" t="s">
        <v>6</v>
      </c>
    </row>
    <row r="10" spans="1:74" s="1" customFormat="1" ht="12" customHeight="1" x14ac:dyDescent="0.1">
      <c r="B10" s="21"/>
      <c r="D10" s="28" t="s">
        <v>22</v>
      </c>
      <c r="AK10" s="28" t="s">
        <v>23</v>
      </c>
      <c r="AN10" s="26" t="s">
        <v>1</v>
      </c>
      <c r="AR10" s="21"/>
      <c r="BE10" s="294"/>
      <c r="BS10" s="18" t="s">
        <v>6</v>
      </c>
    </row>
    <row r="11" spans="1:74" s="1" customFormat="1" ht="18.399999999999999" customHeight="1" x14ac:dyDescent="0.1">
      <c r="B11" s="21"/>
      <c r="E11" s="26" t="s">
        <v>24</v>
      </c>
      <c r="AK11" s="28" t="s">
        <v>25</v>
      </c>
      <c r="AN11" s="26" t="s">
        <v>1</v>
      </c>
      <c r="AR11" s="21"/>
      <c r="BE11" s="294"/>
      <c r="BS11" s="18" t="s">
        <v>6</v>
      </c>
    </row>
    <row r="12" spans="1:74" s="1" customFormat="1" ht="6.95" customHeight="1" x14ac:dyDescent="0.1">
      <c r="B12" s="21"/>
      <c r="AR12" s="21"/>
      <c r="BE12" s="294"/>
      <c r="BS12" s="18" t="s">
        <v>6</v>
      </c>
    </row>
    <row r="13" spans="1:74" s="1" customFormat="1" ht="12" customHeight="1" x14ac:dyDescent="0.1">
      <c r="B13" s="21"/>
      <c r="D13" s="28" t="s">
        <v>26</v>
      </c>
      <c r="AK13" s="28" t="s">
        <v>23</v>
      </c>
      <c r="AN13" s="30" t="s">
        <v>27</v>
      </c>
      <c r="AR13" s="21"/>
      <c r="BE13" s="294"/>
      <c r="BS13" s="18" t="s">
        <v>6</v>
      </c>
    </row>
    <row r="14" spans="1:74" ht="12.75" x14ac:dyDescent="0.1">
      <c r="B14" s="21"/>
      <c r="E14" s="298" t="s">
        <v>27</v>
      </c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299"/>
      <c r="AK14" s="28" t="s">
        <v>25</v>
      </c>
      <c r="AN14" s="30" t="s">
        <v>27</v>
      </c>
      <c r="AR14" s="21"/>
      <c r="BE14" s="294"/>
      <c r="BS14" s="18" t="s">
        <v>6</v>
      </c>
    </row>
    <row r="15" spans="1:74" s="1" customFormat="1" ht="6.95" customHeight="1" x14ac:dyDescent="0.1">
      <c r="B15" s="21"/>
      <c r="AR15" s="21"/>
      <c r="BE15" s="294"/>
      <c r="BS15" s="18" t="s">
        <v>3</v>
      </c>
    </row>
    <row r="16" spans="1:74" s="1" customFormat="1" ht="12" customHeight="1" x14ac:dyDescent="0.1">
      <c r="B16" s="21"/>
      <c r="D16" s="28" t="s">
        <v>28</v>
      </c>
      <c r="AK16" s="28" t="s">
        <v>23</v>
      </c>
      <c r="AN16" s="26" t="s">
        <v>1</v>
      </c>
      <c r="AR16" s="21"/>
      <c r="BE16" s="294"/>
      <c r="BS16" s="18" t="s">
        <v>3</v>
      </c>
    </row>
    <row r="17" spans="1:71" s="1" customFormat="1" ht="18.399999999999999" customHeight="1" x14ac:dyDescent="0.1">
      <c r="B17" s="21"/>
      <c r="E17" s="26" t="s">
        <v>24</v>
      </c>
      <c r="AK17" s="28" t="s">
        <v>25</v>
      </c>
      <c r="AN17" s="26" t="s">
        <v>1</v>
      </c>
      <c r="AR17" s="21"/>
      <c r="BE17" s="294"/>
      <c r="BS17" s="18" t="s">
        <v>29</v>
      </c>
    </row>
    <row r="18" spans="1:71" s="1" customFormat="1" ht="6.95" customHeight="1" x14ac:dyDescent="0.1">
      <c r="B18" s="21"/>
      <c r="AR18" s="21"/>
      <c r="BE18" s="294"/>
      <c r="BS18" s="18" t="s">
        <v>6</v>
      </c>
    </row>
    <row r="19" spans="1:71" s="1" customFormat="1" ht="12" customHeight="1" x14ac:dyDescent="0.1">
      <c r="B19" s="21"/>
      <c r="D19" s="28" t="s">
        <v>30</v>
      </c>
      <c r="AK19" s="28" t="s">
        <v>23</v>
      </c>
      <c r="AN19" s="26" t="s">
        <v>1</v>
      </c>
      <c r="AR19" s="21"/>
      <c r="BE19" s="294"/>
      <c r="BS19" s="18" t="s">
        <v>6</v>
      </c>
    </row>
    <row r="20" spans="1:71" s="1" customFormat="1" ht="18.399999999999999" customHeight="1" x14ac:dyDescent="0.1">
      <c r="B20" s="21"/>
      <c r="E20" s="26" t="s">
        <v>31</v>
      </c>
      <c r="AK20" s="28" t="s">
        <v>25</v>
      </c>
      <c r="AN20" s="26" t="s">
        <v>1</v>
      </c>
      <c r="AR20" s="21"/>
      <c r="BE20" s="294"/>
      <c r="BS20" s="18" t="s">
        <v>29</v>
      </c>
    </row>
    <row r="21" spans="1:71" s="1" customFormat="1" ht="6.95" customHeight="1" x14ac:dyDescent="0.1">
      <c r="B21" s="21"/>
      <c r="AR21" s="21"/>
      <c r="BE21" s="294"/>
    </row>
    <row r="22" spans="1:71" s="1" customFormat="1" ht="12" customHeight="1" x14ac:dyDescent="0.1">
      <c r="B22" s="21"/>
      <c r="D22" s="28" t="s">
        <v>32</v>
      </c>
      <c r="AR22" s="21"/>
      <c r="BE22" s="294"/>
    </row>
    <row r="23" spans="1:71" s="1" customFormat="1" ht="16.5" customHeight="1" x14ac:dyDescent="0.1">
      <c r="B23" s="21"/>
      <c r="E23" s="307" t="s">
        <v>6722</v>
      </c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07"/>
      <c r="W23" s="307"/>
      <c r="X23" s="307"/>
      <c r="Y23" s="307"/>
      <c r="Z23" s="307"/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R23" s="21"/>
      <c r="BE23" s="294"/>
    </row>
    <row r="24" spans="1:71" s="264" customFormat="1" ht="16.5" customHeight="1" x14ac:dyDescent="0.1">
      <c r="B24" s="21"/>
      <c r="E24" s="267"/>
      <c r="F24" s="266" t="s">
        <v>6723</v>
      </c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5"/>
      <c r="AM24" s="265"/>
      <c r="AN24" s="265"/>
      <c r="AR24" s="21"/>
      <c r="BE24" s="294"/>
    </row>
    <row r="25" spans="1:71" s="264" customFormat="1" ht="16.5" customHeight="1" x14ac:dyDescent="0.1">
      <c r="B25" s="21"/>
      <c r="E25" s="268"/>
      <c r="F25" s="264" t="s">
        <v>6724</v>
      </c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  <c r="AJ25" s="265"/>
      <c r="AK25" s="265"/>
      <c r="AL25" s="265"/>
      <c r="AM25" s="265"/>
      <c r="AN25" s="265"/>
      <c r="AR25" s="21"/>
      <c r="BE25" s="294"/>
    </row>
    <row r="26" spans="1:71" s="1" customFormat="1" ht="12.75" x14ac:dyDescent="0.1">
      <c r="B26" s="21"/>
      <c r="E26" s="269"/>
      <c r="F26" s="264" t="s">
        <v>6725</v>
      </c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4"/>
      <c r="V26" s="264"/>
      <c r="W26" s="264"/>
      <c r="X26" s="264"/>
      <c r="Y26" s="264"/>
      <c r="Z26" s="264"/>
      <c r="AA26" s="264"/>
      <c r="AB26" s="264"/>
      <c r="AC26" s="264"/>
      <c r="AD26" s="264"/>
      <c r="AE26" s="264"/>
      <c r="AF26" s="264"/>
      <c r="AG26" s="264"/>
      <c r="AH26" s="264"/>
      <c r="AI26" s="264"/>
      <c r="AJ26" s="264"/>
      <c r="AK26" s="264"/>
      <c r="AL26" s="264"/>
      <c r="AM26" s="264"/>
      <c r="AN26" s="264"/>
      <c r="AO26" s="264"/>
      <c r="AR26" s="21"/>
      <c r="BE26" s="294"/>
    </row>
    <row r="27" spans="1:71" s="1" customFormat="1" ht="6.95" customHeight="1" x14ac:dyDescent="0.1">
      <c r="B27" s="2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R27" s="21"/>
      <c r="BE27" s="294"/>
    </row>
    <row r="28" spans="1:71" s="1" customFormat="1" ht="14.45" customHeight="1" x14ac:dyDescent="0.1">
      <c r="B28" s="21"/>
      <c r="D28" s="33" t="s">
        <v>33</v>
      </c>
      <c r="AK28" s="300">
        <f>ROUND(AG96,2)</f>
        <v>0</v>
      </c>
      <c r="AL28" s="292"/>
      <c r="AM28" s="292"/>
      <c r="AN28" s="292"/>
      <c r="AO28" s="292"/>
      <c r="AR28" s="21"/>
      <c r="BE28" s="294"/>
    </row>
    <row r="29" spans="1:71" s="1" customFormat="1" ht="14.45" customHeight="1" x14ac:dyDescent="0.1">
      <c r="B29" s="21"/>
      <c r="D29" s="33" t="s">
        <v>34</v>
      </c>
      <c r="AK29" s="300">
        <f>ROUND(AG148, 2)</f>
        <v>0</v>
      </c>
      <c r="AL29" s="300"/>
      <c r="AM29" s="300"/>
      <c r="AN29" s="300"/>
      <c r="AO29" s="300"/>
      <c r="AR29" s="21"/>
      <c r="BE29" s="294"/>
    </row>
    <row r="30" spans="1:7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6"/>
      <c r="BE30" s="294"/>
    </row>
    <row r="31" spans="1:71" s="2" customFormat="1" ht="25.9" customHeight="1" x14ac:dyDescent="0.1">
      <c r="A31" s="35"/>
      <c r="B31" s="36"/>
      <c r="C31" s="35"/>
      <c r="D31" s="37" t="s">
        <v>35</v>
      </c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01">
        <f>ROUND(AK28 + AK29, 2)</f>
        <v>0</v>
      </c>
      <c r="AL31" s="302"/>
      <c r="AM31" s="302"/>
      <c r="AN31" s="302"/>
      <c r="AO31" s="302"/>
      <c r="AP31" s="35"/>
      <c r="AQ31" s="35"/>
      <c r="AR31" s="36"/>
      <c r="BE31" s="294"/>
    </row>
    <row r="32" spans="1:71" s="2" customFormat="1" ht="6.95" customHeight="1" x14ac:dyDescent="0.1">
      <c r="A32" s="35"/>
      <c r="B32" s="36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6"/>
      <c r="BE32" s="294"/>
    </row>
    <row r="33" spans="1:57" s="2" customFormat="1" ht="12.75" x14ac:dyDescent="0.1">
      <c r="A33" s="35"/>
      <c r="B33" s="36"/>
      <c r="C33" s="35"/>
      <c r="D33" s="35"/>
      <c r="E33" s="35"/>
      <c r="F33" s="35"/>
      <c r="G33" s="35"/>
      <c r="H33" s="35"/>
      <c r="I33" s="35"/>
      <c r="J33" s="35"/>
      <c r="K33" s="35"/>
      <c r="L33" s="303" t="s">
        <v>36</v>
      </c>
      <c r="M33" s="303"/>
      <c r="N33" s="303"/>
      <c r="O33" s="303"/>
      <c r="P33" s="303"/>
      <c r="Q33" s="35"/>
      <c r="R33" s="35"/>
      <c r="S33" s="35"/>
      <c r="T33" s="35"/>
      <c r="U33" s="35"/>
      <c r="V33" s="35"/>
      <c r="W33" s="303" t="s">
        <v>37</v>
      </c>
      <c r="X33" s="303"/>
      <c r="Y33" s="303"/>
      <c r="Z33" s="303"/>
      <c r="AA33" s="303"/>
      <c r="AB33" s="303"/>
      <c r="AC33" s="303"/>
      <c r="AD33" s="303"/>
      <c r="AE33" s="303"/>
      <c r="AF33" s="35"/>
      <c r="AG33" s="35"/>
      <c r="AH33" s="35"/>
      <c r="AI33" s="35"/>
      <c r="AJ33" s="35"/>
      <c r="AK33" s="303" t="s">
        <v>38</v>
      </c>
      <c r="AL33" s="303"/>
      <c r="AM33" s="303"/>
      <c r="AN33" s="303"/>
      <c r="AO33" s="303"/>
      <c r="AP33" s="35"/>
      <c r="AQ33" s="35"/>
      <c r="AR33" s="36"/>
      <c r="BE33" s="294"/>
    </row>
    <row r="34" spans="1:57" s="3" customFormat="1" ht="14.45" customHeight="1" x14ac:dyDescent="0.1">
      <c r="B34" s="40"/>
      <c r="D34" s="28" t="s">
        <v>39</v>
      </c>
      <c r="F34" s="28" t="s">
        <v>40</v>
      </c>
      <c r="L34" s="306">
        <v>0.2</v>
      </c>
      <c r="M34" s="305"/>
      <c r="N34" s="305"/>
      <c r="O34" s="305"/>
      <c r="P34" s="305"/>
      <c r="W34" s="304">
        <f>ROUND(AZ96 + SUM(CD148:CD152), 2)</f>
        <v>0</v>
      </c>
      <c r="X34" s="305"/>
      <c r="Y34" s="305"/>
      <c r="Z34" s="305"/>
      <c r="AA34" s="305"/>
      <c r="AB34" s="305"/>
      <c r="AC34" s="305"/>
      <c r="AD34" s="305"/>
      <c r="AE34" s="305"/>
      <c r="AK34" s="304">
        <f>ROUND(AV96 + SUM(BY148:BY152), 2)</f>
        <v>0</v>
      </c>
      <c r="AL34" s="305"/>
      <c r="AM34" s="305"/>
      <c r="AN34" s="305"/>
      <c r="AO34" s="305"/>
      <c r="AR34" s="40"/>
      <c r="BE34" s="295"/>
    </row>
    <row r="35" spans="1:57" s="3" customFormat="1" ht="14.45" customHeight="1" x14ac:dyDescent="0.1">
      <c r="B35" s="40"/>
      <c r="F35" s="28" t="s">
        <v>41</v>
      </c>
      <c r="L35" s="306">
        <v>0.2</v>
      </c>
      <c r="M35" s="305"/>
      <c r="N35" s="305"/>
      <c r="O35" s="305"/>
      <c r="P35" s="305"/>
      <c r="W35" s="304">
        <f>ROUND(BA96 + SUM(CE148:CE152), 2)</f>
        <v>0</v>
      </c>
      <c r="X35" s="305"/>
      <c r="Y35" s="305"/>
      <c r="Z35" s="305"/>
      <c r="AA35" s="305"/>
      <c r="AB35" s="305"/>
      <c r="AC35" s="305"/>
      <c r="AD35" s="305"/>
      <c r="AE35" s="305"/>
      <c r="AK35" s="304">
        <f>ROUND(AW96 + SUM(BZ148:BZ152), 2)</f>
        <v>0</v>
      </c>
      <c r="AL35" s="305"/>
      <c r="AM35" s="305"/>
      <c r="AN35" s="305"/>
      <c r="AO35" s="305"/>
      <c r="AR35" s="40"/>
      <c r="BE35" s="295"/>
    </row>
    <row r="36" spans="1:57" s="3" customFormat="1" ht="14.45" hidden="1" customHeight="1" x14ac:dyDescent="0.1">
      <c r="B36" s="40"/>
      <c r="F36" s="28" t="s">
        <v>42</v>
      </c>
      <c r="L36" s="306">
        <v>0.2</v>
      </c>
      <c r="M36" s="305"/>
      <c r="N36" s="305"/>
      <c r="O36" s="305"/>
      <c r="P36" s="305"/>
      <c r="W36" s="304">
        <f>ROUND(BB96 + SUM(CF148:CF152), 2)</f>
        <v>0</v>
      </c>
      <c r="X36" s="305"/>
      <c r="Y36" s="305"/>
      <c r="Z36" s="305"/>
      <c r="AA36" s="305"/>
      <c r="AB36" s="305"/>
      <c r="AC36" s="305"/>
      <c r="AD36" s="305"/>
      <c r="AE36" s="305"/>
      <c r="AK36" s="304">
        <v>0</v>
      </c>
      <c r="AL36" s="305"/>
      <c r="AM36" s="305"/>
      <c r="AN36" s="305"/>
      <c r="AO36" s="305"/>
      <c r="AR36" s="40"/>
      <c r="BE36" s="295"/>
    </row>
    <row r="37" spans="1:57" s="3" customFormat="1" ht="14.45" hidden="1" customHeight="1" x14ac:dyDescent="0.1">
      <c r="B37" s="40"/>
      <c r="F37" s="28" t="s">
        <v>43</v>
      </c>
      <c r="L37" s="306">
        <v>0.2</v>
      </c>
      <c r="M37" s="305"/>
      <c r="N37" s="305"/>
      <c r="O37" s="305"/>
      <c r="P37" s="305"/>
      <c r="W37" s="304">
        <f>ROUND(BC96 + SUM(CG148:CG152), 2)</f>
        <v>0</v>
      </c>
      <c r="X37" s="305"/>
      <c r="Y37" s="305"/>
      <c r="Z37" s="305"/>
      <c r="AA37" s="305"/>
      <c r="AB37" s="305"/>
      <c r="AC37" s="305"/>
      <c r="AD37" s="305"/>
      <c r="AE37" s="305"/>
      <c r="AK37" s="304">
        <v>0</v>
      </c>
      <c r="AL37" s="305"/>
      <c r="AM37" s="305"/>
      <c r="AN37" s="305"/>
      <c r="AO37" s="305"/>
      <c r="AR37" s="40"/>
    </row>
    <row r="38" spans="1:57" s="3" customFormat="1" ht="14.45" hidden="1" customHeight="1" x14ac:dyDescent="0.1">
      <c r="B38" s="40"/>
      <c r="F38" s="28" t="s">
        <v>44</v>
      </c>
      <c r="L38" s="306">
        <v>0</v>
      </c>
      <c r="M38" s="305"/>
      <c r="N38" s="305"/>
      <c r="O38" s="305"/>
      <c r="P38" s="305"/>
      <c r="W38" s="304">
        <f>ROUND(BD96 + SUM(CH148:CH152), 2)</f>
        <v>0</v>
      </c>
      <c r="X38" s="305"/>
      <c r="Y38" s="305"/>
      <c r="Z38" s="305"/>
      <c r="AA38" s="305"/>
      <c r="AB38" s="305"/>
      <c r="AC38" s="305"/>
      <c r="AD38" s="305"/>
      <c r="AE38" s="305"/>
      <c r="AK38" s="304">
        <v>0</v>
      </c>
      <c r="AL38" s="305"/>
      <c r="AM38" s="305"/>
      <c r="AN38" s="305"/>
      <c r="AO38" s="305"/>
      <c r="AR38" s="40"/>
    </row>
    <row r="39" spans="1:57" s="2" customFormat="1" ht="6.95" customHeight="1" x14ac:dyDescent="0.1">
      <c r="A39" s="35"/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6"/>
      <c r="BE39" s="35"/>
    </row>
    <row r="40" spans="1:57" s="2" customFormat="1" ht="25.9" customHeight="1" x14ac:dyDescent="0.1">
      <c r="A40" s="35"/>
      <c r="B40" s="36"/>
      <c r="C40" s="41"/>
      <c r="D40" s="42" t="s">
        <v>45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4" t="s">
        <v>46</v>
      </c>
      <c r="U40" s="43"/>
      <c r="V40" s="43"/>
      <c r="W40" s="43"/>
      <c r="X40" s="313" t="s">
        <v>47</v>
      </c>
      <c r="Y40" s="311"/>
      <c r="Z40" s="311"/>
      <c r="AA40" s="311"/>
      <c r="AB40" s="311"/>
      <c r="AC40" s="43"/>
      <c r="AD40" s="43"/>
      <c r="AE40" s="43"/>
      <c r="AF40" s="43"/>
      <c r="AG40" s="43"/>
      <c r="AH40" s="43"/>
      <c r="AI40" s="43"/>
      <c r="AJ40" s="43"/>
      <c r="AK40" s="310">
        <f>SUM(AK31:AK38)</f>
        <v>0</v>
      </c>
      <c r="AL40" s="311"/>
      <c r="AM40" s="311"/>
      <c r="AN40" s="311"/>
      <c r="AO40" s="312"/>
      <c r="AP40" s="41"/>
      <c r="AQ40" s="41"/>
      <c r="AR40" s="36"/>
      <c r="BE40" s="35"/>
    </row>
    <row r="41" spans="1:57" s="2" customFormat="1" ht="6.95" customHeight="1" x14ac:dyDescent="0.1">
      <c r="A41" s="35"/>
      <c r="B41" s="36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6"/>
      <c r="BE41" s="35"/>
    </row>
    <row r="42" spans="1:57" s="2" customFormat="1" ht="14.4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6"/>
      <c r="BE42" s="35"/>
    </row>
    <row r="43" spans="1:57" s="1" customFormat="1" ht="14.45" customHeight="1" x14ac:dyDescent="0.1">
      <c r="B43" s="21"/>
      <c r="AR43" s="21"/>
    </row>
    <row r="44" spans="1:57" s="1" customFormat="1" ht="14.45" customHeight="1" x14ac:dyDescent="0.1">
      <c r="B44" s="21"/>
      <c r="AR44" s="21"/>
    </row>
    <row r="45" spans="1:57" s="1" customFormat="1" ht="14.45" customHeight="1" x14ac:dyDescent="0.1">
      <c r="B45" s="21"/>
      <c r="AR45" s="21"/>
    </row>
    <row r="46" spans="1:57" s="1" customFormat="1" ht="14.45" customHeight="1" x14ac:dyDescent="0.1">
      <c r="B46" s="21"/>
      <c r="AR46" s="21"/>
    </row>
    <row r="47" spans="1:57" s="1" customFormat="1" ht="14.45" customHeight="1" x14ac:dyDescent="0.1">
      <c r="B47" s="21"/>
      <c r="AR47" s="21"/>
    </row>
    <row r="48" spans="1:57" s="1" customFormat="1" ht="14.45" customHeight="1" x14ac:dyDescent="0.1">
      <c r="B48" s="21"/>
      <c r="AR48" s="21"/>
    </row>
    <row r="49" spans="1:57" s="1" customFormat="1" ht="14.45" customHeight="1" x14ac:dyDescent="0.1">
      <c r="B49" s="21"/>
      <c r="AR49" s="21"/>
    </row>
    <row r="50" spans="1:57" s="1" customFormat="1" ht="14.45" customHeight="1" x14ac:dyDescent="0.1">
      <c r="B50" s="21"/>
      <c r="AR50" s="21"/>
    </row>
    <row r="51" spans="1:57" s="2" customFormat="1" ht="14.45" customHeight="1" x14ac:dyDescent="0.1">
      <c r="B51" s="45"/>
      <c r="D51" s="46" t="s">
        <v>48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6" t="s">
        <v>49</v>
      </c>
      <c r="AI51" s="47"/>
      <c r="AJ51" s="47"/>
      <c r="AK51" s="47"/>
      <c r="AL51" s="47"/>
      <c r="AM51" s="47"/>
      <c r="AN51" s="47"/>
      <c r="AO51" s="47"/>
      <c r="AR51" s="45"/>
    </row>
    <row r="52" spans="1:57" x14ac:dyDescent="0.1">
      <c r="B52" s="21"/>
      <c r="AR52" s="21"/>
    </row>
    <row r="53" spans="1:57" x14ac:dyDescent="0.1">
      <c r="B53" s="21"/>
      <c r="AR53" s="21"/>
    </row>
    <row r="54" spans="1:57" x14ac:dyDescent="0.1">
      <c r="B54" s="21"/>
      <c r="AR54" s="21"/>
    </row>
    <row r="55" spans="1:57" x14ac:dyDescent="0.1">
      <c r="B55" s="21"/>
      <c r="AR55" s="21"/>
    </row>
    <row r="56" spans="1:57" x14ac:dyDescent="0.1">
      <c r="B56" s="21"/>
      <c r="AR56" s="21"/>
    </row>
    <row r="57" spans="1:57" x14ac:dyDescent="0.1">
      <c r="B57" s="21"/>
      <c r="AR57" s="21"/>
    </row>
    <row r="58" spans="1:57" x14ac:dyDescent="0.1">
      <c r="B58" s="21"/>
      <c r="AR58" s="21"/>
    </row>
    <row r="59" spans="1:57" x14ac:dyDescent="0.1">
      <c r="B59" s="21"/>
      <c r="AR59" s="21"/>
    </row>
    <row r="60" spans="1:57" x14ac:dyDescent="0.1">
      <c r="B60" s="21"/>
      <c r="AR60" s="21"/>
    </row>
    <row r="61" spans="1:57" x14ac:dyDescent="0.1">
      <c r="B61" s="21"/>
      <c r="AR61" s="21"/>
    </row>
    <row r="62" spans="1:57" s="2" customFormat="1" ht="12.75" x14ac:dyDescent="0.1">
      <c r="A62" s="35"/>
      <c r="B62" s="36"/>
      <c r="C62" s="35"/>
      <c r="D62" s="48" t="s">
        <v>50</v>
      </c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48" t="s">
        <v>51</v>
      </c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48" t="s">
        <v>50</v>
      </c>
      <c r="AI62" s="38"/>
      <c r="AJ62" s="38"/>
      <c r="AK62" s="38"/>
      <c r="AL62" s="38"/>
      <c r="AM62" s="48" t="s">
        <v>51</v>
      </c>
      <c r="AN62" s="38"/>
      <c r="AO62" s="38"/>
      <c r="AP62" s="35"/>
      <c r="AQ62" s="35"/>
      <c r="AR62" s="36"/>
      <c r="BE62" s="35"/>
    </row>
    <row r="63" spans="1:57" x14ac:dyDescent="0.1">
      <c r="B63" s="21"/>
      <c r="AR63" s="21"/>
    </row>
    <row r="64" spans="1:57" x14ac:dyDescent="0.1">
      <c r="B64" s="21"/>
      <c r="AR64" s="21"/>
    </row>
    <row r="65" spans="1:57" x14ac:dyDescent="0.1">
      <c r="B65" s="21"/>
      <c r="AR65" s="21"/>
    </row>
    <row r="66" spans="1:57" s="2" customFormat="1" ht="12.75" x14ac:dyDescent="0.1">
      <c r="A66" s="35"/>
      <c r="B66" s="36"/>
      <c r="C66" s="35"/>
      <c r="D66" s="46" t="s">
        <v>52</v>
      </c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6" t="s">
        <v>53</v>
      </c>
      <c r="AI66" s="49"/>
      <c r="AJ66" s="49"/>
      <c r="AK66" s="49"/>
      <c r="AL66" s="49"/>
      <c r="AM66" s="49"/>
      <c r="AN66" s="49"/>
      <c r="AO66" s="49"/>
      <c r="AP66" s="35"/>
      <c r="AQ66" s="35"/>
      <c r="AR66" s="36"/>
      <c r="BE66" s="35"/>
    </row>
    <row r="67" spans="1:57" x14ac:dyDescent="0.1">
      <c r="B67" s="21"/>
      <c r="AR67" s="21"/>
    </row>
    <row r="68" spans="1:57" x14ac:dyDescent="0.1">
      <c r="B68" s="21"/>
      <c r="AR68" s="21"/>
    </row>
    <row r="69" spans="1:57" x14ac:dyDescent="0.1">
      <c r="B69" s="21"/>
      <c r="AR69" s="21"/>
    </row>
    <row r="70" spans="1:57" x14ac:dyDescent="0.1">
      <c r="B70" s="21"/>
      <c r="AR70" s="21"/>
    </row>
    <row r="71" spans="1:57" x14ac:dyDescent="0.1">
      <c r="B71" s="21"/>
      <c r="AR71" s="21"/>
    </row>
    <row r="72" spans="1:57" x14ac:dyDescent="0.1">
      <c r="B72" s="21"/>
      <c r="AR72" s="21"/>
    </row>
    <row r="73" spans="1:57" x14ac:dyDescent="0.1">
      <c r="B73" s="21"/>
      <c r="AR73" s="21"/>
    </row>
    <row r="74" spans="1:57" x14ac:dyDescent="0.1">
      <c r="B74" s="21"/>
      <c r="AR74" s="21"/>
    </row>
    <row r="75" spans="1:57" x14ac:dyDescent="0.1">
      <c r="B75" s="21"/>
      <c r="AR75" s="21"/>
    </row>
    <row r="76" spans="1:57" x14ac:dyDescent="0.1">
      <c r="B76" s="21"/>
      <c r="AR76" s="21"/>
    </row>
    <row r="77" spans="1:57" s="2" customFormat="1" ht="12.75" x14ac:dyDescent="0.1">
      <c r="A77" s="35"/>
      <c r="B77" s="36"/>
      <c r="C77" s="35"/>
      <c r="D77" s="48" t="s">
        <v>50</v>
      </c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48" t="s">
        <v>51</v>
      </c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48" t="s">
        <v>50</v>
      </c>
      <c r="AI77" s="38"/>
      <c r="AJ77" s="38"/>
      <c r="AK77" s="38"/>
      <c r="AL77" s="38"/>
      <c r="AM77" s="48" t="s">
        <v>51</v>
      </c>
      <c r="AN77" s="38"/>
      <c r="AO77" s="38"/>
      <c r="AP77" s="35"/>
      <c r="AQ77" s="35"/>
      <c r="AR77" s="36"/>
      <c r="BE77" s="35"/>
    </row>
    <row r="78" spans="1:57" s="2" customFormat="1" x14ac:dyDescent="0.1">
      <c r="A78" s="35"/>
      <c r="B78" s="36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6"/>
      <c r="BE78" s="35"/>
    </row>
    <row r="79" spans="1:57" s="2" customFormat="1" ht="6.95" customHeight="1" x14ac:dyDescent="0.1">
      <c r="A79" s="35"/>
      <c r="B79" s="50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36"/>
      <c r="BE79" s="35"/>
    </row>
    <row r="83" spans="1:90" s="2" customFormat="1" ht="6.95" customHeight="1" x14ac:dyDescent="0.1">
      <c r="A83" s="35"/>
      <c r="B83" s="52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36"/>
      <c r="BE83" s="35"/>
    </row>
    <row r="84" spans="1:90" s="2" customFormat="1" ht="24.95" customHeight="1" x14ac:dyDescent="0.1">
      <c r="A84" s="35"/>
      <c r="B84" s="36"/>
      <c r="C84" s="22" t="s">
        <v>54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6"/>
      <c r="BE84" s="35"/>
    </row>
    <row r="85" spans="1:90" s="2" customFormat="1" ht="6.95" customHeight="1" x14ac:dyDescent="0.1">
      <c r="A85" s="35"/>
      <c r="B85" s="36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6"/>
      <c r="BE85" s="35"/>
    </row>
    <row r="86" spans="1:90" s="4" customFormat="1" ht="12" customHeight="1" x14ac:dyDescent="0.1">
      <c r="B86" s="54"/>
      <c r="C86" s="28" t="s">
        <v>11</v>
      </c>
      <c r="L86" s="4" t="str">
        <f>K5</f>
        <v>0120_REVIZIA_03</v>
      </c>
      <c r="AR86" s="54"/>
    </row>
    <row r="87" spans="1:90" s="5" customFormat="1" ht="36.950000000000003" customHeight="1" x14ac:dyDescent="0.1">
      <c r="B87" s="55"/>
      <c r="C87" s="56" t="s">
        <v>14</v>
      </c>
      <c r="L87" s="321" t="str">
        <f>K6</f>
        <v>Kreatívne cenrum Nitra - Martinský vrch</v>
      </c>
      <c r="M87" s="322"/>
      <c r="N87" s="322"/>
      <c r="O87" s="322"/>
      <c r="P87" s="322"/>
      <c r="Q87" s="322"/>
      <c r="R87" s="322"/>
      <c r="S87" s="322"/>
      <c r="T87" s="322"/>
      <c r="U87" s="322"/>
      <c r="V87" s="322"/>
      <c r="W87" s="322"/>
      <c r="X87" s="322"/>
      <c r="Y87" s="322"/>
      <c r="Z87" s="322"/>
      <c r="AA87" s="322"/>
      <c r="AB87" s="322"/>
      <c r="AC87" s="322"/>
      <c r="AD87" s="322"/>
      <c r="AE87" s="322"/>
      <c r="AF87" s="322"/>
      <c r="AG87" s="322"/>
      <c r="AH87" s="322"/>
      <c r="AI87" s="322"/>
      <c r="AJ87" s="322"/>
      <c r="AK87" s="322"/>
      <c r="AL87" s="322"/>
      <c r="AM87" s="322"/>
      <c r="AN87" s="322"/>
      <c r="AO87" s="322"/>
      <c r="AR87" s="55"/>
    </row>
    <row r="88" spans="1:90" s="2" customFormat="1" ht="6.95" customHeight="1" x14ac:dyDescent="0.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pans="1:90" s="2" customFormat="1" ht="12" customHeight="1" x14ac:dyDescent="0.1">
      <c r="A89" s="35"/>
      <c r="B89" s="36"/>
      <c r="C89" s="28" t="s">
        <v>18</v>
      </c>
      <c r="D89" s="35"/>
      <c r="E89" s="35"/>
      <c r="F89" s="35"/>
      <c r="G89" s="35"/>
      <c r="H89" s="35"/>
      <c r="I89" s="35"/>
      <c r="J89" s="35"/>
      <c r="K89" s="35"/>
      <c r="L89" s="57" t="str">
        <f>IF(K8="","",K8)</f>
        <v>Nitra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20</v>
      </c>
      <c r="AJ89" s="35"/>
      <c r="AK89" s="35"/>
      <c r="AL89" s="35"/>
      <c r="AM89" s="327" t="str">
        <f>IF(AN8= "","",AN8)</f>
        <v>26. 8. 2020</v>
      </c>
      <c r="AN89" s="327"/>
      <c r="AO89" s="35"/>
      <c r="AP89" s="35"/>
      <c r="AQ89" s="35"/>
      <c r="AR89" s="36"/>
      <c r="BE89" s="35"/>
    </row>
    <row r="90" spans="1:90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6"/>
      <c r="BE90" s="35"/>
    </row>
    <row r="91" spans="1:90" s="2" customFormat="1" ht="25.7" customHeight="1" x14ac:dyDescent="0.1">
      <c r="A91" s="35"/>
      <c r="B91" s="36"/>
      <c r="C91" s="28" t="s">
        <v>22</v>
      </c>
      <c r="D91" s="35"/>
      <c r="E91" s="35"/>
      <c r="F91" s="35"/>
      <c r="G91" s="35"/>
      <c r="H91" s="35"/>
      <c r="I91" s="35"/>
      <c r="J91" s="35"/>
      <c r="K91" s="35"/>
      <c r="L91" s="4" t="str">
        <f>IF(E11= "","",E11)</f>
        <v>Mesto Nitra, Štefánikova tr. 60, 949 01 Nitra</v>
      </c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28" t="s">
        <v>28</v>
      </c>
      <c r="AJ91" s="35"/>
      <c r="AK91" s="35"/>
      <c r="AL91" s="35"/>
      <c r="AM91" s="328" t="str">
        <f>IF(E17="","",E17)</f>
        <v>Mesto Nitra, Štefánikova tr. 60, 949 01 Nitra</v>
      </c>
      <c r="AN91" s="329"/>
      <c r="AO91" s="329"/>
      <c r="AP91" s="329"/>
      <c r="AQ91" s="35"/>
      <c r="AR91" s="36"/>
      <c r="AS91" s="330" t="s">
        <v>55</v>
      </c>
      <c r="AT91" s="331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5"/>
    </row>
    <row r="92" spans="1:90" s="2" customFormat="1" ht="15.2" customHeight="1" x14ac:dyDescent="0.1">
      <c r="A92" s="35"/>
      <c r="B92" s="36"/>
      <c r="C92" s="28" t="s">
        <v>26</v>
      </c>
      <c r="D92" s="35"/>
      <c r="E92" s="35"/>
      <c r="F92" s="35"/>
      <c r="G92" s="35"/>
      <c r="H92" s="35"/>
      <c r="I92" s="35"/>
      <c r="J92" s="35"/>
      <c r="K92" s="35"/>
      <c r="L92" s="4" t="str">
        <f>IF(E14= "Vyplň údaj","",E14)</f>
        <v/>
      </c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28" t="s">
        <v>30</v>
      </c>
      <c r="AJ92" s="35"/>
      <c r="AK92" s="35"/>
      <c r="AL92" s="35"/>
      <c r="AM92" s="328" t="str">
        <f>IF(E20="","",E20)</f>
        <v>Mesto Nitra</v>
      </c>
      <c r="AN92" s="329"/>
      <c r="AO92" s="329"/>
      <c r="AP92" s="329"/>
      <c r="AQ92" s="35"/>
      <c r="AR92" s="36"/>
      <c r="AS92" s="332"/>
      <c r="AT92" s="333"/>
      <c r="AU92" s="61"/>
      <c r="AV92" s="61"/>
      <c r="AW92" s="61"/>
      <c r="AX92" s="61"/>
      <c r="AY92" s="61"/>
      <c r="AZ92" s="61"/>
      <c r="BA92" s="61"/>
      <c r="BB92" s="61"/>
      <c r="BC92" s="61"/>
      <c r="BD92" s="62"/>
      <c r="BE92" s="35"/>
    </row>
    <row r="93" spans="1:90" s="2" customFormat="1" ht="10.9" customHeight="1" x14ac:dyDescent="0.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332"/>
      <c r="AT93" s="333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35"/>
    </row>
    <row r="94" spans="1:90" s="2" customFormat="1" ht="29.25" customHeight="1" x14ac:dyDescent="0.15">
      <c r="A94" s="35"/>
      <c r="B94" s="36"/>
      <c r="C94" s="325" t="s">
        <v>56</v>
      </c>
      <c r="D94" s="324"/>
      <c r="E94" s="324"/>
      <c r="F94" s="324"/>
      <c r="G94" s="324"/>
      <c r="H94" s="63"/>
      <c r="I94" s="323" t="s">
        <v>57</v>
      </c>
      <c r="J94" s="324"/>
      <c r="K94" s="324"/>
      <c r="L94" s="324"/>
      <c r="M94" s="324"/>
      <c r="N94" s="324"/>
      <c r="O94" s="324"/>
      <c r="P94" s="324"/>
      <c r="Q94" s="324"/>
      <c r="R94" s="324"/>
      <c r="S94" s="324"/>
      <c r="T94" s="324"/>
      <c r="U94" s="324"/>
      <c r="V94" s="324"/>
      <c r="W94" s="324"/>
      <c r="X94" s="324"/>
      <c r="Y94" s="324"/>
      <c r="Z94" s="324"/>
      <c r="AA94" s="324"/>
      <c r="AB94" s="324"/>
      <c r="AC94" s="324"/>
      <c r="AD94" s="324"/>
      <c r="AE94" s="324"/>
      <c r="AF94" s="324"/>
      <c r="AG94" s="335" t="s">
        <v>58</v>
      </c>
      <c r="AH94" s="324"/>
      <c r="AI94" s="324"/>
      <c r="AJ94" s="324"/>
      <c r="AK94" s="324"/>
      <c r="AL94" s="324"/>
      <c r="AM94" s="324"/>
      <c r="AN94" s="323" t="s">
        <v>59</v>
      </c>
      <c r="AO94" s="324"/>
      <c r="AP94" s="334"/>
      <c r="AQ94" s="64" t="s">
        <v>60</v>
      </c>
      <c r="AR94" s="36"/>
      <c r="AS94" s="65" t="s">
        <v>61</v>
      </c>
      <c r="AT94" s="66" t="s">
        <v>62</v>
      </c>
      <c r="AU94" s="66" t="s">
        <v>63</v>
      </c>
      <c r="AV94" s="66" t="s">
        <v>64</v>
      </c>
      <c r="AW94" s="66" t="s">
        <v>65</v>
      </c>
      <c r="AX94" s="66" t="s">
        <v>66</v>
      </c>
      <c r="AY94" s="66" t="s">
        <v>67</v>
      </c>
      <c r="AZ94" s="66" t="s">
        <v>68</v>
      </c>
      <c r="BA94" s="66" t="s">
        <v>69</v>
      </c>
      <c r="BB94" s="66" t="s">
        <v>70</v>
      </c>
      <c r="BC94" s="66" t="s">
        <v>71</v>
      </c>
      <c r="BD94" s="67" t="s">
        <v>72</v>
      </c>
      <c r="BE94" s="35"/>
    </row>
    <row r="95" spans="1:90" s="2" customFormat="1" ht="10.9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6"/>
      <c r="AS95" s="68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70"/>
      <c r="BE95" s="35"/>
    </row>
    <row r="96" spans="1:90" s="6" customFormat="1" ht="32.450000000000003" customHeight="1" x14ac:dyDescent="0.1">
      <c r="B96" s="71"/>
      <c r="C96" s="72" t="s">
        <v>73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336">
        <f>ROUND(AG97+AG112+AG128+AG129+SUM(AG133:AG146),2)</f>
        <v>0</v>
      </c>
      <c r="AH96" s="336"/>
      <c r="AI96" s="336"/>
      <c r="AJ96" s="336"/>
      <c r="AK96" s="336"/>
      <c r="AL96" s="336"/>
      <c r="AM96" s="336"/>
      <c r="AN96" s="318">
        <f t="shared" ref="AN96:AN127" si="0">SUM(AG96,AT96)</f>
        <v>0</v>
      </c>
      <c r="AO96" s="318"/>
      <c r="AP96" s="318"/>
      <c r="AQ96" s="75" t="s">
        <v>1</v>
      </c>
      <c r="AR96" s="71"/>
      <c r="AS96" s="76">
        <f>ROUND(AS97+AS112+AS128+AS129+SUM(AS133:AS146),2)</f>
        <v>0</v>
      </c>
      <c r="AT96" s="77">
        <f t="shared" ref="AT96:AT127" si="1">ROUND(SUM(AV96:AW96),2)</f>
        <v>0</v>
      </c>
      <c r="AU96" s="78">
        <f>ROUND(AU97+AU112+AU128+AU129+SUM(AU133:AU146),5)</f>
        <v>0</v>
      </c>
      <c r="AV96" s="77">
        <f>ROUND(AZ96*L34,2)</f>
        <v>0</v>
      </c>
      <c r="AW96" s="77">
        <f>ROUND(BA96*L35,2)</f>
        <v>0</v>
      </c>
      <c r="AX96" s="77">
        <f>ROUND(BB96*L34,2)</f>
        <v>0</v>
      </c>
      <c r="AY96" s="77">
        <f>ROUND(BC96*L35,2)</f>
        <v>0</v>
      </c>
      <c r="AZ96" s="77">
        <f>ROUND(AZ97+AZ112+AZ128+AZ129+SUM(AZ133:AZ146),2)</f>
        <v>0</v>
      </c>
      <c r="BA96" s="77">
        <f>ROUND(BA97+BA112+BA128+BA129+SUM(BA133:BA146),2)</f>
        <v>0</v>
      </c>
      <c r="BB96" s="77">
        <f>ROUND(BB97+BB112+BB128+BB129+SUM(BB133:BB146),2)</f>
        <v>0</v>
      </c>
      <c r="BC96" s="77">
        <f>ROUND(BC97+BC112+BC128+BC129+SUM(BC133:BC146),2)</f>
        <v>0</v>
      </c>
      <c r="BD96" s="79">
        <f>ROUND(BD97+BD112+BD128+BD129+SUM(BD133:BD146),2)</f>
        <v>0</v>
      </c>
      <c r="BS96" s="80" t="s">
        <v>74</v>
      </c>
      <c r="BT96" s="80" t="s">
        <v>75</v>
      </c>
      <c r="BU96" s="81" t="s">
        <v>76</v>
      </c>
      <c r="BV96" s="80" t="s">
        <v>77</v>
      </c>
      <c r="BW96" s="80" t="s">
        <v>4</v>
      </c>
      <c r="BX96" s="80" t="s">
        <v>78</v>
      </c>
      <c r="CL96" s="80" t="s">
        <v>1</v>
      </c>
    </row>
    <row r="97" spans="1:91" s="7" customFormat="1" ht="16.5" customHeight="1" x14ac:dyDescent="0.1">
      <c r="B97" s="82"/>
      <c r="C97" s="83"/>
      <c r="D97" s="326" t="s">
        <v>79</v>
      </c>
      <c r="E97" s="326"/>
      <c r="F97" s="326"/>
      <c r="G97" s="326"/>
      <c r="H97" s="326"/>
      <c r="I97" s="84"/>
      <c r="J97" s="326" t="s">
        <v>80</v>
      </c>
      <c r="K97" s="326"/>
      <c r="L97" s="326"/>
      <c r="M97" s="326"/>
      <c r="N97" s="326"/>
      <c r="O97" s="326"/>
      <c r="P97" s="326"/>
      <c r="Q97" s="326"/>
      <c r="R97" s="326"/>
      <c r="S97" s="326"/>
      <c r="T97" s="326"/>
      <c r="U97" s="326"/>
      <c r="V97" s="326"/>
      <c r="W97" s="326"/>
      <c r="X97" s="326"/>
      <c r="Y97" s="326"/>
      <c r="Z97" s="326"/>
      <c r="AA97" s="326"/>
      <c r="AB97" s="326"/>
      <c r="AC97" s="326"/>
      <c r="AD97" s="326"/>
      <c r="AE97" s="326"/>
      <c r="AF97" s="326"/>
      <c r="AG97" s="316">
        <f>ROUND(SUM(AG98:AG111),2)</f>
        <v>0</v>
      </c>
      <c r="AH97" s="315"/>
      <c r="AI97" s="315"/>
      <c r="AJ97" s="315"/>
      <c r="AK97" s="315"/>
      <c r="AL97" s="315"/>
      <c r="AM97" s="315"/>
      <c r="AN97" s="314">
        <f t="shared" si="0"/>
        <v>0</v>
      </c>
      <c r="AO97" s="315"/>
      <c r="AP97" s="315"/>
      <c r="AQ97" s="85" t="s">
        <v>81</v>
      </c>
      <c r="AR97" s="82"/>
      <c r="AS97" s="86">
        <f>ROUND(SUM(AS98:AS111),2)</f>
        <v>0</v>
      </c>
      <c r="AT97" s="87">
        <f t="shared" si="1"/>
        <v>0</v>
      </c>
      <c r="AU97" s="88">
        <f>ROUND(SUM(AU98:AU111),5)</f>
        <v>0</v>
      </c>
      <c r="AV97" s="87">
        <f>ROUND(AZ97*L34,2)</f>
        <v>0</v>
      </c>
      <c r="AW97" s="87">
        <f>ROUND(BA97*L35,2)</f>
        <v>0</v>
      </c>
      <c r="AX97" s="87">
        <f>ROUND(BB97*L34,2)</f>
        <v>0</v>
      </c>
      <c r="AY97" s="87">
        <f>ROUND(BC97*L35,2)</f>
        <v>0</v>
      </c>
      <c r="AZ97" s="87">
        <f>ROUND(SUM(AZ98:AZ111),2)</f>
        <v>0</v>
      </c>
      <c r="BA97" s="87">
        <f>ROUND(SUM(BA98:BA111),2)</f>
        <v>0</v>
      </c>
      <c r="BB97" s="87">
        <f>ROUND(SUM(BB98:BB111),2)</f>
        <v>0</v>
      </c>
      <c r="BC97" s="87">
        <f>ROUND(SUM(BC98:BC111),2)</f>
        <v>0</v>
      </c>
      <c r="BD97" s="89">
        <f>ROUND(SUM(BD98:BD111),2)</f>
        <v>0</v>
      </c>
      <c r="BS97" s="90" t="s">
        <v>74</v>
      </c>
      <c r="BT97" s="90" t="s">
        <v>82</v>
      </c>
      <c r="BU97" s="90" t="s">
        <v>76</v>
      </c>
      <c r="BV97" s="90" t="s">
        <v>77</v>
      </c>
      <c r="BW97" s="90" t="s">
        <v>83</v>
      </c>
      <c r="BX97" s="90" t="s">
        <v>4</v>
      </c>
      <c r="CL97" s="90" t="s">
        <v>1</v>
      </c>
      <c r="CM97" s="90" t="s">
        <v>75</v>
      </c>
    </row>
    <row r="98" spans="1:91" s="4" customFormat="1" ht="16.5" customHeight="1" x14ac:dyDescent="0.1">
      <c r="A98" s="91" t="s">
        <v>84</v>
      </c>
      <c r="B98" s="54"/>
      <c r="C98" s="10"/>
      <c r="D98" s="10"/>
      <c r="E98" s="320" t="s">
        <v>85</v>
      </c>
      <c r="F98" s="320"/>
      <c r="G98" s="320"/>
      <c r="H98" s="320"/>
      <c r="I98" s="320"/>
      <c r="J98" s="10"/>
      <c r="K98" s="320" t="s">
        <v>86</v>
      </c>
      <c r="L98" s="320"/>
      <c r="M98" s="320"/>
      <c r="N98" s="320"/>
      <c r="O98" s="320"/>
      <c r="P98" s="320"/>
      <c r="Q98" s="320"/>
      <c r="R98" s="320"/>
      <c r="S98" s="320"/>
      <c r="T98" s="320"/>
      <c r="U98" s="320"/>
      <c r="V98" s="320"/>
      <c r="W98" s="320"/>
      <c r="X98" s="320"/>
      <c r="Y98" s="320"/>
      <c r="Z98" s="320"/>
      <c r="AA98" s="320"/>
      <c r="AB98" s="320"/>
      <c r="AC98" s="320"/>
      <c r="AD98" s="320"/>
      <c r="AE98" s="320"/>
      <c r="AF98" s="320"/>
      <c r="AG98" s="308">
        <f>'01 - Buracie práce Blok F211'!J34</f>
        <v>0</v>
      </c>
      <c r="AH98" s="309"/>
      <c r="AI98" s="309"/>
      <c r="AJ98" s="309"/>
      <c r="AK98" s="309"/>
      <c r="AL98" s="309"/>
      <c r="AM98" s="309"/>
      <c r="AN98" s="308">
        <f t="shared" si="0"/>
        <v>0</v>
      </c>
      <c r="AO98" s="309"/>
      <c r="AP98" s="309"/>
      <c r="AQ98" s="92" t="s">
        <v>87</v>
      </c>
      <c r="AR98" s="54"/>
      <c r="AS98" s="93">
        <v>0</v>
      </c>
      <c r="AT98" s="94">
        <f t="shared" si="1"/>
        <v>0</v>
      </c>
      <c r="AU98" s="95">
        <f>'01 - Buracie práce Blok F211'!P135</f>
        <v>0</v>
      </c>
      <c r="AV98" s="94">
        <f>'01 - Buracie práce Blok F211'!J37</f>
        <v>0</v>
      </c>
      <c r="AW98" s="94">
        <f>'01 - Buracie práce Blok F211'!J38</f>
        <v>0</v>
      </c>
      <c r="AX98" s="94">
        <f>'01 - Buracie práce Blok F211'!J39</f>
        <v>0</v>
      </c>
      <c r="AY98" s="94">
        <f>'01 - Buracie práce Blok F211'!J40</f>
        <v>0</v>
      </c>
      <c r="AZ98" s="94">
        <f>'01 - Buracie práce Blok F211'!F37</f>
        <v>0</v>
      </c>
      <c r="BA98" s="94">
        <f>'01 - Buracie práce Blok F211'!F38</f>
        <v>0</v>
      </c>
      <c r="BB98" s="94">
        <f>'01 - Buracie práce Blok F211'!F39</f>
        <v>0</v>
      </c>
      <c r="BC98" s="94">
        <f>'01 - Buracie práce Blok F211'!F40</f>
        <v>0</v>
      </c>
      <c r="BD98" s="96">
        <f>'01 - Buracie práce Blok F211'!F41</f>
        <v>0</v>
      </c>
      <c r="BT98" s="26" t="s">
        <v>88</v>
      </c>
      <c r="BV98" s="26" t="s">
        <v>77</v>
      </c>
      <c r="BW98" s="26" t="s">
        <v>89</v>
      </c>
      <c r="BX98" s="26" t="s">
        <v>83</v>
      </c>
      <c r="CL98" s="26" t="s">
        <v>1</v>
      </c>
    </row>
    <row r="99" spans="1:91" s="4" customFormat="1" ht="16.5" customHeight="1" x14ac:dyDescent="0.1">
      <c r="A99" s="91" t="s">
        <v>84</v>
      </c>
      <c r="B99" s="54"/>
      <c r="C99" s="10"/>
      <c r="D99" s="10"/>
      <c r="E99" s="320" t="s">
        <v>90</v>
      </c>
      <c r="F99" s="320"/>
      <c r="G99" s="320"/>
      <c r="H99" s="320"/>
      <c r="I99" s="320"/>
      <c r="J99" s="10"/>
      <c r="K99" s="320" t="s">
        <v>91</v>
      </c>
      <c r="L99" s="320"/>
      <c r="M99" s="320"/>
      <c r="N99" s="320"/>
      <c r="O99" s="320"/>
      <c r="P99" s="320"/>
      <c r="Q99" s="320"/>
      <c r="R99" s="320"/>
      <c r="S99" s="320"/>
      <c r="T99" s="320"/>
      <c r="U99" s="320"/>
      <c r="V99" s="320"/>
      <c r="W99" s="320"/>
      <c r="X99" s="320"/>
      <c r="Y99" s="320"/>
      <c r="Z99" s="320"/>
      <c r="AA99" s="320"/>
      <c r="AB99" s="320"/>
      <c r="AC99" s="320"/>
      <c r="AD99" s="320"/>
      <c r="AE99" s="320"/>
      <c r="AF99" s="320"/>
      <c r="AG99" s="308">
        <f>'02 - Buracie práce Blok F212'!J34</f>
        <v>0</v>
      </c>
      <c r="AH99" s="309"/>
      <c r="AI99" s="309"/>
      <c r="AJ99" s="309"/>
      <c r="AK99" s="309"/>
      <c r="AL99" s="309"/>
      <c r="AM99" s="309"/>
      <c r="AN99" s="308">
        <f t="shared" si="0"/>
        <v>0</v>
      </c>
      <c r="AO99" s="309"/>
      <c r="AP99" s="309"/>
      <c r="AQ99" s="92" t="s">
        <v>87</v>
      </c>
      <c r="AR99" s="54"/>
      <c r="AS99" s="93">
        <v>0</v>
      </c>
      <c r="AT99" s="94">
        <f t="shared" si="1"/>
        <v>0</v>
      </c>
      <c r="AU99" s="95">
        <f>'02 - Buracie práce Blok F212'!P136</f>
        <v>0</v>
      </c>
      <c r="AV99" s="94">
        <f>'02 - Buracie práce Blok F212'!J37</f>
        <v>0</v>
      </c>
      <c r="AW99" s="94">
        <f>'02 - Buracie práce Blok F212'!J38</f>
        <v>0</v>
      </c>
      <c r="AX99" s="94">
        <f>'02 - Buracie práce Blok F212'!J39</f>
        <v>0</v>
      </c>
      <c r="AY99" s="94">
        <f>'02 - Buracie práce Blok F212'!J40</f>
        <v>0</v>
      </c>
      <c r="AZ99" s="94">
        <f>'02 - Buracie práce Blok F212'!F37</f>
        <v>0</v>
      </c>
      <c r="BA99" s="94">
        <f>'02 - Buracie práce Blok F212'!F38</f>
        <v>0</v>
      </c>
      <c r="BB99" s="94">
        <f>'02 - Buracie práce Blok F212'!F39</f>
        <v>0</v>
      </c>
      <c r="BC99" s="94">
        <f>'02 - Buracie práce Blok F212'!F40</f>
        <v>0</v>
      </c>
      <c r="BD99" s="96">
        <f>'02 - Buracie práce Blok F212'!F41</f>
        <v>0</v>
      </c>
      <c r="BT99" s="26" t="s">
        <v>88</v>
      </c>
      <c r="BV99" s="26" t="s">
        <v>77</v>
      </c>
      <c r="BW99" s="26" t="s">
        <v>92</v>
      </c>
      <c r="BX99" s="26" t="s">
        <v>83</v>
      </c>
      <c r="CL99" s="26" t="s">
        <v>1</v>
      </c>
    </row>
    <row r="100" spans="1:91" s="4" customFormat="1" ht="23.25" customHeight="1" x14ac:dyDescent="0.1">
      <c r="A100" s="91" t="s">
        <v>84</v>
      </c>
      <c r="B100" s="54"/>
      <c r="C100" s="10"/>
      <c r="D100" s="10"/>
      <c r="E100" s="320" t="s">
        <v>93</v>
      </c>
      <c r="F100" s="320"/>
      <c r="G100" s="320"/>
      <c r="H100" s="320"/>
      <c r="I100" s="320"/>
      <c r="J100" s="10"/>
      <c r="K100" s="320" t="s">
        <v>94</v>
      </c>
      <c r="L100" s="320"/>
      <c r="M100" s="320"/>
      <c r="N100" s="320"/>
      <c r="O100" s="320"/>
      <c r="P100" s="320"/>
      <c r="Q100" s="320"/>
      <c r="R100" s="320"/>
      <c r="S100" s="320"/>
      <c r="T100" s="320"/>
      <c r="U100" s="320"/>
      <c r="V100" s="320"/>
      <c r="W100" s="320"/>
      <c r="X100" s="320"/>
      <c r="Y100" s="320"/>
      <c r="Z100" s="320"/>
      <c r="AA100" s="320"/>
      <c r="AB100" s="320"/>
      <c r="AC100" s="320"/>
      <c r="AD100" s="320"/>
      <c r="AE100" s="320"/>
      <c r="AF100" s="320"/>
      <c r="AG100" s="308">
        <f>'03 - Buranie existujúcich...'!J34</f>
        <v>0</v>
      </c>
      <c r="AH100" s="309"/>
      <c r="AI100" s="309"/>
      <c r="AJ100" s="309"/>
      <c r="AK100" s="309"/>
      <c r="AL100" s="309"/>
      <c r="AM100" s="309"/>
      <c r="AN100" s="308">
        <f t="shared" si="0"/>
        <v>0</v>
      </c>
      <c r="AO100" s="309"/>
      <c r="AP100" s="309"/>
      <c r="AQ100" s="92" t="s">
        <v>87</v>
      </c>
      <c r="AR100" s="54"/>
      <c r="AS100" s="93">
        <v>0</v>
      </c>
      <c r="AT100" s="94">
        <f t="shared" si="1"/>
        <v>0</v>
      </c>
      <c r="AU100" s="95">
        <f>'03 - Buranie existujúcich...'!P128</f>
        <v>0</v>
      </c>
      <c r="AV100" s="94">
        <f>'03 - Buranie existujúcich...'!J37</f>
        <v>0</v>
      </c>
      <c r="AW100" s="94">
        <f>'03 - Buranie existujúcich...'!J38</f>
        <v>0</v>
      </c>
      <c r="AX100" s="94">
        <f>'03 - Buranie existujúcich...'!J39</f>
        <v>0</v>
      </c>
      <c r="AY100" s="94">
        <f>'03 - Buranie existujúcich...'!J40</f>
        <v>0</v>
      </c>
      <c r="AZ100" s="94">
        <f>'03 - Buranie existujúcich...'!F37</f>
        <v>0</v>
      </c>
      <c r="BA100" s="94">
        <f>'03 - Buranie existujúcich...'!F38</f>
        <v>0</v>
      </c>
      <c r="BB100" s="94">
        <f>'03 - Buranie existujúcich...'!F39</f>
        <v>0</v>
      </c>
      <c r="BC100" s="94">
        <f>'03 - Buranie existujúcich...'!F40</f>
        <v>0</v>
      </c>
      <c r="BD100" s="96">
        <f>'03 - Buranie existujúcich...'!F41</f>
        <v>0</v>
      </c>
      <c r="BT100" s="26" t="s">
        <v>88</v>
      </c>
      <c r="BV100" s="26" t="s">
        <v>77</v>
      </c>
      <c r="BW100" s="26" t="s">
        <v>95</v>
      </c>
      <c r="BX100" s="26" t="s">
        <v>83</v>
      </c>
      <c r="CL100" s="26" t="s">
        <v>1</v>
      </c>
    </row>
    <row r="101" spans="1:91" s="4" customFormat="1" ht="16.5" customHeight="1" x14ac:dyDescent="0.1">
      <c r="A101" s="91" t="s">
        <v>84</v>
      </c>
      <c r="B101" s="54"/>
      <c r="C101" s="10"/>
      <c r="D101" s="10"/>
      <c r="E101" s="320" t="s">
        <v>96</v>
      </c>
      <c r="F101" s="320"/>
      <c r="G101" s="320"/>
      <c r="H101" s="320"/>
      <c r="I101" s="320"/>
      <c r="J101" s="10"/>
      <c r="K101" s="320" t="s">
        <v>97</v>
      </c>
      <c r="L101" s="320"/>
      <c r="M101" s="320"/>
      <c r="N101" s="320"/>
      <c r="O101" s="320"/>
      <c r="P101" s="320"/>
      <c r="Q101" s="320"/>
      <c r="R101" s="320"/>
      <c r="S101" s="320"/>
      <c r="T101" s="320"/>
      <c r="U101" s="320"/>
      <c r="V101" s="320"/>
      <c r="W101" s="320"/>
      <c r="X101" s="320"/>
      <c r="Y101" s="320"/>
      <c r="Z101" s="320"/>
      <c r="AA101" s="320"/>
      <c r="AB101" s="320"/>
      <c r="AC101" s="320"/>
      <c r="AD101" s="320"/>
      <c r="AE101" s="320"/>
      <c r="AF101" s="320"/>
      <c r="AG101" s="308">
        <f>'04 - Nové konštrukcie Blo...'!J34</f>
        <v>0</v>
      </c>
      <c r="AH101" s="309"/>
      <c r="AI101" s="309"/>
      <c r="AJ101" s="309"/>
      <c r="AK101" s="309"/>
      <c r="AL101" s="309"/>
      <c r="AM101" s="309"/>
      <c r="AN101" s="308">
        <f t="shared" si="0"/>
        <v>0</v>
      </c>
      <c r="AO101" s="309"/>
      <c r="AP101" s="309"/>
      <c r="AQ101" s="92" t="s">
        <v>87</v>
      </c>
      <c r="AR101" s="54"/>
      <c r="AS101" s="93">
        <v>0</v>
      </c>
      <c r="AT101" s="94">
        <f t="shared" si="1"/>
        <v>0</v>
      </c>
      <c r="AU101" s="95">
        <f>'04 - Nové konštrukcie Blo...'!P153</f>
        <v>0</v>
      </c>
      <c r="AV101" s="94">
        <f>'04 - Nové konštrukcie Blo...'!J37</f>
        <v>0</v>
      </c>
      <c r="AW101" s="94">
        <f>'04 - Nové konštrukcie Blo...'!J38</f>
        <v>0</v>
      </c>
      <c r="AX101" s="94">
        <f>'04 - Nové konštrukcie Blo...'!J39</f>
        <v>0</v>
      </c>
      <c r="AY101" s="94">
        <f>'04 - Nové konštrukcie Blo...'!J40</f>
        <v>0</v>
      </c>
      <c r="AZ101" s="94">
        <f>'04 - Nové konštrukcie Blo...'!F37</f>
        <v>0</v>
      </c>
      <c r="BA101" s="94">
        <f>'04 - Nové konštrukcie Blo...'!F38</f>
        <v>0</v>
      </c>
      <c r="BB101" s="94">
        <f>'04 - Nové konštrukcie Blo...'!F39</f>
        <v>0</v>
      </c>
      <c r="BC101" s="94">
        <f>'04 - Nové konštrukcie Blo...'!F40</f>
        <v>0</v>
      </c>
      <c r="BD101" s="96">
        <f>'04 - Nové konštrukcie Blo...'!F41</f>
        <v>0</v>
      </c>
      <c r="BT101" s="26" t="s">
        <v>88</v>
      </c>
      <c r="BV101" s="26" t="s">
        <v>77</v>
      </c>
      <c r="BW101" s="26" t="s">
        <v>98</v>
      </c>
      <c r="BX101" s="26" t="s">
        <v>83</v>
      </c>
      <c r="CL101" s="26" t="s">
        <v>1</v>
      </c>
    </row>
    <row r="102" spans="1:91" s="4" customFormat="1" ht="16.5" customHeight="1" x14ac:dyDescent="0.1">
      <c r="A102" s="91" t="s">
        <v>84</v>
      </c>
      <c r="B102" s="54"/>
      <c r="C102" s="10"/>
      <c r="D102" s="10"/>
      <c r="E102" s="320" t="s">
        <v>99</v>
      </c>
      <c r="F102" s="320"/>
      <c r="G102" s="320"/>
      <c r="H102" s="320"/>
      <c r="I102" s="320"/>
      <c r="J102" s="10"/>
      <c r="K102" s="320" t="s">
        <v>100</v>
      </c>
      <c r="L102" s="320"/>
      <c r="M102" s="320"/>
      <c r="N102" s="320"/>
      <c r="O102" s="320"/>
      <c r="P102" s="320"/>
      <c r="Q102" s="320"/>
      <c r="R102" s="320"/>
      <c r="S102" s="320"/>
      <c r="T102" s="320"/>
      <c r="U102" s="320"/>
      <c r="V102" s="320"/>
      <c r="W102" s="320"/>
      <c r="X102" s="320"/>
      <c r="Y102" s="320"/>
      <c r="Z102" s="320"/>
      <c r="AA102" s="320"/>
      <c r="AB102" s="320"/>
      <c r="AC102" s="320"/>
      <c r="AD102" s="320"/>
      <c r="AE102" s="320"/>
      <c r="AF102" s="320"/>
      <c r="AG102" s="308">
        <f>'05 - Vykurovanie'!J34</f>
        <v>0</v>
      </c>
      <c r="AH102" s="309"/>
      <c r="AI102" s="309"/>
      <c r="AJ102" s="309"/>
      <c r="AK102" s="309"/>
      <c r="AL102" s="309"/>
      <c r="AM102" s="309"/>
      <c r="AN102" s="308">
        <f t="shared" si="0"/>
        <v>0</v>
      </c>
      <c r="AO102" s="309"/>
      <c r="AP102" s="309"/>
      <c r="AQ102" s="92" t="s">
        <v>87</v>
      </c>
      <c r="AR102" s="54"/>
      <c r="AS102" s="93">
        <v>0</v>
      </c>
      <c r="AT102" s="94">
        <f t="shared" si="1"/>
        <v>0</v>
      </c>
      <c r="AU102" s="95">
        <f>'05 - Vykurovanie'!P133</f>
        <v>0</v>
      </c>
      <c r="AV102" s="94">
        <f>'05 - Vykurovanie'!J37</f>
        <v>0</v>
      </c>
      <c r="AW102" s="94">
        <f>'05 - Vykurovanie'!J38</f>
        <v>0</v>
      </c>
      <c r="AX102" s="94">
        <f>'05 - Vykurovanie'!J39</f>
        <v>0</v>
      </c>
      <c r="AY102" s="94">
        <f>'05 - Vykurovanie'!J40</f>
        <v>0</v>
      </c>
      <c r="AZ102" s="94">
        <f>'05 - Vykurovanie'!F37</f>
        <v>0</v>
      </c>
      <c r="BA102" s="94">
        <f>'05 - Vykurovanie'!F38</f>
        <v>0</v>
      </c>
      <c r="BB102" s="94">
        <f>'05 - Vykurovanie'!F39</f>
        <v>0</v>
      </c>
      <c r="BC102" s="94">
        <f>'05 - Vykurovanie'!F40</f>
        <v>0</v>
      </c>
      <c r="BD102" s="96">
        <f>'05 - Vykurovanie'!F41</f>
        <v>0</v>
      </c>
      <c r="BT102" s="26" t="s">
        <v>88</v>
      </c>
      <c r="BV102" s="26" t="s">
        <v>77</v>
      </c>
      <c r="BW102" s="26" t="s">
        <v>101</v>
      </c>
      <c r="BX102" s="26" t="s">
        <v>83</v>
      </c>
      <c r="CL102" s="26" t="s">
        <v>1</v>
      </c>
    </row>
    <row r="103" spans="1:91" s="4" customFormat="1" ht="16.5" customHeight="1" x14ac:dyDescent="0.1">
      <c r="A103" s="91" t="s">
        <v>84</v>
      </c>
      <c r="B103" s="54"/>
      <c r="C103" s="10"/>
      <c r="D103" s="10"/>
      <c r="E103" s="320" t="s">
        <v>102</v>
      </c>
      <c r="F103" s="320"/>
      <c r="G103" s="320"/>
      <c r="H103" s="320"/>
      <c r="I103" s="320"/>
      <c r="J103" s="10"/>
      <c r="K103" s="320" t="s">
        <v>103</v>
      </c>
      <c r="L103" s="320"/>
      <c r="M103" s="320"/>
      <c r="N103" s="320"/>
      <c r="O103" s="320"/>
      <c r="P103" s="320"/>
      <c r="Q103" s="320"/>
      <c r="R103" s="320"/>
      <c r="S103" s="320"/>
      <c r="T103" s="320"/>
      <c r="U103" s="320"/>
      <c r="V103" s="320"/>
      <c r="W103" s="320"/>
      <c r="X103" s="320"/>
      <c r="Y103" s="320"/>
      <c r="Z103" s="320"/>
      <c r="AA103" s="320"/>
      <c r="AB103" s="320"/>
      <c r="AC103" s="320"/>
      <c r="AD103" s="320"/>
      <c r="AE103" s="320"/>
      <c r="AF103" s="320"/>
      <c r="AG103" s="308">
        <f>'06 - Vzduchotechnika'!J34</f>
        <v>0</v>
      </c>
      <c r="AH103" s="309"/>
      <c r="AI103" s="309"/>
      <c r="AJ103" s="309"/>
      <c r="AK103" s="309"/>
      <c r="AL103" s="309"/>
      <c r="AM103" s="309"/>
      <c r="AN103" s="308">
        <f t="shared" si="0"/>
        <v>0</v>
      </c>
      <c r="AO103" s="309"/>
      <c r="AP103" s="309"/>
      <c r="AQ103" s="92" t="s">
        <v>87</v>
      </c>
      <c r="AR103" s="54"/>
      <c r="AS103" s="93">
        <v>0</v>
      </c>
      <c r="AT103" s="94">
        <f t="shared" si="1"/>
        <v>0</v>
      </c>
      <c r="AU103" s="95">
        <f>'06 - Vzduchotechnika'!P159</f>
        <v>0</v>
      </c>
      <c r="AV103" s="94">
        <f>'06 - Vzduchotechnika'!J37</f>
        <v>0</v>
      </c>
      <c r="AW103" s="94">
        <f>'06 - Vzduchotechnika'!J38</f>
        <v>0</v>
      </c>
      <c r="AX103" s="94">
        <f>'06 - Vzduchotechnika'!J39</f>
        <v>0</v>
      </c>
      <c r="AY103" s="94">
        <f>'06 - Vzduchotechnika'!J40</f>
        <v>0</v>
      </c>
      <c r="AZ103" s="94">
        <f>'06 - Vzduchotechnika'!F37</f>
        <v>0</v>
      </c>
      <c r="BA103" s="94">
        <f>'06 - Vzduchotechnika'!F38</f>
        <v>0</v>
      </c>
      <c r="BB103" s="94">
        <f>'06 - Vzduchotechnika'!F39</f>
        <v>0</v>
      </c>
      <c r="BC103" s="94">
        <f>'06 - Vzduchotechnika'!F40</f>
        <v>0</v>
      </c>
      <c r="BD103" s="96">
        <f>'06 - Vzduchotechnika'!F41</f>
        <v>0</v>
      </c>
      <c r="BT103" s="26" t="s">
        <v>88</v>
      </c>
      <c r="BV103" s="26" t="s">
        <v>77</v>
      </c>
      <c r="BW103" s="26" t="s">
        <v>104</v>
      </c>
      <c r="BX103" s="26" t="s">
        <v>83</v>
      </c>
      <c r="CL103" s="26" t="s">
        <v>1</v>
      </c>
    </row>
    <row r="104" spans="1:91" s="4" customFormat="1" ht="16.5" customHeight="1" x14ac:dyDescent="0.1">
      <c r="A104" s="91" t="s">
        <v>84</v>
      </c>
      <c r="B104" s="54"/>
      <c r="C104" s="10"/>
      <c r="D104" s="10"/>
      <c r="E104" s="320" t="s">
        <v>105</v>
      </c>
      <c r="F104" s="320"/>
      <c r="G104" s="320"/>
      <c r="H104" s="320"/>
      <c r="I104" s="320"/>
      <c r="J104" s="10"/>
      <c r="K104" s="320" t="s">
        <v>106</v>
      </c>
      <c r="L104" s="320"/>
      <c r="M104" s="320"/>
      <c r="N104" s="320"/>
      <c r="O104" s="320"/>
      <c r="P104" s="320"/>
      <c r="Q104" s="320"/>
      <c r="R104" s="320"/>
      <c r="S104" s="320"/>
      <c r="T104" s="320"/>
      <c r="U104" s="320"/>
      <c r="V104" s="320"/>
      <c r="W104" s="320"/>
      <c r="X104" s="320"/>
      <c r="Y104" s="320"/>
      <c r="Z104" s="320"/>
      <c r="AA104" s="320"/>
      <c r="AB104" s="320"/>
      <c r="AC104" s="320"/>
      <c r="AD104" s="320"/>
      <c r="AE104" s="320"/>
      <c r="AF104" s="320"/>
      <c r="AG104" s="308">
        <f>'07 - Zdravotechnika'!J34</f>
        <v>0</v>
      </c>
      <c r="AH104" s="309"/>
      <c r="AI104" s="309"/>
      <c r="AJ104" s="309"/>
      <c r="AK104" s="309"/>
      <c r="AL104" s="309"/>
      <c r="AM104" s="309"/>
      <c r="AN104" s="308">
        <f t="shared" si="0"/>
        <v>0</v>
      </c>
      <c r="AO104" s="309"/>
      <c r="AP104" s="309"/>
      <c r="AQ104" s="92" t="s">
        <v>87</v>
      </c>
      <c r="AR104" s="54"/>
      <c r="AS104" s="93">
        <v>0</v>
      </c>
      <c r="AT104" s="94">
        <f t="shared" si="1"/>
        <v>0</v>
      </c>
      <c r="AU104" s="95">
        <f>'07 - Zdravotechnika'!P136</f>
        <v>0</v>
      </c>
      <c r="AV104" s="94">
        <f>'07 - Zdravotechnika'!J37</f>
        <v>0</v>
      </c>
      <c r="AW104" s="94">
        <f>'07 - Zdravotechnika'!J38</f>
        <v>0</v>
      </c>
      <c r="AX104" s="94">
        <f>'07 - Zdravotechnika'!J39</f>
        <v>0</v>
      </c>
      <c r="AY104" s="94">
        <f>'07 - Zdravotechnika'!J40</f>
        <v>0</v>
      </c>
      <c r="AZ104" s="94">
        <f>'07 - Zdravotechnika'!F37</f>
        <v>0</v>
      </c>
      <c r="BA104" s="94">
        <f>'07 - Zdravotechnika'!F38</f>
        <v>0</v>
      </c>
      <c r="BB104" s="94">
        <f>'07 - Zdravotechnika'!F39</f>
        <v>0</v>
      </c>
      <c r="BC104" s="94">
        <f>'07 - Zdravotechnika'!F40</f>
        <v>0</v>
      </c>
      <c r="BD104" s="96">
        <f>'07 - Zdravotechnika'!F41</f>
        <v>0</v>
      </c>
      <c r="BT104" s="26" t="s">
        <v>88</v>
      </c>
      <c r="BV104" s="26" t="s">
        <v>77</v>
      </c>
      <c r="BW104" s="26" t="s">
        <v>107</v>
      </c>
      <c r="BX104" s="26" t="s">
        <v>83</v>
      </c>
      <c r="CL104" s="26" t="s">
        <v>108</v>
      </c>
    </row>
    <row r="105" spans="1:91" s="4" customFormat="1" ht="16.5" customHeight="1" x14ac:dyDescent="0.1">
      <c r="A105" s="91" t="s">
        <v>84</v>
      </c>
      <c r="B105" s="54"/>
      <c r="C105" s="10"/>
      <c r="D105" s="10"/>
      <c r="E105" s="320" t="s">
        <v>109</v>
      </c>
      <c r="F105" s="320"/>
      <c r="G105" s="320"/>
      <c r="H105" s="320"/>
      <c r="I105" s="320"/>
      <c r="J105" s="10"/>
      <c r="K105" s="320" t="s">
        <v>110</v>
      </c>
      <c r="L105" s="320"/>
      <c r="M105" s="320"/>
      <c r="N105" s="320"/>
      <c r="O105" s="320"/>
      <c r="P105" s="320"/>
      <c r="Q105" s="320"/>
      <c r="R105" s="320"/>
      <c r="S105" s="320"/>
      <c r="T105" s="320"/>
      <c r="U105" s="320"/>
      <c r="V105" s="320"/>
      <c r="W105" s="320"/>
      <c r="X105" s="320"/>
      <c r="Y105" s="320"/>
      <c r="Z105" s="320"/>
      <c r="AA105" s="320"/>
      <c r="AB105" s="320"/>
      <c r="AC105" s="320"/>
      <c r="AD105" s="320"/>
      <c r="AE105" s="320"/>
      <c r="AF105" s="320"/>
      <c r="AG105" s="308">
        <f>'08 - Plynoinštalácia'!J34</f>
        <v>0</v>
      </c>
      <c r="AH105" s="309"/>
      <c r="AI105" s="309"/>
      <c r="AJ105" s="309"/>
      <c r="AK105" s="309"/>
      <c r="AL105" s="309"/>
      <c r="AM105" s="309"/>
      <c r="AN105" s="308">
        <f t="shared" si="0"/>
        <v>0</v>
      </c>
      <c r="AO105" s="309"/>
      <c r="AP105" s="309"/>
      <c r="AQ105" s="92" t="s">
        <v>87</v>
      </c>
      <c r="AR105" s="54"/>
      <c r="AS105" s="93">
        <v>0</v>
      </c>
      <c r="AT105" s="94">
        <f t="shared" si="1"/>
        <v>0</v>
      </c>
      <c r="AU105" s="95">
        <f>'08 - Plynoinštalácia'!P130</f>
        <v>0</v>
      </c>
      <c r="AV105" s="94">
        <f>'08 - Plynoinštalácia'!J37</f>
        <v>0</v>
      </c>
      <c r="AW105" s="94">
        <f>'08 - Plynoinštalácia'!J38</f>
        <v>0</v>
      </c>
      <c r="AX105" s="94">
        <f>'08 - Plynoinštalácia'!J39</f>
        <v>0</v>
      </c>
      <c r="AY105" s="94">
        <f>'08 - Plynoinštalácia'!J40</f>
        <v>0</v>
      </c>
      <c r="AZ105" s="94">
        <f>'08 - Plynoinštalácia'!F37</f>
        <v>0</v>
      </c>
      <c r="BA105" s="94">
        <f>'08 - Plynoinštalácia'!F38</f>
        <v>0</v>
      </c>
      <c r="BB105" s="94">
        <f>'08 - Plynoinštalácia'!F39</f>
        <v>0</v>
      </c>
      <c r="BC105" s="94">
        <f>'08 - Plynoinštalácia'!F40</f>
        <v>0</v>
      </c>
      <c r="BD105" s="96">
        <f>'08 - Plynoinštalácia'!F41</f>
        <v>0</v>
      </c>
      <c r="BT105" s="26" t="s">
        <v>88</v>
      </c>
      <c r="BV105" s="26" t="s">
        <v>77</v>
      </c>
      <c r="BW105" s="26" t="s">
        <v>111</v>
      </c>
      <c r="BX105" s="26" t="s">
        <v>83</v>
      </c>
      <c r="CL105" s="26" t="s">
        <v>108</v>
      </c>
    </row>
    <row r="106" spans="1:91" s="4" customFormat="1" ht="16.5" customHeight="1" x14ac:dyDescent="0.1">
      <c r="A106" s="91" t="s">
        <v>84</v>
      </c>
      <c r="B106" s="54"/>
      <c r="C106" s="10"/>
      <c r="D106" s="10"/>
      <c r="E106" s="320" t="s">
        <v>112</v>
      </c>
      <c r="F106" s="320"/>
      <c r="G106" s="320"/>
      <c r="H106" s="320"/>
      <c r="I106" s="320"/>
      <c r="J106" s="10"/>
      <c r="K106" s="320" t="s">
        <v>113</v>
      </c>
      <c r="L106" s="320"/>
      <c r="M106" s="320"/>
      <c r="N106" s="320"/>
      <c r="O106" s="320"/>
      <c r="P106" s="320"/>
      <c r="Q106" s="320"/>
      <c r="R106" s="320"/>
      <c r="S106" s="320"/>
      <c r="T106" s="320"/>
      <c r="U106" s="320"/>
      <c r="V106" s="320"/>
      <c r="W106" s="320"/>
      <c r="X106" s="320"/>
      <c r="Y106" s="320"/>
      <c r="Z106" s="320"/>
      <c r="AA106" s="320"/>
      <c r="AB106" s="320"/>
      <c r="AC106" s="320"/>
      <c r="AD106" s="320"/>
      <c r="AE106" s="320"/>
      <c r="AF106" s="320"/>
      <c r="AG106" s="308">
        <f>'09 - Elektroinstalacia a ...'!J34</f>
        <v>0</v>
      </c>
      <c r="AH106" s="309"/>
      <c r="AI106" s="309"/>
      <c r="AJ106" s="309"/>
      <c r="AK106" s="309"/>
      <c r="AL106" s="309"/>
      <c r="AM106" s="309"/>
      <c r="AN106" s="308">
        <f t="shared" si="0"/>
        <v>0</v>
      </c>
      <c r="AO106" s="309"/>
      <c r="AP106" s="309"/>
      <c r="AQ106" s="92" t="s">
        <v>87</v>
      </c>
      <c r="AR106" s="54"/>
      <c r="AS106" s="93">
        <v>0</v>
      </c>
      <c r="AT106" s="94">
        <f t="shared" si="1"/>
        <v>0</v>
      </c>
      <c r="AU106" s="95">
        <f>'09 - Elektroinstalacia a ...'!P134</f>
        <v>0</v>
      </c>
      <c r="AV106" s="94">
        <f>'09 - Elektroinstalacia a ...'!J37</f>
        <v>0</v>
      </c>
      <c r="AW106" s="94">
        <f>'09 - Elektroinstalacia a ...'!J38</f>
        <v>0</v>
      </c>
      <c r="AX106" s="94">
        <f>'09 - Elektroinstalacia a ...'!J39</f>
        <v>0</v>
      </c>
      <c r="AY106" s="94">
        <f>'09 - Elektroinstalacia a ...'!J40</f>
        <v>0</v>
      </c>
      <c r="AZ106" s="94">
        <f>'09 - Elektroinstalacia a ...'!F37</f>
        <v>0</v>
      </c>
      <c r="BA106" s="94">
        <f>'09 - Elektroinstalacia a ...'!F38</f>
        <v>0</v>
      </c>
      <c r="BB106" s="94">
        <f>'09 - Elektroinstalacia a ...'!F39</f>
        <v>0</v>
      </c>
      <c r="BC106" s="94">
        <f>'09 - Elektroinstalacia a ...'!F40</f>
        <v>0</v>
      </c>
      <c r="BD106" s="96">
        <f>'09 - Elektroinstalacia a ...'!F41</f>
        <v>0</v>
      </c>
      <c r="BT106" s="26" t="s">
        <v>88</v>
      </c>
      <c r="BV106" s="26" t="s">
        <v>77</v>
      </c>
      <c r="BW106" s="26" t="s">
        <v>114</v>
      </c>
      <c r="BX106" s="26" t="s">
        <v>83</v>
      </c>
      <c r="CL106" s="26" t="s">
        <v>1</v>
      </c>
    </row>
    <row r="107" spans="1:91" s="4" customFormat="1" ht="23.25" customHeight="1" x14ac:dyDescent="0.1">
      <c r="A107" s="91" t="s">
        <v>84</v>
      </c>
      <c r="B107" s="54"/>
      <c r="C107" s="10"/>
      <c r="D107" s="10"/>
      <c r="E107" s="320" t="s">
        <v>115</v>
      </c>
      <c r="F107" s="320"/>
      <c r="G107" s="320"/>
      <c r="H107" s="320"/>
      <c r="I107" s="320"/>
      <c r="J107" s="10"/>
      <c r="K107" s="320" t="s">
        <v>116</v>
      </c>
      <c r="L107" s="320"/>
      <c r="M107" s="320"/>
      <c r="N107" s="320"/>
      <c r="O107" s="320"/>
      <c r="P107" s="320"/>
      <c r="Q107" s="320"/>
      <c r="R107" s="320"/>
      <c r="S107" s="320"/>
      <c r="T107" s="320"/>
      <c r="U107" s="320"/>
      <c r="V107" s="320"/>
      <c r="W107" s="320"/>
      <c r="X107" s="320"/>
      <c r="Y107" s="320"/>
      <c r="Z107" s="320"/>
      <c r="AA107" s="320"/>
      <c r="AB107" s="320"/>
      <c r="AC107" s="320"/>
      <c r="AD107" s="320"/>
      <c r="AE107" s="320"/>
      <c r="AF107" s="320"/>
      <c r="AG107" s="308">
        <f>'10 - Slaboprudove Rozvody...'!J34</f>
        <v>0</v>
      </c>
      <c r="AH107" s="309"/>
      <c r="AI107" s="309"/>
      <c r="AJ107" s="309"/>
      <c r="AK107" s="309"/>
      <c r="AL107" s="309"/>
      <c r="AM107" s="309"/>
      <c r="AN107" s="308">
        <f t="shared" si="0"/>
        <v>0</v>
      </c>
      <c r="AO107" s="309"/>
      <c r="AP107" s="309"/>
      <c r="AQ107" s="92" t="s">
        <v>87</v>
      </c>
      <c r="AR107" s="54"/>
      <c r="AS107" s="93">
        <v>0</v>
      </c>
      <c r="AT107" s="94">
        <f t="shared" si="1"/>
        <v>0</v>
      </c>
      <c r="AU107" s="95">
        <f>'10 - Slaboprudove Rozvody...'!P128</f>
        <v>0</v>
      </c>
      <c r="AV107" s="94">
        <f>'10 - Slaboprudove Rozvody...'!J37</f>
        <v>0</v>
      </c>
      <c r="AW107" s="94">
        <f>'10 - Slaboprudove Rozvody...'!J38</f>
        <v>0</v>
      </c>
      <c r="AX107" s="94">
        <f>'10 - Slaboprudove Rozvody...'!J39</f>
        <v>0</v>
      </c>
      <c r="AY107" s="94">
        <f>'10 - Slaboprudove Rozvody...'!J40</f>
        <v>0</v>
      </c>
      <c r="AZ107" s="94">
        <f>'10 - Slaboprudove Rozvody...'!F37</f>
        <v>0</v>
      </c>
      <c r="BA107" s="94">
        <f>'10 - Slaboprudove Rozvody...'!F38</f>
        <v>0</v>
      </c>
      <c r="BB107" s="94">
        <f>'10 - Slaboprudove Rozvody...'!F39</f>
        <v>0</v>
      </c>
      <c r="BC107" s="94">
        <f>'10 - Slaboprudove Rozvody...'!F40</f>
        <v>0</v>
      </c>
      <c r="BD107" s="96">
        <f>'10 - Slaboprudove Rozvody...'!F41</f>
        <v>0</v>
      </c>
      <c r="BT107" s="26" t="s">
        <v>88</v>
      </c>
      <c r="BV107" s="26" t="s">
        <v>77</v>
      </c>
      <c r="BW107" s="26" t="s">
        <v>117</v>
      </c>
      <c r="BX107" s="26" t="s">
        <v>83</v>
      </c>
      <c r="CL107" s="26" t="s">
        <v>1</v>
      </c>
    </row>
    <row r="108" spans="1:91" s="4" customFormat="1" ht="16.5" customHeight="1" x14ac:dyDescent="0.1">
      <c r="A108" s="91" t="s">
        <v>84</v>
      </c>
      <c r="B108" s="54"/>
      <c r="C108" s="10"/>
      <c r="D108" s="10"/>
      <c r="E108" s="320" t="s">
        <v>118</v>
      </c>
      <c r="F108" s="320"/>
      <c r="G108" s="320"/>
      <c r="H108" s="320"/>
      <c r="I108" s="320"/>
      <c r="J108" s="10"/>
      <c r="K108" s="320" t="s">
        <v>119</v>
      </c>
      <c r="L108" s="320"/>
      <c r="M108" s="320"/>
      <c r="N108" s="320"/>
      <c r="O108" s="320"/>
      <c r="P108" s="320"/>
      <c r="Q108" s="320"/>
      <c r="R108" s="320"/>
      <c r="S108" s="320"/>
      <c r="T108" s="320"/>
      <c r="U108" s="320"/>
      <c r="V108" s="320"/>
      <c r="W108" s="320"/>
      <c r="X108" s="320"/>
      <c r="Y108" s="320"/>
      <c r="Z108" s="320"/>
      <c r="AA108" s="320"/>
      <c r="AB108" s="320"/>
      <c r="AC108" s="320"/>
      <c r="AD108" s="320"/>
      <c r="AE108" s="320"/>
      <c r="AF108" s="320"/>
      <c r="AG108" s="308">
        <f>'11 - Rezervačný systém'!J34</f>
        <v>0</v>
      </c>
      <c r="AH108" s="309"/>
      <c r="AI108" s="309"/>
      <c r="AJ108" s="309"/>
      <c r="AK108" s="309"/>
      <c r="AL108" s="309"/>
      <c r="AM108" s="309"/>
      <c r="AN108" s="308">
        <f t="shared" si="0"/>
        <v>0</v>
      </c>
      <c r="AO108" s="309"/>
      <c r="AP108" s="309"/>
      <c r="AQ108" s="92" t="s">
        <v>87</v>
      </c>
      <c r="AR108" s="54"/>
      <c r="AS108" s="93">
        <v>0</v>
      </c>
      <c r="AT108" s="94">
        <f t="shared" si="1"/>
        <v>0</v>
      </c>
      <c r="AU108" s="95">
        <f>'11 - Rezervačný systém'!P127</f>
        <v>0</v>
      </c>
      <c r="AV108" s="94">
        <f>'11 - Rezervačný systém'!J37</f>
        <v>0</v>
      </c>
      <c r="AW108" s="94">
        <f>'11 - Rezervačný systém'!J38</f>
        <v>0</v>
      </c>
      <c r="AX108" s="94">
        <f>'11 - Rezervačný systém'!J39</f>
        <v>0</v>
      </c>
      <c r="AY108" s="94">
        <f>'11 - Rezervačný systém'!J40</f>
        <v>0</v>
      </c>
      <c r="AZ108" s="94">
        <f>'11 - Rezervačný systém'!F37</f>
        <v>0</v>
      </c>
      <c r="BA108" s="94">
        <f>'11 - Rezervačný systém'!F38</f>
        <v>0</v>
      </c>
      <c r="BB108" s="94">
        <f>'11 - Rezervačný systém'!F39</f>
        <v>0</v>
      </c>
      <c r="BC108" s="94">
        <f>'11 - Rezervačný systém'!F40</f>
        <v>0</v>
      </c>
      <c r="BD108" s="96">
        <f>'11 - Rezervačný systém'!F41</f>
        <v>0</v>
      </c>
      <c r="BT108" s="26" t="s">
        <v>88</v>
      </c>
      <c r="BV108" s="26" t="s">
        <v>77</v>
      </c>
      <c r="BW108" s="26" t="s">
        <v>120</v>
      </c>
      <c r="BX108" s="26" t="s">
        <v>83</v>
      </c>
      <c r="CL108" s="26" t="s">
        <v>1</v>
      </c>
    </row>
    <row r="109" spans="1:91" s="4" customFormat="1" ht="16.5" customHeight="1" x14ac:dyDescent="0.1">
      <c r="A109" s="91" t="s">
        <v>84</v>
      </c>
      <c r="B109" s="54"/>
      <c r="C109" s="10"/>
      <c r="D109" s="10"/>
      <c r="E109" s="320" t="s">
        <v>121</v>
      </c>
      <c r="F109" s="320"/>
      <c r="G109" s="320"/>
      <c r="H109" s="320"/>
      <c r="I109" s="320"/>
      <c r="J109" s="10"/>
      <c r="K109" s="320" t="s">
        <v>122</v>
      </c>
      <c r="L109" s="320"/>
      <c r="M109" s="320"/>
      <c r="N109" s="320"/>
      <c r="O109" s="320"/>
      <c r="P109" s="320"/>
      <c r="Q109" s="320"/>
      <c r="R109" s="320"/>
      <c r="S109" s="320"/>
      <c r="T109" s="320"/>
      <c r="U109" s="320"/>
      <c r="V109" s="320"/>
      <c r="W109" s="320"/>
      <c r="X109" s="320"/>
      <c r="Y109" s="320"/>
      <c r="Z109" s="320"/>
      <c r="AA109" s="320"/>
      <c r="AB109" s="320"/>
      <c r="AC109" s="320"/>
      <c r="AD109" s="320"/>
      <c r="AE109" s="320"/>
      <c r="AF109" s="320"/>
      <c r="AG109" s="308">
        <f>'12 - Elektrická požiarna ...'!J34</f>
        <v>0</v>
      </c>
      <c r="AH109" s="309"/>
      <c r="AI109" s="309"/>
      <c r="AJ109" s="309"/>
      <c r="AK109" s="309"/>
      <c r="AL109" s="309"/>
      <c r="AM109" s="309"/>
      <c r="AN109" s="308">
        <f t="shared" si="0"/>
        <v>0</v>
      </c>
      <c r="AO109" s="309"/>
      <c r="AP109" s="309"/>
      <c r="AQ109" s="92" t="s">
        <v>87</v>
      </c>
      <c r="AR109" s="54"/>
      <c r="AS109" s="93">
        <v>0</v>
      </c>
      <c r="AT109" s="94">
        <f t="shared" si="1"/>
        <v>0</v>
      </c>
      <c r="AU109" s="95">
        <f>'12 - Elektrická požiarna ...'!P128</f>
        <v>0</v>
      </c>
      <c r="AV109" s="94">
        <f>'12 - Elektrická požiarna ...'!J37</f>
        <v>0</v>
      </c>
      <c r="AW109" s="94">
        <f>'12 - Elektrická požiarna ...'!J38</f>
        <v>0</v>
      </c>
      <c r="AX109" s="94">
        <f>'12 - Elektrická požiarna ...'!J39</f>
        <v>0</v>
      </c>
      <c r="AY109" s="94">
        <f>'12 - Elektrická požiarna ...'!J40</f>
        <v>0</v>
      </c>
      <c r="AZ109" s="94">
        <f>'12 - Elektrická požiarna ...'!F37</f>
        <v>0</v>
      </c>
      <c r="BA109" s="94">
        <f>'12 - Elektrická požiarna ...'!F38</f>
        <v>0</v>
      </c>
      <c r="BB109" s="94">
        <f>'12 - Elektrická požiarna ...'!F39</f>
        <v>0</v>
      </c>
      <c r="BC109" s="94">
        <f>'12 - Elektrická požiarna ...'!F40</f>
        <v>0</v>
      </c>
      <c r="BD109" s="96">
        <f>'12 - Elektrická požiarna ...'!F41</f>
        <v>0</v>
      </c>
      <c r="BT109" s="26" t="s">
        <v>88</v>
      </c>
      <c r="BV109" s="26" t="s">
        <v>77</v>
      </c>
      <c r="BW109" s="26" t="s">
        <v>123</v>
      </c>
      <c r="BX109" s="26" t="s">
        <v>83</v>
      </c>
      <c r="CL109" s="26" t="s">
        <v>1</v>
      </c>
    </row>
    <row r="110" spans="1:91" s="4" customFormat="1" ht="16.5" customHeight="1" x14ac:dyDescent="0.1">
      <c r="A110" s="91" t="s">
        <v>84</v>
      </c>
      <c r="B110" s="54"/>
      <c r="C110" s="10"/>
      <c r="D110" s="10"/>
      <c r="E110" s="320" t="s">
        <v>124</v>
      </c>
      <c r="F110" s="320"/>
      <c r="G110" s="320"/>
      <c r="H110" s="320"/>
      <c r="I110" s="320"/>
      <c r="J110" s="10"/>
      <c r="K110" s="320" t="s">
        <v>125</v>
      </c>
      <c r="L110" s="320"/>
      <c r="M110" s="320"/>
      <c r="N110" s="320"/>
      <c r="O110" s="320"/>
      <c r="P110" s="320"/>
      <c r="Q110" s="320"/>
      <c r="R110" s="320"/>
      <c r="S110" s="320"/>
      <c r="T110" s="320"/>
      <c r="U110" s="320"/>
      <c r="V110" s="320"/>
      <c r="W110" s="320"/>
      <c r="X110" s="320"/>
      <c r="Y110" s="320"/>
      <c r="Z110" s="320"/>
      <c r="AA110" s="320"/>
      <c r="AB110" s="320"/>
      <c r="AC110" s="320"/>
      <c r="AD110" s="320"/>
      <c r="AE110" s="320"/>
      <c r="AF110" s="320"/>
      <c r="AG110" s="308">
        <f>'13 - Hlasová signalizácia...'!J34</f>
        <v>0</v>
      </c>
      <c r="AH110" s="309"/>
      <c r="AI110" s="309"/>
      <c r="AJ110" s="309"/>
      <c r="AK110" s="309"/>
      <c r="AL110" s="309"/>
      <c r="AM110" s="309"/>
      <c r="AN110" s="308">
        <f t="shared" si="0"/>
        <v>0</v>
      </c>
      <c r="AO110" s="309"/>
      <c r="AP110" s="309"/>
      <c r="AQ110" s="92" t="s">
        <v>87</v>
      </c>
      <c r="AR110" s="54"/>
      <c r="AS110" s="93">
        <v>0</v>
      </c>
      <c r="AT110" s="94">
        <f t="shared" si="1"/>
        <v>0</v>
      </c>
      <c r="AU110" s="95">
        <f>'13 - Hlasová signalizácia...'!P128</f>
        <v>0</v>
      </c>
      <c r="AV110" s="94">
        <f>'13 - Hlasová signalizácia...'!J37</f>
        <v>0</v>
      </c>
      <c r="AW110" s="94">
        <f>'13 - Hlasová signalizácia...'!J38</f>
        <v>0</v>
      </c>
      <c r="AX110" s="94">
        <f>'13 - Hlasová signalizácia...'!J39</f>
        <v>0</v>
      </c>
      <c r="AY110" s="94">
        <f>'13 - Hlasová signalizácia...'!J40</f>
        <v>0</v>
      </c>
      <c r="AZ110" s="94">
        <f>'13 - Hlasová signalizácia...'!F37</f>
        <v>0</v>
      </c>
      <c r="BA110" s="94">
        <f>'13 - Hlasová signalizácia...'!F38</f>
        <v>0</v>
      </c>
      <c r="BB110" s="94">
        <f>'13 - Hlasová signalizácia...'!F39</f>
        <v>0</v>
      </c>
      <c r="BC110" s="94">
        <f>'13 - Hlasová signalizácia...'!F40</f>
        <v>0</v>
      </c>
      <c r="BD110" s="96">
        <f>'13 - Hlasová signalizácia...'!F41</f>
        <v>0</v>
      </c>
      <c r="BT110" s="26" t="s">
        <v>88</v>
      </c>
      <c r="BV110" s="26" t="s">
        <v>77</v>
      </c>
      <c r="BW110" s="26" t="s">
        <v>126</v>
      </c>
      <c r="BX110" s="26" t="s">
        <v>83</v>
      </c>
      <c r="CL110" s="26" t="s">
        <v>1</v>
      </c>
    </row>
    <row r="111" spans="1:91" s="4" customFormat="1" ht="16.5" customHeight="1" x14ac:dyDescent="0.1">
      <c r="A111" s="91" t="s">
        <v>84</v>
      </c>
      <c r="B111" s="54"/>
      <c r="C111" s="10"/>
      <c r="D111" s="10"/>
      <c r="E111" s="320" t="s">
        <v>127</v>
      </c>
      <c r="F111" s="320"/>
      <c r="G111" s="320"/>
      <c r="H111" s="320"/>
      <c r="I111" s="320"/>
      <c r="J111" s="10"/>
      <c r="K111" s="320" t="s">
        <v>128</v>
      </c>
      <c r="L111" s="320"/>
      <c r="M111" s="320"/>
      <c r="N111" s="320"/>
      <c r="O111" s="320"/>
      <c r="P111" s="320"/>
      <c r="Q111" s="320"/>
      <c r="R111" s="320"/>
      <c r="S111" s="320"/>
      <c r="T111" s="320"/>
      <c r="U111" s="320"/>
      <c r="V111" s="320"/>
      <c r="W111" s="320"/>
      <c r="X111" s="320"/>
      <c r="Y111" s="320"/>
      <c r="Z111" s="320"/>
      <c r="AA111" s="320"/>
      <c r="AB111" s="320"/>
      <c r="AC111" s="320"/>
      <c r="AD111" s="320"/>
      <c r="AE111" s="320"/>
      <c r="AF111" s="320"/>
      <c r="AG111" s="308">
        <f>'14 - Kamerový systém'!J34</f>
        <v>0</v>
      </c>
      <c r="AH111" s="309"/>
      <c r="AI111" s="309"/>
      <c r="AJ111" s="309"/>
      <c r="AK111" s="309"/>
      <c r="AL111" s="309"/>
      <c r="AM111" s="309"/>
      <c r="AN111" s="308">
        <f t="shared" si="0"/>
        <v>0</v>
      </c>
      <c r="AO111" s="309"/>
      <c r="AP111" s="309"/>
      <c r="AQ111" s="92" t="s">
        <v>87</v>
      </c>
      <c r="AR111" s="54"/>
      <c r="AS111" s="93">
        <v>0</v>
      </c>
      <c r="AT111" s="94">
        <f t="shared" si="1"/>
        <v>0</v>
      </c>
      <c r="AU111" s="95">
        <f>'14 - Kamerový systém'!P127</f>
        <v>0</v>
      </c>
      <c r="AV111" s="94">
        <f>'14 - Kamerový systém'!J37</f>
        <v>0</v>
      </c>
      <c r="AW111" s="94">
        <f>'14 - Kamerový systém'!J38</f>
        <v>0</v>
      </c>
      <c r="AX111" s="94">
        <f>'14 - Kamerový systém'!J39</f>
        <v>0</v>
      </c>
      <c r="AY111" s="94">
        <f>'14 - Kamerový systém'!J40</f>
        <v>0</v>
      </c>
      <c r="AZ111" s="94">
        <f>'14 - Kamerový systém'!F37</f>
        <v>0</v>
      </c>
      <c r="BA111" s="94">
        <f>'14 - Kamerový systém'!F38</f>
        <v>0</v>
      </c>
      <c r="BB111" s="94">
        <f>'14 - Kamerový systém'!F39</f>
        <v>0</v>
      </c>
      <c r="BC111" s="94">
        <f>'14 - Kamerový systém'!F40</f>
        <v>0</v>
      </c>
      <c r="BD111" s="96">
        <f>'14 - Kamerový systém'!F41</f>
        <v>0</v>
      </c>
      <c r="BT111" s="26" t="s">
        <v>88</v>
      </c>
      <c r="BV111" s="26" t="s">
        <v>77</v>
      </c>
      <c r="BW111" s="26" t="s">
        <v>129</v>
      </c>
      <c r="BX111" s="26" t="s">
        <v>83</v>
      </c>
      <c r="CL111" s="26" t="s">
        <v>1</v>
      </c>
    </row>
    <row r="112" spans="1:91" s="7" customFormat="1" ht="16.5" customHeight="1" x14ac:dyDescent="0.1">
      <c r="B112" s="82"/>
      <c r="C112" s="83"/>
      <c r="D112" s="326" t="s">
        <v>130</v>
      </c>
      <c r="E112" s="326"/>
      <c r="F112" s="326"/>
      <c r="G112" s="326"/>
      <c r="H112" s="326"/>
      <c r="I112" s="84"/>
      <c r="J112" s="326" t="s">
        <v>131</v>
      </c>
      <c r="K112" s="326"/>
      <c r="L112" s="326"/>
      <c r="M112" s="326"/>
      <c r="N112" s="326"/>
      <c r="O112" s="326"/>
      <c r="P112" s="326"/>
      <c r="Q112" s="326"/>
      <c r="R112" s="326"/>
      <c r="S112" s="326"/>
      <c r="T112" s="326"/>
      <c r="U112" s="326"/>
      <c r="V112" s="326"/>
      <c r="W112" s="326"/>
      <c r="X112" s="326"/>
      <c r="Y112" s="326"/>
      <c r="Z112" s="326"/>
      <c r="AA112" s="326"/>
      <c r="AB112" s="326"/>
      <c r="AC112" s="326"/>
      <c r="AD112" s="326"/>
      <c r="AE112" s="326"/>
      <c r="AF112" s="326"/>
      <c r="AG112" s="316">
        <f>ROUND(SUM(AG113:AG127),2)</f>
        <v>0</v>
      </c>
      <c r="AH112" s="315"/>
      <c r="AI112" s="315"/>
      <c r="AJ112" s="315"/>
      <c r="AK112" s="315"/>
      <c r="AL112" s="315"/>
      <c r="AM112" s="315"/>
      <c r="AN112" s="314">
        <f t="shared" si="0"/>
        <v>0</v>
      </c>
      <c r="AO112" s="315"/>
      <c r="AP112" s="315"/>
      <c r="AQ112" s="85" t="s">
        <v>81</v>
      </c>
      <c r="AR112" s="82"/>
      <c r="AS112" s="86">
        <f>ROUND(SUM(AS113:AS127),2)</f>
        <v>0</v>
      </c>
      <c r="AT112" s="87">
        <f t="shared" si="1"/>
        <v>0</v>
      </c>
      <c r="AU112" s="88">
        <f>ROUND(SUM(AU113:AU127),5)</f>
        <v>0</v>
      </c>
      <c r="AV112" s="87">
        <f>ROUND(AZ112*L34,2)</f>
        <v>0</v>
      </c>
      <c r="AW112" s="87">
        <f>ROUND(BA112*L35,2)</f>
        <v>0</v>
      </c>
      <c r="AX112" s="87">
        <f>ROUND(BB112*L34,2)</f>
        <v>0</v>
      </c>
      <c r="AY112" s="87">
        <f>ROUND(BC112*L35,2)</f>
        <v>0</v>
      </c>
      <c r="AZ112" s="87">
        <f>ROUND(SUM(AZ113:AZ127),2)</f>
        <v>0</v>
      </c>
      <c r="BA112" s="87">
        <f>ROUND(SUM(BA113:BA127),2)</f>
        <v>0</v>
      </c>
      <c r="BB112" s="87">
        <f>ROUND(SUM(BB113:BB127),2)</f>
        <v>0</v>
      </c>
      <c r="BC112" s="87">
        <f>ROUND(SUM(BC113:BC127),2)</f>
        <v>0</v>
      </c>
      <c r="BD112" s="89">
        <f>ROUND(SUM(BD113:BD127),2)</f>
        <v>0</v>
      </c>
      <c r="BS112" s="90" t="s">
        <v>74</v>
      </c>
      <c r="BT112" s="90" t="s">
        <v>82</v>
      </c>
      <c r="BU112" s="90" t="s">
        <v>76</v>
      </c>
      <c r="BV112" s="90" t="s">
        <v>77</v>
      </c>
      <c r="BW112" s="90" t="s">
        <v>132</v>
      </c>
      <c r="BX112" s="90" t="s">
        <v>4</v>
      </c>
      <c r="CL112" s="90" t="s">
        <v>1</v>
      </c>
      <c r="CM112" s="90" t="s">
        <v>75</v>
      </c>
    </row>
    <row r="113" spans="1:91" s="4" customFormat="1" ht="16.5" customHeight="1" x14ac:dyDescent="0.1">
      <c r="A113" s="91" t="s">
        <v>84</v>
      </c>
      <c r="B113" s="54"/>
      <c r="C113" s="10"/>
      <c r="D113" s="10"/>
      <c r="E113" s="320" t="s">
        <v>85</v>
      </c>
      <c r="F113" s="320"/>
      <c r="G113" s="320"/>
      <c r="H113" s="320"/>
      <c r="I113" s="320"/>
      <c r="J113" s="10"/>
      <c r="K113" s="320" t="s">
        <v>133</v>
      </c>
      <c r="L113" s="320"/>
      <c r="M113" s="320"/>
      <c r="N113" s="320"/>
      <c r="O113" s="320"/>
      <c r="P113" s="320"/>
      <c r="Q113" s="320"/>
      <c r="R113" s="320"/>
      <c r="S113" s="320"/>
      <c r="T113" s="320"/>
      <c r="U113" s="320"/>
      <c r="V113" s="320"/>
      <c r="W113" s="320"/>
      <c r="X113" s="320"/>
      <c r="Y113" s="320"/>
      <c r="Z113" s="320"/>
      <c r="AA113" s="320"/>
      <c r="AB113" s="320"/>
      <c r="AC113" s="320"/>
      <c r="AD113" s="320"/>
      <c r="AE113" s="320"/>
      <c r="AF113" s="320"/>
      <c r="AG113" s="308">
        <f>'01 - Buracie práce Blok F221'!J34</f>
        <v>0</v>
      </c>
      <c r="AH113" s="309"/>
      <c r="AI113" s="309"/>
      <c r="AJ113" s="309"/>
      <c r="AK113" s="309"/>
      <c r="AL113" s="309"/>
      <c r="AM113" s="309"/>
      <c r="AN113" s="308">
        <f t="shared" si="0"/>
        <v>0</v>
      </c>
      <c r="AO113" s="309"/>
      <c r="AP113" s="309"/>
      <c r="AQ113" s="92" t="s">
        <v>87</v>
      </c>
      <c r="AR113" s="54"/>
      <c r="AS113" s="93">
        <v>0</v>
      </c>
      <c r="AT113" s="94">
        <f t="shared" si="1"/>
        <v>0</v>
      </c>
      <c r="AU113" s="95">
        <f>'01 - Buracie práce Blok F221'!P136</f>
        <v>0</v>
      </c>
      <c r="AV113" s="94">
        <f>'01 - Buracie práce Blok F221'!J37</f>
        <v>0</v>
      </c>
      <c r="AW113" s="94">
        <f>'01 - Buracie práce Blok F221'!J38</f>
        <v>0</v>
      </c>
      <c r="AX113" s="94">
        <f>'01 - Buracie práce Blok F221'!J39</f>
        <v>0</v>
      </c>
      <c r="AY113" s="94">
        <f>'01 - Buracie práce Blok F221'!J40</f>
        <v>0</v>
      </c>
      <c r="AZ113" s="94">
        <f>'01 - Buracie práce Blok F221'!F37</f>
        <v>0</v>
      </c>
      <c r="BA113" s="94">
        <f>'01 - Buracie práce Blok F221'!F38</f>
        <v>0</v>
      </c>
      <c r="BB113" s="94">
        <f>'01 - Buracie práce Blok F221'!F39</f>
        <v>0</v>
      </c>
      <c r="BC113" s="94">
        <f>'01 - Buracie práce Blok F221'!F40</f>
        <v>0</v>
      </c>
      <c r="BD113" s="96">
        <f>'01 - Buracie práce Blok F221'!F41</f>
        <v>0</v>
      </c>
      <c r="BT113" s="26" t="s">
        <v>88</v>
      </c>
      <c r="BV113" s="26" t="s">
        <v>77</v>
      </c>
      <c r="BW113" s="26" t="s">
        <v>134</v>
      </c>
      <c r="BX113" s="26" t="s">
        <v>132</v>
      </c>
      <c r="CL113" s="26" t="s">
        <v>1</v>
      </c>
    </row>
    <row r="114" spans="1:91" s="4" customFormat="1" ht="16.5" customHeight="1" x14ac:dyDescent="0.1">
      <c r="A114" s="91" t="s">
        <v>84</v>
      </c>
      <c r="B114" s="54"/>
      <c r="C114" s="10"/>
      <c r="D114" s="10"/>
      <c r="E114" s="320" t="s">
        <v>90</v>
      </c>
      <c r="F114" s="320"/>
      <c r="G114" s="320"/>
      <c r="H114" s="320"/>
      <c r="I114" s="320"/>
      <c r="J114" s="10"/>
      <c r="K114" s="320" t="s">
        <v>135</v>
      </c>
      <c r="L114" s="320"/>
      <c r="M114" s="320"/>
      <c r="N114" s="320"/>
      <c r="O114" s="320"/>
      <c r="P114" s="320"/>
      <c r="Q114" s="320"/>
      <c r="R114" s="320"/>
      <c r="S114" s="320"/>
      <c r="T114" s="320"/>
      <c r="U114" s="320"/>
      <c r="V114" s="320"/>
      <c r="W114" s="320"/>
      <c r="X114" s="320"/>
      <c r="Y114" s="320"/>
      <c r="Z114" s="320"/>
      <c r="AA114" s="320"/>
      <c r="AB114" s="320"/>
      <c r="AC114" s="320"/>
      <c r="AD114" s="320"/>
      <c r="AE114" s="320"/>
      <c r="AF114" s="320"/>
      <c r="AG114" s="308">
        <f>'02 - Buracie práce Blok F222'!J34</f>
        <v>0</v>
      </c>
      <c r="AH114" s="309"/>
      <c r="AI114" s="309"/>
      <c r="AJ114" s="309"/>
      <c r="AK114" s="309"/>
      <c r="AL114" s="309"/>
      <c r="AM114" s="309"/>
      <c r="AN114" s="308">
        <f t="shared" si="0"/>
        <v>0</v>
      </c>
      <c r="AO114" s="309"/>
      <c r="AP114" s="309"/>
      <c r="AQ114" s="92" t="s">
        <v>87</v>
      </c>
      <c r="AR114" s="54"/>
      <c r="AS114" s="93">
        <v>0</v>
      </c>
      <c r="AT114" s="94">
        <f t="shared" si="1"/>
        <v>0</v>
      </c>
      <c r="AU114" s="95">
        <f>'02 - Buracie práce Blok F222'!P135</f>
        <v>0</v>
      </c>
      <c r="AV114" s="94">
        <f>'02 - Buracie práce Blok F222'!J37</f>
        <v>0</v>
      </c>
      <c r="AW114" s="94">
        <f>'02 - Buracie práce Blok F222'!J38</f>
        <v>0</v>
      </c>
      <c r="AX114" s="94">
        <f>'02 - Buracie práce Blok F222'!J39</f>
        <v>0</v>
      </c>
      <c r="AY114" s="94">
        <f>'02 - Buracie práce Blok F222'!J40</f>
        <v>0</v>
      </c>
      <c r="AZ114" s="94">
        <f>'02 - Buracie práce Blok F222'!F37</f>
        <v>0</v>
      </c>
      <c r="BA114" s="94">
        <f>'02 - Buracie práce Blok F222'!F38</f>
        <v>0</v>
      </c>
      <c r="BB114" s="94">
        <f>'02 - Buracie práce Blok F222'!F39</f>
        <v>0</v>
      </c>
      <c r="BC114" s="94">
        <f>'02 - Buracie práce Blok F222'!F40</f>
        <v>0</v>
      </c>
      <c r="BD114" s="96">
        <f>'02 - Buracie práce Blok F222'!F41</f>
        <v>0</v>
      </c>
      <c r="BT114" s="26" t="s">
        <v>88</v>
      </c>
      <c r="BV114" s="26" t="s">
        <v>77</v>
      </c>
      <c r="BW114" s="26" t="s">
        <v>136</v>
      </c>
      <c r="BX114" s="26" t="s">
        <v>132</v>
      </c>
      <c r="CL114" s="26" t="s">
        <v>1</v>
      </c>
    </row>
    <row r="115" spans="1:91" s="4" customFormat="1" ht="23.25" customHeight="1" x14ac:dyDescent="0.1">
      <c r="A115" s="91" t="s">
        <v>84</v>
      </c>
      <c r="B115" s="54"/>
      <c r="C115" s="10"/>
      <c r="D115" s="10"/>
      <c r="E115" s="320" t="s">
        <v>93</v>
      </c>
      <c r="F115" s="320"/>
      <c r="G115" s="320"/>
      <c r="H115" s="320"/>
      <c r="I115" s="320"/>
      <c r="J115" s="10"/>
      <c r="K115" s="320" t="s">
        <v>94</v>
      </c>
      <c r="L115" s="320"/>
      <c r="M115" s="320"/>
      <c r="N115" s="320"/>
      <c r="O115" s="320"/>
      <c r="P115" s="320"/>
      <c r="Q115" s="320"/>
      <c r="R115" s="320"/>
      <c r="S115" s="320"/>
      <c r="T115" s="320"/>
      <c r="U115" s="320"/>
      <c r="V115" s="320"/>
      <c r="W115" s="320"/>
      <c r="X115" s="320"/>
      <c r="Y115" s="320"/>
      <c r="Z115" s="320"/>
      <c r="AA115" s="320"/>
      <c r="AB115" s="320"/>
      <c r="AC115" s="320"/>
      <c r="AD115" s="320"/>
      <c r="AE115" s="320"/>
      <c r="AF115" s="320"/>
      <c r="AG115" s="308">
        <f>'03 - Buranie existujúcich..._01'!J34</f>
        <v>0</v>
      </c>
      <c r="AH115" s="309"/>
      <c r="AI115" s="309"/>
      <c r="AJ115" s="309"/>
      <c r="AK115" s="309"/>
      <c r="AL115" s="309"/>
      <c r="AM115" s="309"/>
      <c r="AN115" s="308">
        <f t="shared" si="0"/>
        <v>0</v>
      </c>
      <c r="AO115" s="309"/>
      <c r="AP115" s="309"/>
      <c r="AQ115" s="92" t="s">
        <v>87</v>
      </c>
      <c r="AR115" s="54"/>
      <c r="AS115" s="93">
        <v>0</v>
      </c>
      <c r="AT115" s="94">
        <f t="shared" si="1"/>
        <v>0</v>
      </c>
      <c r="AU115" s="95">
        <f>'03 - Buranie existujúcich..._01'!P130</f>
        <v>0</v>
      </c>
      <c r="AV115" s="94">
        <f>'03 - Buranie existujúcich..._01'!J37</f>
        <v>0</v>
      </c>
      <c r="AW115" s="94">
        <f>'03 - Buranie existujúcich..._01'!J38</f>
        <v>0</v>
      </c>
      <c r="AX115" s="94">
        <f>'03 - Buranie existujúcich..._01'!J39</f>
        <v>0</v>
      </c>
      <c r="AY115" s="94">
        <f>'03 - Buranie existujúcich..._01'!J40</f>
        <v>0</v>
      </c>
      <c r="AZ115" s="94">
        <f>'03 - Buranie existujúcich..._01'!F37</f>
        <v>0</v>
      </c>
      <c r="BA115" s="94">
        <f>'03 - Buranie existujúcich..._01'!F38</f>
        <v>0</v>
      </c>
      <c r="BB115" s="94">
        <f>'03 - Buranie existujúcich..._01'!F39</f>
        <v>0</v>
      </c>
      <c r="BC115" s="94">
        <f>'03 - Buranie existujúcich..._01'!F40</f>
        <v>0</v>
      </c>
      <c r="BD115" s="96">
        <f>'03 - Buranie existujúcich..._01'!F41</f>
        <v>0</v>
      </c>
      <c r="BT115" s="26" t="s">
        <v>88</v>
      </c>
      <c r="BV115" s="26" t="s">
        <v>77</v>
      </c>
      <c r="BW115" s="26" t="s">
        <v>137</v>
      </c>
      <c r="BX115" s="26" t="s">
        <v>132</v>
      </c>
      <c r="CL115" s="26" t="s">
        <v>1</v>
      </c>
    </row>
    <row r="116" spans="1:91" s="4" customFormat="1" ht="16.5" customHeight="1" x14ac:dyDescent="0.1">
      <c r="A116" s="91" t="s">
        <v>84</v>
      </c>
      <c r="B116" s="54"/>
      <c r="C116" s="10"/>
      <c r="D116" s="10"/>
      <c r="E116" s="320" t="s">
        <v>96</v>
      </c>
      <c r="F116" s="320"/>
      <c r="G116" s="320"/>
      <c r="H116" s="320"/>
      <c r="I116" s="320"/>
      <c r="J116" s="10"/>
      <c r="K116" s="320" t="s">
        <v>138</v>
      </c>
      <c r="L116" s="320"/>
      <c r="M116" s="320"/>
      <c r="N116" s="320"/>
      <c r="O116" s="320"/>
      <c r="P116" s="320"/>
      <c r="Q116" s="320"/>
      <c r="R116" s="320"/>
      <c r="S116" s="320"/>
      <c r="T116" s="320"/>
      <c r="U116" s="320"/>
      <c r="V116" s="320"/>
      <c r="W116" s="320"/>
      <c r="X116" s="320"/>
      <c r="Y116" s="320"/>
      <c r="Z116" s="320"/>
      <c r="AA116" s="320"/>
      <c r="AB116" s="320"/>
      <c r="AC116" s="320"/>
      <c r="AD116" s="320"/>
      <c r="AE116" s="320"/>
      <c r="AF116" s="320"/>
      <c r="AG116" s="308">
        <f>'04 - Nové konštrukcie Blo..._01'!J34</f>
        <v>0</v>
      </c>
      <c r="AH116" s="309"/>
      <c r="AI116" s="309"/>
      <c r="AJ116" s="309"/>
      <c r="AK116" s="309"/>
      <c r="AL116" s="309"/>
      <c r="AM116" s="309"/>
      <c r="AN116" s="308">
        <f t="shared" si="0"/>
        <v>0</v>
      </c>
      <c r="AO116" s="309"/>
      <c r="AP116" s="309"/>
      <c r="AQ116" s="92" t="s">
        <v>87</v>
      </c>
      <c r="AR116" s="54"/>
      <c r="AS116" s="93">
        <v>0</v>
      </c>
      <c r="AT116" s="94">
        <f t="shared" si="1"/>
        <v>0</v>
      </c>
      <c r="AU116" s="95">
        <f>'04 - Nové konštrukcie Blo..._01'!P155</f>
        <v>0</v>
      </c>
      <c r="AV116" s="94">
        <f>'04 - Nové konštrukcie Blo..._01'!J37</f>
        <v>0</v>
      </c>
      <c r="AW116" s="94">
        <f>'04 - Nové konštrukcie Blo..._01'!J38</f>
        <v>0</v>
      </c>
      <c r="AX116" s="94">
        <f>'04 - Nové konštrukcie Blo..._01'!J39</f>
        <v>0</v>
      </c>
      <c r="AY116" s="94">
        <f>'04 - Nové konštrukcie Blo..._01'!J40</f>
        <v>0</v>
      </c>
      <c r="AZ116" s="94">
        <f>'04 - Nové konštrukcie Blo..._01'!F37</f>
        <v>0</v>
      </c>
      <c r="BA116" s="94">
        <f>'04 - Nové konštrukcie Blo..._01'!F38</f>
        <v>0</v>
      </c>
      <c r="BB116" s="94">
        <f>'04 - Nové konštrukcie Blo..._01'!F39</f>
        <v>0</v>
      </c>
      <c r="BC116" s="94">
        <f>'04 - Nové konštrukcie Blo..._01'!F40</f>
        <v>0</v>
      </c>
      <c r="BD116" s="96">
        <f>'04 - Nové konštrukcie Blo..._01'!F41</f>
        <v>0</v>
      </c>
      <c r="BT116" s="26" t="s">
        <v>88</v>
      </c>
      <c r="BV116" s="26" t="s">
        <v>77</v>
      </c>
      <c r="BW116" s="26" t="s">
        <v>139</v>
      </c>
      <c r="BX116" s="26" t="s">
        <v>132</v>
      </c>
      <c r="CL116" s="26" t="s">
        <v>1</v>
      </c>
    </row>
    <row r="117" spans="1:91" s="4" customFormat="1" ht="16.5" customHeight="1" x14ac:dyDescent="0.1">
      <c r="A117" s="91" t="s">
        <v>84</v>
      </c>
      <c r="B117" s="54"/>
      <c r="C117" s="10"/>
      <c r="D117" s="10"/>
      <c r="E117" s="320" t="s">
        <v>99</v>
      </c>
      <c r="F117" s="320"/>
      <c r="G117" s="320"/>
      <c r="H117" s="320"/>
      <c r="I117" s="320"/>
      <c r="J117" s="10"/>
      <c r="K117" s="320" t="s">
        <v>100</v>
      </c>
      <c r="L117" s="320"/>
      <c r="M117" s="320"/>
      <c r="N117" s="320"/>
      <c r="O117" s="320"/>
      <c r="P117" s="320"/>
      <c r="Q117" s="320"/>
      <c r="R117" s="320"/>
      <c r="S117" s="320"/>
      <c r="T117" s="320"/>
      <c r="U117" s="320"/>
      <c r="V117" s="320"/>
      <c r="W117" s="320"/>
      <c r="X117" s="320"/>
      <c r="Y117" s="320"/>
      <c r="Z117" s="320"/>
      <c r="AA117" s="320"/>
      <c r="AB117" s="320"/>
      <c r="AC117" s="320"/>
      <c r="AD117" s="320"/>
      <c r="AE117" s="320"/>
      <c r="AF117" s="320"/>
      <c r="AG117" s="308">
        <f>'05 - Vykurovanie_01'!J34</f>
        <v>0</v>
      </c>
      <c r="AH117" s="309"/>
      <c r="AI117" s="309"/>
      <c r="AJ117" s="309"/>
      <c r="AK117" s="309"/>
      <c r="AL117" s="309"/>
      <c r="AM117" s="309"/>
      <c r="AN117" s="308">
        <f t="shared" si="0"/>
        <v>0</v>
      </c>
      <c r="AO117" s="309"/>
      <c r="AP117" s="309"/>
      <c r="AQ117" s="92" t="s">
        <v>87</v>
      </c>
      <c r="AR117" s="54"/>
      <c r="AS117" s="93">
        <v>0</v>
      </c>
      <c r="AT117" s="94">
        <f t="shared" si="1"/>
        <v>0</v>
      </c>
      <c r="AU117" s="95">
        <f>'05 - Vykurovanie_01'!P133</f>
        <v>0</v>
      </c>
      <c r="AV117" s="94">
        <f>'05 - Vykurovanie_01'!J37</f>
        <v>0</v>
      </c>
      <c r="AW117" s="94">
        <f>'05 - Vykurovanie_01'!J38</f>
        <v>0</v>
      </c>
      <c r="AX117" s="94">
        <f>'05 - Vykurovanie_01'!J39</f>
        <v>0</v>
      </c>
      <c r="AY117" s="94">
        <f>'05 - Vykurovanie_01'!J40</f>
        <v>0</v>
      </c>
      <c r="AZ117" s="94">
        <f>'05 - Vykurovanie_01'!F37</f>
        <v>0</v>
      </c>
      <c r="BA117" s="94">
        <f>'05 - Vykurovanie_01'!F38</f>
        <v>0</v>
      </c>
      <c r="BB117" s="94">
        <f>'05 - Vykurovanie_01'!F39</f>
        <v>0</v>
      </c>
      <c r="BC117" s="94">
        <f>'05 - Vykurovanie_01'!F40</f>
        <v>0</v>
      </c>
      <c r="BD117" s="96">
        <f>'05 - Vykurovanie_01'!F41</f>
        <v>0</v>
      </c>
      <c r="BT117" s="26" t="s">
        <v>88</v>
      </c>
      <c r="BV117" s="26" t="s">
        <v>77</v>
      </c>
      <c r="BW117" s="26" t="s">
        <v>140</v>
      </c>
      <c r="BX117" s="26" t="s">
        <v>132</v>
      </c>
      <c r="CL117" s="26" t="s">
        <v>1</v>
      </c>
    </row>
    <row r="118" spans="1:91" s="4" customFormat="1" ht="16.5" customHeight="1" x14ac:dyDescent="0.1">
      <c r="A118" s="91" t="s">
        <v>84</v>
      </c>
      <c r="B118" s="54"/>
      <c r="C118" s="10"/>
      <c r="D118" s="10"/>
      <c r="E118" s="320" t="s">
        <v>102</v>
      </c>
      <c r="F118" s="320"/>
      <c r="G118" s="320"/>
      <c r="H118" s="320"/>
      <c r="I118" s="320"/>
      <c r="J118" s="10"/>
      <c r="K118" s="320" t="s">
        <v>103</v>
      </c>
      <c r="L118" s="320"/>
      <c r="M118" s="320"/>
      <c r="N118" s="320"/>
      <c r="O118" s="320"/>
      <c r="P118" s="320"/>
      <c r="Q118" s="320"/>
      <c r="R118" s="320"/>
      <c r="S118" s="320"/>
      <c r="T118" s="320"/>
      <c r="U118" s="320"/>
      <c r="V118" s="320"/>
      <c r="W118" s="320"/>
      <c r="X118" s="320"/>
      <c r="Y118" s="320"/>
      <c r="Z118" s="320"/>
      <c r="AA118" s="320"/>
      <c r="AB118" s="320"/>
      <c r="AC118" s="320"/>
      <c r="AD118" s="320"/>
      <c r="AE118" s="320"/>
      <c r="AF118" s="320"/>
      <c r="AG118" s="308">
        <f>'06 - Vzduchotechnika_01'!J34</f>
        <v>0</v>
      </c>
      <c r="AH118" s="309"/>
      <c r="AI118" s="309"/>
      <c r="AJ118" s="309"/>
      <c r="AK118" s="309"/>
      <c r="AL118" s="309"/>
      <c r="AM118" s="309"/>
      <c r="AN118" s="308">
        <f t="shared" si="0"/>
        <v>0</v>
      </c>
      <c r="AO118" s="309"/>
      <c r="AP118" s="309"/>
      <c r="AQ118" s="92" t="s">
        <v>87</v>
      </c>
      <c r="AR118" s="54"/>
      <c r="AS118" s="93">
        <v>0</v>
      </c>
      <c r="AT118" s="94">
        <f t="shared" si="1"/>
        <v>0</v>
      </c>
      <c r="AU118" s="95">
        <f>'06 - Vzduchotechnika_01'!P165</f>
        <v>0</v>
      </c>
      <c r="AV118" s="94">
        <f>'06 - Vzduchotechnika_01'!J37</f>
        <v>0</v>
      </c>
      <c r="AW118" s="94">
        <f>'06 - Vzduchotechnika_01'!J38</f>
        <v>0</v>
      </c>
      <c r="AX118" s="94">
        <f>'06 - Vzduchotechnika_01'!J39</f>
        <v>0</v>
      </c>
      <c r="AY118" s="94">
        <f>'06 - Vzduchotechnika_01'!J40</f>
        <v>0</v>
      </c>
      <c r="AZ118" s="94">
        <f>'06 - Vzduchotechnika_01'!F37</f>
        <v>0</v>
      </c>
      <c r="BA118" s="94">
        <f>'06 - Vzduchotechnika_01'!F38</f>
        <v>0</v>
      </c>
      <c r="BB118" s="94">
        <f>'06 - Vzduchotechnika_01'!F39</f>
        <v>0</v>
      </c>
      <c r="BC118" s="94">
        <f>'06 - Vzduchotechnika_01'!F40</f>
        <v>0</v>
      </c>
      <c r="BD118" s="96">
        <f>'06 - Vzduchotechnika_01'!F41</f>
        <v>0</v>
      </c>
      <c r="BT118" s="26" t="s">
        <v>88</v>
      </c>
      <c r="BV118" s="26" t="s">
        <v>77</v>
      </c>
      <c r="BW118" s="26" t="s">
        <v>141</v>
      </c>
      <c r="BX118" s="26" t="s">
        <v>132</v>
      </c>
      <c r="CL118" s="26" t="s">
        <v>1</v>
      </c>
    </row>
    <row r="119" spans="1:91" s="4" customFormat="1" ht="16.5" customHeight="1" x14ac:dyDescent="0.1">
      <c r="A119" s="91" t="s">
        <v>84</v>
      </c>
      <c r="B119" s="54"/>
      <c r="C119" s="10"/>
      <c r="D119" s="10"/>
      <c r="E119" s="320" t="s">
        <v>105</v>
      </c>
      <c r="F119" s="320"/>
      <c r="G119" s="320"/>
      <c r="H119" s="320"/>
      <c r="I119" s="320"/>
      <c r="J119" s="10"/>
      <c r="K119" s="320" t="s">
        <v>106</v>
      </c>
      <c r="L119" s="320"/>
      <c r="M119" s="320"/>
      <c r="N119" s="320"/>
      <c r="O119" s="320"/>
      <c r="P119" s="320"/>
      <c r="Q119" s="320"/>
      <c r="R119" s="320"/>
      <c r="S119" s="320"/>
      <c r="T119" s="320"/>
      <c r="U119" s="320"/>
      <c r="V119" s="320"/>
      <c r="W119" s="320"/>
      <c r="X119" s="320"/>
      <c r="Y119" s="320"/>
      <c r="Z119" s="320"/>
      <c r="AA119" s="320"/>
      <c r="AB119" s="320"/>
      <c r="AC119" s="320"/>
      <c r="AD119" s="320"/>
      <c r="AE119" s="320"/>
      <c r="AF119" s="320"/>
      <c r="AG119" s="308">
        <f>'07 - Zdravotechnika_01'!J34</f>
        <v>0</v>
      </c>
      <c r="AH119" s="309"/>
      <c r="AI119" s="309"/>
      <c r="AJ119" s="309"/>
      <c r="AK119" s="309"/>
      <c r="AL119" s="309"/>
      <c r="AM119" s="309"/>
      <c r="AN119" s="308">
        <f t="shared" si="0"/>
        <v>0</v>
      </c>
      <c r="AO119" s="309"/>
      <c r="AP119" s="309"/>
      <c r="AQ119" s="92" t="s">
        <v>87</v>
      </c>
      <c r="AR119" s="54"/>
      <c r="AS119" s="93">
        <v>0</v>
      </c>
      <c r="AT119" s="94">
        <f t="shared" si="1"/>
        <v>0</v>
      </c>
      <c r="AU119" s="95">
        <f>'07 - Zdravotechnika_01'!P136</f>
        <v>0</v>
      </c>
      <c r="AV119" s="94">
        <f>'07 - Zdravotechnika_01'!J37</f>
        <v>0</v>
      </c>
      <c r="AW119" s="94">
        <f>'07 - Zdravotechnika_01'!J38</f>
        <v>0</v>
      </c>
      <c r="AX119" s="94">
        <f>'07 - Zdravotechnika_01'!J39</f>
        <v>0</v>
      </c>
      <c r="AY119" s="94">
        <f>'07 - Zdravotechnika_01'!J40</f>
        <v>0</v>
      </c>
      <c r="AZ119" s="94">
        <f>'07 - Zdravotechnika_01'!F37</f>
        <v>0</v>
      </c>
      <c r="BA119" s="94">
        <f>'07 - Zdravotechnika_01'!F38</f>
        <v>0</v>
      </c>
      <c r="BB119" s="94">
        <f>'07 - Zdravotechnika_01'!F39</f>
        <v>0</v>
      </c>
      <c r="BC119" s="94">
        <f>'07 - Zdravotechnika_01'!F40</f>
        <v>0</v>
      </c>
      <c r="BD119" s="96">
        <f>'07 - Zdravotechnika_01'!F41</f>
        <v>0</v>
      </c>
      <c r="BT119" s="26" t="s">
        <v>88</v>
      </c>
      <c r="BV119" s="26" t="s">
        <v>77</v>
      </c>
      <c r="BW119" s="26" t="s">
        <v>142</v>
      </c>
      <c r="BX119" s="26" t="s">
        <v>132</v>
      </c>
      <c r="CL119" s="26" t="s">
        <v>108</v>
      </c>
    </row>
    <row r="120" spans="1:91" s="4" customFormat="1" ht="16.5" customHeight="1" x14ac:dyDescent="0.1">
      <c r="A120" s="91" t="s">
        <v>84</v>
      </c>
      <c r="B120" s="54"/>
      <c r="C120" s="10"/>
      <c r="D120" s="10"/>
      <c r="E120" s="320" t="s">
        <v>109</v>
      </c>
      <c r="F120" s="320"/>
      <c r="G120" s="320"/>
      <c r="H120" s="320"/>
      <c r="I120" s="320"/>
      <c r="J120" s="10"/>
      <c r="K120" s="320" t="s">
        <v>143</v>
      </c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20"/>
      <c r="X120" s="320"/>
      <c r="Y120" s="320"/>
      <c r="Z120" s="320"/>
      <c r="AA120" s="320"/>
      <c r="AB120" s="320"/>
      <c r="AC120" s="320"/>
      <c r="AD120" s="320"/>
      <c r="AE120" s="320"/>
      <c r="AF120" s="320"/>
      <c r="AG120" s="308">
        <f>'08 - Plynoištalácia'!J34</f>
        <v>0</v>
      </c>
      <c r="AH120" s="309"/>
      <c r="AI120" s="309"/>
      <c r="AJ120" s="309"/>
      <c r="AK120" s="309"/>
      <c r="AL120" s="309"/>
      <c r="AM120" s="309"/>
      <c r="AN120" s="308">
        <f t="shared" si="0"/>
        <v>0</v>
      </c>
      <c r="AO120" s="309"/>
      <c r="AP120" s="309"/>
      <c r="AQ120" s="92" t="s">
        <v>87</v>
      </c>
      <c r="AR120" s="54"/>
      <c r="AS120" s="93">
        <v>0</v>
      </c>
      <c r="AT120" s="94">
        <f t="shared" si="1"/>
        <v>0</v>
      </c>
      <c r="AU120" s="95">
        <f>'08 - Plynoištalácia'!P139</f>
        <v>0</v>
      </c>
      <c r="AV120" s="94">
        <f>'08 - Plynoištalácia'!J37</f>
        <v>0</v>
      </c>
      <c r="AW120" s="94">
        <f>'08 - Plynoištalácia'!J38</f>
        <v>0</v>
      </c>
      <c r="AX120" s="94">
        <f>'08 - Plynoištalácia'!J39</f>
        <v>0</v>
      </c>
      <c r="AY120" s="94">
        <f>'08 - Plynoištalácia'!J40</f>
        <v>0</v>
      </c>
      <c r="AZ120" s="94">
        <f>'08 - Plynoištalácia'!F37</f>
        <v>0</v>
      </c>
      <c r="BA120" s="94">
        <f>'08 - Plynoištalácia'!F38</f>
        <v>0</v>
      </c>
      <c r="BB120" s="94">
        <f>'08 - Plynoištalácia'!F39</f>
        <v>0</v>
      </c>
      <c r="BC120" s="94">
        <f>'08 - Plynoištalácia'!F40</f>
        <v>0</v>
      </c>
      <c r="BD120" s="96">
        <f>'08 - Plynoištalácia'!F41</f>
        <v>0</v>
      </c>
      <c r="BT120" s="26" t="s">
        <v>88</v>
      </c>
      <c r="BV120" s="26" t="s">
        <v>77</v>
      </c>
      <c r="BW120" s="26" t="s">
        <v>144</v>
      </c>
      <c r="BX120" s="26" t="s">
        <v>132</v>
      </c>
      <c r="CL120" s="26" t="s">
        <v>108</v>
      </c>
    </row>
    <row r="121" spans="1:91" s="4" customFormat="1" ht="16.5" customHeight="1" x14ac:dyDescent="0.1">
      <c r="A121" s="91" t="s">
        <v>84</v>
      </c>
      <c r="B121" s="54"/>
      <c r="C121" s="10"/>
      <c r="D121" s="10"/>
      <c r="E121" s="320" t="s">
        <v>112</v>
      </c>
      <c r="F121" s="320"/>
      <c r="G121" s="320"/>
      <c r="H121" s="320"/>
      <c r="I121" s="320"/>
      <c r="J121" s="10"/>
      <c r="K121" s="320" t="s">
        <v>145</v>
      </c>
      <c r="L121" s="320"/>
      <c r="M121" s="320"/>
      <c r="N121" s="320"/>
      <c r="O121" s="320"/>
      <c r="P121" s="320"/>
      <c r="Q121" s="320"/>
      <c r="R121" s="320"/>
      <c r="S121" s="320"/>
      <c r="T121" s="320"/>
      <c r="U121" s="320"/>
      <c r="V121" s="320"/>
      <c r="W121" s="320"/>
      <c r="X121" s="320"/>
      <c r="Y121" s="320"/>
      <c r="Z121" s="320"/>
      <c r="AA121" s="320"/>
      <c r="AB121" s="320"/>
      <c r="AC121" s="320"/>
      <c r="AD121" s="320"/>
      <c r="AE121" s="320"/>
      <c r="AF121" s="320"/>
      <c r="AG121" s="308">
        <f>'09 - Propanbutan'!J34</f>
        <v>0</v>
      </c>
      <c r="AH121" s="309"/>
      <c r="AI121" s="309"/>
      <c r="AJ121" s="309"/>
      <c r="AK121" s="309"/>
      <c r="AL121" s="309"/>
      <c r="AM121" s="309"/>
      <c r="AN121" s="308">
        <f t="shared" si="0"/>
        <v>0</v>
      </c>
      <c r="AO121" s="309"/>
      <c r="AP121" s="309"/>
      <c r="AQ121" s="92" t="s">
        <v>87</v>
      </c>
      <c r="AR121" s="54"/>
      <c r="AS121" s="93">
        <v>0</v>
      </c>
      <c r="AT121" s="94">
        <f t="shared" si="1"/>
        <v>0</v>
      </c>
      <c r="AU121" s="95">
        <f>'09 - Propanbutan'!P128</f>
        <v>0</v>
      </c>
      <c r="AV121" s="94">
        <f>'09 - Propanbutan'!J37</f>
        <v>0</v>
      </c>
      <c r="AW121" s="94">
        <f>'09 - Propanbutan'!J38</f>
        <v>0</v>
      </c>
      <c r="AX121" s="94">
        <f>'09 - Propanbutan'!J39</f>
        <v>0</v>
      </c>
      <c r="AY121" s="94">
        <f>'09 - Propanbutan'!J40</f>
        <v>0</v>
      </c>
      <c r="AZ121" s="94">
        <f>'09 - Propanbutan'!F37</f>
        <v>0</v>
      </c>
      <c r="BA121" s="94">
        <f>'09 - Propanbutan'!F38</f>
        <v>0</v>
      </c>
      <c r="BB121" s="94">
        <f>'09 - Propanbutan'!F39</f>
        <v>0</v>
      </c>
      <c r="BC121" s="94">
        <f>'09 - Propanbutan'!F40</f>
        <v>0</v>
      </c>
      <c r="BD121" s="96">
        <f>'09 - Propanbutan'!F41</f>
        <v>0</v>
      </c>
      <c r="BT121" s="26" t="s">
        <v>88</v>
      </c>
      <c r="BV121" s="26" t="s">
        <v>77</v>
      </c>
      <c r="BW121" s="26" t="s">
        <v>146</v>
      </c>
      <c r="BX121" s="26" t="s">
        <v>132</v>
      </c>
      <c r="CL121" s="26" t="s">
        <v>1</v>
      </c>
    </row>
    <row r="122" spans="1:91" s="4" customFormat="1" ht="16.5" customHeight="1" x14ac:dyDescent="0.1">
      <c r="A122" s="91" t="s">
        <v>84</v>
      </c>
      <c r="B122" s="54"/>
      <c r="C122" s="10"/>
      <c r="D122" s="10"/>
      <c r="E122" s="320" t="s">
        <v>115</v>
      </c>
      <c r="F122" s="320"/>
      <c r="G122" s="320"/>
      <c r="H122" s="320"/>
      <c r="I122" s="320"/>
      <c r="J122" s="10"/>
      <c r="K122" s="320" t="s">
        <v>147</v>
      </c>
      <c r="L122" s="320"/>
      <c r="M122" s="320"/>
      <c r="N122" s="320"/>
      <c r="O122" s="320"/>
      <c r="P122" s="320"/>
      <c r="Q122" s="320"/>
      <c r="R122" s="320"/>
      <c r="S122" s="320"/>
      <c r="T122" s="320"/>
      <c r="U122" s="320"/>
      <c r="V122" s="320"/>
      <c r="W122" s="320"/>
      <c r="X122" s="320"/>
      <c r="Y122" s="320"/>
      <c r="Z122" s="320"/>
      <c r="AA122" s="320"/>
      <c r="AB122" s="320"/>
      <c r="AC122" s="320"/>
      <c r="AD122" s="320"/>
      <c r="AE122" s="320"/>
      <c r="AF122" s="320"/>
      <c r="AG122" s="308">
        <f>'10 - Elektroinštalácia a ...'!J34</f>
        <v>0</v>
      </c>
      <c r="AH122" s="309"/>
      <c r="AI122" s="309"/>
      <c r="AJ122" s="309"/>
      <c r="AK122" s="309"/>
      <c r="AL122" s="309"/>
      <c r="AM122" s="309"/>
      <c r="AN122" s="308">
        <f t="shared" si="0"/>
        <v>0</v>
      </c>
      <c r="AO122" s="309"/>
      <c r="AP122" s="309"/>
      <c r="AQ122" s="92" t="s">
        <v>87</v>
      </c>
      <c r="AR122" s="54"/>
      <c r="AS122" s="93">
        <v>0</v>
      </c>
      <c r="AT122" s="94">
        <f t="shared" si="1"/>
        <v>0</v>
      </c>
      <c r="AU122" s="95">
        <f>'10 - Elektroinštalácia a ...'!P134</f>
        <v>0</v>
      </c>
      <c r="AV122" s="94">
        <f>'10 - Elektroinštalácia a ...'!J37</f>
        <v>0</v>
      </c>
      <c r="AW122" s="94">
        <f>'10 - Elektroinštalácia a ...'!J38</f>
        <v>0</v>
      </c>
      <c r="AX122" s="94">
        <f>'10 - Elektroinštalácia a ...'!J39</f>
        <v>0</v>
      </c>
      <c r="AY122" s="94">
        <f>'10 - Elektroinštalácia a ...'!J40</f>
        <v>0</v>
      </c>
      <c r="AZ122" s="94">
        <f>'10 - Elektroinštalácia a ...'!F37</f>
        <v>0</v>
      </c>
      <c r="BA122" s="94">
        <f>'10 - Elektroinštalácia a ...'!F38</f>
        <v>0</v>
      </c>
      <c r="BB122" s="94">
        <f>'10 - Elektroinštalácia a ...'!F39</f>
        <v>0</v>
      </c>
      <c r="BC122" s="94">
        <f>'10 - Elektroinštalácia a ...'!F40</f>
        <v>0</v>
      </c>
      <c r="BD122" s="96">
        <f>'10 - Elektroinštalácia a ...'!F41</f>
        <v>0</v>
      </c>
      <c r="BT122" s="26" t="s">
        <v>88</v>
      </c>
      <c r="BV122" s="26" t="s">
        <v>77</v>
      </c>
      <c r="BW122" s="26" t="s">
        <v>148</v>
      </c>
      <c r="BX122" s="26" t="s">
        <v>132</v>
      </c>
      <c r="CL122" s="26" t="s">
        <v>1</v>
      </c>
    </row>
    <row r="123" spans="1:91" s="4" customFormat="1" ht="23.25" customHeight="1" x14ac:dyDescent="0.1">
      <c r="A123" s="91" t="s">
        <v>84</v>
      </c>
      <c r="B123" s="54"/>
      <c r="C123" s="10"/>
      <c r="D123" s="10"/>
      <c r="E123" s="320" t="s">
        <v>118</v>
      </c>
      <c r="F123" s="320"/>
      <c r="G123" s="320"/>
      <c r="H123" s="320"/>
      <c r="I123" s="320"/>
      <c r="J123" s="10"/>
      <c r="K123" s="320" t="s">
        <v>149</v>
      </c>
      <c r="L123" s="320"/>
      <c r="M123" s="320"/>
      <c r="N123" s="320"/>
      <c r="O123" s="320"/>
      <c r="P123" s="320"/>
      <c r="Q123" s="320"/>
      <c r="R123" s="320"/>
      <c r="S123" s="320"/>
      <c r="T123" s="320"/>
      <c r="U123" s="320"/>
      <c r="V123" s="320"/>
      <c r="W123" s="320"/>
      <c r="X123" s="320"/>
      <c r="Y123" s="320"/>
      <c r="Z123" s="320"/>
      <c r="AA123" s="320"/>
      <c r="AB123" s="320"/>
      <c r="AC123" s="320"/>
      <c r="AD123" s="320"/>
      <c r="AE123" s="320"/>
      <c r="AF123" s="320"/>
      <c r="AG123" s="308">
        <f>'11 - Slaboprudové rozvody...'!J34</f>
        <v>0</v>
      </c>
      <c r="AH123" s="309"/>
      <c r="AI123" s="309"/>
      <c r="AJ123" s="309"/>
      <c r="AK123" s="309"/>
      <c r="AL123" s="309"/>
      <c r="AM123" s="309"/>
      <c r="AN123" s="308">
        <f t="shared" si="0"/>
        <v>0</v>
      </c>
      <c r="AO123" s="309"/>
      <c r="AP123" s="309"/>
      <c r="AQ123" s="92" t="s">
        <v>87</v>
      </c>
      <c r="AR123" s="54"/>
      <c r="AS123" s="93">
        <v>0</v>
      </c>
      <c r="AT123" s="94">
        <f t="shared" si="1"/>
        <v>0</v>
      </c>
      <c r="AU123" s="95">
        <f>'11 - Slaboprudové rozvody...'!P128</f>
        <v>0</v>
      </c>
      <c r="AV123" s="94">
        <f>'11 - Slaboprudové rozvody...'!J37</f>
        <v>0</v>
      </c>
      <c r="AW123" s="94">
        <f>'11 - Slaboprudové rozvody...'!J38</f>
        <v>0</v>
      </c>
      <c r="AX123" s="94">
        <f>'11 - Slaboprudové rozvody...'!J39</f>
        <v>0</v>
      </c>
      <c r="AY123" s="94">
        <f>'11 - Slaboprudové rozvody...'!J40</f>
        <v>0</v>
      </c>
      <c r="AZ123" s="94">
        <f>'11 - Slaboprudové rozvody...'!F37</f>
        <v>0</v>
      </c>
      <c r="BA123" s="94">
        <f>'11 - Slaboprudové rozvody...'!F38</f>
        <v>0</v>
      </c>
      <c r="BB123" s="94">
        <f>'11 - Slaboprudové rozvody...'!F39</f>
        <v>0</v>
      </c>
      <c r="BC123" s="94">
        <f>'11 - Slaboprudové rozvody...'!F40</f>
        <v>0</v>
      </c>
      <c r="BD123" s="96">
        <f>'11 - Slaboprudové rozvody...'!F41</f>
        <v>0</v>
      </c>
      <c r="BT123" s="26" t="s">
        <v>88</v>
      </c>
      <c r="BV123" s="26" t="s">
        <v>77</v>
      </c>
      <c r="BW123" s="26" t="s">
        <v>150</v>
      </c>
      <c r="BX123" s="26" t="s">
        <v>132</v>
      </c>
      <c r="CL123" s="26" t="s">
        <v>1</v>
      </c>
    </row>
    <row r="124" spans="1:91" s="4" customFormat="1" ht="16.5" customHeight="1" x14ac:dyDescent="0.1">
      <c r="A124" s="91" t="s">
        <v>84</v>
      </c>
      <c r="B124" s="54"/>
      <c r="C124" s="10"/>
      <c r="D124" s="10"/>
      <c r="E124" s="320" t="s">
        <v>121</v>
      </c>
      <c r="F124" s="320"/>
      <c r="G124" s="320"/>
      <c r="H124" s="320"/>
      <c r="I124" s="320"/>
      <c r="J124" s="10"/>
      <c r="K124" s="320" t="s">
        <v>119</v>
      </c>
      <c r="L124" s="320"/>
      <c r="M124" s="320"/>
      <c r="N124" s="320"/>
      <c r="O124" s="320"/>
      <c r="P124" s="320"/>
      <c r="Q124" s="320"/>
      <c r="R124" s="320"/>
      <c r="S124" s="320"/>
      <c r="T124" s="320"/>
      <c r="U124" s="320"/>
      <c r="V124" s="320"/>
      <c r="W124" s="320"/>
      <c r="X124" s="320"/>
      <c r="Y124" s="320"/>
      <c r="Z124" s="320"/>
      <c r="AA124" s="320"/>
      <c r="AB124" s="320"/>
      <c r="AC124" s="320"/>
      <c r="AD124" s="320"/>
      <c r="AE124" s="320"/>
      <c r="AF124" s="320"/>
      <c r="AG124" s="308">
        <f>'12 - Rezervačný systém'!J34</f>
        <v>0</v>
      </c>
      <c r="AH124" s="309"/>
      <c r="AI124" s="309"/>
      <c r="AJ124" s="309"/>
      <c r="AK124" s="309"/>
      <c r="AL124" s="309"/>
      <c r="AM124" s="309"/>
      <c r="AN124" s="308">
        <f t="shared" si="0"/>
        <v>0</v>
      </c>
      <c r="AO124" s="309"/>
      <c r="AP124" s="309"/>
      <c r="AQ124" s="92" t="s">
        <v>87</v>
      </c>
      <c r="AR124" s="54"/>
      <c r="AS124" s="93">
        <v>0</v>
      </c>
      <c r="AT124" s="94">
        <f t="shared" si="1"/>
        <v>0</v>
      </c>
      <c r="AU124" s="95">
        <f>'12 - Rezervačný systém'!P127</f>
        <v>0</v>
      </c>
      <c r="AV124" s="94">
        <f>'12 - Rezervačný systém'!J37</f>
        <v>0</v>
      </c>
      <c r="AW124" s="94">
        <f>'12 - Rezervačný systém'!J38</f>
        <v>0</v>
      </c>
      <c r="AX124" s="94">
        <f>'12 - Rezervačný systém'!J39</f>
        <v>0</v>
      </c>
      <c r="AY124" s="94">
        <f>'12 - Rezervačný systém'!J40</f>
        <v>0</v>
      </c>
      <c r="AZ124" s="94">
        <f>'12 - Rezervačný systém'!F37</f>
        <v>0</v>
      </c>
      <c r="BA124" s="94">
        <f>'12 - Rezervačný systém'!F38</f>
        <v>0</v>
      </c>
      <c r="BB124" s="94">
        <f>'12 - Rezervačný systém'!F39</f>
        <v>0</v>
      </c>
      <c r="BC124" s="94">
        <f>'12 - Rezervačný systém'!F40</f>
        <v>0</v>
      </c>
      <c r="BD124" s="96">
        <f>'12 - Rezervačný systém'!F41</f>
        <v>0</v>
      </c>
      <c r="BT124" s="26" t="s">
        <v>88</v>
      </c>
      <c r="BV124" s="26" t="s">
        <v>77</v>
      </c>
      <c r="BW124" s="26" t="s">
        <v>151</v>
      </c>
      <c r="BX124" s="26" t="s">
        <v>132</v>
      </c>
      <c r="CL124" s="26" t="s">
        <v>1</v>
      </c>
    </row>
    <row r="125" spans="1:91" s="4" customFormat="1" ht="16.5" customHeight="1" x14ac:dyDescent="0.1">
      <c r="A125" s="91" t="s">
        <v>84</v>
      </c>
      <c r="B125" s="54"/>
      <c r="C125" s="10"/>
      <c r="D125" s="10"/>
      <c r="E125" s="320" t="s">
        <v>124</v>
      </c>
      <c r="F125" s="320"/>
      <c r="G125" s="320"/>
      <c r="H125" s="320"/>
      <c r="I125" s="320"/>
      <c r="J125" s="10"/>
      <c r="K125" s="320" t="s">
        <v>122</v>
      </c>
      <c r="L125" s="320"/>
      <c r="M125" s="320"/>
      <c r="N125" s="320"/>
      <c r="O125" s="320"/>
      <c r="P125" s="320"/>
      <c r="Q125" s="320"/>
      <c r="R125" s="320"/>
      <c r="S125" s="320"/>
      <c r="T125" s="320"/>
      <c r="U125" s="320"/>
      <c r="V125" s="320"/>
      <c r="W125" s="320"/>
      <c r="X125" s="320"/>
      <c r="Y125" s="320"/>
      <c r="Z125" s="320"/>
      <c r="AA125" s="320"/>
      <c r="AB125" s="320"/>
      <c r="AC125" s="320"/>
      <c r="AD125" s="320"/>
      <c r="AE125" s="320"/>
      <c r="AF125" s="320"/>
      <c r="AG125" s="308">
        <f>'13 - Elektrická požiarna ...'!J34</f>
        <v>0</v>
      </c>
      <c r="AH125" s="309"/>
      <c r="AI125" s="309"/>
      <c r="AJ125" s="309"/>
      <c r="AK125" s="309"/>
      <c r="AL125" s="309"/>
      <c r="AM125" s="309"/>
      <c r="AN125" s="308">
        <f t="shared" si="0"/>
        <v>0</v>
      </c>
      <c r="AO125" s="309"/>
      <c r="AP125" s="309"/>
      <c r="AQ125" s="92" t="s">
        <v>87</v>
      </c>
      <c r="AR125" s="54"/>
      <c r="AS125" s="93">
        <v>0</v>
      </c>
      <c r="AT125" s="94">
        <f t="shared" si="1"/>
        <v>0</v>
      </c>
      <c r="AU125" s="95">
        <f>'13 - Elektrická požiarna ...'!P128</f>
        <v>0</v>
      </c>
      <c r="AV125" s="94">
        <f>'13 - Elektrická požiarna ...'!J37</f>
        <v>0</v>
      </c>
      <c r="AW125" s="94">
        <f>'13 - Elektrická požiarna ...'!J38</f>
        <v>0</v>
      </c>
      <c r="AX125" s="94">
        <f>'13 - Elektrická požiarna ...'!J39</f>
        <v>0</v>
      </c>
      <c r="AY125" s="94">
        <f>'13 - Elektrická požiarna ...'!J40</f>
        <v>0</v>
      </c>
      <c r="AZ125" s="94">
        <f>'13 - Elektrická požiarna ...'!F37</f>
        <v>0</v>
      </c>
      <c r="BA125" s="94">
        <f>'13 - Elektrická požiarna ...'!F38</f>
        <v>0</v>
      </c>
      <c r="BB125" s="94">
        <f>'13 - Elektrická požiarna ...'!F39</f>
        <v>0</v>
      </c>
      <c r="BC125" s="94">
        <f>'13 - Elektrická požiarna ...'!F40</f>
        <v>0</v>
      </c>
      <c r="BD125" s="96">
        <f>'13 - Elektrická požiarna ...'!F41</f>
        <v>0</v>
      </c>
      <c r="BT125" s="26" t="s">
        <v>88</v>
      </c>
      <c r="BV125" s="26" t="s">
        <v>77</v>
      </c>
      <c r="BW125" s="26" t="s">
        <v>152</v>
      </c>
      <c r="BX125" s="26" t="s">
        <v>132</v>
      </c>
      <c r="CL125" s="26" t="s">
        <v>1</v>
      </c>
    </row>
    <row r="126" spans="1:91" s="4" customFormat="1" ht="16.5" customHeight="1" x14ac:dyDescent="0.1">
      <c r="A126" s="91" t="s">
        <v>84</v>
      </c>
      <c r="B126" s="54"/>
      <c r="C126" s="10"/>
      <c r="D126" s="10"/>
      <c r="E126" s="320" t="s">
        <v>127</v>
      </c>
      <c r="F126" s="320"/>
      <c r="G126" s="320"/>
      <c r="H126" s="320"/>
      <c r="I126" s="320"/>
      <c r="J126" s="10"/>
      <c r="K126" s="320" t="s">
        <v>125</v>
      </c>
      <c r="L126" s="320"/>
      <c r="M126" s="320"/>
      <c r="N126" s="320"/>
      <c r="O126" s="320"/>
      <c r="P126" s="320"/>
      <c r="Q126" s="320"/>
      <c r="R126" s="320"/>
      <c r="S126" s="320"/>
      <c r="T126" s="320"/>
      <c r="U126" s="320"/>
      <c r="V126" s="320"/>
      <c r="W126" s="320"/>
      <c r="X126" s="320"/>
      <c r="Y126" s="320"/>
      <c r="Z126" s="320"/>
      <c r="AA126" s="320"/>
      <c r="AB126" s="320"/>
      <c r="AC126" s="320"/>
      <c r="AD126" s="320"/>
      <c r="AE126" s="320"/>
      <c r="AF126" s="320"/>
      <c r="AG126" s="308">
        <f>'14 - Hlasová signalizácia...'!J34</f>
        <v>0</v>
      </c>
      <c r="AH126" s="309"/>
      <c r="AI126" s="309"/>
      <c r="AJ126" s="309"/>
      <c r="AK126" s="309"/>
      <c r="AL126" s="309"/>
      <c r="AM126" s="309"/>
      <c r="AN126" s="308">
        <f t="shared" si="0"/>
        <v>0</v>
      </c>
      <c r="AO126" s="309"/>
      <c r="AP126" s="309"/>
      <c r="AQ126" s="92" t="s">
        <v>87</v>
      </c>
      <c r="AR126" s="54"/>
      <c r="AS126" s="93">
        <v>0</v>
      </c>
      <c r="AT126" s="94">
        <f t="shared" si="1"/>
        <v>0</v>
      </c>
      <c r="AU126" s="95">
        <f>'14 - Hlasová signalizácia...'!P128</f>
        <v>0</v>
      </c>
      <c r="AV126" s="94">
        <f>'14 - Hlasová signalizácia...'!J37</f>
        <v>0</v>
      </c>
      <c r="AW126" s="94">
        <f>'14 - Hlasová signalizácia...'!J38</f>
        <v>0</v>
      </c>
      <c r="AX126" s="94">
        <f>'14 - Hlasová signalizácia...'!J39</f>
        <v>0</v>
      </c>
      <c r="AY126" s="94">
        <f>'14 - Hlasová signalizácia...'!J40</f>
        <v>0</v>
      </c>
      <c r="AZ126" s="94">
        <f>'14 - Hlasová signalizácia...'!F37</f>
        <v>0</v>
      </c>
      <c r="BA126" s="94">
        <f>'14 - Hlasová signalizácia...'!F38</f>
        <v>0</v>
      </c>
      <c r="BB126" s="94">
        <f>'14 - Hlasová signalizácia...'!F39</f>
        <v>0</v>
      </c>
      <c r="BC126" s="94">
        <f>'14 - Hlasová signalizácia...'!F40</f>
        <v>0</v>
      </c>
      <c r="BD126" s="96">
        <f>'14 - Hlasová signalizácia...'!F41</f>
        <v>0</v>
      </c>
      <c r="BT126" s="26" t="s">
        <v>88</v>
      </c>
      <c r="BV126" s="26" t="s">
        <v>77</v>
      </c>
      <c r="BW126" s="26" t="s">
        <v>153</v>
      </c>
      <c r="BX126" s="26" t="s">
        <v>132</v>
      </c>
      <c r="CL126" s="26" t="s">
        <v>1</v>
      </c>
    </row>
    <row r="127" spans="1:91" s="4" customFormat="1" ht="16.5" customHeight="1" x14ac:dyDescent="0.1">
      <c r="A127" s="91" t="s">
        <v>84</v>
      </c>
      <c r="B127" s="54"/>
      <c r="C127" s="10"/>
      <c r="D127" s="10"/>
      <c r="E127" s="320" t="s">
        <v>154</v>
      </c>
      <c r="F127" s="320"/>
      <c r="G127" s="320"/>
      <c r="H127" s="320"/>
      <c r="I127" s="320"/>
      <c r="J127" s="10"/>
      <c r="K127" s="320" t="s">
        <v>128</v>
      </c>
      <c r="L127" s="320"/>
      <c r="M127" s="320"/>
      <c r="N127" s="320"/>
      <c r="O127" s="320"/>
      <c r="P127" s="320"/>
      <c r="Q127" s="320"/>
      <c r="R127" s="320"/>
      <c r="S127" s="320"/>
      <c r="T127" s="320"/>
      <c r="U127" s="320"/>
      <c r="V127" s="320"/>
      <c r="W127" s="320"/>
      <c r="X127" s="320"/>
      <c r="Y127" s="320"/>
      <c r="Z127" s="320"/>
      <c r="AA127" s="320"/>
      <c r="AB127" s="320"/>
      <c r="AC127" s="320"/>
      <c r="AD127" s="320"/>
      <c r="AE127" s="320"/>
      <c r="AF127" s="320"/>
      <c r="AG127" s="308">
        <f>'15 - Kamerový systém'!J34</f>
        <v>0</v>
      </c>
      <c r="AH127" s="309"/>
      <c r="AI127" s="309"/>
      <c r="AJ127" s="309"/>
      <c r="AK127" s="309"/>
      <c r="AL127" s="309"/>
      <c r="AM127" s="309"/>
      <c r="AN127" s="308">
        <f t="shared" si="0"/>
        <v>0</v>
      </c>
      <c r="AO127" s="309"/>
      <c r="AP127" s="309"/>
      <c r="AQ127" s="92" t="s">
        <v>87</v>
      </c>
      <c r="AR127" s="54"/>
      <c r="AS127" s="93">
        <v>0</v>
      </c>
      <c r="AT127" s="94">
        <f t="shared" si="1"/>
        <v>0</v>
      </c>
      <c r="AU127" s="95">
        <f>'15 - Kamerový systém'!P127</f>
        <v>0</v>
      </c>
      <c r="AV127" s="94">
        <f>'15 - Kamerový systém'!J37</f>
        <v>0</v>
      </c>
      <c r="AW127" s="94">
        <f>'15 - Kamerový systém'!J38</f>
        <v>0</v>
      </c>
      <c r="AX127" s="94">
        <f>'15 - Kamerový systém'!J39</f>
        <v>0</v>
      </c>
      <c r="AY127" s="94">
        <f>'15 - Kamerový systém'!J40</f>
        <v>0</v>
      </c>
      <c r="AZ127" s="94">
        <f>'15 - Kamerový systém'!F37</f>
        <v>0</v>
      </c>
      <c r="BA127" s="94">
        <f>'15 - Kamerový systém'!F38</f>
        <v>0</v>
      </c>
      <c r="BB127" s="94">
        <f>'15 - Kamerový systém'!F39</f>
        <v>0</v>
      </c>
      <c r="BC127" s="94">
        <f>'15 - Kamerový systém'!F40</f>
        <v>0</v>
      </c>
      <c r="BD127" s="96">
        <f>'15 - Kamerový systém'!F41</f>
        <v>0</v>
      </c>
      <c r="BT127" s="26" t="s">
        <v>88</v>
      </c>
      <c r="BV127" s="26" t="s">
        <v>77</v>
      </c>
      <c r="BW127" s="26" t="s">
        <v>155</v>
      </c>
      <c r="BX127" s="26" t="s">
        <v>132</v>
      </c>
      <c r="CL127" s="26" t="s">
        <v>1</v>
      </c>
    </row>
    <row r="128" spans="1:91" s="7" customFormat="1" ht="16.5" customHeight="1" x14ac:dyDescent="0.1">
      <c r="A128" s="91" t="s">
        <v>84</v>
      </c>
      <c r="B128" s="82"/>
      <c r="C128" s="83"/>
      <c r="D128" s="326" t="s">
        <v>156</v>
      </c>
      <c r="E128" s="326"/>
      <c r="F128" s="326"/>
      <c r="G128" s="326"/>
      <c r="H128" s="326"/>
      <c r="I128" s="84"/>
      <c r="J128" s="326" t="s">
        <v>157</v>
      </c>
      <c r="K128" s="326"/>
      <c r="L128" s="326"/>
      <c r="M128" s="326"/>
      <c r="N128" s="326"/>
      <c r="O128" s="326"/>
      <c r="P128" s="326"/>
      <c r="Q128" s="326"/>
      <c r="R128" s="326"/>
      <c r="S128" s="326"/>
      <c r="T128" s="326"/>
      <c r="U128" s="326"/>
      <c r="V128" s="326"/>
      <c r="W128" s="326"/>
      <c r="X128" s="326"/>
      <c r="Y128" s="326"/>
      <c r="Z128" s="326"/>
      <c r="AA128" s="326"/>
      <c r="AB128" s="326"/>
      <c r="AC128" s="326"/>
      <c r="AD128" s="326"/>
      <c r="AE128" s="326"/>
      <c r="AF128" s="326"/>
      <c r="AG128" s="314">
        <f>'SO 03 - Vonkajšie prarkov...'!J32</f>
        <v>0</v>
      </c>
      <c r="AH128" s="315"/>
      <c r="AI128" s="315"/>
      <c r="AJ128" s="315"/>
      <c r="AK128" s="315"/>
      <c r="AL128" s="315"/>
      <c r="AM128" s="315"/>
      <c r="AN128" s="314">
        <f t="shared" ref="AN128:AN146" si="2">SUM(AG128,AT128)</f>
        <v>0</v>
      </c>
      <c r="AO128" s="315"/>
      <c r="AP128" s="315"/>
      <c r="AQ128" s="85" t="s">
        <v>81</v>
      </c>
      <c r="AR128" s="82"/>
      <c r="AS128" s="86">
        <v>0</v>
      </c>
      <c r="AT128" s="87">
        <f t="shared" ref="AT128:AT146" si="3">ROUND(SUM(AV128:AW128),2)</f>
        <v>0</v>
      </c>
      <c r="AU128" s="88">
        <f>'SO 03 - Vonkajšie prarkov...'!P135</f>
        <v>0</v>
      </c>
      <c r="AV128" s="87">
        <f>'SO 03 - Vonkajšie prarkov...'!J35</f>
        <v>0</v>
      </c>
      <c r="AW128" s="87">
        <f>'SO 03 - Vonkajšie prarkov...'!J36</f>
        <v>0</v>
      </c>
      <c r="AX128" s="87">
        <f>'SO 03 - Vonkajšie prarkov...'!J37</f>
        <v>0</v>
      </c>
      <c r="AY128" s="87">
        <f>'SO 03 - Vonkajšie prarkov...'!J38</f>
        <v>0</v>
      </c>
      <c r="AZ128" s="87">
        <f>'SO 03 - Vonkajšie prarkov...'!F35</f>
        <v>0</v>
      </c>
      <c r="BA128" s="87">
        <f>'SO 03 - Vonkajšie prarkov...'!F36</f>
        <v>0</v>
      </c>
      <c r="BB128" s="87">
        <f>'SO 03 - Vonkajšie prarkov...'!F37</f>
        <v>0</v>
      </c>
      <c r="BC128" s="87">
        <f>'SO 03 - Vonkajšie prarkov...'!F38</f>
        <v>0</v>
      </c>
      <c r="BD128" s="89">
        <f>'SO 03 - Vonkajšie prarkov...'!F39</f>
        <v>0</v>
      </c>
      <c r="BT128" s="90" t="s">
        <v>82</v>
      </c>
      <c r="BV128" s="90" t="s">
        <v>77</v>
      </c>
      <c r="BW128" s="90" t="s">
        <v>158</v>
      </c>
      <c r="BX128" s="90" t="s">
        <v>4</v>
      </c>
      <c r="CL128" s="90" t="s">
        <v>1</v>
      </c>
      <c r="CM128" s="90" t="s">
        <v>75</v>
      </c>
    </row>
    <row r="129" spans="1:91" s="7" customFormat="1" ht="16.5" customHeight="1" x14ac:dyDescent="0.1">
      <c r="B129" s="82"/>
      <c r="C129" s="83"/>
      <c r="D129" s="326" t="s">
        <v>159</v>
      </c>
      <c r="E129" s="326"/>
      <c r="F129" s="326"/>
      <c r="G129" s="326"/>
      <c r="H129" s="326"/>
      <c r="I129" s="84"/>
      <c r="J129" s="326" t="s">
        <v>160</v>
      </c>
      <c r="K129" s="326"/>
      <c r="L129" s="326"/>
      <c r="M129" s="326"/>
      <c r="N129" s="326"/>
      <c r="O129" s="326"/>
      <c r="P129" s="326"/>
      <c r="Q129" s="326"/>
      <c r="R129" s="326"/>
      <c r="S129" s="326"/>
      <c r="T129" s="326"/>
      <c r="U129" s="326"/>
      <c r="V129" s="326"/>
      <c r="W129" s="326"/>
      <c r="X129" s="326"/>
      <c r="Y129" s="326"/>
      <c r="Z129" s="326"/>
      <c r="AA129" s="326"/>
      <c r="AB129" s="326"/>
      <c r="AC129" s="326"/>
      <c r="AD129" s="326"/>
      <c r="AE129" s="326"/>
      <c r="AF129" s="326"/>
      <c r="AG129" s="316">
        <f>ROUND(SUM(AG130:AG132),2)</f>
        <v>0</v>
      </c>
      <c r="AH129" s="315"/>
      <c r="AI129" s="315"/>
      <c r="AJ129" s="315"/>
      <c r="AK129" s="315"/>
      <c r="AL129" s="315"/>
      <c r="AM129" s="315"/>
      <c r="AN129" s="314">
        <f t="shared" si="2"/>
        <v>0</v>
      </c>
      <c r="AO129" s="315"/>
      <c r="AP129" s="315"/>
      <c r="AQ129" s="85" t="s">
        <v>81</v>
      </c>
      <c r="AR129" s="82"/>
      <c r="AS129" s="86">
        <f>ROUND(SUM(AS130:AS132),2)</f>
        <v>0</v>
      </c>
      <c r="AT129" s="87">
        <f t="shared" si="3"/>
        <v>0</v>
      </c>
      <c r="AU129" s="88">
        <f>ROUND(SUM(AU130:AU132),5)</f>
        <v>0</v>
      </c>
      <c r="AV129" s="87">
        <f>ROUND(AZ129*L34,2)</f>
        <v>0</v>
      </c>
      <c r="AW129" s="87">
        <f>ROUND(BA129*L35,2)</f>
        <v>0</v>
      </c>
      <c r="AX129" s="87">
        <f>ROUND(BB129*L34,2)</f>
        <v>0</v>
      </c>
      <c r="AY129" s="87">
        <f>ROUND(BC129*L35,2)</f>
        <v>0</v>
      </c>
      <c r="AZ129" s="87">
        <f>ROUND(SUM(AZ130:AZ132),2)</f>
        <v>0</v>
      </c>
      <c r="BA129" s="87">
        <f>ROUND(SUM(BA130:BA132),2)</f>
        <v>0</v>
      </c>
      <c r="BB129" s="87">
        <f>ROUND(SUM(BB130:BB132),2)</f>
        <v>0</v>
      </c>
      <c r="BC129" s="87">
        <f>ROUND(SUM(BC130:BC132),2)</f>
        <v>0</v>
      </c>
      <c r="BD129" s="89">
        <f>ROUND(SUM(BD130:BD132),2)</f>
        <v>0</v>
      </c>
      <c r="BS129" s="90" t="s">
        <v>74</v>
      </c>
      <c r="BT129" s="90" t="s">
        <v>82</v>
      </c>
      <c r="BU129" s="90" t="s">
        <v>76</v>
      </c>
      <c r="BV129" s="90" t="s">
        <v>77</v>
      </c>
      <c r="BW129" s="90" t="s">
        <v>161</v>
      </c>
      <c r="BX129" s="90" t="s">
        <v>4</v>
      </c>
      <c r="CL129" s="90" t="s">
        <v>1</v>
      </c>
      <c r="CM129" s="90" t="s">
        <v>75</v>
      </c>
    </row>
    <row r="130" spans="1:91" s="4" customFormat="1" ht="16.5" customHeight="1" x14ac:dyDescent="0.1">
      <c r="A130" s="91" t="s">
        <v>84</v>
      </c>
      <c r="B130" s="54"/>
      <c r="C130" s="10"/>
      <c r="D130" s="10"/>
      <c r="E130" s="320" t="s">
        <v>85</v>
      </c>
      <c r="F130" s="320"/>
      <c r="G130" s="320"/>
      <c r="H130" s="320"/>
      <c r="I130" s="320"/>
      <c r="J130" s="10"/>
      <c r="K130" s="320" t="s">
        <v>162</v>
      </c>
      <c r="L130" s="320"/>
      <c r="M130" s="320"/>
      <c r="N130" s="320"/>
      <c r="O130" s="320"/>
      <c r="P130" s="320"/>
      <c r="Q130" s="320"/>
      <c r="R130" s="320"/>
      <c r="S130" s="320"/>
      <c r="T130" s="320"/>
      <c r="U130" s="320"/>
      <c r="V130" s="320"/>
      <c r="W130" s="320"/>
      <c r="X130" s="320"/>
      <c r="Y130" s="320"/>
      <c r="Z130" s="320"/>
      <c r="AA130" s="320"/>
      <c r="AB130" s="320"/>
      <c r="AC130" s="320"/>
      <c r="AD130" s="320"/>
      <c r="AE130" s="320"/>
      <c r="AF130" s="320"/>
      <c r="AG130" s="308">
        <f>'01 - Vegetačné prvky'!J34</f>
        <v>0</v>
      </c>
      <c r="AH130" s="309"/>
      <c r="AI130" s="309"/>
      <c r="AJ130" s="309"/>
      <c r="AK130" s="309"/>
      <c r="AL130" s="309"/>
      <c r="AM130" s="309"/>
      <c r="AN130" s="308">
        <f t="shared" si="2"/>
        <v>0</v>
      </c>
      <c r="AO130" s="309"/>
      <c r="AP130" s="309"/>
      <c r="AQ130" s="92" t="s">
        <v>87</v>
      </c>
      <c r="AR130" s="54"/>
      <c r="AS130" s="93">
        <v>0</v>
      </c>
      <c r="AT130" s="94">
        <f t="shared" si="3"/>
        <v>0</v>
      </c>
      <c r="AU130" s="95">
        <f>'01 - Vegetačné prvky'!P127</f>
        <v>0</v>
      </c>
      <c r="AV130" s="94">
        <f>'01 - Vegetačné prvky'!J37</f>
        <v>0</v>
      </c>
      <c r="AW130" s="94">
        <f>'01 - Vegetačné prvky'!J38</f>
        <v>0</v>
      </c>
      <c r="AX130" s="94">
        <f>'01 - Vegetačné prvky'!J39</f>
        <v>0</v>
      </c>
      <c r="AY130" s="94">
        <f>'01 - Vegetačné prvky'!J40</f>
        <v>0</v>
      </c>
      <c r="AZ130" s="94">
        <f>'01 - Vegetačné prvky'!F37</f>
        <v>0</v>
      </c>
      <c r="BA130" s="94">
        <f>'01 - Vegetačné prvky'!F38</f>
        <v>0</v>
      </c>
      <c r="BB130" s="94">
        <f>'01 - Vegetačné prvky'!F39</f>
        <v>0</v>
      </c>
      <c r="BC130" s="94">
        <f>'01 - Vegetačné prvky'!F40</f>
        <v>0</v>
      </c>
      <c r="BD130" s="96">
        <f>'01 - Vegetačné prvky'!F41</f>
        <v>0</v>
      </c>
      <c r="BT130" s="26" t="s">
        <v>88</v>
      </c>
      <c r="BV130" s="26" t="s">
        <v>77</v>
      </c>
      <c r="BW130" s="26" t="s">
        <v>163</v>
      </c>
      <c r="BX130" s="26" t="s">
        <v>161</v>
      </c>
      <c r="CL130" s="26" t="s">
        <v>1</v>
      </c>
    </row>
    <row r="131" spans="1:91" s="4" customFormat="1" ht="16.5" customHeight="1" x14ac:dyDescent="0.1">
      <c r="A131" s="91" t="s">
        <v>84</v>
      </c>
      <c r="B131" s="54"/>
      <c r="C131" s="10"/>
      <c r="D131" s="10"/>
      <c r="E131" s="320" t="s">
        <v>90</v>
      </c>
      <c r="F131" s="320"/>
      <c r="G131" s="320"/>
      <c r="H131" s="320"/>
      <c r="I131" s="320"/>
      <c r="J131" s="10"/>
      <c r="K131" s="320" t="s">
        <v>164</v>
      </c>
      <c r="L131" s="320"/>
      <c r="M131" s="320"/>
      <c r="N131" s="320"/>
      <c r="O131" s="320"/>
      <c r="P131" s="320"/>
      <c r="Q131" s="320"/>
      <c r="R131" s="320"/>
      <c r="S131" s="320"/>
      <c r="T131" s="320"/>
      <c r="U131" s="320"/>
      <c r="V131" s="320"/>
      <c r="W131" s="320"/>
      <c r="X131" s="320"/>
      <c r="Y131" s="320"/>
      <c r="Z131" s="320"/>
      <c r="AA131" s="320"/>
      <c r="AB131" s="320"/>
      <c r="AC131" s="320"/>
      <c r="AD131" s="320"/>
      <c r="AE131" s="320"/>
      <c r="AF131" s="320"/>
      <c r="AG131" s="308">
        <f>'02 - Terénne úpravy'!J34</f>
        <v>0</v>
      </c>
      <c r="AH131" s="309"/>
      <c r="AI131" s="309"/>
      <c r="AJ131" s="309"/>
      <c r="AK131" s="309"/>
      <c r="AL131" s="309"/>
      <c r="AM131" s="309"/>
      <c r="AN131" s="308">
        <f t="shared" si="2"/>
        <v>0</v>
      </c>
      <c r="AO131" s="309"/>
      <c r="AP131" s="309"/>
      <c r="AQ131" s="92" t="s">
        <v>87</v>
      </c>
      <c r="AR131" s="54"/>
      <c r="AS131" s="93">
        <v>0</v>
      </c>
      <c r="AT131" s="94">
        <f t="shared" si="3"/>
        <v>0</v>
      </c>
      <c r="AU131" s="95">
        <f>'02 - Terénne úpravy'!P126</f>
        <v>0</v>
      </c>
      <c r="AV131" s="94">
        <f>'02 - Terénne úpravy'!J37</f>
        <v>0</v>
      </c>
      <c r="AW131" s="94">
        <f>'02 - Terénne úpravy'!J38</f>
        <v>0</v>
      </c>
      <c r="AX131" s="94">
        <f>'02 - Terénne úpravy'!J39</f>
        <v>0</v>
      </c>
      <c r="AY131" s="94">
        <f>'02 - Terénne úpravy'!J40</f>
        <v>0</v>
      </c>
      <c r="AZ131" s="94">
        <f>'02 - Terénne úpravy'!F37</f>
        <v>0</v>
      </c>
      <c r="BA131" s="94">
        <f>'02 - Terénne úpravy'!F38</f>
        <v>0</v>
      </c>
      <c r="BB131" s="94">
        <f>'02 - Terénne úpravy'!F39</f>
        <v>0</v>
      </c>
      <c r="BC131" s="94">
        <f>'02 - Terénne úpravy'!F40</f>
        <v>0</v>
      </c>
      <c r="BD131" s="96">
        <f>'02 - Terénne úpravy'!F41</f>
        <v>0</v>
      </c>
      <c r="BT131" s="26" t="s">
        <v>88</v>
      </c>
      <c r="BV131" s="26" t="s">
        <v>77</v>
      </c>
      <c r="BW131" s="26" t="s">
        <v>165</v>
      </c>
      <c r="BX131" s="26" t="s">
        <v>161</v>
      </c>
      <c r="CL131" s="26" t="s">
        <v>1</v>
      </c>
    </row>
    <row r="132" spans="1:91" s="4" customFormat="1" ht="16.5" customHeight="1" x14ac:dyDescent="0.1">
      <c r="A132" s="91" t="s">
        <v>84</v>
      </c>
      <c r="B132" s="54"/>
      <c r="C132" s="10"/>
      <c r="D132" s="10"/>
      <c r="E132" s="320" t="s">
        <v>93</v>
      </c>
      <c r="F132" s="320"/>
      <c r="G132" s="320"/>
      <c r="H132" s="320"/>
      <c r="I132" s="320"/>
      <c r="J132" s="10"/>
      <c r="K132" s="320" t="s">
        <v>166</v>
      </c>
      <c r="L132" s="320"/>
      <c r="M132" s="320"/>
      <c r="N132" s="320"/>
      <c r="O132" s="320"/>
      <c r="P132" s="320"/>
      <c r="Q132" s="320"/>
      <c r="R132" s="320"/>
      <c r="S132" s="320"/>
      <c r="T132" s="320"/>
      <c r="U132" s="320"/>
      <c r="V132" s="320"/>
      <c r="W132" s="320"/>
      <c r="X132" s="320"/>
      <c r="Y132" s="320"/>
      <c r="Z132" s="320"/>
      <c r="AA132" s="320"/>
      <c r="AB132" s="320"/>
      <c r="AC132" s="320"/>
      <c r="AD132" s="320"/>
      <c r="AE132" s="320"/>
      <c r="AF132" s="320"/>
      <c r="AG132" s="308">
        <f>'03 - Mobiliar'!J34</f>
        <v>0</v>
      </c>
      <c r="AH132" s="309"/>
      <c r="AI132" s="309"/>
      <c r="AJ132" s="309"/>
      <c r="AK132" s="309"/>
      <c r="AL132" s="309"/>
      <c r="AM132" s="309"/>
      <c r="AN132" s="308">
        <f t="shared" si="2"/>
        <v>0</v>
      </c>
      <c r="AO132" s="309"/>
      <c r="AP132" s="309"/>
      <c r="AQ132" s="92" t="s">
        <v>87</v>
      </c>
      <c r="AR132" s="54"/>
      <c r="AS132" s="93">
        <v>0</v>
      </c>
      <c r="AT132" s="94">
        <f t="shared" si="3"/>
        <v>0</v>
      </c>
      <c r="AU132" s="95">
        <f>'03 - Mobiliar'!P126</f>
        <v>0</v>
      </c>
      <c r="AV132" s="94">
        <f>'03 - Mobiliar'!J37</f>
        <v>0</v>
      </c>
      <c r="AW132" s="94">
        <f>'03 - Mobiliar'!J38</f>
        <v>0</v>
      </c>
      <c r="AX132" s="94">
        <f>'03 - Mobiliar'!J39</f>
        <v>0</v>
      </c>
      <c r="AY132" s="94">
        <f>'03 - Mobiliar'!J40</f>
        <v>0</v>
      </c>
      <c r="AZ132" s="94">
        <f>'03 - Mobiliar'!F37</f>
        <v>0</v>
      </c>
      <c r="BA132" s="94">
        <f>'03 - Mobiliar'!F38</f>
        <v>0</v>
      </c>
      <c r="BB132" s="94">
        <f>'03 - Mobiliar'!F39</f>
        <v>0</v>
      </c>
      <c r="BC132" s="94">
        <f>'03 - Mobiliar'!F40</f>
        <v>0</v>
      </c>
      <c r="BD132" s="96">
        <f>'03 - Mobiliar'!F41</f>
        <v>0</v>
      </c>
      <c r="BT132" s="26" t="s">
        <v>88</v>
      </c>
      <c r="BV132" s="26" t="s">
        <v>77</v>
      </c>
      <c r="BW132" s="26" t="s">
        <v>167</v>
      </c>
      <c r="BX132" s="26" t="s">
        <v>161</v>
      </c>
      <c r="CL132" s="26" t="s">
        <v>1</v>
      </c>
    </row>
    <row r="133" spans="1:91" s="7" customFormat="1" ht="24.75" customHeight="1" x14ac:dyDescent="0.1">
      <c r="A133" s="91" t="s">
        <v>84</v>
      </c>
      <c r="B133" s="82"/>
      <c r="C133" s="83"/>
      <c r="D133" s="326" t="s">
        <v>168</v>
      </c>
      <c r="E133" s="326"/>
      <c r="F133" s="326"/>
      <c r="G133" s="326"/>
      <c r="H133" s="326"/>
      <c r="I133" s="84"/>
      <c r="J133" s="326" t="s">
        <v>169</v>
      </c>
      <c r="K133" s="326"/>
      <c r="L133" s="326"/>
      <c r="M133" s="326"/>
      <c r="N133" s="326"/>
      <c r="O133" s="326"/>
      <c r="P133" s="326"/>
      <c r="Q133" s="326"/>
      <c r="R133" s="326"/>
      <c r="S133" s="326"/>
      <c r="T133" s="326"/>
      <c r="U133" s="326"/>
      <c r="V133" s="326"/>
      <c r="W133" s="326"/>
      <c r="X133" s="326"/>
      <c r="Y133" s="326"/>
      <c r="Z133" s="326"/>
      <c r="AA133" s="326"/>
      <c r="AB133" s="326"/>
      <c r="AC133" s="326"/>
      <c r="AD133" s="326"/>
      <c r="AE133" s="326"/>
      <c r="AF133" s="326"/>
      <c r="AG133" s="314">
        <f>'SO 05A - Vodovodná prípojka'!J32</f>
        <v>0</v>
      </c>
      <c r="AH133" s="315"/>
      <c r="AI133" s="315"/>
      <c r="AJ133" s="315"/>
      <c r="AK133" s="315"/>
      <c r="AL133" s="315"/>
      <c r="AM133" s="315"/>
      <c r="AN133" s="314">
        <f t="shared" si="2"/>
        <v>0</v>
      </c>
      <c r="AO133" s="315"/>
      <c r="AP133" s="315"/>
      <c r="AQ133" s="85" t="s">
        <v>81</v>
      </c>
      <c r="AR133" s="82"/>
      <c r="AS133" s="86">
        <v>0</v>
      </c>
      <c r="AT133" s="87">
        <f t="shared" si="3"/>
        <v>0</v>
      </c>
      <c r="AU133" s="88">
        <f>'SO 05A - Vodovodná prípojka'!P133</f>
        <v>0</v>
      </c>
      <c r="AV133" s="87">
        <f>'SO 05A - Vodovodná prípojka'!J35</f>
        <v>0</v>
      </c>
      <c r="AW133" s="87">
        <f>'SO 05A - Vodovodná prípojka'!J36</f>
        <v>0</v>
      </c>
      <c r="AX133" s="87">
        <f>'SO 05A - Vodovodná prípojka'!J37</f>
        <v>0</v>
      </c>
      <c r="AY133" s="87">
        <f>'SO 05A - Vodovodná prípojka'!J38</f>
        <v>0</v>
      </c>
      <c r="AZ133" s="87">
        <f>'SO 05A - Vodovodná prípojka'!F35</f>
        <v>0</v>
      </c>
      <c r="BA133" s="87">
        <f>'SO 05A - Vodovodná prípojka'!F36</f>
        <v>0</v>
      </c>
      <c r="BB133" s="87">
        <f>'SO 05A - Vodovodná prípojka'!F37</f>
        <v>0</v>
      </c>
      <c r="BC133" s="87">
        <f>'SO 05A - Vodovodná prípojka'!F38</f>
        <v>0</v>
      </c>
      <c r="BD133" s="89">
        <f>'SO 05A - Vodovodná prípojka'!F39</f>
        <v>0</v>
      </c>
      <c r="BT133" s="90" t="s">
        <v>82</v>
      </c>
      <c r="BV133" s="90" t="s">
        <v>77</v>
      </c>
      <c r="BW133" s="90" t="s">
        <v>170</v>
      </c>
      <c r="BX133" s="90" t="s">
        <v>4</v>
      </c>
      <c r="CL133" s="90" t="s">
        <v>1</v>
      </c>
      <c r="CM133" s="90" t="s">
        <v>75</v>
      </c>
    </row>
    <row r="134" spans="1:91" s="7" customFormat="1" ht="24.75" customHeight="1" x14ac:dyDescent="0.1">
      <c r="A134" s="91" t="s">
        <v>84</v>
      </c>
      <c r="B134" s="82"/>
      <c r="C134" s="83"/>
      <c r="D134" s="326" t="s">
        <v>171</v>
      </c>
      <c r="E134" s="326"/>
      <c r="F134" s="326"/>
      <c r="G134" s="326"/>
      <c r="H134" s="326"/>
      <c r="I134" s="84"/>
      <c r="J134" s="326" t="s">
        <v>169</v>
      </c>
      <c r="K134" s="326"/>
      <c r="L134" s="326"/>
      <c r="M134" s="326"/>
      <c r="N134" s="326"/>
      <c r="O134" s="326"/>
      <c r="P134" s="326"/>
      <c r="Q134" s="326"/>
      <c r="R134" s="326"/>
      <c r="S134" s="326"/>
      <c r="T134" s="326"/>
      <c r="U134" s="326"/>
      <c r="V134" s="326"/>
      <c r="W134" s="326"/>
      <c r="X134" s="326"/>
      <c r="Y134" s="326"/>
      <c r="Z134" s="326"/>
      <c r="AA134" s="326"/>
      <c r="AB134" s="326"/>
      <c r="AC134" s="326"/>
      <c r="AD134" s="326"/>
      <c r="AE134" s="326"/>
      <c r="AF134" s="326"/>
      <c r="AG134" s="314">
        <f>'SO 05B - Vodovodná prípojka'!J32</f>
        <v>0</v>
      </c>
      <c r="AH134" s="315"/>
      <c r="AI134" s="315"/>
      <c r="AJ134" s="315"/>
      <c r="AK134" s="315"/>
      <c r="AL134" s="315"/>
      <c r="AM134" s="315"/>
      <c r="AN134" s="314">
        <f t="shared" si="2"/>
        <v>0</v>
      </c>
      <c r="AO134" s="315"/>
      <c r="AP134" s="315"/>
      <c r="AQ134" s="85" t="s">
        <v>81</v>
      </c>
      <c r="AR134" s="82"/>
      <c r="AS134" s="86">
        <v>0</v>
      </c>
      <c r="AT134" s="87">
        <f t="shared" si="3"/>
        <v>0</v>
      </c>
      <c r="AU134" s="88">
        <f>'SO 05B - Vodovodná prípojka'!P133</f>
        <v>0</v>
      </c>
      <c r="AV134" s="87">
        <f>'SO 05B - Vodovodná prípojka'!J35</f>
        <v>0</v>
      </c>
      <c r="AW134" s="87">
        <f>'SO 05B - Vodovodná prípojka'!J36</f>
        <v>0</v>
      </c>
      <c r="AX134" s="87">
        <f>'SO 05B - Vodovodná prípojka'!J37</f>
        <v>0</v>
      </c>
      <c r="AY134" s="87">
        <f>'SO 05B - Vodovodná prípojka'!J38</f>
        <v>0</v>
      </c>
      <c r="AZ134" s="87">
        <f>'SO 05B - Vodovodná prípojka'!F35</f>
        <v>0</v>
      </c>
      <c r="BA134" s="87">
        <f>'SO 05B - Vodovodná prípojka'!F36</f>
        <v>0</v>
      </c>
      <c r="BB134" s="87">
        <f>'SO 05B - Vodovodná prípojka'!F37</f>
        <v>0</v>
      </c>
      <c r="BC134" s="87">
        <f>'SO 05B - Vodovodná prípojka'!F38</f>
        <v>0</v>
      </c>
      <c r="BD134" s="89">
        <f>'SO 05B - Vodovodná prípojka'!F39</f>
        <v>0</v>
      </c>
      <c r="BT134" s="90" t="s">
        <v>82</v>
      </c>
      <c r="BV134" s="90" t="s">
        <v>77</v>
      </c>
      <c r="BW134" s="90" t="s">
        <v>172</v>
      </c>
      <c r="BX134" s="90" t="s">
        <v>4</v>
      </c>
      <c r="CL134" s="90" t="s">
        <v>1</v>
      </c>
      <c r="CM134" s="90" t="s">
        <v>75</v>
      </c>
    </row>
    <row r="135" spans="1:91" s="7" customFormat="1" ht="24.75" customHeight="1" x14ac:dyDescent="0.1">
      <c r="A135" s="91" t="s">
        <v>84</v>
      </c>
      <c r="B135" s="82"/>
      <c r="C135" s="83"/>
      <c r="D135" s="326" t="s">
        <v>173</v>
      </c>
      <c r="E135" s="326"/>
      <c r="F135" s="326"/>
      <c r="G135" s="326"/>
      <c r="H135" s="326"/>
      <c r="I135" s="84"/>
      <c r="J135" s="326" t="s">
        <v>174</v>
      </c>
      <c r="K135" s="326"/>
      <c r="L135" s="326"/>
      <c r="M135" s="326"/>
      <c r="N135" s="326"/>
      <c r="O135" s="326"/>
      <c r="P135" s="326"/>
      <c r="Q135" s="326"/>
      <c r="R135" s="326"/>
      <c r="S135" s="326"/>
      <c r="T135" s="326"/>
      <c r="U135" s="326"/>
      <c r="V135" s="326"/>
      <c r="W135" s="326"/>
      <c r="X135" s="326"/>
      <c r="Y135" s="326"/>
      <c r="Z135" s="326"/>
      <c r="AA135" s="326"/>
      <c r="AB135" s="326"/>
      <c r="AC135" s="326"/>
      <c r="AD135" s="326"/>
      <c r="AE135" s="326"/>
      <c r="AF135" s="326"/>
      <c r="AG135" s="314">
        <f>'SO 06A - Kanalizačná príp...'!J32</f>
        <v>0</v>
      </c>
      <c r="AH135" s="315"/>
      <c r="AI135" s="315"/>
      <c r="AJ135" s="315"/>
      <c r="AK135" s="315"/>
      <c r="AL135" s="315"/>
      <c r="AM135" s="315"/>
      <c r="AN135" s="314">
        <f t="shared" si="2"/>
        <v>0</v>
      </c>
      <c r="AO135" s="315"/>
      <c r="AP135" s="315"/>
      <c r="AQ135" s="85" t="s">
        <v>81</v>
      </c>
      <c r="AR135" s="82"/>
      <c r="AS135" s="86">
        <v>0</v>
      </c>
      <c r="AT135" s="87">
        <f t="shared" si="3"/>
        <v>0</v>
      </c>
      <c r="AU135" s="88">
        <f>'SO 06A - Kanalizačná príp...'!P128</f>
        <v>0</v>
      </c>
      <c r="AV135" s="87">
        <f>'SO 06A - Kanalizačná príp...'!J35</f>
        <v>0</v>
      </c>
      <c r="AW135" s="87">
        <f>'SO 06A - Kanalizačná príp...'!J36</f>
        <v>0</v>
      </c>
      <c r="AX135" s="87">
        <f>'SO 06A - Kanalizačná príp...'!J37</f>
        <v>0</v>
      </c>
      <c r="AY135" s="87">
        <f>'SO 06A - Kanalizačná príp...'!J38</f>
        <v>0</v>
      </c>
      <c r="AZ135" s="87">
        <f>'SO 06A - Kanalizačná príp...'!F35</f>
        <v>0</v>
      </c>
      <c r="BA135" s="87">
        <f>'SO 06A - Kanalizačná príp...'!F36</f>
        <v>0</v>
      </c>
      <c r="BB135" s="87">
        <f>'SO 06A - Kanalizačná príp...'!F37</f>
        <v>0</v>
      </c>
      <c r="BC135" s="87">
        <f>'SO 06A - Kanalizačná príp...'!F38</f>
        <v>0</v>
      </c>
      <c r="BD135" s="89">
        <f>'SO 06A - Kanalizačná príp...'!F39</f>
        <v>0</v>
      </c>
      <c r="BT135" s="90" t="s">
        <v>82</v>
      </c>
      <c r="BV135" s="90" t="s">
        <v>77</v>
      </c>
      <c r="BW135" s="90" t="s">
        <v>175</v>
      </c>
      <c r="BX135" s="90" t="s">
        <v>4</v>
      </c>
      <c r="CL135" s="90" t="s">
        <v>1</v>
      </c>
      <c r="CM135" s="90" t="s">
        <v>75</v>
      </c>
    </row>
    <row r="136" spans="1:91" s="7" customFormat="1" ht="24.75" customHeight="1" x14ac:dyDescent="0.1">
      <c r="A136" s="91" t="s">
        <v>84</v>
      </c>
      <c r="B136" s="82"/>
      <c r="C136" s="83"/>
      <c r="D136" s="326" t="s">
        <v>176</v>
      </c>
      <c r="E136" s="326"/>
      <c r="F136" s="326"/>
      <c r="G136" s="326"/>
      <c r="H136" s="326"/>
      <c r="I136" s="84"/>
      <c r="J136" s="326" t="s">
        <v>174</v>
      </c>
      <c r="K136" s="326"/>
      <c r="L136" s="326"/>
      <c r="M136" s="326"/>
      <c r="N136" s="326"/>
      <c r="O136" s="326"/>
      <c r="P136" s="326"/>
      <c r="Q136" s="326"/>
      <c r="R136" s="326"/>
      <c r="S136" s="326"/>
      <c r="T136" s="326"/>
      <c r="U136" s="326"/>
      <c r="V136" s="326"/>
      <c r="W136" s="326"/>
      <c r="X136" s="326"/>
      <c r="Y136" s="326"/>
      <c r="Z136" s="326"/>
      <c r="AA136" s="326"/>
      <c r="AB136" s="326"/>
      <c r="AC136" s="326"/>
      <c r="AD136" s="326"/>
      <c r="AE136" s="326"/>
      <c r="AF136" s="326"/>
      <c r="AG136" s="314">
        <f>'SO 06B - Kanalizačná príp...'!J32</f>
        <v>0</v>
      </c>
      <c r="AH136" s="315"/>
      <c r="AI136" s="315"/>
      <c r="AJ136" s="315"/>
      <c r="AK136" s="315"/>
      <c r="AL136" s="315"/>
      <c r="AM136" s="315"/>
      <c r="AN136" s="314">
        <f t="shared" si="2"/>
        <v>0</v>
      </c>
      <c r="AO136" s="315"/>
      <c r="AP136" s="315"/>
      <c r="AQ136" s="85" t="s">
        <v>81</v>
      </c>
      <c r="AR136" s="82"/>
      <c r="AS136" s="86">
        <v>0</v>
      </c>
      <c r="AT136" s="87">
        <f t="shared" si="3"/>
        <v>0</v>
      </c>
      <c r="AU136" s="88">
        <f>'SO 06B - Kanalizačná príp...'!P128</f>
        <v>0</v>
      </c>
      <c r="AV136" s="87">
        <f>'SO 06B - Kanalizačná príp...'!J35</f>
        <v>0</v>
      </c>
      <c r="AW136" s="87">
        <f>'SO 06B - Kanalizačná príp...'!J36</f>
        <v>0</v>
      </c>
      <c r="AX136" s="87">
        <f>'SO 06B - Kanalizačná príp...'!J37</f>
        <v>0</v>
      </c>
      <c r="AY136" s="87">
        <f>'SO 06B - Kanalizačná príp...'!J38</f>
        <v>0</v>
      </c>
      <c r="AZ136" s="87">
        <f>'SO 06B - Kanalizačná príp...'!F35</f>
        <v>0</v>
      </c>
      <c r="BA136" s="87">
        <f>'SO 06B - Kanalizačná príp...'!F36</f>
        <v>0</v>
      </c>
      <c r="BB136" s="87">
        <f>'SO 06B - Kanalizačná príp...'!F37</f>
        <v>0</v>
      </c>
      <c r="BC136" s="87">
        <f>'SO 06B - Kanalizačná príp...'!F38</f>
        <v>0</v>
      </c>
      <c r="BD136" s="89">
        <f>'SO 06B - Kanalizačná príp...'!F39</f>
        <v>0</v>
      </c>
      <c r="BT136" s="90" t="s">
        <v>82</v>
      </c>
      <c r="BV136" s="90" t="s">
        <v>77</v>
      </c>
      <c r="BW136" s="90" t="s">
        <v>177</v>
      </c>
      <c r="BX136" s="90" t="s">
        <v>4</v>
      </c>
      <c r="CL136" s="90" t="s">
        <v>1</v>
      </c>
      <c r="CM136" s="90" t="s">
        <v>75</v>
      </c>
    </row>
    <row r="137" spans="1:91" s="7" customFormat="1" ht="16.5" customHeight="1" x14ac:dyDescent="0.1">
      <c r="A137" s="91" t="s">
        <v>84</v>
      </c>
      <c r="B137" s="82"/>
      <c r="C137" s="83"/>
      <c r="D137" s="326" t="s">
        <v>178</v>
      </c>
      <c r="E137" s="326"/>
      <c r="F137" s="326"/>
      <c r="G137" s="326"/>
      <c r="H137" s="326"/>
      <c r="I137" s="84"/>
      <c r="J137" s="326" t="s">
        <v>179</v>
      </c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26"/>
      <c r="X137" s="326"/>
      <c r="Y137" s="326"/>
      <c r="Z137" s="326"/>
      <c r="AA137" s="326"/>
      <c r="AB137" s="326"/>
      <c r="AC137" s="326"/>
      <c r="AD137" s="326"/>
      <c r="AE137" s="326"/>
      <c r="AF137" s="326"/>
      <c r="AG137" s="314">
        <f>'SO 07 - Dažďová kanalizác...'!J32</f>
        <v>0</v>
      </c>
      <c r="AH137" s="315"/>
      <c r="AI137" s="315"/>
      <c r="AJ137" s="315"/>
      <c r="AK137" s="315"/>
      <c r="AL137" s="315"/>
      <c r="AM137" s="315"/>
      <c r="AN137" s="314">
        <f t="shared" si="2"/>
        <v>0</v>
      </c>
      <c r="AO137" s="315"/>
      <c r="AP137" s="315"/>
      <c r="AQ137" s="85" t="s">
        <v>81</v>
      </c>
      <c r="AR137" s="82"/>
      <c r="AS137" s="86">
        <v>0</v>
      </c>
      <c r="AT137" s="87">
        <f t="shared" si="3"/>
        <v>0</v>
      </c>
      <c r="AU137" s="88">
        <f>'SO 07 - Dažďová kanalizác...'!P127</f>
        <v>0</v>
      </c>
      <c r="AV137" s="87">
        <f>'SO 07 - Dažďová kanalizác...'!J35</f>
        <v>0</v>
      </c>
      <c r="AW137" s="87">
        <f>'SO 07 - Dažďová kanalizác...'!J36</f>
        <v>0</v>
      </c>
      <c r="AX137" s="87">
        <f>'SO 07 - Dažďová kanalizác...'!J37</f>
        <v>0</v>
      </c>
      <c r="AY137" s="87">
        <f>'SO 07 - Dažďová kanalizác...'!J38</f>
        <v>0</v>
      </c>
      <c r="AZ137" s="87">
        <f>'SO 07 - Dažďová kanalizác...'!F35</f>
        <v>0</v>
      </c>
      <c r="BA137" s="87">
        <f>'SO 07 - Dažďová kanalizác...'!F36</f>
        <v>0</v>
      </c>
      <c r="BB137" s="87">
        <f>'SO 07 - Dažďová kanalizác...'!F37</f>
        <v>0</v>
      </c>
      <c r="BC137" s="87">
        <f>'SO 07 - Dažďová kanalizác...'!F38</f>
        <v>0</v>
      </c>
      <c r="BD137" s="89">
        <f>'SO 07 - Dažďová kanalizác...'!F39</f>
        <v>0</v>
      </c>
      <c r="BT137" s="90" t="s">
        <v>82</v>
      </c>
      <c r="BV137" s="90" t="s">
        <v>77</v>
      </c>
      <c r="BW137" s="90" t="s">
        <v>180</v>
      </c>
      <c r="BX137" s="90" t="s">
        <v>4</v>
      </c>
      <c r="CL137" s="90" t="s">
        <v>1</v>
      </c>
      <c r="CM137" s="90" t="s">
        <v>75</v>
      </c>
    </row>
    <row r="138" spans="1:91" s="7" customFormat="1" ht="16.5" customHeight="1" x14ac:dyDescent="0.1">
      <c r="A138" s="91" t="s">
        <v>84</v>
      </c>
      <c r="B138" s="82"/>
      <c r="C138" s="83"/>
      <c r="D138" s="326" t="s">
        <v>181</v>
      </c>
      <c r="E138" s="326"/>
      <c r="F138" s="326"/>
      <c r="G138" s="326"/>
      <c r="H138" s="326"/>
      <c r="I138" s="84"/>
      <c r="J138" s="326" t="s">
        <v>182</v>
      </c>
      <c r="K138" s="326"/>
      <c r="L138" s="326"/>
      <c r="M138" s="326"/>
      <c r="N138" s="326"/>
      <c r="O138" s="326"/>
      <c r="P138" s="326"/>
      <c r="Q138" s="326"/>
      <c r="R138" s="326"/>
      <c r="S138" s="326"/>
      <c r="T138" s="326"/>
      <c r="U138" s="326"/>
      <c r="V138" s="326"/>
      <c r="W138" s="326"/>
      <c r="X138" s="326"/>
      <c r="Y138" s="326"/>
      <c r="Z138" s="326"/>
      <c r="AA138" s="326"/>
      <c r="AB138" s="326"/>
      <c r="AC138" s="326"/>
      <c r="AD138" s="326"/>
      <c r="AE138" s="326"/>
      <c r="AF138" s="326"/>
      <c r="AG138" s="314">
        <f>'SO 08 - Odvodnenie parkov...'!J32</f>
        <v>0</v>
      </c>
      <c r="AH138" s="315"/>
      <c r="AI138" s="315"/>
      <c r="AJ138" s="315"/>
      <c r="AK138" s="315"/>
      <c r="AL138" s="315"/>
      <c r="AM138" s="315"/>
      <c r="AN138" s="314">
        <f t="shared" si="2"/>
        <v>0</v>
      </c>
      <c r="AO138" s="315"/>
      <c r="AP138" s="315"/>
      <c r="AQ138" s="85" t="s">
        <v>81</v>
      </c>
      <c r="AR138" s="82"/>
      <c r="AS138" s="86">
        <v>0</v>
      </c>
      <c r="AT138" s="87">
        <f t="shared" si="3"/>
        <v>0</v>
      </c>
      <c r="AU138" s="88">
        <f>'SO 08 - Odvodnenie parkov...'!P127</f>
        <v>0</v>
      </c>
      <c r="AV138" s="87">
        <f>'SO 08 - Odvodnenie parkov...'!J35</f>
        <v>0</v>
      </c>
      <c r="AW138" s="87">
        <f>'SO 08 - Odvodnenie parkov...'!J36</f>
        <v>0</v>
      </c>
      <c r="AX138" s="87">
        <f>'SO 08 - Odvodnenie parkov...'!J37</f>
        <v>0</v>
      </c>
      <c r="AY138" s="87">
        <f>'SO 08 - Odvodnenie parkov...'!J38</f>
        <v>0</v>
      </c>
      <c r="AZ138" s="87">
        <f>'SO 08 - Odvodnenie parkov...'!F35</f>
        <v>0</v>
      </c>
      <c r="BA138" s="87">
        <f>'SO 08 - Odvodnenie parkov...'!F36</f>
        <v>0</v>
      </c>
      <c r="BB138" s="87">
        <f>'SO 08 - Odvodnenie parkov...'!F37</f>
        <v>0</v>
      </c>
      <c r="BC138" s="87">
        <f>'SO 08 - Odvodnenie parkov...'!F38</f>
        <v>0</v>
      </c>
      <c r="BD138" s="89">
        <f>'SO 08 - Odvodnenie parkov...'!F39</f>
        <v>0</v>
      </c>
      <c r="BT138" s="90" t="s">
        <v>82</v>
      </c>
      <c r="BV138" s="90" t="s">
        <v>77</v>
      </c>
      <c r="BW138" s="90" t="s">
        <v>183</v>
      </c>
      <c r="BX138" s="90" t="s">
        <v>4</v>
      </c>
      <c r="CL138" s="90" t="s">
        <v>1</v>
      </c>
      <c r="CM138" s="90" t="s">
        <v>75</v>
      </c>
    </row>
    <row r="139" spans="1:91" s="7" customFormat="1" ht="24.75" customHeight="1" x14ac:dyDescent="0.1">
      <c r="A139" s="91" t="s">
        <v>84</v>
      </c>
      <c r="B139" s="82"/>
      <c r="C139" s="83"/>
      <c r="D139" s="326" t="s">
        <v>184</v>
      </c>
      <c r="E139" s="326"/>
      <c r="F139" s="326"/>
      <c r="G139" s="326"/>
      <c r="H139" s="326"/>
      <c r="I139" s="84"/>
      <c r="J139" s="326" t="s">
        <v>185</v>
      </c>
      <c r="K139" s="326"/>
      <c r="L139" s="326"/>
      <c r="M139" s="326"/>
      <c r="N139" s="326"/>
      <c r="O139" s="326"/>
      <c r="P139" s="326"/>
      <c r="Q139" s="326"/>
      <c r="R139" s="326"/>
      <c r="S139" s="326"/>
      <c r="T139" s="326"/>
      <c r="U139" s="326"/>
      <c r="V139" s="326"/>
      <c r="W139" s="326"/>
      <c r="X139" s="326"/>
      <c r="Y139" s="326"/>
      <c r="Z139" s="326"/>
      <c r="AA139" s="326"/>
      <c r="AB139" s="326"/>
      <c r="AC139" s="326"/>
      <c r="AD139" s="326"/>
      <c r="AE139" s="326"/>
      <c r="AF139" s="326"/>
      <c r="AG139" s="314">
        <f>'SO 09A - Pripojovací STL ...'!J32</f>
        <v>0</v>
      </c>
      <c r="AH139" s="315"/>
      <c r="AI139" s="315"/>
      <c r="AJ139" s="315"/>
      <c r="AK139" s="315"/>
      <c r="AL139" s="315"/>
      <c r="AM139" s="315"/>
      <c r="AN139" s="314">
        <f t="shared" si="2"/>
        <v>0</v>
      </c>
      <c r="AO139" s="315"/>
      <c r="AP139" s="315"/>
      <c r="AQ139" s="85" t="s">
        <v>81</v>
      </c>
      <c r="AR139" s="82"/>
      <c r="AS139" s="86">
        <v>0</v>
      </c>
      <c r="AT139" s="87">
        <f t="shared" si="3"/>
        <v>0</v>
      </c>
      <c r="AU139" s="88">
        <f>'SO 09A - Pripojovací STL ...'!P135</f>
        <v>0</v>
      </c>
      <c r="AV139" s="87">
        <f>'SO 09A - Pripojovací STL ...'!J35</f>
        <v>0</v>
      </c>
      <c r="AW139" s="87">
        <f>'SO 09A - Pripojovací STL ...'!J36</f>
        <v>0</v>
      </c>
      <c r="AX139" s="87">
        <f>'SO 09A - Pripojovací STL ...'!J37</f>
        <v>0</v>
      </c>
      <c r="AY139" s="87">
        <f>'SO 09A - Pripojovací STL ...'!J38</f>
        <v>0</v>
      </c>
      <c r="AZ139" s="87">
        <f>'SO 09A - Pripojovací STL ...'!F35</f>
        <v>0</v>
      </c>
      <c r="BA139" s="87">
        <f>'SO 09A - Pripojovací STL ...'!F36</f>
        <v>0</v>
      </c>
      <c r="BB139" s="87">
        <f>'SO 09A - Pripojovací STL ...'!F37</f>
        <v>0</v>
      </c>
      <c r="BC139" s="87">
        <f>'SO 09A - Pripojovací STL ...'!F38</f>
        <v>0</v>
      </c>
      <c r="BD139" s="89">
        <f>'SO 09A - Pripojovací STL ...'!F39</f>
        <v>0</v>
      </c>
      <c r="BT139" s="90" t="s">
        <v>82</v>
      </c>
      <c r="BV139" s="90" t="s">
        <v>77</v>
      </c>
      <c r="BW139" s="90" t="s">
        <v>186</v>
      </c>
      <c r="BX139" s="90" t="s">
        <v>4</v>
      </c>
      <c r="CL139" s="90" t="s">
        <v>108</v>
      </c>
      <c r="CM139" s="90" t="s">
        <v>75</v>
      </c>
    </row>
    <row r="140" spans="1:91" s="7" customFormat="1" ht="24.75" customHeight="1" x14ac:dyDescent="0.1">
      <c r="A140" s="91" t="s">
        <v>84</v>
      </c>
      <c r="B140" s="82"/>
      <c r="C140" s="83"/>
      <c r="D140" s="326" t="s">
        <v>187</v>
      </c>
      <c r="E140" s="326"/>
      <c r="F140" s="326"/>
      <c r="G140" s="326"/>
      <c r="H140" s="326"/>
      <c r="I140" s="84"/>
      <c r="J140" s="326" t="s">
        <v>185</v>
      </c>
      <c r="K140" s="326"/>
      <c r="L140" s="326"/>
      <c r="M140" s="326"/>
      <c r="N140" s="326"/>
      <c r="O140" s="326"/>
      <c r="P140" s="326"/>
      <c r="Q140" s="326"/>
      <c r="R140" s="326"/>
      <c r="S140" s="326"/>
      <c r="T140" s="326"/>
      <c r="U140" s="326"/>
      <c r="V140" s="326"/>
      <c r="W140" s="326"/>
      <c r="X140" s="326"/>
      <c r="Y140" s="326"/>
      <c r="Z140" s="326"/>
      <c r="AA140" s="326"/>
      <c r="AB140" s="326"/>
      <c r="AC140" s="326"/>
      <c r="AD140" s="326"/>
      <c r="AE140" s="326"/>
      <c r="AF140" s="326"/>
      <c r="AG140" s="314">
        <f>'SO 09B - Pripojovací STL ...'!J32</f>
        <v>0</v>
      </c>
      <c r="AH140" s="315"/>
      <c r="AI140" s="315"/>
      <c r="AJ140" s="315"/>
      <c r="AK140" s="315"/>
      <c r="AL140" s="315"/>
      <c r="AM140" s="315"/>
      <c r="AN140" s="314">
        <f t="shared" si="2"/>
        <v>0</v>
      </c>
      <c r="AO140" s="315"/>
      <c r="AP140" s="315"/>
      <c r="AQ140" s="85" t="s">
        <v>81</v>
      </c>
      <c r="AR140" s="82"/>
      <c r="AS140" s="86">
        <v>0</v>
      </c>
      <c r="AT140" s="87">
        <f t="shared" si="3"/>
        <v>0</v>
      </c>
      <c r="AU140" s="88">
        <f>'SO 09B - Pripojovací STL ...'!P135</f>
        <v>0</v>
      </c>
      <c r="AV140" s="87">
        <f>'SO 09B - Pripojovací STL ...'!J35</f>
        <v>0</v>
      </c>
      <c r="AW140" s="87">
        <f>'SO 09B - Pripojovací STL ...'!J36</f>
        <v>0</v>
      </c>
      <c r="AX140" s="87">
        <f>'SO 09B - Pripojovací STL ...'!J37</f>
        <v>0</v>
      </c>
      <c r="AY140" s="87">
        <f>'SO 09B - Pripojovací STL ...'!J38</f>
        <v>0</v>
      </c>
      <c r="AZ140" s="87">
        <f>'SO 09B - Pripojovací STL ...'!F35</f>
        <v>0</v>
      </c>
      <c r="BA140" s="87">
        <f>'SO 09B - Pripojovací STL ...'!F36</f>
        <v>0</v>
      </c>
      <c r="BB140" s="87">
        <f>'SO 09B - Pripojovací STL ...'!F37</f>
        <v>0</v>
      </c>
      <c r="BC140" s="87">
        <f>'SO 09B - Pripojovací STL ...'!F38</f>
        <v>0</v>
      </c>
      <c r="BD140" s="89">
        <f>'SO 09B - Pripojovací STL ...'!F39</f>
        <v>0</v>
      </c>
      <c r="BT140" s="90" t="s">
        <v>82</v>
      </c>
      <c r="BV140" s="90" t="s">
        <v>77</v>
      </c>
      <c r="BW140" s="90" t="s">
        <v>188</v>
      </c>
      <c r="BX140" s="90" t="s">
        <v>4</v>
      </c>
      <c r="CL140" s="90" t="s">
        <v>108</v>
      </c>
      <c r="CM140" s="90" t="s">
        <v>75</v>
      </c>
    </row>
    <row r="141" spans="1:91" s="7" customFormat="1" ht="24.75" customHeight="1" x14ac:dyDescent="0.1">
      <c r="A141" s="91" t="s">
        <v>84</v>
      </c>
      <c r="B141" s="82"/>
      <c r="C141" s="83"/>
      <c r="D141" s="326" t="s">
        <v>189</v>
      </c>
      <c r="E141" s="326"/>
      <c r="F141" s="326"/>
      <c r="G141" s="326"/>
      <c r="H141" s="326"/>
      <c r="I141" s="84"/>
      <c r="J141" s="326" t="s">
        <v>190</v>
      </c>
      <c r="K141" s="326"/>
      <c r="L141" s="326"/>
      <c r="M141" s="326"/>
      <c r="N141" s="326"/>
      <c r="O141" s="326"/>
      <c r="P141" s="326"/>
      <c r="Q141" s="326"/>
      <c r="R141" s="326"/>
      <c r="S141" s="326"/>
      <c r="T141" s="326"/>
      <c r="U141" s="326"/>
      <c r="V141" s="326"/>
      <c r="W141" s="326"/>
      <c r="X141" s="326"/>
      <c r="Y141" s="326"/>
      <c r="Z141" s="326"/>
      <c r="AA141" s="326"/>
      <c r="AB141" s="326"/>
      <c r="AC141" s="326"/>
      <c r="AD141" s="326"/>
      <c r="AE141" s="326"/>
      <c r="AF141" s="326"/>
      <c r="AG141" s="314">
        <f>'SO 10A - NN prípojka'!J32</f>
        <v>0</v>
      </c>
      <c r="AH141" s="315"/>
      <c r="AI141" s="315"/>
      <c r="AJ141" s="315"/>
      <c r="AK141" s="315"/>
      <c r="AL141" s="315"/>
      <c r="AM141" s="315"/>
      <c r="AN141" s="314">
        <f t="shared" si="2"/>
        <v>0</v>
      </c>
      <c r="AO141" s="315"/>
      <c r="AP141" s="315"/>
      <c r="AQ141" s="85" t="s">
        <v>81</v>
      </c>
      <c r="AR141" s="82"/>
      <c r="AS141" s="86">
        <v>0</v>
      </c>
      <c r="AT141" s="87">
        <f t="shared" si="3"/>
        <v>0</v>
      </c>
      <c r="AU141" s="88">
        <f>'SO 10A - NN prípojka'!P124</f>
        <v>0</v>
      </c>
      <c r="AV141" s="87">
        <f>'SO 10A - NN prípojka'!J35</f>
        <v>0</v>
      </c>
      <c r="AW141" s="87">
        <f>'SO 10A - NN prípojka'!J36</f>
        <v>0</v>
      </c>
      <c r="AX141" s="87">
        <f>'SO 10A - NN prípojka'!J37</f>
        <v>0</v>
      </c>
      <c r="AY141" s="87">
        <f>'SO 10A - NN prípojka'!J38</f>
        <v>0</v>
      </c>
      <c r="AZ141" s="87">
        <f>'SO 10A - NN prípojka'!F35</f>
        <v>0</v>
      </c>
      <c r="BA141" s="87">
        <f>'SO 10A - NN prípojka'!F36</f>
        <v>0</v>
      </c>
      <c r="BB141" s="87">
        <f>'SO 10A - NN prípojka'!F37</f>
        <v>0</v>
      </c>
      <c r="BC141" s="87">
        <f>'SO 10A - NN prípojka'!F38</f>
        <v>0</v>
      </c>
      <c r="BD141" s="89">
        <f>'SO 10A - NN prípojka'!F39</f>
        <v>0</v>
      </c>
      <c r="BT141" s="90" t="s">
        <v>82</v>
      </c>
      <c r="BV141" s="90" t="s">
        <v>77</v>
      </c>
      <c r="BW141" s="90" t="s">
        <v>191</v>
      </c>
      <c r="BX141" s="90" t="s">
        <v>4</v>
      </c>
      <c r="CL141" s="90" t="s">
        <v>1</v>
      </c>
      <c r="CM141" s="90" t="s">
        <v>75</v>
      </c>
    </row>
    <row r="142" spans="1:91" s="7" customFormat="1" ht="24.75" customHeight="1" x14ac:dyDescent="0.1">
      <c r="A142" s="91" t="s">
        <v>84</v>
      </c>
      <c r="B142" s="82"/>
      <c r="C142" s="83"/>
      <c r="D142" s="326" t="s">
        <v>192</v>
      </c>
      <c r="E142" s="326"/>
      <c r="F142" s="326"/>
      <c r="G142" s="326"/>
      <c r="H142" s="326"/>
      <c r="I142" s="84"/>
      <c r="J142" s="326" t="s">
        <v>190</v>
      </c>
      <c r="K142" s="326"/>
      <c r="L142" s="326"/>
      <c r="M142" s="326"/>
      <c r="N142" s="326"/>
      <c r="O142" s="326"/>
      <c r="P142" s="326"/>
      <c r="Q142" s="326"/>
      <c r="R142" s="326"/>
      <c r="S142" s="326"/>
      <c r="T142" s="326"/>
      <c r="U142" s="326"/>
      <c r="V142" s="326"/>
      <c r="W142" s="326"/>
      <c r="X142" s="326"/>
      <c r="Y142" s="326"/>
      <c r="Z142" s="326"/>
      <c r="AA142" s="326"/>
      <c r="AB142" s="326"/>
      <c r="AC142" s="326"/>
      <c r="AD142" s="326"/>
      <c r="AE142" s="326"/>
      <c r="AF142" s="326"/>
      <c r="AG142" s="314">
        <f>'SO 10B - NN prípojka'!J32</f>
        <v>0</v>
      </c>
      <c r="AH142" s="315"/>
      <c r="AI142" s="315"/>
      <c r="AJ142" s="315"/>
      <c r="AK142" s="315"/>
      <c r="AL142" s="315"/>
      <c r="AM142" s="315"/>
      <c r="AN142" s="314">
        <f t="shared" si="2"/>
        <v>0</v>
      </c>
      <c r="AO142" s="315"/>
      <c r="AP142" s="315"/>
      <c r="AQ142" s="85" t="s">
        <v>81</v>
      </c>
      <c r="AR142" s="82"/>
      <c r="AS142" s="86">
        <v>0</v>
      </c>
      <c r="AT142" s="87">
        <f t="shared" si="3"/>
        <v>0</v>
      </c>
      <c r="AU142" s="88">
        <f>'SO 10B - NN prípojka'!P124</f>
        <v>0</v>
      </c>
      <c r="AV142" s="87">
        <f>'SO 10B - NN prípojka'!J35</f>
        <v>0</v>
      </c>
      <c r="AW142" s="87">
        <f>'SO 10B - NN prípojka'!J36</f>
        <v>0</v>
      </c>
      <c r="AX142" s="87">
        <f>'SO 10B - NN prípojka'!J37</f>
        <v>0</v>
      </c>
      <c r="AY142" s="87">
        <f>'SO 10B - NN prípojka'!J38</f>
        <v>0</v>
      </c>
      <c r="AZ142" s="87">
        <f>'SO 10B - NN prípojka'!F35</f>
        <v>0</v>
      </c>
      <c r="BA142" s="87">
        <f>'SO 10B - NN prípojka'!F36</f>
        <v>0</v>
      </c>
      <c r="BB142" s="87">
        <f>'SO 10B - NN prípojka'!F37</f>
        <v>0</v>
      </c>
      <c r="BC142" s="87">
        <f>'SO 10B - NN prípojka'!F38</f>
        <v>0</v>
      </c>
      <c r="BD142" s="89">
        <f>'SO 10B - NN prípojka'!F39</f>
        <v>0</v>
      </c>
      <c r="BT142" s="90" t="s">
        <v>82</v>
      </c>
      <c r="BV142" s="90" t="s">
        <v>77</v>
      </c>
      <c r="BW142" s="90" t="s">
        <v>193</v>
      </c>
      <c r="BX142" s="90" t="s">
        <v>4</v>
      </c>
      <c r="CL142" s="90" t="s">
        <v>1</v>
      </c>
      <c r="CM142" s="90" t="s">
        <v>75</v>
      </c>
    </row>
    <row r="143" spans="1:91" s="7" customFormat="1" ht="16.5" customHeight="1" x14ac:dyDescent="0.1">
      <c r="A143" s="91" t="s">
        <v>84</v>
      </c>
      <c r="B143" s="82"/>
      <c r="C143" s="83"/>
      <c r="D143" s="326" t="s">
        <v>194</v>
      </c>
      <c r="E143" s="326"/>
      <c r="F143" s="326"/>
      <c r="G143" s="326"/>
      <c r="H143" s="326"/>
      <c r="I143" s="84"/>
      <c r="J143" s="326" t="s">
        <v>195</v>
      </c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  <c r="Z143" s="326"/>
      <c r="AA143" s="326"/>
      <c r="AB143" s="326"/>
      <c r="AC143" s="326"/>
      <c r="AD143" s="326"/>
      <c r="AE143" s="326"/>
      <c r="AF143" s="326"/>
      <c r="AG143" s="314">
        <f>'SO 11 - Telekomunikačná p...'!J32</f>
        <v>0</v>
      </c>
      <c r="AH143" s="315"/>
      <c r="AI143" s="315"/>
      <c r="AJ143" s="315"/>
      <c r="AK143" s="315"/>
      <c r="AL143" s="315"/>
      <c r="AM143" s="315"/>
      <c r="AN143" s="314">
        <f t="shared" si="2"/>
        <v>0</v>
      </c>
      <c r="AO143" s="315"/>
      <c r="AP143" s="315"/>
      <c r="AQ143" s="85" t="s">
        <v>81</v>
      </c>
      <c r="AR143" s="82"/>
      <c r="AS143" s="86">
        <v>0</v>
      </c>
      <c r="AT143" s="87">
        <f t="shared" si="3"/>
        <v>0</v>
      </c>
      <c r="AU143" s="88">
        <f>'SO 11 - Telekomunikačná p...'!P121</f>
        <v>0</v>
      </c>
      <c r="AV143" s="87">
        <f>'SO 11 - Telekomunikačná p...'!J35</f>
        <v>0</v>
      </c>
      <c r="AW143" s="87">
        <f>'SO 11 - Telekomunikačná p...'!J36</f>
        <v>0</v>
      </c>
      <c r="AX143" s="87">
        <f>'SO 11 - Telekomunikačná p...'!J37</f>
        <v>0</v>
      </c>
      <c r="AY143" s="87">
        <f>'SO 11 - Telekomunikačná p...'!J38</f>
        <v>0</v>
      </c>
      <c r="AZ143" s="87">
        <f>'SO 11 - Telekomunikačná p...'!F35</f>
        <v>0</v>
      </c>
      <c r="BA143" s="87">
        <f>'SO 11 - Telekomunikačná p...'!F36</f>
        <v>0</v>
      </c>
      <c r="BB143" s="87">
        <f>'SO 11 - Telekomunikačná p...'!F37</f>
        <v>0</v>
      </c>
      <c r="BC143" s="87">
        <f>'SO 11 - Telekomunikačná p...'!F38</f>
        <v>0</v>
      </c>
      <c r="BD143" s="89">
        <f>'SO 11 - Telekomunikačná p...'!F39</f>
        <v>0</v>
      </c>
      <c r="BT143" s="90" t="s">
        <v>82</v>
      </c>
      <c r="BV143" s="90" t="s">
        <v>77</v>
      </c>
      <c r="BW143" s="90" t="s">
        <v>196</v>
      </c>
      <c r="BX143" s="90" t="s">
        <v>4</v>
      </c>
      <c r="CL143" s="90" t="s">
        <v>1</v>
      </c>
      <c r="CM143" s="90" t="s">
        <v>75</v>
      </c>
    </row>
    <row r="144" spans="1:91" s="7" customFormat="1" ht="24.75" customHeight="1" x14ac:dyDescent="0.1">
      <c r="A144" s="91" t="s">
        <v>84</v>
      </c>
      <c r="B144" s="82"/>
      <c r="C144" s="83"/>
      <c r="D144" s="326" t="s">
        <v>197</v>
      </c>
      <c r="E144" s="326"/>
      <c r="F144" s="326"/>
      <c r="G144" s="326"/>
      <c r="H144" s="326"/>
      <c r="I144" s="84"/>
      <c r="J144" s="326" t="s">
        <v>198</v>
      </c>
      <c r="K144" s="326"/>
      <c r="L144" s="326"/>
      <c r="M144" s="326"/>
      <c r="N144" s="326"/>
      <c r="O144" s="326"/>
      <c r="P144" s="326"/>
      <c r="Q144" s="326"/>
      <c r="R144" s="326"/>
      <c r="S144" s="326"/>
      <c r="T144" s="326"/>
      <c r="U144" s="326"/>
      <c r="V144" s="326"/>
      <c r="W144" s="326"/>
      <c r="X144" s="326"/>
      <c r="Y144" s="326"/>
      <c r="Z144" s="326"/>
      <c r="AA144" s="326"/>
      <c r="AB144" s="326"/>
      <c r="AC144" s="326"/>
      <c r="AD144" s="326"/>
      <c r="AE144" s="326"/>
      <c r="AF144" s="326"/>
      <c r="AG144" s="314">
        <f>'SO 12A - Fotovoltaika'!J32</f>
        <v>0</v>
      </c>
      <c r="AH144" s="315"/>
      <c r="AI144" s="315"/>
      <c r="AJ144" s="315"/>
      <c r="AK144" s="315"/>
      <c r="AL144" s="315"/>
      <c r="AM144" s="315"/>
      <c r="AN144" s="314">
        <f t="shared" si="2"/>
        <v>0</v>
      </c>
      <c r="AO144" s="315"/>
      <c r="AP144" s="315"/>
      <c r="AQ144" s="85" t="s">
        <v>81</v>
      </c>
      <c r="AR144" s="82"/>
      <c r="AS144" s="86">
        <v>0</v>
      </c>
      <c r="AT144" s="87">
        <f t="shared" si="3"/>
        <v>0</v>
      </c>
      <c r="AU144" s="88">
        <f>'SO 12A - Fotovoltaika'!P125</f>
        <v>0</v>
      </c>
      <c r="AV144" s="87">
        <f>'SO 12A - Fotovoltaika'!J35</f>
        <v>0</v>
      </c>
      <c r="AW144" s="87">
        <f>'SO 12A - Fotovoltaika'!J36</f>
        <v>0</v>
      </c>
      <c r="AX144" s="87">
        <f>'SO 12A - Fotovoltaika'!J37</f>
        <v>0</v>
      </c>
      <c r="AY144" s="87">
        <f>'SO 12A - Fotovoltaika'!J38</f>
        <v>0</v>
      </c>
      <c r="AZ144" s="87">
        <f>'SO 12A - Fotovoltaika'!F35</f>
        <v>0</v>
      </c>
      <c r="BA144" s="87">
        <f>'SO 12A - Fotovoltaika'!F36</f>
        <v>0</v>
      </c>
      <c r="BB144" s="87">
        <f>'SO 12A - Fotovoltaika'!F37</f>
        <v>0</v>
      </c>
      <c r="BC144" s="87">
        <f>'SO 12A - Fotovoltaika'!F38</f>
        <v>0</v>
      </c>
      <c r="BD144" s="89">
        <f>'SO 12A - Fotovoltaika'!F39</f>
        <v>0</v>
      </c>
      <c r="BT144" s="90" t="s">
        <v>82</v>
      </c>
      <c r="BV144" s="90" t="s">
        <v>77</v>
      </c>
      <c r="BW144" s="90" t="s">
        <v>199</v>
      </c>
      <c r="BX144" s="90" t="s">
        <v>4</v>
      </c>
      <c r="CL144" s="90" t="s">
        <v>1</v>
      </c>
      <c r="CM144" s="90" t="s">
        <v>75</v>
      </c>
    </row>
    <row r="145" spans="1:91" s="7" customFormat="1" ht="24.75" customHeight="1" x14ac:dyDescent="0.1">
      <c r="A145" s="91" t="s">
        <v>84</v>
      </c>
      <c r="B145" s="82"/>
      <c r="C145" s="83"/>
      <c r="D145" s="326" t="s">
        <v>200</v>
      </c>
      <c r="E145" s="326"/>
      <c r="F145" s="326"/>
      <c r="G145" s="326"/>
      <c r="H145" s="326"/>
      <c r="I145" s="84"/>
      <c r="J145" s="326" t="s">
        <v>198</v>
      </c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6"/>
      <c r="Z145" s="326"/>
      <c r="AA145" s="326"/>
      <c r="AB145" s="326"/>
      <c r="AC145" s="326"/>
      <c r="AD145" s="326"/>
      <c r="AE145" s="326"/>
      <c r="AF145" s="326"/>
      <c r="AG145" s="314">
        <f>'SO 12B - Fotovoltaika'!J32</f>
        <v>0</v>
      </c>
      <c r="AH145" s="315"/>
      <c r="AI145" s="315"/>
      <c r="AJ145" s="315"/>
      <c r="AK145" s="315"/>
      <c r="AL145" s="315"/>
      <c r="AM145" s="315"/>
      <c r="AN145" s="314">
        <f t="shared" si="2"/>
        <v>0</v>
      </c>
      <c r="AO145" s="315"/>
      <c r="AP145" s="315"/>
      <c r="AQ145" s="85" t="s">
        <v>81</v>
      </c>
      <c r="AR145" s="82"/>
      <c r="AS145" s="86">
        <v>0</v>
      </c>
      <c r="AT145" s="87">
        <f t="shared" si="3"/>
        <v>0</v>
      </c>
      <c r="AU145" s="88">
        <f>'SO 12B - Fotovoltaika'!P125</f>
        <v>0</v>
      </c>
      <c r="AV145" s="87">
        <f>'SO 12B - Fotovoltaika'!J35</f>
        <v>0</v>
      </c>
      <c r="AW145" s="87">
        <f>'SO 12B - Fotovoltaika'!J36</f>
        <v>0</v>
      </c>
      <c r="AX145" s="87">
        <f>'SO 12B - Fotovoltaika'!J37</f>
        <v>0</v>
      </c>
      <c r="AY145" s="87">
        <f>'SO 12B - Fotovoltaika'!J38</f>
        <v>0</v>
      </c>
      <c r="AZ145" s="87">
        <f>'SO 12B - Fotovoltaika'!F35</f>
        <v>0</v>
      </c>
      <c r="BA145" s="87">
        <f>'SO 12B - Fotovoltaika'!F36</f>
        <v>0</v>
      </c>
      <c r="BB145" s="87">
        <f>'SO 12B - Fotovoltaika'!F37</f>
        <v>0</v>
      </c>
      <c r="BC145" s="87">
        <f>'SO 12B - Fotovoltaika'!F38</f>
        <v>0</v>
      </c>
      <c r="BD145" s="89">
        <f>'SO 12B - Fotovoltaika'!F39</f>
        <v>0</v>
      </c>
      <c r="BT145" s="90" t="s">
        <v>82</v>
      </c>
      <c r="BV145" s="90" t="s">
        <v>77</v>
      </c>
      <c r="BW145" s="90" t="s">
        <v>201</v>
      </c>
      <c r="BX145" s="90" t="s">
        <v>4</v>
      </c>
      <c r="CL145" s="90" t="s">
        <v>1</v>
      </c>
      <c r="CM145" s="90" t="s">
        <v>75</v>
      </c>
    </row>
    <row r="146" spans="1:91" s="7" customFormat="1" ht="16.5" customHeight="1" x14ac:dyDescent="0.1">
      <c r="A146" s="91" t="s">
        <v>84</v>
      </c>
      <c r="B146" s="82"/>
      <c r="C146" s="83"/>
      <c r="D146" s="326" t="s">
        <v>202</v>
      </c>
      <c r="E146" s="326"/>
      <c r="F146" s="326"/>
      <c r="G146" s="326"/>
      <c r="H146" s="326"/>
      <c r="I146" s="84"/>
      <c r="J146" s="326" t="s">
        <v>203</v>
      </c>
      <c r="K146" s="326"/>
      <c r="L146" s="326"/>
      <c r="M146" s="326"/>
      <c r="N146" s="326"/>
      <c r="O146" s="326"/>
      <c r="P146" s="326"/>
      <c r="Q146" s="326"/>
      <c r="R146" s="326"/>
      <c r="S146" s="326"/>
      <c r="T146" s="326"/>
      <c r="U146" s="326"/>
      <c r="V146" s="326"/>
      <c r="W146" s="326"/>
      <c r="X146" s="326"/>
      <c r="Y146" s="326"/>
      <c r="Z146" s="326"/>
      <c r="AA146" s="326"/>
      <c r="AB146" s="326"/>
      <c r="AC146" s="326"/>
      <c r="AD146" s="326"/>
      <c r="AE146" s="326"/>
      <c r="AF146" s="326"/>
      <c r="AG146" s="314">
        <f>'SO 13 - Záložný generátor'!J32</f>
        <v>0</v>
      </c>
      <c r="AH146" s="315"/>
      <c r="AI146" s="315"/>
      <c r="AJ146" s="315"/>
      <c r="AK146" s="315"/>
      <c r="AL146" s="315"/>
      <c r="AM146" s="315"/>
      <c r="AN146" s="314">
        <f t="shared" si="2"/>
        <v>0</v>
      </c>
      <c r="AO146" s="315"/>
      <c r="AP146" s="315"/>
      <c r="AQ146" s="85" t="s">
        <v>81</v>
      </c>
      <c r="AR146" s="82"/>
      <c r="AS146" s="97">
        <v>0</v>
      </c>
      <c r="AT146" s="98">
        <f t="shared" si="3"/>
        <v>0</v>
      </c>
      <c r="AU146" s="99">
        <f>'SO 13 - Záložný generátor'!P121</f>
        <v>0</v>
      </c>
      <c r="AV146" s="98">
        <f>'SO 13 - Záložný generátor'!J35</f>
        <v>0</v>
      </c>
      <c r="AW146" s="98">
        <f>'SO 13 - Záložný generátor'!J36</f>
        <v>0</v>
      </c>
      <c r="AX146" s="98">
        <f>'SO 13 - Záložný generátor'!J37</f>
        <v>0</v>
      </c>
      <c r="AY146" s="98">
        <f>'SO 13 - Záložný generátor'!J38</f>
        <v>0</v>
      </c>
      <c r="AZ146" s="98">
        <f>'SO 13 - Záložný generátor'!F35</f>
        <v>0</v>
      </c>
      <c r="BA146" s="98">
        <f>'SO 13 - Záložný generátor'!F36</f>
        <v>0</v>
      </c>
      <c r="BB146" s="98">
        <f>'SO 13 - Záložný generátor'!F37</f>
        <v>0</v>
      </c>
      <c r="BC146" s="98">
        <f>'SO 13 - Záložný generátor'!F38</f>
        <v>0</v>
      </c>
      <c r="BD146" s="100">
        <f>'SO 13 - Záložný generátor'!F39</f>
        <v>0</v>
      </c>
      <c r="BT146" s="90" t="s">
        <v>82</v>
      </c>
      <c r="BV146" s="90" t="s">
        <v>77</v>
      </c>
      <c r="BW146" s="90" t="s">
        <v>204</v>
      </c>
      <c r="BX146" s="90" t="s">
        <v>4</v>
      </c>
      <c r="CL146" s="90" t="s">
        <v>1</v>
      </c>
      <c r="CM146" s="90" t="s">
        <v>75</v>
      </c>
    </row>
    <row r="147" spans="1:91" x14ac:dyDescent="0.1">
      <c r="B147" s="21"/>
      <c r="AR147" s="21"/>
    </row>
    <row r="148" spans="1:91" s="2" customFormat="1" ht="30" customHeight="1" x14ac:dyDescent="0.15">
      <c r="A148" s="35"/>
      <c r="B148" s="36"/>
      <c r="C148" s="72" t="s">
        <v>205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18">
        <f>ROUND(SUM(AG149:AG152), 2)</f>
        <v>0</v>
      </c>
      <c r="AH148" s="318"/>
      <c r="AI148" s="318"/>
      <c r="AJ148" s="318"/>
      <c r="AK148" s="318"/>
      <c r="AL148" s="318"/>
      <c r="AM148" s="318"/>
      <c r="AN148" s="318">
        <f>ROUND(SUM(AN149:AN152), 2)</f>
        <v>0</v>
      </c>
      <c r="AO148" s="318"/>
      <c r="AP148" s="318"/>
      <c r="AQ148" s="101"/>
      <c r="AR148" s="36"/>
      <c r="AS148" s="65" t="s">
        <v>206</v>
      </c>
      <c r="AT148" s="66" t="s">
        <v>207</v>
      </c>
      <c r="AU148" s="66" t="s">
        <v>39</v>
      </c>
      <c r="AV148" s="67" t="s">
        <v>62</v>
      </c>
      <c r="AW148" s="35"/>
      <c r="AX148" s="35"/>
      <c r="AY148" s="35"/>
      <c r="AZ148" s="35"/>
      <c r="BA148" s="35"/>
      <c r="BB148" s="35"/>
      <c r="BC148" s="35"/>
      <c r="BD148" s="35"/>
      <c r="BE148" s="35"/>
    </row>
    <row r="149" spans="1:91" s="2" customFormat="1" ht="19.899999999999999" customHeight="1" x14ac:dyDescent="0.1">
      <c r="A149" s="35"/>
      <c r="B149" s="36"/>
      <c r="C149" s="35"/>
      <c r="D149" s="337" t="s">
        <v>208</v>
      </c>
      <c r="E149" s="337"/>
      <c r="F149" s="337"/>
      <c r="G149" s="337"/>
      <c r="H149" s="337"/>
      <c r="I149" s="337"/>
      <c r="J149" s="337"/>
      <c r="K149" s="337"/>
      <c r="L149" s="337"/>
      <c r="M149" s="337"/>
      <c r="N149" s="337"/>
      <c r="O149" s="337"/>
      <c r="P149" s="337"/>
      <c r="Q149" s="337"/>
      <c r="R149" s="337"/>
      <c r="S149" s="337"/>
      <c r="T149" s="337"/>
      <c r="U149" s="337"/>
      <c r="V149" s="337"/>
      <c r="W149" s="337"/>
      <c r="X149" s="337"/>
      <c r="Y149" s="337"/>
      <c r="Z149" s="337"/>
      <c r="AA149" s="337"/>
      <c r="AB149" s="337"/>
      <c r="AC149" s="35"/>
      <c r="AD149" s="35"/>
      <c r="AE149" s="35"/>
      <c r="AF149" s="35"/>
      <c r="AG149" s="317">
        <f>ROUND(AG96 * AS149, 2)</f>
        <v>0</v>
      </c>
      <c r="AH149" s="308"/>
      <c r="AI149" s="308"/>
      <c r="AJ149" s="308"/>
      <c r="AK149" s="308"/>
      <c r="AL149" s="308"/>
      <c r="AM149" s="308"/>
      <c r="AN149" s="308">
        <f>ROUND(AG149 + AV149, 2)</f>
        <v>0</v>
      </c>
      <c r="AO149" s="308"/>
      <c r="AP149" s="308"/>
      <c r="AQ149" s="35"/>
      <c r="AR149" s="36"/>
      <c r="AS149" s="103">
        <v>0</v>
      </c>
      <c r="AT149" s="104" t="s">
        <v>209</v>
      </c>
      <c r="AU149" s="104" t="s">
        <v>40</v>
      </c>
      <c r="AV149" s="96">
        <f>ROUND(IF(AU149="základná",AG149*L34,IF(AU149="znížená",AG149*L35,0)), 2)</f>
        <v>0</v>
      </c>
      <c r="AW149" s="35"/>
      <c r="AX149" s="35"/>
      <c r="AY149" s="35"/>
      <c r="AZ149" s="35"/>
      <c r="BA149" s="35"/>
      <c r="BB149" s="35"/>
      <c r="BC149" s="35"/>
      <c r="BD149" s="35"/>
      <c r="BE149" s="35"/>
      <c r="BV149" s="18" t="s">
        <v>210</v>
      </c>
      <c r="BY149" s="105">
        <f>IF(AU149="základná",AV149,0)</f>
        <v>0</v>
      </c>
      <c r="BZ149" s="105">
        <f>IF(AU149="znížená",AV149,0)</f>
        <v>0</v>
      </c>
      <c r="CA149" s="105">
        <v>0</v>
      </c>
      <c r="CB149" s="105">
        <v>0</v>
      </c>
      <c r="CC149" s="105">
        <v>0</v>
      </c>
      <c r="CD149" s="105">
        <f>IF(AU149="základná",AG149,0)</f>
        <v>0</v>
      </c>
      <c r="CE149" s="105">
        <f>IF(AU149="znížená",AG149,0)</f>
        <v>0</v>
      </c>
      <c r="CF149" s="105">
        <f>IF(AU149="zákl. prenesená",AG149,0)</f>
        <v>0</v>
      </c>
      <c r="CG149" s="105">
        <f>IF(AU149="zníž. prenesená",AG149,0)</f>
        <v>0</v>
      </c>
      <c r="CH149" s="105">
        <f>IF(AU149="nulová",AG149,0)</f>
        <v>0</v>
      </c>
      <c r="CI149" s="18">
        <f>IF(AU149="základná",1,IF(AU149="znížená",2,IF(AU149="zákl. prenesená",4,IF(AU149="zníž. prenesená",5,3))))</f>
        <v>1</v>
      </c>
      <c r="CJ149" s="18">
        <f>IF(AT149="stavebná časť",1,IF(AT149="investičná časť",2,3))</f>
        <v>1</v>
      </c>
      <c r="CK149" s="18" t="str">
        <f>IF(D149="Vyplň vlastné","","x")</f>
        <v>x</v>
      </c>
    </row>
    <row r="150" spans="1:91" s="2" customFormat="1" ht="19.899999999999999" customHeight="1" x14ac:dyDescent="0.1">
      <c r="A150" s="35"/>
      <c r="B150" s="36"/>
      <c r="C150" s="35"/>
      <c r="D150" s="338" t="s">
        <v>211</v>
      </c>
      <c r="E150" s="337"/>
      <c r="F150" s="337"/>
      <c r="G150" s="337"/>
      <c r="H150" s="337"/>
      <c r="I150" s="337"/>
      <c r="J150" s="337"/>
      <c r="K150" s="337"/>
      <c r="L150" s="337"/>
      <c r="M150" s="337"/>
      <c r="N150" s="337"/>
      <c r="O150" s="337"/>
      <c r="P150" s="337"/>
      <c r="Q150" s="337"/>
      <c r="R150" s="337"/>
      <c r="S150" s="337"/>
      <c r="T150" s="337"/>
      <c r="U150" s="337"/>
      <c r="V150" s="337"/>
      <c r="W150" s="337"/>
      <c r="X150" s="337"/>
      <c r="Y150" s="337"/>
      <c r="Z150" s="337"/>
      <c r="AA150" s="337"/>
      <c r="AB150" s="337"/>
      <c r="AC150" s="35"/>
      <c r="AD150" s="35"/>
      <c r="AE150" s="35"/>
      <c r="AF150" s="35"/>
      <c r="AG150" s="317">
        <f>ROUND(AG96 * AS150, 2)</f>
        <v>0</v>
      </c>
      <c r="AH150" s="308"/>
      <c r="AI150" s="308"/>
      <c r="AJ150" s="308"/>
      <c r="AK150" s="308"/>
      <c r="AL150" s="308"/>
      <c r="AM150" s="308"/>
      <c r="AN150" s="308">
        <f>ROUND(AG150 + AV150, 2)</f>
        <v>0</v>
      </c>
      <c r="AO150" s="308"/>
      <c r="AP150" s="308"/>
      <c r="AQ150" s="35"/>
      <c r="AR150" s="36"/>
      <c r="AS150" s="103">
        <v>0</v>
      </c>
      <c r="AT150" s="104" t="s">
        <v>209</v>
      </c>
      <c r="AU150" s="104" t="s">
        <v>40</v>
      </c>
      <c r="AV150" s="96">
        <f>ROUND(IF(AU150="základná",AG150*L34,IF(AU150="znížená",AG150*L35,0)), 2)</f>
        <v>0</v>
      </c>
      <c r="AW150" s="35"/>
      <c r="AX150" s="35"/>
      <c r="AY150" s="35"/>
      <c r="AZ150" s="35"/>
      <c r="BA150" s="35"/>
      <c r="BB150" s="35"/>
      <c r="BC150" s="35"/>
      <c r="BD150" s="35"/>
      <c r="BE150" s="35"/>
      <c r="BV150" s="18" t="s">
        <v>212</v>
      </c>
      <c r="BY150" s="105">
        <f>IF(AU150="základná",AV150,0)</f>
        <v>0</v>
      </c>
      <c r="BZ150" s="105">
        <f>IF(AU150="znížená",AV150,0)</f>
        <v>0</v>
      </c>
      <c r="CA150" s="105">
        <v>0</v>
      </c>
      <c r="CB150" s="105">
        <v>0</v>
      </c>
      <c r="CC150" s="105">
        <v>0</v>
      </c>
      <c r="CD150" s="105">
        <f>IF(AU150="základná",AG150,0)</f>
        <v>0</v>
      </c>
      <c r="CE150" s="105">
        <f>IF(AU150="znížená",AG150,0)</f>
        <v>0</v>
      </c>
      <c r="CF150" s="105">
        <f>IF(AU150="zákl. prenesená",AG150,0)</f>
        <v>0</v>
      </c>
      <c r="CG150" s="105">
        <f>IF(AU150="zníž. prenesená",AG150,0)</f>
        <v>0</v>
      </c>
      <c r="CH150" s="105">
        <f>IF(AU150="nulová",AG150,0)</f>
        <v>0</v>
      </c>
      <c r="CI150" s="18">
        <f>IF(AU150="základná",1,IF(AU150="znížená",2,IF(AU150="zákl. prenesená",4,IF(AU150="zníž. prenesená",5,3))))</f>
        <v>1</v>
      </c>
      <c r="CJ150" s="18">
        <f>IF(AT150="stavebná časť",1,IF(AT150="investičná časť",2,3))</f>
        <v>1</v>
      </c>
      <c r="CK150" s="18" t="str">
        <f>IF(D150="Vyplň vlastné","","x")</f>
        <v/>
      </c>
    </row>
    <row r="151" spans="1:91" s="2" customFormat="1" ht="19.899999999999999" customHeight="1" x14ac:dyDescent="0.1">
      <c r="A151" s="35"/>
      <c r="B151" s="36"/>
      <c r="C151" s="35"/>
      <c r="D151" s="338" t="s">
        <v>211</v>
      </c>
      <c r="E151" s="337"/>
      <c r="F151" s="337"/>
      <c r="G151" s="337"/>
      <c r="H151" s="337"/>
      <c r="I151" s="337"/>
      <c r="J151" s="337"/>
      <c r="K151" s="337"/>
      <c r="L151" s="337"/>
      <c r="M151" s="337"/>
      <c r="N151" s="337"/>
      <c r="O151" s="337"/>
      <c r="P151" s="337"/>
      <c r="Q151" s="337"/>
      <c r="R151" s="337"/>
      <c r="S151" s="337"/>
      <c r="T151" s="337"/>
      <c r="U151" s="337"/>
      <c r="V151" s="337"/>
      <c r="W151" s="337"/>
      <c r="X151" s="337"/>
      <c r="Y151" s="337"/>
      <c r="Z151" s="337"/>
      <c r="AA151" s="337"/>
      <c r="AB151" s="337"/>
      <c r="AC151" s="35"/>
      <c r="AD151" s="35"/>
      <c r="AE151" s="35"/>
      <c r="AF151" s="35"/>
      <c r="AG151" s="317">
        <f>ROUND(AG96 * AS151, 2)</f>
        <v>0</v>
      </c>
      <c r="AH151" s="308"/>
      <c r="AI151" s="308"/>
      <c r="AJ151" s="308"/>
      <c r="AK151" s="308"/>
      <c r="AL151" s="308"/>
      <c r="AM151" s="308"/>
      <c r="AN151" s="308">
        <f>ROUND(AG151 + AV151, 2)</f>
        <v>0</v>
      </c>
      <c r="AO151" s="308"/>
      <c r="AP151" s="308"/>
      <c r="AQ151" s="35"/>
      <c r="AR151" s="36"/>
      <c r="AS151" s="103">
        <v>0</v>
      </c>
      <c r="AT151" s="104" t="s">
        <v>209</v>
      </c>
      <c r="AU151" s="104" t="s">
        <v>40</v>
      </c>
      <c r="AV151" s="96">
        <f>ROUND(IF(AU151="základná",AG151*L34,IF(AU151="znížená",AG151*L35,0)), 2)</f>
        <v>0</v>
      </c>
      <c r="AW151" s="35"/>
      <c r="AX151" s="35"/>
      <c r="AY151" s="35"/>
      <c r="AZ151" s="35"/>
      <c r="BA151" s="35"/>
      <c r="BB151" s="35"/>
      <c r="BC151" s="35"/>
      <c r="BD151" s="35"/>
      <c r="BE151" s="35"/>
      <c r="BV151" s="18" t="s">
        <v>212</v>
      </c>
      <c r="BY151" s="105">
        <f>IF(AU151="základná",AV151,0)</f>
        <v>0</v>
      </c>
      <c r="BZ151" s="105">
        <f>IF(AU151="znížená",AV151,0)</f>
        <v>0</v>
      </c>
      <c r="CA151" s="105">
        <v>0</v>
      </c>
      <c r="CB151" s="105">
        <v>0</v>
      </c>
      <c r="CC151" s="105">
        <v>0</v>
      </c>
      <c r="CD151" s="105">
        <f>IF(AU151="základná",AG151,0)</f>
        <v>0</v>
      </c>
      <c r="CE151" s="105">
        <f>IF(AU151="znížená",AG151,0)</f>
        <v>0</v>
      </c>
      <c r="CF151" s="105">
        <f>IF(AU151="zákl. prenesená",AG151,0)</f>
        <v>0</v>
      </c>
      <c r="CG151" s="105">
        <f>IF(AU151="zníž. prenesená",AG151,0)</f>
        <v>0</v>
      </c>
      <c r="CH151" s="105">
        <f>IF(AU151="nulová",AG151,0)</f>
        <v>0</v>
      </c>
      <c r="CI151" s="18">
        <f>IF(AU151="základná",1,IF(AU151="znížená",2,IF(AU151="zákl. prenesená",4,IF(AU151="zníž. prenesená",5,3))))</f>
        <v>1</v>
      </c>
      <c r="CJ151" s="18">
        <f>IF(AT151="stavebná časť",1,IF(AT151="investičná časť",2,3))</f>
        <v>1</v>
      </c>
      <c r="CK151" s="18" t="str">
        <f>IF(D151="Vyplň vlastné","","x")</f>
        <v/>
      </c>
    </row>
    <row r="152" spans="1:91" s="2" customFormat="1" ht="19.899999999999999" customHeight="1" x14ac:dyDescent="0.1">
      <c r="A152" s="35"/>
      <c r="B152" s="36"/>
      <c r="C152" s="35"/>
      <c r="D152" s="338" t="s">
        <v>211</v>
      </c>
      <c r="E152" s="337"/>
      <c r="F152" s="337"/>
      <c r="G152" s="337"/>
      <c r="H152" s="337"/>
      <c r="I152" s="337"/>
      <c r="J152" s="337"/>
      <c r="K152" s="337"/>
      <c r="L152" s="337"/>
      <c r="M152" s="337"/>
      <c r="N152" s="337"/>
      <c r="O152" s="337"/>
      <c r="P152" s="337"/>
      <c r="Q152" s="337"/>
      <c r="R152" s="337"/>
      <c r="S152" s="337"/>
      <c r="T152" s="337"/>
      <c r="U152" s="337"/>
      <c r="V152" s="337"/>
      <c r="W152" s="337"/>
      <c r="X152" s="337"/>
      <c r="Y152" s="337"/>
      <c r="Z152" s="337"/>
      <c r="AA152" s="337"/>
      <c r="AB152" s="337"/>
      <c r="AC152" s="35"/>
      <c r="AD152" s="35"/>
      <c r="AE152" s="35"/>
      <c r="AF152" s="35"/>
      <c r="AG152" s="317">
        <f>ROUND(AG96 * AS152, 2)</f>
        <v>0</v>
      </c>
      <c r="AH152" s="308"/>
      <c r="AI152" s="308"/>
      <c r="AJ152" s="308"/>
      <c r="AK152" s="308"/>
      <c r="AL152" s="308"/>
      <c r="AM152" s="308"/>
      <c r="AN152" s="308">
        <f>ROUND(AG152 + AV152, 2)</f>
        <v>0</v>
      </c>
      <c r="AO152" s="308"/>
      <c r="AP152" s="308"/>
      <c r="AQ152" s="35"/>
      <c r="AR152" s="36"/>
      <c r="AS152" s="106">
        <v>0</v>
      </c>
      <c r="AT152" s="107" t="s">
        <v>209</v>
      </c>
      <c r="AU152" s="107" t="s">
        <v>40</v>
      </c>
      <c r="AV152" s="108">
        <f>ROUND(IF(AU152="základná",AG152*L34,IF(AU152="znížená",AG152*L35,0)), 2)</f>
        <v>0</v>
      </c>
      <c r="AW152" s="35"/>
      <c r="AX152" s="35"/>
      <c r="AY152" s="35"/>
      <c r="AZ152" s="35"/>
      <c r="BA152" s="35"/>
      <c r="BB152" s="35"/>
      <c r="BC152" s="35"/>
      <c r="BD152" s="35"/>
      <c r="BE152" s="35"/>
      <c r="BV152" s="18" t="s">
        <v>212</v>
      </c>
      <c r="BY152" s="105">
        <f>IF(AU152="základná",AV152,0)</f>
        <v>0</v>
      </c>
      <c r="BZ152" s="105">
        <f>IF(AU152="znížená",AV152,0)</f>
        <v>0</v>
      </c>
      <c r="CA152" s="105">
        <v>0</v>
      </c>
      <c r="CB152" s="105">
        <v>0</v>
      </c>
      <c r="CC152" s="105">
        <v>0</v>
      </c>
      <c r="CD152" s="105">
        <f>IF(AU152="základná",AG152,0)</f>
        <v>0</v>
      </c>
      <c r="CE152" s="105">
        <f>IF(AU152="znížená",AG152,0)</f>
        <v>0</v>
      </c>
      <c r="CF152" s="105">
        <f>IF(AU152="zákl. prenesená",AG152,0)</f>
        <v>0</v>
      </c>
      <c r="CG152" s="105">
        <f>IF(AU152="zníž. prenesená",AG152,0)</f>
        <v>0</v>
      </c>
      <c r="CH152" s="105">
        <f>IF(AU152="nulová",AG152,0)</f>
        <v>0</v>
      </c>
      <c r="CI152" s="18">
        <f>IF(AU152="základná",1,IF(AU152="znížená",2,IF(AU152="zákl. prenesená",4,IF(AU152="zníž. prenesená",5,3))))</f>
        <v>1</v>
      </c>
      <c r="CJ152" s="18">
        <f>IF(AT152="stavebná časť",1,IF(AT152="investičná časť",2,3))</f>
        <v>1</v>
      </c>
      <c r="CK152" s="18" t="str">
        <f>IF(D152="Vyplň vlastné","","x")</f>
        <v/>
      </c>
    </row>
    <row r="153" spans="1:91" s="2" customFormat="1" ht="10.9" customHeight="1" x14ac:dyDescent="0.1">
      <c r="A153" s="35"/>
      <c r="B153" s="36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6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</row>
    <row r="154" spans="1:91" s="2" customFormat="1" ht="30" customHeight="1" x14ac:dyDescent="0.1">
      <c r="A154" s="35"/>
      <c r="B154" s="36"/>
      <c r="C154" s="109" t="s">
        <v>213</v>
      </c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319">
        <f>ROUND(AG96 + AG148, 2)</f>
        <v>0</v>
      </c>
      <c r="AH154" s="319"/>
      <c r="AI154" s="319"/>
      <c r="AJ154" s="319"/>
      <c r="AK154" s="319"/>
      <c r="AL154" s="319"/>
      <c r="AM154" s="319"/>
      <c r="AN154" s="319">
        <f>ROUND(AN96 + AN148, 2)</f>
        <v>0</v>
      </c>
      <c r="AO154" s="319"/>
      <c r="AP154" s="319"/>
      <c r="AQ154" s="110"/>
      <c r="AR154" s="36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</row>
    <row r="155" spans="1:91" s="2" customFormat="1" ht="6.95" customHeight="1" x14ac:dyDescent="0.1">
      <c r="A155" s="35"/>
      <c r="B155" s="50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36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</row>
  </sheetData>
  <mergeCells count="256">
    <mergeCell ref="D141:H141"/>
    <mergeCell ref="D142:H142"/>
    <mergeCell ref="D143:H143"/>
    <mergeCell ref="D144:H144"/>
    <mergeCell ref="D145:H145"/>
    <mergeCell ref="D146:H146"/>
    <mergeCell ref="E132:I132"/>
    <mergeCell ref="D133:H133"/>
    <mergeCell ref="D134:H134"/>
    <mergeCell ref="D135:H135"/>
    <mergeCell ref="D136:H136"/>
    <mergeCell ref="D137:H137"/>
    <mergeCell ref="D138:H138"/>
    <mergeCell ref="D139:H139"/>
    <mergeCell ref="D140:H140"/>
    <mergeCell ref="E110:I110"/>
    <mergeCell ref="E106:I106"/>
    <mergeCell ref="E107:I107"/>
    <mergeCell ref="E108:I108"/>
    <mergeCell ref="E109:I109"/>
    <mergeCell ref="E111:I111"/>
    <mergeCell ref="E123:I123"/>
    <mergeCell ref="E113:I113"/>
    <mergeCell ref="E127:I127"/>
    <mergeCell ref="D129:H129"/>
    <mergeCell ref="D128:H128"/>
    <mergeCell ref="D112:H112"/>
    <mergeCell ref="E131:I131"/>
    <mergeCell ref="E122:I122"/>
    <mergeCell ref="E121:I121"/>
    <mergeCell ref="E124:I124"/>
    <mergeCell ref="E120:I120"/>
    <mergeCell ref="E125:I125"/>
    <mergeCell ref="E119:I119"/>
    <mergeCell ref="E130:I130"/>
    <mergeCell ref="E118:I118"/>
    <mergeCell ref="E117:I117"/>
    <mergeCell ref="E116:I116"/>
    <mergeCell ref="E126:I126"/>
    <mergeCell ref="E115:I115"/>
    <mergeCell ref="E114:I114"/>
    <mergeCell ref="J142:AF142"/>
    <mergeCell ref="J143:AF143"/>
    <mergeCell ref="J144:AF144"/>
    <mergeCell ref="J145:AF145"/>
    <mergeCell ref="J146:AF146"/>
    <mergeCell ref="D149:AB149"/>
    <mergeCell ref="D150:AB150"/>
    <mergeCell ref="D151:AB151"/>
    <mergeCell ref="D152:AB152"/>
    <mergeCell ref="J133:AF133"/>
    <mergeCell ref="J134:AF134"/>
    <mergeCell ref="J135:AF135"/>
    <mergeCell ref="J136:AF136"/>
    <mergeCell ref="J137:AF137"/>
    <mergeCell ref="J138:AF138"/>
    <mergeCell ref="J139:AF139"/>
    <mergeCell ref="J140:AF140"/>
    <mergeCell ref="J141:AF141"/>
    <mergeCell ref="K111:AF111"/>
    <mergeCell ref="K110:AF110"/>
    <mergeCell ref="K109:AF109"/>
    <mergeCell ref="K108:AF108"/>
    <mergeCell ref="K107:AF107"/>
    <mergeCell ref="K122:AF122"/>
    <mergeCell ref="K106:AF106"/>
    <mergeCell ref="K131:AF131"/>
    <mergeCell ref="K132:AF132"/>
    <mergeCell ref="J128:AF128"/>
    <mergeCell ref="J112:AF112"/>
    <mergeCell ref="J129:AF129"/>
    <mergeCell ref="K127:AF127"/>
    <mergeCell ref="K124:AF124"/>
    <mergeCell ref="K130:AF130"/>
    <mergeCell ref="K126:AF126"/>
    <mergeCell ref="K125:AF125"/>
    <mergeCell ref="K123:AF123"/>
    <mergeCell ref="K118:AF118"/>
    <mergeCell ref="K121:AF121"/>
    <mergeCell ref="K120:AF120"/>
    <mergeCell ref="K119:AF119"/>
    <mergeCell ref="K117:AF117"/>
    <mergeCell ref="K116:AF116"/>
    <mergeCell ref="K115:AF115"/>
    <mergeCell ref="K114:AF114"/>
    <mergeCell ref="K113:AF113"/>
    <mergeCell ref="E105:I105"/>
    <mergeCell ref="K105:AF105"/>
    <mergeCell ref="AM89:AN89"/>
    <mergeCell ref="AM91:AP91"/>
    <mergeCell ref="AS91:AT93"/>
    <mergeCell ref="AM92:AP92"/>
    <mergeCell ref="AN94:AP94"/>
    <mergeCell ref="AG94:AM94"/>
    <mergeCell ref="AN97:AP97"/>
    <mergeCell ref="AG97:AM97"/>
    <mergeCell ref="AN98:AP98"/>
    <mergeCell ref="AG98:AM98"/>
    <mergeCell ref="AG99:AM99"/>
    <mergeCell ref="AN99:AP99"/>
    <mergeCell ref="AG100:AM100"/>
    <mergeCell ref="AN100:AP100"/>
    <mergeCell ref="AN101:AP101"/>
    <mergeCell ref="AG101:AM101"/>
    <mergeCell ref="AG102:AM102"/>
    <mergeCell ref="AN102:AP102"/>
    <mergeCell ref="AG96:AM96"/>
    <mergeCell ref="E104:I104"/>
    <mergeCell ref="K104:AF104"/>
    <mergeCell ref="L87:AO87"/>
    <mergeCell ref="I94:AF94"/>
    <mergeCell ref="C94:G94"/>
    <mergeCell ref="D97:H97"/>
    <mergeCell ref="J97:AF97"/>
    <mergeCell ref="E98:I98"/>
    <mergeCell ref="K98:AF98"/>
    <mergeCell ref="K99:AF99"/>
    <mergeCell ref="E99:I99"/>
    <mergeCell ref="AG103:AM103"/>
    <mergeCell ref="AN103:AP103"/>
    <mergeCell ref="AN104:AP104"/>
    <mergeCell ref="AG104:AM104"/>
    <mergeCell ref="AN96:AP96"/>
    <mergeCell ref="K100:AF100"/>
    <mergeCell ref="E100:I100"/>
    <mergeCell ref="E101:I101"/>
    <mergeCell ref="K101:AF101"/>
    <mergeCell ref="E102:I102"/>
    <mergeCell ref="K102:AF102"/>
    <mergeCell ref="K103:AF103"/>
    <mergeCell ref="E103:I103"/>
    <mergeCell ref="AG150:AM150"/>
    <mergeCell ref="AN150:AP150"/>
    <mergeCell ref="AG151:AM151"/>
    <mergeCell ref="AN151:AP151"/>
    <mergeCell ref="AG152:AM152"/>
    <mergeCell ref="AN152:AP152"/>
    <mergeCell ref="AG148:AM148"/>
    <mergeCell ref="AN148:AP148"/>
    <mergeCell ref="AG154:AM154"/>
    <mergeCell ref="AN154:AP154"/>
    <mergeCell ref="AN143:AP143"/>
    <mergeCell ref="AG143:AM143"/>
    <mergeCell ref="AG144:AM144"/>
    <mergeCell ref="AN144:AP144"/>
    <mergeCell ref="AG145:AM145"/>
    <mergeCell ref="AN145:AP145"/>
    <mergeCell ref="AG146:AM146"/>
    <mergeCell ref="AN146:AP146"/>
    <mergeCell ref="AG149:AM149"/>
    <mergeCell ref="AN149:AP149"/>
    <mergeCell ref="AN138:AP138"/>
    <mergeCell ref="AG138:AM138"/>
    <mergeCell ref="AG139:AM139"/>
    <mergeCell ref="AN139:AP139"/>
    <mergeCell ref="AG140:AM140"/>
    <mergeCell ref="AN140:AP140"/>
    <mergeCell ref="AG141:AM141"/>
    <mergeCell ref="AN141:AP141"/>
    <mergeCell ref="AG142:AM142"/>
    <mergeCell ref="AN142:AP142"/>
    <mergeCell ref="AN133:AP133"/>
    <mergeCell ref="AG133:AM133"/>
    <mergeCell ref="AG134:AM134"/>
    <mergeCell ref="AN134:AP134"/>
    <mergeCell ref="AG135:AM135"/>
    <mergeCell ref="AN135:AP135"/>
    <mergeCell ref="AN136:AP136"/>
    <mergeCell ref="AG136:AM136"/>
    <mergeCell ref="AG137:AM137"/>
    <mergeCell ref="AN137:AP137"/>
    <mergeCell ref="AN128:AP128"/>
    <mergeCell ref="AG128:AM128"/>
    <mergeCell ref="AG129:AM129"/>
    <mergeCell ref="AN129:AP129"/>
    <mergeCell ref="AN130:AP130"/>
    <mergeCell ref="AG130:AM130"/>
    <mergeCell ref="AG131:AM131"/>
    <mergeCell ref="AN131:AP131"/>
    <mergeCell ref="AN132:AP132"/>
    <mergeCell ref="AG132:AM132"/>
    <mergeCell ref="AN123:AP123"/>
    <mergeCell ref="AG123:AM12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AG118:AM118"/>
    <mergeCell ref="AN118:AP118"/>
    <mergeCell ref="AG119:AM119"/>
    <mergeCell ref="AN119:AP119"/>
    <mergeCell ref="AN120:AP120"/>
    <mergeCell ref="AG120:AM120"/>
    <mergeCell ref="AN121:AP121"/>
    <mergeCell ref="AG121:AM121"/>
    <mergeCell ref="AN122:AP122"/>
    <mergeCell ref="AG122:AM122"/>
    <mergeCell ref="AG113:AM113"/>
    <mergeCell ref="AN113:AP113"/>
    <mergeCell ref="AG114:AM114"/>
    <mergeCell ref="AN114:AP114"/>
    <mergeCell ref="AG115:AM115"/>
    <mergeCell ref="AN115:AP115"/>
    <mergeCell ref="AN116:AP116"/>
    <mergeCell ref="AG116:AM116"/>
    <mergeCell ref="AN117:AP117"/>
    <mergeCell ref="AG117:AM117"/>
    <mergeCell ref="AN108:AP108"/>
    <mergeCell ref="AG108:AM108"/>
    <mergeCell ref="AN109:AP109"/>
    <mergeCell ref="AG109:AM109"/>
    <mergeCell ref="AN110:AP110"/>
    <mergeCell ref="AG110:AM110"/>
    <mergeCell ref="AG111:AM111"/>
    <mergeCell ref="AN111:AP111"/>
    <mergeCell ref="AN112:AP112"/>
    <mergeCell ref="AG112:AM112"/>
    <mergeCell ref="AN105:AP105"/>
    <mergeCell ref="AG105:AM105"/>
    <mergeCell ref="AN106:AP106"/>
    <mergeCell ref="AG106:AM106"/>
    <mergeCell ref="AN107:AP107"/>
    <mergeCell ref="AG107:AM107"/>
    <mergeCell ref="W37:AE37"/>
    <mergeCell ref="L37:P37"/>
    <mergeCell ref="AK37:AO37"/>
    <mergeCell ref="AK38:AO38"/>
    <mergeCell ref="W38:AE38"/>
    <mergeCell ref="L38:P38"/>
    <mergeCell ref="AK40:AO40"/>
    <mergeCell ref="X40:AB40"/>
    <mergeCell ref="AR2:BE2"/>
    <mergeCell ref="BE5:BE36"/>
    <mergeCell ref="K5:AO5"/>
    <mergeCell ref="K6:AO6"/>
    <mergeCell ref="E14:AJ14"/>
    <mergeCell ref="AK28:AO28"/>
    <mergeCell ref="AK29:AO29"/>
    <mergeCell ref="AK31:AO31"/>
    <mergeCell ref="AK33:AO33"/>
    <mergeCell ref="W33:AE33"/>
    <mergeCell ref="L33:P33"/>
    <mergeCell ref="AK34:AO34"/>
    <mergeCell ref="L34:P34"/>
    <mergeCell ref="W34:AE34"/>
    <mergeCell ref="W35:AE35"/>
    <mergeCell ref="AK35:AO35"/>
    <mergeCell ref="L35:P35"/>
    <mergeCell ref="AK36:AO36"/>
    <mergeCell ref="L36:P36"/>
    <mergeCell ref="W36:AE36"/>
    <mergeCell ref="E23:AO23"/>
  </mergeCells>
  <dataValidations count="2">
    <dataValidation type="list" allowBlank="1" showInputMessage="1" showErrorMessage="1" error="Povolené sú hodnoty základná, znížená, nulová." sqref="AU148:AU152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48:AT152" xr:uid="{00000000-0002-0000-0000-000001000000}">
      <formula1>"stavebná časť, technologická časť, investičná časť"</formula1>
    </dataValidation>
  </dataValidations>
  <hyperlinks>
    <hyperlink ref="A98" location="'01 - Buracie práce Blok F211'!C2" display="/" xr:uid="{00000000-0004-0000-0000-000000000000}"/>
    <hyperlink ref="A99" location="'02 - Buracie práce Blok F212'!C2" display="/" xr:uid="{00000000-0004-0000-0000-000001000000}"/>
    <hyperlink ref="A100" location="'03 - Buranie existujúcich...'!C2" display="/" xr:uid="{00000000-0004-0000-0000-000002000000}"/>
    <hyperlink ref="A101" location="'04 - Nové konštrukcie Blo...'!C2" display="/" xr:uid="{00000000-0004-0000-0000-000003000000}"/>
    <hyperlink ref="A102" location="'05 - Vykurovanie'!C2" display="/" xr:uid="{00000000-0004-0000-0000-000004000000}"/>
    <hyperlink ref="A103" location="'06 - Vzduchotechnika'!C2" display="/" xr:uid="{00000000-0004-0000-0000-000005000000}"/>
    <hyperlink ref="A104" location="'07 - Zdravotechnika'!C2" display="/" xr:uid="{00000000-0004-0000-0000-000006000000}"/>
    <hyperlink ref="A105" location="'08 - Plynoinštalácia'!C2" display="/" xr:uid="{00000000-0004-0000-0000-000007000000}"/>
    <hyperlink ref="A106" location="'09 - Elektroinstalacia a ...'!C2" display="/" xr:uid="{00000000-0004-0000-0000-000008000000}"/>
    <hyperlink ref="A107" location="'10 - Slaboprudove Rozvody...'!C2" display="/" xr:uid="{00000000-0004-0000-0000-000009000000}"/>
    <hyperlink ref="A108" location="'11 - Rezervačný systém'!C2" display="/" xr:uid="{00000000-0004-0000-0000-00000A000000}"/>
    <hyperlink ref="A109" location="'12 - Elektrická požiarna ...'!C2" display="/" xr:uid="{00000000-0004-0000-0000-00000B000000}"/>
    <hyperlink ref="A110" location="'13 - Hlasová signalizácia...'!C2" display="/" xr:uid="{00000000-0004-0000-0000-00000C000000}"/>
    <hyperlink ref="A111" location="'14 - Kamerový systém'!C2" display="/" xr:uid="{00000000-0004-0000-0000-00000D000000}"/>
    <hyperlink ref="A113" location="'01 - Buracie práce Blok F221'!C2" display="/" xr:uid="{00000000-0004-0000-0000-00000E000000}"/>
    <hyperlink ref="A114" location="'02 - Buracie práce Blok F222'!C2" display="/" xr:uid="{00000000-0004-0000-0000-00000F000000}"/>
    <hyperlink ref="A115" location="'03 - Buranie existujúcich..._01'!C2" display="/" xr:uid="{00000000-0004-0000-0000-000010000000}"/>
    <hyperlink ref="A116" location="'04 - Nové konštrukcie Blo..._01'!C2" display="/" xr:uid="{00000000-0004-0000-0000-000011000000}"/>
    <hyperlink ref="A117" location="'05 - Vykurovanie_01'!C2" display="/" xr:uid="{00000000-0004-0000-0000-000012000000}"/>
    <hyperlink ref="A118" location="'06 - Vzduchotechnika_01'!C2" display="/" xr:uid="{00000000-0004-0000-0000-000013000000}"/>
    <hyperlink ref="A119" location="'07 - Zdravotechnika_01'!C2" display="/" xr:uid="{00000000-0004-0000-0000-000014000000}"/>
    <hyperlink ref="A120" location="'08 - Plynoištalácia'!C2" display="/" xr:uid="{00000000-0004-0000-0000-000015000000}"/>
    <hyperlink ref="A121" location="'09 - Propanbutan'!C2" display="/" xr:uid="{00000000-0004-0000-0000-000016000000}"/>
    <hyperlink ref="A122" location="'10 - Elektroinštalácia a ...'!C2" display="/" xr:uid="{00000000-0004-0000-0000-000017000000}"/>
    <hyperlink ref="A123" location="'11 - Slaboprudové rozvody...'!C2" display="/" xr:uid="{00000000-0004-0000-0000-000018000000}"/>
    <hyperlink ref="A124" location="'12 - Rezervačný systém'!C2" display="/" xr:uid="{00000000-0004-0000-0000-000019000000}"/>
    <hyperlink ref="A125" location="'13 - Elektrická požiarna ...'!C2" display="/" xr:uid="{00000000-0004-0000-0000-00001A000000}"/>
    <hyperlink ref="A126" location="'14 - Hlasová signalizácia...'!C2" display="/" xr:uid="{00000000-0004-0000-0000-00001B000000}"/>
    <hyperlink ref="A127" location="'15 - Kamerový systém'!C2" display="/" xr:uid="{00000000-0004-0000-0000-00001C000000}"/>
    <hyperlink ref="A128" location="'SO 03 - Vonkajšie prarkov...'!C2" display="/" xr:uid="{00000000-0004-0000-0000-00001D000000}"/>
    <hyperlink ref="A130" location="'01 - Vegetačné prvky'!C2" display="/" xr:uid="{00000000-0004-0000-0000-00001E000000}"/>
    <hyperlink ref="A131" location="'02 - Terénne úpravy'!C2" display="/" xr:uid="{00000000-0004-0000-0000-00001F000000}"/>
    <hyperlink ref="A132" location="'03 - Mobiliar'!C2" display="/" xr:uid="{00000000-0004-0000-0000-000020000000}"/>
    <hyperlink ref="A133" location="'SO 05A - Vodovodná prípojka'!C2" display="/" xr:uid="{00000000-0004-0000-0000-000021000000}"/>
    <hyperlink ref="A134" location="'SO 05B - Vodovodná prípojka'!C2" display="/" xr:uid="{00000000-0004-0000-0000-000022000000}"/>
    <hyperlink ref="A135" location="'SO 06A - Kanalizačná príp...'!C2" display="/" xr:uid="{00000000-0004-0000-0000-000023000000}"/>
    <hyperlink ref="A136" location="'SO 06B - Kanalizačná príp...'!C2" display="/" xr:uid="{00000000-0004-0000-0000-000024000000}"/>
    <hyperlink ref="A137" location="'SO 07 - Dažďová kanalizác...'!C2" display="/" xr:uid="{00000000-0004-0000-0000-000025000000}"/>
    <hyperlink ref="A138" location="'SO 08 - Odvodnenie parkov...'!C2" display="/" xr:uid="{00000000-0004-0000-0000-000026000000}"/>
    <hyperlink ref="A139" location="'SO 09A - Pripojovací STL ...'!C2" display="/" xr:uid="{00000000-0004-0000-0000-000027000000}"/>
    <hyperlink ref="A140" location="'SO 09B - Pripojovací STL ...'!C2" display="/" xr:uid="{00000000-0004-0000-0000-000028000000}"/>
    <hyperlink ref="A141" location="'SO 10A - NN prípojka'!C2" display="/" xr:uid="{00000000-0004-0000-0000-000029000000}"/>
    <hyperlink ref="A142" location="'SO 10B - NN prípojka'!C2" display="/" xr:uid="{00000000-0004-0000-0000-00002A000000}"/>
    <hyperlink ref="A143" location="'SO 11 - Telekomunikačná p...'!C2" display="/" xr:uid="{00000000-0004-0000-0000-00002B000000}"/>
    <hyperlink ref="A144" location="'SO 12A - Fotovoltaika'!C2" display="/" xr:uid="{00000000-0004-0000-0000-00002C000000}"/>
    <hyperlink ref="A145" location="'SO 12B - Fotovoltaika'!C2" display="/" xr:uid="{00000000-0004-0000-0000-00002D000000}"/>
    <hyperlink ref="A146" location="'SO 13 - Záložný generátor'!C2" display="/" xr:uid="{00000000-0004-0000-0000-00002E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328"/>
  <sheetViews>
    <sheetView showGridLines="0" topLeftCell="A105" workbookViewId="0">
      <selection activeCell="J111" sqref="J111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114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3566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J110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ROUND((SUM(BE110:BE112) + SUM(BE134:BE327)),  2)</f>
        <v>0</v>
      </c>
      <c r="G37" s="35"/>
      <c r="H37" s="35"/>
      <c r="I37" s="120">
        <v>0.2</v>
      </c>
      <c r="J37" s="119">
        <f>ROUND(((SUM(BE110:BE112) + SUM(BE134:BE327))*I37),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ROUND((SUM(BF110:BF112) + SUM(BF134:BF327)),  2)</f>
        <v>0</v>
      </c>
      <c r="G38" s="35"/>
      <c r="H38" s="35"/>
      <c r="I38" s="120">
        <v>0.2</v>
      </c>
      <c r="J38" s="119">
        <f>ROUND(((SUM(BF110:BF112) + SUM(BF134:BF327))*I38),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ROUND((SUM(BG110:BG112) + SUM(BG134:BG327)),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ROUND((SUM(BH110:BH112) + SUM(BH134:BH327)),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ROUND((SUM(BI110:BI112) + SUM(BI134:BI327)),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09 - Elektroinstalacia a Umele Osvetlenie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J134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3567</v>
      </c>
      <c r="E99" s="133"/>
      <c r="F99" s="133"/>
      <c r="G99" s="133"/>
      <c r="H99" s="133"/>
      <c r="I99" s="133"/>
      <c r="J99" s="134">
        <f>J135</f>
        <v>0</v>
      </c>
      <c r="L99" s="131"/>
    </row>
    <row r="100" spans="1:65" s="9" customFormat="1" ht="24.95" customHeight="1" x14ac:dyDescent="0.1">
      <c r="B100" s="131"/>
      <c r="D100" s="132" t="s">
        <v>3568</v>
      </c>
      <c r="E100" s="133"/>
      <c r="F100" s="133"/>
      <c r="G100" s="133"/>
      <c r="H100" s="133"/>
      <c r="I100" s="133"/>
      <c r="J100" s="134">
        <f>J233</f>
        <v>0</v>
      </c>
      <c r="L100" s="131"/>
    </row>
    <row r="101" spans="1:65" s="9" customFormat="1" ht="24.95" customHeight="1" x14ac:dyDescent="0.1">
      <c r="B101" s="131"/>
      <c r="D101" s="132" t="s">
        <v>3569</v>
      </c>
      <c r="E101" s="133"/>
      <c r="F101" s="133"/>
      <c r="G101" s="133"/>
      <c r="H101" s="133"/>
      <c r="I101" s="133"/>
      <c r="J101" s="134">
        <f>J243</f>
        <v>0</v>
      </c>
      <c r="L101" s="131"/>
    </row>
    <row r="102" spans="1:65" s="9" customFormat="1" ht="24.95" customHeight="1" x14ac:dyDescent="0.1">
      <c r="B102" s="131"/>
      <c r="D102" s="132" t="s">
        <v>3570</v>
      </c>
      <c r="E102" s="133"/>
      <c r="F102" s="133"/>
      <c r="G102" s="133"/>
      <c r="H102" s="133"/>
      <c r="I102" s="133"/>
      <c r="J102" s="134">
        <f>J249</f>
        <v>0</v>
      </c>
      <c r="L102" s="131"/>
    </row>
    <row r="103" spans="1:65" s="9" customFormat="1" ht="24.95" customHeight="1" x14ac:dyDescent="0.1">
      <c r="B103" s="131"/>
      <c r="D103" s="132" t="s">
        <v>3571</v>
      </c>
      <c r="E103" s="133"/>
      <c r="F103" s="133"/>
      <c r="G103" s="133"/>
      <c r="H103" s="133"/>
      <c r="I103" s="133"/>
      <c r="J103" s="134">
        <f>J275</f>
        <v>0</v>
      </c>
      <c r="L103" s="131"/>
    </row>
    <row r="104" spans="1:65" s="9" customFormat="1" ht="24.95" customHeight="1" x14ac:dyDescent="0.1">
      <c r="B104" s="131"/>
      <c r="D104" s="132" t="s">
        <v>3572</v>
      </c>
      <c r="E104" s="133"/>
      <c r="F104" s="133"/>
      <c r="G104" s="133"/>
      <c r="H104" s="133"/>
      <c r="I104" s="133"/>
      <c r="J104" s="134">
        <f>J291</f>
        <v>0</v>
      </c>
      <c r="L104" s="131"/>
    </row>
    <row r="105" spans="1:65" s="9" customFormat="1" ht="24.95" customHeight="1" x14ac:dyDescent="0.1">
      <c r="B105" s="131"/>
      <c r="D105" s="132" t="s">
        <v>3573</v>
      </c>
      <c r="E105" s="133"/>
      <c r="F105" s="133"/>
      <c r="G105" s="133"/>
      <c r="H105" s="133"/>
      <c r="I105" s="133"/>
      <c r="J105" s="134">
        <f>J294</f>
        <v>0</v>
      </c>
      <c r="L105" s="131"/>
    </row>
    <row r="106" spans="1:65" s="9" customFormat="1" ht="24.95" customHeight="1" x14ac:dyDescent="0.1">
      <c r="B106" s="131"/>
      <c r="D106" s="132" t="s">
        <v>3574</v>
      </c>
      <c r="E106" s="133"/>
      <c r="F106" s="133"/>
      <c r="G106" s="133"/>
      <c r="H106" s="133"/>
      <c r="I106" s="133"/>
      <c r="J106" s="134">
        <f>J297</f>
        <v>0</v>
      </c>
      <c r="L106" s="131"/>
    </row>
    <row r="107" spans="1:65" s="9" customFormat="1" ht="24.95" customHeight="1" x14ac:dyDescent="0.1">
      <c r="B107" s="131"/>
      <c r="D107" s="132" t="s">
        <v>3575</v>
      </c>
      <c r="E107" s="133"/>
      <c r="F107" s="133"/>
      <c r="G107" s="133"/>
      <c r="H107" s="133"/>
      <c r="I107" s="133"/>
      <c r="J107" s="134">
        <f>J302</f>
        <v>0</v>
      </c>
      <c r="L107" s="131"/>
    </row>
    <row r="108" spans="1:65" s="2" customFormat="1" ht="21.75" customHeight="1" x14ac:dyDescent="0.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 x14ac:dyDescent="0.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 x14ac:dyDescent="0.1">
      <c r="A110" s="35"/>
      <c r="B110" s="36"/>
      <c r="C110" s="130" t="s">
        <v>254</v>
      </c>
      <c r="D110" s="35"/>
      <c r="E110" s="35"/>
      <c r="F110" s="35"/>
      <c r="G110" s="35"/>
      <c r="H110" s="35"/>
      <c r="I110" s="35"/>
      <c r="J110" s="139">
        <f>ROUND(J111,2)</f>
        <v>0</v>
      </c>
      <c r="K110" s="35"/>
      <c r="L110" s="45"/>
      <c r="N110" s="140" t="s">
        <v>39</v>
      </c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8" customHeight="1" x14ac:dyDescent="0.1">
      <c r="A111" s="35"/>
      <c r="B111" s="141"/>
      <c r="C111" s="142"/>
      <c r="D111" s="338" t="s">
        <v>255</v>
      </c>
      <c r="E111" s="342"/>
      <c r="F111" s="342"/>
      <c r="G111" s="142"/>
      <c r="H111" s="142"/>
      <c r="I111" s="142"/>
      <c r="J111" s="102">
        <v>0</v>
      </c>
      <c r="K111" s="142"/>
      <c r="L111" s="143"/>
      <c r="M111" s="144"/>
      <c r="N111" s="145" t="s">
        <v>41</v>
      </c>
      <c r="O111" s="144"/>
      <c r="P111" s="144"/>
      <c r="Q111" s="144"/>
      <c r="R111" s="144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  <c r="AQ111" s="144"/>
      <c r="AR111" s="144"/>
      <c r="AS111" s="144"/>
      <c r="AT111" s="144"/>
      <c r="AU111" s="144"/>
      <c r="AV111" s="144"/>
      <c r="AW111" s="144"/>
      <c r="AX111" s="144"/>
      <c r="AY111" s="146" t="s">
        <v>256</v>
      </c>
      <c r="AZ111" s="144"/>
      <c r="BA111" s="144"/>
      <c r="BB111" s="144"/>
      <c r="BC111" s="144"/>
      <c r="BD111" s="144"/>
      <c r="BE111" s="147">
        <f t="shared" ref="BE111" si="0">IF(N111="základná",J111,0)</f>
        <v>0</v>
      </c>
      <c r="BF111" s="147">
        <f t="shared" ref="BF111" si="1">IF(N111="znížená",J111,0)</f>
        <v>0</v>
      </c>
      <c r="BG111" s="147">
        <f t="shared" ref="BG111" si="2">IF(N111="zákl. prenesená",J111,0)</f>
        <v>0</v>
      </c>
      <c r="BH111" s="147">
        <f t="shared" ref="BH111" si="3">IF(N111="zníž. prenesená",J111,0)</f>
        <v>0</v>
      </c>
      <c r="BI111" s="147">
        <f t="shared" ref="BI111" si="4">IF(N111="nulová",J111,0)</f>
        <v>0</v>
      </c>
      <c r="BJ111" s="146" t="s">
        <v>88</v>
      </c>
      <c r="BK111" s="144"/>
      <c r="BL111" s="144"/>
      <c r="BM111" s="144"/>
    </row>
    <row r="112" spans="1:65" s="2" customFormat="1" x14ac:dyDescent="0.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29.25" customHeight="1" x14ac:dyDescent="0.1">
      <c r="A113" s="35"/>
      <c r="B113" s="36"/>
      <c r="C113" s="109" t="s">
        <v>213</v>
      </c>
      <c r="D113" s="110"/>
      <c r="E113" s="110"/>
      <c r="F113" s="110"/>
      <c r="G113" s="110"/>
      <c r="H113" s="110"/>
      <c r="I113" s="110"/>
      <c r="J113" s="111">
        <f>ROUND(J98+J110,2)</f>
        <v>0</v>
      </c>
      <c r="K113" s="110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 x14ac:dyDescent="0.1">
      <c r="A114" s="35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 x14ac:dyDescent="0.1">
      <c r="A118" s="35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 x14ac:dyDescent="0.1">
      <c r="A119" s="35"/>
      <c r="B119" s="36"/>
      <c r="C119" s="22" t="s">
        <v>257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 x14ac:dyDescent="0.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 x14ac:dyDescent="0.1">
      <c r="A121" s="35"/>
      <c r="B121" s="36"/>
      <c r="C121" s="28" t="s">
        <v>14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 x14ac:dyDescent="0.1">
      <c r="A122" s="35"/>
      <c r="B122" s="36"/>
      <c r="C122" s="35"/>
      <c r="D122" s="35"/>
      <c r="E122" s="340" t="str">
        <f>E7</f>
        <v>Kreatívne cenrum Nitra - Martinský vrch</v>
      </c>
      <c r="F122" s="341"/>
      <c r="G122" s="341"/>
      <c r="H122" s="341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 x14ac:dyDescent="0.1">
      <c r="B123" s="21"/>
      <c r="C123" s="28" t="s">
        <v>228</v>
      </c>
      <c r="L123" s="21"/>
    </row>
    <row r="124" spans="1:31" s="2" customFormat="1" ht="16.5" customHeight="1" x14ac:dyDescent="0.1">
      <c r="A124" s="35"/>
      <c r="B124" s="36"/>
      <c r="C124" s="35"/>
      <c r="D124" s="35"/>
      <c r="E124" s="340" t="s">
        <v>231</v>
      </c>
      <c r="F124" s="339"/>
      <c r="G124" s="339"/>
      <c r="H124" s="339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 x14ac:dyDescent="0.1">
      <c r="A125" s="35"/>
      <c r="B125" s="36"/>
      <c r="C125" s="28" t="s">
        <v>233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 x14ac:dyDescent="0.1">
      <c r="A126" s="35"/>
      <c r="B126" s="36"/>
      <c r="C126" s="35"/>
      <c r="D126" s="35"/>
      <c r="E126" s="321" t="str">
        <f>E11</f>
        <v>09 - Elektroinstalacia a Umele Osvetlenie</v>
      </c>
      <c r="F126" s="339"/>
      <c r="G126" s="339"/>
      <c r="H126" s="33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 x14ac:dyDescent="0.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 x14ac:dyDescent="0.1">
      <c r="A128" s="35"/>
      <c r="B128" s="36"/>
      <c r="C128" s="28" t="s">
        <v>18</v>
      </c>
      <c r="D128" s="35"/>
      <c r="E128" s="35"/>
      <c r="F128" s="26" t="str">
        <f>F14</f>
        <v>Nitra</v>
      </c>
      <c r="G128" s="35"/>
      <c r="H128" s="35"/>
      <c r="I128" s="28" t="s">
        <v>20</v>
      </c>
      <c r="J128" s="58" t="str">
        <f>IF(J14="","",J14)</f>
        <v>26. 8. 2020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 x14ac:dyDescent="0.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15" customHeight="1" x14ac:dyDescent="0.15">
      <c r="A130" s="35"/>
      <c r="B130" s="36"/>
      <c r="C130" s="28" t="s">
        <v>22</v>
      </c>
      <c r="D130" s="35"/>
      <c r="E130" s="35"/>
      <c r="F130" s="26" t="str">
        <f>E17</f>
        <v>Mesto Nitra, Štefánikova tr. 60, 949 01 Nitra</v>
      </c>
      <c r="G130" s="35"/>
      <c r="H130" s="35"/>
      <c r="I130" s="28" t="s">
        <v>28</v>
      </c>
      <c r="J130" s="31" t="str">
        <f>E23</f>
        <v>Mesto Nitra, Štefánikova tr. 60, 949 01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 x14ac:dyDescent="0.15">
      <c r="A131" s="35"/>
      <c r="B131" s="36"/>
      <c r="C131" s="28" t="s">
        <v>26</v>
      </c>
      <c r="D131" s="35"/>
      <c r="E131" s="35"/>
      <c r="F131" s="26" t="str">
        <f>IF(E20="","",E20)</f>
        <v>Vyplň údaj</v>
      </c>
      <c r="G131" s="35"/>
      <c r="H131" s="35"/>
      <c r="I131" s="28" t="s">
        <v>30</v>
      </c>
      <c r="J131" s="31" t="str">
        <f>E26</f>
        <v>Mesto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 x14ac:dyDescent="0.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 x14ac:dyDescent="0.15">
      <c r="A133" s="148"/>
      <c r="B133" s="149"/>
      <c r="C133" s="150" t="s">
        <v>258</v>
      </c>
      <c r="D133" s="151" t="s">
        <v>60</v>
      </c>
      <c r="E133" s="151" t="s">
        <v>56</v>
      </c>
      <c r="F133" s="151" t="s">
        <v>57</v>
      </c>
      <c r="G133" s="151" t="s">
        <v>259</v>
      </c>
      <c r="H133" s="151" t="s">
        <v>260</v>
      </c>
      <c r="I133" s="151" t="s">
        <v>261</v>
      </c>
      <c r="J133" s="152" t="s">
        <v>241</v>
      </c>
      <c r="K133" s="153" t="s">
        <v>262</v>
      </c>
      <c r="L133" s="154"/>
      <c r="M133" s="65" t="s">
        <v>1</v>
      </c>
      <c r="N133" s="66" t="s">
        <v>39</v>
      </c>
      <c r="O133" s="66" t="s">
        <v>263</v>
      </c>
      <c r="P133" s="66" t="s">
        <v>264</v>
      </c>
      <c r="Q133" s="66" t="s">
        <v>265</v>
      </c>
      <c r="R133" s="66" t="s">
        <v>266</v>
      </c>
      <c r="S133" s="66" t="s">
        <v>267</v>
      </c>
      <c r="T133" s="67" t="s">
        <v>268</v>
      </c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</row>
    <row r="134" spans="1:65" s="2" customFormat="1" ht="22.9" customHeight="1" x14ac:dyDescent="0.15">
      <c r="A134" s="35"/>
      <c r="B134" s="36"/>
      <c r="C134" s="72" t="s">
        <v>238</v>
      </c>
      <c r="D134" s="35"/>
      <c r="E134" s="35"/>
      <c r="F134" s="35"/>
      <c r="G134" s="35"/>
      <c r="H134" s="35"/>
      <c r="I134" s="35"/>
      <c r="J134" s="155">
        <f>BK134</f>
        <v>0</v>
      </c>
      <c r="K134" s="35"/>
      <c r="L134" s="36"/>
      <c r="M134" s="68"/>
      <c r="N134" s="59"/>
      <c r="O134" s="69"/>
      <c r="P134" s="156">
        <f>P135+P233+P243+P249+P275+P291+P294+P297+P302</f>
        <v>0</v>
      </c>
      <c r="Q134" s="69"/>
      <c r="R134" s="156">
        <f>R135+R233+R243+R249+R275+R291+R294+R297+R302</f>
        <v>0</v>
      </c>
      <c r="S134" s="69"/>
      <c r="T134" s="157">
        <f>T135+T233+T243+T249+T275+T291+T294+T297+T302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74</v>
      </c>
      <c r="AU134" s="18" t="s">
        <v>243</v>
      </c>
      <c r="BK134" s="158">
        <f>BK135+BK233+BK243+BK249+BK275+BK291+BK294+BK297+BK302</f>
        <v>0</v>
      </c>
    </row>
    <row r="135" spans="1:65" s="12" customFormat="1" ht="25.9" customHeight="1" x14ac:dyDescent="0.15">
      <c r="B135" s="159"/>
      <c r="D135" s="160" t="s">
        <v>74</v>
      </c>
      <c r="E135" s="161" t="s">
        <v>2856</v>
      </c>
      <c r="F135" s="161" t="s">
        <v>3576</v>
      </c>
      <c r="I135" s="162"/>
      <c r="J135" s="163">
        <f>BK135</f>
        <v>0</v>
      </c>
      <c r="L135" s="159"/>
      <c r="M135" s="164"/>
      <c r="N135" s="165"/>
      <c r="O135" s="165"/>
      <c r="P135" s="166">
        <f>SUM(P136:P232)</f>
        <v>0</v>
      </c>
      <c r="Q135" s="165"/>
      <c r="R135" s="166">
        <f>SUM(R136:R232)</f>
        <v>0</v>
      </c>
      <c r="S135" s="165"/>
      <c r="T135" s="167">
        <f>SUM(T136:T232)</f>
        <v>0</v>
      </c>
      <c r="AR135" s="160" t="s">
        <v>82</v>
      </c>
      <c r="AT135" s="168" t="s">
        <v>74</v>
      </c>
      <c r="AU135" s="168" t="s">
        <v>75</v>
      </c>
      <c r="AY135" s="160" t="s">
        <v>271</v>
      </c>
      <c r="BK135" s="169">
        <f>SUM(BK136:BK232)</f>
        <v>0</v>
      </c>
    </row>
    <row r="136" spans="1:65" s="2" customFormat="1" ht="21.75" customHeight="1" x14ac:dyDescent="0.15">
      <c r="A136" s="35"/>
      <c r="B136" s="141"/>
      <c r="C136" s="172" t="s">
        <v>82</v>
      </c>
      <c r="D136" s="246" t="s">
        <v>274</v>
      </c>
      <c r="E136" s="173" t="s">
        <v>3577</v>
      </c>
      <c r="F136" s="174" t="s">
        <v>3578</v>
      </c>
      <c r="G136" s="175" t="s">
        <v>302</v>
      </c>
      <c r="H136" s="176">
        <v>22</v>
      </c>
      <c r="I136" s="177"/>
      <c r="J136" s="176">
        <f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>O136*H136</f>
        <v>0</v>
      </c>
      <c r="Q136" s="181">
        <v>0</v>
      </c>
      <c r="R136" s="181">
        <f>Q136*H136</f>
        <v>0</v>
      </c>
      <c r="S136" s="181">
        <v>0</v>
      </c>
      <c r="T136" s="18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88</v>
      </c>
      <c r="BK136" s="105">
        <f>ROUND(I136*H136,2)</f>
        <v>0</v>
      </c>
      <c r="BL136" s="18" t="s">
        <v>278</v>
      </c>
      <c r="BM136" s="183" t="s">
        <v>88</v>
      </c>
    </row>
    <row r="137" spans="1:65" s="2" customFormat="1" ht="16.5" x14ac:dyDescent="0.1">
      <c r="A137" s="35"/>
      <c r="B137" s="36"/>
      <c r="C137" s="35"/>
      <c r="D137" s="185" t="s">
        <v>1142</v>
      </c>
      <c r="E137" s="35"/>
      <c r="F137" s="235" t="s">
        <v>1143</v>
      </c>
      <c r="G137" s="35"/>
      <c r="H137" s="35"/>
      <c r="I137" s="142"/>
      <c r="J137" s="35"/>
      <c r="K137" s="35"/>
      <c r="L137" s="36"/>
      <c r="M137" s="236"/>
      <c r="N137" s="237"/>
      <c r="O137" s="61"/>
      <c r="P137" s="61"/>
      <c r="Q137" s="61"/>
      <c r="R137" s="61"/>
      <c r="S137" s="61"/>
      <c r="T137" s="62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1142</v>
      </c>
      <c r="AU137" s="18" t="s">
        <v>82</v>
      </c>
    </row>
    <row r="138" spans="1:65" s="2" customFormat="1" ht="16.5" customHeight="1" x14ac:dyDescent="0.15">
      <c r="A138" s="35"/>
      <c r="B138" s="141"/>
      <c r="C138" s="172" t="s">
        <v>88</v>
      </c>
      <c r="D138" s="246" t="s">
        <v>274</v>
      </c>
      <c r="E138" s="173" t="s">
        <v>3579</v>
      </c>
      <c r="F138" s="174" t="s">
        <v>3580</v>
      </c>
      <c r="G138" s="175" t="s">
        <v>302</v>
      </c>
      <c r="H138" s="176">
        <v>13</v>
      </c>
      <c r="I138" s="177"/>
      <c r="J138" s="176">
        <f>ROUND(I138*H138,2)</f>
        <v>0</v>
      </c>
      <c r="K138" s="178"/>
      <c r="L138" s="36"/>
      <c r="M138" s="179" t="s">
        <v>1</v>
      </c>
      <c r="N138" s="180" t="s">
        <v>41</v>
      </c>
      <c r="O138" s="61"/>
      <c r="P138" s="181">
        <f>O138*H138</f>
        <v>0</v>
      </c>
      <c r="Q138" s="181">
        <v>0</v>
      </c>
      <c r="R138" s="181">
        <f>Q138*H138</f>
        <v>0</v>
      </c>
      <c r="S138" s="181">
        <v>0</v>
      </c>
      <c r="T138" s="18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88</v>
      </c>
      <c r="BK138" s="105">
        <f>ROUND(I138*H138,2)</f>
        <v>0</v>
      </c>
      <c r="BL138" s="18" t="s">
        <v>278</v>
      </c>
      <c r="BM138" s="183" t="s">
        <v>278</v>
      </c>
    </row>
    <row r="139" spans="1:65" s="2" customFormat="1" ht="16.5" x14ac:dyDescent="0.1">
      <c r="A139" s="35"/>
      <c r="B139" s="36"/>
      <c r="C139" s="35"/>
      <c r="D139" s="185" t="s">
        <v>1142</v>
      </c>
      <c r="E139" s="35"/>
      <c r="F139" s="235" t="s">
        <v>1143</v>
      </c>
      <c r="G139" s="35"/>
      <c r="H139" s="35"/>
      <c r="I139" s="142"/>
      <c r="J139" s="35"/>
      <c r="K139" s="35"/>
      <c r="L139" s="36"/>
      <c r="M139" s="236"/>
      <c r="N139" s="237"/>
      <c r="O139" s="61"/>
      <c r="P139" s="61"/>
      <c r="Q139" s="61"/>
      <c r="R139" s="61"/>
      <c r="S139" s="61"/>
      <c r="T139" s="62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1142</v>
      </c>
      <c r="AU139" s="18" t="s">
        <v>82</v>
      </c>
    </row>
    <row r="140" spans="1:65" s="2" customFormat="1" ht="21.75" customHeight="1" x14ac:dyDescent="0.15">
      <c r="A140" s="35"/>
      <c r="B140" s="141"/>
      <c r="C140" s="172" t="s">
        <v>286</v>
      </c>
      <c r="D140" s="172" t="s">
        <v>274</v>
      </c>
      <c r="E140" s="173" t="s">
        <v>3581</v>
      </c>
      <c r="F140" s="174" t="s">
        <v>3582</v>
      </c>
      <c r="G140" s="175" t="s">
        <v>302</v>
      </c>
      <c r="H140" s="176">
        <v>0</v>
      </c>
      <c r="I140" s="177"/>
      <c r="J140" s="176">
        <f t="shared" ref="J140:J171" si="5">ROUND(I140*H140,2)</f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ref="P140:P171" si="6">O140*H140</f>
        <v>0</v>
      </c>
      <c r="Q140" s="181">
        <v>0</v>
      </c>
      <c r="R140" s="181">
        <f t="shared" ref="R140:R171" si="7">Q140*H140</f>
        <v>0</v>
      </c>
      <c r="S140" s="181">
        <v>0</v>
      </c>
      <c r="T140" s="182">
        <f t="shared" ref="T140:T171" si="8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ref="BE140:BE171" si="9">IF(N140="základná",J140,0)</f>
        <v>0</v>
      </c>
      <c r="BF140" s="105">
        <f t="shared" ref="BF140:BF171" si="10">IF(N140="znížená",J140,0)</f>
        <v>0</v>
      </c>
      <c r="BG140" s="105">
        <f t="shared" ref="BG140:BG171" si="11">IF(N140="zákl. prenesená",J140,0)</f>
        <v>0</v>
      </c>
      <c r="BH140" s="105">
        <f t="shared" ref="BH140:BH171" si="12">IF(N140="zníž. prenesená",J140,0)</f>
        <v>0</v>
      </c>
      <c r="BI140" s="105">
        <f t="shared" ref="BI140:BI171" si="13">IF(N140="nulová",J140,0)</f>
        <v>0</v>
      </c>
      <c r="BJ140" s="18" t="s">
        <v>88</v>
      </c>
      <c r="BK140" s="105">
        <f t="shared" ref="BK140:BK171" si="14">ROUND(I140*H140,2)</f>
        <v>0</v>
      </c>
      <c r="BL140" s="18" t="s">
        <v>278</v>
      </c>
      <c r="BM140" s="183" t="s">
        <v>304</v>
      </c>
    </row>
    <row r="141" spans="1:65" s="2" customFormat="1" ht="21.75" customHeight="1" x14ac:dyDescent="0.15">
      <c r="A141" s="35"/>
      <c r="B141" s="141"/>
      <c r="C141" s="172" t="s">
        <v>278</v>
      </c>
      <c r="D141" s="172" t="s">
        <v>274</v>
      </c>
      <c r="E141" s="173" t="s">
        <v>3583</v>
      </c>
      <c r="F141" s="174" t="s">
        <v>3584</v>
      </c>
      <c r="G141" s="175" t="s">
        <v>302</v>
      </c>
      <c r="H141" s="176">
        <v>9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316</v>
      </c>
    </row>
    <row r="142" spans="1:65" s="2" customFormat="1" ht="21.75" customHeight="1" x14ac:dyDescent="0.15">
      <c r="A142" s="35"/>
      <c r="B142" s="141"/>
      <c r="C142" s="172" t="s">
        <v>299</v>
      </c>
      <c r="D142" s="172" t="s">
        <v>274</v>
      </c>
      <c r="E142" s="173" t="s">
        <v>3585</v>
      </c>
      <c r="F142" s="174" t="s">
        <v>3586</v>
      </c>
      <c r="G142" s="175" t="s">
        <v>302</v>
      </c>
      <c r="H142" s="176">
        <v>1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115</v>
      </c>
    </row>
    <row r="143" spans="1:65" s="2" customFormat="1" ht="21.75" customHeight="1" x14ac:dyDescent="0.15">
      <c r="A143" s="35"/>
      <c r="B143" s="141"/>
      <c r="C143" s="172" t="s">
        <v>304</v>
      </c>
      <c r="D143" s="172" t="s">
        <v>274</v>
      </c>
      <c r="E143" s="173" t="s">
        <v>3587</v>
      </c>
      <c r="F143" s="174" t="s">
        <v>3588</v>
      </c>
      <c r="G143" s="175" t="s">
        <v>302</v>
      </c>
      <c r="H143" s="176">
        <v>2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121</v>
      </c>
    </row>
    <row r="144" spans="1:65" s="2" customFormat="1" ht="16.5" customHeight="1" x14ac:dyDescent="0.15">
      <c r="A144" s="35"/>
      <c r="B144" s="141"/>
      <c r="C144" s="172" t="s">
        <v>310</v>
      </c>
      <c r="D144" s="172" t="s">
        <v>274</v>
      </c>
      <c r="E144" s="173" t="s">
        <v>3589</v>
      </c>
      <c r="F144" s="174" t="s">
        <v>3590</v>
      </c>
      <c r="G144" s="175" t="s">
        <v>302</v>
      </c>
      <c r="H144" s="176">
        <v>119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127</v>
      </c>
    </row>
    <row r="145" spans="1:65" s="2" customFormat="1" ht="16.5" customHeight="1" x14ac:dyDescent="0.15">
      <c r="A145" s="35"/>
      <c r="B145" s="141"/>
      <c r="C145" s="172" t="s">
        <v>316</v>
      </c>
      <c r="D145" s="172" t="s">
        <v>274</v>
      </c>
      <c r="E145" s="173" t="s">
        <v>3591</v>
      </c>
      <c r="F145" s="174" t="s">
        <v>3592</v>
      </c>
      <c r="G145" s="175" t="s">
        <v>302</v>
      </c>
      <c r="H145" s="176">
        <v>24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367</v>
      </c>
    </row>
    <row r="146" spans="1:65" s="2" customFormat="1" ht="16.5" customHeight="1" x14ac:dyDescent="0.15">
      <c r="A146" s="35"/>
      <c r="B146" s="141"/>
      <c r="C146" s="172" t="s">
        <v>272</v>
      </c>
      <c r="D146" s="172" t="s">
        <v>274</v>
      </c>
      <c r="E146" s="173" t="s">
        <v>3593</v>
      </c>
      <c r="F146" s="174" t="s">
        <v>3594</v>
      </c>
      <c r="G146" s="175" t="s">
        <v>302</v>
      </c>
      <c r="H146" s="176">
        <v>0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379</v>
      </c>
    </row>
    <row r="147" spans="1:65" s="2" customFormat="1" ht="16.5" customHeight="1" x14ac:dyDescent="0.15">
      <c r="A147" s="35"/>
      <c r="B147" s="141"/>
      <c r="C147" s="172" t="s">
        <v>115</v>
      </c>
      <c r="D147" s="172" t="s">
        <v>274</v>
      </c>
      <c r="E147" s="173" t="s">
        <v>3595</v>
      </c>
      <c r="F147" s="174" t="s">
        <v>3596</v>
      </c>
      <c r="G147" s="175" t="s">
        <v>302</v>
      </c>
      <c r="H147" s="176">
        <v>0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7</v>
      </c>
    </row>
    <row r="148" spans="1:65" s="2" customFormat="1" ht="16.5" customHeight="1" x14ac:dyDescent="0.15">
      <c r="A148" s="35"/>
      <c r="B148" s="141"/>
      <c r="C148" s="172" t="s">
        <v>118</v>
      </c>
      <c r="D148" s="172" t="s">
        <v>274</v>
      </c>
      <c r="E148" s="173" t="s">
        <v>3597</v>
      </c>
      <c r="F148" s="174" t="s">
        <v>3598</v>
      </c>
      <c r="G148" s="175" t="s">
        <v>302</v>
      </c>
      <c r="H148" s="176">
        <v>11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414</v>
      </c>
    </row>
    <row r="149" spans="1:65" s="2" customFormat="1" ht="16.5" customHeight="1" x14ac:dyDescent="0.15">
      <c r="A149" s="35"/>
      <c r="B149" s="141"/>
      <c r="C149" s="172" t="s">
        <v>121</v>
      </c>
      <c r="D149" s="172" t="s">
        <v>274</v>
      </c>
      <c r="E149" s="173" t="s">
        <v>3599</v>
      </c>
      <c r="F149" s="174" t="s">
        <v>3600</v>
      </c>
      <c r="G149" s="175" t="s">
        <v>302</v>
      </c>
      <c r="H149" s="176">
        <v>1</v>
      </c>
      <c r="I149" s="177"/>
      <c r="J149" s="176">
        <f t="shared" si="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278</v>
      </c>
      <c r="BM149" s="183" t="s">
        <v>424</v>
      </c>
    </row>
    <row r="150" spans="1:65" s="2" customFormat="1" ht="21.75" customHeight="1" x14ac:dyDescent="0.15">
      <c r="A150" s="35"/>
      <c r="B150" s="141"/>
      <c r="C150" s="172" t="s">
        <v>124</v>
      </c>
      <c r="D150" s="172" t="s">
        <v>274</v>
      </c>
      <c r="E150" s="173" t="s">
        <v>3601</v>
      </c>
      <c r="F150" s="174" t="s">
        <v>3602</v>
      </c>
      <c r="G150" s="175" t="s">
        <v>302</v>
      </c>
      <c r="H150" s="176">
        <v>1</v>
      </c>
      <c r="I150" s="177"/>
      <c r="J150" s="176">
        <f t="shared" si="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278</v>
      </c>
      <c r="BM150" s="183" t="s">
        <v>433</v>
      </c>
    </row>
    <row r="151" spans="1:65" s="2" customFormat="1" ht="21.75" customHeight="1" x14ac:dyDescent="0.15">
      <c r="A151" s="35"/>
      <c r="B151" s="141"/>
      <c r="C151" s="172" t="s">
        <v>127</v>
      </c>
      <c r="D151" s="172" t="s">
        <v>274</v>
      </c>
      <c r="E151" s="173" t="s">
        <v>3603</v>
      </c>
      <c r="F151" s="174" t="s">
        <v>3604</v>
      </c>
      <c r="G151" s="175" t="s">
        <v>302</v>
      </c>
      <c r="H151" s="176">
        <v>1</v>
      </c>
      <c r="I151" s="177"/>
      <c r="J151" s="176">
        <f t="shared" si="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6"/>
        <v>0</v>
      </c>
      <c r="Q151" s="181">
        <v>0</v>
      </c>
      <c r="R151" s="181">
        <f t="shared" si="7"/>
        <v>0</v>
      </c>
      <c r="S151" s="181">
        <v>0</v>
      </c>
      <c r="T151" s="182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278</v>
      </c>
      <c r="BM151" s="183" t="s">
        <v>441</v>
      </c>
    </row>
    <row r="152" spans="1:65" s="2" customFormat="1" ht="21.75" customHeight="1" x14ac:dyDescent="0.15">
      <c r="A152" s="35"/>
      <c r="B152" s="141"/>
      <c r="C152" s="172" t="s">
        <v>154</v>
      </c>
      <c r="D152" s="172" t="s">
        <v>274</v>
      </c>
      <c r="E152" s="173" t="s">
        <v>3605</v>
      </c>
      <c r="F152" s="174" t="s">
        <v>3606</v>
      </c>
      <c r="G152" s="175" t="s">
        <v>302</v>
      </c>
      <c r="H152" s="176">
        <v>2</v>
      </c>
      <c r="I152" s="177"/>
      <c r="J152" s="176">
        <f t="shared" si="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6"/>
        <v>0</v>
      </c>
      <c r="Q152" s="181">
        <v>0</v>
      </c>
      <c r="R152" s="181">
        <f t="shared" si="7"/>
        <v>0</v>
      </c>
      <c r="S152" s="181">
        <v>0</v>
      </c>
      <c r="T152" s="182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278</v>
      </c>
      <c r="BM152" s="183" t="s">
        <v>465</v>
      </c>
    </row>
    <row r="153" spans="1:65" s="2" customFormat="1" ht="33" customHeight="1" x14ac:dyDescent="0.15">
      <c r="A153" s="35"/>
      <c r="B153" s="141"/>
      <c r="C153" s="172" t="s">
        <v>367</v>
      </c>
      <c r="D153" s="172" t="s">
        <v>274</v>
      </c>
      <c r="E153" s="173" t="s">
        <v>3607</v>
      </c>
      <c r="F153" s="174" t="s">
        <v>3608</v>
      </c>
      <c r="G153" s="175" t="s">
        <v>302</v>
      </c>
      <c r="H153" s="176">
        <v>1</v>
      </c>
      <c r="I153" s="177"/>
      <c r="J153" s="176">
        <f t="shared" si="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6"/>
        <v>0</v>
      </c>
      <c r="Q153" s="181">
        <v>0</v>
      </c>
      <c r="R153" s="181">
        <f t="shared" si="7"/>
        <v>0</v>
      </c>
      <c r="S153" s="181">
        <v>0</v>
      </c>
      <c r="T153" s="182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278</v>
      </c>
      <c r="BM153" s="183" t="s">
        <v>478</v>
      </c>
    </row>
    <row r="154" spans="1:65" s="2" customFormat="1" ht="33" customHeight="1" x14ac:dyDescent="0.15">
      <c r="A154" s="35"/>
      <c r="B154" s="141"/>
      <c r="C154" s="172" t="s">
        <v>374</v>
      </c>
      <c r="D154" s="172" t="s">
        <v>274</v>
      </c>
      <c r="E154" s="173" t="s">
        <v>3609</v>
      </c>
      <c r="F154" s="174" t="s">
        <v>3610</v>
      </c>
      <c r="G154" s="175" t="s">
        <v>302</v>
      </c>
      <c r="H154" s="176">
        <v>1</v>
      </c>
      <c r="I154" s="177"/>
      <c r="J154" s="176">
        <f t="shared" si="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6"/>
        <v>0</v>
      </c>
      <c r="Q154" s="181">
        <v>0</v>
      </c>
      <c r="R154" s="181">
        <f t="shared" si="7"/>
        <v>0</v>
      </c>
      <c r="S154" s="181">
        <v>0</v>
      </c>
      <c r="T154" s="182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278</v>
      </c>
      <c r="BM154" s="183" t="s">
        <v>488</v>
      </c>
    </row>
    <row r="155" spans="1:65" s="2" customFormat="1" ht="21.75" customHeight="1" x14ac:dyDescent="0.15">
      <c r="A155" s="35"/>
      <c r="B155" s="141"/>
      <c r="C155" s="172" t="s">
        <v>379</v>
      </c>
      <c r="D155" s="172" t="s">
        <v>274</v>
      </c>
      <c r="E155" s="173" t="s">
        <v>3611</v>
      </c>
      <c r="F155" s="174" t="s">
        <v>3612</v>
      </c>
      <c r="G155" s="175" t="s">
        <v>302</v>
      </c>
      <c r="H155" s="176">
        <v>24</v>
      </c>
      <c r="I155" s="177"/>
      <c r="J155" s="176">
        <f t="shared" si="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6"/>
        <v>0</v>
      </c>
      <c r="Q155" s="181">
        <v>0</v>
      </c>
      <c r="R155" s="181">
        <f t="shared" si="7"/>
        <v>0</v>
      </c>
      <c r="S155" s="181">
        <v>0</v>
      </c>
      <c r="T155" s="182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278</v>
      </c>
      <c r="BM155" s="183" t="s">
        <v>500</v>
      </c>
    </row>
    <row r="156" spans="1:65" s="2" customFormat="1" ht="16.5" customHeight="1" x14ac:dyDescent="0.15">
      <c r="A156" s="35"/>
      <c r="B156" s="141"/>
      <c r="C156" s="172" t="s">
        <v>384</v>
      </c>
      <c r="D156" s="172" t="s">
        <v>274</v>
      </c>
      <c r="E156" s="173" t="s">
        <v>3613</v>
      </c>
      <c r="F156" s="174" t="s">
        <v>3614</v>
      </c>
      <c r="G156" s="175" t="s">
        <v>302</v>
      </c>
      <c r="H156" s="176">
        <v>3</v>
      </c>
      <c r="I156" s="177"/>
      <c r="J156" s="176">
        <f t="shared" si="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6"/>
        <v>0</v>
      </c>
      <c r="Q156" s="181">
        <v>0</v>
      </c>
      <c r="R156" s="181">
        <f t="shared" si="7"/>
        <v>0</v>
      </c>
      <c r="S156" s="181">
        <v>0</v>
      </c>
      <c r="T156" s="182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278</v>
      </c>
      <c r="BM156" s="183" t="s">
        <v>514</v>
      </c>
    </row>
    <row r="157" spans="1:65" s="2" customFormat="1" ht="16.5" customHeight="1" x14ac:dyDescent="0.15">
      <c r="A157" s="35"/>
      <c r="B157" s="141"/>
      <c r="C157" s="172" t="s">
        <v>7</v>
      </c>
      <c r="D157" s="172" t="s">
        <v>274</v>
      </c>
      <c r="E157" s="173" t="s">
        <v>3615</v>
      </c>
      <c r="F157" s="174" t="s">
        <v>3616</v>
      </c>
      <c r="G157" s="175" t="s">
        <v>302</v>
      </c>
      <c r="H157" s="176">
        <v>0</v>
      </c>
      <c r="I157" s="177"/>
      <c r="J157" s="176">
        <f t="shared" si="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6"/>
        <v>0</v>
      </c>
      <c r="Q157" s="181">
        <v>0</v>
      </c>
      <c r="R157" s="181">
        <f t="shared" si="7"/>
        <v>0</v>
      </c>
      <c r="S157" s="181">
        <v>0</v>
      </c>
      <c r="T157" s="182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278</v>
      </c>
      <c r="BM157" s="183" t="s">
        <v>528</v>
      </c>
    </row>
    <row r="158" spans="1:65" s="2" customFormat="1" ht="16.5" customHeight="1" x14ac:dyDescent="0.15">
      <c r="A158" s="35"/>
      <c r="B158" s="141"/>
      <c r="C158" s="172" t="s">
        <v>409</v>
      </c>
      <c r="D158" s="172" t="s">
        <v>274</v>
      </c>
      <c r="E158" s="173" t="s">
        <v>3617</v>
      </c>
      <c r="F158" s="174" t="s">
        <v>3618</v>
      </c>
      <c r="G158" s="175" t="s">
        <v>302</v>
      </c>
      <c r="H158" s="176">
        <v>0</v>
      </c>
      <c r="I158" s="177"/>
      <c r="J158" s="176">
        <f t="shared" si="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6"/>
        <v>0</v>
      </c>
      <c r="Q158" s="181">
        <v>0</v>
      </c>
      <c r="R158" s="181">
        <f t="shared" si="7"/>
        <v>0</v>
      </c>
      <c r="S158" s="181">
        <v>0</v>
      </c>
      <c r="T158" s="182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82</v>
      </c>
      <c r="AY158" s="18" t="s">
        <v>271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88</v>
      </c>
      <c r="BK158" s="105">
        <f t="shared" si="14"/>
        <v>0</v>
      </c>
      <c r="BL158" s="18" t="s">
        <v>278</v>
      </c>
      <c r="BM158" s="183" t="s">
        <v>542</v>
      </c>
    </row>
    <row r="159" spans="1:65" s="2" customFormat="1" ht="16.5" customHeight="1" x14ac:dyDescent="0.15">
      <c r="A159" s="35"/>
      <c r="B159" s="141"/>
      <c r="C159" s="172" t="s">
        <v>414</v>
      </c>
      <c r="D159" s="172" t="s">
        <v>274</v>
      </c>
      <c r="E159" s="173" t="s">
        <v>3619</v>
      </c>
      <c r="F159" s="174" t="s">
        <v>3620</v>
      </c>
      <c r="G159" s="175" t="s">
        <v>302</v>
      </c>
      <c r="H159" s="176">
        <v>0</v>
      </c>
      <c r="I159" s="177"/>
      <c r="J159" s="176">
        <f t="shared" si="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6"/>
        <v>0</v>
      </c>
      <c r="Q159" s="181">
        <v>0</v>
      </c>
      <c r="R159" s="181">
        <f t="shared" si="7"/>
        <v>0</v>
      </c>
      <c r="S159" s="181">
        <v>0</v>
      </c>
      <c r="T159" s="182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82</v>
      </c>
      <c r="AY159" s="18" t="s">
        <v>271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88</v>
      </c>
      <c r="BK159" s="105">
        <f t="shared" si="14"/>
        <v>0</v>
      </c>
      <c r="BL159" s="18" t="s">
        <v>278</v>
      </c>
      <c r="BM159" s="183" t="s">
        <v>555</v>
      </c>
    </row>
    <row r="160" spans="1:65" s="2" customFormat="1" ht="16.5" customHeight="1" x14ac:dyDescent="0.15">
      <c r="A160" s="35"/>
      <c r="B160" s="141"/>
      <c r="C160" s="172" t="s">
        <v>419</v>
      </c>
      <c r="D160" s="172" t="s">
        <v>274</v>
      </c>
      <c r="E160" s="173" t="s">
        <v>3621</v>
      </c>
      <c r="F160" s="174" t="s">
        <v>3622</v>
      </c>
      <c r="G160" s="175" t="s">
        <v>302</v>
      </c>
      <c r="H160" s="176">
        <v>250</v>
      </c>
      <c r="I160" s="177"/>
      <c r="J160" s="176">
        <f t="shared" si="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6"/>
        <v>0</v>
      </c>
      <c r="Q160" s="181">
        <v>0</v>
      </c>
      <c r="R160" s="181">
        <f t="shared" si="7"/>
        <v>0</v>
      </c>
      <c r="S160" s="181">
        <v>0</v>
      </c>
      <c r="T160" s="182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82</v>
      </c>
      <c r="AY160" s="18" t="s">
        <v>271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88</v>
      </c>
      <c r="BK160" s="105">
        <f t="shared" si="14"/>
        <v>0</v>
      </c>
      <c r="BL160" s="18" t="s">
        <v>278</v>
      </c>
      <c r="BM160" s="183" t="s">
        <v>1128</v>
      </c>
    </row>
    <row r="161" spans="1:65" s="2" customFormat="1" ht="21.75" customHeight="1" x14ac:dyDescent="0.15">
      <c r="A161" s="35"/>
      <c r="B161" s="141"/>
      <c r="C161" s="172" t="s">
        <v>424</v>
      </c>
      <c r="D161" s="172" t="s">
        <v>274</v>
      </c>
      <c r="E161" s="173" t="s">
        <v>3623</v>
      </c>
      <c r="F161" s="174" t="s">
        <v>3624</v>
      </c>
      <c r="G161" s="175" t="s">
        <v>302</v>
      </c>
      <c r="H161" s="176">
        <v>70</v>
      </c>
      <c r="I161" s="177"/>
      <c r="J161" s="176">
        <f t="shared" si="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6"/>
        <v>0</v>
      </c>
      <c r="Q161" s="181">
        <v>0</v>
      </c>
      <c r="R161" s="181">
        <f t="shared" si="7"/>
        <v>0</v>
      </c>
      <c r="S161" s="181">
        <v>0</v>
      </c>
      <c r="T161" s="182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88</v>
      </c>
      <c r="BK161" s="105">
        <f t="shared" si="14"/>
        <v>0</v>
      </c>
      <c r="BL161" s="18" t="s">
        <v>278</v>
      </c>
      <c r="BM161" s="183" t="s">
        <v>1144</v>
      </c>
    </row>
    <row r="162" spans="1:65" s="2" customFormat="1" ht="16.5" customHeight="1" x14ac:dyDescent="0.15">
      <c r="A162" s="35"/>
      <c r="B162" s="141"/>
      <c r="C162" s="172" t="s">
        <v>428</v>
      </c>
      <c r="D162" s="172" t="s">
        <v>274</v>
      </c>
      <c r="E162" s="173" t="s">
        <v>3625</v>
      </c>
      <c r="F162" s="174" t="s">
        <v>3626</v>
      </c>
      <c r="G162" s="175" t="s">
        <v>302</v>
      </c>
      <c r="H162" s="176">
        <v>24</v>
      </c>
      <c r="I162" s="177"/>
      <c r="J162" s="176">
        <f t="shared" si="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6"/>
        <v>0</v>
      </c>
      <c r="Q162" s="181">
        <v>0</v>
      </c>
      <c r="R162" s="181">
        <f t="shared" si="7"/>
        <v>0</v>
      </c>
      <c r="S162" s="181">
        <v>0</v>
      </c>
      <c r="T162" s="182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82</v>
      </c>
      <c r="AY162" s="18" t="s">
        <v>271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88</v>
      </c>
      <c r="BK162" s="105">
        <f t="shared" si="14"/>
        <v>0</v>
      </c>
      <c r="BL162" s="18" t="s">
        <v>278</v>
      </c>
      <c r="BM162" s="183" t="s">
        <v>1158</v>
      </c>
    </row>
    <row r="163" spans="1:65" s="2" customFormat="1" ht="21.75" customHeight="1" x14ac:dyDescent="0.15">
      <c r="A163" s="35"/>
      <c r="B163" s="141"/>
      <c r="C163" s="172" t="s">
        <v>433</v>
      </c>
      <c r="D163" s="172" t="s">
        <v>274</v>
      </c>
      <c r="E163" s="173" t="s">
        <v>3627</v>
      </c>
      <c r="F163" s="174" t="s">
        <v>3628</v>
      </c>
      <c r="G163" s="175" t="s">
        <v>302</v>
      </c>
      <c r="H163" s="176">
        <v>5</v>
      </c>
      <c r="I163" s="177"/>
      <c r="J163" s="176">
        <f t="shared" si="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6"/>
        <v>0</v>
      </c>
      <c r="Q163" s="181">
        <v>0</v>
      </c>
      <c r="R163" s="181">
        <f t="shared" si="7"/>
        <v>0</v>
      </c>
      <c r="S163" s="181">
        <v>0</v>
      </c>
      <c r="T163" s="182">
        <f t="shared" si="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 t="shared" si="9"/>
        <v>0</v>
      </c>
      <c r="BF163" s="105">
        <f t="shared" si="10"/>
        <v>0</v>
      </c>
      <c r="BG163" s="105">
        <f t="shared" si="11"/>
        <v>0</v>
      </c>
      <c r="BH163" s="105">
        <f t="shared" si="12"/>
        <v>0</v>
      </c>
      <c r="BI163" s="105">
        <f t="shared" si="13"/>
        <v>0</v>
      </c>
      <c r="BJ163" s="18" t="s">
        <v>88</v>
      </c>
      <c r="BK163" s="105">
        <f t="shared" si="14"/>
        <v>0</v>
      </c>
      <c r="BL163" s="18" t="s">
        <v>278</v>
      </c>
      <c r="BM163" s="183" t="s">
        <v>1172</v>
      </c>
    </row>
    <row r="164" spans="1:65" s="2" customFormat="1" ht="21.75" customHeight="1" x14ac:dyDescent="0.15">
      <c r="A164" s="35"/>
      <c r="B164" s="141"/>
      <c r="C164" s="172" t="s">
        <v>437</v>
      </c>
      <c r="D164" s="172" t="s">
        <v>274</v>
      </c>
      <c r="E164" s="173" t="s">
        <v>3629</v>
      </c>
      <c r="F164" s="174" t="s">
        <v>3630</v>
      </c>
      <c r="G164" s="175" t="s">
        <v>302</v>
      </c>
      <c r="H164" s="176">
        <v>5</v>
      </c>
      <c r="I164" s="177"/>
      <c r="J164" s="176">
        <f t="shared" si="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6"/>
        <v>0</v>
      </c>
      <c r="Q164" s="181">
        <v>0</v>
      </c>
      <c r="R164" s="181">
        <f t="shared" si="7"/>
        <v>0</v>
      </c>
      <c r="S164" s="181">
        <v>0</v>
      </c>
      <c r="T164" s="182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88</v>
      </c>
      <c r="BK164" s="105">
        <f t="shared" si="14"/>
        <v>0</v>
      </c>
      <c r="BL164" s="18" t="s">
        <v>278</v>
      </c>
      <c r="BM164" s="183" t="s">
        <v>1189</v>
      </c>
    </row>
    <row r="165" spans="1:65" s="2" customFormat="1" ht="21.75" customHeight="1" x14ac:dyDescent="0.15">
      <c r="A165" s="35"/>
      <c r="B165" s="141"/>
      <c r="C165" s="172" t="s">
        <v>441</v>
      </c>
      <c r="D165" s="172" t="s">
        <v>274</v>
      </c>
      <c r="E165" s="173" t="s">
        <v>3631</v>
      </c>
      <c r="F165" s="174" t="s">
        <v>3632</v>
      </c>
      <c r="G165" s="175" t="s">
        <v>302</v>
      </c>
      <c r="H165" s="176">
        <v>23</v>
      </c>
      <c r="I165" s="177"/>
      <c r="J165" s="176">
        <f t="shared" si="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6"/>
        <v>0</v>
      </c>
      <c r="Q165" s="181">
        <v>0</v>
      </c>
      <c r="R165" s="181">
        <f t="shared" si="7"/>
        <v>0</v>
      </c>
      <c r="S165" s="181">
        <v>0</v>
      </c>
      <c r="T165" s="182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82</v>
      </c>
      <c r="AY165" s="18" t="s">
        <v>271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88</v>
      </c>
      <c r="BK165" s="105">
        <f t="shared" si="14"/>
        <v>0</v>
      </c>
      <c r="BL165" s="18" t="s">
        <v>278</v>
      </c>
      <c r="BM165" s="183" t="s">
        <v>1204</v>
      </c>
    </row>
    <row r="166" spans="1:65" s="2" customFormat="1" ht="21.75" customHeight="1" x14ac:dyDescent="0.15">
      <c r="A166" s="35"/>
      <c r="B166" s="141"/>
      <c r="C166" s="172" t="s">
        <v>458</v>
      </c>
      <c r="D166" s="172" t="s">
        <v>274</v>
      </c>
      <c r="E166" s="173" t="s">
        <v>3633</v>
      </c>
      <c r="F166" s="174" t="s">
        <v>3634</v>
      </c>
      <c r="G166" s="175" t="s">
        <v>302</v>
      </c>
      <c r="H166" s="176">
        <v>9</v>
      </c>
      <c r="I166" s="177"/>
      <c r="J166" s="176">
        <f t="shared" si="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6"/>
        <v>0</v>
      </c>
      <c r="Q166" s="181">
        <v>0</v>
      </c>
      <c r="R166" s="181">
        <f t="shared" si="7"/>
        <v>0</v>
      </c>
      <c r="S166" s="181">
        <v>0</v>
      </c>
      <c r="T166" s="182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88</v>
      </c>
      <c r="BK166" s="105">
        <f t="shared" si="14"/>
        <v>0</v>
      </c>
      <c r="BL166" s="18" t="s">
        <v>278</v>
      </c>
      <c r="BM166" s="183" t="s">
        <v>1216</v>
      </c>
    </row>
    <row r="167" spans="1:65" s="2" customFormat="1" ht="21.75" customHeight="1" x14ac:dyDescent="0.15">
      <c r="A167" s="35"/>
      <c r="B167" s="141"/>
      <c r="C167" s="172" t="s">
        <v>465</v>
      </c>
      <c r="D167" s="172" t="s">
        <v>274</v>
      </c>
      <c r="E167" s="173" t="s">
        <v>3635</v>
      </c>
      <c r="F167" s="174" t="s">
        <v>3636</v>
      </c>
      <c r="G167" s="175" t="s">
        <v>302</v>
      </c>
      <c r="H167" s="176">
        <v>18</v>
      </c>
      <c r="I167" s="177"/>
      <c r="J167" s="176">
        <f t="shared" si="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6"/>
        <v>0</v>
      </c>
      <c r="Q167" s="181">
        <v>0</v>
      </c>
      <c r="R167" s="181">
        <f t="shared" si="7"/>
        <v>0</v>
      </c>
      <c r="S167" s="181">
        <v>0</v>
      </c>
      <c r="T167" s="182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88</v>
      </c>
      <c r="BK167" s="105">
        <f t="shared" si="14"/>
        <v>0</v>
      </c>
      <c r="BL167" s="18" t="s">
        <v>278</v>
      </c>
      <c r="BM167" s="183" t="s">
        <v>1228</v>
      </c>
    </row>
    <row r="168" spans="1:65" s="2" customFormat="1" ht="21.75" customHeight="1" x14ac:dyDescent="0.15">
      <c r="A168" s="35"/>
      <c r="B168" s="141"/>
      <c r="C168" s="172" t="s">
        <v>473</v>
      </c>
      <c r="D168" s="172" t="s">
        <v>274</v>
      </c>
      <c r="E168" s="173" t="s">
        <v>3637</v>
      </c>
      <c r="F168" s="174" t="s">
        <v>3638</v>
      </c>
      <c r="G168" s="175" t="s">
        <v>302</v>
      </c>
      <c r="H168" s="176">
        <v>30</v>
      </c>
      <c r="I168" s="177"/>
      <c r="J168" s="176">
        <f t="shared" si="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6"/>
        <v>0</v>
      </c>
      <c r="Q168" s="181">
        <v>0</v>
      </c>
      <c r="R168" s="181">
        <f t="shared" si="7"/>
        <v>0</v>
      </c>
      <c r="S168" s="181">
        <v>0</v>
      </c>
      <c r="T168" s="182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88</v>
      </c>
      <c r="BK168" s="105">
        <f t="shared" si="14"/>
        <v>0</v>
      </c>
      <c r="BL168" s="18" t="s">
        <v>278</v>
      </c>
      <c r="BM168" s="183" t="s">
        <v>1238</v>
      </c>
    </row>
    <row r="169" spans="1:65" s="2" customFormat="1" ht="16.5" customHeight="1" x14ac:dyDescent="0.15">
      <c r="A169" s="35"/>
      <c r="B169" s="141"/>
      <c r="C169" s="172" t="s">
        <v>478</v>
      </c>
      <c r="D169" s="172" t="s">
        <v>274</v>
      </c>
      <c r="E169" s="173" t="s">
        <v>3639</v>
      </c>
      <c r="F169" s="174" t="s">
        <v>3640</v>
      </c>
      <c r="G169" s="175" t="s">
        <v>319</v>
      </c>
      <c r="H169" s="176">
        <v>2000</v>
      </c>
      <c r="I169" s="177"/>
      <c r="J169" s="176">
        <f t="shared" si="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6"/>
        <v>0</v>
      </c>
      <c r="Q169" s="181">
        <v>0</v>
      </c>
      <c r="R169" s="181">
        <f t="shared" si="7"/>
        <v>0</v>
      </c>
      <c r="S169" s="181">
        <v>0</v>
      </c>
      <c r="T169" s="182">
        <f t="shared" si="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 t="shared" si="9"/>
        <v>0</v>
      </c>
      <c r="BF169" s="105">
        <f t="shared" si="10"/>
        <v>0</v>
      </c>
      <c r="BG169" s="105">
        <f t="shared" si="11"/>
        <v>0</v>
      </c>
      <c r="BH169" s="105">
        <f t="shared" si="12"/>
        <v>0</v>
      </c>
      <c r="BI169" s="105">
        <f t="shared" si="13"/>
        <v>0</v>
      </c>
      <c r="BJ169" s="18" t="s">
        <v>88</v>
      </c>
      <c r="BK169" s="105">
        <f t="shared" si="14"/>
        <v>0</v>
      </c>
      <c r="BL169" s="18" t="s">
        <v>278</v>
      </c>
      <c r="BM169" s="183" t="s">
        <v>1247</v>
      </c>
    </row>
    <row r="170" spans="1:65" s="2" customFormat="1" ht="16.5" customHeight="1" x14ac:dyDescent="0.15">
      <c r="A170" s="35"/>
      <c r="B170" s="141"/>
      <c r="C170" s="172" t="s">
        <v>482</v>
      </c>
      <c r="D170" s="172" t="s">
        <v>274</v>
      </c>
      <c r="E170" s="173" t="s">
        <v>3641</v>
      </c>
      <c r="F170" s="174" t="s">
        <v>3642</v>
      </c>
      <c r="G170" s="175" t="s">
        <v>319</v>
      </c>
      <c r="H170" s="176">
        <v>150</v>
      </c>
      <c r="I170" s="177"/>
      <c r="J170" s="176">
        <f t="shared" si="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6"/>
        <v>0</v>
      </c>
      <c r="Q170" s="181">
        <v>0</v>
      </c>
      <c r="R170" s="181">
        <f t="shared" si="7"/>
        <v>0</v>
      </c>
      <c r="S170" s="181">
        <v>0</v>
      </c>
      <c r="T170" s="182">
        <f t="shared" si="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 t="shared" si="9"/>
        <v>0</v>
      </c>
      <c r="BF170" s="105">
        <f t="shared" si="10"/>
        <v>0</v>
      </c>
      <c r="BG170" s="105">
        <f t="shared" si="11"/>
        <v>0</v>
      </c>
      <c r="BH170" s="105">
        <f t="shared" si="12"/>
        <v>0</v>
      </c>
      <c r="BI170" s="105">
        <f t="shared" si="13"/>
        <v>0</v>
      </c>
      <c r="BJ170" s="18" t="s">
        <v>88</v>
      </c>
      <c r="BK170" s="105">
        <f t="shared" si="14"/>
        <v>0</v>
      </c>
      <c r="BL170" s="18" t="s">
        <v>278</v>
      </c>
      <c r="BM170" s="183" t="s">
        <v>1257</v>
      </c>
    </row>
    <row r="171" spans="1:65" s="2" customFormat="1" ht="21.75" customHeight="1" x14ac:dyDescent="0.15">
      <c r="A171" s="35"/>
      <c r="B171" s="141"/>
      <c r="C171" s="172" t="s">
        <v>488</v>
      </c>
      <c r="D171" s="172" t="s">
        <v>274</v>
      </c>
      <c r="E171" s="173" t="s">
        <v>3643</v>
      </c>
      <c r="F171" s="174" t="s">
        <v>3644</v>
      </c>
      <c r="G171" s="175" t="s">
        <v>319</v>
      </c>
      <c r="H171" s="176">
        <v>20</v>
      </c>
      <c r="I171" s="177"/>
      <c r="J171" s="176">
        <f t="shared" si="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6"/>
        <v>0</v>
      </c>
      <c r="Q171" s="181">
        <v>0</v>
      </c>
      <c r="R171" s="181">
        <f t="shared" si="7"/>
        <v>0</v>
      </c>
      <c r="S171" s="181">
        <v>0</v>
      </c>
      <c r="T171" s="182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82</v>
      </c>
      <c r="AY171" s="18" t="s">
        <v>271</v>
      </c>
      <c r="BE171" s="105">
        <f t="shared" si="9"/>
        <v>0</v>
      </c>
      <c r="BF171" s="105">
        <f t="shared" si="10"/>
        <v>0</v>
      </c>
      <c r="BG171" s="105">
        <f t="shared" si="11"/>
        <v>0</v>
      </c>
      <c r="BH171" s="105">
        <f t="shared" si="12"/>
        <v>0</v>
      </c>
      <c r="BI171" s="105">
        <f t="shared" si="13"/>
        <v>0</v>
      </c>
      <c r="BJ171" s="18" t="s">
        <v>88</v>
      </c>
      <c r="BK171" s="105">
        <f t="shared" si="14"/>
        <v>0</v>
      </c>
      <c r="BL171" s="18" t="s">
        <v>278</v>
      </c>
      <c r="BM171" s="183" t="s">
        <v>1276</v>
      </c>
    </row>
    <row r="172" spans="1:65" s="2" customFormat="1" ht="16.5" customHeight="1" x14ac:dyDescent="0.15">
      <c r="A172" s="35"/>
      <c r="B172" s="141"/>
      <c r="C172" s="172" t="s">
        <v>496</v>
      </c>
      <c r="D172" s="172" t="s">
        <v>274</v>
      </c>
      <c r="E172" s="173" t="s">
        <v>3645</v>
      </c>
      <c r="F172" s="174" t="s">
        <v>3646</v>
      </c>
      <c r="G172" s="175" t="s">
        <v>319</v>
      </c>
      <c r="H172" s="176">
        <v>20</v>
      </c>
      <c r="I172" s="177"/>
      <c r="J172" s="176">
        <f t="shared" ref="J172:J203" si="15">ROUND(I172*H172,2)</f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ref="P172:P203" si="16">O172*H172</f>
        <v>0</v>
      </c>
      <c r="Q172" s="181">
        <v>0</v>
      </c>
      <c r="R172" s="181">
        <f t="shared" ref="R172:R203" si="17">Q172*H172</f>
        <v>0</v>
      </c>
      <c r="S172" s="181">
        <v>0</v>
      </c>
      <c r="T172" s="182">
        <f t="shared" ref="T172:T203" si="18"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82</v>
      </c>
      <c r="AY172" s="18" t="s">
        <v>271</v>
      </c>
      <c r="BE172" s="105">
        <f t="shared" ref="BE172:BE203" si="19">IF(N172="základná",J172,0)</f>
        <v>0</v>
      </c>
      <c r="BF172" s="105">
        <f t="shared" ref="BF172:BF203" si="20">IF(N172="znížená",J172,0)</f>
        <v>0</v>
      </c>
      <c r="BG172" s="105">
        <f t="shared" ref="BG172:BG203" si="21">IF(N172="zákl. prenesená",J172,0)</f>
        <v>0</v>
      </c>
      <c r="BH172" s="105">
        <f t="shared" ref="BH172:BH203" si="22">IF(N172="zníž. prenesená",J172,0)</f>
        <v>0</v>
      </c>
      <c r="BI172" s="105">
        <f t="shared" ref="BI172:BI203" si="23">IF(N172="nulová",J172,0)</f>
        <v>0</v>
      </c>
      <c r="BJ172" s="18" t="s">
        <v>88</v>
      </c>
      <c r="BK172" s="105">
        <f t="shared" ref="BK172:BK203" si="24">ROUND(I172*H172,2)</f>
        <v>0</v>
      </c>
      <c r="BL172" s="18" t="s">
        <v>278</v>
      </c>
      <c r="BM172" s="183" t="s">
        <v>1285</v>
      </c>
    </row>
    <row r="173" spans="1:65" s="2" customFormat="1" ht="16.5" customHeight="1" x14ac:dyDescent="0.15">
      <c r="A173" s="35"/>
      <c r="B173" s="141"/>
      <c r="C173" s="172" t="s">
        <v>500</v>
      </c>
      <c r="D173" s="172" t="s">
        <v>274</v>
      </c>
      <c r="E173" s="173" t="s">
        <v>3647</v>
      </c>
      <c r="F173" s="174" t="s">
        <v>3648</v>
      </c>
      <c r="G173" s="175" t="s">
        <v>319</v>
      </c>
      <c r="H173" s="176">
        <v>50</v>
      </c>
      <c r="I173" s="177"/>
      <c r="J173" s="176">
        <f t="shared" si="1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82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278</v>
      </c>
      <c r="BM173" s="183" t="s">
        <v>1296</v>
      </c>
    </row>
    <row r="174" spans="1:65" s="2" customFormat="1" ht="16.5" customHeight="1" x14ac:dyDescent="0.15">
      <c r="A174" s="35"/>
      <c r="B174" s="141"/>
      <c r="C174" s="172" t="s">
        <v>507</v>
      </c>
      <c r="D174" s="172" t="s">
        <v>274</v>
      </c>
      <c r="E174" s="173" t="s">
        <v>3649</v>
      </c>
      <c r="F174" s="174" t="s">
        <v>3650</v>
      </c>
      <c r="G174" s="175" t="s">
        <v>319</v>
      </c>
      <c r="H174" s="176">
        <v>200</v>
      </c>
      <c r="I174" s="177"/>
      <c r="J174" s="176">
        <f t="shared" si="1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82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278</v>
      </c>
      <c r="BM174" s="183" t="s">
        <v>1302</v>
      </c>
    </row>
    <row r="175" spans="1:65" s="2" customFormat="1" ht="16.5" customHeight="1" x14ac:dyDescent="0.15">
      <c r="A175" s="35"/>
      <c r="B175" s="141"/>
      <c r="C175" s="172" t="s">
        <v>514</v>
      </c>
      <c r="D175" s="172" t="s">
        <v>274</v>
      </c>
      <c r="E175" s="173" t="s">
        <v>3651</v>
      </c>
      <c r="F175" s="174" t="s">
        <v>3652</v>
      </c>
      <c r="G175" s="175" t="s">
        <v>319</v>
      </c>
      <c r="H175" s="176">
        <v>50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82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1312</v>
      </c>
    </row>
    <row r="176" spans="1:65" s="2" customFormat="1" ht="16.5" customHeight="1" x14ac:dyDescent="0.15">
      <c r="A176" s="35"/>
      <c r="B176" s="141"/>
      <c r="C176" s="172" t="s">
        <v>519</v>
      </c>
      <c r="D176" s="172" t="s">
        <v>274</v>
      </c>
      <c r="E176" s="173" t="s">
        <v>3653</v>
      </c>
      <c r="F176" s="174" t="s">
        <v>3654</v>
      </c>
      <c r="G176" s="175" t="s">
        <v>319</v>
      </c>
      <c r="H176" s="176">
        <v>220</v>
      </c>
      <c r="I176" s="177"/>
      <c r="J176" s="176">
        <f t="shared" si="15"/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82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1321</v>
      </c>
    </row>
    <row r="177" spans="1:65" s="2" customFormat="1" ht="16.5" customHeight="1" x14ac:dyDescent="0.15">
      <c r="A177" s="35"/>
      <c r="B177" s="141"/>
      <c r="C177" s="172" t="s">
        <v>528</v>
      </c>
      <c r="D177" s="172" t="s">
        <v>274</v>
      </c>
      <c r="E177" s="173" t="s">
        <v>3655</v>
      </c>
      <c r="F177" s="174" t="s">
        <v>3656</v>
      </c>
      <c r="G177" s="175" t="s">
        <v>319</v>
      </c>
      <c r="H177" s="176">
        <v>0</v>
      </c>
      <c r="I177" s="177"/>
      <c r="J177" s="176">
        <f t="shared" si="15"/>
        <v>0</v>
      </c>
      <c r="K177" s="178"/>
      <c r="L177" s="36"/>
      <c r="M177" s="179" t="s">
        <v>1</v>
      </c>
      <c r="N177" s="180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278</v>
      </c>
      <c r="AT177" s="183" t="s">
        <v>274</v>
      </c>
      <c r="AU177" s="183" t="s">
        <v>82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1338</v>
      </c>
    </row>
    <row r="178" spans="1:65" s="2" customFormat="1" ht="16.5" customHeight="1" x14ac:dyDescent="0.15">
      <c r="A178" s="35"/>
      <c r="B178" s="141"/>
      <c r="C178" s="172" t="s">
        <v>535</v>
      </c>
      <c r="D178" s="172" t="s">
        <v>274</v>
      </c>
      <c r="E178" s="173" t="s">
        <v>3657</v>
      </c>
      <c r="F178" s="174" t="s">
        <v>3658</v>
      </c>
      <c r="G178" s="175" t="s">
        <v>319</v>
      </c>
      <c r="H178" s="176">
        <v>100</v>
      </c>
      <c r="I178" s="177"/>
      <c r="J178" s="176">
        <f t="shared" si="1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82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1362</v>
      </c>
    </row>
    <row r="179" spans="1:65" s="2" customFormat="1" ht="16.5" customHeight="1" x14ac:dyDescent="0.15">
      <c r="A179" s="35"/>
      <c r="B179" s="141"/>
      <c r="C179" s="172" t="s">
        <v>542</v>
      </c>
      <c r="D179" s="172" t="s">
        <v>274</v>
      </c>
      <c r="E179" s="173" t="s">
        <v>3659</v>
      </c>
      <c r="F179" s="174" t="s">
        <v>3660</v>
      </c>
      <c r="G179" s="175" t="s">
        <v>319</v>
      </c>
      <c r="H179" s="176">
        <v>0</v>
      </c>
      <c r="I179" s="177"/>
      <c r="J179" s="176">
        <f t="shared" si="1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82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1372</v>
      </c>
    </row>
    <row r="180" spans="1:65" s="2" customFormat="1" ht="16.5" customHeight="1" x14ac:dyDescent="0.15">
      <c r="A180" s="35"/>
      <c r="B180" s="141"/>
      <c r="C180" s="172" t="s">
        <v>550</v>
      </c>
      <c r="D180" s="172" t="s">
        <v>274</v>
      </c>
      <c r="E180" s="173" t="s">
        <v>3661</v>
      </c>
      <c r="F180" s="174" t="s">
        <v>3662</v>
      </c>
      <c r="G180" s="175" t="s">
        <v>319</v>
      </c>
      <c r="H180" s="176">
        <v>40</v>
      </c>
      <c r="I180" s="177"/>
      <c r="J180" s="176">
        <f t="shared" si="15"/>
        <v>0</v>
      </c>
      <c r="K180" s="178"/>
      <c r="L180" s="36"/>
      <c r="M180" s="179" t="s">
        <v>1</v>
      </c>
      <c r="N180" s="180" t="s">
        <v>41</v>
      </c>
      <c r="O180" s="61"/>
      <c r="P180" s="181">
        <f t="shared" si="16"/>
        <v>0</v>
      </c>
      <c r="Q180" s="181">
        <v>0</v>
      </c>
      <c r="R180" s="181">
        <f t="shared" si="17"/>
        <v>0</v>
      </c>
      <c r="S180" s="181">
        <v>0</v>
      </c>
      <c r="T180" s="182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278</v>
      </c>
      <c r="AT180" s="183" t="s">
        <v>274</v>
      </c>
      <c r="AU180" s="183" t="s">
        <v>82</v>
      </c>
      <c r="AY180" s="18" t="s">
        <v>271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278</v>
      </c>
      <c r="BM180" s="183" t="s">
        <v>1381</v>
      </c>
    </row>
    <row r="181" spans="1:65" s="2" customFormat="1" ht="16.5" customHeight="1" x14ac:dyDescent="0.15">
      <c r="A181" s="35"/>
      <c r="B181" s="141"/>
      <c r="C181" s="172" t="s">
        <v>555</v>
      </c>
      <c r="D181" s="172" t="s">
        <v>274</v>
      </c>
      <c r="E181" s="173" t="s">
        <v>3663</v>
      </c>
      <c r="F181" s="174" t="s">
        <v>3664</v>
      </c>
      <c r="G181" s="175" t="s">
        <v>319</v>
      </c>
      <c r="H181" s="176">
        <v>0</v>
      </c>
      <c r="I181" s="177"/>
      <c r="J181" s="176">
        <f t="shared" si="15"/>
        <v>0</v>
      </c>
      <c r="K181" s="178"/>
      <c r="L181" s="36"/>
      <c r="M181" s="179" t="s">
        <v>1</v>
      </c>
      <c r="N181" s="180" t="s">
        <v>41</v>
      </c>
      <c r="O181" s="61"/>
      <c r="P181" s="181">
        <f t="shared" si="16"/>
        <v>0</v>
      </c>
      <c r="Q181" s="181">
        <v>0</v>
      </c>
      <c r="R181" s="181">
        <f t="shared" si="17"/>
        <v>0</v>
      </c>
      <c r="S181" s="181">
        <v>0</v>
      </c>
      <c r="T181" s="182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82</v>
      </c>
      <c r="AY181" s="18" t="s">
        <v>271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278</v>
      </c>
      <c r="BM181" s="183" t="s">
        <v>1392</v>
      </c>
    </row>
    <row r="182" spans="1:65" s="2" customFormat="1" ht="16.5" customHeight="1" x14ac:dyDescent="0.15">
      <c r="A182" s="35"/>
      <c r="B182" s="141"/>
      <c r="C182" s="172" t="s">
        <v>684</v>
      </c>
      <c r="D182" s="172" t="s">
        <v>274</v>
      </c>
      <c r="E182" s="173" t="s">
        <v>3665</v>
      </c>
      <c r="F182" s="174" t="s">
        <v>3666</v>
      </c>
      <c r="G182" s="175" t="s">
        <v>319</v>
      </c>
      <c r="H182" s="176">
        <v>100</v>
      </c>
      <c r="I182" s="177"/>
      <c r="J182" s="176">
        <f t="shared" si="15"/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si="16"/>
        <v>0</v>
      </c>
      <c r="Q182" s="181">
        <v>0</v>
      </c>
      <c r="R182" s="181">
        <f t="shared" si="17"/>
        <v>0</v>
      </c>
      <c r="S182" s="181">
        <v>0</v>
      </c>
      <c r="T182" s="182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82</v>
      </c>
      <c r="AY182" s="18" t="s">
        <v>271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278</v>
      </c>
      <c r="BM182" s="183" t="s">
        <v>1401</v>
      </c>
    </row>
    <row r="183" spans="1:65" s="2" customFormat="1" ht="16.5" customHeight="1" x14ac:dyDescent="0.15">
      <c r="A183" s="35"/>
      <c r="B183" s="141"/>
      <c r="C183" s="172" t="s">
        <v>1128</v>
      </c>
      <c r="D183" s="172" t="s">
        <v>274</v>
      </c>
      <c r="E183" s="173" t="s">
        <v>3667</v>
      </c>
      <c r="F183" s="174" t="s">
        <v>3668</v>
      </c>
      <c r="G183" s="175" t="s">
        <v>319</v>
      </c>
      <c r="H183" s="176">
        <v>100</v>
      </c>
      <c r="I183" s="177"/>
      <c r="J183" s="176">
        <f t="shared" si="15"/>
        <v>0</v>
      </c>
      <c r="K183" s="178"/>
      <c r="L183" s="36"/>
      <c r="M183" s="179" t="s">
        <v>1</v>
      </c>
      <c r="N183" s="180" t="s">
        <v>41</v>
      </c>
      <c r="O183" s="61"/>
      <c r="P183" s="181">
        <f t="shared" si="16"/>
        <v>0</v>
      </c>
      <c r="Q183" s="181">
        <v>0</v>
      </c>
      <c r="R183" s="181">
        <f t="shared" si="17"/>
        <v>0</v>
      </c>
      <c r="S183" s="181">
        <v>0</v>
      </c>
      <c r="T183" s="182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82</v>
      </c>
      <c r="AY183" s="18" t="s">
        <v>271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278</v>
      </c>
      <c r="BM183" s="183" t="s">
        <v>1411</v>
      </c>
    </row>
    <row r="184" spans="1:65" s="2" customFormat="1" ht="16.5" customHeight="1" x14ac:dyDescent="0.15">
      <c r="A184" s="35"/>
      <c r="B184" s="141"/>
      <c r="C184" s="172" t="s">
        <v>1137</v>
      </c>
      <c r="D184" s="172" t="s">
        <v>274</v>
      </c>
      <c r="E184" s="173" t="s">
        <v>3669</v>
      </c>
      <c r="F184" s="174" t="s">
        <v>3670</v>
      </c>
      <c r="G184" s="175" t="s">
        <v>319</v>
      </c>
      <c r="H184" s="176">
        <v>5110</v>
      </c>
      <c r="I184" s="177"/>
      <c r="J184" s="176">
        <f t="shared" si="15"/>
        <v>0</v>
      </c>
      <c r="K184" s="178"/>
      <c r="L184" s="36"/>
      <c r="M184" s="179" t="s">
        <v>1</v>
      </c>
      <c r="N184" s="180" t="s">
        <v>41</v>
      </c>
      <c r="O184" s="61"/>
      <c r="P184" s="181">
        <f t="shared" si="16"/>
        <v>0</v>
      </c>
      <c r="Q184" s="181">
        <v>0</v>
      </c>
      <c r="R184" s="181">
        <f t="shared" si="17"/>
        <v>0</v>
      </c>
      <c r="S184" s="181">
        <v>0</v>
      </c>
      <c r="T184" s="182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82</v>
      </c>
      <c r="AY184" s="18" t="s">
        <v>271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278</v>
      </c>
      <c r="BM184" s="183" t="s">
        <v>1417</v>
      </c>
    </row>
    <row r="185" spans="1:65" s="2" customFormat="1" ht="16.5" customHeight="1" x14ac:dyDescent="0.15">
      <c r="A185" s="35"/>
      <c r="B185" s="141"/>
      <c r="C185" s="172" t="s">
        <v>1144</v>
      </c>
      <c r="D185" s="172" t="s">
        <v>274</v>
      </c>
      <c r="E185" s="173" t="s">
        <v>3671</v>
      </c>
      <c r="F185" s="174" t="s">
        <v>3672</v>
      </c>
      <c r="G185" s="175" t="s">
        <v>319</v>
      </c>
      <c r="H185" s="176">
        <v>5850</v>
      </c>
      <c r="I185" s="177"/>
      <c r="J185" s="176">
        <f t="shared" si="15"/>
        <v>0</v>
      </c>
      <c r="K185" s="178"/>
      <c r="L185" s="36"/>
      <c r="M185" s="179" t="s">
        <v>1</v>
      </c>
      <c r="N185" s="180" t="s">
        <v>41</v>
      </c>
      <c r="O185" s="61"/>
      <c r="P185" s="181">
        <f t="shared" si="16"/>
        <v>0</v>
      </c>
      <c r="Q185" s="181">
        <v>0</v>
      </c>
      <c r="R185" s="181">
        <f t="shared" si="17"/>
        <v>0</v>
      </c>
      <c r="S185" s="181">
        <v>0</v>
      </c>
      <c r="T185" s="182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82</v>
      </c>
      <c r="AY185" s="18" t="s">
        <v>271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88</v>
      </c>
      <c r="BK185" s="105">
        <f t="shared" si="24"/>
        <v>0</v>
      </c>
      <c r="BL185" s="18" t="s">
        <v>278</v>
      </c>
      <c r="BM185" s="183" t="s">
        <v>1433</v>
      </c>
    </row>
    <row r="186" spans="1:65" s="2" customFormat="1" ht="16.5" customHeight="1" x14ac:dyDescent="0.15">
      <c r="A186" s="35"/>
      <c r="B186" s="141"/>
      <c r="C186" s="172" t="s">
        <v>1154</v>
      </c>
      <c r="D186" s="172" t="s">
        <v>274</v>
      </c>
      <c r="E186" s="173" t="s">
        <v>3673</v>
      </c>
      <c r="F186" s="174" t="s">
        <v>3674</v>
      </c>
      <c r="G186" s="175" t="s">
        <v>319</v>
      </c>
      <c r="H186" s="176">
        <v>810</v>
      </c>
      <c r="I186" s="177"/>
      <c r="J186" s="176">
        <f t="shared" si="15"/>
        <v>0</v>
      </c>
      <c r="K186" s="178"/>
      <c r="L186" s="36"/>
      <c r="M186" s="179" t="s">
        <v>1</v>
      </c>
      <c r="N186" s="180" t="s">
        <v>41</v>
      </c>
      <c r="O186" s="61"/>
      <c r="P186" s="181">
        <f t="shared" si="16"/>
        <v>0</v>
      </c>
      <c r="Q186" s="181">
        <v>0</v>
      </c>
      <c r="R186" s="181">
        <f t="shared" si="17"/>
        <v>0</v>
      </c>
      <c r="S186" s="181">
        <v>0</v>
      </c>
      <c r="T186" s="182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82</v>
      </c>
      <c r="AY186" s="18" t="s">
        <v>271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88</v>
      </c>
      <c r="BK186" s="105">
        <f t="shared" si="24"/>
        <v>0</v>
      </c>
      <c r="BL186" s="18" t="s">
        <v>278</v>
      </c>
      <c r="BM186" s="183" t="s">
        <v>1442</v>
      </c>
    </row>
    <row r="187" spans="1:65" s="2" customFormat="1" ht="16.5" customHeight="1" x14ac:dyDescent="0.15">
      <c r="A187" s="35"/>
      <c r="B187" s="141"/>
      <c r="C187" s="172" t="s">
        <v>1158</v>
      </c>
      <c r="D187" s="172" t="s">
        <v>274</v>
      </c>
      <c r="E187" s="173" t="s">
        <v>3675</v>
      </c>
      <c r="F187" s="174" t="s">
        <v>3676</v>
      </c>
      <c r="G187" s="175" t="s">
        <v>319</v>
      </c>
      <c r="H187" s="176">
        <v>100</v>
      </c>
      <c r="I187" s="177"/>
      <c r="J187" s="176">
        <f t="shared" si="15"/>
        <v>0</v>
      </c>
      <c r="K187" s="178"/>
      <c r="L187" s="36"/>
      <c r="M187" s="179" t="s">
        <v>1</v>
      </c>
      <c r="N187" s="180" t="s">
        <v>41</v>
      </c>
      <c r="O187" s="61"/>
      <c r="P187" s="181">
        <f t="shared" si="16"/>
        <v>0</v>
      </c>
      <c r="Q187" s="181">
        <v>0</v>
      </c>
      <c r="R187" s="181">
        <f t="shared" si="17"/>
        <v>0</v>
      </c>
      <c r="S187" s="181">
        <v>0</v>
      </c>
      <c r="T187" s="182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82</v>
      </c>
      <c r="AY187" s="18" t="s">
        <v>271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88</v>
      </c>
      <c r="BK187" s="105">
        <f t="shared" si="24"/>
        <v>0</v>
      </c>
      <c r="BL187" s="18" t="s">
        <v>278</v>
      </c>
      <c r="BM187" s="183" t="s">
        <v>1449</v>
      </c>
    </row>
    <row r="188" spans="1:65" s="2" customFormat="1" ht="16.5" customHeight="1" x14ac:dyDescent="0.15">
      <c r="A188" s="35"/>
      <c r="B188" s="141"/>
      <c r="C188" s="172" t="s">
        <v>1162</v>
      </c>
      <c r="D188" s="172" t="s">
        <v>274</v>
      </c>
      <c r="E188" s="173" t="s">
        <v>3677</v>
      </c>
      <c r="F188" s="174" t="s">
        <v>3678</v>
      </c>
      <c r="G188" s="175" t="s">
        <v>319</v>
      </c>
      <c r="H188" s="176">
        <v>0</v>
      </c>
      <c r="I188" s="177"/>
      <c r="J188" s="176">
        <f t="shared" si="15"/>
        <v>0</v>
      </c>
      <c r="K188" s="178"/>
      <c r="L188" s="36"/>
      <c r="M188" s="179" t="s">
        <v>1</v>
      </c>
      <c r="N188" s="180" t="s">
        <v>41</v>
      </c>
      <c r="O188" s="61"/>
      <c r="P188" s="181">
        <f t="shared" si="16"/>
        <v>0</v>
      </c>
      <c r="Q188" s="181">
        <v>0</v>
      </c>
      <c r="R188" s="181">
        <f t="shared" si="17"/>
        <v>0</v>
      </c>
      <c r="S188" s="181">
        <v>0</v>
      </c>
      <c r="T188" s="182">
        <f t="shared" si="1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82</v>
      </c>
      <c r="AY188" s="18" t="s">
        <v>271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88</v>
      </c>
      <c r="BK188" s="105">
        <f t="shared" si="24"/>
        <v>0</v>
      </c>
      <c r="BL188" s="18" t="s">
        <v>278</v>
      </c>
      <c r="BM188" s="183" t="s">
        <v>1457</v>
      </c>
    </row>
    <row r="189" spans="1:65" s="2" customFormat="1" ht="16.5" customHeight="1" x14ac:dyDescent="0.15">
      <c r="A189" s="35"/>
      <c r="B189" s="141"/>
      <c r="C189" s="172" t="s">
        <v>1172</v>
      </c>
      <c r="D189" s="172" t="s">
        <v>274</v>
      </c>
      <c r="E189" s="173" t="s">
        <v>3679</v>
      </c>
      <c r="F189" s="174" t="s">
        <v>3680</v>
      </c>
      <c r="G189" s="175" t="s">
        <v>319</v>
      </c>
      <c r="H189" s="176">
        <v>0</v>
      </c>
      <c r="I189" s="177"/>
      <c r="J189" s="176">
        <f t="shared" si="15"/>
        <v>0</v>
      </c>
      <c r="K189" s="178"/>
      <c r="L189" s="36"/>
      <c r="M189" s="179" t="s">
        <v>1</v>
      </c>
      <c r="N189" s="180" t="s">
        <v>41</v>
      </c>
      <c r="O189" s="61"/>
      <c r="P189" s="181">
        <f t="shared" si="16"/>
        <v>0</v>
      </c>
      <c r="Q189" s="181">
        <v>0</v>
      </c>
      <c r="R189" s="181">
        <f t="shared" si="17"/>
        <v>0</v>
      </c>
      <c r="S189" s="181">
        <v>0</v>
      </c>
      <c r="T189" s="182">
        <f t="shared" si="1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82</v>
      </c>
      <c r="AY189" s="18" t="s">
        <v>271</v>
      </c>
      <c r="BE189" s="105">
        <f t="shared" si="19"/>
        <v>0</v>
      </c>
      <c r="BF189" s="105">
        <f t="shared" si="20"/>
        <v>0</v>
      </c>
      <c r="BG189" s="105">
        <f t="shared" si="21"/>
        <v>0</v>
      </c>
      <c r="BH189" s="105">
        <f t="shared" si="22"/>
        <v>0</v>
      </c>
      <c r="BI189" s="105">
        <f t="shared" si="23"/>
        <v>0</v>
      </c>
      <c r="BJ189" s="18" t="s">
        <v>88</v>
      </c>
      <c r="BK189" s="105">
        <f t="shared" si="24"/>
        <v>0</v>
      </c>
      <c r="BL189" s="18" t="s">
        <v>278</v>
      </c>
      <c r="BM189" s="183" t="s">
        <v>1469</v>
      </c>
    </row>
    <row r="190" spans="1:65" s="2" customFormat="1" ht="16.5" customHeight="1" x14ac:dyDescent="0.15">
      <c r="A190" s="35"/>
      <c r="B190" s="141"/>
      <c r="C190" s="172" t="s">
        <v>1178</v>
      </c>
      <c r="D190" s="172" t="s">
        <v>274</v>
      </c>
      <c r="E190" s="173" t="s">
        <v>3681</v>
      </c>
      <c r="F190" s="174" t="s">
        <v>3682</v>
      </c>
      <c r="G190" s="175" t="s">
        <v>319</v>
      </c>
      <c r="H190" s="176">
        <v>0</v>
      </c>
      <c r="I190" s="177"/>
      <c r="J190" s="176">
        <f t="shared" si="15"/>
        <v>0</v>
      </c>
      <c r="K190" s="178"/>
      <c r="L190" s="36"/>
      <c r="M190" s="179" t="s">
        <v>1</v>
      </c>
      <c r="N190" s="180" t="s">
        <v>41</v>
      </c>
      <c r="O190" s="61"/>
      <c r="P190" s="181">
        <f t="shared" si="16"/>
        <v>0</v>
      </c>
      <c r="Q190" s="181">
        <v>0</v>
      </c>
      <c r="R190" s="181">
        <f t="shared" si="17"/>
        <v>0</v>
      </c>
      <c r="S190" s="181">
        <v>0</v>
      </c>
      <c r="T190" s="182">
        <f t="shared" si="1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278</v>
      </c>
      <c r="AT190" s="183" t="s">
        <v>274</v>
      </c>
      <c r="AU190" s="183" t="s">
        <v>82</v>
      </c>
      <c r="AY190" s="18" t="s">
        <v>271</v>
      </c>
      <c r="BE190" s="105">
        <f t="shared" si="19"/>
        <v>0</v>
      </c>
      <c r="BF190" s="105">
        <f t="shared" si="20"/>
        <v>0</v>
      </c>
      <c r="BG190" s="105">
        <f t="shared" si="21"/>
        <v>0</v>
      </c>
      <c r="BH190" s="105">
        <f t="shared" si="22"/>
        <v>0</v>
      </c>
      <c r="BI190" s="105">
        <f t="shared" si="23"/>
        <v>0</v>
      </c>
      <c r="BJ190" s="18" t="s">
        <v>88</v>
      </c>
      <c r="BK190" s="105">
        <f t="shared" si="24"/>
        <v>0</v>
      </c>
      <c r="BL190" s="18" t="s">
        <v>278</v>
      </c>
      <c r="BM190" s="183" t="s">
        <v>1478</v>
      </c>
    </row>
    <row r="191" spans="1:65" s="2" customFormat="1" ht="16.5" customHeight="1" x14ac:dyDescent="0.15">
      <c r="A191" s="35"/>
      <c r="B191" s="141"/>
      <c r="C191" s="172" t="s">
        <v>1189</v>
      </c>
      <c r="D191" s="172" t="s">
        <v>274</v>
      </c>
      <c r="E191" s="173" t="s">
        <v>3683</v>
      </c>
      <c r="F191" s="174" t="s">
        <v>3684</v>
      </c>
      <c r="G191" s="175" t="s">
        <v>319</v>
      </c>
      <c r="H191" s="176">
        <v>0</v>
      </c>
      <c r="I191" s="177"/>
      <c r="J191" s="176">
        <f t="shared" si="15"/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si="16"/>
        <v>0</v>
      </c>
      <c r="Q191" s="181">
        <v>0</v>
      </c>
      <c r="R191" s="181">
        <f t="shared" si="17"/>
        <v>0</v>
      </c>
      <c r="S191" s="181">
        <v>0</v>
      </c>
      <c r="T191" s="182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82</v>
      </c>
      <c r="AY191" s="18" t="s">
        <v>271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88</v>
      </c>
      <c r="BK191" s="105">
        <f t="shared" si="24"/>
        <v>0</v>
      </c>
      <c r="BL191" s="18" t="s">
        <v>278</v>
      </c>
      <c r="BM191" s="183" t="s">
        <v>1491</v>
      </c>
    </row>
    <row r="192" spans="1:65" s="2" customFormat="1" ht="16.5" customHeight="1" x14ac:dyDescent="0.15">
      <c r="A192" s="35"/>
      <c r="B192" s="141"/>
      <c r="C192" s="172" t="s">
        <v>1197</v>
      </c>
      <c r="D192" s="172" t="s">
        <v>274</v>
      </c>
      <c r="E192" s="173" t="s">
        <v>3685</v>
      </c>
      <c r="F192" s="174" t="s">
        <v>3686</v>
      </c>
      <c r="G192" s="175" t="s">
        <v>319</v>
      </c>
      <c r="H192" s="176">
        <v>0</v>
      </c>
      <c r="I192" s="177"/>
      <c r="J192" s="176">
        <f t="shared" si="1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16"/>
        <v>0</v>
      </c>
      <c r="Q192" s="181">
        <v>0</v>
      </c>
      <c r="R192" s="181">
        <f t="shared" si="17"/>
        <v>0</v>
      </c>
      <c r="S192" s="181">
        <v>0</v>
      </c>
      <c r="T192" s="182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82</v>
      </c>
      <c r="AY192" s="18" t="s">
        <v>271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88</v>
      </c>
      <c r="BK192" s="105">
        <f t="shared" si="24"/>
        <v>0</v>
      </c>
      <c r="BL192" s="18" t="s">
        <v>278</v>
      </c>
      <c r="BM192" s="183" t="s">
        <v>1500</v>
      </c>
    </row>
    <row r="193" spans="1:65" s="2" customFormat="1" ht="16.5" customHeight="1" x14ac:dyDescent="0.15">
      <c r="A193" s="35"/>
      <c r="B193" s="141"/>
      <c r="C193" s="172" t="s">
        <v>1204</v>
      </c>
      <c r="D193" s="172" t="s">
        <v>274</v>
      </c>
      <c r="E193" s="173" t="s">
        <v>3687</v>
      </c>
      <c r="F193" s="174" t="s">
        <v>3688</v>
      </c>
      <c r="G193" s="175" t="s">
        <v>319</v>
      </c>
      <c r="H193" s="176">
        <v>100</v>
      </c>
      <c r="I193" s="177"/>
      <c r="J193" s="176">
        <f t="shared" si="15"/>
        <v>0</v>
      </c>
      <c r="K193" s="178"/>
      <c r="L193" s="36"/>
      <c r="M193" s="179" t="s">
        <v>1</v>
      </c>
      <c r="N193" s="180" t="s">
        <v>41</v>
      </c>
      <c r="O193" s="61"/>
      <c r="P193" s="181">
        <f t="shared" si="16"/>
        <v>0</v>
      </c>
      <c r="Q193" s="181">
        <v>0</v>
      </c>
      <c r="R193" s="181">
        <f t="shared" si="17"/>
        <v>0</v>
      </c>
      <c r="S193" s="181">
        <v>0</v>
      </c>
      <c r="T193" s="182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278</v>
      </c>
      <c r="AT193" s="183" t="s">
        <v>274</v>
      </c>
      <c r="AU193" s="183" t="s">
        <v>82</v>
      </c>
      <c r="AY193" s="18" t="s">
        <v>271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88</v>
      </c>
      <c r="BK193" s="105">
        <f t="shared" si="24"/>
        <v>0</v>
      </c>
      <c r="BL193" s="18" t="s">
        <v>278</v>
      </c>
      <c r="BM193" s="183" t="s">
        <v>1508</v>
      </c>
    </row>
    <row r="194" spans="1:65" s="2" customFormat="1" ht="33" customHeight="1" x14ac:dyDescent="0.15">
      <c r="A194" s="35"/>
      <c r="B194" s="141"/>
      <c r="C194" s="172" t="s">
        <v>1210</v>
      </c>
      <c r="D194" s="172" t="s">
        <v>274</v>
      </c>
      <c r="E194" s="173" t="s">
        <v>3689</v>
      </c>
      <c r="F194" s="174" t="s">
        <v>3690</v>
      </c>
      <c r="G194" s="175" t="s">
        <v>319</v>
      </c>
      <c r="H194" s="176">
        <v>120</v>
      </c>
      <c r="I194" s="177"/>
      <c r="J194" s="176">
        <f t="shared" si="15"/>
        <v>0</v>
      </c>
      <c r="K194" s="178"/>
      <c r="L194" s="36"/>
      <c r="M194" s="179" t="s">
        <v>1</v>
      </c>
      <c r="N194" s="180" t="s">
        <v>41</v>
      </c>
      <c r="O194" s="61"/>
      <c r="P194" s="181">
        <f t="shared" si="16"/>
        <v>0</v>
      </c>
      <c r="Q194" s="181">
        <v>0</v>
      </c>
      <c r="R194" s="181">
        <f t="shared" si="17"/>
        <v>0</v>
      </c>
      <c r="S194" s="181">
        <v>0</v>
      </c>
      <c r="T194" s="182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278</v>
      </c>
      <c r="AT194" s="183" t="s">
        <v>274</v>
      </c>
      <c r="AU194" s="183" t="s">
        <v>82</v>
      </c>
      <c r="AY194" s="18" t="s">
        <v>271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88</v>
      </c>
      <c r="BK194" s="105">
        <f t="shared" si="24"/>
        <v>0</v>
      </c>
      <c r="BL194" s="18" t="s">
        <v>278</v>
      </c>
      <c r="BM194" s="183" t="s">
        <v>1518</v>
      </c>
    </row>
    <row r="195" spans="1:65" s="2" customFormat="1" ht="33" customHeight="1" x14ac:dyDescent="0.15">
      <c r="A195" s="35"/>
      <c r="B195" s="141"/>
      <c r="C195" s="172" t="s">
        <v>1216</v>
      </c>
      <c r="D195" s="172" t="s">
        <v>274</v>
      </c>
      <c r="E195" s="173" t="s">
        <v>3691</v>
      </c>
      <c r="F195" s="174" t="s">
        <v>3692</v>
      </c>
      <c r="G195" s="175" t="s">
        <v>319</v>
      </c>
      <c r="H195" s="176">
        <v>750</v>
      </c>
      <c r="I195" s="177"/>
      <c r="J195" s="176">
        <f t="shared" si="15"/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si="16"/>
        <v>0</v>
      </c>
      <c r="Q195" s="181">
        <v>0</v>
      </c>
      <c r="R195" s="181">
        <f t="shared" si="17"/>
        <v>0</v>
      </c>
      <c r="S195" s="181">
        <v>0</v>
      </c>
      <c r="T195" s="182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278</v>
      </c>
      <c r="AT195" s="183" t="s">
        <v>274</v>
      </c>
      <c r="AU195" s="183" t="s">
        <v>82</v>
      </c>
      <c r="AY195" s="18" t="s">
        <v>271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88</v>
      </c>
      <c r="BK195" s="105">
        <f t="shared" si="24"/>
        <v>0</v>
      </c>
      <c r="BL195" s="18" t="s">
        <v>278</v>
      </c>
      <c r="BM195" s="183" t="s">
        <v>1528</v>
      </c>
    </row>
    <row r="196" spans="1:65" s="2" customFormat="1" ht="33" customHeight="1" x14ac:dyDescent="0.15">
      <c r="A196" s="35"/>
      <c r="B196" s="141"/>
      <c r="C196" s="172" t="s">
        <v>1222</v>
      </c>
      <c r="D196" s="172" t="s">
        <v>274</v>
      </c>
      <c r="E196" s="173" t="s">
        <v>3693</v>
      </c>
      <c r="F196" s="174" t="s">
        <v>3694</v>
      </c>
      <c r="G196" s="175" t="s">
        <v>319</v>
      </c>
      <c r="H196" s="176">
        <v>160</v>
      </c>
      <c r="I196" s="177"/>
      <c r="J196" s="176">
        <f t="shared" si="15"/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si="16"/>
        <v>0</v>
      </c>
      <c r="Q196" s="181">
        <v>0</v>
      </c>
      <c r="R196" s="181">
        <f t="shared" si="17"/>
        <v>0</v>
      </c>
      <c r="S196" s="181">
        <v>0</v>
      </c>
      <c r="T196" s="182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278</v>
      </c>
      <c r="AT196" s="183" t="s">
        <v>274</v>
      </c>
      <c r="AU196" s="183" t="s">
        <v>82</v>
      </c>
      <c r="AY196" s="18" t="s">
        <v>271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88</v>
      </c>
      <c r="BK196" s="105">
        <f t="shared" si="24"/>
        <v>0</v>
      </c>
      <c r="BL196" s="18" t="s">
        <v>278</v>
      </c>
      <c r="BM196" s="183" t="s">
        <v>1538</v>
      </c>
    </row>
    <row r="197" spans="1:65" s="2" customFormat="1" ht="33" customHeight="1" x14ac:dyDescent="0.15">
      <c r="A197" s="35"/>
      <c r="B197" s="141"/>
      <c r="C197" s="172" t="s">
        <v>1228</v>
      </c>
      <c r="D197" s="172" t="s">
        <v>274</v>
      </c>
      <c r="E197" s="173" t="s">
        <v>3695</v>
      </c>
      <c r="F197" s="174" t="s">
        <v>3696</v>
      </c>
      <c r="G197" s="175" t="s">
        <v>319</v>
      </c>
      <c r="H197" s="176">
        <v>20</v>
      </c>
      <c r="I197" s="177"/>
      <c r="J197" s="176">
        <f t="shared" si="1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16"/>
        <v>0</v>
      </c>
      <c r="Q197" s="181">
        <v>0</v>
      </c>
      <c r="R197" s="181">
        <f t="shared" si="17"/>
        <v>0</v>
      </c>
      <c r="S197" s="181">
        <v>0</v>
      </c>
      <c r="T197" s="182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278</v>
      </c>
      <c r="AT197" s="183" t="s">
        <v>274</v>
      </c>
      <c r="AU197" s="183" t="s">
        <v>82</v>
      </c>
      <c r="AY197" s="18" t="s">
        <v>271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88</v>
      </c>
      <c r="BK197" s="105">
        <f t="shared" si="24"/>
        <v>0</v>
      </c>
      <c r="BL197" s="18" t="s">
        <v>278</v>
      </c>
      <c r="BM197" s="183" t="s">
        <v>1546</v>
      </c>
    </row>
    <row r="198" spans="1:65" s="2" customFormat="1" ht="16.5" customHeight="1" x14ac:dyDescent="0.15">
      <c r="A198" s="35"/>
      <c r="B198" s="141"/>
      <c r="C198" s="172" t="s">
        <v>1233</v>
      </c>
      <c r="D198" s="172" t="s">
        <v>274</v>
      </c>
      <c r="E198" s="173" t="s">
        <v>3697</v>
      </c>
      <c r="F198" s="174" t="s">
        <v>3698</v>
      </c>
      <c r="G198" s="175" t="s">
        <v>319</v>
      </c>
      <c r="H198" s="176">
        <v>50</v>
      </c>
      <c r="I198" s="177"/>
      <c r="J198" s="176">
        <f t="shared" si="1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16"/>
        <v>0</v>
      </c>
      <c r="Q198" s="181">
        <v>0</v>
      </c>
      <c r="R198" s="181">
        <f t="shared" si="17"/>
        <v>0</v>
      </c>
      <c r="S198" s="181">
        <v>0</v>
      </c>
      <c r="T198" s="182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278</v>
      </c>
      <c r="AT198" s="183" t="s">
        <v>274</v>
      </c>
      <c r="AU198" s="183" t="s">
        <v>82</v>
      </c>
      <c r="AY198" s="18" t="s">
        <v>271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88</v>
      </c>
      <c r="BK198" s="105">
        <f t="shared" si="24"/>
        <v>0</v>
      </c>
      <c r="BL198" s="18" t="s">
        <v>278</v>
      </c>
      <c r="BM198" s="183" t="s">
        <v>1557</v>
      </c>
    </row>
    <row r="199" spans="1:65" s="2" customFormat="1" ht="16.5" customHeight="1" x14ac:dyDescent="0.15">
      <c r="A199" s="35"/>
      <c r="B199" s="141"/>
      <c r="C199" s="172" t="s">
        <v>1238</v>
      </c>
      <c r="D199" s="172" t="s">
        <v>274</v>
      </c>
      <c r="E199" s="173" t="s">
        <v>3699</v>
      </c>
      <c r="F199" s="174" t="s">
        <v>3700</v>
      </c>
      <c r="G199" s="175" t="s">
        <v>319</v>
      </c>
      <c r="H199" s="176">
        <v>150</v>
      </c>
      <c r="I199" s="177"/>
      <c r="J199" s="176">
        <f t="shared" si="1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16"/>
        <v>0</v>
      </c>
      <c r="Q199" s="181">
        <v>0</v>
      </c>
      <c r="R199" s="181">
        <f t="shared" si="17"/>
        <v>0</v>
      </c>
      <c r="S199" s="181">
        <v>0</v>
      </c>
      <c r="T199" s="182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278</v>
      </c>
      <c r="AT199" s="183" t="s">
        <v>274</v>
      </c>
      <c r="AU199" s="183" t="s">
        <v>82</v>
      </c>
      <c r="AY199" s="18" t="s">
        <v>271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88</v>
      </c>
      <c r="BK199" s="105">
        <f t="shared" si="24"/>
        <v>0</v>
      </c>
      <c r="BL199" s="18" t="s">
        <v>278</v>
      </c>
      <c r="BM199" s="183" t="s">
        <v>1572</v>
      </c>
    </row>
    <row r="200" spans="1:65" s="2" customFormat="1" ht="16.5" customHeight="1" x14ac:dyDescent="0.15">
      <c r="A200" s="35"/>
      <c r="B200" s="141"/>
      <c r="C200" s="172" t="s">
        <v>1243</v>
      </c>
      <c r="D200" s="172" t="s">
        <v>274</v>
      </c>
      <c r="E200" s="173" t="s">
        <v>3701</v>
      </c>
      <c r="F200" s="174" t="s">
        <v>3702</v>
      </c>
      <c r="G200" s="175" t="s">
        <v>319</v>
      </c>
      <c r="H200" s="176">
        <v>150</v>
      </c>
      <c r="I200" s="177"/>
      <c r="J200" s="176">
        <f t="shared" si="15"/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si="16"/>
        <v>0</v>
      </c>
      <c r="Q200" s="181">
        <v>0</v>
      </c>
      <c r="R200" s="181">
        <f t="shared" si="17"/>
        <v>0</v>
      </c>
      <c r="S200" s="181">
        <v>0</v>
      </c>
      <c r="T200" s="182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278</v>
      </c>
      <c r="AT200" s="183" t="s">
        <v>274</v>
      </c>
      <c r="AU200" s="183" t="s">
        <v>82</v>
      </c>
      <c r="AY200" s="18" t="s">
        <v>271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88</v>
      </c>
      <c r="BK200" s="105">
        <f t="shared" si="24"/>
        <v>0</v>
      </c>
      <c r="BL200" s="18" t="s">
        <v>278</v>
      </c>
      <c r="BM200" s="183" t="s">
        <v>1583</v>
      </c>
    </row>
    <row r="201" spans="1:65" s="2" customFormat="1" ht="16.5" customHeight="1" x14ac:dyDescent="0.15">
      <c r="A201" s="35"/>
      <c r="B201" s="141"/>
      <c r="C201" s="172" t="s">
        <v>1247</v>
      </c>
      <c r="D201" s="172" t="s">
        <v>274</v>
      </c>
      <c r="E201" s="173" t="s">
        <v>3703</v>
      </c>
      <c r="F201" s="174" t="s">
        <v>3704</v>
      </c>
      <c r="G201" s="175" t="s">
        <v>319</v>
      </c>
      <c r="H201" s="176">
        <v>850</v>
      </c>
      <c r="I201" s="177"/>
      <c r="J201" s="176">
        <f t="shared" si="1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16"/>
        <v>0</v>
      </c>
      <c r="Q201" s="181">
        <v>0</v>
      </c>
      <c r="R201" s="181">
        <f t="shared" si="17"/>
        <v>0</v>
      </c>
      <c r="S201" s="181">
        <v>0</v>
      </c>
      <c r="T201" s="182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278</v>
      </c>
      <c r="AT201" s="183" t="s">
        <v>274</v>
      </c>
      <c r="AU201" s="183" t="s">
        <v>82</v>
      </c>
      <c r="AY201" s="18" t="s">
        <v>271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88</v>
      </c>
      <c r="BK201" s="105">
        <f t="shared" si="24"/>
        <v>0</v>
      </c>
      <c r="BL201" s="18" t="s">
        <v>278</v>
      </c>
      <c r="BM201" s="183" t="s">
        <v>1592</v>
      </c>
    </row>
    <row r="202" spans="1:65" s="2" customFormat="1" ht="16.5" customHeight="1" x14ac:dyDescent="0.15">
      <c r="A202" s="35"/>
      <c r="B202" s="141"/>
      <c r="C202" s="172" t="s">
        <v>1252</v>
      </c>
      <c r="D202" s="172" t="s">
        <v>274</v>
      </c>
      <c r="E202" s="173" t="s">
        <v>3705</v>
      </c>
      <c r="F202" s="174" t="s">
        <v>3706</v>
      </c>
      <c r="G202" s="175" t="s">
        <v>319</v>
      </c>
      <c r="H202" s="176">
        <v>600</v>
      </c>
      <c r="I202" s="177"/>
      <c r="J202" s="176">
        <f t="shared" si="1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16"/>
        <v>0</v>
      </c>
      <c r="Q202" s="181">
        <v>0</v>
      </c>
      <c r="R202" s="181">
        <f t="shared" si="17"/>
        <v>0</v>
      </c>
      <c r="S202" s="181">
        <v>0</v>
      </c>
      <c r="T202" s="182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278</v>
      </c>
      <c r="AT202" s="183" t="s">
        <v>274</v>
      </c>
      <c r="AU202" s="183" t="s">
        <v>82</v>
      </c>
      <c r="AY202" s="18" t="s">
        <v>271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88</v>
      </c>
      <c r="BK202" s="105">
        <f t="shared" si="24"/>
        <v>0</v>
      </c>
      <c r="BL202" s="18" t="s">
        <v>278</v>
      </c>
      <c r="BM202" s="183" t="s">
        <v>1602</v>
      </c>
    </row>
    <row r="203" spans="1:65" s="2" customFormat="1" ht="33" customHeight="1" x14ac:dyDescent="0.15">
      <c r="A203" s="35"/>
      <c r="B203" s="141"/>
      <c r="C203" s="172" t="s">
        <v>1257</v>
      </c>
      <c r="D203" s="172" t="s">
        <v>274</v>
      </c>
      <c r="E203" s="173" t="s">
        <v>3707</v>
      </c>
      <c r="F203" s="174" t="s">
        <v>3708</v>
      </c>
      <c r="G203" s="175" t="s">
        <v>319</v>
      </c>
      <c r="H203" s="176">
        <v>1700</v>
      </c>
      <c r="I203" s="177"/>
      <c r="J203" s="176">
        <f t="shared" si="1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16"/>
        <v>0</v>
      </c>
      <c r="Q203" s="181">
        <v>0</v>
      </c>
      <c r="R203" s="181">
        <f t="shared" si="17"/>
        <v>0</v>
      </c>
      <c r="S203" s="181">
        <v>0</v>
      </c>
      <c r="T203" s="182">
        <f t="shared" si="1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278</v>
      </c>
      <c r="AT203" s="183" t="s">
        <v>274</v>
      </c>
      <c r="AU203" s="183" t="s">
        <v>82</v>
      </c>
      <c r="AY203" s="18" t="s">
        <v>271</v>
      </c>
      <c r="BE203" s="105">
        <f t="shared" si="19"/>
        <v>0</v>
      </c>
      <c r="BF203" s="105">
        <f t="shared" si="20"/>
        <v>0</v>
      </c>
      <c r="BG203" s="105">
        <f t="shared" si="21"/>
        <v>0</v>
      </c>
      <c r="BH203" s="105">
        <f t="shared" si="22"/>
        <v>0</v>
      </c>
      <c r="BI203" s="105">
        <f t="shared" si="23"/>
        <v>0</v>
      </c>
      <c r="BJ203" s="18" t="s">
        <v>88</v>
      </c>
      <c r="BK203" s="105">
        <f t="shared" si="24"/>
        <v>0</v>
      </c>
      <c r="BL203" s="18" t="s">
        <v>278</v>
      </c>
      <c r="BM203" s="183" t="s">
        <v>1612</v>
      </c>
    </row>
    <row r="204" spans="1:65" s="2" customFormat="1" ht="33" customHeight="1" x14ac:dyDescent="0.15">
      <c r="A204" s="35"/>
      <c r="B204" s="141"/>
      <c r="C204" s="172" t="s">
        <v>1264</v>
      </c>
      <c r="D204" s="172" t="s">
        <v>274</v>
      </c>
      <c r="E204" s="173" t="s">
        <v>3709</v>
      </c>
      <c r="F204" s="174" t="s">
        <v>3710</v>
      </c>
      <c r="G204" s="175" t="s">
        <v>319</v>
      </c>
      <c r="H204" s="176">
        <v>145</v>
      </c>
      <c r="I204" s="177"/>
      <c r="J204" s="176">
        <f t="shared" ref="J204:J232" si="25">ROUND(I204*H204,2)</f>
        <v>0</v>
      </c>
      <c r="K204" s="178"/>
      <c r="L204" s="36"/>
      <c r="M204" s="179" t="s">
        <v>1</v>
      </c>
      <c r="N204" s="180" t="s">
        <v>41</v>
      </c>
      <c r="O204" s="61"/>
      <c r="P204" s="181">
        <f t="shared" ref="P204:P232" si="26">O204*H204</f>
        <v>0</v>
      </c>
      <c r="Q204" s="181">
        <v>0</v>
      </c>
      <c r="R204" s="181">
        <f t="shared" ref="R204:R232" si="27">Q204*H204</f>
        <v>0</v>
      </c>
      <c r="S204" s="181">
        <v>0</v>
      </c>
      <c r="T204" s="182">
        <f t="shared" ref="T204:T232" si="28"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278</v>
      </c>
      <c r="AT204" s="183" t="s">
        <v>274</v>
      </c>
      <c r="AU204" s="183" t="s">
        <v>82</v>
      </c>
      <c r="AY204" s="18" t="s">
        <v>271</v>
      </c>
      <c r="BE204" s="105">
        <f t="shared" ref="BE204:BE232" si="29">IF(N204="základná",J204,0)</f>
        <v>0</v>
      </c>
      <c r="BF204" s="105">
        <f t="shared" ref="BF204:BF232" si="30">IF(N204="znížená",J204,0)</f>
        <v>0</v>
      </c>
      <c r="BG204" s="105">
        <f t="shared" ref="BG204:BG232" si="31">IF(N204="zákl. prenesená",J204,0)</f>
        <v>0</v>
      </c>
      <c r="BH204" s="105">
        <f t="shared" ref="BH204:BH232" si="32">IF(N204="zníž. prenesená",J204,0)</f>
        <v>0</v>
      </c>
      <c r="BI204" s="105">
        <f t="shared" ref="BI204:BI232" si="33">IF(N204="nulová",J204,0)</f>
        <v>0</v>
      </c>
      <c r="BJ204" s="18" t="s">
        <v>88</v>
      </c>
      <c r="BK204" s="105">
        <f t="shared" ref="BK204:BK232" si="34">ROUND(I204*H204,2)</f>
        <v>0</v>
      </c>
      <c r="BL204" s="18" t="s">
        <v>278</v>
      </c>
      <c r="BM204" s="183" t="s">
        <v>1621</v>
      </c>
    </row>
    <row r="205" spans="1:65" s="2" customFormat="1" ht="33" customHeight="1" x14ac:dyDescent="0.15">
      <c r="A205" s="35"/>
      <c r="B205" s="141"/>
      <c r="C205" s="172" t="s">
        <v>1276</v>
      </c>
      <c r="D205" s="172" t="s">
        <v>274</v>
      </c>
      <c r="E205" s="173" t="s">
        <v>3711</v>
      </c>
      <c r="F205" s="174" t="s">
        <v>3712</v>
      </c>
      <c r="G205" s="175" t="s">
        <v>302</v>
      </c>
      <c r="H205" s="176">
        <v>7</v>
      </c>
      <c r="I205" s="177"/>
      <c r="J205" s="176">
        <f t="shared" si="2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26"/>
        <v>0</v>
      </c>
      <c r="Q205" s="181">
        <v>0</v>
      </c>
      <c r="R205" s="181">
        <f t="shared" si="27"/>
        <v>0</v>
      </c>
      <c r="S205" s="181">
        <v>0</v>
      </c>
      <c r="T205" s="182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278</v>
      </c>
      <c r="AT205" s="183" t="s">
        <v>274</v>
      </c>
      <c r="AU205" s="183" t="s">
        <v>82</v>
      </c>
      <c r="AY205" s="18" t="s">
        <v>271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278</v>
      </c>
      <c r="BM205" s="183" t="s">
        <v>1632</v>
      </c>
    </row>
    <row r="206" spans="1:65" s="2" customFormat="1" ht="33" customHeight="1" x14ac:dyDescent="0.15">
      <c r="A206" s="35"/>
      <c r="B206" s="141"/>
      <c r="C206" s="172" t="s">
        <v>1281</v>
      </c>
      <c r="D206" s="172" t="s">
        <v>274</v>
      </c>
      <c r="E206" s="173" t="s">
        <v>3713</v>
      </c>
      <c r="F206" s="174" t="s">
        <v>3714</v>
      </c>
      <c r="G206" s="175" t="s">
        <v>302</v>
      </c>
      <c r="H206" s="176">
        <v>6</v>
      </c>
      <c r="I206" s="177"/>
      <c r="J206" s="176">
        <f t="shared" si="25"/>
        <v>0</v>
      </c>
      <c r="K206" s="178"/>
      <c r="L206" s="36"/>
      <c r="M206" s="179" t="s">
        <v>1</v>
      </c>
      <c r="N206" s="180" t="s">
        <v>41</v>
      </c>
      <c r="O206" s="61"/>
      <c r="P206" s="181">
        <f t="shared" si="26"/>
        <v>0</v>
      </c>
      <c r="Q206" s="181">
        <v>0</v>
      </c>
      <c r="R206" s="181">
        <f t="shared" si="27"/>
        <v>0</v>
      </c>
      <c r="S206" s="181">
        <v>0</v>
      </c>
      <c r="T206" s="182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278</v>
      </c>
      <c r="AT206" s="183" t="s">
        <v>274</v>
      </c>
      <c r="AU206" s="183" t="s">
        <v>82</v>
      </c>
      <c r="AY206" s="18" t="s">
        <v>271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278</v>
      </c>
      <c r="BM206" s="183" t="s">
        <v>1643</v>
      </c>
    </row>
    <row r="207" spans="1:65" s="2" customFormat="1" ht="33" customHeight="1" x14ac:dyDescent="0.15">
      <c r="A207" s="35"/>
      <c r="B207" s="141"/>
      <c r="C207" s="172" t="s">
        <v>1285</v>
      </c>
      <c r="D207" s="172" t="s">
        <v>274</v>
      </c>
      <c r="E207" s="173" t="s">
        <v>3715</v>
      </c>
      <c r="F207" s="174" t="s">
        <v>3716</v>
      </c>
      <c r="G207" s="175" t="s">
        <v>319</v>
      </c>
      <c r="H207" s="176">
        <v>70</v>
      </c>
      <c r="I207" s="177"/>
      <c r="J207" s="176">
        <f t="shared" si="25"/>
        <v>0</v>
      </c>
      <c r="K207" s="178"/>
      <c r="L207" s="36"/>
      <c r="M207" s="179" t="s">
        <v>1</v>
      </c>
      <c r="N207" s="180" t="s">
        <v>41</v>
      </c>
      <c r="O207" s="61"/>
      <c r="P207" s="181">
        <f t="shared" si="26"/>
        <v>0</v>
      </c>
      <c r="Q207" s="181">
        <v>0</v>
      </c>
      <c r="R207" s="181">
        <f t="shared" si="27"/>
        <v>0</v>
      </c>
      <c r="S207" s="181">
        <v>0</v>
      </c>
      <c r="T207" s="182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278</v>
      </c>
      <c r="AT207" s="183" t="s">
        <v>274</v>
      </c>
      <c r="AU207" s="183" t="s">
        <v>82</v>
      </c>
      <c r="AY207" s="18" t="s">
        <v>271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278</v>
      </c>
      <c r="BM207" s="183" t="s">
        <v>1652</v>
      </c>
    </row>
    <row r="208" spans="1:65" s="2" customFormat="1" ht="21.75" customHeight="1" x14ac:dyDescent="0.15">
      <c r="A208" s="35"/>
      <c r="B208" s="141"/>
      <c r="C208" s="172" t="s">
        <v>1292</v>
      </c>
      <c r="D208" s="172" t="s">
        <v>274</v>
      </c>
      <c r="E208" s="173" t="s">
        <v>3717</v>
      </c>
      <c r="F208" s="174" t="s">
        <v>3718</v>
      </c>
      <c r="G208" s="175" t="s">
        <v>302</v>
      </c>
      <c r="H208" s="176">
        <v>10</v>
      </c>
      <c r="I208" s="177"/>
      <c r="J208" s="176">
        <f t="shared" si="25"/>
        <v>0</v>
      </c>
      <c r="K208" s="178"/>
      <c r="L208" s="36"/>
      <c r="M208" s="179" t="s">
        <v>1</v>
      </c>
      <c r="N208" s="180" t="s">
        <v>41</v>
      </c>
      <c r="O208" s="61"/>
      <c r="P208" s="181">
        <f t="shared" si="26"/>
        <v>0</v>
      </c>
      <c r="Q208" s="181">
        <v>0</v>
      </c>
      <c r="R208" s="181">
        <f t="shared" si="27"/>
        <v>0</v>
      </c>
      <c r="S208" s="181">
        <v>0</v>
      </c>
      <c r="T208" s="182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278</v>
      </c>
      <c r="AT208" s="183" t="s">
        <v>274</v>
      </c>
      <c r="AU208" s="183" t="s">
        <v>82</v>
      </c>
      <c r="AY208" s="18" t="s">
        <v>271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278</v>
      </c>
      <c r="BM208" s="183" t="s">
        <v>1662</v>
      </c>
    </row>
    <row r="209" spans="1:65" s="2" customFormat="1" ht="21.75" customHeight="1" x14ac:dyDescent="0.15">
      <c r="A209" s="35"/>
      <c r="B209" s="141"/>
      <c r="C209" s="172" t="s">
        <v>1296</v>
      </c>
      <c r="D209" s="172" t="s">
        <v>274</v>
      </c>
      <c r="E209" s="173" t="s">
        <v>3719</v>
      </c>
      <c r="F209" s="174" t="s">
        <v>3720</v>
      </c>
      <c r="G209" s="175" t="s">
        <v>302</v>
      </c>
      <c r="H209" s="176">
        <v>42</v>
      </c>
      <c r="I209" s="177"/>
      <c r="J209" s="176">
        <f t="shared" si="25"/>
        <v>0</v>
      </c>
      <c r="K209" s="178"/>
      <c r="L209" s="36"/>
      <c r="M209" s="179" t="s">
        <v>1</v>
      </c>
      <c r="N209" s="180" t="s">
        <v>41</v>
      </c>
      <c r="O209" s="61"/>
      <c r="P209" s="181">
        <f t="shared" si="26"/>
        <v>0</v>
      </c>
      <c r="Q209" s="181">
        <v>0</v>
      </c>
      <c r="R209" s="181">
        <f t="shared" si="27"/>
        <v>0</v>
      </c>
      <c r="S209" s="181">
        <v>0</v>
      </c>
      <c r="T209" s="182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278</v>
      </c>
      <c r="AT209" s="183" t="s">
        <v>274</v>
      </c>
      <c r="AU209" s="183" t="s">
        <v>82</v>
      </c>
      <c r="AY209" s="18" t="s">
        <v>271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278</v>
      </c>
      <c r="BM209" s="183" t="s">
        <v>1670</v>
      </c>
    </row>
    <row r="210" spans="1:65" s="2" customFormat="1" ht="21.75" customHeight="1" x14ac:dyDescent="0.15">
      <c r="A210" s="35"/>
      <c r="B210" s="141"/>
      <c r="C210" s="172" t="s">
        <v>1300</v>
      </c>
      <c r="D210" s="172" t="s">
        <v>274</v>
      </c>
      <c r="E210" s="173" t="s">
        <v>3721</v>
      </c>
      <c r="F210" s="174" t="s">
        <v>3722</v>
      </c>
      <c r="G210" s="175" t="s">
        <v>302</v>
      </c>
      <c r="H210" s="176">
        <v>50</v>
      </c>
      <c r="I210" s="177"/>
      <c r="J210" s="176">
        <f t="shared" si="25"/>
        <v>0</v>
      </c>
      <c r="K210" s="178"/>
      <c r="L210" s="36"/>
      <c r="M210" s="179" t="s">
        <v>1</v>
      </c>
      <c r="N210" s="180" t="s">
        <v>41</v>
      </c>
      <c r="O210" s="61"/>
      <c r="P210" s="181">
        <f t="shared" si="26"/>
        <v>0</v>
      </c>
      <c r="Q210" s="181">
        <v>0</v>
      </c>
      <c r="R210" s="181">
        <f t="shared" si="27"/>
        <v>0</v>
      </c>
      <c r="S210" s="181">
        <v>0</v>
      </c>
      <c r="T210" s="182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278</v>
      </c>
      <c r="AT210" s="183" t="s">
        <v>274</v>
      </c>
      <c r="AU210" s="183" t="s">
        <v>82</v>
      </c>
      <c r="AY210" s="18" t="s">
        <v>271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278</v>
      </c>
      <c r="BM210" s="183" t="s">
        <v>1697</v>
      </c>
    </row>
    <row r="211" spans="1:65" s="2" customFormat="1" ht="33" customHeight="1" x14ac:dyDescent="0.15">
      <c r="A211" s="35"/>
      <c r="B211" s="141"/>
      <c r="C211" s="172" t="s">
        <v>1302</v>
      </c>
      <c r="D211" s="172" t="s">
        <v>274</v>
      </c>
      <c r="E211" s="173" t="s">
        <v>3723</v>
      </c>
      <c r="F211" s="174" t="s">
        <v>3724</v>
      </c>
      <c r="G211" s="175" t="s">
        <v>319</v>
      </c>
      <c r="H211" s="176">
        <v>30</v>
      </c>
      <c r="I211" s="177"/>
      <c r="J211" s="176">
        <f t="shared" si="25"/>
        <v>0</v>
      </c>
      <c r="K211" s="178"/>
      <c r="L211" s="36"/>
      <c r="M211" s="179" t="s">
        <v>1</v>
      </c>
      <c r="N211" s="180" t="s">
        <v>41</v>
      </c>
      <c r="O211" s="61"/>
      <c r="P211" s="181">
        <f t="shared" si="26"/>
        <v>0</v>
      </c>
      <c r="Q211" s="181">
        <v>0</v>
      </c>
      <c r="R211" s="181">
        <f t="shared" si="27"/>
        <v>0</v>
      </c>
      <c r="S211" s="181">
        <v>0</v>
      </c>
      <c r="T211" s="182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278</v>
      </c>
      <c r="AT211" s="183" t="s">
        <v>274</v>
      </c>
      <c r="AU211" s="183" t="s">
        <v>82</v>
      </c>
      <c r="AY211" s="18" t="s">
        <v>271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278</v>
      </c>
      <c r="BM211" s="183" t="s">
        <v>1712</v>
      </c>
    </row>
    <row r="212" spans="1:65" s="2" customFormat="1" ht="21.75" customHeight="1" x14ac:dyDescent="0.15">
      <c r="A212" s="35"/>
      <c r="B212" s="141"/>
      <c r="C212" s="172" t="s">
        <v>1307</v>
      </c>
      <c r="D212" s="172" t="s">
        <v>274</v>
      </c>
      <c r="E212" s="173" t="s">
        <v>3725</v>
      </c>
      <c r="F212" s="174" t="s">
        <v>3726</v>
      </c>
      <c r="G212" s="175" t="s">
        <v>302</v>
      </c>
      <c r="H212" s="176">
        <v>2</v>
      </c>
      <c r="I212" s="177"/>
      <c r="J212" s="176">
        <f t="shared" si="25"/>
        <v>0</v>
      </c>
      <c r="K212" s="178"/>
      <c r="L212" s="36"/>
      <c r="M212" s="179" t="s">
        <v>1</v>
      </c>
      <c r="N212" s="180" t="s">
        <v>41</v>
      </c>
      <c r="O212" s="61"/>
      <c r="P212" s="181">
        <f t="shared" si="26"/>
        <v>0</v>
      </c>
      <c r="Q212" s="181">
        <v>0</v>
      </c>
      <c r="R212" s="181">
        <f t="shared" si="27"/>
        <v>0</v>
      </c>
      <c r="S212" s="181">
        <v>0</v>
      </c>
      <c r="T212" s="182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278</v>
      </c>
      <c r="AT212" s="183" t="s">
        <v>274</v>
      </c>
      <c r="AU212" s="183" t="s">
        <v>82</v>
      </c>
      <c r="AY212" s="18" t="s">
        <v>271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88</v>
      </c>
      <c r="BK212" s="105">
        <f t="shared" si="34"/>
        <v>0</v>
      </c>
      <c r="BL212" s="18" t="s">
        <v>278</v>
      </c>
      <c r="BM212" s="183" t="s">
        <v>1722</v>
      </c>
    </row>
    <row r="213" spans="1:65" s="2" customFormat="1" ht="21.75" customHeight="1" x14ac:dyDescent="0.15">
      <c r="A213" s="35"/>
      <c r="B213" s="141"/>
      <c r="C213" s="172" t="s">
        <v>1312</v>
      </c>
      <c r="D213" s="172" t="s">
        <v>274</v>
      </c>
      <c r="E213" s="173" t="s">
        <v>3727</v>
      </c>
      <c r="F213" s="174" t="s">
        <v>3728</v>
      </c>
      <c r="G213" s="175" t="s">
        <v>302</v>
      </c>
      <c r="H213" s="176">
        <v>2</v>
      </c>
      <c r="I213" s="177"/>
      <c r="J213" s="176">
        <f t="shared" si="25"/>
        <v>0</v>
      </c>
      <c r="K213" s="178"/>
      <c r="L213" s="36"/>
      <c r="M213" s="179" t="s">
        <v>1</v>
      </c>
      <c r="N213" s="180" t="s">
        <v>41</v>
      </c>
      <c r="O213" s="61"/>
      <c r="P213" s="181">
        <f t="shared" si="26"/>
        <v>0</v>
      </c>
      <c r="Q213" s="181">
        <v>0</v>
      </c>
      <c r="R213" s="181">
        <f t="shared" si="27"/>
        <v>0</v>
      </c>
      <c r="S213" s="181">
        <v>0</v>
      </c>
      <c r="T213" s="182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278</v>
      </c>
      <c r="AT213" s="183" t="s">
        <v>274</v>
      </c>
      <c r="AU213" s="183" t="s">
        <v>82</v>
      </c>
      <c r="AY213" s="18" t="s">
        <v>271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88</v>
      </c>
      <c r="BK213" s="105">
        <f t="shared" si="34"/>
        <v>0</v>
      </c>
      <c r="BL213" s="18" t="s">
        <v>278</v>
      </c>
      <c r="BM213" s="183" t="s">
        <v>1739</v>
      </c>
    </row>
    <row r="214" spans="1:65" s="2" customFormat="1" ht="21.75" customHeight="1" x14ac:dyDescent="0.15">
      <c r="A214" s="35"/>
      <c r="B214" s="141"/>
      <c r="C214" s="172" t="s">
        <v>1317</v>
      </c>
      <c r="D214" s="172" t="s">
        <v>274</v>
      </c>
      <c r="E214" s="173" t="s">
        <v>3729</v>
      </c>
      <c r="F214" s="174" t="s">
        <v>3730</v>
      </c>
      <c r="G214" s="175" t="s">
        <v>302</v>
      </c>
      <c r="H214" s="176">
        <v>30</v>
      </c>
      <c r="I214" s="177"/>
      <c r="J214" s="176">
        <f t="shared" si="25"/>
        <v>0</v>
      </c>
      <c r="K214" s="178"/>
      <c r="L214" s="36"/>
      <c r="M214" s="179" t="s">
        <v>1</v>
      </c>
      <c r="N214" s="180" t="s">
        <v>41</v>
      </c>
      <c r="O214" s="61"/>
      <c r="P214" s="181">
        <f t="shared" si="26"/>
        <v>0</v>
      </c>
      <c r="Q214" s="181">
        <v>0</v>
      </c>
      <c r="R214" s="181">
        <f t="shared" si="27"/>
        <v>0</v>
      </c>
      <c r="S214" s="181">
        <v>0</v>
      </c>
      <c r="T214" s="182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278</v>
      </c>
      <c r="AT214" s="183" t="s">
        <v>274</v>
      </c>
      <c r="AU214" s="183" t="s">
        <v>82</v>
      </c>
      <c r="AY214" s="18" t="s">
        <v>271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88</v>
      </c>
      <c r="BK214" s="105">
        <f t="shared" si="34"/>
        <v>0</v>
      </c>
      <c r="BL214" s="18" t="s">
        <v>278</v>
      </c>
      <c r="BM214" s="183" t="s">
        <v>1751</v>
      </c>
    </row>
    <row r="215" spans="1:65" s="2" customFormat="1" ht="21.75" customHeight="1" x14ac:dyDescent="0.15">
      <c r="A215" s="35"/>
      <c r="B215" s="141"/>
      <c r="C215" s="172" t="s">
        <v>1321</v>
      </c>
      <c r="D215" s="172" t="s">
        <v>274</v>
      </c>
      <c r="E215" s="173" t="s">
        <v>3731</v>
      </c>
      <c r="F215" s="174" t="s">
        <v>3732</v>
      </c>
      <c r="G215" s="175" t="s">
        <v>302</v>
      </c>
      <c r="H215" s="176">
        <v>15</v>
      </c>
      <c r="I215" s="177"/>
      <c r="J215" s="176">
        <f t="shared" si="25"/>
        <v>0</v>
      </c>
      <c r="K215" s="178"/>
      <c r="L215" s="36"/>
      <c r="M215" s="179" t="s">
        <v>1</v>
      </c>
      <c r="N215" s="180" t="s">
        <v>41</v>
      </c>
      <c r="O215" s="61"/>
      <c r="P215" s="181">
        <f t="shared" si="26"/>
        <v>0</v>
      </c>
      <c r="Q215" s="181">
        <v>0</v>
      </c>
      <c r="R215" s="181">
        <f t="shared" si="27"/>
        <v>0</v>
      </c>
      <c r="S215" s="181">
        <v>0</v>
      </c>
      <c r="T215" s="182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278</v>
      </c>
      <c r="AT215" s="183" t="s">
        <v>274</v>
      </c>
      <c r="AU215" s="183" t="s">
        <v>82</v>
      </c>
      <c r="AY215" s="18" t="s">
        <v>271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88</v>
      </c>
      <c r="BK215" s="105">
        <f t="shared" si="34"/>
        <v>0</v>
      </c>
      <c r="BL215" s="18" t="s">
        <v>278</v>
      </c>
      <c r="BM215" s="183" t="s">
        <v>1761</v>
      </c>
    </row>
    <row r="216" spans="1:65" s="2" customFormat="1" ht="21.75" customHeight="1" x14ac:dyDescent="0.15">
      <c r="A216" s="35"/>
      <c r="B216" s="141"/>
      <c r="C216" s="172" t="s">
        <v>1325</v>
      </c>
      <c r="D216" s="172" t="s">
        <v>274</v>
      </c>
      <c r="E216" s="173" t="s">
        <v>3733</v>
      </c>
      <c r="F216" s="174" t="s">
        <v>3734</v>
      </c>
      <c r="G216" s="175" t="s">
        <v>302</v>
      </c>
      <c r="H216" s="176">
        <v>100</v>
      </c>
      <c r="I216" s="177"/>
      <c r="J216" s="176">
        <f t="shared" si="25"/>
        <v>0</v>
      </c>
      <c r="K216" s="178"/>
      <c r="L216" s="36"/>
      <c r="M216" s="179" t="s">
        <v>1</v>
      </c>
      <c r="N216" s="180" t="s">
        <v>41</v>
      </c>
      <c r="O216" s="61"/>
      <c r="P216" s="181">
        <f t="shared" si="26"/>
        <v>0</v>
      </c>
      <c r="Q216" s="181">
        <v>0</v>
      </c>
      <c r="R216" s="181">
        <f t="shared" si="27"/>
        <v>0</v>
      </c>
      <c r="S216" s="181">
        <v>0</v>
      </c>
      <c r="T216" s="182">
        <f t="shared" si="2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278</v>
      </c>
      <c r="AT216" s="183" t="s">
        <v>274</v>
      </c>
      <c r="AU216" s="183" t="s">
        <v>82</v>
      </c>
      <c r="AY216" s="18" t="s">
        <v>271</v>
      </c>
      <c r="BE216" s="105">
        <f t="shared" si="29"/>
        <v>0</v>
      </c>
      <c r="BF216" s="105">
        <f t="shared" si="30"/>
        <v>0</v>
      </c>
      <c r="BG216" s="105">
        <f t="shared" si="31"/>
        <v>0</v>
      </c>
      <c r="BH216" s="105">
        <f t="shared" si="32"/>
        <v>0</v>
      </c>
      <c r="BI216" s="105">
        <f t="shared" si="33"/>
        <v>0</v>
      </c>
      <c r="BJ216" s="18" t="s">
        <v>88</v>
      </c>
      <c r="BK216" s="105">
        <f t="shared" si="34"/>
        <v>0</v>
      </c>
      <c r="BL216" s="18" t="s">
        <v>278</v>
      </c>
      <c r="BM216" s="183" t="s">
        <v>1769</v>
      </c>
    </row>
    <row r="217" spans="1:65" s="2" customFormat="1" ht="21.75" customHeight="1" x14ac:dyDescent="0.15">
      <c r="A217" s="35"/>
      <c r="B217" s="141"/>
      <c r="C217" s="172" t="s">
        <v>1338</v>
      </c>
      <c r="D217" s="172" t="s">
        <v>274</v>
      </c>
      <c r="E217" s="173" t="s">
        <v>3735</v>
      </c>
      <c r="F217" s="174" t="s">
        <v>3736</v>
      </c>
      <c r="G217" s="175" t="s">
        <v>302</v>
      </c>
      <c r="H217" s="176">
        <v>200</v>
      </c>
      <c r="I217" s="177"/>
      <c r="J217" s="176">
        <f t="shared" si="25"/>
        <v>0</v>
      </c>
      <c r="K217" s="178"/>
      <c r="L217" s="36"/>
      <c r="M217" s="179" t="s">
        <v>1</v>
      </c>
      <c r="N217" s="180" t="s">
        <v>41</v>
      </c>
      <c r="O217" s="61"/>
      <c r="P217" s="181">
        <f t="shared" si="26"/>
        <v>0</v>
      </c>
      <c r="Q217" s="181">
        <v>0</v>
      </c>
      <c r="R217" s="181">
        <f t="shared" si="27"/>
        <v>0</v>
      </c>
      <c r="S217" s="181">
        <v>0</v>
      </c>
      <c r="T217" s="182">
        <f t="shared" si="2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278</v>
      </c>
      <c r="AT217" s="183" t="s">
        <v>274</v>
      </c>
      <c r="AU217" s="183" t="s">
        <v>82</v>
      </c>
      <c r="AY217" s="18" t="s">
        <v>271</v>
      </c>
      <c r="BE217" s="105">
        <f t="shared" si="29"/>
        <v>0</v>
      </c>
      <c r="BF217" s="105">
        <f t="shared" si="30"/>
        <v>0</v>
      </c>
      <c r="BG217" s="105">
        <f t="shared" si="31"/>
        <v>0</v>
      </c>
      <c r="BH217" s="105">
        <f t="shared" si="32"/>
        <v>0</v>
      </c>
      <c r="BI217" s="105">
        <f t="shared" si="33"/>
        <v>0</v>
      </c>
      <c r="BJ217" s="18" t="s">
        <v>88</v>
      </c>
      <c r="BK217" s="105">
        <f t="shared" si="34"/>
        <v>0</v>
      </c>
      <c r="BL217" s="18" t="s">
        <v>278</v>
      </c>
      <c r="BM217" s="183" t="s">
        <v>1779</v>
      </c>
    </row>
    <row r="218" spans="1:65" s="2" customFormat="1" ht="21.75" customHeight="1" x14ac:dyDescent="0.15">
      <c r="A218" s="35"/>
      <c r="B218" s="141"/>
      <c r="C218" s="172" t="s">
        <v>1349</v>
      </c>
      <c r="D218" s="172" t="s">
        <v>274</v>
      </c>
      <c r="E218" s="173" t="s">
        <v>3737</v>
      </c>
      <c r="F218" s="174" t="s">
        <v>3738</v>
      </c>
      <c r="G218" s="175" t="s">
        <v>302</v>
      </c>
      <c r="H218" s="176">
        <v>3000</v>
      </c>
      <c r="I218" s="177"/>
      <c r="J218" s="176">
        <f t="shared" si="25"/>
        <v>0</v>
      </c>
      <c r="K218" s="178"/>
      <c r="L218" s="36"/>
      <c r="M218" s="179" t="s">
        <v>1</v>
      </c>
      <c r="N218" s="180" t="s">
        <v>41</v>
      </c>
      <c r="O218" s="61"/>
      <c r="P218" s="181">
        <f t="shared" si="26"/>
        <v>0</v>
      </c>
      <c r="Q218" s="181">
        <v>0</v>
      </c>
      <c r="R218" s="181">
        <f t="shared" si="27"/>
        <v>0</v>
      </c>
      <c r="S218" s="181">
        <v>0</v>
      </c>
      <c r="T218" s="182">
        <f t="shared" si="2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278</v>
      </c>
      <c r="AT218" s="183" t="s">
        <v>274</v>
      </c>
      <c r="AU218" s="183" t="s">
        <v>82</v>
      </c>
      <c r="AY218" s="18" t="s">
        <v>271</v>
      </c>
      <c r="BE218" s="105">
        <f t="shared" si="29"/>
        <v>0</v>
      </c>
      <c r="BF218" s="105">
        <f t="shared" si="30"/>
        <v>0</v>
      </c>
      <c r="BG218" s="105">
        <f t="shared" si="31"/>
        <v>0</v>
      </c>
      <c r="BH218" s="105">
        <f t="shared" si="32"/>
        <v>0</v>
      </c>
      <c r="BI218" s="105">
        <f t="shared" si="33"/>
        <v>0</v>
      </c>
      <c r="BJ218" s="18" t="s">
        <v>88</v>
      </c>
      <c r="BK218" s="105">
        <f t="shared" si="34"/>
        <v>0</v>
      </c>
      <c r="BL218" s="18" t="s">
        <v>278</v>
      </c>
      <c r="BM218" s="183" t="s">
        <v>1788</v>
      </c>
    </row>
    <row r="219" spans="1:65" s="2" customFormat="1" ht="16.5" customHeight="1" x14ac:dyDescent="0.15">
      <c r="A219" s="35"/>
      <c r="B219" s="141"/>
      <c r="C219" s="172" t="s">
        <v>1362</v>
      </c>
      <c r="D219" s="172" t="s">
        <v>274</v>
      </c>
      <c r="E219" s="173" t="s">
        <v>3739</v>
      </c>
      <c r="F219" s="174" t="s">
        <v>3740</v>
      </c>
      <c r="G219" s="175" t="s">
        <v>319</v>
      </c>
      <c r="H219" s="176">
        <v>800</v>
      </c>
      <c r="I219" s="177"/>
      <c r="J219" s="176">
        <f t="shared" si="25"/>
        <v>0</v>
      </c>
      <c r="K219" s="178"/>
      <c r="L219" s="36"/>
      <c r="M219" s="179" t="s">
        <v>1</v>
      </c>
      <c r="N219" s="180" t="s">
        <v>41</v>
      </c>
      <c r="O219" s="61"/>
      <c r="P219" s="181">
        <f t="shared" si="26"/>
        <v>0</v>
      </c>
      <c r="Q219" s="181">
        <v>0</v>
      </c>
      <c r="R219" s="181">
        <f t="shared" si="27"/>
        <v>0</v>
      </c>
      <c r="S219" s="181">
        <v>0</v>
      </c>
      <c r="T219" s="182">
        <f t="shared" si="2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278</v>
      </c>
      <c r="AT219" s="183" t="s">
        <v>274</v>
      </c>
      <c r="AU219" s="183" t="s">
        <v>82</v>
      </c>
      <c r="AY219" s="18" t="s">
        <v>271</v>
      </c>
      <c r="BE219" s="105">
        <f t="shared" si="29"/>
        <v>0</v>
      </c>
      <c r="BF219" s="105">
        <f t="shared" si="30"/>
        <v>0</v>
      </c>
      <c r="BG219" s="105">
        <f t="shared" si="31"/>
        <v>0</v>
      </c>
      <c r="BH219" s="105">
        <f t="shared" si="32"/>
        <v>0</v>
      </c>
      <c r="BI219" s="105">
        <f t="shared" si="33"/>
        <v>0</v>
      </c>
      <c r="BJ219" s="18" t="s">
        <v>88</v>
      </c>
      <c r="BK219" s="105">
        <f t="shared" si="34"/>
        <v>0</v>
      </c>
      <c r="BL219" s="18" t="s">
        <v>278</v>
      </c>
      <c r="BM219" s="183" t="s">
        <v>1800</v>
      </c>
    </row>
    <row r="220" spans="1:65" s="2" customFormat="1" ht="16.5" customHeight="1" x14ac:dyDescent="0.15">
      <c r="A220" s="35"/>
      <c r="B220" s="141"/>
      <c r="C220" s="172" t="s">
        <v>1366</v>
      </c>
      <c r="D220" s="172" t="s">
        <v>274</v>
      </c>
      <c r="E220" s="173" t="s">
        <v>3741</v>
      </c>
      <c r="F220" s="174" t="s">
        <v>3742</v>
      </c>
      <c r="G220" s="175" t="s">
        <v>319</v>
      </c>
      <c r="H220" s="176">
        <v>500</v>
      </c>
      <c r="I220" s="177"/>
      <c r="J220" s="176">
        <f t="shared" si="25"/>
        <v>0</v>
      </c>
      <c r="K220" s="178"/>
      <c r="L220" s="36"/>
      <c r="M220" s="179" t="s">
        <v>1</v>
      </c>
      <c r="N220" s="180" t="s">
        <v>41</v>
      </c>
      <c r="O220" s="61"/>
      <c r="P220" s="181">
        <f t="shared" si="26"/>
        <v>0</v>
      </c>
      <c r="Q220" s="181">
        <v>0</v>
      </c>
      <c r="R220" s="181">
        <f t="shared" si="27"/>
        <v>0</v>
      </c>
      <c r="S220" s="181">
        <v>0</v>
      </c>
      <c r="T220" s="182">
        <f t="shared" si="2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278</v>
      </c>
      <c r="AT220" s="183" t="s">
        <v>274</v>
      </c>
      <c r="AU220" s="183" t="s">
        <v>82</v>
      </c>
      <c r="AY220" s="18" t="s">
        <v>271</v>
      </c>
      <c r="BE220" s="105">
        <f t="shared" si="29"/>
        <v>0</v>
      </c>
      <c r="BF220" s="105">
        <f t="shared" si="30"/>
        <v>0</v>
      </c>
      <c r="BG220" s="105">
        <f t="shared" si="31"/>
        <v>0</v>
      </c>
      <c r="BH220" s="105">
        <f t="shared" si="32"/>
        <v>0</v>
      </c>
      <c r="BI220" s="105">
        <f t="shared" si="33"/>
        <v>0</v>
      </c>
      <c r="BJ220" s="18" t="s">
        <v>88</v>
      </c>
      <c r="BK220" s="105">
        <f t="shared" si="34"/>
        <v>0</v>
      </c>
      <c r="BL220" s="18" t="s">
        <v>278</v>
      </c>
      <c r="BM220" s="183" t="s">
        <v>1809</v>
      </c>
    </row>
    <row r="221" spans="1:65" s="2" customFormat="1" ht="16.5" customHeight="1" x14ac:dyDescent="0.15">
      <c r="A221" s="35"/>
      <c r="B221" s="141"/>
      <c r="C221" s="172" t="s">
        <v>1372</v>
      </c>
      <c r="D221" s="172" t="s">
        <v>274</v>
      </c>
      <c r="E221" s="173" t="s">
        <v>3743</v>
      </c>
      <c r="F221" s="174" t="s">
        <v>3744</v>
      </c>
      <c r="G221" s="175" t="s">
        <v>319</v>
      </c>
      <c r="H221" s="176">
        <v>250</v>
      </c>
      <c r="I221" s="177"/>
      <c r="J221" s="176">
        <f t="shared" si="25"/>
        <v>0</v>
      </c>
      <c r="K221" s="178"/>
      <c r="L221" s="36"/>
      <c r="M221" s="179" t="s">
        <v>1</v>
      </c>
      <c r="N221" s="180" t="s">
        <v>41</v>
      </c>
      <c r="O221" s="61"/>
      <c r="P221" s="181">
        <f t="shared" si="26"/>
        <v>0</v>
      </c>
      <c r="Q221" s="181">
        <v>0</v>
      </c>
      <c r="R221" s="181">
        <f t="shared" si="27"/>
        <v>0</v>
      </c>
      <c r="S221" s="181">
        <v>0</v>
      </c>
      <c r="T221" s="182">
        <f t="shared" si="2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278</v>
      </c>
      <c r="AT221" s="183" t="s">
        <v>274</v>
      </c>
      <c r="AU221" s="183" t="s">
        <v>82</v>
      </c>
      <c r="AY221" s="18" t="s">
        <v>271</v>
      </c>
      <c r="BE221" s="105">
        <f t="shared" si="29"/>
        <v>0</v>
      </c>
      <c r="BF221" s="105">
        <f t="shared" si="30"/>
        <v>0</v>
      </c>
      <c r="BG221" s="105">
        <f t="shared" si="31"/>
        <v>0</v>
      </c>
      <c r="BH221" s="105">
        <f t="shared" si="32"/>
        <v>0</v>
      </c>
      <c r="BI221" s="105">
        <f t="shared" si="33"/>
        <v>0</v>
      </c>
      <c r="BJ221" s="18" t="s">
        <v>88</v>
      </c>
      <c r="BK221" s="105">
        <f t="shared" si="34"/>
        <v>0</v>
      </c>
      <c r="BL221" s="18" t="s">
        <v>278</v>
      </c>
      <c r="BM221" s="183" t="s">
        <v>1820</v>
      </c>
    </row>
    <row r="222" spans="1:65" s="2" customFormat="1" ht="16.5" customHeight="1" x14ac:dyDescent="0.15">
      <c r="A222" s="35"/>
      <c r="B222" s="141"/>
      <c r="C222" s="172" t="s">
        <v>1377</v>
      </c>
      <c r="D222" s="172" t="s">
        <v>274</v>
      </c>
      <c r="E222" s="173" t="s">
        <v>3745</v>
      </c>
      <c r="F222" s="174" t="s">
        <v>3746</v>
      </c>
      <c r="G222" s="175" t="s">
        <v>319</v>
      </c>
      <c r="H222" s="176">
        <v>250</v>
      </c>
      <c r="I222" s="177"/>
      <c r="J222" s="176">
        <f t="shared" si="25"/>
        <v>0</v>
      </c>
      <c r="K222" s="178"/>
      <c r="L222" s="36"/>
      <c r="M222" s="179" t="s">
        <v>1</v>
      </c>
      <c r="N222" s="180" t="s">
        <v>41</v>
      </c>
      <c r="O222" s="61"/>
      <c r="P222" s="181">
        <f t="shared" si="26"/>
        <v>0</v>
      </c>
      <c r="Q222" s="181">
        <v>0</v>
      </c>
      <c r="R222" s="181">
        <f t="shared" si="27"/>
        <v>0</v>
      </c>
      <c r="S222" s="181">
        <v>0</v>
      </c>
      <c r="T222" s="182">
        <f t="shared" si="2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278</v>
      </c>
      <c r="AT222" s="183" t="s">
        <v>274</v>
      </c>
      <c r="AU222" s="183" t="s">
        <v>82</v>
      </c>
      <c r="AY222" s="18" t="s">
        <v>271</v>
      </c>
      <c r="BE222" s="105">
        <f t="shared" si="29"/>
        <v>0</v>
      </c>
      <c r="BF222" s="105">
        <f t="shared" si="30"/>
        <v>0</v>
      </c>
      <c r="BG222" s="105">
        <f t="shared" si="31"/>
        <v>0</v>
      </c>
      <c r="BH222" s="105">
        <f t="shared" si="32"/>
        <v>0</v>
      </c>
      <c r="BI222" s="105">
        <f t="shared" si="33"/>
        <v>0</v>
      </c>
      <c r="BJ222" s="18" t="s">
        <v>88</v>
      </c>
      <c r="BK222" s="105">
        <f t="shared" si="34"/>
        <v>0</v>
      </c>
      <c r="BL222" s="18" t="s">
        <v>278</v>
      </c>
      <c r="BM222" s="183" t="s">
        <v>1830</v>
      </c>
    </row>
    <row r="223" spans="1:65" s="2" customFormat="1" ht="16.5" customHeight="1" x14ac:dyDescent="0.15">
      <c r="A223" s="35"/>
      <c r="B223" s="141"/>
      <c r="C223" s="172" t="s">
        <v>1381</v>
      </c>
      <c r="D223" s="172" t="s">
        <v>274</v>
      </c>
      <c r="E223" s="173" t="s">
        <v>3747</v>
      </c>
      <c r="F223" s="174" t="s">
        <v>3748</v>
      </c>
      <c r="G223" s="175" t="s">
        <v>319</v>
      </c>
      <c r="H223" s="176">
        <v>30</v>
      </c>
      <c r="I223" s="177"/>
      <c r="J223" s="176">
        <f t="shared" si="25"/>
        <v>0</v>
      </c>
      <c r="K223" s="178"/>
      <c r="L223" s="36"/>
      <c r="M223" s="179" t="s">
        <v>1</v>
      </c>
      <c r="N223" s="180" t="s">
        <v>41</v>
      </c>
      <c r="O223" s="61"/>
      <c r="P223" s="181">
        <f t="shared" si="26"/>
        <v>0</v>
      </c>
      <c r="Q223" s="181">
        <v>0</v>
      </c>
      <c r="R223" s="181">
        <f t="shared" si="27"/>
        <v>0</v>
      </c>
      <c r="S223" s="181">
        <v>0</v>
      </c>
      <c r="T223" s="182">
        <f t="shared" si="2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278</v>
      </c>
      <c r="AT223" s="183" t="s">
        <v>274</v>
      </c>
      <c r="AU223" s="183" t="s">
        <v>82</v>
      </c>
      <c r="AY223" s="18" t="s">
        <v>271</v>
      </c>
      <c r="BE223" s="105">
        <f t="shared" si="29"/>
        <v>0</v>
      </c>
      <c r="BF223" s="105">
        <f t="shared" si="30"/>
        <v>0</v>
      </c>
      <c r="BG223" s="105">
        <f t="shared" si="31"/>
        <v>0</v>
      </c>
      <c r="BH223" s="105">
        <f t="shared" si="32"/>
        <v>0</v>
      </c>
      <c r="BI223" s="105">
        <f t="shared" si="33"/>
        <v>0</v>
      </c>
      <c r="BJ223" s="18" t="s">
        <v>88</v>
      </c>
      <c r="BK223" s="105">
        <f t="shared" si="34"/>
        <v>0</v>
      </c>
      <c r="BL223" s="18" t="s">
        <v>278</v>
      </c>
      <c r="BM223" s="183" t="s">
        <v>1841</v>
      </c>
    </row>
    <row r="224" spans="1:65" s="2" customFormat="1" ht="16.5" customHeight="1" x14ac:dyDescent="0.15">
      <c r="A224" s="35"/>
      <c r="B224" s="141"/>
      <c r="C224" s="172" t="s">
        <v>1387</v>
      </c>
      <c r="D224" s="172" t="s">
        <v>274</v>
      </c>
      <c r="E224" s="173" t="s">
        <v>3749</v>
      </c>
      <c r="F224" s="174" t="s">
        <v>3750</v>
      </c>
      <c r="G224" s="175" t="s">
        <v>319</v>
      </c>
      <c r="H224" s="176">
        <v>25</v>
      </c>
      <c r="I224" s="177"/>
      <c r="J224" s="176">
        <f t="shared" si="25"/>
        <v>0</v>
      </c>
      <c r="K224" s="178"/>
      <c r="L224" s="36"/>
      <c r="M224" s="179" t="s">
        <v>1</v>
      </c>
      <c r="N224" s="180" t="s">
        <v>41</v>
      </c>
      <c r="O224" s="61"/>
      <c r="P224" s="181">
        <f t="shared" si="26"/>
        <v>0</v>
      </c>
      <c r="Q224" s="181">
        <v>0</v>
      </c>
      <c r="R224" s="181">
        <f t="shared" si="27"/>
        <v>0</v>
      </c>
      <c r="S224" s="181">
        <v>0</v>
      </c>
      <c r="T224" s="182">
        <f t="shared" si="2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278</v>
      </c>
      <c r="AT224" s="183" t="s">
        <v>274</v>
      </c>
      <c r="AU224" s="183" t="s">
        <v>82</v>
      </c>
      <c r="AY224" s="18" t="s">
        <v>271</v>
      </c>
      <c r="BE224" s="105">
        <f t="shared" si="29"/>
        <v>0</v>
      </c>
      <c r="BF224" s="105">
        <f t="shared" si="30"/>
        <v>0</v>
      </c>
      <c r="BG224" s="105">
        <f t="shared" si="31"/>
        <v>0</v>
      </c>
      <c r="BH224" s="105">
        <f t="shared" si="32"/>
        <v>0</v>
      </c>
      <c r="BI224" s="105">
        <f t="shared" si="33"/>
        <v>0</v>
      </c>
      <c r="BJ224" s="18" t="s">
        <v>88</v>
      </c>
      <c r="BK224" s="105">
        <f t="shared" si="34"/>
        <v>0</v>
      </c>
      <c r="BL224" s="18" t="s">
        <v>278</v>
      </c>
      <c r="BM224" s="183" t="s">
        <v>1854</v>
      </c>
    </row>
    <row r="225" spans="1:65" s="2" customFormat="1" ht="16.5" customHeight="1" x14ac:dyDescent="0.15">
      <c r="A225" s="35"/>
      <c r="B225" s="141"/>
      <c r="C225" s="172" t="s">
        <v>1392</v>
      </c>
      <c r="D225" s="172" t="s">
        <v>274</v>
      </c>
      <c r="E225" s="173" t="s">
        <v>3751</v>
      </c>
      <c r="F225" s="174" t="s">
        <v>3752</v>
      </c>
      <c r="G225" s="175" t="s">
        <v>319</v>
      </c>
      <c r="H225" s="176">
        <v>25</v>
      </c>
      <c r="I225" s="177"/>
      <c r="J225" s="176">
        <f t="shared" si="25"/>
        <v>0</v>
      </c>
      <c r="K225" s="178"/>
      <c r="L225" s="36"/>
      <c r="M225" s="179" t="s">
        <v>1</v>
      </c>
      <c r="N225" s="180" t="s">
        <v>41</v>
      </c>
      <c r="O225" s="61"/>
      <c r="P225" s="181">
        <f t="shared" si="26"/>
        <v>0</v>
      </c>
      <c r="Q225" s="181">
        <v>0</v>
      </c>
      <c r="R225" s="181">
        <f t="shared" si="27"/>
        <v>0</v>
      </c>
      <c r="S225" s="181">
        <v>0</v>
      </c>
      <c r="T225" s="182">
        <f t="shared" si="2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278</v>
      </c>
      <c r="AT225" s="183" t="s">
        <v>274</v>
      </c>
      <c r="AU225" s="183" t="s">
        <v>82</v>
      </c>
      <c r="AY225" s="18" t="s">
        <v>271</v>
      </c>
      <c r="BE225" s="105">
        <f t="shared" si="29"/>
        <v>0</v>
      </c>
      <c r="BF225" s="105">
        <f t="shared" si="30"/>
        <v>0</v>
      </c>
      <c r="BG225" s="105">
        <f t="shared" si="31"/>
        <v>0</v>
      </c>
      <c r="BH225" s="105">
        <f t="shared" si="32"/>
        <v>0</v>
      </c>
      <c r="BI225" s="105">
        <f t="shared" si="33"/>
        <v>0</v>
      </c>
      <c r="BJ225" s="18" t="s">
        <v>88</v>
      </c>
      <c r="BK225" s="105">
        <f t="shared" si="34"/>
        <v>0</v>
      </c>
      <c r="BL225" s="18" t="s">
        <v>278</v>
      </c>
      <c r="BM225" s="183" t="s">
        <v>1864</v>
      </c>
    </row>
    <row r="226" spans="1:65" s="2" customFormat="1" ht="16.5" customHeight="1" x14ac:dyDescent="0.15">
      <c r="A226" s="35"/>
      <c r="B226" s="141"/>
      <c r="C226" s="172" t="s">
        <v>1398</v>
      </c>
      <c r="D226" s="172" t="s">
        <v>274</v>
      </c>
      <c r="E226" s="173" t="s">
        <v>3753</v>
      </c>
      <c r="F226" s="174" t="s">
        <v>3754</v>
      </c>
      <c r="G226" s="175" t="s">
        <v>319</v>
      </c>
      <c r="H226" s="176">
        <v>50</v>
      </c>
      <c r="I226" s="177"/>
      <c r="J226" s="176">
        <f t="shared" si="25"/>
        <v>0</v>
      </c>
      <c r="K226" s="178"/>
      <c r="L226" s="36"/>
      <c r="M226" s="179" t="s">
        <v>1</v>
      </c>
      <c r="N226" s="180" t="s">
        <v>41</v>
      </c>
      <c r="O226" s="61"/>
      <c r="P226" s="181">
        <f t="shared" si="26"/>
        <v>0</v>
      </c>
      <c r="Q226" s="181">
        <v>0</v>
      </c>
      <c r="R226" s="181">
        <f t="shared" si="27"/>
        <v>0</v>
      </c>
      <c r="S226" s="181">
        <v>0</v>
      </c>
      <c r="T226" s="182">
        <f t="shared" si="2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278</v>
      </c>
      <c r="AT226" s="183" t="s">
        <v>274</v>
      </c>
      <c r="AU226" s="183" t="s">
        <v>82</v>
      </c>
      <c r="AY226" s="18" t="s">
        <v>271</v>
      </c>
      <c r="BE226" s="105">
        <f t="shared" si="29"/>
        <v>0</v>
      </c>
      <c r="BF226" s="105">
        <f t="shared" si="30"/>
        <v>0</v>
      </c>
      <c r="BG226" s="105">
        <f t="shared" si="31"/>
        <v>0</v>
      </c>
      <c r="BH226" s="105">
        <f t="shared" si="32"/>
        <v>0</v>
      </c>
      <c r="BI226" s="105">
        <f t="shared" si="33"/>
        <v>0</v>
      </c>
      <c r="BJ226" s="18" t="s">
        <v>88</v>
      </c>
      <c r="BK226" s="105">
        <f t="shared" si="34"/>
        <v>0</v>
      </c>
      <c r="BL226" s="18" t="s">
        <v>278</v>
      </c>
      <c r="BM226" s="183" t="s">
        <v>1874</v>
      </c>
    </row>
    <row r="227" spans="1:65" s="2" customFormat="1" ht="16.5" customHeight="1" x14ac:dyDescent="0.15">
      <c r="A227" s="35"/>
      <c r="B227" s="141"/>
      <c r="C227" s="172" t="s">
        <v>1401</v>
      </c>
      <c r="D227" s="172" t="s">
        <v>274</v>
      </c>
      <c r="E227" s="173" t="s">
        <v>3755</v>
      </c>
      <c r="F227" s="174" t="s">
        <v>3756</v>
      </c>
      <c r="G227" s="175" t="s">
        <v>319</v>
      </c>
      <c r="H227" s="176">
        <v>50</v>
      </c>
      <c r="I227" s="177"/>
      <c r="J227" s="176">
        <f t="shared" si="25"/>
        <v>0</v>
      </c>
      <c r="K227" s="178"/>
      <c r="L227" s="36"/>
      <c r="M227" s="179" t="s">
        <v>1</v>
      </c>
      <c r="N227" s="180" t="s">
        <v>41</v>
      </c>
      <c r="O227" s="61"/>
      <c r="P227" s="181">
        <f t="shared" si="26"/>
        <v>0</v>
      </c>
      <c r="Q227" s="181">
        <v>0</v>
      </c>
      <c r="R227" s="181">
        <f t="shared" si="27"/>
        <v>0</v>
      </c>
      <c r="S227" s="181">
        <v>0</v>
      </c>
      <c r="T227" s="182">
        <f t="shared" si="2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278</v>
      </c>
      <c r="AT227" s="183" t="s">
        <v>274</v>
      </c>
      <c r="AU227" s="183" t="s">
        <v>82</v>
      </c>
      <c r="AY227" s="18" t="s">
        <v>271</v>
      </c>
      <c r="BE227" s="105">
        <f t="shared" si="29"/>
        <v>0</v>
      </c>
      <c r="BF227" s="105">
        <f t="shared" si="30"/>
        <v>0</v>
      </c>
      <c r="BG227" s="105">
        <f t="shared" si="31"/>
        <v>0</v>
      </c>
      <c r="BH227" s="105">
        <f t="shared" si="32"/>
        <v>0</v>
      </c>
      <c r="BI227" s="105">
        <f t="shared" si="33"/>
        <v>0</v>
      </c>
      <c r="BJ227" s="18" t="s">
        <v>88</v>
      </c>
      <c r="BK227" s="105">
        <f t="shared" si="34"/>
        <v>0</v>
      </c>
      <c r="BL227" s="18" t="s">
        <v>278</v>
      </c>
      <c r="BM227" s="183" t="s">
        <v>1883</v>
      </c>
    </row>
    <row r="228" spans="1:65" s="2" customFormat="1" ht="16.5" customHeight="1" x14ac:dyDescent="0.15">
      <c r="A228" s="35"/>
      <c r="B228" s="141"/>
      <c r="C228" s="172" t="s">
        <v>1406</v>
      </c>
      <c r="D228" s="172" t="s">
        <v>274</v>
      </c>
      <c r="E228" s="173" t="s">
        <v>3757</v>
      </c>
      <c r="F228" s="174" t="s">
        <v>3758</v>
      </c>
      <c r="G228" s="175" t="s">
        <v>302</v>
      </c>
      <c r="H228" s="176">
        <v>1</v>
      </c>
      <c r="I228" s="177"/>
      <c r="J228" s="176">
        <f t="shared" si="25"/>
        <v>0</v>
      </c>
      <c r="K228" s="178"/>
      <c r="L228" s="36"/>
      <c r="M228" s="179" t="s">
        <v>1</v>
      </c>
      <c r="N228" s="180" t="s">
        <v>41</v>
      </c>
      <c r="O228" s="61"/>
      <c r="P228" s="181">
        <f t="shared" si="26"/>
        <v>0</v>
      </c>
      <c r="Q228" s="181">
        <v>0</v>
      </c>
      <c r="R228" s="181">
        <f t="shared" si="27"/>
        <v>0</v>
      </c>
      <c r="S228" s="181">
        <v>0</v>
      </c>
      <c r="T228" s="182">
        <f t="shared" si="2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278</v>
      </c>
      <c r="AT228" s="183" t="s">
        <v>274</v>
      </c>
      <c r="AU228" s="183" t="s">
        <v>82</v>
      </c>
      <c r="AY228" s="18" t="s">
        <v>271</v>
      </c>
      <c r="BE228" s="105">
        <f t="shared" si="29"/>
        <v>0</v>
      </c>
      <c r="BF228" s="105">
        <f t="shared" si="30"/>
        <v>0</v>
      </c>
      <c r="BG228" s="105">
        <f t="shared" si="31"/>
        <v>0</v>
      </c>
      <c r="BH228" s="105">
        <f t="shared" si="32"/>
        <v>0</v>
      </c>
      <c r="BI228" s="105">
        <f t="shared" si="33"/>
        <v>0</v>
      </c>
      <c r="BJ228" s="18" t="s">
        <v>88</v>
      </c>
      <c r="BK228" s="105">
        <f t="shared" si="34"/>
        <v>0</v>
      </c>
      <c r="BL228" s="18" t="s">
        <v>278</v>
      </c>
      <c r="BM228" s="183" t="s">
        <v>1891</v>
      </c>
    </row>
    <row r="229" spans="1:65" s="2" customFormat="1" ht="21.75" customHeight="1" x14ac:dyDescent="0.15">
      <c r="A229" s="35"/>
      <c r="B229" s="141"/>
      <c r="C229" s="172" t="s">
        <v>1411</v>
      </c>
      <c r="D229" s="172" t="s">
        <v>274</v>
      </c>
      <c r="E229" s="173" t="s">
        <v>3759</v>
      </c>
      <c r="F229" s="174" t="s">
        <v>3760</v>
      </c>
      <c r="G229" s="175" t="s">
        <v>302</v>
      </c>
      <c r="H229" s="176">
        <v>1</v>
      </c>
      <c r="I229" s="177"/>
      <c r="J229" s="176">
        <f t="shared" si="25"/>
        <v>0</v>
      </c>
      <c r="K229" s="178"/>
      <c r="L229" s="36"/>
      <c r="M229" s="179" t="s">
        <v>1</v>
      </c>
      <c r="N229" s="180" t="s">
        <v>41</v>
      </c>
      <c r="O229" s="61"/>
      <c r="P229" s="181">
        <f t="shared" si="26"/>
        <v>0</v>
      </c>
      <c r="Q229" s="181">
        <v>0</v>
      </c>
      <c r="R229" s="181">
        <f t="shared" si="27"/>
        <v>0</v>
      </c>
      <c r="S229" s="181">
        <v>0</v>
      </c>
      <c r="T229" s="182">
        <f t="shared" si="2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278</v>
      </c>
      <c r="AT229" s="183" t="s">
        <v>274</v>
      </c>
      <c r="AU229" s="183" t="s">
        <v>82</v>
      </c>
      <c r="AY229" s="18" t="s">
        <v>271</v>
      </c>
      <c r="BE229" s="105">
        <f t="shared" si="29"/>
        <v>0</v>
      </c>
      <c r="BF229" s="105">
        <f t="shared" si="30"/>
        <v>0</v>
      </c>
      <c r="BG229" s="105">
        <f t="shared" si="31"/>
        <v>0</v>
      </c>
      <c r="BH229" s="105">
        <f t="shared" si="32"/>
        <v>0</v>
      </c>
      <c r="BI229" s="105">
        <f t="shared" si="33"/>
        <v>0</v>
      </c>
      <c r="BJ229" s="18" t="s">
        <v>88</v>
      </c>
      <c r="BK229" s="105">
        <f t="shared" si="34"/>
        <v>0</v>
      </c>
      <c r="BL229" s="18" t="s">
        <v>278</v>
      </c>
      <c r="BM229" s="183" t="s">
        <v>1900</v>
      </c>
    </row>
    <row r="230" spans="1:65" s="2" customFormat="1" ht="16.5" customHeight="1" x14ac:dyDescent="0.15">
      <c r="A230" s="35"/>
      <c r="B230" s="141"/>
      <c r="C230" s="172" t="s">
        <v>1415</v>
      </c>
      <c r="D230" s="172" t="s">
        <v>274</v>
      </c>
      <c r="E230" s="173" t="s">
        <v>3761</v>
      </c>
      <c r="F230" s="174" t="s">
        <v>3762</v>
      </c>
      <c r="G230" s="175" t="s">
        <v>302</v>
      </c>
      <c r="H230" s="176">
        <v>1</v>
      </c>
      <c r="I230" s="177"/>
      <c r="J230" s="176">
        <f t="shared" si="25"/>
        <v>0</v>
      </c>
      <c r="K230" s="178"/>
      <c r="L230" s="36"/>
      <c r="M230" s="179" t="s">
        <v>1</v>
      </c>
      <c r="N230" s="180" t="s">
        <v>41</v>
      </c>
      <c r="O230" s="61"/>
      <c r="P230" s="181">
        <f t="shared" si="26"/>
        <v>0</v>
      </c>
      <c r="Q230" s="181">
        <v>0</v>
      </c>
      <c r="R230" s="181">
        <f t="shared" si="27"/>
        <v>0</v>
      </c>
      <c r="S230" s="181">
        <v>0</v>
      </c>
      <c r="T230" s="182">
        <f t="shared" si="2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278</v>
      </c>
      <c r="AT230" s="183" t="s">
        <v>274</v>
      </c>
      <c r="AU230" s="183" t="s">
        <v>82</v>
      </c>
      <c r="AY230" s="18" t="s">
        <v>271</v>
      </c>
      <c r="BE230" s="105">
        <f t="shared" si="29"/>
        <v>0</v>
      </c>
      <c r="BF230" s="105">
        <f t="shared" si="30"/>
        <v>0</v>
      </c>
      <c r="BG230" s="105">
        <f t="shared" si="31"/>
        <v>0</v>
      </c>
      <c r="BH230" s="105">
        <f t="shared" si="32"/>
        <v>0</v>
      </c>
      <c r="BI230" s="105">
        <f t="shared" si="33"/>
        <v>0</v>
      </c>
      <c r="BJ230" s="18" t="s">
        <v>88</v>
      </c>
      <c r="BK230" s="105">
        <f t="shared" si="34"/>
        <v>0</v>
      </c>
      <c r="BL230" s="18" t="s">
        <v>278</v>
      </c>
      <c r="BM230" s="183" t="s">
        <v>1908</v>
      </c>
    </row>
    <row r="231" spans="1:65" s="2" customFormat="1" ht="16.5" customHeight="1" x14ac:dyDescent="0.15">
      <c r="A231" s="35"/>
      <c r="B231" s="141"/>
      <c r="C231" s="172" t="s">
        <v>1417</v>
      </c>
      <c r="D231" s="172" t="s">
        <v>274</v>
      </c>
      <c r="E231" s="173" t="s">
        <v>3763</v>
      </c>
      <c r="F231" s="174" t="s">
        <v>3764</v>
      </c>
      <c r="G231" s="175" t="s">
        <v>302</v>
      </c>
      <c r="H231" s="176">
        <v>1</v>
      </c>
      <c r="I231" s="177"/>
      <c r="J231" s="176">
        <f t="shared" si="25"/>
        <v>0</v>
      </c>
      <c r="K231" s="178"/>
      <c r="L231" s="36"/>
      <c r="M231" s="179" t="s">
        <v>1</v>
      </c>
      <c r="N231" s="180" t="s">
        <v>41</v>
      </c>
      <c r="O231" s="61"/>
      <c r="P231" s="181">
        <f t="shared" si="26"/>
        <v>0</v>
      </c>
      <c r="Q231" s="181">
        <v>0</v>
      </c>
      <c r="R231" s="181">
        <f t="shared" si="27"/>
        <v>0</v>
      </c>
      <c r="S231" s="181">
        <v>0</v>
      </c>
      <c r="T231" s="182">
        <f t="shared" si="2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278</v>
      </c>
      <c r="AT231" s="183" t="s">
        <v>274</v>
      </c>
      <c r="AU231" s="183" t="s">
        <v>82</v>
      </c>
      <c r="AY231" s="18" t="s">
        <v>271</v>
      </c>
      <c r="BE231" s="105">
        <f t="shared" si="29"/>
        <v>0</v>
      </c>
      <c r="BF231" s="105">
        <f t="shared" si="30"/>
        <v>0</v>
      </c>
      <c r="BG231" s="105">
        <f t="shared" si="31"/>
        <v>0</v>
      </c>
      <c r="BH231" s="105">
        <f t="shared" si="32"/>
        <v>0</v>
      </c>
      <c r="BI231" s="105">
        <f t="shared" si="33"/>
        <v>0</v>
      </c>
      <c r="BJ231" s="18" t="s">
        <v>88</v>
      </c>
      <c r="BK231" s="105">
        <f t="shared" si="34"/>
        <v>0</v>
      </c>
      <c r="BL231" s="18" t="s">
        <v>278</v>
      </c>
      <c r="BM231" s="183" t="s">
        <v>1916</v>
      </c>
    </row>
    <row r="232" spans="1:65" s="2" customFormat="1" ht="16.5" customHeight="1" x14ac:dyDescent="0.15">
      <c r="A232" s="35"/>
      <c r="B232" s="141"/>
      <c r="C232" s="172" t="s">
        <v>1424</v>
      </c>
      <c r="D232" s="172" t="s">
        <v>274</v>
      </c>
      <c r="E232" s="173" t="s">
        <v>3765</v>
      </c>
      <c r="F232" s="174" t="s">
        <v>3766</v>
      </c>
      <c r="G232" s="175" t="s">
        <v>302</v>
      </c>
      <c r="H232" s="176">
        <v>4</v>
      </c>
      <c r="I232" s="177"/>
      <c r="J232" s="176">
        <f t="shared" si="25"/>
        <v>0</v>
      </c>
      <c r="K232" s="178"/>
      <c r="L232" s="36"/>
      <c r="M232" s="179" t="s">
        <v>1</v>
      </c>
      <c r="N232" s="180" t="s">
        <v>41</v>
      </c>
      <c r="O232" s="61"/>
      <c r="P232" s="181">
        <f t="shared" si="26"/>
        <v>0</v>
      </c>
      <c r="Q232" s="181">
        <v>0</v>
      </c>
      <c r="R232" s="181">
        <f t="shared" si="27"/>
        <v>0</v>
      </c>
      <c r="S232" s="181">
        <v>0</v>
      </c>
      <c r="T232" s="182">
        <f t="shared" si="2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3" t="s">
        <v>278</v>
      </c>
      <c r="AT232" s="183" t="s">
        <v>274</v>
      </c>
      <c r="AU232" s="183" t="s">
        <v>82</v>
      </c>
      <c r="AY232" s="18" t="s">
        <v>271</v>
      </c>
      <c r="BE232" s="105">
        <f t="shared" si="29"/>
        <v>0</v>
      </c>
      <c r="BF232" s="105">
        <f t="shared" si="30"/>
        <v>0</v>
      </c>
      <c r="BG232" s="105">
        <f t="shared" si="31"/>
        <v>0</v>
      </c>
      <c r="BH232" s="105">
        <f t="shared" si="32"/>
        <v>0</v>
      </c>
      <c r="BI232" s="105">
        <f t="shared" si="33"/>
        <v>0</v>
      </c>
      <c r="BJ232" s="18" t="s">
        <v>88</v>
      </c>
      <c r="BK232" s="105">
        <f t="shared" si="34"/>
        <v>0</v>
      </c>
      <c r="BL232" s="18" t="s">
        <v>278</v>
      </c>
      <c r="BM232" s="183" t="s">
        <v>1927</v>
      </c>
    </row>
    <row r="233" spans="1:65" s="12" customFormat="1" ht="25.9" customHeight="1" x14ac:dyDescent="0.15">
      <c r="B233" s="159"/>
      <c r="D233" s="160" t="s">
        <v>74</v>
      </c>
      <c r="E233" s="161" t="s">
        <v>2869</v>
      </c>
      <c r="F233" s="161" t="s">
        <v>3767</v>
      </c>
      <c r="I233" s="162"/>
      <c r="J233" s="163">
        <f>BK233</f>
        <v>0</v>
      </c>
      <c r="L233" s="159"/>
      <c r="M233" s="164"/>
      <c r="N233" s="165"/>
      <c r="O233" s="165"/>
      <c r="P233" s="166">
        <f>SUM(P234:P242)</f>
        <v>0</v>
      </c>
      <c r="Q233" s="165"/>
      <c r="R233" s="166">
        <f>SUM(R234:R242)</f>
        <v>0</v>
      </c>
      <c r="S233" s="165"/>
      <c r="T233" s="167">
        <f>SUM(T234:T242)</f>
        <v>0</v>
      </c>
      <c r="AR233" s="160" t="s">
        <v>82</v>
      </c>
      <c r="AT233" s="168" t="s">
        <v>74</v>
      </c>
      <c r="AU233" s="168" t="s">
        <v>75</v>
      </c>
      <c r="AY233" s="160" t="s">
        <v>271</v>
      </c>
      <c r="BK233" s="169">
        <f>SUM(BK234:BK242)</f>
        <v>0</v>
      </c>
    </row>
    <row r="234" spans="1:65" s="2" customFormat="1" ht="55.5" customHeight="1" x14ac:dyDescent="0.15">
      <c r="A234" s="35"/>
      <c r="B234" s="141"/>
      <c r="C234" s="172" t="s">
        <v>1433</v>
      </c>
      <c r="D234" s="172" t="s">
        <v>274</v>
      </c>
      <c r="E234" s="173" t="s">
        <v>3768</v>
      </c>
      <c r="F234" s="174" t="s">
        <v>3769</v>
      </c>
      <c r="G234" s="175" t="s">
        <v>302</v>
      </c>
      <c r="H234" s="176">
        <v>1</v>
      </c>
      <c r="I234" s="177"/>
      <c r="J234" s="176">
        <f>ROUND(I234*H234,2)</f>
        <v>0</v>
      </c>
      <c r="K234" s="178"/>
      <c r="L234" s="36"/>
      <c r="M234" s="179" t="s">
        <v>1</v>
      </c>
      <c r="N234" s="180" t="s">
        <v>41</v>
      </c>
      <c r="O234" s="61"/>
      <c r="P234" s="181">
        <f>O234*H234</f>
        <v>0</v>
      </c>
      <c r="Q234" s="181">
        <v>0</v>
      </c>
      <c r="R234" s="181">
        <f>Q234*H234</f>
        <v>0</v>
      </c>
      <c r="S234" s="181">
        <v>0</v>
      </c>
      <c r="T234" s="18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278</v>
      </c>
      <c r="AT234" s="183" t="s">
        <v>274</v>
      </c>
      <c r="AU234" s="183" t="s">
        <v>82</v>
      </c>
      <c r="AY234" s="18" t="s">
        <v>271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88</v>
      </c>
      <c r="BK234" s="105">
        <f>ROUND(I234*H234,2)</f>
        <v>0</v>
      </c>
      <c r="BL234" s="18" t="s">
        <v>278</v>
      </c>
      <c r="BM234" s="183" t="s">
        <v>1940</v>
      </c>
    </row>
    <row r="235" spans="1:65" s="2" customFormat="1" ht="66.75" customHeight="1" x14ac:dyDescent="0.15">
      <c r="A235" s="35"/>
      <c r="B235" s="141"/>
      <c r="C235" s="172" t="s">
        <v>1438</v>
      </c>
      <c r="D235" s="172" t="s">
        <v>274</v>
      </c>
      <c r="E235" s="173" t="s">
        <v>3770</v>
      </c>
      <c r="F235" s="174" t="s">
        <v>3771</v>
      </c>
      <c r="G235" s="175" t="s">
        <v>302</v>
      </c>
      <c r="H235" s="176">
        <v>1</v>
      </c>
      <c r="I235" s="177"/>
      <c r="J235" s="176">
        <f>ROUND(I235*H235,2)</f>
        <v>0</v>
      </c>
      <c r="K235" s="178"/>
      <c r="L235" s="36"/>
      <c r="M235" s="179" t="s">
        <v>1</v>
      </c>
      <c r="N235" s="180" t="s">
        <v>41</v>
      </c>
      <c r="O235" s="61"/>
      <c r="P235" s="181">
        <f>O235*H235</f>
        <v>0</v>
      </c>
      <c r="Q235" s="181">
        <v>0</v>
      </c>
      <c r="R235" s="181">
        <f>Q235*H235</f>
        <v>0</v>
      </c>
      <c r="S235" s="181">
        <v>0</v>
      </c>
      <c r="T235" s="18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3" t="s">
        <v>278</v>
      </c>
      <c r="AT235" s="183" t="s">
        <v>274</v>
      </c>
      <c r="AU235" s="183" t="s">
        <v>82</v>
      </c>
      <c r="AY235" s="18" t="s">
        <v>271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88</v>
      </c>
      <c r="BK235" s="105">
        <f>ROUND(I235*H235,2)</f>
        <v>0</v>
      </c>
      <c r="BL235" s="18" t="s">
        <v>278</v>
      </c>
      <c r="BM235" s="183" t="s">
        <v>1952</v>
      </c>
    </row>
    <row r="236" spans="1:65" s="2" customFormat="1" ht="66.75" customHeight="1" x14ac:dyDescent="0.15">
      <c r="A236" s="35"/>
      <c r="B236" s="141"/>
      <c r="C236" s="172" t="s">
        <v>1442</v>
      </c>
      <c r="D236" s="172" t="s">
        <v>274</v>
      </c>
      <c r="E236" s="173" t="s">
        <v>3772</v>
      </c>
      <c r="F236" s="174" t="s">
        <v>3773</v>
      </c>
      <c r="G236" s="175" t="s">
        <v>302</v>
      </c>
      <c r="H236" s="176">
        <v>1</v>
      </c>
      <c r="I236" s="177"/>
      <c r="J236" s="176">
        <f>ROUND(I236*H236,2)</f>
        <v>0</v>
      </c>
      <c r="K236" s="178"/>
      <c r="L236" s="36"/>
      <c r="M236" s="179" t="s">
        <v>1</v>
      </c>
      <c r="N236" s="180" t="s">
        <v>41</v>
      </c>
      <c r="O236" s="61"/>
      <c r="P236" s="181">
        <f>O236*H236</f>
        <v>0</v>
      </c>
      <c r="Q236" s="181">
        <v>0</v>
      </c>
      <c r="R236" s="181">
        <f>Q236*H236</f>
        <v>0</v>
      </c>
      <c r="S236" s="181">
        <v>0</v>
      </c>
      <c r="T236" s="18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3" t="s">
        <v>278</v>
      </c>
      <c r="AT236" s="183" t="s">
        <v>274</v>
      </c>
      <c r="AU236" s="183" t="s">
        <v>82</v>
      </c>
      <c r="AY236" s="18" t="s">
        <v>271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88</v>
      </c>
      <c r="BK236" s="105">
        <f>ROUND(I236*H236,2)</f>
        <v>0</v>
      </c>
      <c r="BL236" s="18" t="s">
        <v>278</v>
      </c>
      <c r="BM236" s="183" t="s">
        <v>1964</v>
      </c>
    </row>
    <row r="237" spans="1:65" s="2" customFormat="1" ht="66.75" customHeight="1" x14ac:dyDescent="0.15">
      <c r="A237" s="35"/>
      <c r="B237" s="141"/>
      <c r="C237" s="172" t="s">
        <v>463</v>
      </c>
      <c r="D237" s="172" t="s">
        <v>274</v>
      </c>
      <c r="E237" s="173" t="s">
        <v>3774</v>
      </c>
      <c r="F237" s="174" t="s">
        <v>3775</v>
      </c>
      <c r="G237" s="175" t="s">
        <v>302</v>
      </c>
      <c r="H237" s="176">
        <v>1</v>
      </c>
      <c r="I237" s="177"/>
      <c r="J237" s="176">
        <f>ROUND(I237*H237,2)</f>
        <v>0</v>
      </c>
      <c r="K237" s="178"/>
      <c r="L237" s="36"/>
      <c r="M237" s="179" t="s">
        <v>1</v>
      </c>
      <c r="N237" s="180" t="s">
        <v>41</v>
      </c>
      <c r="O237" s="61"/>
      <c r="P237" s="181">
        <f>O237*H237</f>
        <v>0</v>
      </c>
      <c r="Q237" s="181">
        <v>0</v>
      </c>
      <c r="R237" s="181">
        <f>Q237*H237</f>
        <v>0</v>
      </c>
      <c r="S237" s="181">
        <v>0</v>
      </c>
      <c r="T237" s="18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278</v>
      </c>
      <c r="AT237" s="183" t="s">
        <v>274</v>
      </c>
      <c r="AU237" s="183" t="s">
        <v>82</v>
      </c>
      <c r="AY237" s="18" t="s">
        <v>271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88</v>
      </c>
      <c r="BK237" s="105">
        <f>ROUND(I237*H237,2)</f>
        <v>0</v>
      </c>
      <c r="BL237" s="18" t="s">
        <v>278</v>
      </c>
      <c r="BM237" s="183" t="s">
        <v>1975</v>
      </c>
    </row>
    <row r="238" spans="1:65" s="2" customFormat="1" ht="66.75" customHeight="1" x14ac:dyDescent="0.15">
      <c r="A238" s="35"/>
      <c r="B238" s="141"/>
      <c r="C238" s="172" t="s">
        <v>1449</v>
      </c>
      <c r="D238" s="246" t="s">
        <v>274</v>
      </c>
      <c r="E238" s="173" t="s">
        <v>3776</v>
      </c>
      <c r="F238" s="174" t="s">
        <v>3777</v>
      </c>
      <c r="G238" s="175" t="s">
        <v>302</v>
      </c>
      <c r="H238" s="176">
        <v>1</v>
      </c>
      <c r="I238" s="177"/>
      <c r="J238" s="176">
        <f>ROUND(I238*H238,2)</f>
        <v>0</v>
      </c>
      <c r="K238" s="178"/>
      <c r="L238" s="36"/>
      <c r="M238" s="179" t="s">
        <v>1</v>
      </c>
      <c r="N238" s="180" t="s">
        <v>41</v>
      </c>
      <c r="O238" s="61"/>
      <c r="P238" s="181">
        <f>O238*H238</f>
        <v>0</v>
      </c>
      <c r="Q238" s="181">
        <v>0</v>
      </c>
      <c r="R238" s="181">
        <f>Q238*H238</f>
        <v>0</v>
      </c>
      <c r="S238" s="181">
        <v>0</v>
      </c>
      <c r="T238" s="18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3" t="s">
        <v>278</v>
      </c>
      <c r="AT238" s="183" t="s">
        <v>274</v>
      </c>
      <c r="AU238" s="183" t="s">
        <v>82</v>
      </c>
      <c r="AY238" s="18" t="s">
        <v>271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88</v>
      </c>
      <c r="BK238" s="105">
        <f>ROUND(I238*H238,2)</f>
        <v>0</v>
      </c>
      <c r="BL238" s="18" t="s">
        <v>278</v>
      </c>
      <c r="BM238" s="183" t="s">
        <v>1985</v>
      </c>
    </row>
    <row r="239" spans="1:65" s="2" customFormat="1" ht="16.5" x14ac:dyDescent="0.1">
      <c r="A239" s="35"/>
      <c r="B239" s="36"/>
      <c r="C239" s="35"/>
      <c r="D239" s="185" t="s">
        <v>1142</v>
      </c>
      <c r="E239" s="35"/>
      <c r="F239" s="235" t="s">
        <v>1143</v>
      </c>
      <c r="G239" s="35"/>
      <c r="H239" s="35"/>
      <c r="I239" s="142"/>
      <c r="J239" s="35"/>
      <c r="K239" s="35"/>
      <c r="L239" s="36"/>
      <c r="M239" s="236"/>
      <c r="N239" s="237"/>
      <c r="O239" s="61"/>
      <c r="P239" s="61"/>
      <c r="Q239" s="61"/>
      <c r="R239" s="61"/>
      <c r="S239" s="61"/>
      <c r="T239" s="62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T239" s="18" t="s">
        <v>1142</v>
      </c>
      <c r="AU239" s="18" t="s">
        <v>82</v>
      </c>
    </row>
    <row r="240" spans="1:65" s="2" customFormat="1" ht="66.75" customHeight="1" x14ac:dyDescent="0.15">
      <c r="A240" s="35"/>
      <c r="B240" s="141"/>
      <c r="C240" s="172" t="s">
        <v>1453</v>
      </c>
      <c r="D240" s="246" t="s">
        <v>274</v>
      </c>
      <c r="E240" s="173" t="s">
        <v>3778</v>
      </c>
      <c r="F240" s="174" t="s">
        <v>3779</v>
      </c>
      <c r="G240" s="175" t="s">
        <v>302</v>
      </c>
      <c r="H240" s="176">
        <v>1</v>
      </c>
      <c r="I240" s="177"/>
      <c r="J240" s="176">
        <f>ROUND(I240*H240,2)</f>
        <v>0</v>
      </c>
      <c r="K240" s="178"/>
      <c r="L240" s="36"/>
      <c r="M240" s="179" t="s">
        <v>1</v>
      </c>
      <c r="N240" s="180" t="s">
        <v>41</v>
      </c>
      <c r="O240" s="61"/>
      <c r="P240" s="181">
        <f>O240*H240</f>
        <v>0</v>
      </c>
      <c r="Q240" s="181">
        <v>0</v>
      </c>
      <c r="R240" s="181">
        <f>Q240*H240</f>
        <v>0</v>
      </c>
      <c r="S240" s="181">
        <v>0</v>
      </c>
      <c r="T240" s="18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278</v>
      </c>
      <c r="AT240" s="183" t="s">
        <v>274</v>
      </c>
      <c r="AU240" s="183" t="s">
        <v>82</v>
      </c>
      <c r="AY240" s="18" t="s">
        <v>271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88</v>
      </c>
      <c r="BK240" s="105">
        <f>ROUND(I240*H240,2)</f>
        <v>0</v>
      </c>
      <c r="BL240" s="18" t="s">
        <v>278</v>
      </c>
      <c r="BM240" s="183" t="s">
        <v>1995</v>
      </c>
    </row>
    <row r="241" spans="1:65" s="2" customFormat="1" ht="16.5" x14ac:dyDescent="0.1">
      <c r="A241" s="35"/>
      <c r="B241" s="36"/>
      <c r="C241" s="35"/>
      <c r="D241" s="185" t="s">
        <v>1142</v>
      </c>
      <c r="E241" s="35"/>
      <c r="F241" s="235" t="s">
        <v>1143</v>
      </c>
      <c r="G241" s="35"/>
      <c r="H241" s="35"/>
      <c r="I241" s="142"/>
      <c r="J241" s="35"/>
      <c r="K241" s="35"/>
      <c r="L241" s="36"/>
      <c r="M241" s="236"/>
      <c r="N241" s="237"/>
      <c r="O241" s="61"/>
      <c r="P241" s="61"/>
      <c r="Q241" s="61"/>
      <c r="R241" s="61"/>
      <c r="S241" s="61"/>
      <c r="T241" s="62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T241" s="18" t="s">
        <v>1142</v>
      </c>
      <c r="AU241" s="18" t="s">
        <v>82</v>
      </c>
    </row>
    <row r="242" spans="1:65" s="2" customFormat="1" ht="16.5" customHeight="1" x14ac:dyDescent="0.15">
      <c r="A242" s="35"/>
      <c r="B242" s="141"/>
      <c r="C242" s="172" t="s">
        <v>1457</v>
      </c>
      <c r="D242" s="172" t="s">
        <v>274</v>
      </c>
      <c r="E242" s="173" t="s">
        <v>3780</v>
      </c>
      <c r="F242" s="174" t="s">
        <v>3781</v>
      </c>
      <c r="G242" s="175" t="s">
        <v>319</v>
      </c>
      <c r="H242" s="176">
        <v>4</v>
      </c>
      <c r="I242" s="177"/>
      <c r="J242" s="176">
        <f>ROUND(I242*H242,2)</f>
        <v>0</v>
      </c>
      <c r="K242" s="178"/>
      <c r="L242" s="36"/>
      <c r="M242" s="179" t="s">
        <v>1</v>
      </c>
      <c r="N242" s="180" t="s">
        <v>41</v>
      </c>
      <c r="O242" s="61"/>
      <c r="P242" s="181">
        <f>O242*H242</f>
        <v>0</v>
      </c>
      <c r="Q242" s="181">
        <v>0</v>
      </c>
      <c r="R242" s="181">
        <f>Q242*H242</f>
        <v>0</v>
      </c>
      <c r="S242" s="181">
        <v>0</v>
      </c>
      <c r="T242" s="18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3" t="s">
        <v>278</v>
      </c>
      <c r="AT242" s="183" t="s">
        <v>274</v>
      </c>
      <c r="AU242" s="183" t="s">
        <v>82</v>
      </c>
      <c r="AY242" s="18" t="s">
        <v>271</v>
      </c>
      <c r="BE242" s="105">
        <f>IF(N242="základná",J242,0)</f>
        <v>0</v>
      </c>
      <c r="BF242" s="105">
        <f>IF(N242="znížená",J242,0)</f>
        <v>0</v>
      </c>
      <c r="BG242" s="105">
        <f>IF(N242="zákl. prenesená",J242,0)</f>
        <v>0</v>
      </c>
      <c r="BH242" s="105">
        <f>IF(N242="zníž. prenesená",J242,0)</f>
        <v>0</v>
      </c>
      <c r="BI242" s="105">
        <f>IF(N242="nulová",J242,0)</f>
        <v>0</v>
      </c>
      <c r="BJ242" s="18" t="s">
        <v>88</v>
      </c>
      <c r="BK242" s="105">
        <f>ROUND(I242*H242,2)</f>
        <v>0</v>
      </c>
      <c r="BL242" s="18" t="s">
        <v>278</v>
      </c>
      <c r="BM242" s="183" t="s">
        <v>2005</v>
      </c>
    </row>
    <row r="243" spans="1:65" s="12" customFormat="1" ht="25.9" customHeight="1" x14ac:dyDescent="0.15">
      <c r="B243" s="159"/>
      <c r="D243" s="160" t="s">
        <v>74</v>
      </c>
      <c r="E243" s="161" t="s">
        <v>2883</v>
      </c>
      <c r="F243" s="161" t="s">
        <v>575</v>
      </c>
      <c r="I243" s="162"/>
      <c r="J243" s="163">
        <f>BK243</f>
        <v>0</v>
      </c>
      <c r="L243" s="159"/>
      <c r="M243" s="164"/>
      <c r="N243" s="165"/>
      <c r="O243" s="165"/>
      <c r="P243" s="166">
        <f>SUM(P244:P248)</f>
        <v>0</v>
      </c>
      <c r="Q243" s="165"/>
      <c r="R243" s="166">
        <f>SUM(R244:R248)</f>
        <v>0</v>
      </c>
      <c r="S243" s="165"/>
      <c r="T243" s="167">
        <f>SUM(T244:T248)</f>
        <v>0</v>
      </c>
      <c r="AR243" s="160" t="s">
        <v>82</v>
      </c>
      <c r="AT243" s="168" t="s">
        <v>74</v>
      </c>
      <c r="AU243" s="168" t="s">
        <v>75</v>
      </c>
      <c r="AY243" s="160" t="s">
        <v>271</v>
      </c>
      <c r="BK243" s="169">
        <f>SUM(BK244:BK248)</f>
        <v>0</v>
      </c>
    </row>
    <row r="244" spans="1:65" s="2" customFormat="1" ht="33" customHeight="1" x14ac:dyDescent="0.15">
      <c r="A244" s="35"/>
      <c r="B244" s="141"/>
      <c r="C244" s="172" t="s">
        <v>1465</v>
      </c>
      <c r="D244" s="172" t="s">
        <v>274</v>
      </c>
      <c r="E244" s="173" t="s">
        <v>3782</v>
      </c>
      <c r="F244" s="174" t="s">
        <v>3783</v>
      </c>
      <c r="G244" s="175" t="s">
        <v>277</v>
      </c>
      <c r="H244" s="176">
        <v>60</v>
      </c>
      <c r="I244" s="177"/>
      <c r="J244" s="176">
        <f>ROUND(I244*H244,2)</f>
        <v>0</v>
      </c>
      <c r="K244" s="178"/>
      <c r="L244" s="36"/>
      <c r="M244" s="179" t="s">
        <v>1</v>
      </c>
      <c r="N244" s="180" t="s">
        <v>41</v>
      </c>
      <c r="O244" s="61"/>
      <c r="P244" s="181">
        <f>O244*H244</f>
        <v>0</v>
      </c>
      <c r="Q244" s="181">
        <v>0</v>
      </c>
      <c r="R244" s="181">
        <f>Q244*H244</f>
        <v>0</v>
      </c>
      <c r="S244" s="181">
        <v>0</v>
      </c>
      <c r="T244" s="18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278</v>
      </c>
      <c r="AT244" s="183" t="s">
        <v>274</v>
      </c>
      <c r="AU244" s="183" t="s">
        <v>82</v>
      </c>
      <c r="AY244" s="18" t="s">
        <v>271</v>
      </c>
      <c r="BE244" s="105">
        <f>IF(N244="základná",J244,0)</f>
        <v>0</v>
      </c>
      <c r="BF244" s="105">
        <f>IF(N244="znížená",J244,0)</f>
        <v>0</v>
      </c>
      <c r="BG244" s="105">
        <f>IF(N244="zákl. prenesená",J244,0)</f>
        <v>0</v>
      </c>
      <c r="BH244" s="105">
        <f>IF(N244="zníž. prenesená",J244,0)</f>
        <v>0</v>
      </c>
      <c r="BI244" s="105">
        <f>IF(N244="nulová",J244,0)</f>
        <v>0</v>
      </c>
      <c r="BJ244" s="18" t="s">
        <v>88</v>
      </c>
      <c r="BK244" s="105">
        <f>ROUND(I244*H244,2)</f>
        <v>0</v>
      </c>
      <c r="BL244" s="18" t="s">
        <v>278</v>
      </c>
      <c r="BM244" s="183" t="s">
        <v>2013</v>
      </c>
    </row>
    <row r="245" spans="1:65" s="2" customFormat="1" ht="21.75" customHeight="1" x14ac:dyDescent="0.15">
      <c r="A245" s="35"/>
      <c r="B245" s="141"/>
      <c r="C245" s="172" t="s">
        <v>1469</v>
      </c>
      <c r="D245" s="172" t="s">
        <v>274</v>
      </c>
      <c r="E245" s="173" t="s">
        <v>3784</v>
      </c>
      <c r="F245" s="174" t="s">
        <v>3785</v>
      </c>
      <c r="G245" s="175" t="s">
        <v>319</v>
      </c>
      <c r="H245" s="176">
        <v>200</v>
      </c>
      <c r="I245" s="177"/>
      <c r="J245" s="176">
        <f>ROUND(I245*H245,2)</f>
        <v>0</v>
      </c>
      <c r="K245" s="178"/>
      <c r="L245" s="36"/>
      <c r="M245" s="179" t="s">
        <v>1</v>
      </c>
      <c r="N245" s="180" t="s">
        <v>41</v>
      </c>
      <c r="O245" s="61"/>
      <c r="P245" s="181">
        <f>O245*H245</f>
        <v>0</v>
      </c>
      <c r="Q245" s="181">
        <v>0</v>
      </c>
      <c r="R245" s="181">
        <f>Q245*H245</f>
        <v>0</v>
      </c>
      <c r="S245" s="181">
        <v>0</v>
      </c>
      <c r="T245" s="18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278</v>
      </c>
      <c r="AT245" s="183" t="s">
        <v>274</v>
      </c>
      <c r="AU245" s="183" t="s">
        <v>82</v>
      </c>
      <c r="AY245" s="18" t="s">
        <v>271</v>
      </c>
      <c r="BE245" s="105">
        <f>IF(N245="základná",J245,0)</f>
        <v>0</v>
      </c>
      <c r="BF245" s="105">
        <f>IF(N245="znížená",J245,0)</f>
        <v>0</v>
      </c>
      <c r="BG245" s="105">
        <f>IF(N245="zákl. prenesená",J245,0)</f>
        <v>0</v>
      </c>
      <c r="BH245" s="105">
        <f>IF(N245="zníž. prenesená",J245,0)</f>
        <v>0</v>
      </c>
      <c r="BI245" s="105">
        <f>IF(N245="nulová",J245,0)</f>
        <v>0</v>
      </c>
      <c r="BJ245" s="18" t="s">
        <v>88</v>
      </c>
      <c r="BK245" s="105">
        <f>ROUND(I245*H245,2)</f>
        <v>0</v>
      </c>
      <c r="BL245" s="18" t="s">
        <v>278</v>
      </c>
      <c r="BM245" s="183" t="s">
        <v>2021</v>
      </c>
    </row>
    <row r="246" spans="1:65" s="2" customFormat="1" ht="55.5" customHeight="1" x14ac:dyDescent="0.15">
      <c r="A246" s="35"/>
      <c r="B246" s="141"/>
      <c r="C246" s="172" t="s">
        <v>1473</v>
      </c>
      <c r="D246" s="172" t="s">
        <v>274</v>
      </c>
      <c r="E246" s="173" t="s">
        <v>3786</v>
      </c>
      <c r="F246" s="174" t="s">
        <v>3787</v>
      </c>
      <c r="G246" s="175" t="s">
        <v>319</v>
      </c>
      <c r="H246" s="176">
        <v>40</v>
      </c>
      <c r="I246" s="177"/>
      <c r="J246" s="176">
        <f>ROUND(I246*H246,2)</f>
        <v>0</v>
      </c>
      <c r="K246" s="178"/>
      <c r="L246" s="36"/>
      <c r="M246" s="179" t="s">
        <v>1</v>
      </c>
      <c r="N246" s="180" t="s">
        <v>41</v>
      </c>
      <c r="O246" s="61"/>
      <c r="P246" s="181">
        <f>O246*H246</f>
        <v>0</v>
      </c>
      <c r="Q246" s="181">
        <v>0</v>
      </c>
      <c r="R246" s="181">
        <f>Q246*H246</f>
        <v>0</v>
      </c>
      <c r="S246" s="181">
        <v>0</v>
      </c>
      <c r="T246" s="18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278</v>
      </c>
      <c r="AT246" s="183" t="s">
        <v>274</v>
      </c>
      <c r="AU246" s="183" t="s">
        <v>82</v>
      </c>
      <c r="AY246" s="18" t="s">
        <v>271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88</v>
      </c>
      <c r="BK246" s="105">
        <f>ROUND(I246*H246,2)</f>
        <v>0</v>
      </c>
      <c r="BL246" s="18" t="s">
        <v>278</v>
      </c>
      <c r="BM246" s="183" t="s">
        <v>2032</v>
      </c>
    </row>
    <row r="247" spans="1:65" s="2" customFormat="1" ht="33" customHeight="1" x14ac:dyDescent="0.15">
      <c r="A247" s="35"/>
      <c r="B247" s="141"/>
      <c r="C247" s="172" t="s">
        <v>1478</v>
      </c>
      <c r="D247" s="172" t="s">
        <v>274</v>
      </c>
      <c r="E247" s="173" t="s">
        <v>3788</v>
      </c>
      <c r="F247" s="174" t="s">
        <v>3789</v>
      </c>
      <c r="G247" s="175" t="s">
        <v>319</v>
      </c>
      <c r="H247" s="176">
        <v>200</v>
      </c>
      <c r="I247" s="177"/>
      <c r="J247" s="176">
        <f>ROUND(I247*H247,2)</f>
        <v>0</v>
      </c>
      <c r="K247" s="178"/>
      <c r="L247" s="36"/>
      <c r="M247" s="179" t="s">
        <v>1</v>
      </c>
      <c r="N247" s="180" t="s">
        <v>41</v>
      </c>
      <c r="O247" s="61"/>
      <c r="P247" s="181">
        <f>O247*H247</f>
        <v>0</v>
      </c>
      <c r="Q247" s="181">
        <v>0</v>
      </c>
      <c r="R247" s="181">
        <f>Q247*H247</f>
        <v>0</v>
      </c>
      <c r="S247" s="181">
        <v>0</v>
      </c>
      <c r="T247" s="18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278</v>
      </c>
      <c r="AT247" s="183" t="s">
        <v>274</v>
      </c>
      <c r="AU247" s="183" t="s">
        <v>82</v>
      </c>
      <c r="AY247" s="18" t="s">
        <v>271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88</v>
      </c>
      <c r="BK247" s="105">
        <f>ROUND(I247*H247,2)</f>
        <v>0</v>
      </c>
      <c r="BL247" s="18" t="s">
        <v>278</v>
      </c>
      <c r="BM247" s="183" t="s">
        <v>2048</v>
      </c>
    </row>
    <row r="248" spans="1:65" s="2" customFormat="1" ht="16.5" customHeight="1" x14ac:dyDescent="0.15">
      <c r="A248" s="35"/>
      <c r="B248" s="141"/>
      <c r="C248" s="172" t="s">
        <v>1483</v>
      </c>
      <c r="D248" s="172" t="s">
        <v>274</v>
      </c>
      <c r="E248" s="173" t="s">
        <v>3790</v>
      </c>
      <c r="F248" s="174" t="s">
        <v>3791</v>
      </c>
      <c r="G248" s="175" t="s">
        <v>1375</v>
      </c>
      <c r="H248" s="176">
        <v>10</v>
      </c>
      <c r="I248" s="177"/>
      <c r="J248" s="176">
        <f>ROUND(I248*H248,2)</f>
        <v>0</v>
      </c>
      <c r="K248" s="178"/>
      <c r="L248" s="36"/>
      <c r="M248" s="179" t="s">
        <v>1</v>
      </c>
      <c r="N248" s="180" t="s">
        <v>41</v>
      </c>
      <c r="O248" s="61"/>
      <c r="P248" s="181">
        <f>O248*H248</f>
        <v>0</v>
      </c>
      <c r="Q248" s="181">
        <v>0</v>
      </c>
      <c r="R248" s="181">
        <f>Q248*H248</f>
        <v>0</v>
      </c>
      <c r="S248" s="181">
        <v>0</v>
      </c>
      <c r="T248" s="18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278</v>
      </c>
      <c r="AT248" s="183" t="s">
        <v>274</v>
      </c>
      <c r="AU248" s="183" t="s">
        <v>82</v>
      </c>
      <c r="AY248" s="18" t="s">
        <v>271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88</v>
      </c>
      <c r="BK248" s="105">
        <f>ROUND(I248*H248,2)</f>
        <v>0</v>
      </c>
      <c r="BL248" s="18" t="s">
        <v>278</v>
      </c>
      <c r="BM248" s="183" t="s">
        <v>2056</v>
      </c>
    </row>
    <row r="249" spans="1:65" s="12" customFormat="1" ht="25.9" customHeight="1" x14ac:dyDescent="0.15">
      <c r="B249" s="159"/>
      <c r="D249" s="160" t="s">
        <v>74</v>
      </c>
      <c r="E249" s="161" t="s">
        <v>2899</v>
      </c>
      <c r="F249" s="161" t="s">
        <v>3792</v>
      </c>
      <c r="I249" s="162"/>
      <c r="J249" s="163">
        <f>BK249</f>
        <v>0</v>
      </c>
      <c r="L249" s="159"/>
      <c r="M249" s="164"/>
      <c r="N249" s="165"/>
      <c r="O249" s="165"/>
      <c r="P249" s="166">
        <f>SUM(P250:P274)</f>
        <v>0</v>
      </c>
      <c r="Q249" s="165"/>
      <c r="R249" s="166">
        <f>SUM(R250:R274)</f>
        <v>0</v>
      </c>
      <c r="S249" s="165"/>
      <c r="T249" s="167">
        <f>SUM(T250:T274)</f>
        <v>0</v>
      </c>
      <c r="AR249" s="160" t="s">
        <v>82</v>
      </c>
      <c r="AT249" s="168" t="s">
        <v>74</v>
      </c>
      <c r="AU249" s="168" t="s">
        <v>75</v>
      </c>
      <c r="AY249" s="160" t="s">
        <v>271</v>
      </c>
      <c r="BK249" s="169">
        <f>SUM(BK250:BK274)</f>
        <v>0</v>
      </c>
    </row>
    <row r="250" spans="1:65" s="2" customFormat="1" ht="33" customHeight="1" x14ac:dyDescent="0.15">
      <c r="A250" s="35"/>
      <c r="B250" s="141"/>
      <c r="C250" s="172" t="s">
        <v>1491</v>
      </c>
      <c r="D250" s="172" t="s">
        <v>274</v>
      </c>
      <c r="E250" s="173" t="s">
        <v>3793</v>
      </c>
      <c r="F250" s="174" t="s">
        <v>3794</v>
      </c>
      <c r="G250" s="175" t="s">
        <v>302</v>
      </c>
      <c r="H250" s="176">
        <v>8</v>
      </c>
      <c r="I250" s="177"/>
      <c r="J250" s="176">
        <f>ROUND(I250*H250,2)</f>
        <v>0</v>
      </c>
      <c r="K250" s="178"/>
      <c r="L250" s="36"/>
      <c r="M250" s="179" t="s">
        <v>1</v>
      </c>
      <c r="N250" s="180" t="s">
        <v>41</v>
      </c>
      <c r="O250" s="61"/>
      <c r="P250" s="181">
        <f>O250*H250</f>
        <v>0</v>
      </c>
      <c r="Q250" s="181">
        <v>0</v>
      </c>
      <c r="R250" s="181">
        <f>Q250*H250</f>
        <v>0</v>
      </c>
      <c r="S250" s="181">
        <v>0</v>
      </c>
      <c r="T250" s="18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278</v>
      </c>
      <c r="AT250" s="183" t="s">
        <v>274</v>
      </c>
      <c r="AU250" s="183" t="s">
        <v>82</v>
      </c>
      <c r="AY250" s="18" t="s">
        <v>271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88</v>
      </c>
      <c r="BK250" s="105">
        <f>ROUND(I250*H250,2)</f>
        <v>0</v>
      </c>
      <c r="BL250" s="18" t="s">
        <v>278</v>
      </c>
      <c r="BM250" s="183" t="s">
        <v>2063</v>
      </c>
    </row>
    <row r="251" spans="1:65" s="2" customFormat="1" ht="21.75" customHeight="1" x14ac:dyDescent="0.15">
      <c r="A251" s="35"/>
      <c r="B251" s="141"/>
      <c r="C251" s="172" t="s">
        <v>1496</v>
      </c>
      <c r="D251" s="172" t="s">
        <v>274</v>
      </c>
      <c r="E251" s="173" t="s">
        <v>3795</v>
      </c>
      <c r="F251" s="174" t="s">
        <v>3796</v>
      </c>
      <c r="G251" s="175" t="s">
        <v>302</v>
      </c>
      <c r="H251" s="176">
        <v>100</v>
      </c>
      <c r="I251" s="177"/>
      <c r="J251" s="176">
        <f>ROUND(I251*H251,2)</f>
        <v>0</v>
      </c>
      <c r="K251" s="178"/>
      <c r="L251" s="36"/>
      <c r="M251" s="179" t="s">
        <v>1</v>
      </c>
      <c r="N251" s="180" t="s">
        <v>41</v>
      </c>
      <c r="O251" s="61"/>
      <c r="P251" s="181">
        <f>O251*H251</f>
        <v>0</v>
      </c>
      <c r="Q251" s="181">
        <v>0</v>
      </c>
      <c r="R251" s="181">
        <f>Q251*H251</f>
        <v>0</v>
      </c>
      <c r="S251" s="181">
        <v>0</v>
      </c>
      <c r="T251" s="18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3" t="s">
        <v>278</v>
      </c>
      <c r="AT251" s="183" t="s">
        <v>274</v>
      </c>
      <c r="AU251" s="183" t="s">
        <v>82</v>
      </c>
      <c r="AY251" s="18" t="s">
        <v>271</v>
      </c>
      <c r="BE251" s="105">
        <f>IF(N251="základná",J251,0)</f>
        <v>0</v>
      </c>
      <c r="BF251" s="105">
        <f>IF(N251="znížená",J251,0)</f>
        <v>0</v>
      </c>
      <c r="BG251" s="105">
        <f>IF(N251="zákl. prenesená",J251,0)</f>
        <v>0</v>
      </c>
      <c r="BH251" s="105">
        <f>IF(N251="zníž. prenesená",J251,0)</f>
        <v>0</v>
      </c>
      <c r="BI251" s="105">
        <f>IF(N251="nulová",J251,0)</f>
        <v>0</v>
      </c>
      <c r="BJ251" s="18" t="s">
        <v>88</v>
      </c>
      <c r="BK251" s="105">
        <f>ROUND(I251*H251,2)</f>
        <v>0</v>
      </c>
      <c r="BL251" s="18" t="s">
        <v>278</v>
      </c>
      <c r="BM251" s="183" t="s">
        <v>2069</v>
      </c>
    </row>
    <row r="252" spans="1:65" s="2" customFormat="1" ht="33" customHeight="1" x14ac:dyDescent="0.15">
      <c r="A252" s="35"/>
      <c r="B252" s="141"/>
      <c r="C252" s="172" t="s">
        <v>1500</v>
      </c>
      <c r="D252" s="246" t="s">
        <v>274</v>
      </c>
      <c r="E252" s="173" t="s">
        <v>3797</v>
      </c>
      <c r="F252" s="174" t="s">
        <v>3798</v>
      </c>
      <c r="G252" s="175" t="s">
        <v>302</v>
      </c>
      <c r="H252" s="176">
        <v>13</v>
      </c>
      <c r="I252" s="177"/>
      <c r="J252" s="176">
        <f>ROUND(I252*H252,2)</f>
        <v>0</v>
      </c>
      <c r="K252" s="178"/>
      <c r="L252" s="36"/>
      <c r="M252" s="179" t="s">
        <v>1</v>
      </c>
      <c r="N252" s="180" t="s">
        <v>41</v>
      </c>
      <c r="O252" s="61"/>
      <c r="P252" s="181">
        <f>O252*H252</f>
        <v>0</v>
      </c>
      <c r="Q252" s="181">
        <v>0</v>
      </c>
      <c r="R252" s="181">
        <f>Q252*H252</f>
        <v>0</v>
      </c>
      <c r="S252" s="181">
        <v>0</v>
      </c>
      <c r="T252" s="18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278</v>
      </c>
      <c r="AT252" s="183" t="s">
        <v>274</v>
      </c>
      <c r="AU252" s="183" t="s">
        <v>82</v>
      </c>
      <c r="AY252" s="18" t="s">
        <v>271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88</v>
      </c>
      <c r="BK252" s="105">
        <f>ROUND(I252*H252,2)</f>
        <v>0</v>
      </c>
      <c r="BL252" s="18" t="s">
        <v>278</v>
      </c>
      <c r="BM252" s="183" t="s">
        <v>2078</v>
      </c>
    </row>
    <row r="253" spans="1:65" s="2" customFormat="1" ht="16.5" x14ac:dyDescent="0.1">
      <c r="A253" s="35"/>
      <c r="B253" s="36"/>
      <c r="C253" s="35"/>
      <c r="D253" s="185" t="s">
        <v>1142</v>
      </c>
      <c r="E253" s="35"/>
      <c r="F253" s="235" t="s">
        <v>1143</v>
      </c>
      <c r="G253" s="35"/>
      <c r="H253" s="35"/>
      <c r="I253" s="142"/>
      <c r="J253" s="35"/>
      <c r="K253" s="35"/>
      <c r="L253" s="36"/>
      <c r="M253" s="236"/>
      <c r="N253" s="237"/>
      <c r="O253" s="61"/>
      <c r="P253" s="61"/>
      <c r="Q253" s="61"/>
      <c r="R253" s="61"/>
      <c r="S253" s="61"/>
      <c r="T253" s="62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T253" s="18" t="s">
        <v>1142</v>
      </c>
      <c r="AU253" s="18" t="s">
        <v>82</v>
      </c>
    </row>
    <row r="254" spans="1:65" s="2" customFormat="1" ht="21.75" customHeight="1" x14ac:dyDescent="0.15">
      <c r="A254" s="35"/>
      <c r="B254" s="141"/>
      <c r="C254" s="172" t="s">
        <v>1502</v>
      </c>
      <c r="D254" s="172" t="s">
        <v>274</v>
      </c>
      <c r="E254" s="173" t="s">
        <v>3799</v>
      </c>
      <c r="F254" s="174" t="s">
        <v>3800</v>
      </c>
      <c r="G254" s="175" t="s">
        <v>302</v>
      </c>
      <c r="H254" s="176">
        <v>13</v>
      </c>
      <c r="I254" s="177"/>
      <c r="J254" s="176">
        <f t="shared" ref="J254:J274" si="35">ROUND(I254*H254,2)</f>
        <v>0</v>
      </c>
      <c r="K254" s="178"/>
      <c r="L254" s="36"/>
      <c r="M254" s="179" t="s">
        <v>1</v>
      </c>
      <c r="N254" s="180" t="s">
        <v>41</v>
      </c>
      <c r="O254" s="61"/>
      <c r="P254" s="181">
        <f t="shared" ref="P254:P274" si="36">O254*H254</f>
        <v>0</v>
      </c>
      <c r="Q254" s="181">
        <v>0</v>
      </c>
      <c r="R254" s="181">
        <f t="shared" ref="R254:R274" si="37">Q254*H254</f>
        <v>0</v>
      </c>
      <c r="S254" s="181">
        <v>0</v>
      </c>
      <c r="T254" s="182">
        <f t="shared" ref="T254:T274" si="38"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278</v>
      </c>
      <c r="AT254" s="183" t="s">
        <v>274</v>
      </c>
      <c r="AU254" s="183" t="s">
        <v>82</v>
      </c>
      <c r="AY254" s="18" t="s">
        <v>271</v>
      </c>
      <c r="BE254" s="105">
        <f t="shared" ref="BE254:BE274" si="39">IF(N254="základná",J254,0)</f>
        <v>0</v>
      </c>
      <c r="BF254" s="105">
        <f t="shared" ref="BF254:BF274" si="40">IF(N254="znížená",J254,0)</f>
        <v>0</v>
      </c>
      <c r="BG254" s="105">
        <f t="shared" ref="BG254:BG274" si="41">IF(N254="zákl. prenesená",J254,0)</f>
        <v>0</v>
      </c>
      <c r="BH254" s="105">
        <f t="shared" ref="BH254:BH274" si="42">IF(N254="zníž. prenesená",J254,0)</f>
        <v>0</v>
      </c>
      <c r="BI254" s="105">
        <f t="shared" ref="BI254:BI274" si="43">IF(N254="nulová",J254,0)</f>
        <v>0</v>
      </c>
      <c r="BJ254" s="18" t="s">
        <v>88</v>
      </c>
      <c r="BK254" s="105">
        <f t="shared" ref="BK254:BK274" si="44">ROUND(I254*H254,2)</f>
        <v>0</v>
      </c>
      <c r="BL254" s="18" t="s">
        <v>278</v>
      </c>
      <c r="BM254" s="183" t="s">
        <v>2114</v>
      </c>
    </row>
    <row r="255" spans="1:65" s="2" customFormat="1" ht="16.5" customHeight="1" x14ac:dyDescent="0.15">
      <c r="A255" s="35"/>
      <c r="B255" s="141"/>
      <c r="C255" s="172" t="s">
        <v>1508</v>
      </c>
      <c r="D255" s="172" t="s">
        <v>274</v>
      </c>
      <c r="E255" s="173" t="s">
        <v>3801</v>
      </c>
      <c r="F255" s="174" t="s">
        <v>3802</v>
      </c>
      <c r="G255" s="175" t="s">
        <v>302</v>
      </c>
      <c r="H255" s="176">
        <v>20</v>
      </c>
      <c r="I255" s="177"/>
      <c r="J255" s="176">
        <f t="shared" si="35"/>
        <v>0</v>
      </c>
      <c r="K255" s="178"/>
      <c r="L255" s="36"/>
      <c r="M255" s="179" t="s">
        <v>1</v>
      </c>
      <c r="N255" s="180" t="s">
        <v>41</v>
      </c>
      <c r="O255" s="61"/>
      <c r="P255" s="181">
        <f t="shared" si="36"/>
        <v>0</v>
      </c>
      <c r="Q255" s="181">
        <v>0</v>
      </c>
      <c r="R255" s="181">
        <f t="shared" si="37"/>
        <v>0</v>
      </c>
      <c r="S255" s="181">
        <v>0</v>
      </c>
      <c r="T255" s="182">
        <f t="shared" si="3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3" t="s">
        <v>278</v>
      </c>
      <c r="AT255" s="183" t="s">
        <v>274</v>
      </c>
      <c r="AU255" s="183" t="s">
        <v>82</v>
      </c>
      <c r="AY255" s="18" t="s">
        <v>271</v>
      </c>
      <c r="BE255" s="105">
        <f t="shared" si="39"/>
        <v>0</v>
      </c>
      <c r="BF255" s="105">
        <f t="shared" si="40"/>
        <v>0</v>
      </c>
      <c r="BG255" s="105">
        <f t="shared" si="41"/>
        <v>0</v>
      </c>
      <c r="BH255" s="105">
        <f t="shared" si="42"/>
        <v>0</v>
      </c>
      <c r="BI255" s="105">
        <f t="shared" si="43"/>
        <v>0</v>
      </c>
      <c r="BJ255" s="18" t="s">
        <v>88</v>
      </c>
      <c r="BK255" s="105">
        <f t="shared" si="44"/>
        <v>0</v>
      </c>
      <c r="BL255" s="18" t="s">
        <v>278</v>
      </c>
      <c r="BM255" s="183" t="s">
        <v>2124</v>
      </c>
    </row>
    <row r="256" spans="1:65" s="2" customFormat="1" ht="21.75" customHeight="1" x14ac:dyDescent="0.15">
      <c r="A256" s="35"/>
      <c r="B256" s="141"/>
      <c r="C256" s="172" t="s">
        <v>1513</v>
      </c>
      <c r="D256" s="172" t="s">
        <v>274</v>
      </c>
      <c r="E256" s="173" t="s">
        <v>3803</v>
      </c>
      <c r="F256" s="174" t="s">
        <v>3804</v>
      </c>
      <c r="G256" s="175" t="s">
        <v>302</v>
      </c>
      <c r="H256" s="176">
        <v>4</v>
      </c>
      <c r="I256" s="177"/>
      <c r="J256" s="176">
        <f t="shared" si="35"/>
        <v>0</v>
      </c>
      <c r="K256" s="178"/>
      <c r="L256" s="36"/>
      <c r="M256" s="179" t="s">
        <v>1</v>
      </c>
      <c r="N256" s="180" t="s">
        <v>41</v>
      </c>
      <c r="O256" s="61"/>
      <c r="P256" s="181">
        <f t="shared" si="36"/>
        <v>0</v>
      </c>
      <c r="Q256" s="181">
        <v>0</v>
      </c>
      <c r="R256" s="181">
        <f t="shared" si="37"/>
        <v>0</v>
      </c>
      <c r="S256" s="181">
        <v>0</v>
      </c>
      <c r="T256" s="182">
        <f t="shared" si="3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278</v>
      </c>
      <c r="AT256" s="183" t="s">
        <v>274</v>
      </c>
      <c r="AU256" s="183" t="s">
        <v>82</v>
      </c>
      <c r="AY256" s="18" t="s">
        <v>271</v>
      </c>
      <c r="BE256" s="105">
        <f t="shared" si="39"/>
        <v>0</v>
      </c>
      <c r="BF256" s="105">
        <f t="shared" si="40"/>
        <v>0</v>
      </c>
      <c r="BG256" s="105">
        <f t="shared" si="41"/>
        <v>0</v>
      </c>
      <c r="BH256" s="105">
        <f t="shared" si="42"/>
        <v>0</v>
      </c>
      <c r="BI256" s="105">
        <f t="shared" si="43"/>
        <v>0</v>
      </c>
      <c r="BJ256" s="18" t="s">
        <v>88</v>
      </c>
      <c r="BK256" s="105">
        <f t="shared" si="44"/>
        <v>0</v>
      </c>
      <c r="BL256" s="18" t="s">
        <v>278</v>
      </c>
      <c r="BM256" s="183" t="s">
        <v>2139</v>
      </c>
    </row>
    <row r="257" spans="1:65" s="2" customFormat="1" ht="16.5" customHeight="1" x14ac:dyDescent="0.15">
      <c r="A257" s="35"/>
      <c r="B257" s="141"/>
      <c r="C257" s="172" t="s">
        <v>1518</v>
      </c>
      <c r="D257" s="172" t="s">
        <v>274</v>
      </c>
      <c r="E257" s="173" t="s">
        <v>3805</v>
      </c>
      <c r="F257" s="174" t="s">
        <v>3806</v>
      </c>
      <c r="G257" s="175" t="s">
        <v>302</v>
      </c>
      <c r="H257" s="176">
        <v>5</v>
      </c>
      <c r="I257" s="177"/>
      <c r="J257" s="176">
        <f t="shared" si="35"/>
        <v>0</v>
      </c>
      <c r="K257" s="178"/>
      <c r="L257" s="36"/>
      <c r="M257" s="179" t="s">
        <v>1</v>
      </c>
      <c r="N257" s="180" t="s">
        <v>41</v>
      </c>
      <c r="O257" s="61"/>
      <c r="P257" s="181">
        <f t="shared" si="36"/>
        <v>0</v>
      </c>
      <c r="Q257" s="181">
        <v>0</v>
      </c>
      <c r="R257" s="181">
        <f t="shared" si="37"/>
        <v>0</v>
      </c>
      <c r="S257" s="181">
        <v>0</v>
      </c>
      <c r="T257" s="182">
        <f t="shared" si="3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278</v>
      </c>
      <c r="AT257" s="183" t="s">
        <v>274</v>
      </c>
      <c r="AU257" s="183" t="s">
        <v>82</v>
      </c>
      <c r="AY257" s="18" t="s">
        <v>271</v>
      </c>
      <c r="BE257" s="105">
        <f t="shared" si="39"/>
        <v>0</v>
      </c>
      <c r="BF257" s="105">
        <f t="shared" si="40"/>
        <v>0</v>
      </c>
      <c r="BG257" s="105">
        <f t="shared" si="41"/>
        <v>0</v>
      </c>
      <c r="BH257" s="105">
        <f t="shared" si="42"/>
        <v>0</v>
      </c>
      <c r="BI257" s="105">
        <f t="shared" si="43"/>
        <v>0</v>
      </c>
      <c r="BJ257" s="18" t="s">
        <v>88</v>
      </c>
      <c r="BK257" s="105">
        <f t="shared" si="44"/>
        <v>0</v>
      </c>
      <c r="BL257" s="18" t="s">
        <v>278</v>
      </c>
      <c r="BM257" s="183" t="s">
        <v>2150</v>
      </c>
    </row>
    <row r="258" spans="1:65" s="2" customFormat="1" ht="33" customHeight="1" x14ac:dyDescent="0.15">
      <c r="A258" s="35"/>
      <c r="B258" s="141"/>
      <c r="C258" s="172" t="s">
        <v>1523</v>
      </c>
      <c r="D258" s="172" t="s">
        <v>274</v>
      </c>
      <c r="E258" s="173" t="s">
        <v>3807</v>
      </c>
      <c r="F258" s="174" t="s">
        <v>3808</v>
      </c>
      <c r="G258" s="175" t="s">
        <v>319</v>
      </c>
      <c r="H258" s="176">
        <v>100</v>
      </c>
      <c r="I258" s="177"/>
      <c r="J258" s="176">
        <f t="shared" si="35"/>
        <v>0</v>
      </c>
      <c r="K258" s="178"/>
      <c r="L258" s="36"/>
      <c r="M258" s="179" t="s">
        <v>1</v>
      </c>
      <c r="N258" s="180" t="s">
        <v>41</v>
      </c>
      <c r="O258" s="61"/>
      <c r="P258" s="181">
        <f t="shared" si="36"/>
        <v>0</v>
      </c>
      <c r="Q258" s="181">
        <v>0</v>
      </c>
      <c r="R258" s="181">
        <f t="shared" si="37"/>
        <v>0</v>
      </c>
      <c r="S258" s="181">
        <v>0</v>
      </c>
      <c r="T258" s="182">
        <f t="shared" si="3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3" t="s">
        <v>278</v>
      </c>
      <c r="AT258" s="183" t="s">
        <v>274</v>
      </c>
      <c r="AU258" s="183" t="s">
        <v>82</v>
      </c>
      <c r="AY258" s="18" t="s">
        <v>271</v>
      </c>
      <c r="BE258" s="105">
        <f t="shared" si="39"/>
        <v>0</v>
      </c>
      <c r="BF258" s="105">
        <f t="shared" si="40"/>
        <v>0</v>
      </c>
      <c r="BG258" s="105">
        <f t="shared" si="41"/>
        <v>0</v>
      </c>
      <c r="BH258" s="105">
        <f t="shared" si="42"/>
        <v>0</v>
      </c>
      <c r="BI258" s="105">
        <f t="shared" si="43"/>
        <v>0</v>
      </c>
      <c r="BJ258" s="18" t="s">
        <v>88</v>
      </c>
      <c r="BK258" s="105">
        <f t="shared" si="44"/>
        <v>0</v>
      </c>
      <c r="BL258" s="18" t="s">
        <v>278</v>
      </c>
      <c r="BM258" s="183" t="s">
        <v>2158</v>
      </c>
    </row>
    <row r="259" spans="1:65" s="2" customFormat="1" ht="21.75" customHeight="1" x14ac:dyDescent="0.15">
      <c r="A259" s="35"/>
      <c r="B259" s="141"/>
      <c r="C259" s="172" t="s">
        <v>1528</v>
      </c>
      <c r="D259" s="172" t="s">
        <v>274</v>
      </c>
      <c r="E259" s="173" t="s">
        <v>3809</v>
      </c>
      <c r="F259" s="174" t="s">
        <v>3810</v>
      </c>
      <c r="G259" s="175" t="s">
        <v>319</v>
      </c>
      <c r="H259" s="176">
        <v>110</v>
      </c>
      <c r="I259" s="177"/>
      <c r="J259" s="176">
        <f t="shared" si="35"/>
        <v>0</v>
      </c>
      <c r="K259" s="178"/>
      <c r="L259" s="36"/>
      <c r="M259" s="179" t="s">
        <v>1</v>
      </c>
      <c r="N259" s="180" t="s">
        <v>41</v>
      </c>
      <c r="O259" s="61"/>
      <c r="P259" s="181">
        <f t="shared" si="36"/>
        <v>0</v>
      </c>
      <c r="Q259" s="181">
        <v>0</v>
      </c>
      <c r="R259" s="181">
        <f t="shared" si="37"/>
        <v>0</v>
      </c>
      <c r="S259" s="181">
        <v>0</v>
      </c>
      <c r="T259" s="182">
        <f t="shared" si="3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278</v>
      </c>
      <c r="AT259" s="183" t="s">
        <v>274</v>
      </c>
      <c r="AU259" s="183" t="s">
        <v>82</v>
      </c>
      <c r="AY259" s="18" t="s">
        <v>271</v>
      </c>
      <c r="BE259" s="105">
        <f t="shared" si="39"/>
        <v>0</v>
      </c>
      <c r="BF259" s="105">
        <f t="shared" si="40"/>
        <v>0</v>
      </c>
      <c r="BG259" s="105">
        <f t="shared" si="41"/>
        <v>0</v>
      </c>
      <c r="BH259" s="105">
        <f t="shared" si="42"/>
        <v>0</v>
      </c>
      <c r="BI259" s="105">
        <f t="shared" si="43"/>
        <v>0</v>
      </c>
      <c r="BJ259" s="18" t="s">
        <v>88</v>
      </c>
      <c r="BK259" s="105">
        <f t="shared" si="44"/>
        <v>0</v>
      </c>
      <c r="BL259" s="18" t="s">
        <v>278</v>
      </c>
      <c r="BM259" s="183" t="s">
        <v>2166</v>
      </c>
    </row>
    <row r="260" spans="1:65" s="2" customFormat="1" ht="21.75" customHeight="1" x14ac:dyDescent="0.15">
      <c r="A260" s="35"/>
      <c r="B260" s="141"/>
      <c r="C260" s="172" t="s">
        <v>1533</v>
      </c>
      <c r="D260" s="172" t="s">
        <v>274</v>
      </c>
      <c r="E260" s="173" t="s">
        <v>3811</v>
      </c>
      <c r="F260" s="174" t="s">
        <v>3812</v>
      </c>
      <c r="G260" s="175" t="s">
        <v>319</v>
      </c>
      <c r="H260" s="176">
        <v>10</v>
      </c>
      <c r="I260" s="177"/>
      <c r="J260" s="176">
        <f t="shared" si="35"/>
        <v>0</v>
      </c>
      <c r="K260" s="178"/>
      <c r="L260" s="36"/>
      <c r="M260" s="179" t="s">
        <v>1</v>
      </c>
      <c r="N260" s="180" t="s">
        <v>41</v>
      </c>
      <c r="O260" s="61"/>
      <c r="P260" s="181">
        <f t="shared" si="36"/>
        <v>0</v>
      </c>
      <c r="Q260" s="181">
        <v>0</v>
      </c>
      <c r="R260" s="181">
        <f t="shared" si="37"/>
        <v>0</v>
      </c>
      <c r="S260" s="181">
        <v>0</v>
      </c>
      <c r="T260" s="182">
        <f t="shared" si="3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278</v>
      </c>
      <c r="AT260" s="183" t="s">
        <v>274</v>
      </c>
      <c r="AU260" s="183" t="s">
        <v>82</v>
      </c>
      <c r="AY260" s="18" t="s">
        <v>271</v>
      </c>
      <c r="BE260" s="105">
        <f t="shared" si="39"/>
        <v>0</v>
      </c>
      <c r="BF260" s="105">
        <f t="shared" si="40"/>
        <v>0</v>
      </c>
      <c r="BG260" s="105">
        <f t="shared" si="41"/>
        <v>0</v>
      </c>
      <c r="BH260" s="105">
        <f t="shared" si="42"/>
        <v>0</v>
      </c>
      <c r="BI260" s="105">
        <f t="shared" si="43"/>
        <v>0</v>
      </c>
      <c r="BJ260" s="18" t="s">
        <v>88</v>
      </c>
      <c r="BK260" s="105">
        <f t="shared" si="44"/>
        <v>0</v>
      </c>
      <c r="BL260" s="18" t="s">
        <v>278</v>
      </c>
      <c r="BM260" s="183" t="s">
        <v>2176</v>
      </c>
    </row>
    <row r="261" spans="1:65" s="2" customFormat="1" ht="33" customHeight="1" x14ac:dyDescent="0.15">
      <c r="A261" s="35"/>
      <c r="B261" s="141"/>
      <c r="C261" s="172" t="s">
        <v>1538</v>
      </c>
      <c r="D261" s="172" t="s">
        <v>274</v>
      </c>
      <c r="E261" s="173" t="s">
        <v>3813</v>
      </c>
      <c r="F261" s="174" t="s">
        <v>3814</v>
      </c>
      <c r="G261" s="175" t="s">
        <v>319</v>
      </c>
      <c r="H261" s="176">
        <v>115</v>
      </c>
      <c r="I261" s="177"/>
      <c r="J261" s="176">
        <f t="shared" si="35"/>
        <v>0</v>
      </c>
      <c r="K261" s="178"/>
      <c r="L261" s="36"/>
      <c r="M261" s="179" t="s">
        <v>1</v>
      </c>
      <c r="N261" s="180" t="s">
        <v>41</v>
      </c>
      <c r="O261" s="61"/>
      <c r="P261" s="181">
        <f t="shared" si="36"/>
        <v>0</v>
      </c>
      <c r="Q261" s="181">
        <v>0</v>
      </c>
      <c r="R261" s="181">
        <f t="shared" si="37"/>
        <v>0</v>
      </c>
      <c r="S261" s="181">
        <v>0</v>
      </c>
      <c r="T261" s="182">
        <f t="shared" si="3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278</v>
      </c>
      <c r="AT261" s="183" t="s">
        <v>274</v>
      </c>
      <c r="AU261" s="183" t="s">
        <v>82</v>
      </c>
      <c r="AY261" s="18" t="s">
        <v>271</v>
      </c>
      <c r="BE261" s="105">
        <f t="shared" si="39"/>
        <v>0</v>
      </c>
      <c r="BF261" s="105">
        <f t="shared" si="40"/>
        <v>0</v>
      </c>
      <c r="BG261" s="105">
        <f t="shared" si="41"/>
        <v>0</v>
      </c>
      <c r="BH261" s="105">
        <f t="shared" si="42"/>
        <v>0</v>
      </c>
      <c r="BI261" s="105">
        <f t="shared" si="43"/>
        <v>0</v>
      </c>
      <c r="BJ261" s="18" t="s">
        <v>88</v>
      </c>
      <c r="BK261" s="105">
        <f t="shared" si="44"/>
        <v>0</v>
      </c>
      <c r="BL261" s="18" t="s">
        <v>278</v>
      </c>
      <c r="BM261" s="183" t="s">
        <v>2186</v>
      </c>
    </row>
    <row r="262" spans="1:65" s="2" customFormat="1" ht="21.75" customHeight="1" x14ac:dyDescent="0.15">
      <c r="A262" s="35"/>
      <c r="B262" s="141"/>
      <c r="C262" s="172" t="s">
        <v>1542</v>
      </c>
      <c r="D262" s="172" t="s">
        <v>274</v>
      </c>
      <c r="E262" s="173" t="s">
        <v>3815</v>
      </c>
      <c r="F262" s="174" t="s">
        <v>3816</v>
      </c>
      <c r="G262" s="175" t="s">
        <v>319</v>
      </c>
      <c r="H262" s="176">
        <v>60</v>
      </c>
      <c r="I262" s="177"/>
      <c r="J262" s="176">
        <f t="shared" si="35"/>
        <v>0</v>
      </c>
      <c r="K262" s="178"/>
      <c r="L262" s="36"/>
      <c r="M262" s="179" t="s">
        <v>1</v>
      </c>
      <c r="N262" s="180" t="s">
        <v>41</v>
      </c>
      <c r="O262" s="61"/>
      <c r="P262" s="181">
        <f t="shared" si="36"/>
        <v>0</v>
      </c>
      <c r="Q262" s="181">
        <v>0</v>
      </c>
      <c r="R262" s="181">
        <f t="shared" si="37"/>
        <v>0</v>
      </c>
      <c r="S262" s="181">
        <v>0</v>
      </c>
      <c r="T262" s="182">
        <f t="shared" si="3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278</v>
      </c>
      <c r="AT262" s="183" t="s">
        <v>274</v>
      </c>
      <c r="AU262" s="183" t="s">
        <v>82</v>
      </c>
      <c r="AY262" s="18" t="s">
        <v>271</v>
      </c>
      <c r="BE262" s="105">
        <f t="shared" si="39"/>
        <v>0</v>
      </c>
      <c r="BF262" s="105">
        <f t="shared" si="40"/>
        <v>0</v>
      </c>
      <c r="BG262" s="105">
        <f t="shared" si="41"/>
        <v>0</v>
      </c>
      <c r="BH262" s="105">
        <f t="shared" si="42"/>
        <v>0</v>
      </c>
      <c r="BI262" s="105">
        <f t="shared" si="43"/>
        <v>0</v>
      </c>
      <c r="BJ262" s="18" t="s">
        <v>88</v>
      </c>
      <c r="BK262" s="105">
        <f t="shared" si="44"/>
        <v>0</v>
      </c>
      <c r="BL262" s="18" t="s">
        <v>278</v>
      </c>
      <c r="BM262" s="183" t="s">
        <v>2192</v>
      </c>
    </row>
    <row r="263" spans="1:65" s="2" customFormat="1" ht="21.75" customHeight="1" x14ac:dyDescent="0.15">
      <c r="A263" s="35"/>
      <c r="B263" s="141"/>
      <c r="C263" s="172" t="s">
        <v>1546</v>
      </c>
      <c r="D263" s="172" t="s">
        <v>274</v>
      </c>
      <c r="E263" s="173" t="s">
        <v>3817</v>
      </c>
      <c r="F263" s="174" t="s">
        <v>3818</v>
      </c>
      <c r="G263" s="175" t="s">
        <v>302</v>
      </c>
      <c r="H263" s="176">
        <v>6</v>
      </c>
      <c r="I263" s="177"/>
      <c r="J263" s="176">
        <f t="shared" si="35"/>
        <v>0</v>
      </c>
      <c r="K263" s="178"/>
      <c r="L263" s="36"/>
      <c r="M263" s="179" t="s">
        <v>1</v>
      </c>
      <c r="N263" s="180" t="s">
        <v>41</v>
      </c>
      <c r="O263" s="61"/>
      <c r="P263" s="181">
        <f t="shared" si="36"/>
        <v>0</v>
      </c>
      <c r="Q263" s="181">
        <v>0</v>
      </c>
      <c r="R263" s="181">
        <f t="shared" si="37"/>
        <v>0</v>
      </c>
      <c r="S263" s="181">
        <v>0</v>
      </c>
      <c r="T263" s="182">
        <f t="shared" si="3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3" t="s">
        <v>278</v>
      </c>
      <c r="AT263" s="183" t="s">
        <v>274</v>
      </c>
      <c r="AU263" s="183" t="s">
        <v>82</v>
      </c>
      <c r="AY263" s="18" t="s">
        <v>271</v>
      </c>
      <c r="BE263" s="105">
        <f t="shared" si="39"/>
        <v>0</v>
      </c>
      <c r="BF263" s="105">
        <f t="shared" si="40"/>
        <v>0</v>
      </c>
      <c r="BG263" s="105">
        <f t="shared" si="41"/>
        <v>0</v>
      </c>
      <c r="BH263" s="105">
        <f t="shared" si="42"/>
        <v>0</v>
      </c>
      <c r="BI263" s="105">
        <f t="shared" si="43"/>
        <v>0</v>
      </c>
      <c r="BJ263" s="18" t="s">
        <v>88</v>
      </c>
      <c r="BK263" s="105">
        <f t="shared" si="44"/>
        <v>0</v>
      </c>
      <c r="BL263" s="18" t="s">
        <v>278</v>
      </c>
      <c r="BM263" s="183" t="s">
        <v>2200</v>
      </c>
    </row>
    <row r="264" spans="1:65" s="2" customFormat="1" ht="21.75" customHeight="1" x14ac:dyDescent="0.15">
      <c r="A264" s="35"/>
      <c r="B264" s="141"/>
      <c r="C264" s="172" t="s">
        <v>1553</v>
      </c>
      <c r="D264" s="172" t="s">
        <v>274</v>
      </c>
      <c r="E264" s="173" t="s">
        <v>3819</v>
      </c>
      <c r="F264" s="174" t="s">
        <v>3820</v>
      </c>
      <c r="G264" s="175" t="s">
        <v>302</v>
      </c>
      <c r="H264" s="176">
        <v>2</v>
      </c>
      <c r="I264" s="177"/>
      <c r="J264" s="176">
        <f t="shared" si="35"/>
        <v>0</v>
      </c>
      <c r="K264" s="178"/>
      <c r="L264" s="36"/>
      <c r="M264" s="179" t="s">
        <v>1</v>
      </c>
      <c r="N264" s="180" t="s">
        <v>41</v>
      </c>
      <c r="O264" s="61"/>
      <c r="P264" s="181">
        <f t="shared" si="36"/>
        <v>0</v>
      </c>
      <c r="Q264" s="181">
        <v>0</v>
      </c>
      <c r="R264" s="181">
        <f t="shared" si="37"/>
        <v>0</v>
      </c>
      <c r="S264" s="181">
        <v>0</v>
      </c>
      <c r="T264" s="182">
        <f t="shared" si="3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278</v>
      </c>
      <c r="AT264" s="183" t="s">
        <v>274</v>
      </c>
      <c r="AU264" s="183" t="s">
        <v>82</v>
      </c>
      <c r="AY264" s="18" t="s">
        <v>271</v>
      </c>
      <c r="BE264" s="105">
        <f t="shared" si="39"/>
        <v>0</v>
      </c>
      <c r="BF264" s="105">
        <f t="shared" si="40"/>
        <v>0</v>
      </c>
      <c r="BG264" s="105">
        <f t="shared" si="41"/>
        <v>0</v>
      </c>
      <c r="BH264" s="105">
        <f t="shared" si="42"/>
        <v>0</v>
      </c>
      <c r="BI264" s="105">
        <f t="shared" si="43"/>
        <v>0</v>
      </c>
      <c r="BJ264" s="18" t="s">
        <v>88</v>
      </c>
      <c r="BK264" s="105">
        <f t="shared" si="44"/>
        <v>0</v>
      </c>
      <c r="BL264" s="18" t="s">
        <v>278</v>
      </c>
      <c r="BM264" s="183" t="s">
        <v>2208</v>
      </c>
    </row>
    <row r="265" spans="1:65" s="2" customFormat="1" ht="21.75" customHeight="1" x14ac:dyDescent="0.15">
      <c r="A265" s="35"/>
      <c r="B265" s="141"/>
      <c r="C265" s="172" t="s">
        <v>1557</v>
      </c>
      <c r="D265" s="172" t="s">
        <v>274</v>
      </c>
      <c r="E265" s="173" t="s">
        <v>3821</v>
      </c>
      <c r="F265" s="174" t="s">
        <v>3822</v>
      </c>
      <c r="G265" s="175" t="s">
        <v>302</v>
      </c>
      <c r="H265" s="176">
        <v>50</v>
      </c>
      <c r="I265" s="177"/>
      <c r="J265" s="176">
        <f t="shared" si="35"/>
        <v>0</v>
      </c>
      <c r="K265" s="178"/>
      <c r="L265" s="36"/>
      <c r="M265" s="179" t="s">
        <v>1</v>
      </c>
      <c r="N265" s="180" t="s">
        <v>41</v>
      </c>
      <c r="O265" s="61"/>
      <c r="P265" s="181">
        <f t="shared" si="36"/>
        <v>0</v>
      </c>
      <c r="Q265" s="181">
        <v>0</v>
      </c>
      <c r="R265" s="181">
        <f t="shared" si="37"/>
        <v>0</v>
      </c>
      <c r="S265" s="181">
        <v>0</v>
      </c>
      <c r="T265" s="182">
        <f t="shared" si="3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278</v>
      </c>
      <c r="AT265" s="183" t="s">
        <v>274</v>
      </c>
      <c r="AU265" s="183" t="s">
        <v>82</v>
      </c>
      <c r="AY265" s="18" t="s">
        <v>271</v>
      </c>
      <c r="BE265" s="105">
        <f t="shared" si="39"/>
        <v>0</v>
      </c>
      <c r="BF265" s="105">
        <f t="shared" si="40"/>
        <v>0</v>
      </c>
      <c r="BG265" s="105">
        <f t="shared" si="41"/>
        <v>0</v>
      </c>
      <c r="BH265" s="105">
        <f t="shared" si="42"/>
        <v>0</v>
      </c>
      <c r="BI265" s="105">
        <f t="shared" si="43"/>
        <v>0</v>
      </c>
      <c r="BJ265" s="18" t="s">
        <v>88</v>
      </c>
      <c r="BK265" s="105">
        <f t="shared" si="44"/>
        <v>0</v>
      </c>
      <c r="BL265" s="18" t="s">
        <v>278</v>
      </c>
      <c r="BM265" s="183" t="s">
        <v>2216</v>
      </c>
    </row>
    <row r="266" spans="1:65" s="2" customFormat="1" ht="21.75" customHeight="1" x14ac:dyDescent="0.15">
      <c r="A266" s="35"/>
      <c r="B266" s="141"/>
      <c r="C266" s="172" t="s">
        <v>1567</v>
      </c>
      <c r="D266" s="172" t="s">
        <v>274</v>
      </c>
      <c r="E266" s="173" t="s">
        <v>3823</v>
      </c>
      <c r="F266" s="174" t="s">
        <v>3824</v>
      </c>
      <c r="G266" s="175" t="s">
        <v>302</v>
      </c>
      <c r="H266" s="176">
        <v>45</v>
      </c>
      <c r="I266" s="177"/>
      <c r="J266" s="176">
        <f t="shared" si="35"/>
        <v>0</v>
      </c>
      <c r="K266" s="178"/>
      <c r="L266" s="36"/>
      <c r="M266" s="179" t="s">
        <v>1</v>
      </c>
      <c r="N266" s="180" t="s">
        <v>41</v>
      </c>
      <c r="O266" s="61"/>
      <c r="P266" s="181">
        <f t="shared" si="36"/>
        <v>0</v>
      </c>
      <c r="Q266" s="181">
        <v>0</v>
      </c>
      <c r="R266" s="181">
        <f t="shared" si="37"/>
        <v>0</v>
      </c>
      <c r="S266" s="181">
        <v>0</v>
      </c>
      <c r="T266" s="182">
        <f t="shared" si="3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3" t="s">
        <v>278</v>
      </c>
      <c r="AT266" s="183" t="s">
        <v>274</v>
      </c>
      <c r="AU266" s="183" t="s">
        <v>82</v>
      </c>
      <c r="AY266" s="18" t="s">
        <v>271</v>
      </c>
      <c r="BE266" s="105">
        <f t="shared" si="39"/>
        <v>0</v>
      </c>
      <c r="BF266" s="105">
        <f t="shared" si="40"/>
        <v>0</v>
      </c>
      <c r="BG266" s="105">
        <f t="shared" si="41"/>
        <v>0</v>
      </c>
      <c r="BH266" s="105">
        <f t="shared" si="42"/>
        <v>0</v>
      </c>
      <c r="BI266" s="105">
        <f t="shared" si="43"/>
        <v>0</v>
      </c>
      <c r="BJ266" s="18" t="s">
        <v>88</v>
      </c>
      <c r="BK266" s="105">
        <f t="shared" si="44"/>
        <v>0</v>
      </c>
      <c r="BL266" s="18" t="s">
        <v>278</v>
      </c>
      <c r="BM266" s="183" t="s">
        <v>2224</v>
      </c>
    </row>
    <row r="267" spans="1:65" s="2" customFormat="1" ht="21.75" customHeight="1" x14ac:dyDescent="0.15">
      <c r="A267" s="35"/>
      <c r="B267" s="141"/>
      <c r="C267" s="172" t="s">
        <v>1572</v>
      </c>
      <c r="D267" s="172" t="s">
        <v>274</v>
      </c>
      <c r="E267" s="173" t="s">
        <v>3825</v>
      </c>
      <c r="F267" s="174" t="s">
        <v>3826</v>
      </c>
      <c r="G267" s="175" t="s">
        <v>319</v>
      </c>
      <c r="H267" s="176">
        <v>28</v>
      </c>
      <c r="I267" s="177"/>
      <c r="J267" s="176">
        <f t="shared" si="35"/>
        <v>0</v>
      </c>
      <c r="K267" s="178"/>
      <c r="L267" s="36"/>
      <c r="M267" s="179" t="s">
        <v>1</v>
      </c>
      <c r="N267" s="180" t="s">
        <v>41</v>
      </c>
      <c r="O267" s="61"/>
      <c r="P267" s="181">
        <f t="shared" si="36"/>
        <v>0</v>
      </c>
      <c r="Q267" s="181">
        <v>0</v>
      </c>
      <c r="R267" s="181">
        <f t="shared" si="37"/>
        <v>0</v>
      </c>
      <c r="S267" s="181">
        <v>0</v>
      </c>
      <c r="T267" s="182">
        <f t="shared" si="3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278</v>
      </c>
      <c r="AT267" s="183" t="s">
        <v>274</v>
      </c>
      <c r="AU267" s="183" t="s">
        <v>82</v>
      </c>
      <c r="AY267" s="18" t="s">
        <v>271</v>
      </c>
      <c r="BE267" s="105">
        <f t="shared" si="39"/>
        <v>0</v>
      </c>
      <c r="BF267" s="105">
        <f t="shared" si="40"/>
        <v>0</v>
      </c>
      <c r="BG267" s="105">
        <f t="shared" si="41"/>
        <v>0</v>
      </c>
      <c r="BH267" s="105">
        <f t="shared" si="42"/>
        <v>0</v>
      </c>
      <c r="BI267" s="105">
        <f t="shared" si="43"/>
        <v>0</v>
      </c>
      <c r="BJ267" s="18" t="s">
        <v>88</v>
      </c>
      <c r="BK267" s="105">
        <f t="shared" si="44"/>
        <v>0</v>
      </c>
      <c r="BL267" s="18" t="s">
        <v>278</v>
      </c>
      <c r="BM267" s="183" t="s">
        <v>2232</v>
      </c>
    </row>
    <row r="268" spans="1:65" s="2" customFormat="1" ht="21.75" customHeight="1" x14ac:dyDescent="0.15">
      <c r="A268" s="35"/>
      <c r="B268" s="141"/>
      <c r="C268" s="172" t="s">
        <v>1578</v>
      </c>
      <c r="D268" s="172" t="s">
        <v>274</v>
      </c>
      <c r="E268" s="173" t="s">
        <v>3827</v>
      </c>
      <c r="F268" s="174" t="s">
        <v>3828</v>
      </c>
      <c r="G268" s="175" t="s">
        <v>302</v>
      </c>
      <c r="H268" s="176">
        <v>14</v>
      </c>
      <c r="I268" s="177"/>
      <c r="J268" s="176">
        <f t="shared" si="35"/>
        <v>0</v>
      </c>
      <c r="K268" s="178"/>
      <c r="L268" s="36"/>
      <c r="M268" s="179" t="s">
        <v>1</v>
      </c>
      <c r="N268" s="180" t="s">
        <v>41</v>
      </c>
      <c r="O268" s="61"/>
      <c r="P268" s="181">
        <f t="shared" si="36"/>
        <v>0</v>
      </c>
      <c r="Q268" s="181">
        <v>0</v>
      </c>
      <c r="R268" s="181">
        <f t="shared" si="37"/>
        <v>0</v>
      </c>
      <c r="S268" s="181">
        <v>0</v>
      </c>
      <c r="T268" s="182">
        <f t="shared" si="3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278</v>
      </c>
      <c r="AT268" s="183" t="s">
        <v>274</v>
      </c>
      <c r="AU268" s="183" t="s">
        <v>82</v>
      </c>
      <c r="AY268" s="18" t="s">
        <v>271</v>
      </c>
      <c r="BE268" s="105">
        <f t="shared" si="39"/>
        <v>0</v>
      </c>
      <c r="BF268" s="105">
        <f t="shared" si="40"/>
        <v>0</v>
      </c>
      <c r="BG268" s="105">
        <f t="shared" si="41"/>
        <v>0</v>
      </c>
      <c r="BH268" s="105">
        <f t="shared" si="42"/>
        <v>0</v>
      </c>
      <c r="BI268" s="105">
        <f t="shared" si="43"/>
        <v>0</v>
      </c>
      <c r="BJ268" s="18" t="s">
        <v>88</v>
      </c>
      <c r="BK268" s="105">
        <f t="shared" si="44"/>
        <v>0</v>
      </c>
      <c r="BL268" s="18" t="s">
        <v>278</v>
      </c>
      <c r="BM268" s="183" t="s">
        <v>2271</v>
      </c>
    </row>
    <row r="269" spans="1:65" s="2" customFormat="1" ht="33" customHeight="1" x14ac:dyDescent="0.15">
      <c r="A269" s="35"/>
      <c r="B269" s="141"/>
      <c r="C269" s="172" t="s">
        <v>1583</v>
      </c>
      <c r="D269" s="172" t="s">
        <v>274</v>
      </c>
      <c r="E269" s="173" t="s">
        <v>3829</v>
      </c>
      <c r="F269" s="174" t="s">
        <v>3830</v>
      </c>
      <c r="G269" s="175" t="s">
        <v>319</v>
      </c>
      <c r="H269" s="176">
        <v>220</v>
      </c>
      <c r="I269" s="177"/>
      <c r="J269" s="176">
        <f t="shared" si="35"/>
        <v>0</v>
      </c>
      <c r="K269" s="178"/>
      <c r="L269" s="36"/>
      <c r="M269" s="179" t="s">
        <v>1</v>
      </c>
      <c r="N269" s="180" t="s">
        <v>41</v>
      </c>
      <c r="O269" s="61"/>
      <c r="P269" s="181">
        <f t="shared" si="36"/>
        <v>0</v>
      </c>
      <c r="Q269" s="181">
        <v>0</v>
      </c>
      <c r="R269" s="181">
        <f t="shared" si="37"/>
        <v>0</v>
      </c>
      <c r="S269" s="181">
        <v>0</v>
      </c>
      <c r="T269" s="182">
        <f t="shared" si="3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278</v>
      </c>
      <c r="AT269" s="183" t="s">
        <v>274</v>
      </c>
      <c r="AU269" s="183" t="s">
        <v>82</v>
      </c>
      <c r="AY269" s="18" t="s">
        <v>271</v>
      </c>
      <c r="BE269" s="105">
        <f t="shared" si="39"/>
        <v>0</v>
      </c>
      <c r="BF269" s="105">
        <f t="shared" si="40"/>
        <v>0</v>
      </c>
      <c r="BG269" s="105">
        <f t="shared" si="41"/>
        <v>0</v>
      </c>
      <c r="BH269" s="105">
        <f t="shared" si="42"/>
        <v>0</v>
      </c>
      <c r="BI269" s="105">
        <f t="shared" si="43"/>
        <v>0</v>
      </c>
      <c r="BJ269" s="18" t="s">
        <v>88</v>
      </c>
      <c r="BK269" s="105">
        <f t="shared" si="44"/>
        <v>0</v>
      </c>
      <c r="BL269" s="18" t="s">
        <v>278</v>
      </c>
      <c r="BM269" s="183" t="s">
        <v>2319</v>
      </c>
    </row>
    <row r="270" spans="1:65" s="2" customFormat="1" ht="21.75" customHeight="1" x14ac:dyDescent="0.15">
      <c r="A270" s="35"/>
      <c r="B270" s="141"/>
      <c r="C270" s="172" t="s">
        <v>1588</v>
      </c>
      <c r="D270" s="172" t="s">
        <v>274</v>
      </c>
      <c r="E270" s="173" t="s">
        <v>3831</v>
      </c>
      <c r="F270" s="174" t="s">
        <v>3832</v>
      </c>
      <c r="G270" s="175" t="s">
        <v>319</v>
      </c>
      <c r="H270" s="176">
        <v>90</v>
      </c>
      <c r="I270" s="177"/>
      <c r="J270" s="176">
        <f t="shared" si="35"/>
        <v>0</v>
      </c>
      <c r="K270" s="178"/>
      <c r="L270" s="36"/>
      <c r="M270" s="179" t="s">
        <v>1</v>
      </c>
      <c r="N270" s="180" t="s">
        <v>41</v>
      </c>
      <c r="O270" s="61"/>
      <c r="P270" s="181">
        <f t="shared" si="36"/>
        <v>0</v>
      </c>
      <c r="Q270" s="181">
        <v>0</v>
      </c>
      <c r="R270" s="181">
        <f t="shared" si="37"/>
        <v>0</v>
      </c>
      <c r="S270" s="181">
        <v>0</v>
      </c>
      <c r="T270" s="182">
        <f t="shared" si="3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278</v>
      </c>
      <c r="AT270" s="183" t="s">
        <v>274</v>
      </c>
      <c r="AU270" s="183" t="s">
        <v>82</v>
      </c>
      <c r="AY270" s="18" t="s">
        <v>271</v>
      </c>
      <c r="BE270" s="105">
        <f t="shared" si="39"/>
        <v>0</v>
      </c>
      <c r="BF270" s="105">
        <f t="shared" si="40"/>
        <v>0</v>
      </c>
      <c r="BG270" s="105">
        <f t="shared" si="41"/>
        <v>0</v>
      </c>
      <c r="BH270" s="105">
        <f t="shared" si="42"/>
        <v>0</v>
      </c>
      <c r="BI270" s="105">
        <f t="shared" si="43"/>
        <v>0</v>
      </c>
      <c r="BJ270" s="18" t="s">
        <v>88</v>
      </c>
      <c r="BK270" s="105">
        <f t="shared" si="44"/>
        <v>0</v>
      </c>
      <c r="BL270" s="18" t="s">
        <v>278</v>
      </c>
      <c r="BM270" s="183" t="s">
        <v>2332</v>
      </c>
    </row>
    <row r="271" spans="1:65" s="2" customFormat="1" ht="21.75" customHeight="1" x14ac:dyDescent="0.15">
      <c r="A271" s="35"/>
      <c r="B271" s="141"/>
      <c r="C271" s="172" t="s">
        <v>1592</v>
      </c>
      <c r="D271" s="172" t="s">
        <v>274</v>
      </c>
      <c r="E271" s="173" t="s">
        <v>3833</v>
      </c>
      <c r="F271" s="174" t="s">
        <v>3834</v>
      </c>
      <c r="G271" s="175" t="s">
        <v>302</v>
      </c>
      <c r="H271" s="176">
        <v>5</v>
      </c>
      <c r="I271" s="177"/>
      <c r="J271" s="176">
        <f t="shared" si="35"/>
        <v>0</v>
      </c>
      <c r="K271" s="178"/>
      <c r="L271" s="36"/>
      <c r="M271" s="179" t="s">
        <v>1</v>
      </c>
      <c r="N271" s="180" t="s">
        <v>41</v>
      </c>
      <c r="O271" s="61"/>
      <c r="P271" s="181">
        <f t="shared" si="36"/>
        <v>0</v>
      </c>
      <c r="Q271" s="181">
        <v>0</v>
      </c>
      <c r="R271" s="181">
        <f t="shared" si="37"/>
        <v>0</v>
      </c>
      <c r="S271" s="181">
        <v>0</v>
      </c>
      <c r="T271" s="182">
        <f t="shared" si="3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3" t="s">
        <v>278</v>
      </c>
      <c r="AT271" s="183" t="s">
        <v>274</v>
      </c>
      <c r="AU271" s="183" t="s">
        <v>82</v>
      </c>
      <c r="AY271" s="18" t="s">
        <v>271</v>
      </c>
      <c r="BE271" s="105">
        <f t="shared" si="39"/>
        <v>0</v>
      </c>
      <c r="BF271" s="105">
        <f t="shared" si="40"/>
        <v>0</v>
      </c>
      <c r="BG271" s="105">
        <f t="shared" si="41"/>
        <v>0</v>
      </c>
      <c r="BH271" s="105">
        <f t="shared" si="42"/>
        <v>0</v>
      </c>
      <c r="BI271" s="105">
        <f t="shared" si="43"/>
        <v>0</v>
      </c>
      <c r="BJ271" s="18" t="s">
        <v>88</v>
      </c>
      <c r="BK271" s="105">
        <f t="shared" si="44"/>
        <v>0</v>
      </c>
      <c r="BL271" s="18" t="s">
        <v>278</v>
      </c>
      <c r="BM271" s="183" t="s">
        <v>2345</v>
      </c>
    </row>
    <row r="272" spans="1:65" s="2" customFormat="1" ht="21.75" customHeight="1" x14ac:dyDescent="0.15">
      <c r="A272" s="35"/>
      <c r="B272" s="141"/>
      <c r="C272" s="172" t="s">
        <v>1597</v>
      </c>
      <c r="D272" s="172" t="s">
        <v>274</v>
      </c>
      <c r="E272" s="173" t="s">
        <v>3835</v>
      </c>
      <c r="F272" s="174" t="s">
        <v>3836</v>
      </c>
      <c r="G272" s="175" t="s">
        <v>302</v>
      </c>
      <c r="H272" s="176">
        <v>2</v>
      </c>
      <c r="I272" s="177"/>
      <c r="J272" s="176">
        <f t="shared" si="35"/>
        <v>0</v>
      </c>
      <c r="K272" s="178"/>
      <c r="L272" s="36"/>
      <c r="M272" s="179" t="s">
        <v>1</v>
      </c>
      <c r="N272" s="180" t="s">
        <v>41</v>
      </c>
      <c r="O272" s="61"/>
      <c r="P272" s="181">
        <f t="shared" si="36"/>
        <v>0</v>
      </c>
      <c r="Q272" s="181">
        <v>0</v>
      </c>
      <c r="R272" s="181">
        <f t="shared" si="37"/>
        <v>0</v>
      </c>
      <c r="S272" s="181">
        <v>0</v>
      </c>
      <c r="T272" s="182">
        <f t="shared" si="3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278</v>
      </c>
      <c r="AT272" s="183" t="s">
        <v>274</v>
      </c>
      <c r="AU272" s="183" t="s">
        <v>82</v>
      </c>
      <c r="AY272" s="18" t="s">
        <v>271</v>
      </c>
      <c r="BE272" s="105">
        <f t="shared" si="39"/>
        <v>0</v>
      </c>
      <c r="BF272" s="105">
        <f t="shared" si="40"/>
        <v>0</v>
      </c>
      <c r="BG272" s="105">
        <f t="shared" si="41"/>
        <v>0</v>
      </c>
      <c r="BH272" s="105">
        <f t="shared" si="42"/>
        <v>0</v>
      </c>
      <c r="BI272" s="105">
        <f t="shared" si="43"/>
        <v>0</v>
      </c>
      <c r="BJ272" s="18" t="s">
        <v>88</v>
      </c>
      <c r="BK272" s="105">
        <f t="shared" si="44"/>
        <v>0</v>
      </c>
      <c r="BL272" s="18" t="s">
        <v>278</v>
      </c>
      <c r="BM272" s="183" t="s">
        <v>2355</v>
      </c>
    </row>
    <row r="273" spans="1:65" s="2" customFormat="1" ht="21.75" customHeight="1" x14ac:dyDescent="0.15">
      <c r="A273" s="35"/>
      <c r="B273" s="141"/>
      <c r="C273" s="172" t="s">
        <v>1602</v>
      </c>
      <c r="D273" s="172" t="s">
        <v>274</v>
      </c>
      <c r="E273" s="173" t="s">
        <v>3837</v>
      </c>
      <c r="F273" s="174" t="s">
        <v>3838</v>
      </c>
      <c r="G273" s="175" t="s">
        <v>302</v>
      </c>
      <c r="H273" s="176">
        <v>1</v>
      </c>
      <c r="I273" s="177"/>
      <c r="J273" s="176">
        <f t="shared" si="35"/>
        <v>0</v>
      </c>
      <c r="K273" s="178"/>
      <c r="L273" s="36"/>
      <c r="M273" s="179" t="s">
        <v>1</v>
      </c>
      <c r="N273" s="180" t="s">
        <v>41</v>
      </c>
      <c r="O273" s="61"/>
      <c r="P273" s="181">
        <f t="shared" si="36"/>
        <v>0</v>
      </c>
      <c r="Q273" s="181">
        <v>0</v>
      </c>
      <c r="R273" s="181">
        <f t="shared" si="37"/>
        <v>0</v>
      </c>
      <c r="S273" s="181">
        <v>0</v>
      </c>
      <c r="T273" s="182">
        <f t="shared" si="3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278</v>
      </c>
      <c r="AT273" s="183" t="s">
        <v>274</v>
      </c>
      <c r="AU273" s="183" t="s">
        <v>82</v>
      </c>
      <c r="AY273" s="18" t="s">
        <v>271</v>
      </c>
      <c r="BE273" s="105">
        <f t="shared" si="39"/>
        <v>0</v>
      </c>
      <c r="BF273" s="105">
        <f t="shared" si="40"/>
        <v>0</v>
      </c>
      <c r="BG273" s="105">
        <f t="shared" si="41"/>
        <v>0</v>
      </c>
      <c r="BH273" s="105">
        <f t="shared" si="42"/>
        <v>0</v>
      </c>
      <c r="BI273" s="105">
        <f t="shared" si="43"/>
        <v>0</v>
      </c>
      <c r="BJ273" s="18" t="s">
        <v>88</v>
      </c>
      <c r="BK273" s="105">
        <f t="shared" si="44"/>
        <v>0</v>
      </c>
      <c r="BL273" s="18" t="s">
        <v>278</v>
      </c>
      <c r="BM273" s="183" t="s">
        <v>2377</v>
      </c>
    </row>
    <row r="274" spans="1:65" s="2" customFormat="1" ht="21.75" customHeight="1" x14ac:dyDescent="0.15">
      <c r="A274" s="35"/>
      <c r="B274" s="141"/>
      <c r="C274" s="172" t="s">
        <v>1607</v>
      </c>
      <c r="D274" s="172" t="s">
        <v>274</v>
      </c>
      <c r="E274" s="173" t="s">
        <v>3839</v>
      </c>
      <c r="F274" s="174" t="s">
        <v>3840</v>
      </c>
      <c r="G274" s="175" t="s">
        <v>302</v>
      </c>
      <c r="H274" s="176">
        <v>30</v>
      </c>
      <c r="I274" s="177"/>
      <c r="J274" s="176">
        <f t="shared" si="35"/>
        <v>0</v>
      </c>
      <c r="K274" s="178"/>
      <c r="L274" s="36"/>
      <c r="M274" s="179" t="s">
        <v>1</v>
      </c>
      <c r="N274" s="180" t="s">
        <v>41</v>
      </c>
      <c r="O274" s="61"/>
      <c r="P274" s="181">
        <f t="shared" si="36"/>
        <v>0</v>
      </c>
      <c r="Q274" s="181">
        <v>0</v>
      </c>
      <c r="R274" s="181">
        <f t="shared" si="37"/>
        <v>0</v>
      </c>
      <c r="S274" s="181">
        <v>0</v>
      </c>
      <c r="T274" s="182">
        <f t="shared" si="3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278</v>
      </c>
      <c r="AT274" s="183" t="s">
        <v>274</v>
      </c>
      <c r="AU274" s="183" t="s">
        <v>82</v>
      </c>
      <c r="AY274" s="18" t="s">
        <v>271</v>
      </c>
      <c r="BE274" s="105">
        <f t="shared" si="39"/>
        <v>0</v>
      </c>
      <c r="BF274" s="105">
        <f t="shared" si="40"/>
        <v>0</v>
      </c>
      <c r="BG274" s="105">
        <f t="shared" si="41"/>
        <v>0</v>
      </c>
      <c r="BH274" s="105">
        <f t="shared" si="42"/>
        <v>0</v>
      </c>
      <c r="BI274" s="105">
        <f t="shared" si="43"/>
        <v>0</v>
      </c>
      <c r="BJ274" s="18" t="s">
        <v>88</v>
      </c>
      <c r="BK274" s="105">
        <f t="shared" si="44"/>
        <v>0</v>
      </c>
      <c r="BL274" s="18" t="s">
        <v>278</v>
      </c>
      <c r="BM274" s="183" t="s">
        <v>2388</v>
      </c>
    </row>
    <row r="275" spans="1:65" s="12" customFormat="1" ht="25.9" customHeight="1" x14ac:dyDescent="0.15">
      <c r="B275" s="159"/>
      <c r="D275" s="160" t="s">
        <v>74</v>
      </c>
      <c r="E275" s="161" t="s">
        <v>2909</v>
      </c>
      <c r="F275" s="161" t="s">
        <v>3841</v>
      </c>
      <c r="I275" s="162"/>
      <c r="J275" s="163">
        <f>BK275</f>
        <v>0</v>
      </c>
      <c r="L275" s="159"/>
      <c r="M275" s="164"/>
      <c r="N275" s="165"/>
      <c r="O275" s="165"/>
      <c r="P275" s="166">
        <f>SUM(P276:P290)</f>
        <v>0</v>
      </c>
      <c r="Q275" s="165"/>
      <c r="R275" s="166">
        <f>SUM(R276:R290)</f>
        <v>0</v>
      </c>
      <c r="S275" s="165"/>
      <c r="T275" s="167">
        <f>SUM(T276:T290)</f>
        <v>0</v>
      </c>
      <c r="AR275" s="160" t="s">
        <v>82</v>
      </c>
      <c r="AT275" s="168" t="s">
        <v>74</v>
      </c>
      <c r="AU275" s="168" t="s">
        <v>75</v>
      </c>
      <c r="AY275" s="160" t="s">
        <v>271</v>
      </c>
      <c r="BK275" s="169">
        <f>SUM(BK276:BK290)</f>
        <v>0</v>
      </c>
    </row>
    <row r="276" spans="1:65" s="2" customFormat="1" ht="33" customHeight="1" x14ac:dyDescent="0.15">
      <c r="A276" s="35"/>
      <c r="B276" s="141"/>
      <c r="C276" s="172" t="s">
        <v>1612</v>
      </c>
      <c r="D276" s="172" t="s">
        <v>274</v>
      </c>
      <c r="E276" s="173" t="s">
        <v>3842</v>
      </c>
      <c r="F276" s="174" t="s">
        <v>3843</v>
      </c>
      <c r="G276" s="175" t="s">
        <v>302</v>
      </c>
      <c r="H276" s="176">
        <v>230</v>
      </c>
      <c r="I276" s="177"/>
      <c r="J276" s="176">
        <f t="shared" ref="J276:J290" si="45">ROUND(I276*H276,2)</f>
        <v>0</v>
      </c>
      <c r="K276" s="178"/>
      <c r="L276" s="36"/>
      <c r="M276" s="179" t="s">
        <v>1</v>
      </c>
      <c r="N276" s="180" t="s">
        <v>41</v>
      </c>
      <c r="O276" s="61"/>
      <c r="P276" s="181">
        <f t="shared" ref="P276:P290" si="46">O276*H276</f>
        <v>0</v>
      </c>
      <c r="Q276" s="181">
        <v>0</v>
      </c>
      <c r="R276" s="181">
        <f t="shared" ref="R276:R290" si="47">Q276*H276</f>
        <v>0</v>
      </c>
      <c r="S276" s="181">
        <v>0</v>
      </c>
      <c r="T276" s="182">
        <f t="shared" ref="T276:T290" si="48"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278</v>
      </c>
      <c r="AT276" s="183" t="s">
        <v>274</v>
      </c>
      <c r="AU276" s="183" t="s">
        <v>82</v>
      </c>
      <c r="AY276" s="18" t="s">
        <v>271</v>
      </c>
      <c r="BE276" s="105">
        <f t="shared" ref="BE276:BE290" si="49">IF(N276="základná",J276,0)</f>
        <v>0</v>
      </c>
      <c r="BF276" s="105">
        <f t="shared" ref="BF276:BF290" si="50">IF(N276="znížená",J276,0)</f>
        <v>0</v>
      </c>
      <c r="BG276" s="105">
        <f t="shared" ref="BG276:BG290" si="51">IF(N276="zákl. prenesená",J276,0)</f>
        <v>0</v>
      </c>
      <c r="BH276" s="105">
        <f t="shared" ref="BH276:BH290" si="52">IF(N276="zníž. prenesená",J276,0)</f>
        <v>0</v>
      </c>
      <c r="BI276" s="105">
        <f t="shared" ref="BI276:BI290" si="53">IF(N276="nulová",J276,0)</f>
        <v>0</v>
      </c>
      <c r="BJ276" s="18" t="s">
        <v>88</v>
      </c>
      <c r="BK276" s="105">
        <f t="shared" ref="BK276:BK290" si="54">ROUND(I276*H276,2)</f>
        <v>0</v>
      </c>
      <c r="BL276" s="18" t="s">
        <v>278</v>
      </c>
      <c r="BM276" s="183" t="s">
        <v>2397</v>
      </c>
    </row>
    <row r="277" spans="1:65" s="2" customFormat="1" ht="33" customHeight="1" x14ac:dyDescent="0.15">
      <c r="A277" s="35"/>
      <c r="B277" s="141"/>
      <c r="C277" s="172" t="s">
        <v>1616</v>
      </c>
      <c r="D277" s="172" t="s">
        <v>274</v>
      </c>
      <c r="E277" s="173" t="s">
        <v>3844</v>
      </c>
      <c r="F277" s="174" t="s">
        <v>3845</v>
      </c>
      <c r="G277" s="175" t="s">
        <v>302</v>
      </c>
      <c r="H277" s="176">
        <v>1</v>
      </c>
      <c r="I277" s="177"/>
      <c r="J277" s="176">
        <f t="shared" si="45"/>
        <v>0</v>
      </c>
      <c r="K277" s="178"/>
      <c r="L277" s="36"/>
      <c r="M277" s="179" t="s">
        <v>1</v>
      </c>
      <c r="N277" s="180" t="s">
        <v>41</v>
      </c>
      <c r="O277" s="61"/>
      <c r="P277" s="181">
        <f t="shared" si="46"/>
        <v>0</v>
      </c>
      <c r="Q277" s="181">
        <v>0</v>
      </c>
      <c r="R277" s="181">
        <f t="shared" si="47"/>
        <v>0</v>
      </c>
      <c r="S277" s="181">
        <v>0</v>
      </c>
      <c r="T277" s="182">
        <f t="shared" si="4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278</v>
      </c>
      <c r="AT277" s="183" t="s">
        <v>274</v>
      </c>
      <c r="AU277" s="183" t="s">
        <v>82</v>
      </c>
      <c r="AY277" s="18" t="s">
        <v>271</v>
      </c>
      <c r="BE277" s="105">
        <f t="shared" si="49"/>
        <v>0</v>
      </c>
      <c r="BF277" s="105">
        <f t="shared" si="50"/>
        <v>0</v>
      </c>
      <c r="BG277" s="105">
        <f t="shared" si="51"/>
        <v>0</v>
      </c>
      <c r="BH277" s="105">
        <f t="shared" si="52"/>
        <v>0</v>
      </c>
      <c r="BI277" s="105">
        <f t="shared" si="53"/>
        <v>0</v>
      </c>
      <c r="BJ277" s="18" t="s">
        <v>88</v>
      </c>
      <c r="BK277" s="105">
        <f t="shared" si="54"/>
        <v>0</v>
      </c>
      <c r="BL277" s="18" t="s">
        <v>278</v>
      </c>
      <c r="BM277" s="183" t="s">
        <v>2420</v>
      </c>
    </row>
    <row r="278" spans="1:65" s="2" customFormat="1" ht="21.75" customHeight="1" x14ac:dyDescent="0.15">
      <c r="A278" s="35"/>
      <c r="B278" s="141"/>
      <c r="C278" s="172" t="s">
        <v>1621</v>
      </c>
      <c r="D278" s="172" t="s">
        <v>274</v>
      </c>
      <c r="E278" s="173" t="s">
        <v>3846</v>
      </c>
      <c r="F278" s="174" t="s">
        <v>3847</v>
      </c>
      <c r="G278" s="175" t="s">
        <v>302</v>
      </c>
      <c r="H278" s="176">
        <v>39</v>
      </c>
      <c r="I278" s="177"/>
      <c r="J278" s="176">
        <f t="shared" si="45"/>
        <v>0</v>
      </c>
      <c r="K278" s="178"/>
      <c r="L278" s="36"/>
      <c r="M278" s="179" t="s">
        <v>1</v>
      </c>
      <c r="N278" s="180" t="s">
        <v>41</v>
      </c>
      <c r="O278" s="61"/>
      <c r="P278" s="181">
        <f t="shared" si="46"/>
        <v>0</v>
      </c>
      <c r="Q278" s="181">
        <v>0</v>
      </c>
      <c r="R278" s="181">
        <f t="shared" si="47"/>
        <v>0</v>
      </c>
      <c r="S278" s="181">
        <v>0</v>
      </c>
      <c r="T278" s="182">
        <f t="shared" si="4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3" t="s">
        <v>278</v>
      </c>
      <c r="AT278" s="183" t="s">
        <v>274</v>
      </c>
      <c r="AU278" s="183" t="s">
        <v>82</v>
      </c>
      <c r="AY278" s="18" t="s">
        <v>271</v>
      </c>
      <c r="BE278" s="105">
        <f t="shared" si="49"/>
        <v>0</v>
      </c>
      <c r="BF278" s="105">
        <f t="shared" si="50"/>
        <v>0</v>
      </c>
      <c r="BG278" s="105">
        <f t="shared" si="51"/>
        <v>0</v>
      </c>
      <c r="BH278" s="105">
        <f t="shared" si="52"/>
        <v>0</v>
      </c>
      <c r="BI278" s="105">
        <f t="shared" si="53"/>
        <v>0</v>
      </c>
      <c r="BJ278" s="18" t="s">
        <v>88</v>
      </c>
      <c r="BK278" s="105">
        <f t="shared" si="54"/>
        <v>0</v>
      </c>
      <c r="BL278" s="18" t="s">
        <v>278</v>
      </c>
      <c r="BM278" s="183" t="s">
        <v>2431</v>
      </c>
    </row>
    <row r="279" spans="1:65" s="2" customFormat="1" ht="21.75" customHeight="1" x14ac:dyDescent="0.15">
      <c r="A279" s="35"/>
      <c r="B279" s="141"/>
      <c r="C279" s="172" t="s">
        <v>1625</v>
      </c>
      <c r="D279" s="172" t="s">
        <v>274</v>
      </c>
      <c r="E279" s="173" t="s">
        <v>3848</v>
      </c>
      <c r="F279" s="174" t="s">
        <v>3849</v>
      </c>
      <c r="G279" s="175" t="s">
        <v>302</v>
      </c>
      <c r="H279" s="176">
        <v>0</v>
      </c>
      <c r="I279" s="177"/>
      <c r="J279" s="176">
        <f t="shared" si="45"/>
        <v>0</v>
      </c>
      <c r="K279" s="178"/>
      <c r="L279" s="36"/>
      <c r="M279" s="179" t="s">
        <v>1</v>
      </c>
      <c r="N279" s="180" t="s">
        <v>41</v>
      </c>
      <c r="O279" s="61"/>
      <c r="P279" s="181">
        <f t="shared" si="46"/>
        <v>0</v>
      </c>
      <c r="Q279" s="181">
        <v>0</v>
      </c>
      <c r="R279" s="181">
        <f t="shared" si="47"/>
        <v>0</v>
      </c>
      <c r="S279" s="181">
        <v>0</v>
      </c>
      <c r="T279" s="182">
        <f t="shared" si="4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278</v>
      </c>
      <c r="AT279" s="183" t="s">
        <v>274</v>
      </c>
      <c r="AU279" s="183" t="s">
        <v>82</v>
      </c>
      <c r="AY279" s="18" t="s">
        <v>271</v>
      </c>
      <c r="BE279" s="105">
        <f t="shared" si="49"/>
        <v>0</v>
      </c>
      <c r="BF279" s="105">
        <f t="shared" si="50"/>
        <v>0</v>
      </c>
      <c r="BG279" s="105">
        <f t="shared" si="51"/>
        <v>0</v>
      </c>
      <c r="BH279" s="105">
        <f t="shared" si="52"/>
        <v>0</v>
      </c>
      <c r="BI279" s="105">
        <f t="shared" si="53"/>
        <v>0</v>
      </c>
      <c r="BJ279" s="18" t="s">
        <v>88</v>
      </c>
      <c r="BK279" s="105">
        <f t="shared" si="54"/>
        <v>0</v>
      </c>
      <c r="BL279" s="18" t="s">
        <v>278</v>
      </c>
      <c r="BM279" s="183" t="s">
        <v>2455</v>
      </c>
    </row>
    <row r="280" spans="1:65" s="2" customFormat="1" ht="21.75" customHeight="1" x14ac:dyDescent="0.15">
      <c r="A280" s="35"/>
      <c r="B280" s="141"/>
      <c r="C280" s="172" t="s">
        <v>1632</v>
      </c>
      <c r="D280" s="172" t="s">
        <v>274</v>
      </c>
      <c r="E280" s="173" t="s">
        <v>3850</v>
      </c>
      <c r="F280" s="174" t="s">
        <v>3851</v>
      </c>
      <c r="G280" s="175" t="s">
        <v>302</v>
      </c>
      <c r="H280" s="176">
        <v>29</v>
      </c>
      <c r="I280" s="177"/>
      <c r="J280" s="176">
        <f t="shared" si="45"/>
        <v>0</v>
      </c>
      <c r="K280" s="178"/>
      <c r="L280" s="36"/>
      <c r="M280" s="179" t="s">
        <v>1</v>
      </c>
      <c r="N280" s="180" t="s">
        <v>41</v>
      </c>
      <c r="O280" s="61"/>
      <c r="P280" s="181">
        <f t="shared" si="46"/>
        <v>0</v>
      </c>
      <c r="Q280" s="181">
        <v>0</v>
      </c>
      <c r="R280" s="181">
        <f t="shared" si="47"/>
        <v>0</v>
      </c>
      <c r="S280" s="181">
        <v>0</v>
      </c>
      <c r="T280" s="182">
        <f t="shared" si="4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278</v>
      </c>
      <c r="AT280" s="183" t="s">
        <v>274</v>
      </c>
      <c r="AU280" s="183" t="s">
        <v>82</v>
      </c>
      <c r="AY280" s="18" t="s">
        <v>271</v>
      </c>
      <c r="BE280" s="105">
        <f t="shared" si="49"/>
        <v>0</v>
      </c>
      <c r="BF280" s="105">
        <f t="shared" si="50"/>
        <v>0</v>
      </c>
      <c r="BG280" s="105">
        <f t="shared" si="51"/>
        <v>0</v>
      </c>
      <c r="BH280" s="105">
        <f t="shared" si="52"/>
        <v>0</v>
      </c>
      <c r="BI280" s="105">
        <f t="shared" si="53"/>
        <v>0</v>
      </c>
      <c r="BJ280" s="18" t="s">
        <v>88</v>
      </c>
      <c r="BK280" s="105">
        <f t="shared" si="54"/>
        <v>0</v>
      </c>
      <c r="BL280" s="18" t="s">
        <v>278</v>
      </c>
      <c r="BM280" s="183" t="s">
        <v>2478</v>
      </c>
    </row>
    <row r="281" spans="1:65" s="2" customFormat="1" ht="21.75" customHeight="1" x14ac:dyDescent="0.15">
      <c r="A281" s="35"/>
      <c r="B281" s="141"/>
      <c r="C281" s="172" t="s">
        <v>1638</v>
      </c>
      <c r="D281" s="172" t="s">
        <v>274</v>
      </c>
      <c r="E281" s="173" t="s">
        <v>3852</v>
      </c>
      <c r="F281" s="174" t="s">
        <v>3853</v>
      </c>
      <c r="G281" s="175" t="s">
        <v>302</v>
      </c>
      <c r="H281" s="176">
        <v>11</v>
      </c>
      <c r="I281" s="177"/>
      <c r="J281" s="176">
        <f t="shared" si="45"/>
        <v>0</v>
      </c>
      <c r="K281" s="178"/>
      <c r="L281" s="36"/>
      <c r="M281" s="179" t="s">
        <v>1</v>
      </c>
      <c r="N281" s="180" t="s">
        <v>41</v>
      </c>
      <c r="O281" s="61"/>
      <c r="P281" s="181">
        <f t="shared" si="46"/>
        <v>0</v>
      </c>
      <c r="Q281" s="181">
        <v>0</v>
      </c>
      <c r="R281" s="181">
        <f t="shared" si="47"/>
        <v>0</v>
      </c>
      <c r="S281" s="181">
        <v>0</v>
      </c>
      <c r="T281" s="182">
        <f t="shared" si="4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278</v>
      </c>
      <c r="AT281" s="183" t="s">
        <v>274</v>
      </c>
      <c r="AU281" s="183" t="s">
        <v>82</v>
      </c>
      <c r="AY281" s="18" t="s">
        <v>271</v>
      </c>
      <c r="BE281" s="105">
        <f t="shared" si="49"/>
        <v>0</v>
      </c>
      <c r="BF281" s="105">
        <f t="shared" si="50"/>
        <v>0</v>
      </c>
      <c r="BG281" s="105">
        <f t="shared" si="51"/>
        <v>0</v>
      </c>
      <c r="BH281" s="105">
        <f t="shared" si="52"/>
        <v>0</v>
      </c>
      <c r="BI281" s="105">
        <f t="shared" si="53"/>
        <v>0</v>
      </c>
      <c r="BJ281" s="18" t="s">
        <v>88</v>
      </c>
      <c r="BK281" s="105">
        <f t="shared" si="54"/>
        <v>0</v>
      </c>
      <c r="BL281" s="18" t="s">
        <v>278</v>
      </c>
      <c r="BM281" s="183" t="s">
        <v>2533</v>
      </c>
    </row>
    <row r="282" spans="1:65" s="2" customFormat="1" ht="21.75" customHeight="1" x14ac:dyDescent="0.15">
      <c r="A282" s="35"/>
      <c r="B282" s="141"/>
      <c r="C282" s="172" t="s">
        <v>1643</v>
      </c>
      <c r="D282" s="172" t="s">
        <v>274</v>
      </c>
      <c r="E282" s="173" t="s">
        <v>3854</v>
      </c>
      <c r="F282" s="174" t="s">
        <v>3855</v>
      </c>
      <c r="G282" s="175" t="s">
        <v>302</v>
      </c>
      <c r="H282" s="176">
        <v>4</v>
      </c>
      <c r="I282" s="177"/>
      <c r="J282" s="176">
        <f t="shared" si="45"/>
        <v>0</v>
      </c>
      <c r="K282" s="178"/>
      <c r="L282" s="36"/>
      <c r="M282" s="179" t="s">
        <v>1</v>
      </c>
      <c r="N282" s="180" t="s">
        <v>41</v>
      </c>
      <c r="O282" s="61"/>
      <c r="P282" s="181">
        <f t="shared" si="46"/>
        <v>0</v>
      </c>
      <c r="Q282" s="181">
        <v>0</v>
      </c>
      <c r="R282" s="181">
        <f t="shared" si="47"/>
        <v>0</v>
      </c>
      <c r="S282" s="181">
        <v>0</v>
      </c>
      <c r="T282" s="182">
        <f t="shared" si="4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3" t="s">
        <v>278</v>
      </c>
      <c r="AT282" s="183" t="s">
        <v>274</v>
      </c>
      <c r="AU282" s="183" t="s">
        <v>82</v>
      </c>
      <c r="AY282" s="18" t="s">
        <v>271</v>
      </c>
      <c r="BE282" s="105">
        <f t="shared" si="49"/>
        <v>0</v>
      </c>
      <c r="BF282" s="105">
        <f t="shared" si="50"/>
        <v>0</v>
      </c>
      <c r="BG282" s="105">
        <f t="shared" si="51"/>
        <v>0</v>
      </c>
      <c r="BH282" s="105">
        <f t="shared" si="52"/>
        <v>0</v>
      </c>
      <c r="BI282" s="105">
        <f t="shared" si="53"/>
        <v>0</v>
      </c>
      <c r="BJ282" s="18" t="s">
        <v>88</v>
      </c>
      <c r="BK282" s="105">
        <f t="shared" si="54"/>
        <v>0</v>
      </c>
      <c r="BL282" s="18" t="s">
        <v>278</v>
      </c>
      <c r="BM282" s="183" t="s">
        <v>2558</v>
      </c>
    </row>
    <row r="283" spans="1:65" s="2" customFormat="1" ht="21.75" customHeight="1" x14ac:dyDescent="0.15">
      <c r="A283" s="35"/>
      <c r="B283" s="141"/>
      <c r="C283" s="172" t="s">
        <v>1648</v>
      </c>
      <c r="D283" s="172" t="s">
        <v>274</v>
      </c>
      <c r="E283" s="173" t="s">
        <v>3856</v>
      </c>
      <c r="F283" s="174" t="s">
        <v>3857</v>
      </c>
      <c r="G283" s="175" t="s">
        <v>302</v>
      </c>
      <c r="H283" s="176">
        <v>6</v>
      </c>
      <c r="I283" s="177"/>
      <c r="J283" s="176">
        <f t="shared" si="45"/>
        <v>0</v>
      </c>
      <c r="K283" s="178"/>
      <c r="L283" s="36"/>
      <c r="M283" s="179" t="s">
        <v>1</v>
      </c>
      <c r="N283" s="180" t="s">
        <v>41</v>
      </c>
      <c r="O283" s="61"/>
      <c r="P283" s="181">
        <f t="shared" si="46"/>
        <v>0</v>
      </c>
      <c r="Q283" s="181">
        <v>0</v>
      </c>
      <c r="R283" s="181">
        <f t="shared" si="47"/>
        <v>0</v>
      </c>
      <c r="S283" s="181">
        <v>0</v>
      </c>
      <c r="T283" s="182">
        <f t="shared" si="4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278</v>
      </c>
      <c r="AT283" s="183" t="s">
        <v>274</v>
      </c>
      <c r="AU283" s="183" t="s">
        <v>82</v>
      </c>
      <c r="AY283" s="18" t="s">
        <v>271</v>
      </c>
      <c r="BE283" s="105">
        <f t="shared" si="49"/>
        <v>0</v>
      </c>
      <c r="BF283" s="105">
        <f t="shared" si="50"/>
        <v>0</v>
      </c>
      <c r="BG283" s="105">
        <f t="shared" si="51"/>
        <v>0</v>
      </c>
      <c r="BH283" s="105">
        <f t="shared" si="52"/>
        <v>0</v>
      </c>
      <c r="BI283" s="105">
        <f t="shared" si="53"/>
        <v>0</v>
      </c>
      <c r="BJ283" s="18" t="s">
        <v>88</v>
      </c>
      <c r="BK283" s="105">
        <f t="shared" si="54"/>
        <v>0</v>
      </c>
      <c r="BL283" s="18" t="s">
        <v>278</v>
      </c>
      <c r="BM283" s="183" t="s">
        <v>3085</v>
      </c>
    </row>
    <row r="284" spans="1:65" s="2" customFormat="1" ht="21.75" customHeight="1" x14ac:dyDescent="0.15">
      <c r="A284" s="35"/>
      <c r="B284" s="141"/>
      <c r="C284" s="172" t="s">
        <v>1652</v>
      </c>
      <c r="D284" s="172" t="s">
        <v>274</v>
      </c>
      <c r="E284" s="173" t="s">
        <v>3858</v>
      </c>
      <c r="F284" s="174" t="s">
        <v>3859</v>
      </c>
      <c r="G284" s="175" t="s">
        <v>302</v>
      </c>
      <c r="H284" s="176">
        <v>32</v>
      </c>
      <c r="I284" s="177"/>
      <c r="J284" s="176">
        <f t="shared" si="45"/>
        <v>0</v>
      </c>
      <c r="K284" s="178"/>
      <c r="L284" s="36"/>
      <c r="M284" s="179" t="s">
        <v>1</v>
      </c>
      <c r="N284" s="180" t="s">
        <v>41</v>
      </c>
      <c r="O284" s="61"/>
      <c r="P284" s="181">
        <f t="shared" si="46"/>
        <v>0</v>
      </c>
      <c r="Q284" s="181">
        <v>0</v>
      </c>
      <c r="R284" s="181">
        <f t="shared" si="47"/>
        <v>0</v>
      </c>
      <c r="S284" s="181">
        <v>0</v>
      </c>
      <c r="T284" s="182">
        <f t="shared" si="4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278</v>
      </c>
      <c r="AT284" s="183" t="s">
        <v>274</v>
      </c>
      <c r="AU284" s="183" t="s">
        <v>82</v>
      </c>
      <c r="AY284" s="18" t="s">
        <v>271</v>
      </c>
      <c r="BE284" s="105">
        <f t="shared" si="49"/>
        <v>0</v>
      </c>
      <c r="BF284" s="105">
        <f t="shared" si="50"/>
        <v>0</v>
      </c>
      <c r="BG284" s="105">
        <f t="shared" si="51"/>
        <v>0</v>
      </c>
      <c r="BH284" s="105">
        <f t="shared" si="52"/>
        <v>0</v>
      </c>
      <c r="BI284" s="105">
        <f t="shared" si="53"/>
        <v>0</v>
      </c>
      <c r="BJ284" s="18" t="s">
        <v>88</v>
      </c>
      <c r="BK284" s="105">
        <f t="shared" si="54"/>
        <v>0</v>
      </c>
      <c r="BL284" s="18" t="s">
        <v>278</v>
      </c>
      <c r="BM284" s="183" t="s">
        <v>3090</v>
      </c>
    </row>
    <row r="285" spans="1:65" s="2" customFormat="1" ht="21.75" customHeight="1" x14ac:dyDescent="0.15">
      <c r="A285" s="35"/>
      <c r="B285" s="141"/>
      <c r="C285" s="172" t="s">
        <v>1658</v>
      </c>
      <c r="D285" s="172" t="s">
        <v>274</v>
      </c>
      <c r="E285" s="173" t="s">
        <v>3860</v>
      </c>
      <c r="F285" s="174" t="s">
        <v>3861</v>
      </c>
      <c r="G285" s="175" t="s">
        <v>302</v>
      </c>
      <c r="H285" s="176">
        <v>6</v>
      </c>
      <c r="I285" s="177"/>
      <c r="J285" s="176">
        <f t="shared" si="45"/>
        <v>0</v>
      </c>
      <c r="K285" s="178"/>
      <c r="L285" s="36"/>
      <c r="M285" s="179" t="s">
        <v>1</v>
      </c>
      <c r="N285" s="180" t="s">
        <v>41</v>
      </c>
      <c r="O285" s="61"/>
      <c r="P285" s="181">
        <f t="shared" si="46"/>
        <v>0</v>
      </c>
      <c r="Q285" s="181">
        <v>0</v>
      </c>
      <c r="R285" s="181">
        <f t="shared" si="47"/>
        <v>0</v>
      </c>
      <c r="S285" s="181">
        <v>0</v>
      </c>
      <c r="T285" s="182">
        <f t="shared" si="4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278</v>
      </c>
      <c r="AT285" s="183" t="s">
        <v>274</v>
      </c>
      <c r="AU285" s="183" t="s">
        <v>82</v>
      </c>
      <c r="AY285" s="18" t="s">
        <v>271</v>
      </c>
      <c r="BE285" s="105">
        <f t="shared" si="49"/>
        <v>0</v>
      </c>
      <c r="BF285" s="105">
        <f t="shared" si="50"/>
        <v>0</v>
      </c>
      <c r="BG285" s="105">
        <f t="shared" si="51"/>
        <v>0</v>
      </c>
      <c r="BH285" s="105">
        <f t="shared" si="52"/>
        <v>0</v>
      </c>
      <c r="BI285" s="105">
        <f t="shared" si="53"/>
        <v>0</v>
      </c>
      <c r="BJ285" s="18" t="s">
        <v>88</v>
      </c>
      <c r="BK285" s="105">
        <f t="shared" si="54"/>
        <v>0</v>
      </c>
      <c r="BL285" s="18" t="s">
        <v>278</v>
      </c>
      <c r="BM285" s="183" t="s">
        <v>3093</v>
      </c>
    </row>
    <row r="286" spans="1:65" s="2" customFormat="1" ht="21.75" customHeight="1" x14ac:dyDescent="0.15">
      <c r="A286" s="35"/>
      <c r="B286" s="141"/>
      <c r="C286" s="172" t="s">
        <v>1662</v>
      </c>
      <c r="D286" s="172" t="s">
        <v>274</v>
      </c>
      <c r="E286" s="173" t="s">
        <v>3862</v>
      </c>
      <c r="F286" s="174" t="s">
        <v>3863</v>
      </c>
      <c r="G286" s="175" t="s">
        <v>302</v>
      </c>
      <c r="H286" s="176">
        <v>15</v>
      </c>
      <c r="I286" s="177"/>
      <c r="J286" s="176">
        <f t="shared" si="45"/>
        <v>0</v>
      </c>
      <c r="K286" s="178"/>
      <c r="L286" s="36"/>
      <c r="M286" s="179" t="s">
        <v>1</v>
      </c>
      <c r="N286" s="180" t="s">
        <v>41</v>
      </c>
      <c r="O286" s="61"/>
      <c r="P286" s="181">
        <f t="shared" si="46"/>
        <v>0</v>
      </c>
      <c r="Q286" s="181">
        <v>0</v>
      </c>
      <c r="R286" s="181">
        <f t="shared" si="47"/>
        <v>0</v>
      </c>
      <c r="S286" s="181">
        <v>0</v>
      </c>
      <c r="T286" s="182">
        <f t="shared" si="4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3" t="s">
        <v>278</v>
      </c>
      <c r="AT286" s="183" t="s">
        <v>274</v>
      </c>
      <c r="AU286" s="183" t="s">
        <v>82</v>
      </c>
      <c r="AY286" s="18" t="s">
        <v>271</v>
      </c>
      <c r="BE286" s="105">
        <f t="shared" si="49"/>
        <v>0</v>
      </c>
      <c r="BF286" s="105">
        <f t="shared" si="50"/>
        <v>0</v>
      </c>
      <c r="BG286" s="105">
        <f t="shared" si="51"/>
        <v>0</v>
      </c>
      <c r="BH286" s="105">
        <f t="shared" si="52"/>
        <v>0</v>
      </c>
      <c r="BI286" s="105">
        <f t="shared" si="53"/>
        <v>0</v>
      </c>
      <c r="BJ286" s="18" t="s">
        <v>88</v>
      </c>
      <c r="BK286" s="105">
        <f t="shared" si="54"/>
        <v>0</v>
      </c>
      <c r="BL286" s="18" t="s">
        <v>278</v>
      </c>
      <c r="BM286" s="183" t="s">
        <v>3096</v>
      </c>
    </row>
    <row r="287" spans="1:65" s="2" customFormat="1" ht="21.75" customHeight="1" x14ac:dyDescent="0.15">
      <c r="A287" s="35"/>
      <c r="B287" s="141"/>
      <c r="C287" s="172" t="s">
        <v>1666</v>
      </c>
      <c r="D287" s="172" t="s">
        <v>274</v>
      </c>
      <c r="E287" s="173" t="s">
        <v>3864</v>
      </c>
      <c r="F287" s="174" t="s">
        <v>3865</v>
      </c>
      <c r="G287" s="175" t="s">
        <v>302</v>
      </c>
      <c r="H287" s="176">
        <v>0</v>
      </c>
      <c r="I287" s="177"/>
      <c r="J287" s="176">
        <f t="shared" si="45"/>
        <v>0</v>
      </c>
      <c r="K287" s="178"/>
      <c r="L287" s="36"/>
      <c r="M287" s="179" t="s">
        <v>1</v>
      </c>
      <c r="N287" s="180" t="s">
        <v>41</v>
      </c>
      <c r="O287" s="61"/>
      <c r="P287" s="181">
        <f t="shared" si="46"/>
        <v>0</v>
      </c>
      <c r="Q287" s="181">
        <v>0</v>
      </c>
      <c r="R287" s="181">
        <f t="shared" si="47"/>
        <v>0</v>
      </c>
      <c r="S287" s="181">
        <v>0</v>
      </c>
      <c r="T287" s="182">
        <f t="shared" si="4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3" t="s">
        <v>278</v>
      </c>
      <c r="AT287" s="183" t="s">
        <v>274</v>
      </c>
      <c r="AU287" s="183" t="s">
        <v>82</v>
      </c>
      <c r="AY287" s="18" t="s">
        <v>271</v>
      </c>
      <c r="BE287" s="105">
        <f t="shared" si="49"/>
        <v>0</v>
      </c>
      <c r="BF287" s="105">
        <f t="shared" si="50"/>
        <v>0</v>
      </c>
      <c r="BG287" s="105">
        <f t="shared" si="51"/>
        <v>0</v>
      </c>
      <c r="BH287" s="105">
        <f t="shared" si="52"/>
        <v>0</v>
      </c>
      <c r="BI287" s="105">
        <f t="shared" si="53"/>
        <v>0</v>
      </c>
      <c r="BJ287" s="18" t="s">
        <v>88</v>
      </c>
      <c r="BK287" s="105">
        <f t="shared" si="54"/>
        <v>0</v>
      </c>
      <c r="BL287" s="18" t="s">
        <v>278</v>
      </c>
      <c r="BM287" s="183" t="s">
        <v>3099</v>
      </c>
    </row>
    <row r="288" spans="1:65" s="2" customFormat="1" ht="21.75" customHeight="1" x14ac:dyDescent="0.15">
      <c r="A288" s="35"/>
      <c r="B288" s="141"/>
      <c r="C288" s="172" t="s">
        <v>1670</v>
      </c>
      <c r="D288" s="172" t="s">
        <v>274</v>
      </c>
      <c r="E288" s="173" t="s">
        <v>3866</v>
      </c>
      <c r="F288" s="174" t="s">
        <v>3867</v>
      </c>
      <c r="G288" s="175" t="s">
        <v>302</v>
      </c>
      <c r="H288" s="176">
        <v>14</v>
      </c>
      <c r="I288" s="177"/>
      <c r="J288" s="176">
        <f t="shared" si="45"/>
        <v>0</v>
      </c>
      <c r="K288" s="178"/>
      <c r="L288" s="36"/>
      <c r="M288" s="179" t="s">
        <v>1</v>
      </c>
      <c r="N288" s="180" t="s">
        <v>41</v>
      </c>
      <c r="O288" s="61"/>
      <c r="P288" s="181">
        <f t="shared" si="46"/>
        <v>0</v>
      </c>
      <c r="Q288" s="181">
        <v>0</v>
      </c>
      <c r="R288" s="181">
        <f t="shared" si="47"/>
        <v>0</v>
      </c>
      <c r="S288" s="181">
        <v>0</v>
      </c>
      <c r="T288" s="182">
        <f t="shared" si="4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278</v>
      </c>
      <c r="AT288" s="183" t="s">
        <v>274</v>
      </c>
      <c r="AU288" s="183" t="s">
        <v>82</v>
      </c>
      <c r="AY288" s="18" t="s">
        <v>271</v>
      </c>
      <c r="BE288" s="105">
        <f t="shared" si="49"/>
        <v>0</v>
      </c>
      <c r="BF288" s="105">
        <f t="shared" si="50"/>
        <v>0</v>
      </c>
      <c r="BG288" s="105">
        <f t="shared" si="51"/>
        <v>0</v>
      </c>
      <c r="BH288" s="105">
        <f t="shared" si="52"/>
        <v>0</v>
      </c>
      <c r="BI288" s="105">
        <f t="shared" si="53"/>
        <v>0</v>
      </c>
      <c r="BJ288" s="18" t="s">
        <v>88</v>
      </c>
      <c r="BK288" s="105">
        <f t="shared" si="54"/>
        <v>0</v>
      </c>
      <c r="BL288" s="18" t="s">
        <v>278</v>
      </c>
      <c r="BM288" s="183" t="s">
        <v>3102</v>
      </c>
    </row>
    <row r="289" spans="1:65" s="2" customFormat="1" ht="21.75" customHeight="1" x14ac:dyDescent="0.15">
      <c r="A289" s="35"/>
      <c r="B289" s="141"/>
      <c r="C289" s="172" t="s">
        <v>1687</v>
      </c>
      <c r="D289" s="172" t="s">
        <v>274</v>
      </c>
      <c r="E289" s="173" t="s">
        <v>3868</v>
      </c>
      <c r="F289" s="174" t="s">
        <v>3869</v>
      </c>
      <c r="G289" s="175" t="s">
        <v>302</v>
      </c>
      <c r="H289" s="176">
        <v>39</v>
      </c>
      <c r="I289" s="177"/>
      <c r="J289" s="176">
        <f t="shared" si="45"/>
        <v>0</v>
      </c>
      <c r="K289" s="178"/>
      <c r="L289" s="36"/>
      <c r="M289" s="179" t="s">
        <v>1</v>
      </c>
      <c r="N289" s="180" t="s">
        <v>41</v>
      </c>
      <c r="O289" s="61"/>
      <c r="P289" s="181">
        <f t="shared" si="46"/>
        <v>0</v>
      </c>
      <c r="Q289" s="181">
        <v>0</v>
      </c>
      <c r="R289" s="181">
        <f t="shared" si="47"/>
        <v>0</v>
      </c>
      <c r="S289" s="181">
        <v>0</v>
      </c>
      <c r="T289" s="182">
        <f t="shared" si="4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278</v>
      </c>
      <c r="AT289" s="183" t="s">
        <v>274</v>
      </c>
      <c r="AU289" s="183" t="s">
        <v>82</v>
      </c>
      <c r="AY289" s="18" t="s">
        <v>271</v>
      </c>
      <c r="BE289" s="105">
        <f t="shared" si="49"/>
        <v>0</v>
      </c>
      <c r="BF289" s="105">
        <f t="shared" si="50"/>
        <v>0</v>
      </c>
      <c r="BG289" s="105">
        <f t="shared" si="51"/>
        <v>0</v>
      </c>
      <c r="BH289" s="105">
        <f t="shared" si="52"/>
        <v>0</v>
      </c>
      <c r="BI289" s="105">
        <f t="shared" si="53"/>
        <v>0</v>
      </c>
      <c r="BJ289" s="18" t="s">
        <v>88</v>
      </c>
      <c r="BK289" s="105">
        <f t="shared" si="54"/>
        <v>0</v>
      </c>
      <c r="BL289" s="18" t="s">
        <v>278</v>
      </c>
      <c r="BM289" s="183" t="s">
        <v>3105</v>
      </c>
    </row>
    <row r="290" spans="1:65" s="2" customFormat="1" ht="21.75" customHeight="1" x14ac:dyDescent="0.15">
      <c r="A290" s="35"/>
      <c r="B290" s="141"/>
      <c r="C290" s="172" t="s">
        <v>1697</v>
      </c>
      <c r="D290" s="172" t="s">
        <v>274</v>
      </c>
      <c r="E290" s="173" t="s">
        <v>3870</v>
      </c>
      <c r="F290" s="174" t="s">
        <v>3871</v>
      </c>
      <c r="G290" s="175" t="s">
        <v>302</v>
      </c>
      <c r="H290" s="176">
        <v>9</v>
      </c>
      <c r="I290" s="177"/>
      <c r="J290" s="176">
        <f t="shared" si="45"/>
        <v>0</v>
      </c>
      <c r="K290" s="178"/>
      <c r="L290" s="36"/>
      <c r="M290" s="179" t="s">
        <v>1</v>
      </c>
      <c r="N290" s="180" t="s">
        <v>41</v>
      </c>
      <c r="O290" s="61"/>
      <c r="P290" s="181">
        <f t="shared" si="46"/>
        <v>0</v>
      </c>
      <c r="Q290" s="181">
        <v>0</v>
      </c>
      <c r="R290" s="181">
        <f t="shared" si="47"/>
        <v>0</v>
      </c>
      <c r="S290" s="181">
        <v>0</v>
      </c>
      <c r="T290" s="182">
        <f t="shared" si="4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3" t="s">
        <v>278</v>
      </c>
      <c r="AT290" s="183" t="s">
        <v>274</v>
      </c>
      <c r="AU290" s="183" t="s">
        <v>82</v>
      </c>
      <c r="AY290" s="18" t="s">
        <v>271</v>
      </c>
      <c r="BE290" s="105">
        <f t="shared" si="49"/>
        <v>0</v>
      </c>
      <c r="BF290" s="105">
        <f t="shared" si="50"/>
        <v>0</v>
      </c>
      <c r="BG290" s="105">
        <f t="shared" si="51"/>
        <v>0</v>
      </c>
      <c r="BH290" s="105">
        <f t="shared" si="52"/>
        <v>0</v>
      </c>
      <c r="BI290" s="105">
        <f t="shared" si="53"/>
        <v>0</v>
      </c>
      <c r="BJ290" s="18" t="s">
        <v>88</v>
      </c>
      <c r="BK290" s="105">
        <f t="shared" si="54"/>
        <v>0</v>
      </c>
      <c r="BL290" s="18" t="s">
        <v>278</v>
      </c>
      <c r="BM290" s="183" t="s">
        <v>3108</v>
      </c>
    </row>
    <row r="291" spans="1:65" s="12" customFormat="1" ht="25.9" customHeight="1" x14ac:dyDescent="0.15">
      <c r="B291" s="159"/>
      <c r="D291" s="160" t="s">
        <v>74</v>
      </c>
      <c r="E291" s="161" t="s">
        <v>2944</v>
      </c>
      <c r="F291" s="161" t="s">
        <v>3872</v>
      </c>
      <c r="I291" s="162"/>
      <c r="J291" s="163">
        <f>BK291</f>
        <v>0</v>
      </c>
      <c r="L291" s="159"/>
      <c r="M291" s="164"/>
      <c r="N291" s="165"/>
      <c r="O291" s="165"/>
      <c r="P291" s="166">
        <f>SUM(P292:P293)</f>
        <v>0</v>
      </c>
      <c r="Q291" s="165"/>
      <c r="R291" s="166">
        <f>SUM(R292:R293)</f>
        <v>0</v>
      </c>
      <c r="S291" s="165"/>
      <c r="T291" s="167">
        <f>SUM(T292:T293)</f>
        <v>0</v>
      </c>
      <c r="AR291" s="160" t="s">
        <v>82</v>
      </c>
      <c r="AT291" s="168" t="s">
        <v>74</v>
      </c>
      <c r="AU291" s="168" t="s">
        <v>75</v>
      </c>
      <c r="AY291" s="160" t="s">
        <v>271</v>
      </c>
      <c r="BK291" s="169">
        <f>SUM(BK292:BK293)</f>
        <v>0</v>
      </c>
    </row>
    <row r="292" spans="1:65" s="2" customFormat="1" ht="66.75" customHeight="1" x14ac:dyDescent="0.15">
      <c r="A292" s="35"/>
      <c r="B292" s="141"/>
      <c r="C292" s="172" t="s">
        <v>1705</v>
      </c>
      <c r="D292" s="246" t="s">
        <v>274</v>
      </c>
      <c r="E292" s="173" t="s">
        <v>3873</v>
      </c>
      <c r="F292" s="174" t="s">
        <v>3874</v>
      </c>
      <c r="G292" s="175" t="s">
        <v>2862</v>
      </c>
      <c r="H292" s="176">
        <v>1</v>
      </c>
      <c r="I292" s="177"/>
      <c r="J292" s="176">
        <f>ROUND(I292*H292,2)</f>
        <v>0</v>
      </c>
      <c r="K292" s="178"/>
      <c r="L292" s="36"/>
      <c r="M292" s="179" t="s">
        <v>1</v>
      </c>
      <c r="N292" s="180" t="s">
        <v>41</v>
      </c>
      <c r="O292" s="61"/>
      <c r="P292" s="181">
        <f>O292*H292</f>
        <v>0</v>
      </c>
      <c r="Q292" s="181">
        <v>0</v>
      </c>
      <c r="R292" s="181">
        <f>Q292*H292</f>
        <v>0</v>
      </c>
      <c r="S292" s="181">
        <v>0</v>
      </c>
      <c r="T292" s="182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3" t="s">
        <v>278</v>
      </c>
      <c r="AT292" s="183" t="s">
        <v>274</v>
      </c>
      <c r="AU292" s="183" t="s">
        <v>82</v>
      </c>
      <c r="AY292" s="18" t="s">
        <v>271</v>
      </c>
      <c r="BE292" s="105">
        <f>IF(N292="základná",J292,0)</f>
        <v>0</v>
      </c>
      <c r="BF292" s="105">
        <f>IF(N292="znížená",J292,0)</f>
        <v>0</v>
      </c>
      <c r="BG292" s="105">
        <f>IF(N292="zákl. prenesená",J292,0)</f>
        <v>0</v>
      </c>
      <c r="BH292" s="105">
        <f>IF(N292="zníž. prenesená",J292,0)</f>
        <v>0</v>
      </c>
      <c r="BI292" s="105">
        <f>IF(N292="nulová",J292,0)</f>
        <v>0</v>
      </c>
      <c r="BJ292" s="18" t="s">
        <v>88</v>
      </c>
      <c r="BK292" s="105">
        <f>ROUND(I292*H292,2)</f>
        <v>0</v>
      </c>
      <c r="BL292" s="18" t="s">
        <v>278</v>
      </c>
      <c r="BM292" s="183" t="s">
        <v>3109</v>
      </c>
    </row>
    <row r="293" spans="1:65" s="2" customFormat="1" ht="16.5" x14ac:dyDescent="0.1">
      <c r="A293" s="35"/>
      <c r="B293" s="36"/>
      <c r="C293" s="35"/>
      <c r="D293" s="185" t="s">
        <v>1142</v>
      </c>
      <c r="E293" s="35"/>
      <c r="F293" s="235" t="s">
        <v>1143</v>
      </c>
      <c r="G293" s="35"/>
      <c r="H293" s="35"/>
      <c r="I293" s="142"/>
      <c r="J293" s="35"/>
      <c r="K293" s="35"/>
      <c r="L293" s="36"/>
      <c r="M293" s="236"/>
      <c r="N293" s="237"/>
      <c r="O293" s="61"/>
      <c r="P293" s="61"/>
      <c r="Q293" s="61"/>
      <c r="R293" s="61"/>
      <c r="S293" s="61"/>
      <c r="T293" s="62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T293" s="18" t="s">
        <v>1142</v>
      </c>
      <c r="AU293" s="18" t="s">
        <v>82</v>
      </c>
    </row>
    <row r="294" spans="1:65" s="12" customFormat="1" ht="25.9" customHeight="1" x14ac:dyDescent="0.15">
      <c r="B294" s="159"/>
      <c r="D294" s="160" t="s">
        <v>74</v>
      </c>
      <c r="E294" s="161" t="s">
        <v>2954</v>
      </c>
      <c r="F294" s="161" t="s">
        <v>3875</v>
      </c>
      <c r="I294" s="162"/>
      <c r="J294" s="163">
        <f>BK294</f>
        <v>0</v>
      </c>
      <c r="L294" s="159"/>
      <c r="M294" s="164"/>
      <c r="N294" s="165"/>
      <c r="O294" s="165"/>
      <c r="P294" s="166">
        <f>SUM(P295:P296)</f>
        <v>0</v>
      </c>
      <c r="Q294" s="165"/>
      <c r="R294" s="166">
        <f>SUM(R295:R296)</f>
        <v>0</v>
      </c>
      <c r="S294" s="165"/>
      <c r="T294" s="167">
        <f>SUM(T295:T296)</f>
        <v>0</v>
      </c>
      <c r="AR294" s="160" t="s">
        <v>82</v>
      </c>
      <c r="AT294" s="168" t="s">
        <v>74</v>
      </c>
      <c r="AU294" s="168" t="s">
        <v>75</v>
      </c>
      <c r="AY294" s="160" t="s">
        <v>271</v>
      </c>
      <c r="BK294" s="169">
        <f>SUM(BK295:BK296)</f>
        <v>0</v>
      </c>
    </row>
    <row r="295" spans="1:65" s="2" customFormat="1" ht="66.75" customHeight="1" x14ac:dyDescent="0.15">
      <c r="A295" s="35"/>
      <c r="B295" s="141"/>
      <c r="C295" s="172" t="s">
        <v>1712</v>
      </c>
      <c r="D295" s="246" t="s">
        <v>274</v>
      </c>
      <c r="E295" s="173" t="s">
        <v>3876</v>
      </c>
      <c r="F295" s="174" t="s">
        <v>3877</v>
      </c>
      <c r="G295" s="175" t="s">
        <v>2862</v>
      </c>
      <c r="H295" s="176">
        <v>1</v>
      </c>
      <c r="I295" s="177"/>
      <c r="J295" s="176">
        <f>ROUND(I295*H295,2)</f>
        <v>0</v>
      </c>
      <c r="K295" s="178"/>
      <c r="L295" s="36"/>
      <c r="M295" s="179" t="s">
        <v>1</v>
      </c>
      <c r="N295" s="180" t="s">
        <v>41</v>
      </c>
      <c r="O295" s="61"/>
      <c r="P295" s="181">
        <f>O295*H295</f>
        <v>0</v>
      </c>
      <c r="Q295" s="181">
        <v>0</v>
      </c>
      <c r="R295" s="181">
        <f>Q295*H295</f>
        <v>0</v>
      </c>
      <c r="S295" s="181">
        <v>0</v>
      </c>
      <c r="T295" s="18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278</v>
      </c>
      <c r="AT295" s="183" t="s">
        <v>274</v>
      </c>
      <c r="AU295" s="183" t="s">
        <v>82</v>
      </c>
      <c r="AY295" s="18" t="s">
        <v>271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88</v>
      </c>
      <c r="BK295" s="105">
        <f>ROUND(I295*H295,2)</f>
        <v>0</v>
      </c>
      <c r="BL295" s="18" t="s">
        <v>278</v>
      </c>
      <c r="BM295" s="183" t="s">
        <v>3114</v>
      </c>
    </row>
    <row r="296" spans="1:65" s="2" customFormat="1" ht="16.5" x14ac:dyDescent="0.1">
      <c r="A296" s="35"/>
      <c r="B296" s="36"/>
      <c r="C296" s="35"/>
      <c r="D296" s="185" t="s">
        <v>1142</v>
      </c>
      <c r="E296" s="35"/>
      <c r="F296" s="235" t="s">
        <v>1143</v>
      </c>
      <c r="G296" s="35"/>
      <c r="H296" s="35"/>
      <c r="I296" s="142"/>
      <c r="J296" s="35"/>
      <c r="K296" s="35"/>
      <c r="L296" s="36"/>
      <c r="M296" s="236"/>
      <c r="N296" s="237"/>
      <c r="O296" s="61"/>
      <c r="P296" s="61"/>
      <c r="Q296" s="61"/>
      <c r="R296" s="61"/>
      <c r="S296" s="61"/>
      <c r="T296" s="62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T296" s="18" t="s">
        <v>1142</v>
      </c>
      <c r="AU296" s="18" t="s">
        <v>82</v>
      </c>
    </row>
    <row r="297" spans="1:65" s="12" customFormat="1" ht="25.9" customHeight="1" x14ac:dyDescent="0.15">
      <c r="B297" s="159"/>
      <c r="D297" s="160" t="s">
        <v>74</v>
      </c>
      <c r="E297" s="161" t="s">
        <v>2966</v>
      </c>
      <c r="F297" s="161" t="s">
        <v>3878</v>
      </c>
      <c r="I297" s="162"/>
      <c r="J297" s="163">
        <f>BK297</f>
        <v>0</v>
      </c>
      <c r="L297" s="159"/>
      <c r="M297" s="164"/>
      <c r="N297" s="165"/>
      <c r="O297" s="165"/>
      <c r="P297" s="166">
        <f>SUM(P298:P301)</f>
        <v>0</v>
      </c>
      <c r="Q297" s="165"/>
      <c r="R297" s="166">
        <f>SUM(R298:R301)</f>
        <v>0</v>
      </c>
      <c r="S297" s="165"/>
      <c r="T297" s="167">
        <f>SUM(T298:T301)</f>
        <v>0</v>
      </c>
      <c r="AR297" s="160" t="s">
        <v>82</v>
      </c>
      <c r="AT297" s="168" t="s">
        <v>74</v>
      </c>
      <c r="AU297" s="168" t="s">
        <v>75</v>
      </c>
      <c r="AY297" s="160" t="s">
        <v>271</v>
      </c>
      <c r="BK297" s="169">
        <f>SUM(BK298:BK301)</f>
        <v>0</v>
      </c>
    </row>
    <row r="298" spans="1:65" s="2" customFormat="1" ht="16.5" customHeight="1" x14ac:dyDescent="0.15">
      <c r="A298" s="35"/>
      <c r="B298" s="141"/>
      <c r="C298" s="172" t="s">
        <v>1716</v>
      </c>
      <c r="D298" s="246" t="s">
        <v>274</v>
      </c>
      <c r="E298" s="173" t="s">
        <v>3879</v>
      </c>
      <c r="F298" s="174" t="s">
        <v>3880</v>
      </c>
      <c r="G298" s="175" t="s">
        <v>2862</v>
      </c>
      <c r="H298" s="176">
        <v>1</v>
      </c>
      <c r="I298" s="177"/>
      <c r="J298" s="176">
        <f>ROUND(I298*H298,2)</f>
        <v>0</v>
      </c>
      <c r="K298" s="178"/>
      <c r="L298" s="36"/>
      <c r="M298" s="179" t="s">
        <v>1</v>
      </c>
      <c r="N298" s="180" t="s">
        <v>41</v>
      </c>
      <c r="O298" s="61"/>
      <c r="P298" s="181">
        <f>O298*H298</f>
        <v>0</v>
      </c>
      <c r="Q298" s="181">
        <v>0</v>
      </c>
      <c r="R298" s="181">
        <f>Q298*H298</f>
        <v>0</v>
      </c>
      <c r="S298" s="181">
        <v>0</v>
      </c>
      <c r="T298" s="18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3" t="s">
        <v>278</v>
      </c>
      <c r="AT298" s="183" t="s">
        <v>274</v>
      </c>
      <c r="AU298" s="183" t="s">
        <v>82</v>
      </c>
      <c r="AY298" s="18" t="s">
        <v>271</v>
      </c>
      <c r="BE298" s="105">
        <f>IF(N298="základná",J298,0)</f>
        <v>0</v>
      </c>
      <c r="BF298" s="105">
        <f>IF(N298="znížená",J298,0)</f>
        <v>0</v>
      </c>
      <c r="BG298" s="105">
        <f>IF(N298="zákl. prenesená",J298,0)</f>
        <v>0</v>
      </c>
      <c r="BH298" s="105">
        <f>IF(N298="zníž. prenesená",J298,0)</f>
        <v>0</v>
      </c>
      <c r="BI298" s="105">
        <f>IF(N298="nulová",J298,0)</f>
        <v>0</v>
      </c>
      <c r="BJ298" s="18" t="s">
        <v>88</v>
      </c>
      <c r="BK298" s="105">
        <f>ROUND(I298*H298,2)</f>
        <v>0</v>
      </c>
      <c r="BL298" s="18" t="s">
        <v>278</v>
      </c>
      <c r="BM298" s="183" t="s">
        <v>3115</v>
      </c>
    </row>
    <row r="299" spans="1:65" s="2" customFormat="1" ht="16.5" x14ac:dyDescent="0.1">
      <c r="A299" s="35"/>
      <c r="B299" s="36"/>
      <c r="C299" s="35"/>
      <c r="D299" s="185" t="s">
        <v>1142</v>
      </c>
      <c r="E299" s="35"/>
      <c r="F299" s="235" t="s">
        <v>1143</v>
      </c>
      <c r="G299" s="35"/>
      <c r="H299" s="35"/>
      <c r="I299" s="142"/>
      <c r="J299" s="35"/>
      <c r="K299" s="35"/>
      <c r="L299" s="36"/>
      <c r="M299" s="236"/>
      <c r="N299" s="237"/>
      <c r="O299" s="61"/>
      <c r="P299" s="61"/>
      <c r="Q299" s="61"/>
      <c r="R299" s="61"/>
      <c r="S299" s="61"/>
      <c r="T299" s="62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T299" s="18" t="s">
        <v>1142</v>
      </c>
      <c r="AU299" s="18" t="s">
        <v>82</v>
      </c>
    </row>
    <row r="300" spans="1:65" s="2" customFormat="1" ht="44.25" customHeight="1" x14ac:dyDescent="0.15">
      <c r="A300" s="35"/>
      <c r="B300" s="141"/>
      <c r="C300" s="172" t="s">
        <v>1722</v>
      </c>
      <c r="D300" s="246" t="s">
        <v>274</v>
      </c>
      <c r="E300" s="173" t="s">
        <v>3881</v>
      </c>
      <c r="F300" s="174" t="s">
        <v>3882</v>
      </c>
      <c r="G300" s="175" t="s">
        <v>2862</v>
      </c>
      <c r="H300" s="176">
        <v>1</v>
      </c>
      <c r="I300" s="177"/>
      <c r="J300" s="176">
        <f>ROUND(I300*H300,2)</f>
        <v>0</v>
      </c>
      <c r="K300" s="178"/>
      <c r="L300" s="36"/>
      <c r="M300" s="179" t="s">
        <v>1</v>
      </c>
      <c r="N300" s="180" t="s">
        <v>41</v>
      </c>
      <c r="O300" s="61"/>
      <c r="P300" s="181">
        <f>O300*H300</f>
        <v>0</v>
      </c>
      <c r="Q300" s="181">
        <v>0</v>
      </c>
      <c r="R300" s="181">
        <f>Q300*H300</f>
        <v>0</v>
      </c>
      <c r="S300" s="181">
        <v>0</v>
      </c>
      <c r="T300" s="18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3" t="s">
        <v>278</v>
      </c>
      <c r="AT300" s="183" t="s">
        <v>274</v>
      </c>
      <c r="AU300" s="183" t="s">
        <v>82</v>
      </c>
      <c r="AY300" s="18" t="s">
        <v>271</v>
      </c>
      <c r="BE300" s="105">
        <f>IF(N300="základná",J300,0)</f>
        <v>0</v>
      </c>
      <c r="BF300" s="105">
        <f>IF(N300="znížená",J300,0)</f>
        <v>0</v>
      </c>
      <c r="BG300" s="105">
        <f>IF(N300="zákl. prenesená",J300,0)</f>
        <v>0</v>
      </c>
      <c r="BH300" s="105">
        <f>IF(N300="zníž. prenesená",J300,0)</f>
        <v>0</v>
      </c>
      <c r="BI300" s="105">
        <f>IF(N300="nulová",J300,0)</f>
        <v>0</v>
      </c>
      <c r="BJ300" s="18" t="s">
        <v>88</v>
      </c>
      <c r="BK300" s="105">
        <f>ROUND(I300*H300,2)</f>
        <v>0</v>
      </c>
      <c r="BL300" s="18" t="s">
        <v>278</v>
      </c>
      <c r="BM300" s="183" t="s">
        <v>3118</v>
      </c>
    </row>
    <row r="301" spans="1:65" s="2" customFormat="1" ht="16.5" x14ac:dyDescent="0.1">
      <c r="A301" s="35"/>
      <c r="B301" s="36"/>
      <c r="C301" s="35"/>
      <c r="D301" s="185" t="s">
        <v>1142</v>
      </c>
      <c r="E301" s="35"/>
      <c r="F301" s="235" t="s">
        <v>1143</v>
      </c>
      <c r="G301" s="35"/>
      <c r="H301" s="35"/>
      <c r="I301" s="142"/>
      <c r="J301" s="35"/>
      <c r="K301" s="35"/>
      <c r="L301" s="36"/>
      <c r="M301" s="236"/>
      <c r="N301" s="237"/>
      <c r="O301" s="61"/>
      <c r="P301" s="61"/>
      <c r="Q301" s="61"/>
      <c r="R301" s="61"/>
      <c r="S301" s="61"/>
      <c r="T301" s="62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T301" s="18" t="s">
        <v>1142</v>
      </c>
      <c r="AU301" s="18" t="s">
        <v>82</v>
      </c>
    </row>
    <row r="302" spans="1:65" s="12" customFormat="1" ht="25.9" customHeight="1" x14ac:dyDescent="0.15">
      <c r="B302" s="159"/>
      <c r="D302" s="160" t="s">
        <v>74</v>
      </c>
      <c r="E302" s="161" t="s">
        <v>2816</v>
      </c>
      <c r="F302" s="161" t="s">
        <v>3883</v>
      </c>
      <c r="I302" s="162"/>
      <c r="J302" s="163">
        <f>BK302</f>
        <v>0</v>
      </c>
      <c r="L302" s="159"/>
      <c r="M302" s="164"/>
      <c r="N302" s="165"/>
      <c r="O302" s="165"/>
      <c r="P302" s="166">
        <f>SUM(P303:P327)</f>
        <v>0</v>
      </c>
      <c r="Q302" s="165"/>
      <c r="R302" s="166">
        <f>SUM(R303:R327)</f>
        <v>0</v>
      </c>
      <c r="S302" s="165"/>
      <c r="T302" s="167">
        <f>SUM(T303:T327)</f>
        <v>0</v>
      </c>
      <c r="AR302" s="160" t="s">
        <v>82</v>
      </c>
      <c r="AT302" s="168" t="s">
        <v>74</v>
      </c>
      <c r="AU302" s="168" t="s">
        <v>75</v>
      </c>
      <c r="AY302" s="160" t="s">
        <v>271</v>
      </c>
      <c r="BK302" s="169">
        <f>SUM(BK303:BK327)</f>
        <v>0</v>
      </c>
    </row>
    <row r="303" spans="1:65" s="2" customFormat="1" ht="16.5" customHeight="1" x14ac:dyDescent="0.15">
      <c r="A303" s="35"/>
      <c r="B303" s="141"/>
      <c r="C303" s="172" t="s">
        <v>1734</v>
      </c>
      <c r="D303" s="172" t="s">
        <v>274</v>
      </c>
      <c r="E303" s="173" t="s">
        <v>3884</v>
      </c>
      <c r="F303" s="174" t="s">
        <v>3885</v>
      </c>
      <c r="G303" s="175" t="s">
        <v>2862</v>
      </c>
      <c r="H303" s="176">
        <v>1</v>
      </c>
      <c r="I303" s="177"/>
      <c r="J303" s="176">
        <f t="shared" ref="J303:J327" si="55">ROUND(I303*H303,2)</f>
        <v>0</v>
      </c>
      <c r="K303" s="178"/>
      <c r="L303" s="36"/>
      <c r="M303" s="179" t="s">
        <v>1</v>
      </c>
      <c r="N303" s="180" t="s">
        <v>41</v>
      </c>
      <c r="O303" s="61"/>
      <c r="P303" s="181">
        <f t="shared" ref="P303:P327" si="56">O303*H303</f>
        <v>0</v>
      </c>
      <c r="Q303" s="181">
        <v>0</v>
      </c>
      <c r="R303" s="181">
        <f t="shared" ref="R303:R327" si="57">Q303*H303</f>
        <v>0</v>
      </c>
      <c r="S303" s="181">
        <v>0</v>
      </c>
      <c r="T303" s="182">
        <f t="shared" ref="T303:T327" si="58"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3" t="s">
        <v>278</v>
      </c>
      <c r="AT303" s="183" t="s">
        <v>274</v>
      </c>
      <c r="AU303" s="183" t="s">
        <v>82</v>
      </c>
      <c r="AY303" s="18" t="s">
        <v>271</v>
      </c>
      <c r="BE303" s="105">
        <f t="shared" ref="BE303:BE327" si="59">IF(N303="základná",J303,0)</f>
        <v>0</v>
      </c>
      <c r="BF303" s="105">
        <f t="shared" ref="BF303:BF327" si="60">IF(N303="znížená",J303,0)</f>
        <v>0</v>
      </c>
      <c r="BG303" s="105">
        <f t="shared" ref="BG303:BG327" si="61">IF(N303="zákl. prenesená",J303,0)</f>
        <v>0</v>
      </c>
      <c r="BH303" s="105">
        <f t="shared" ref="BH303:BH327" si="62">IF(N303="zníž. prenesená",J303,0)</f>
        <v>0</v>
      </c>
      <c r="BI303" s="105">
        <f t="shared" ref="BI303:BI327" si="63">IF(N303="nulová",J303,0)</f>
        <v>0</v>
      </c>
      <c r="BJ303" s="18" t="s">
        <v>88</v>
      </c>
      <c r="BK303" s="105">
        <f t="shared" ref="BK303:BK327" si="64">ROUND(I303*H303,2)</f>
        <v>0</v>
      </c>
      <c r="BL303" s="18" t="s">
        <v>278</v>
      </c>
      <c r="BM303" s="183" t="s">
        <v>3121</v>
      </c>
    </row>
    <row r="304" spans="1:65" s="2" customFormat="1" ht="16.5" customHeight="1" x14ac:dyDescent="0.15">
      <c r="A304" s="35"/>
      <c r="B304" s="141"/>
      <c r="C304" s="172" t="s">
        <v>1739</v>
      </c>
      <c r="D304" s="172" t="s">
        <v>274</v>
      </c>
      <c r="E304" s="173" t="s">
        <v>3886</v>
      </c>
      <c r="F304" s="174" t="s">
        <v>3887</v>
      </c>
      <c r="G304" s="175" t="s">
        <v>2862</v>
      </c>
      <c r="H304" s="176">
        <v>1</v>
      </c>
      <c r="I304" s="177"/>
      <c r="J304" s="176">
        <f t="shared" si="55"/>
        <v>0</v>
      </c>
      <c r="K304" s="178"/>
      <c r="L304" s="36"/>
      <c r="M304" s="179" t="s">
        <v>1</v>
      </c>
      <c r="N304" s="180" t="s">
        <v>41</v>
      </c>
      <c r="O304" s="61"/>
      <c r="P304" s="181">
        <f t="shared" si="56"/>
        <v>0</v>
      </c>
      <c r="Q304" s="181">
        <v>0</v>
      </c>
      <c r="R304" s="181">
        <f t="shared" si="57"/>
        <v>0</v>
      </c>
      <c r="S304" s="181">
        <v>0</v>
      </c>
      <c r="T304" s="182">
        <f t="shared" si="58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3" t="s">
        <v>278</v>
      </c>
      <c r="AT304" s="183" t="s">
        <v>274</v>
      </c>
      <c r="AU304" s="183" t="s">
        <v>82</v>
      </c>
      <c r="AY304" s="18" t="s">
        <v>271</v>
      </c>
      <c r="BE304" s="105">
        <f t="shared" si="59"/>
        <v>0</v>
      </c>
      <c r="BF304" s="105">
        <f t="shared" si="60"/>
        <v>0</v>
      </c>
      <c r="BG304" s="105">
        <f t="shared" si="61"/>
        <v>0</v>
      </c>
      <c r="BH304" s="105">
        <f t="shared" si="62"/>
        <v>0</v>
      </c>
      <c r="BI304" s="105">
        <f t="shared" si="63"/>
        <v>0</v>
      </c>
      <c r="BJ304" s="18" t="s">
        <v>88</v>
      </c>
      <c r="BK304" s="105">
        <f t="shared" si="64"/>
        <v>0</v>
      </c>
      <c r="BL304" s="18" t="s">
        <v>278</v>
      </c>
      <c r="BM304" s="183" t="s">
        <v>3124</v>
      </c>
    </row>
    <row r="305" spans="1:65" s="2" customFormat="1" ht="16.5" customHeight="1" x14ac:dyDescent="0.15">
      <c r="A305" s="35"/>
      <c r="B305" s="141"/>
      <c r="C305" s="172" t="s">
        <v>1744</v>
      </c>
      <c r="D305" s="172" t="s">
        <v>274</v>
      </c>
      <c r="E305" s="173" t="s">
        <v>3888</v>
      </c>
      <c r="F305" s="174" t="s">
        <v>3889</v>
      </c>
      <c r="G305" s="175" t="s">
        <v>3351</v>
      </c>
      <c r="H305" s="176">
        <v>25</v>
      </c>
      <c r="I305" s="177"/>
      <c r="J305" s="176">
        <f t="shared" si="55"/>
        <v>0</v>
      </c>
      <c r="K305" s="178"/>
      <c r="L305" s="36"/>
      <c r="M305" s="179" t="s">
        <v>1</v>
      </c>
      <c r="N305" s="180" t="s">
        <v>41</v>
      </c>
      <c r="O305" s="61"/>
      <c r="P305" s="181">
        <f t="shared" si="56"/>
        <v>0</v>
      </c>
      <c r="Q305" s="181">
        <v>0</v>
      </c>
      <c r="R305" s="181">
        <f t="shared" si="57"/>
        <v>0</v>
      </c>
      <c r="S305" s="181">
        <v>0</v>
      </c>
      <c r="T305" s="182">
        <f t="shared" si="58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3" t="s">
        <v>278</v>
      </c>
      <c r="AT305" s="183" t="s">
        <v>274</v>
      </c>
      <c r="AU305" s="183" t="s">
        <v>82</v>
      </c>
      <c r="AY305" s="18" t="s">
        <v>271</v>
      </c>
      <c r="BE305" s="105">
        <f t="shared" si="59"/>
        <v>0</v>
      </c>
      <c r="BF305" s="105">
        <f t="shared" si="60"/>
        <v>0</v>
      </c>
      <c r="BG305" s="105">
        <f t="shared" si="61"/>
        <v>0</v>
      </c>
      <c r="BH305" s="105">
        <f t="shared" si="62"/>
        <v>0</v>
      </c>
      <c r="BI305" s="105">
        <f t="shared" si="63"/>
        <v>0</v>
      </c>
      <c r="BJ305" s="18" t="s">
        <v>88</v>
      </c>
      <c r="BK305" s="105">
        <f t="shared" si="64"/>
        <v>0</v>
      </c>
      <c r="BL305" s="18" t="s">
        <v>278</v>
      </c>
      <c r="BM305" s="183" t="s">
        <v>3127</v>
      </c>
    </row>
    <row r="306" spans="1:65" s="2" customFormat="1" ht="16.5" customHeight="1" x14ac:dyDescent="0.15">
      <c r="A306" s="35"/>
      <c r="B306" s="141"/>
      <c r="C306" s="172" t="s">
        <v>1751</v>
      </c>
      <c r="D306" s="172" t="s">
        <v>274</v>
      </c>
      <c r="E306" s="173" t="s">
        <v>3890</v>
      </c>
      <c r="F306" s="174" t="s">
        <v>3891</v>
      </c>
      <c r="G306" s="175" t="s">
        <v>3351</v>
      </c>
      <c r="H306" s="176">
        <v>125</v>
      </c>
      <c r="I306" s="177"/>
      <c r="J306" s="176">
        <f t="shared" si="55"/>
        <v>0</v>
      </c>
      <c r="K306" s="178"/>
      <c r="L306" s="36"/>
      <c r="M306" s="179" t="s">
        <v>1</v>
      </c>
      <c r="N306" s="180" t="s">
        <v>41</v>
      </c>
      <c r="O306" s="61"/>
      <c r="P306" s="181">
        <f t="shared" si="56"/>
        <v>0</v>
      </c>
      <c r="Q306" s="181">
        <v>0</v>
      </c>
      <c r="R306" s="181">
        <f t="shared" si="57"/>
        <v>0</v>
      </c>
      <c r="S306" s="181">
        <v>0</v>
      </c>
      <c r="T306" s="182">
        <f t="shared" si="58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3" t="s">
        <v>278</v>
      </c>
      <c r="AT306" s="183" t="s">
        <v>274</v>
      </c>
      <c r="AU306" s="183" t="s">
        <v>82</v>
      </c>
      <c r="AY306" s="18" t="s">
        <v>271</v>
      </c>
      <c r="BE306" s="105">
        <f t="shared" si="59"/>
        <v>0</v>
      </c>
      <c r="BF306" s="105">
        <f t="shared" si="60"/>
        <v>0</v>
      </c>
      <c r="BG306" s="105">
        <f t="shared" si="61"/>
        <v>0</v>
      </c>
      <c r="BH306" s="105">
        <f t="shared" si="62"/>
        <v>0</v>
      </c>
      <c r="BI306" s="105">
        <f t="shared" si="63"/>
        <v>0</v>
      </c>
      <c r="BJ306" s="18" t="s">
        <v>88</v>
      </c>
      <c r="BK306" s="105">
        <f t="shared" si="64"/>
        <v>0</v>
      </c>
      <c r="BL306" s="18" t="s">
        <v>278</v>
      </c>
      <c r="BM306" s="183" t="s">
        <v>3130</v>
      </c>
    </row>
    <row r="307" spans="1:65" s="2" customFormat="1" ht="16.5" customHeight="1" x14ac:dyDescent="0.15">
      <c r="A307" s="35"/>
      <c r="B307" s="141"/>
      <c r="C307" s="172" t="s">
        <v>1756</v>
      </c>
      <c r="D307" s="172" t="s">
        <v>274</v>
      </c>
      <c r="E307" s="173" t="s">
        <v>3892</v>
      </c>
      <c r="F307" s="174" t="s">
        <v>3893</v>
      </c>
      <c r="G307" s="175" t="s">
        <v>3351</v>
      </c>
      <c r="H307" s="176">
        <v>200</v>
      </c>
      <c r="I307" s="177"/>
      <c r="J307" s="176">
        <f t="shared" si="55"/>
        <v>0</v>
      </c>
      <c r="K307" s="178"/>
      <c r="L307" s="36"/>
      <c r="M307" s="179" t="s">
        <v>1</v>
      </c>
      <c r="N307" s="180" t="s">
        <v>41</v>
      </c>
      <c r="O307" s="61"/>
      <c r="P307" s="181">
        <f t="shared" si="56"/>
        <v>0</v>
      </c>
      <c r="Q307" s="181">
        <v>0</v>
      </c>
      <c r="R307" s="181">
        <f t="shared" si="57"/>
        <v>0</v>
      </c>
      <c r="S307" s="181">
        <v>0</v>
      </c>
      <c r="T307" s="182">
        <f t="shared" si="58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3" t="s">
        <v>278</v>
      </c>
      <c r="AT307" s="183" t="s">
        <v>274</v>
      </c>
      <c r="AU307" s="183" t="s">
        <v>82</v>
      </c>
      <c r="AY307" s="18" t="s">
        <v>271</v>
      </c>
      <c r="BE307" s="105">
        <f t="shared" si="59"/>
        <v>0</v>
      </c>
      <c r="BF307" s="105">
        <f t="shared" si="60"/>
        <v>0</v>
      </c>
      <c r="BG307" s="105">
        <f t="shared" si="61"/>
        <v>0</v>
      </c>
      <c r="BH307" s="105">
        <f t="shared" si="62"/>
        <v>0</v>
      </c>
      <c r="BI307" s="105">
        <f t="shared" si="63"/>
        <v>0</v>
      </c>
      <c r="BJ307" s="18" t="s">
        <v>88</v>
      </c>
      <c r="BK307" s="105">
        <f t="shared" si="64"/>
        <v>0</v>
      </c>
      <c r="BL307" s="18" t="s">
        <v>278</v>
      </c>
      <c r="BM307" s="183" t="s">
        <v>3133</v>
      </c>
    </row>
    <row r="308" spans="1:65" s="2" customFormat="1" ht="16.5" customHeight="1" x14ac:dyDescent="0.15">
      <c r="A308" s="35"/>
      <c r="B308" s="141"/>
      <c r="C308" s="172" t="s">
        <v>1761</v>
      </c>
      <c r="D308" s="172" t="s">
        <v>274</v>
      </c>
      <c r="E308" s="173" t="s">
        <v>3894</v>
      </c>
      <c r="F308" s="174" t="s">
        <v>3895</v>
      </c>
      <c r="G308" s="175" t="s">
        <v>2862</v>
      </c>
      <c r="H308" s="176">
        <v>1</v>
      </c>
      <c r="I308" s="177"/>
      <c r="J308" s="176">
        <f t="shared" si="55"/>
        <v>0</v>
      </c>
      <c r="K308" s="178"/>
      <c r="L308" s="36"/>
      <c r="M308" s="179" t="s">
        <v>1</v>
      </c>
      <c r="N308" s="180" t="s">
        <v>41</v>
      </c>
      <c r="O308" s="61"/>
      <c r="P308" s="181">
        <f t="shared" si="56"/>
        <v>0</v>
      </c>
      <c r="Q308" s="181">
        <v>0</v>
      </c>
      <c r="R308" s="181">
        <f t="shared" si="57"/>
        <v>0</v>
      </c>
      <c r="S308" s="181">
        <v>0</v>
      </c>
      <c r="T308" s="182">
        <f t="shared" si="5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3" t="s">
        <v>278</v>
      </c>
      <c r="AT308" s="183" t="s">
        <v>274</v>
      </c>
      <c r="AU308" s="183" t="s">
        <v>82</v>
      </c>
      <c r="AY308" s="18" t="s">
        <v>271</v>
      </c>
      <c r="BE308" s="105">
        <f t="shared" si="59"/>
        <v>0</v>
      </c>
      <c r="BF308" s="105">
        <f t="shared" si="60"/>
        <v>0</v>
      </c>
      <c r="BG308" s="105">
        <f t="shared" si="61"/>
        <v>0</v>
      </c>
      <c r="BH308" s="105">
        <f t="shared" si="62"/>
        <v>0</v>
      </c>
      <c r="BI308" s="105">
        <f t="shared" si="63"/>
        <v>0</v>
      </c>
      <c r="BJ308" s="18" t="s">
        <v>88</v>
      </c>
      <c r="BK308" s="105">
        <f t="shared" si="64"/>
        <v>0</v>
      </c>
      <c r="BL308" s="18" t="s">
        <v>278</v>
      </c>
      <c r="BM308" s="183" t="s">
        <v>3136</v>
      </c>
    </row>
    <row r="309" spans="1:65" s="2" customFormat="1" ht="33" customHeight="1" x14ac:dyDescent="0.15">
      <c r="A309" s="35"/>
      <c r="B309" s="141"/>
      <c r="C309" s="172" t="s">
        <v>1766</v>
      </c>
      <c r="D309" s="172" t="s">
        <v>274</v>
      </c>
      <c r="E309" s="173" t="s">
        <v>3896</v>
      </c>
      <c r="F309" s="174" t="s">
        <v>3897</v>
      </c>
      <c r="G309" s="175" t="s">
        <v>1420</v>
      </c>
      <c r="H309" s="177"/>
      <c r="I309" s="177"/>
      <c r="J309" s="176">
        <f t="shared" si="55"/>
        <v>0</v>
      </c>
      <c r="K309" s="178"/>
      <c r="L309" s="36"/>
      <c r="M309" s="179" t="s">
        <v>1</v>
      </c>
      <c r="N309" s="180" t="s">
        <v>41</v>
      </c>
      <c r="O309" s="61"/>
      <c r="P309" s="181">
        <f t="shared" si="56"/>
        <v>0</v>
      </c>
      <c r="Q309" s="181">
        <v>0</v>
      </c>
      <c r="R309" s="181">
        <f t="shared" si="57"/>
        <v>0</v>
      </c>
      <c r="S309" s="181">
        <v>0</v>
      </c>
      <c r="T309" s="182">
        <f t="shared" si="58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3" t="s">
        <v>278</v>
      </c>
      <c r="AT309" s="183" t="s">
        <v>274</v>
      </c>
      <c r="AU309" s="183" t="s">
        <v>82</v>
      </c>
      <c r="AY309" s="18" t="s">
        <v>271</v>
      </c>
      <c r="BE309" s="105">
        <f t="shared" si="59"/>
        <v>0</v>
      </c>
      <c r="BF309" s="105">
        <f t="shared" si="60"/>
        <v>0</v>
      </c>
      <c r="BG309" s="105">
        <f t="shared" si="61"/>
        <v>0</v>
      </c>
      <c r="BH309" s="105">
        <f t="shared" si="62"/>
        <v>0</v>
      </c>
      <c r="BI309" s="105">
        <f t="shared" si="63"/>
        <v>0</v>
      </c>
      <c r="BJ309" s="18" t="s">
        <v>88</v>
      </c>
      <c r="BK309" s="105">
        <f t="shared" si="64"/>
        <v>0</v>
      </c>
      <c r="BL309" s="18" t="s">
        <v>278</v>
      </c>
      <c r="BM309" s="183" t="s">
        <v>3140</v>
      </c>
    </row>
    <row r="310" spans="1:65" s="2" customFormat="1" ht="16.5" customHeight="1" x14ac:dyDescent="0.15">
      <c r="A310" s="35"/>
      <c r="B310" s="141"/>
      <c r="C310" s="172" t="s">
        <v>1769</v>
      </c>
      <c r="D310" s="172" t="s">
        <v>274</v>
      </c>
      <c r="E310" s="173" t="s">
        <v>3898</v>
      </c>
      <c r="F310" s="174" t="s">
        <v>3899</v>
      </c>
      <c r="G310" s="175" t="s">
        <v>1420</v>
      </c>
      <c r="H310" s="177"/>
      <c r="I310" s="177"/>
      <c r="J310" s="176">
        <f t="shared" si="55"/>
        <v>0</v>
      </c>
      <c r="K310" s="178"/>
      <c r="L310" s="36"/>
      <c r="M310" s="179" t="s">
        <v>1</v>
      </c>
      <c r="N310" s="180" t="s">
        <v>41</v>
      </c>
      <c r="O310" s="61"/>
      <c r="P310" s="181">
        <f t="shared" si="56"/>
        <v>0</v>
      </c>
      <c r="Q310" s="181">
        <v>0</v>
      </c>
      <c r="R310" s="181">
        <f t="shared" si="57"/>
        <v>0</v>
      </c>
      <c r="S310" s="181">
        <v>0</v>
      </c>
      <c r="T310" s="182">
        <f t="shared" si="5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3" t="s">
        <v>278</v>
      </c>
      <c r="AT310" s="183" t="s">
        <v>274</v>
      </c>
      <c r="AU310" s="183" t="s">
        <v>82</v>
      </c>
      <c r="AY310" s="18" t="s">
        <v>271</v>
      </c>
      <c r="BE310" s="105">
        <f t="shared" si="59"/>
        <v>0</v>
      </c>
      <c r="BF310" s="105">
        <f t="shared" si="60"/>
        <v>0</v>
      </c>
      <c r="BG310" s="105">
        <f t="shared" si="61"/>
        <v>0</v>
      </c>
      <c r="BH310" s="105">
        <f t="shared" si="62"/>
        <v>0</v>
      </c>
      <c r="BI310" s="105">
        <f t="shared" si="63"/>
        <v>0</v>
      </c>
      <c r="BJ310" s="18" t="s">
        <v>88</v>
      </c>
      <c r="BK310" s="105">
        <f t="shared" si="64"/>
        <v>0</v>
      </c>
      <c r="BL310" s="18" t="s">
        <v>278</v>
      </c>
      <c r="BM310" s="183" t="s">
        <v>3143</v>
      </c>
    </row>
    <row r="311" spans="1:65" s="2" customFormat="1" ht="21.75" customHeight="1" x14ac:dyDescent="0.15">
      <c r="A311" s="35"/>
      <c r="B311" s="141"/>
      <c r="C311" s="172" t="s">
        <v>1773</v>
      </c>
      <c r="D311" s="172" t="s">
        <v>274</v>
      </c>
      <c r="E311" s="173" t="s">
        <v>3900</v>
      </c>
      <c r="F311" s="174" t="s">
        <v>3901</v>
      </c>
      <c r="G311" s="175" t="s">
        <v>2862</v>
      </c>
      <c r="H311" s="176">
        <v>1</v>
      </c>
      <c r="I311" s="177"/>
      <c r="J311" s="176">
        <f t="shared" si="55"/>
        <v>0</v>
      </c>
      <c r="K311" s="178"/>
      <c r="L311" s="36"/>
      <c r="M311" s="179" t="s">
        <v>1</v>
      </c>
      <c r="N311" s="180" t="s">
        <v>41</v>
      </c>
      <c r="O311" s="61"/>
      <c r="P311" s="181">
        <f t="shared" si="56"/>
        <v>0</v>
      </c>
      <c r="Q311" s="181">
        <v>0</v>
      </c>
      <c r="R311" s="181">
        <f t="shared" si="57"/>
        <v>0</v>
      </c>
      <c r="S311" s="181">
        <v>0</v>
      </c>
      <c r="T311" s="182">
        <f t="shared" si="5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3" t="s">
        <v>278</v>
      </c>
      <c r="AT311" s="183" t="s">
        <v>274</v>
      </c>
      <c r="AU311" s="183" t="s">
        <v>82</v>
      </c>
      <c r="AY311" s="18" t="s">
        <v>271</v>
      </c>
      <c r="BE311" s="105">
        <f t="shared" si="59"/>
        <v>0</v>
      </c>
      <c r="BF311" s="105">
        <f t="shared" si="60"/>
        <v>0</v>
      </c>
      <c r="BG311" s="105">
        <f t="shared" si="61"/>
        <v>0</v>
      </c>
      <c r="BH311" s="105">
        <f t="shared" si="62"/>
        <v>0</v>
      </c>
      <c r="BI311" s="105">
        <f t="shared" si="63"/>
        <v>0</v>
      </c>
      <c r="BJ311" s="18" t="s">
        <v>88</v>
      </c>
      <c r="BK311" s="105">
        <f t="shared" si="64"/>
        <v>0</v>
      </c>
      <c r="BL311" s="18" t="s">
        <v>278</v>
      </c>
      <c r="BM311" s="183" t="s">
        <v>3145</v>
      </c>
    </row>
    <row r="312" spans="1:65" s="2" customFormat="1" ht="16.5" customHeight="1" x14ac:dyDescent="0.15">
      <c r="A312" s="35"/>
      <c r="B312" s="141"/>
      <c r="C312" s="172" t="s">
        <v>1779</v>
      </c>
      <c r="D312" s="172" t="s">
        <v>274</v>
      </c>
      <c r="E312" s="173" t="s">
        <v>3902</v>
      </c>
      <c r="F312" s="174" t="s">
        <v>3903</v>
      </c>
      <c r="G312" s="175" t="s">
        <v>2862</v>
      </c>
      <c r="H312" s="176">
        <v>1</v>
      </c>
      <c r="I312" s="177"/>
      <c r="J312" s="176">
        <f t="shared" si="55"/>
        <v>0</v>
      </c>
      <c r="K312" s="178"/>
      <c r="L312" s="36"/>
      <c r="M312" s="179" t="s">
        <v>1</v>
      </c>
      <c r="N312" s="180" t="s">
        <v>41</v>
      </c>
      <c r="O312" s="61"/>
      <c r="P312" s="181">
        <f t="shared" si="56"/>
        <v>0</v>
      </c>
      <c r="Q312" s="181">
        <v>0</v>
      </c>
      <c r="R312" s="181">
        <f t="shared" si="57"/>
        <v>0</v>
      </c>
      <c r="S312" s="181">
        <v>0</v>
      </c>
      <c r="T312" s="182">
        <f t="shared" si="5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3" t="s">
        <v>278</v>
      </c>
      <c r="AT312" s="183" t="s">
        <v>274</v>
      </c>
      <c r="AU312" s="183" t="s">
        <v>82</v>
      </c>
      <c r="AY312" s="18" t="s">
        <v>271</v>
      </c>
      <c r="BE312" s="105">
        <f t="shared" si="59"/>
        <v>0</v>
      </c>
      <c r="BF312" s="105">
        <f t="shared" si="60"/>
        <v>0</v>
      </c>
      <c r="BG312" s="105">
        <f t="shared" si="61"/>
        <v>0</v>
      </c>
      <c r="BH312" s="105">
        <f t="shared" si="62"/>
        <v>0</v>
      </c>
      <c r="BI312" s="105">
        <f t="shared" si="63"/>
        <v>0</v>
      </c>
      <c r="BJ312" s="18" t="s">
        <v>88</v>
      </c>
      <c r="BK312" s="105">
        <f t="shared" si="64"/>
        <v>0</v>
      </c>
      <c r="BL312" s="18" t="s">
        <v>278</v>
      </c>
      <c r="BM312" s="183" t="s">
        <v>3150</v>
      </c>
    </row>
    <row r="313" spans="1:65" s="2" customFormat="1" ht="44.25" customHeight="1" x14ac:dyDescent="0.15">
      <c r="A313" s="35"/>
      <c r="B313" s="141"/>
      <c r="C313" s="172" t="s">
        <v>1784</v>
      </c>
      <c r="D313" s="172" t="s">
        <v>274</v>
      </c>
      <c r="E313" s="173" t="s">
        <v>3904</v>
      </c>
      <c r="F313" s="174" t="s">
        <v>3905</v>
      </c>
      <c r="G313" s="175" t="s">
        <v>1375</v>
      </c>
      <c r="H313" s="176">
        <v>250</v>
      </c>
      <c r="I313" s="177"/>
      <c r="J313" s="176">
        <f t="shared" si="55"/>
        <v>0</v>
      </c>
      <c r="K313" s="178"/>
      <c r="L313" s="36"/>
      <c r="M313" s="179" t="s">
        <v>1</v>
      </c>
      <c r="N313" s="180" t="s">
        <v>41</v>
      </c>
      <c r="O313" s="61"/>
      <c r="P313" s="181">
        <f t="shared" si="56"/>
        <v>0</v>
      </c>
      <c r="Q313" s="181">
        <v>0</v>
      </c>
      <c r="R313" s="181">
        <f t="shared" si="57"/>
        <v>0</v>
      </c>
      <c r="S313" s="181">
        <v>0</v>
      </c>
      <c r="T313" s="182">
        <f t="shared" si="5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3" t="s">
        <v>278</v>
      </c>
      <c r="AT313" s="183" t="s">
        <v>274</v>
      </c>
      <c r="AU313" s="183" t="s">
        <v>82</v>
      </c>
      <c r="AY313" s="18" t="s">
        <v>271</v>
      </c>
      <c r="BE313" s="105">
        <f t="shared" si="59"/>
        <v>0</v>
      </c>
      <c r="BF313" s="105">
        <f t="shared" si="60"/>
        <v>0</v>
      </c>
      <c r="BG313" s="105">
        <f t="shared" si="61"/>
        <v>0</v>
      </c>
      <c r="BH313" s="105">
        <f t="shared" si="62"/>
        <v>0</v>
      </c>
      <c r="BI313" s="105">
        <f t="shared" si="63"/>
        <v>0</v>
      </c>
      <c r="BJ313" s="18" t="s">
        <v>88</v>
      </c>
      <c r="BK313" s="105">
        <f t="shared" si="64"/>
        <v>0</v>
      </c>
      <c r="BL313" s="18" t="s">
        <v>278</v>
      </c>
      <c r="BM313" s="183" t="s">
        <v>3153</v>
      </c>
    </row>
    <row r="314" spans="1:65" s="2" customFormat="1" ht="16.5" customHeight="1" x14ac:dyDescent="0.15">
      <c r="A314" s="35"/>
      <c r="B314" s="141"/>
      <c r="C314" s="172" t="s">
        <v>1788</v>
      </c>
      <c r="D314" s="172" t="s">
        <v>274</v>
      </c>
      <c r="E314" s="173" t="s">
        <v>3906</v>
      </c>
      <c r="F314" s="174" t="s">
        <v>3907</v>
      </c>
      <c r="G314" s="175" t="s">
        <v>277</v>
      </c>
      <c r="H314" s="176">
        <v>1</v>
      </c>
      <c r="I314" s="177"/>
      <c r="J314" s="176">
        <f t="shared" si="55"/>
        <v>0</v>
      </c>
      <c r="K314" s="178"/>
      <c r="L314" s="36"/>
      <c r="M314" s="179" t="s">
        <v>1</v>
      </c>
      <c r="N314" s="180" t="s">
        <v>41</v>
      </c>
      <c r="O314" s="61"/>
      <c r="P314" s="181">
        <f t="shared" si="56"/>
        <v>0</v>
      </c>
      <c r="Q314" s="181">
        <v>0</v>
      </c>
      <c r="R314" s="181">
        <f t="shared" si="57"/>
        <v>0</v>
      </c>
      <c r="S314" s="181">
        <v>0</v>
      </c>
      <c r="T314" s="182">
        <f t="shared" si="58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3" t="s">
        <v>278</v>
      </c>
      <c r="AT314" s="183" t="s">
        <v>274</v>
      </c>
      <c r="AU314" s="183" t="s">
        <v>82</v>
      </c>
      <c r="AY314" s="18" t="s">
        <v>271</v>
      </c>
      <c r="BE314" s="105">
        <f t="shared" si="59"/>
        <v>0</v>
      </c>
      <c r="BF314" s="105">
        <f t="shared" si="60"/>
        <v>0</v>
      </c>
      <c r="BG314" s="105">
        <f t="shared" si="61"/>
        <v>0</v>
      </c>
      <c r="BH314" s="105">
        <f t="shared" si="62"/>
        <v>0</v>
      </c>
      <c r="BI314" s="105">
        <f t="shared" si="63"/>
        <v>0</v>
      </c>
      <c r="BJ314" s="18" t="s">
        <v>88</v>
      </c>
      <c r="BK314" s="105">
        <f t="shared" si="64"/>
        <v>0</v>
      </c>
      <c r="BL314" s="18" t="s">
        <v>278</v>
      </c>
      <c r="BM314" s="183" t="s">
        <v>3154</v>
      </c>
    </row>
    <row r="315" spans="1:65" s="2" customFormat="1" ht="33" customHeight="1" x14ac:dyDescent="0.15">
      <c r="A315" s="35"/>
      <c r="B315" s="141"/>
      <c r="C315" s="172" t="s">
        <v>1792</v>
      </c>
      <c r="D315" s="172" t="s">
        <v>274</v>
      </c>
      <c r="E315" s="173" t="s">
        <v>3908</v>
      </c>
      <c r="F315" s="174" t="s">
        <v>3909</v>
      </c>
      <c r="G315" s="175" t="s">
        <v>319</v>
      </c>
      <c r="H315" s="176">
        <v>250</v>
      </c>
      <c r="I315" s="177"/>
      <c r="J315" s="176">
        <f t="shared" si="55"/>
        <v>0</v>
      </c>
      <c r="K315" s="178"/>
      <c r="L315" s="36"/>
      <c r="M315" s="179" t="s">
        <v>1</v>
      </c>
      <c r="N315" s="180" t="s">
        <v>41</v>
      </c>
      <c r="O315" s="61"/>
      <c r="P315" s="181">
        <f t="shared" si="56"/>
        <v>0</v>
      </c>
      <c r="Q315" s="181">
        <v>0</v>
      </c>
      <c r="R315" s="181">
        <f t="shared" si="57"/>
        <v>0</v>
      </c>
      <c r="S315" s="181">
        <v>0</v>
      </c>
      <c r="T315" s="182">
        <f t="shared" si="58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3" t="s">
        <v>278</v>
      </c>
      <c r="AT315" s="183" t="s">
        <v>274</v>
      </c>
      <c r="AU315" s="183" t="s">
        <v>82</v>
      </c>
      <c r="AY315" s="18" t="s">
        <v>271</v>
      </c>
      <c r="BE315" s="105">
        <f t="shared" si="59"/>
        <v>0</v>
      </c>
      <c r="BF315" s="105">
        <f t="shared" si="60"/>
        <v>0</v>
      </c>
      <c r="BG315" s="105">
        <f t="shared" si="61"/>
        <v>0</v>
      </c>
      <c r="BH315" s="105">
        <f t="shared" si="62"/>
        <v>0</v>
      </c>
      <c r="BI315" s="105">
        <f t="shared" si="63"/>
        <v>0</v>
      </c>
      <c r="BJ315" s="18" t="s">
        <v>88</v>
      </c>
      <c r="BK315" s="105">
        <f t="shared" si="64"/>
        <v>0</v>
      </c>
      <c r="BL315" s="18" t="s">
        <v>278</v>
      </c>
      <c r="BM315" s="183" t="s">
        <v>3155</v>
      </c>
    </row>
    <row r="316" spans="1:65" s="2" customFormat="1" ht="16.5" customHeight="1" x14ac:dyDescent="0.15">
      <c r="A316" s="35"/>
      <c r="B316" s="141"/>
      <c r="C316" s="172" t="s">
        <v>1800</v>
      </c>
      <c r="D316" s="172" t="s">
        <v>274</v>
      </c>
      <c r="E316" s="173" t="s">
        <v>3910</v>
      </c>
      <c r="F316" s="174" t="s">
        <v>3911</v>
      </c>
      <c r="G316" s="175" t="s">
        <v>2862</v>
      </c>
      <c r="H316" s="176">
        <v>1</v>
      </c>
      <c r="I316" s="177"/>
      <c r="J316" s="176">
        <f t="shared" si="55"/>
        <v>0</v>
      </c>
      <c r="K316" s="178"/>
      <c r="L316" s="36"/>
      <c r="M316" s="179" t="s">
        <v>1</v>
      </c>
      <c r="N316" s="180" t="s">
        <v>41</v>
      </c>
      <c r="O316" s="61"/>
      <c r="P316" s="181">
        <f t="shared" si="56"/>
        <v>0</v>
      </c>
      <c r="Q316" s="181">
        <v>0</v>
      </c>
      <c r="R316" s="181">
        <f t="shared" si="57"/>
        <v>0</v>
      </c>
      <c r="S316" s="181">
        <v>0</v>
      </c>
      <c r="T316" s="182">
        <f t="shared" si="58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3" t="s">
        <v>278</v>
      </c>
      <c r="AT316" s="183" t="s">
        <v>274</v>
      </c>
      <c r="AU316" s="183" t="s">
        <v>82</v>
      </c>
      <c r="AY316" s="18" t="s">
        <v>271</v>
      </c>
      <c r="BE316" s="105">
        <f t="shared" si="59"/>
        <v>0</v>
      </c>
      <c r="BF316" s="105">
        <f t="shared" si="60"/>
        <v>0</v>
      </c>
      <c r="BG316" s="105">
        <f t="shared" si="61"/>
        <v>0</v>
      </c>
      <c r="BH316" s="105">
        <f t="shared" si="62"/>
        <v>0</v>
      </c>
      <c r="BI316" s="105">
        <f t="shared" si="63"/>
        <v>0</v>
      </c>
      <c r="BJ316" s="18" t="s">
        <v>88</v>
      </c>
      <c r="BK316" s="105">
        <f t="shared" si="64"/>
        <v>0</v>
      </c>
      <c r="BL316" s="18" t="s">
        <v>278</v>
      </c>
      <c r="BM316" s="183" t="s">
        <v>3156</v>
      </c>
    </row>
    <row r="317" spans="1:65" s="2" customFormat="1" ht="16.5" customHeight="1" x14ac:dyDescent="0.15">
      <c r="A317" s="35"/>
      <c r="B317" s="141"/>
      <c r="C317" s="172" t="s">
        <v>1804</v>
      </c>
      <c r="D317" s="172" t="s">
        <v>274</v>
      </c>
      <c r="E317" s="173" t="s">
        <v>3912</v>
      </c>
      <c r="F317" s="174" t="s">
        <v>3913</v>
      </c>
      <c r="G317" s="175" t="s">
        <v>302</v>
      </c>
      <c r="H317" s="176">
        <v>13</v>
      </c>
      <c r="I317" s="177"/>
      <c r="J317" s="176">
        <f t="shared" si="55"/>
        <v>0</v>
      </c>
      <c r="K317" s="178"/>
      <c r="L317" s="36"/>
      <c r="M317" s="179" t="s">
        <v>1</v>
      </c>
      <c r="N317" s="180" t="s">
        <v>41</v>
      </c>
      <c r="O317" s="61"/>
      <c r="P317" s="181">
        <f t="shared" si="56"/>
        <v>0</v>
      </c>
      <c r="Q317" s="181">
        <v>0</v>
      </c>
      <c r="R317" s="181">
        <f t="shared" si="57"/>
        <v>0</v>
      </c>
      <c r="S317" s="181">
        <v>0</v>
      </c>
      <c r="T317" s="182">
        <f t="shared" si="5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3" t="s">
        <v>278</v>
      </c>
      <c r="AT317" s="183" t="s">
        <v>274</v>
      </c>
      <c r="AU317" s="183" t="s">
        <v>82</v>
      </c>
      <c r="AY317" s="18" t="s">
        <v>271</v>
      </c>
      <c r="BE317" s="105">
        <f t="shared" si="59"/>
        <v>0</v>
      </c>
      <c r="BF317" s="105">
        <f t="shared" si="60"/>
        <v>0</v>
      </c>
      <c r="BG317" s="105">
        <f t="shared" si="61"/>
        <v>0</v>
      </c>
      <c r="BH317" s="105">
        <f t="shared" si="62"/>
        <v>0</v>
      </c>
      <c r="BI317" s="105">
        <f t="shared" si="63"/>
        <v>0</v>
      </c>
      <c r="BJ317" s="18" t="s">
        <v>88</v>
      </c>
      <c r="BK317" s="105">
        <f t="shared" si="64"/>
        <v>0</v>
      </c>
      <c r="BL317" s="18" t="s">
        <v>278</v>
      </c>
      <c r="BM317" s="183" t="s">
        <v>3157</v>
      </c>
    </row>
    <row r="318" spans="1:65" s="2" customFormat="1" ht="16.5" customHeight="1" x14ac:dyDescent="0.15">
      <c r="A318" s="35"/>
      <c r="B318" s="141"/>
      <c r="C318" s="172" t="s">
        <v>1809</v>
      </c>
      <c r="D318" s="172" t="s">
        <v>274</v>
      </c>
      <c r="E318" s="173" t="s">
        <v>3914</v>
      </c>
      <c r="F318" s="174" t="s">
        <v>3915</v>
      </c>
      <c r="G318" s="175" t="s">
        <v>302</v>
      </c>
      <c r="H318" s="176">
        <v>200</v>
      </c>
      <c r="I318" s="177"/>
      <c r="J318" s="176">
        <f t="shared" si="55"/>
        <v>0</v>
      </c>
      <c r="K318" s="178"/>
      <c r="L318" s="36"/>
      <c r="M318" s="179" t="s">
        <v>1</v>
      </c>
      <c r="N318" s="180" t="s">
        <v>41</v>
      </c>
      <c r="O318" s="61"/>
      <c r="P318" s="181">
        <f t="shared" si="56"/>
        <v>0</v>
      </c>
      <c r="Q318" s="181">
        <v>0</v>
      </c>
      <c r="R318" s="181">
        <f t="shared" si="57"/>
        <v>0</v>
      </c>
      <c r="S318" s="181">
        <v>0</v>
      </c>
      <c r="T318" s="182">
        <f t="shared" si="5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3" t="s">
        <v>278</v>
      </c>
      <c r="AT318" s="183" t="s">
        <v>274</v>
      </c>
      <c r="AU318" s="183" t="s">
        <v>82</v>
      </c>
      <c r="AY318" s="18" t="s">
        <v>271</v>
      </c>
      <c r="BE318" s="105">
        <f t="shared" si="59"/>
        <v>0</v>
      </c>
      <c r="BF318" s="105">
        <f t="shared" si="60"/>
        <v>0</v>
      </c>
      <c r="BG318" s="105">
        <f t="shared" si="61"/>
        <v>0</v>
      </c>
      <c r="BH318" s="105">
        <f t="shared" si="62"/>
        <v>0</v>
      </c>
      <c r="BI318" s="105">
        <f t="shared" si="63"/>
        <v>0</v>
      </c>
      <c r="BJ318" s="18" t="s">
        <v>88</v>
      </c>
      <c r="BK318" s="105">
        <f t="shared" si="64"/>
        <v>0</v>
      </c>
      <c r="BL318" s="18" t="s">
        <v>278</v>
      </c>
      <c r="BM318" s="183" t="s">
        <v>3158</v>
      </c>
    </row>
    <row r="319" spans="1:65" s="2" customFormat="1" ht="16.5" customHeight="1" x14ac:dyDescent="0.15">
      <c r="A319" s="35"/>
      <c r="B319" s="141"/>
      <c r="C319" s="172" t="s">
        <v>1814</v>
      </c>
      <c r="D319" s="172" t="s">
        <v>274</v>
      </c>
      <c r="E319" s="173" t="s">
        <v>3916</v>
      </c>
      <c r="F319" s="174" t="s">
        <v>3917</v>
      </c>
      <c r="G319" s="175" t="s">
        <v>302</v>
      </c>
      <c r="H319" s="176">
        <v>50</v>
      </c>
      <c r="I319" s="177"/>
      <c r="J319" s="176">
        <f t="shared" si="55"/>
        <v>0</v>
      </c>
      <c r="K319" s="178"/>
      <c r="L319" s="36"/>
      <c r="M319" s="179" t="s">
        <v>1</v>
      </c>
      <c r="N319" s="180" t="s">
        <v>41</v>
      </c>
      <c r="O319" s="61"/>
      <c r="P319" s="181">
        <f t="shared" si="56"/>
        <v>0</v>
      </c>
      <c r="Q319" s="181">
        <v>0</v>
      </c>
      <c r="R319" s="181">
        <f t="shared" si="57"/>
        <v>0</v>
      </c>
      <c r="S319" s="181">
        <v>0</v>
      </c>
      <c r="T319" s="182">
        <f t="shared" si="58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3" t="s">
        <v>278</v>
      </c>
      <c r="AT319" s="183" t="s">
        <v>274</v>
      </c>
      <c r="AU319" s="183" t="s">
        <v>82</v>
      </c>
      <c r="AY319" s="18" t="s">
        <v>271</v>
      </c>
      <c r="BE319" s="105">
        <f t="shared" si="59"/>
        <v>0</v>
      </c>
      <c r="BF319" s="105">
        <f t="shared" si="60"/>
        <v>0</v>
      </c>
      <c r="BG319" s="105">
        <f t="shared" si="61"/>
        <v>0</v>
      </c>
      <c r="BH319" s="105">
        <f t="shared" si="62"/>
        <v>0</v>
      </c>
      <c r="BI319" s="105">
        <f t="shared" si="63"/>
        <v>0</v>
      </c>
      <c r="BJ319" s="18" t="s">
        <v>88</v>
      </c>
      <c r="BK319" s="105">
        <f t="shared" si="64"/>
        <v>0</v>
      </c>
      <c r="BL319" s="18" t="s">
        <v>278</v>
      </c>
      <c r="BM319" s="183" t="s">
        <v>3160</v>
      </c>
    </row>
    <row r="320" spans="1:65" s="2" customFormat="1" ht="16.5" customHeight="1" x14ac:dyDescent="0.15">
      <c r="A320" s="35"/>
      <c r="B320" s="141"/>
      <c r="C320" s="172" t="s">
        <v>1820</v>
      </c>
      <c r="D320" s="172" t="s">
        <v>274</v>
      </c>
      <c r="E320" s="173" t="s">
        <v>3918</v>
      </c>
      <c r="F320" s="174" t="s">
        <v>3919</v>
      </c>
      <c r="G320" s="175" t="s">
        <v>302</v>
      </c>
      <c r="H320" s="176">
        <v>1500</v>
      </c>
      <c r="I320" s="177"/>
      <c r="J320" s="176">
        <f t="shared" si="55"/>
        <v>0</v>
      </c>
      <c r="K320" s="178"/>
      <c r="L320" s="36"/>
      <c r="M320" s="179" t="s">
        <v>1</v>
      </c>
      <c r="N320" s="180" t="s">
        <v>41</v>
      </c>
      <c r="O320" s="61"/>
      <c r="P320" s="181">
        <f t="shared" si="56"/>
        <v>0</v>
      </c>
      <c r="Q320" s="181">
        <v>0</v>
      </c>
      <c r="R320" s="181">
        <f t="shared" si="57"/>
        <v>0</v>
      </c>
      <c r="S320" s="181">
        <v>0</v>
      </c>
      <c r="T320" s="182">
        <f t="shared" si="58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3" t="s">
        <v>278</v>
      </c>
      <c r="AT320" s="183" t="s">
        <v>274</v>
      </c>
      <c r="AU320" s="183" t="s">
        <v>82</v>
      </c>
      <c r="AY320" s="18" t="s">
        <v>271</v>
      </c>
      <c r="BE320" s="105">
        <f t="shared" si="59"/>
        <v>0</v>
      </c>
      <c r="BF320" s="105">
        <f t="shared" si="60"/>
        <v>0</v>
      </c>
      <c r="BG320" s="105">
        <f t="shared" si="61"/>
        <v>0</v>
      </c>
      <c r="BH320" s="105">
        <f t="shared" si="62"/>
        <v>0</v>
      </c>
      <c r="BI320" s="105">
        <f t="shared" si="63"/>
        <v>0</v>
      </c>
      <c r="BJ320" s="18" t="s">
        <v>88</v>
      </c>
      <c r="BK320" s="105">
        <f t="shared" si="64"/>
        <v>0</v>
      </c>
      <c r="BL320" s="18" t="s">
        <v>278</v>
      </c>
      <c r="BM320" s="183" t="s">
        <v>3165</v>
      </c>
    </row>
    <row r="321" spans="1:65" s="2" customFormat="1" ht="16.5" customHeight="1" x14ac:dyDescent="0.15">
      <c r="A321" s="35"/>
      <c r="B321" s="141"/>
      <c r="C321" s="172" t="s">
        <v>1825</v>
      </c>
      <c r="D321" s="172" t="s">
        <v>274</v>
      </c>
      <c r="E321" s="173" t="s">
        <v>3920</v>
      </c>
      <c r="F321" s="174" t="s">
        <v>3921</v>
      </c>
      <c r="G321" s="175" t="s">
        <v>2862</v>
      </c>
      <c r="H321" s="176">
        <v>1</v>
      </c>
      <c r="I321" s="177"/>
      <c r="J321" s="176">
        <f t="shared" si="55"/>
        <v>0</v>
      </c>
      <c r="K321" s="178"/>
      <c r="L321" s="36"/>
      <c r="M321" s="179" t="s">
        <v>1</v>
      </c>
      <c r="N321" s="180" t="s">
        <v>41</v>
      </c>
      <c r="O321" s="61"/>
      <c r="P321" s="181">
        <f t="shared" si="56"/>
        <v>0</v>
      </c>
      <c r="Q321" s="181">
        <v>0</v>
      </c>
      <c r="R321" s="181">
        <f t="shared" si="57"/>
        <v>0</v>
      </c>
      <c r="S321" s="181">
        <v>0</v>
      </c>
      <c r="T321" s="182">
        <f t="shared" si="58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3" t="s">
        <v>278</v>
      </c>
      <c r="AT321" s="183" t="s">
        <v>274</v>
      </c>
      <c r="AU321" s="183" t="s">
        <v>82</v>
      </c>
      <c r="AY321" s="18" t="s">
        <v>271</v>
      </c>
      <c r="BE321" s="105">
        <f t="shared" si="59"/>
        <v>0</v>
      </c>
      <c r="BF321" s="105">
        <f t="shared" si="60"/>
        <v>0</v>
      </c>
      <c r="BG321" s="105">
        <f t="shared" si="61"/>
        <v>0</v>
      </c>
      <c r="BH321" s="105">
        <f t="shared" si="62"/>
        <v>0</v>
      </c>
      <c r="BI321" s="105">
        <f t="shared" si="63"/>
        <v>0</v>
      </c>
      <c r="BJ321" s="18" t="s">
        <v>88</v>
      </c>
      <c r="BK321" s="105">
        <f t="shared" si="64"/>
        <v>0</v>
      </c>
      <c r="BL321" s="18" t="s">
        <v>278</v>
      </c>
      <c r="BM321" s="183" t="s">
        <v>3167</v>
      </c>
    </row>
    <row r="322" spans="1:65" s="2" customFormat="1" ht="21.75" customHeight="1" x14ac:dyDescent="0.15">
      <c r="A322" s="35"/>
      <c r="B322" s="141"/>
      <c r="C322" s="172" t="s">
        <v>1830</v>
      </c>
      <c r="D322" s="172" t="s">
        <v>274</v>
      </c>
      <c r="E322" s="173" t="s">
        <v>3922</v>
      </c>
      <c r="F322" s="174" t="s">
        <v>3923</v>
      </c>
      <c r="G322" s="175" t="s">
        <v>2862</v>
      </c>
      <c r="H322" s="176">
        <v>1</v>
      </c>
      <c r="I322" s="177"/>
      <c r="J322" s="176">
        <f t="shared" si="55"/>
        <v>0</v>
      </c>
      <c r="K322" s="178"/>
      <c r="L322" s="36"/>
      <c r="M322" s="179" t="s">
        <v>1</v>
      </c>
      <c r="N322" s="180" t="s">
        <v>41</v>
      </c>
      <c r="O322" s="61"/>
      <c r="P322" s="181">
        <f t="shared" si="56"/>
        <v>0</v>
      </c>
      <c r="Q322" s="181">
        <v>0</v>
      </c>
      <c r="R322" s="181">
        <f t="shared" si="57"/>
        <v>0</v>
      </c>
      <c r="S322" s="181">
        <v>0</v>
      </c>
      <c r="T322" s="182">
        <f t="shared" si="58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3" t="s">
        <v>278</v>
      </c>
      <c r="AT322" s="183" t="s">
        <v>274</v>
      </c>
      <c r="AU322" s="183" t="s">
        <v>82</v>
      </c>
      <c r="AY322" s="18" t="s">
        <v>271</v>
      </c>
      <c r="BE322" s="105">
        <f t="shared" si="59"/>
        <v>0</v>
      </c>
      <c r="BF322" s="105">
        <f t="shared" si="60"/>
        <v>0</v>
      </c>
      <c r="BG322" s="105">
        <f t="shared" si="61"/>
        <v>0</v>
      </c>
      <c r="BH322" s="105">
        <f t="shared" si="62"/>
        <v>0</v>
      </c>
      <c r="BI322" s="105">
        <f t="shared" si="63"/>
        <v>0</v>
      </c>
      <c r="BJ322" s="18" t="s">
        <v>88</v>
      </c>
      <c r="BK322" s="105">
        <f t="shared" si="64"/>
        <v>0</v>
      </c>
      <c r="BL322" s="18" t="s">
        <v>278</v>
      </c>
      <c r="BM322" s="183" t="s">
        <v>3170</v>
      </c>
    </row>
    <row r="323" spans="1:65" s="2" customFormat="1" ht="33" customHeight="1" x14ac:dyDescent="0.15">
      <c r="A323" s="35"/>
      <c r="B323" s="141"/>
      <c r="C323" s="172" t="s">
        <v>1836</v>
      </c>
      <c r="D323" s="172" t="s">
        <v>274</v>
      </c>
      <c r="E323" s="173" t="s">
        <v>3924</v>
      </c>
      <c r="F323" s="174" t="s">
        <v>3925</v>
      </c>
      <c r="G323" s="175" t="s">
        <v>2862</v>
      </c>
      <c r="H323" s="176">
        <v>1</v>
      </c>
      <c r="I323" s="177"/>
      <c r="J323" s="176">
        <f t="shared" si="55"/>
        <v>0</v>
      </c>
      <c r="K323" s="178"/>
      <c r="L323" s="36"/>
      <c r="M323" s="179" t="s">
        <v>1</v>
      </c>
      <c r="N323" s="180" t="s">
        <v>41</v>
      </c>
      <c r="O323" s="61"/>
      <c r="P323" s="181">
        <f t="shared" si="56"/>
        <v>0</v>
      </c>
      <c r="Q323" s="181">
        <v>0</v>
      </c>
      <c r="R323" s="181">
        <f t="shared" si="57"/>
        <v>0</v>
      </c>
      <c r="S323" s="181">
        <v>0</v>
      </c>
      <c r="T323" s="182">
        <f t="shared" si="58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3" t="s">
        <v>278</v>
      </c>
      <c r="AT323" s="183" t="s">
        <v>274</v>
      </c>
      <c r="AU323" s="183" t="s">
        <v>82</v>
      </c>
      <c r="AY323" s="18" t="s">
        <v>271</v>
      </c>
      <c r="BE323" s="105">
        <f t="shared" si="59"/>
        <v>0</v>
      </c>
      <c r="BF323" s="105">
        <f t="shared" si="60"/>
        <v>0</v>
      </c>
      <c r="BG323" s="105">
        <f t="shared" si="61"/>
        <v>0</v>
      </c>
      <c r="BH323" s="105">
        <f t="shared" si="62"/>
        <v>0</v>
      </c>
      <c r="BI323" s="105">
        <f t="shared" si="63"/>
        <v>0</v>
      </c>
      <c r="BJ323" s="18" t="s">
        <v>88</v>
      </c>
      <c r="BK323" s="105">
        <f t="shared" si="64"/>
        <v>0</v>
      </c>
      <c r="BL323" s="18" t="s">
        <v>278</v>
      </c>
      <c r="BM323" s="183" t="s">
        <v>3174</v>
      </c>
    </row>
    <row r="324" spans="1:65" s="2" customFormat="1" ht="16.5" customHeight="1" x14ac:dyDescent="0.15">
      <c r="A324" s="35"/>
      <c r="B324" s="141"/>
      <c r="C324" s="172" t="s">
        <v>1841</v>
      </c>
      <c r="D324" s="172" t="s">
        <v>274</v>
      </c>
      <c r="E324" s="173" t="s">
        <v>3926</v>
      </c>
      <c r="F324" s="174" t="s">
        <v>3927</v>
      </c>
      <c r="G324" s="175" t="s">
        <v>2862</v>
      </c>
      <c r="H324" s="176">
        <v>1</v>
      </c>
      <c r="I324" s="177"/>
      <c r="J324" s="176">
        <f t="shared" si="55"/>
        <v>0</v>
      </c>
      <c r="K324" s="178"/>
      <c r="L324" s="36"/>
      <c r="M324" s="179" t="s">
        <v>1</v>
      </c>
      <c r="N324" s="180" t="s">
        <v>41</v>
      </c>
      <c r="O324" s="61"/>
      <c r="P324" s="181">
        <f t="shared" si="56"/>
        <v>0</v>
      </c>
      <c r="Q324" s="181">
        <v>0</v>
      </c>
      <c r="R324" s="181">
        <f t="shared" si="57"/>
        <v>0</v>
      </c>
      <c r="S324" s="181">
        <v>0</v>
      </c>
      <c r="T324" s="182">
        <f t="shared" si="58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3" t="s">
        <v>278</v>
      </c>
      <c r="AT324" s="183" t="s">
        <v>274</v>
      </c>
      <c r="AU324" s="183" t="s">
        <v>82</v>
      </c>
      <c r="AY324" s="18" t="s">
        <v>271</v>
      </c>
      <c r="BE324" s="105">
        <f t="shared" si="59"/>
        <v>0</v>
      </c>
      <c r="BF324" s="105">
        <f t="shared" si="60"/>
        <v>0</v>
      </c>
      <c r="BG324" s="105">
        <f t="shared" si="61"/>
        <v>0</v>
      </c>
      <c r="BH324" s="105">
        <f t="shared" si="62"/>
        <v>0</v>
      </c>
      <c r="BI324" s="105">
        <f t="shared" si="63"/>
        <v>0</v>
      </c>
      <c r="BJ324" s="18" t="s">
        <v>88</v>
      </c>
      <c r="BK324" s="105">
        <f t="shared" si="64"/>
        <v>0</v>
      </c>
      <c r="BL324" s="18" t="s">
        <v>278</v>
      </c>
      <c r="BM324" s="183" t="s">
        <v>3177</v>
      </c>
    </row>
    <row r="325" spans="1:65" s="2" customFormat="1" ht="21.75" customHeight="1" x14ac:dyDescent="0.15">
      <c r="A325" s="35"/>
      <c r="B325" s="141"/>
      <c r="C325" s="172" t="s">
        <v>1847</v>
      </c>
      <c r="D325" s="172" t="s">
        <v>274</v>
      </c>
      <c r="E325" s="173" t="s">
        <v>3928</v>
      </c>
      <c r="F325" s="174" t="s">
        <v>3929</v>
      </c>
      <c r="G325" s="175" t="s">
        <v>2862</v>
      </c>
      <c r="H325" s="176">
        <v>1</v>
      </c>
      <c r="I325" s="177"/>
      <c r="J325" s="176">
        <f t="shared" si="55"/>
        <v>0</v>
      </c>
      <c r="K325" s="178"/>
      <c r="L325" s="36"/>
      <c r="M325" s="179" t="s">
        <v>1</v>
      </c>
      <c r="N325" s="180" t="s">
        <v>41</v>
      </c>
      <c r="O325" s="61"/>
      <c r="P325" s="181">
        <f t="shared" si="56"/>
        <v>0</v>
      </c>
      <c r="Q325" s="181">
        <v>0</v>
      </c>
      <c r="R325" s="181">
        <f t="shared" si="57"/>
        <v>0</v>
      </c>
      <c r="S325" s="181">
        <v>0</v>
      </c>
      <c r="T325" s="182">
        <f t="shared" si="58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3" t="s">
        <v>278</v>
      </c>
      <c r="AT325" s="183" t="s">
        <v>274</v>
      </c>
      <c r="AU325" s="183" t="s">
        <v>82</v>
      </c>
      <c r="AY325" s="18" t="s">
        <v>271</v>
      </c>
      <c r="BE325" s="105">
        <f t="shared" si="59"/>
        <v>0</v>
      </c>
      <c r="BF325" s="105">
        <f t="shared" si="60"/>
        <v>0</v>
      </c>
      <c r="BG325" s="105">
        <f t="shared" si="61"/>
        <v>0</v>
      </c>
      <c r="BH325" s="105">
        <f t="shared" si="62"/>
        <v>0</v>
      </c>
      <c r="BI325" s="105">
        <f t="shared" si="63"/>
        <v>0</v>
      </c>
      <c r="BJ325" s="18" t="s">
        <v>88</v>
      </c>
      <c r="BK325" s="105">
        <f t="shared" si="64"/>
        <v>0</v>
      </c>
      <c r="BL325" s="18" t="s">
        <v>278</v>
      </c>
      <c r="BM325" s="183" t="s">
        <v>3180</v>
      </c>
    </row>
    <row r="326" spans="1:65" s="2" customFormat="1" ht="16.5" customHeight="1" x14ac:dyDescent="0.15">
      <c r="A326" s="35"/>
      <c r="B326" s="141"/>
      <c r="C326" s="172" t="s">
        <v>1854</v>
      </c>
      <c r="D326" s="172" t="s">
        <v>274</v>
      </c>
      <c r="E326" s="173" t="s">
        <v>3930</v>
      </c>
      <c r="F326" s="174" t="s">
        <v>3931</v>
      </c>
      <c r="G326" s="175" t="s">
        <v>2862</v>
      </c>
      <c r="H326" s="176">
        <v>1</v>
      </c>
      <c r="I326" s="177"/>
      <c r="J326" s="176">
        <f t="shared" si="55"/>
        <v>0</v>
      </c>
      <c r="K326" s="178"/>
      <c r="L326" s="36"/>
      <c r="M326" s="179" t="s">
        <v>1</v>
      </c>
      <c r="N326" s="180" t="s">
        <v>41</v>
      </c>
      <c r="O326" s="61"/>
      <c r="P326" s="181">
        <f t="shared" si="56"/>
        <v>0</v>
      </c>
      <c r="Q326" s="181">
        <v>0</v>
      </c>
      <c r="R326" s="181">
        <f t="shared" si="57"/>
        <v>0</v>
      </c>
      <c r="S326" s="181">
        <v>0</v>
      </c>
      <c r="T326" s="182">
        <f t="shared" si="58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3" t="s">
        <v>278</v>
      </c>
      <c r="AT326" s="183" t="s">
        <v>274</v>
      </c>
      <c r="AU326" s="183" t="s">
        <v>82</v>
      </c>
      <c r="AY326" s="18" t="s">
        <v>271</v>
      </c>
      <c r="BE326" s="105">
        <f t="shared" si="59"/>
        <v>0</v>
      </c>
      <c r="BF326" s="105">
        <f t="shared" si="60"/>
        <v>0</v>
      </c>
      <c r="BG326" s="105">
        <f t="shared" si="61"/>
        <v>0</v>
      </c>
      <c r="BH326" s="105">
        <f t="shared" si="62"/>
        <v>0</v>
      </c>
      <c r="BI326" s="105">
        <f t="shared" si="63"/>
        <v>0</v>
      </c>
      <c r="BJ326" s="18" t="s">
        <v>88</v>
      </c>
      <c r="BK326" s="105">
        <f t="shared" si="64"/>
        <v>0</v>
      </c>
      <c r="BL326" s="18" t="s">
        <v>278</v>
      </c>
      <c r="BM326" s="183" t="s">
        <v>3181</v>
      </c>
    </row>
    <row r="327" spans="1:65" s="2" customFormat="1" ht="16.5" customHeight="1" x14ac:dyDescent="0.15">
      <c r="A327" s="35"/>
      <c r="B327" s="141"/>
      <c r="C327" s="172" t="s">
        <v>1860</v>
      </c>
      <c r="D327" s="172" t="s">
        <v>274</v>
      </c>
      <c r="E327" s="173" t="s">
        <v>3932</v>
      </c>
      <c r="F327" s="174" t="s">
        <v>3933</v>
      </c>
      <c r="G327" s="175" t="s">
        <v>2862</v>
      </c>
      <c r="H327" s="176">
        <v>1</v>
      </c>
      <c r="I327" s="177"/>
      <c r="J327" s="176">
        <f t="shared" si="55"/>
        <v>0</v>
      </c>
      <c r="K327" s="178"/>
      <c r="L327" s="36"/>
      <c r="M327" s="241" t="s">
        <v>1</v>
      </c>
      <c r="N327" s="242" t="s">
        <v>41</v>
      </c>
      <c r="O327" s="243"/>
      <c r="P327" s="244">
        <f t="shared" si="56"/>
        <v>0</v>
      </c>
      <c r="Q327" s="244">
        <v>0</v>
      </c>
      <c r="R327" s="244">
        <f t="shared" si="57"/>
        <v>0</v>
      </c>
      <c r="S327" s="244">
        <v>0</v>
      </c>
      <c r="T327" s="245">
        <f t="shared" si="58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3" t="s">
        <v>278</v>
      </c>
      <c r="AT327" s="183" t="s">
        <v>274</v>
      </c>
      <c r="AU327" s="183" t="s">
        <v>82</v>
      </c>
      <c r="AY327" s="18" t="s">
        <v>271</v>
      </c>
      <c r="BE327" s="105">
        <f t="shared" si="59"/>
        <v>0</v>
      </c>
      <c r="BF327" s="105">
        <f t="shared" si="60"/>
        <v>0</v>
      </c>
      <c r="BG327" s="105">
        <f t="shared" si="61"/>
        <v>0</v>
      </c>
      <c r="BH327" s="105">
        <f t="shared" si="62"/>
        <v>0</v>
      </c>
      <c r="BI327" s="105">
        <f t="shared" si="63"/>
        <v>0</v>
      </c>
      <c r="BJ327" s="18" t="s">
        <v>88</v>
      </c>
      <c r="BK327" s="105">
        <f t="shared" si="64"/>
        <v>0</v>
      </c>
      <c r="BL327" s="18" t="s">
        <v>278</v>
      </c>
      <c r="BM327" s="183" t="s">
        <v>3934</v>
      </c>
    </row>
    <row r="328" spans="1:65" s="2" customFormat="1" ht="6.95" customHeight="1" x14ac:dyDescent="0.1">
      <c r="A328" s="35"/>
      <c r="B328" s="50"/>
      <c r="C328" s="51"/>
      <c r="D328" s="51"/>
      <c r="E328" s="51"/>
      <c r="F328" s="51"/>
      <c r="G328" s="51"/>
      <c r="H328" s="51"/>
      <c r="I328" s="51"/>
      <c r="J328" s="51"/>
      <c r="K328" s="51"/>
      <c r="L328" s="36"/>
      <c r="M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</row>
  </sheetData>
  <autoFilter ref="C133:K327" xr:uid="{00000000-0009-0000-0000-000009000000}"/>
  <mergeCells count="13">
    <mergeCell ref="E126:H126"/>
    <mergeCell ref="L2:V2"/>
    <mergeCell ref="E122:H122"/>
    <mergeCell ref="E124:H124"/>
    <mergeCell ref="E85:H85"/>
    <mergeCell ref="E87:H87"/>
    <mergeCell ref="E89:H89"/>
    <mergeCell ref="D111:F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94"/>
  <sheetViews>
    <sheetView showGridLines="0" topLeftCell="A96" workbookViewId="0">
      <selection activeCell="J105" sqref="J105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117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3935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ROUND((SUM(BE104:BE106) + SUM(BE128:BE193)),  2)</f>
        <v>0</v>
      </c>
      <c r="G37" s="35"/>
      <c r="H37" s="35"/>
      <c r="I37" s="120">
        <v>0.2</v>
      </c>
      <c r="J37" s="119">
        <f>ROUND(((SUM(BE104:BE106) + SUM(BE128:BE193))*I37),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ROUND((SUM(BF104:BF106) + SUM(BF128:BF193)),  2)</f>
        <v>0</v>
      </c>
      <c r="G38" s="35"/>
      <c r="H38" s="35"/>
      <c r="I38" s="120">
        <v>0.2</v>
      </c>
      <c r="J38" s="119">
        <f>ROUND(((SUM(BF104:BF106) + SUM(BF128:BF193))*I38),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ROUND((SUM(BG104:BG106) + SUM(BG128:BG193)),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ROUND((SUM(BH104:BH106) + SUM(BH128:BH193)),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ROUND((SUM(BI104:BI106) + SUM(BI128:BI193)),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10 - Slaboprudove Rozvody a Štrukturovana Kabelaž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3936</v>
      </c>
      <c r="E99" s="133"/>
      <c r="F99" s="133"/>
      <c r="G99" s="133"/>
      <c r="H99" s="133"/>
      <c r="I99" s="133"/>
      <c r="J99" s="134">
        <f>J129</f>
        <v>0</v>
      </c>
      <c r="L99" s="131"/>
    </row>
    <row r="100" spans="1:65" s="9" customFormat="1" ht="24.95" customHeight="1" x14ac:dyDescent="0.1">
      <c r="B100" s="131"/>
      <c r="D100" s="132" t="s">
        <v>3937</v>
      </c>
      <c r="E100" s="133"/>
      <c r="F100" s="133"/>
      <c r="G100" s="133"/>
      <c r="H100" s="133"/>
      <c r="I100" s="133"/>
      <c r="J100" s="134">
        <f>J158</f>
        <v>0</v>
      </c>
      <c r="L100" s="131"/>
    </row>
    <row r="101" spans="1:65" s="9" customFormat="1" ht="24.95" customHeight="1" x14ac:dyDescent="0.1">
      <c r="B101" s="131"/>
      <c r="D101" s="132" t="s">
        <v>3938</v>
      </c>
      <c r="E101" s="133"/>
      <c r="F101" s="133"/>
      <c r="G101" s="133"/>
      <c r="H101" s="133"/>
      <c r="I101" s="133"/>
      <c r="J101" s="134">
        <f>J180</f>
        <v>0</v>
      </c>
      <c r="L101" s="131"/>
    </row>
    <row r="102" spans="1:65" s="2" customFormat="1" ht="21.75" customHeight="1" x14ac:dyDescent="0.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 x14ac:dyDescent="0.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 x14ac:dyDescent="0.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 x14ac:dyDescent="0.1">
      <c r="A105" s="35"/>
      <c r="B105" s="141"/>
      <c r="C105" s="142"/>
      <c r="D105" s="338" t="s">
        <v>255</v>
      </c>
      <c r="E105" s="342"/>
      <c r="F105" s="342"/>
      <c r="G105" s="142"/>
      <c r="H105" s="142"/>
      <c r="I105" s="142"/>
      <c r="J105" s="102">
        <v>0</v>
      </c>
      <c r="K105" s="142"/>
      <c r="L105" s="143"/>
      <c r="M105" s="144"/>
      <c r="N105" s="145" t="s">
        <v>41</v>
      </c>
      <c r="O105" s="144"/>
      <c r="P105" s="144"/>
      <c r="Q105" s="144"/>
      <c r="R105" s="144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6" t="s">
        <v>256</v>
      </c>
      <c r="AZ105" s="144"/>
      <c r="BA105" s="144"/>
      <c r="BB105" s="144"/>
      <c r="BC105" s="144"/>
      <c r="BD105" s="144"/>
      <c r="BE105" s="147">
        <f t="shared" ref="BE105" si="0">IF(N105="základná",J105,0)</f>
        <v>0</v>
      </c>
      <c r="BF105" s="147">
        <f t="shared" ref="BF105" si="1">IF(N105="znížená",J105,0)</f>
        <v>0</v>
      </c>
      <c r="BG105" s="147">
        <f t="shared" ref="BG105" si="2">IF(N105="zákl. prenesená",J105,0)</f>
        <v>0</v>
      </c>
      <c r="BH105" s="147">
        <f t="shared" ref="BH105" si="3">IF(N105="zníž. prenesená",J105,0)</f>
        <v>0</v>
      </c>
      <c r="BI105" s="147">
        <f t="shared" ref="BI105" si="4">IF(N105="nulová",J105,0)</f>
        <v>0</v>
      </c>
      <c r="BJ105" s="146" t="s">
        <v>88</v>
      </c>
      <c r="BK105" s="144"/>
      <c r="BL105" s="144"/>
      <c r="BM105" s="144"/>
    </row>
    <row r="106" spans="1:65" s="2" customFormat="1" x14ac:dyDescent="0.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 x14ac:dyDescent="0.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ROUND(J98+J104,2)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 x14ac:dyDescent="0.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 x14ac:dyDescent="0.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 x14ac:dyDescent="0.1">
      <c r="A113" s="35"/>
      <c r="B113" s="36"/>
      <c r="C113" s="22" t="s">
        <v>257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 x14ac:dyDescent="0.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 x14ac:dyDescent="0.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 x14ac:dyDescent="0.1">
      <c r="A116" s="35"/>
      <c r="B116" s="36"/>
      <c r="C116" s="35"/>
      <c r="D116" s="35"/>
      <c r="E116" s="340" t="str">
        <f>E7</f>
        <v>Kreatívne cenrum Nitra - Martinský vrch</v>
      </c>
      <c r="F116" s="341"/>
      <c r="G116" s="341"/>
      <c r="H116" s="341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 x14ac:dyDescent="0.1">
      <c r="B117" s="21"/>
      <c r="C117" s="28" t="s">
        <v>228</v>
      </c>
      <c r="L117" s="21"/>
    </row>
    <row r="118" spans="1:63" s="2" customFormat="1" ht="16.5" customHeight="1" x14ac:dyDescent="0.1">
      <c r="A118" s="35"/>
      <c r="B118" s="36"/>
      <c r="C118" s="35"/>
      <c r="D118" s="35"/>
      <c r="E118" s="340" t="s">
        <v>231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 x14ac:dyDescent="0.1">
      <c r="A119" s="35"/>
      <c r="B119" s="36"/>
      <c r="C119" s="28" t="s">
        <v>233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 x14ac:dyDescent="0.1">
      <c r="A120" s="35"/>
      <c r="B120" s="36"/>
      <c r="C120" s="35"/>
      <c r="D120" s="35"/>
      <c r="E120" s="321" t="str">
        <f>E11</f>
        <v>10 - Slaboprudove Rozvody a Štrukturovana Kabelaž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 x14ac:dyDescent="0.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 x14ac:dyDescent="0.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 t="str">
        <f>IF(J14="","",J14)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 x14ac:dyDescent="0.15">
      <c r="A124" s="35"/>
      <c r="B124" s="36"/>
      <c r="C124" s="28" t="s">
        <v>22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28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 x14ac:dyDescent="0.15">
      <c r="A125" s="35"/>
      <c r="B125" s="36"/>
      <c r="C125" s="28" t="s">
        <v>26</v>
      </c>
      <c r="D125" s="35"/>
      <c r="E125" s="35"/>
      <c r="F125" s="26" t="str">
        <f>IF(E20="","",E20)</f>
        <v>Vyplň údaj</v>
      </c>
      <c r="G125" s="35"/>
      <c r="H125" s="35"/>
      <c r="I125" s="28" t="s">
        <v>30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 x14ac:dyDescent="0.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 x14ac:dyDescent="0.15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 x14ac:dyDescent="0.15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P129+P158+P180</f>
        <v>0</v>
      </c>
      <c r="Q128" s="69"/>
      <c r="R128" s="156">
        <f>R129+R158+R180</f>
        <v>0</v>
      </c>
      <c r="S128" s="69"/>
      <c r="T128" s="157">
        <f>T129+T158+T180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BK129+BK158+BK180</f>
        <v>0</v>
      </c>
    </row>
    <row r="129" spans="1:65" s="12" customFormat="1" ht="25.9" customHeight="1" x14ac:dyDescent="0.15">
      <c r="B129" s="159"/>
      <c r="D129" s="160" t="s">
        <v>74</v>
      </c>
      <c r="E129" s="161" t="s">
        <v>2856</v>
      </c>
      <c r="F129" s="161" t="s">
        <v>3939</v>
      </c>
      <c r="I129" s="162"/>
      <c r="J129" s="163">
        <f>BK129</f>
        <v>0</v>
      </c>
      <c r="L129" s="159"/>
      <c r="M129" s="164"/>
      <c r="N129" s="165"/>
      <c r="O129" s="165"/>
      <c r="P129" s="166">
        <f>SUM(P130:P157)</f>
        <v>0</v>
      </c>
      <c r="Q129" s="165"/>
      <c r="R129" s="166">
        <f>SUM(R130:R157)</f>
        <v>0</v>
      </c>
      <c r="S129" s="165"/>
      <c r="T129" s="167">
        <f>SUM(T130:T157)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SUM(BK130:BK157)</f>
        <v>0</v>
      </c>
    </row>
    <row r="130" spans="1:65" s="2" customFormat="1" ht="33" customHeight="1" x14ac:dyDescent="0.15">
      <c r="A130" s="35"/>
      <c r="B130" s="141"/>
      <c r="C130" s="172" t="s">
        <v>82</v>
      </c>
      <c r="D130" s="172" t="s">
        <v>274</v>
      </c>
      <c r="E130" s="173" t="s">
        <v>3940</v>
      </c>
      <c r="F130" s="174" t="s">
        <v>3941</v>
      </c>
      <c r="G130" s="175" t="s">
        <v>302</v>
      </c>
      <c r="H130" s="176">
        <v>3</v>
      </c>
      <c r="I130" s="177"/>
      <c r="J130" s="176">
        <f t="shared" ref="J130:J157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57" si="6">O130*H130</f>
        <v>0</v>
      </c>
      <c r="Q130" s="181">
        <v>0</v>
      </c>
      <c r="R130" s="181">
        <f t="shared" ref="R130:R157" si="7">Q130*H130</f>
        <v>0</v>
      </c>
      <c r="S130" s="181">
        <v>0</v>
      </c>
      <c r="T130" s="182">
        <f t="shared" ref="T130:T157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ref="BE130:BE157" si="9">IF(N130="základná",J130,0)</f>
        <v>0</v>
      </c>
      <c r="BF130" s="105">
        <f t="shared" ref="BF130:BF157" si="10">IF(N130="znížená",J130,0)</f>
        <v>0</v>
      </c>
      <c r="BG130" s="105">
        <f t="shared" ref="BG130:BG157" si="11">IF(N130="zákl. prenesená",J130,0)</f>
        <v>0</v>
      </c>
      <c r="BH130" s="105">
        <f t="shared" ref="BH130:BH157" si="12">IF(N130="zníž. prenesená",J130,0)</f>
        <v>0</v>
      </c>
      <c r="BI130" s="105">
        <f t="shared" ref="BI130:BI157" si="13">IF(N130="nulová",J130,0)</f>
        <v>0</v>
      </c>
      <c r="BJ130" s="18" t="s">
        <v>88</v>
      </c>
      <c r="BK130" s="105">
        <f t="shared" ref="BK130:BK157" si="14">ROUND(I130*H130,2)</f>
        <v>0</v>
      </c>
      <c r="BL130" s="18" t="s">
        <v>278</v>
      </c>
      <c r="BM130" s="183" t="s">
        <v>88</v>
      </c>
    </row>
    <row r="131" spans="1:65" s="2" customFormat="1" ht="16.5" customHeight="1" x14ac:dyDescent="0.15">
      <c r="A131" s="35"/>
      <c r="B131" s="141"/>
      <c r="C131" s="172" t="s">
        <v>88</v>
      </c>
      <c r="D131" s="172" t="s">
        <v>274</v>
      </c>
      <c r="E131" s="173" t="s">
        <v>3942</v>
      </c>
      <c r="F131" s="174" t="s">
        <v>3943</v>
      </c>
      <c r="G131" s="175" t="s">
        <v>302</v>
      </c>
      <c r="H131" s="176">
        <v>9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21.75" customHeight="1" x14ac:dyDescent="0.15">
      <c r="A132" s="35"/>
      <c r="B132" s="141"/>
      <c r="C132" s="172" t="s">
        <v>286</v>
      </c>
      <c r="D132" s="172" t="s">
        <v>274</v>
      </c>
      <c r="E132" s="173" t="s">
        <v>3944</v>
      </c>
      <c r="F132" s="174" t="s">
        <v>3945</v>
      </c>
      <c r="G132" s="175" t="s">
        <v>302</v>
      </c>
      <c r="H132" s="176">
        <v>216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21.75" customHeight="1" x14ac:dyDescent="0.15">
      <c r="A133" s="35"/>
      <c r="B133" s="141"/>
      <c r="C133" s="172" t="s">
        <v>278</v>
      </c>
      <c r="D133" s="172" t="s">
        <v>274</v>
      </c>
      <c r="E133" s="173" t="s">
        <v>3946</v>
      </c>
      <c r="F133" s="174" t="s">
        <v>3947</v>
      </c>
      <c r="G133" s="175" t="s">
        <v>302</v>
      </c>
      <c r="H133" s="176">
        <v>3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21.75" customHeight="1" x14ac:dyDescent="0.15">
      <c r="A134" s="35"/>
      <c r="B134" s="141"/>
      <c r="C134" s="172" t="s">
        <v>299</v>
      </c>
      <c r="D134" s="172" t="s">
        <v>274</v>
      </c>
      <c r="E134" s="173" t="s">
        <v>3948</v>
      </c>
      <c r="F134" s="174" t="s">
        <v>3949</v>
      </c>
      <c r="G134" s="175" t="s">
        <v>302</v>
      </c>
      <c r="H134" s="176">
        <v>15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16.5" customHeight="1" x14ac:dyDescent="0.15">
      <c r="A135" s="35"/>
      <c r="B135" s="141"/>
      <c r="C135" s="172" t="s">
        <v>304</v>
      </c>
      <c r="D135" s="172" t="s">
        <v>274</v>
      </c>
      <c r="E135" s="173" t="s">
        <v>3950</v>
      </c>
      <c r="F135" s="174" t="s">
        <v>3951</v>
      </c>
      <c r="G135" s="175" t="s">
        <v>302</v>
      </c>
      <c r="H135" s="176">
        <v>6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16.5" customHeight="1" x14ac:dyDescent="0.15">
      <c r="A136" s="35"/>
      <c r="B136" s="141"/>
      <c r="C136" s="172" t="s">
        <v>310</v>
      </c>
      <c r="D136" s="172" t="s">
        <v>274</v>
      </c>
      <c r="E136" s="173" t="s">
        <v>3952</v>
      </c>
      <c r="F136" s="174" t="s">
        <v>3953</v>
      </c>
      <c r="G136" s="175" t="s">
        <v>302</v>
      </c>
      <c r="H136" s="176">
        <v>4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 x14ac:dyDescent="0.15">
      <c r="A137" s="35"/>
      <c r="B137" s="141"/>
      <c r="C137" s="172" t="s">
        <v>316</v>
      </c>
      <c r="D137" s="172" t="s">
        <v>274</v>
      </c>
      <c r="E137" s="173" t="s">
        <v>3954</v>
      </c>
      <c r="F137" s="174" t="s">
        <v>3955</v>
      </c>
      <c r="G137" s="175" t="s">
        <v>302</v>
      </c>
      <c r="H137" s="176">
        <v>216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16.5" customHeight="1" x14ac:dyDescent="0.15">
      <c r="A138" s="35"/>
      <c r="B138" s="141"/>
      <c r="C138" s="172" t="s">
        <v>272</v>
      </c>
      <c r="D138" s="172" t="s">
        <v>274</v>
      </c>
      <c r="E138" s="173" t="s">
        <v>3956</v>
      </c>
      <c r="F138" s="174" t="s">
        <v>3957</v>
      </c>
      <c r="G138" s="175" t="s">
        <v>302</v>
      </c>
      <c r="H138" s="176">
        <v>55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16.5" customHeight="1" x14ac:dyDescent="0.15">
      <c r="A139" s="35"/>
      <c r="B139" s="141"/>
      <c r="C139" s="172" t="s">
        <v>115</v>
      </c>
      <c r="D139" s="172" t="s">
        <v>274</v>
      </c>
      <c r="E139" s="173" t="s">
        <v>3958</v>
      </c>
      <c r="F139" s="174" t="s">
        <v>3959</v>
      </c>
      <c r="G139" s="175" t="s">
        <v>302</v>
      </c>
      <c r="H139" s="176">
        <v>2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 x14ac:dyDescent="0.15">
      <c r="A140" s="35"/>
      <c r="B140" s="141"/>
      <c r="C140" s="172" t="s">
        <v>118</v>
      </c>
      <c r="D140" s="172" t="s">
        <v>274</v>
      </c>
      <c r="E140" s="173" t="s">
        <v>3960</v>
      </c>
      <c r="F140" s="174" t="s">
        <v>3961</v>
      </c>
      <c r="G140" s="175" t="s">
        <v>302</v>
      </c>
      <c r="H140" s="176">
        <v>10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 x14ac:dyDescent="0.15">
      <c r="A141" s="35"/>
      <c r="B141" s="141"/>
      <c r="C141" s="172" t="s">
        <v>121</v>
      </c>
      <c r="D141" s="172" t="s">
        <v>274</v>
      </c>
      <c r="E141" s="173" t="s">
        <v>3962</v>
      </c>
      <c r="F141" s="174" t="s">
        <v>3963</v>
      </c>
      <c r="G141" s="175" t="s">
        <v>302</v>
      </c>
      <c r="H141" s="176">
        <v>15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16.5" customHeight="1" x14ac:dyDescent="0.15">
      <c r="A142" s="35"/>
      <c r="B142" s="141"/>
      <c r="C142" s="172" t="s">
        <v>124</v>
      </c>
      <c r="D142" s="172" t="s">
        <v>274</v>
      </c>
      <c r="E142" s="173" t="s">
        <v>3964</v>
      </c>
      <c r="F142" s="174" t="s">
        <v>3965</v>
      </c>
      <c r="G142" s="175" t="s">
        <v>302</v>
      </c>
      <c r="H142" s="176">
        <v>20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16.5" customHeight="1" x14ac:dyDescent="0.15">
      <c r="A143" s="35"/>
      <c r="B143" s="141"/>
      <c r="C143" s="172" t="s">
        <v>127</v>
      </c>
      <c r="D143" s="172" t="s">
        <v>274</v>
      </c>
      <c r="E143" s="173" t="s">
        <v>3966</v>
      </c>
      <c r="F143" s="174" t="s">
        <v>3967</v>
      </c>
      <c r="G143" s="175" t="s">
        <v>302</v>
      </c>
      <c r="H143" s="176">
        <v>2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2" customFormat="1" ht="16.5" customHeight="1" x14ac:dyDescent="0.15">
      <c r="A144" s="35"/>
      <c r="B144" s="141"/>
      <c r="C144" s="172" t="s">
        <v>154</v>
      </c>
      <c r="D144" s="172" t="s">
        <v>274</v>
      </c>
      <c r="E144" s="173" t="s">
        <v>3968</v>
      </c>
      <c r="F144" s="174" t="s">
        <v>3969</v>
      </c>
      <c r="G144" s="175" t="s">
        <v>302</v>
      </c>
      <c r="H144" s="176">
        <v>48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465</v>
      </c>
    </row>
    <row r="145" spans="1:65" s="2" customFormat="1" ht="16.5" customHeight="1" x14ac:dyDescent="0.15">
      <c r="A145" s="35"/>
      <c r="B145" s="141"/>
      <c r="C145" s="172" t="s">
        <v>367</v>
      </c>
      <c r="D145" s="172" t="s">
        <v>274</v>
      </c>
      <c r="E145" s="173" t="s">
        <v>3970</v>
      </c>
      <c r="F145" s="174" t="s">
        <v>3971</v>
      </c>
      <c r="G145" s="175" t="s">
        <v>302</v>
      </c>
      <c r="H145" s="176">
        <v>96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478</v>
      </c>
    </row>
    <row r="146" spans="1:65" s="2" customFormat="1" ht="16.5" customHeight="1" x14ac:dyDescent="0.15">
      <c r="A146" s="35"/>
      <c r="B146" s="141"/>
      <c r="C146" s="172" t="s">
        <v>374</v>
      </c>
      <c r="D146" s="172" t="s">
        <v>274</v>
      </c>
      <c r="E146" s="173" t="s">
        <v>3972</v>
      </c>
      <c r="F146" s="174" t="s">
        <v>3973</v>
      </c>
      <c r="G146" s="175" t="s">
        <v>302</v>
      </c>
      <c r="H146" s="176">
        <v>96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488</v>
      </c>
    </row>
    <row r="147" spans="1:65" s="2" customFormat="1" ht="16.5" customHeight="1" x14ac:dyDescent="0.15">
      <c r="A147" s="35"/>
      <c r="B147" s="141"/>
      <c r="C147" s="172" t="s">
        <v>379</v>
      </c>
      <c r="D147" s="172" t="s">
        <v>274</v>
      </c>
      <c r="E147" s="173" t="s">
        <v>3974</v>
      </c>
      <c r="F147" s="174" t="s">
        <v>3975</v>
      </c>
      <c r="G147" s="175" t="s">
        <v>302</v>
      </c>
      <c r="H147" s="176">
        <v>48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500</v>
      </c>
    </row>
    <row r="148" spans="1:65" s="2" customFormat="1" ht="16.5" customHeight="1" x14ac:dyDescent="0.15">
      <c r="A148" s="35"/>
      <c r="B148" s="141"/>
      <c r="C148" s="172" t="s">
        <v>384</v>
      </c>
      <c r="D148" s="172" t="s">
        <v>274</v>
      </c>
      <c r="E148" s="173" t="s">
        <v>3976</v>
      </c>
      <c r="F148" s="174" t="s">
        <v>3977</v>
      </c>
      <c r="G148" s="175" t="s">
        <v>302</v>
      </c>
      <c r="H148" s="176">
        <v>4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514</v>
      </c>
    </row>
    <row r="149" spans="1:65" s="2" customFormat="1" ht="16.5" customHeight="1" x14ac:dyDescent="0.15">
      <c r="A149" s="35"/>
      <c r="B149" s="141"/>
      <c r="C149" s="172" t="s">
        <v>7</v>
      </c>
      <c r="D149" s="172" t="s">
        <v>274</v>
      </c>
      <c r="E149" s="173" t="s">
        <v>3978</v>
      </c>
      <c r="F149" s="174" t="s">
        <v>3979</v>
      </c>
      <c r="G149" s="175" t="s">
        <v>302</v>
      </c>
      <c r="H149" s="176">
        <v>48</v>
      </c>
      <c r="I149" s="177"/>
      <c r="J149" s="176">
        <f t="shared" si="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278</v>
      </c>
      <c r="BM149" s="183" t="s">
        <v>528</v>
      </c>
    </row>
    <row r="150" spans="1:65" s="2" customFormat="1" ht="16.5" customHeight="1" x14ac:dyDescent="0.15">
      <c r="A150" s="35"/>
      <c r="B150" s="141"/>
      <c r="C150" s="172" t="s">
        <v>409</v>
      </c>
      <c r="D150" s="172" t="s">
        <v>274</v>
      </c>
      <c r="E150" s="173" t="s">
        <v>3980</v>
      </c>
      <c r="F150" s="174" t="s">
        <v>3981</v>
      </c>
      <c r="G150" s="175" t="s">
        <v>302</v>
      </c>
      <c r="H150" s="176">
        <v>1</v>
      </c>
      <c r="I150" s="177"/>
      <c r="J150" s="176">
        <f t="shared" si="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278</v>
      </c>
      <c r="BM150" s="183" t="s">
        <v>542</v>
      </c>
    </row>
    <row r="151" spans="1:65" s="2" customFormat="1" ht="21.75" customHeight="1" x14ac:dyDescent="0.15">
      <c r="A151" s="35"/>
      <c r="B151" s="141"/>
      <c r="C151" s="172" t="s">
        <v>414</v>
      </c>
      <c r="D151" s="172" t="s">
        <v>274</v>
      </c>
      <c r="E151" s="173" t="s">
        <v>3982</v>
      </c>
      <c r="F151" s="174" t="s">
        <v>3983</v>
      </c>
      <c r="G151" s="175" t="s">
        <v>302</v>
      </c>
      <c r="H151" s="176">
        <v>0</v>
      </c>
      <c r="I151" s="177"/>
      <c r="J151" s="176">
        <f t="shared" si="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6"/>
        <v>0</v>
      </c>
      <c r="Q151" s="181">
        <v>0</v>
      </c>
      <c r="R151" s="181">
        <f t="shared" si="7"/>
        <v>0</v>
      </c>
      <c r="S151" s="181">
        <v>0</v>
      </c>
      <c r="T151" s="182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278</v>
      </c>
      <c r="BM151" s="183" t="s">
        <v>555</v>
      </c>
    </row>
    <row r="152" spans="1:65" s="2" customFormat="1" ht="21.75" customHeight="1" x14ac:dyDescent="0.15">
      <c r="A152" s="35"/>
      <c r="B152" s="141"/>
      <c r="C152" s="172" t="s">
        <v>419</v>
      </c>
      <c r="D152" s="172" t="s">
        <v>274</v>
      </c>
      <c r="E152" s="173" t="s">
        <v>3984</v>
      </c>
      <c r="F152" s="174" t="s">
        <v>3985</v>
      </c>
      <c r="G152" s="175" t="s">
        <v>302</v>
      </c>
      <c r="H152" s="176">
        <v>2</v>
      </c>
      <c r="I152" s="177"/>
      <c r="J152" s="176">
        <f t="shared" si="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6"/>
        <v>0</v>
      </c>
      <c r="Q152" s="181">
        <v>0</v>
      </c>
      <c r="R152" s="181">
        <f t="shared" si="7"/>
        <v>0</v>
      </c>
      <c r="S152" s="181">
        <v>0</v>
      </c>
      <c r="T152" s="182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278</v>
      </c>
      <c r="BM152" s="183" t="s">
        <v>1128</v>
      </c>
    </row>
    <row r="153" spans="1:65" s="2" customFormat="1" ht="21.75" customHeight="1" x14ac:dyDescent="0.15">
      <c r="A153" s="35"/>
      <c r="B153" s="141"/>
      <c r="C153" s="172" t="s">
        <v>424</v>
      </c>
      <c r="D153" s="172" t="s">
        <v>274</v>
      </c>
      <c r="E153" s="173" t="s">
        <v>3986</v>
      </c>
      <c r="F153" s="174" t="s">
        <v>3987</v>
      </c>
      <c r="G153" s="175" t="s">
        <v>302</v>
      </c>
      <c r="H153" s="176">
        <v>2</v>
      </c>
      <c r="I153" s="177"/>
      <c r="J153" s="176">
        <f t="shared" si="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6"/>
        <v>0</v>
      </c>
      <c r="Q153" s="181">
        <v>0</v>
      </c>
      <c r="R153" s="181">
        <f t="shared" si="7"/>
        <v>0</v>
      </c>
      <c r="S153" s="181">
        <v>0</v>
      </c>
      <c r="T153" s="182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278</v>
      </c>
      <c r="BM153" s="183" t="s">
        <v>1144</v>
      </c>
    </row>
    <row r="154" spans="1:65" s="2" customFormat="1" ht="16.5" customHeight="1" x14ac:dyDescent="0.15">
      <c r="A154" s="35"/>
      <c r="B154" s="141"/>
      <c r="C154" s="172" t="s">
        <v>428</v>
      </c>
      <c r="D154" s="172" t="s">
        <v>274</v>
      </c>
      <c r="E154" s="173" t="s">
        <v>3988</v>
      </c>
      <c r="F154" s="174" t="s">
        <v>3989</v>
      </c>
      <c r="G154" s="175" t="s">
        <v>302</v>
      </c>
      <c r="H154" s="176">
        <v>48</v>
      </c>
      <c r="I154" s="177"/>
      <c r="J154" s="176">
        <f t="shared" si="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6"/>
        <v>0</v>
      </c>
      <c r="Q154" s="181">
        <v>0</v>
      </c>
      <c r="R154" s="181">
        <f t="shared" si="7"/>
        <v>0</v>
      </c>
      <c r="S154" s="181">
        <v>0</v>
      </c>
      <c r="T154" s="182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278</v>
      </c>
      <c r="BM154" s="183" t="s">
        <v>1158</v>
      </c>
    </row>
    <row r="155" spans="1:65" s="2" customFormat="1" ht="16.5" customHeight="1" x14ac:dyDescent="0.15">
      <c r="A155" s="35"/>
      <c r="B155" s="141"/>
      <c r="C155" s="172" t="s">
        <v>433</v>
      </c>
      <c r="D155" s="172" t="s">
        <v>274</v>
      </c>
      <c r="E155" s="173" t="s">
        <v>3990</v>
      </c>
      <c r="F155" s="174" t="s">
        <v>3991</v>
      </c>
      <c r="G155" s="175" t="s">
        <v>302</v>
      </c>
      <c r="H155" s="176">
        <v>110</v>
      </c>
      <c r="I155" s="177"/>
      <c r="J155" s="176">
        <f t="shared" si="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6"/>
        <v>0</v>
      </c>
      <c r="Q155" s="181">
        <v>0</v>
      </c>
      <c r="R155" s="181">
        <f t="shared" si="7"/>
        <v>0</v>
      </c>
      <c r="S155" s="181">
        <v>0</v>
      </c>
      <c r="T155" s="182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278</v>
      </c>
      <c r="BM155" s="183" t="s">
        <v>1172</v>
      </c>
    </row>
    <row r="156" spans="1:65" s="2" customFormat="1" ht="16.5" customHeight="1" x14ac:dyDescent="0.15">
      <c r="A156" s="35"/>
      <c r="B156" s="141"/>
      <c r="C156" s="172" t="s">
        <v>437</v>
      </c>
      <c r="D156" s="172" t="s">
        <v>274</v>
      </c>
      <c r="E156" s="173" t="s">
        <v>3992</v>
      </c>
      <c r="F156" s="174" t="s">
        <v>3993</v>
      </c>
      <c r="G156" s="175" t="s">
        <v>302</v>
      </c>
      <c r="H156" s="176">
        <v>58</v>
      </c>
      <c r="I156" s="177"/>
      <c r="J156" s="176">
        <f t="shared" si="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6"/>
        <v>0</v>
      </c>
      <c r="Q156" s="181">
        <v>0</v>
      </c>
      <c r="R156" s="181">
        <f t="shared" si="7"/>
        <v>0</v>
      </c>
      <c r="S156" s="181">
        <v>0</v>
      </c>
      <c r="T156" s="182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278</v>
      </c>
      <c r="BM156" s="183" t="s">
        <v>1189</v>
      </c>
    </row>
    <row r="157" spans="1:65" s="2" customFormat="1" ht="16.5" customHeight="1" x14ac:dyDescent="0.15">
      <c r="A157" s="35"/>
      <c r="B157" s="141"/>
      <c r="C157" s="172" t="s">
        <v>441</v>
      </c>
      <c r="D157" s="172" t="s">
        <v>274</v>
      </c>
      <c r="E157" s="173" t="s">
        <v>3994</v>
      </c>
      <c r="F157" s="174" t="s">
        <v>3995</v>
      </c>
      <c r="G157" s="175" t="s">
        <v>302</v>
      </c>
      <c r="H157" s="176">
        <v>9</v>
      </c>
      <c r="I157" s="177"/>
      <c r="J157" s="176">
        <f t="shared" si="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6"/>
        <v>0</v>
      </c>
      <c r="Q157" s="181">
        <v>0</v>
      </c>
      <c r="R157" s="181">
        <f t="shared" si="7"/>
        <v>0</v>
      </c>
      <c r="S157" s="181">
        <v>0</v>
      </c>
      <c r="T157" s="182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278</v>
      </c>
      <c r="BM157" s="183" t="s">
        <v>1204</v>
      </c>
    </row>
    <row r="158" spans="1:65" s="12" customFormat="1" ht="25.9" customHeight="1" x14ac:dyDescent="0.15">
      <c r="B158" s="159"/>
      <c r="D158" s="160" t="s">
        <v>74</v>
      </c>
      <c r="E158" s="161" t="s">
        <v>2869</v>
      </c>
      <c r="F158" s="161" t="s">
        <v>3996</v>
      </c>
      <c r="I158" s="162"/>
      <c r="J158" s="163">
        <f>BK158</f>
        <v>0</v>
      </c>
      <c r="L158" s="159"/>
      <c r="M158" s="164"/>
      <c r="N158" s="165"/>
      <c r="O158" s="165"/>
      <c r="P158" s="166">
        <f>SUM(P159:P179)</f>
        <v>0</v>
      </c>
      <c r="Q158" s="165"/>
      <c r="R158" s="166">
        <f>SUM(R159:R179)</f>
        <v>0</v>
      </c>
      <c r="S158" s="165"/>
      <c r="T158" s="167">
        <f>SUM(T159:T179)</f>
        <v>0</v>
      </c>
      <c r="AR158" s="160" t="s">
        <v>82</v>
      </c>
      <c r="AT158" s="168" t="s">
        <v>74</v>
      </c>
      <c r="AU158" s="168" t="s">
        <v>75</v>
      </c>
      <c r="AY158" s="160" t="s">
        <v>271</v>
      </c>
      <c r="BK158" s="169">
        <f>SUM(BK159:BK179)</f>
        <v>0</v>
      </c>
    </row>
    <row r="159" spans="1:65" s="2" customFormat="1" ht="16.5" customHeight="1" x14ac:dyDescent="0.15">
      <c r="A159" s="35"/>
      <c r="B159" s="141"/>
      <c r="C159" s="172" t="s">
        <v>458</v>
      </c>
      <c r="D159" s="172" t="s">
        <v>274</v>
      </c>
      <c r="E159" s="173" t="s">
        <v>3997</v>
      </c>
      <c r="F159" s="174" t="s">
        <v>3998</v>
      </c>
      <c r="G159" s="175" t="s">
        <v>319</v>
      </c>
      <c r="H159" s="176">
        <v>8000</v>
      </c>
      <c r="I159" s="177"/>
      <c r="J159" s="176">
        <f t="shared" ref="J159:J179" si="15">ROUND(I159*H159,2)</f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ref="P159:P179" si="16">O159*H159</f>
        <v>0</v>
      </c>
      <c r="Q159" s="181">
        <v>0</v>
      </c>
      <c r="R159" s="181">
        <f t="shared" ref="R159:R179" si="17">Q159*H159</f>
        <v>0</v>
      </c>
      <c r="S159" s="181">
        <v>0</v>
      </c>
      <c r="T159" s="182">
        <f t="shared" ref="T159:T179" si="18"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82</v>
      </c>
      <c r="AY159" s="18" t="s">
        <v>271</v>
      </c>
      <c r="BE159" s="105">
        <f t="shared" ref="BE159:BE179" si="19">IF(N159="základná",J159,0)</f>
        <v>0</v>
      </c>
      <c r="BF159" s="105">
        <f t="shared" ref="BF159:BF179" si="20">IF(N159="znížená",J159,0)</f>
        <v>0</v>
      </c>
      <c r="BG159" s="105">
        <f t="shared" ref="BG159:BG179" si="21">IF(N159="zákl. prenesená",J159,0)</f>
        <v>0</v>
      </c>
      <c r="BH159" s="105">
        <f t="shared" ref="BH159:BH179" si="22">IF(N159="zníž. prenesená",J159,0)</f>
        <v>0</v>
      </c>
      <c r="BI159" s="105">
        <f t="shared" ref="BI159:BI179" si="23">IF(N159="nulová",J159,0)</f>
        <v>0</v>
      </c>
      <c r="BJ159" s="18" t="s">
        <v>88</v>
      </c>
      <c r="BK159" s="105">
        <f t="shared" ref="BK159:BK179" si="24">ROUND(I159*H159,2)</f>
        <v>0</v>
      </c>
      <c r="BL159" s="18" t="s">
        <v>278</v>
      </c>
      <c r="BM159" s="183" t="s">
        <v>1216</v>
      </c>
    </row>
    <row r="160" spans="1:65" s="2" customFormat="1" ht="16.5" customHeight="1" x14ac:dyDescent="0.15">
      <c r="A160" s="35"/>
      <c r="B160" s="141"/>
      <c r="C160" s="172" t="s">
        <v>465</v>
      </c>
      <c r="D160" s="172" t="s">
        <v>274</v>
      </c>
      <c r="E160" s="173" t="s">
        <v>3999</v>
      </c>
      <c r="F160" s="174" t="s">
        <v>4000</v>
      </c>
      <c r="G160" s="175" t="s">
        <v>319</v>
      </c>
      <c r="H160" s="176">
        <v>650</v>
      </c>
      <c r="I160" s="177"/>
      <c r="J160" s="176">
        <f t="shared" si="1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16"/>
        <v>0</v>
      </c>
      <c r="Q160" s="181">
        <v>0</v>
      </c>
      <c r="R160" s="181">
        <f t="shared" si="17"/>
        <v>0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82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278</v>
      </c>
      <c r="BM160" s="183" t="s">
        <v>1228</v>
      </c>
    </row>
    <row r="161" spans="1:65" s="2" customFormat="1" ht="16.5" customHeight="1" x14ac:dyDescent="0.15">
      <c r="A161" s="35"/>
      <c r="B161" s="141"/>
      <c r="C161" s="172" t="s">
        <v>473</v>
      </c>
      <c r="D161" s="172" t="s">
        <v>274</v>
      </c>
      <c r="E161" s="173" t="s">
        <v>4001</v>
      </c>
      <c r="F161" s="174" t="s">
        <v>4002</v>
      </c>
      <c r="G161" s="175" t="s">
        <v>319</v>
      </c>
      <c r="H161" s="176">
        <v>100</v>
      </c>
      <c r="I161" s="177"/>
      <c r="J161" s="176">
        <f t="shared" si="1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16"/>
        <v>0</v>
      </c>
      <c r="Q161" s="181">
        <v>0</v>
      </c>
      <c r="R161" s="181">
        <f t="shared" si="17"/>
        <v>0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278</v>
      </c>
      <c r="BM161" s="183" t="s">
        <v>1238</v>
      </c>
    </row>
    <row r="162" spans="1:65" s="2" customFormat="1" ht="16.5" customHeight="1" x14ac:dyDescent="0.15">
      <c r="A162" s="35"/>
      <c r="B162" s="141"/>
      <c r="C162" s="172" t="s">
        <v>478</v>
      </c>
      <c r="D162" s="172" t="s">
        <v>274</v>
      </c>
      <c r="E162" s="173" t="s">
        <v>4003</v>
      </c>
      <c r="F162" s="174" t="s">
        <v>4004</v>
      </c>
      <c r="G162" s="175" t="s">
        <v>302</v>
      </c>
      <c r="H162" s="176">
        <v>2</v>
      </c>
      <c r="I162" s="177"/>
      <c r="J162" s="176">
        <f t="shared" si="1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82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278</v>
      </c>
      <c r="BM162" s="183" t="s">
        <v>1247</v>
      </c>
    </row>
    <row r="163" spans="1:65" s="2" customFormat="1" ht="16.5" customHeight="1" x14ac:dyDescent="0.15">
      <c r="A163" s="35"/>
      <c r="B163" s="141"/>
      <c r="C163" s="172" t="s">
        <v>482</v>
      </c>
      <c r="D163" s="172" t="s">
        <v>274</v>
      </c>
      <c r="E163" s="173" t="s">
        <v>4005</v>
      </c>
      <c r="F163" s="174" t="s">
        <v>4006</v>
      </c>
      <c r="G163" s="175" t="s">
        <v>319</v>
      </c>
      <c r="H163" s="176">
        <v>160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278</v>
      </c>
      <c r="BM163" s="183" t="s">
        <v>1257</v>
      </c>
    </row>
    <row r="164" spans="1:65" s="2" customFormat="1" ht="16.5" customHeight="1" x14ac:dyDescent="0.15">
      <c r="A164" s="35"/>
      <c r="B164" s="141"/>
      <c r="C164" s="172" t="s">
        <v>488</v>
      </c>
      <c r="D164" s="172" t="s">
        <v>274</v>
      </c>
      <c r="E164" s="173" t="s">
        <v>4007</v>
      </c>
      <c r="F164" s="174" t="s">
        <v>4008</v>
      </c>
      <c r="G164" s="175" t="s">
        <v>319</v>
      </c>
      <c r="H164" s="176">
        <v>40</v>
      </c>
      <c r="I164" s="177"/>
      <c r="J164" s="176">
        <f t="shared" si="1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278</v>
      </c>
      <c r="BM164" s="183" t="s">
        <v>1276</v>
      </c>
    </row>
    <row r="165" spans="1:65" s="2" customFormat="1" ht="16.5" customHeight="1" x14ac:dyDescent="0.15">
      <c r="A165" s="35"/>
      <c r="B165" s="141"/>
      <c r="C165" s="172" t="s">
        <v>496</v>
      </c>
      <c r="D165" s="172" t="s">
        <v>274</v>
      </c>
      <c r="E165" s="173" t="s">
        <v>4009</v>
      </c>
      <c r="F165" s="174" t="s">
        <v>4010</v>
      </c>
      <c r="G165" s="175" t="s">
        <v>319</v>
      </c>
      <c r="H165" s="176">
        <v>80</v>
      </c>
      <c r="I165" s="177"/>
      <c r="J165" s="176">
        <f t="shared" si="1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82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278</v>
      </c>
      <c r="BM165" s="183" t="s">
        <v>1285</v>
      </c>
    </row>
    <row r="166" spans="1:65" s="2" customFormat="1" ht="16.5" customHeight="1" x14ac:dyDescent="0.15">
      <c r="A166" s="35"/>
      <c r="B166" s="141"/>
      <c r="C166" s="172" t="s">
        <v>500</v>
      </c>
      <c r="D166" s="172" t="s">
        <v>274</v>
      </c>
      <c r="E166" s="173" t="s">
        <v>4011</v>
      </c>
      <c r="F166" s="174" t="s">
        <v>4012</v>
      </c>
      <c r="G166" s="175" t="s">
        <v>319</v>
      </c>
      <c r="H166" s="176">
        <v>1000</v>
      </c>
      <c r="I166" s="177"/>
      <c r="J166" s="176">
        <f t="shared" si="1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278</v>
      </c>
      <c r="BM166" s="183" t="s">
        <v>1296</v>
      </c>
    </row>
    <row r="167" spans="1:65" s="2" customFormat="1" ht="16.5" customHeight="1" x14ac:dyDescent="0.15">
      <c r="A167" s="35"/>
      <c r="B167" s="141"/>
      <c r="C167" s="172" t="s">
        <v>507</v>
      </c>
      <c r="D167" s="172" t="s">
        <v>274</v>
      </c>
      <c r="E167" s="173" t="s">
        <v>4013</v>
      </c>
      <c r="F167" s="174" t="s">
        <v>4014</v>
      </c>
      <c r="G167" s="175" t="s">
        <v>319</v>
      </c>
      <c r="H167" s="176">
        <v>1000</v>
      </c>
      <c r="I167" s="177"/>
      <c r="J167" s="176">
        <f t="shared" si="1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278</v>
      </c>
      <c r="BM167" s="183" t="s">
        <v>1302</v>
      </c>
    </row>
    <row r="168" spans="1:65" s="2" customFormat="1" ht="16.5" customHeight="1" x14ac:dyDescent="0.15">
      <c r="A168" s="35"/>
      <c r="B168" s="141"/>
      <c r="C168" s="172" t="s">
        <v>514</v>
      </c>
      <c r="D168" s="172" t="s">
        <v>274</v>
      </c>
      <c r="E168" s="173" t="s">
        <v>4015</v>
      </c>
      <c r="F168" s="174" t="s">
        <v>4016</v>
      </c>
      <c r="G168" s="175" t="s">
        <v>319</v>
      </c>
      <c r="H168" s="176">
        <v>100</v>
      </c>
      <c r="I168" s="177"/>
      <c r="J168" s="176">
        <f t="shared" si="1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278</v>
      </c>
      <c r="BM168" s="183" t="s">
        <v>1312</v>
      </c>
    </row>
    <row r="169" spans="1:65" s="2" customFormat="1" ht="16.5" customHeight="1" x14ac:dyDescent="0.15">
      <c r="A169" s="35"/>
      <c r="B169" s="141"/>
      <c r="C169" s="172" t="s">
        <v>519</v>
      </c>
      <c r="D169" s="172" t="s">
        <v>274</v>
      </c>
      <c r="E169" s="173" t="s">
        <v>4017</v>
      </c>
      <c r="F169" s="174" t="s">
        <v>4018</v>
      </c>
      <c r="G169" s="175" t="s">
        <v>319</v>
      </c>
      <c r="H169" s="176">
        <v>200</v>
      </c>
      <c r="I169" s="177"/>
      <c r="J169" s="176">
        <f t="shared" si="1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278</v>
      </c>
      <c r="BM169" s="183" t="s">
        <v>1321</v>
      </c>
    </row>
    <row r="170" spans="1:65" s="2" customFormat="1" ht="16.5" customHeight="1" x14ac:dyDescent="0.15">
      <c r="A170" s="35"/>
      <c r="B170" s="141"/>
      <c r="C170" s="172" t="s">
        <v>528</v>
      </c>
      <c r="D170" s="172" t="s">
        <v>274</v>
      </c>
      <c r="E170" s="173" t="s">
        <v>4019</v>
      </c>
      <c r="F170" s="174" t="s">
        <v>4020</v>
      </c>
      <c r="G170" s="175" t="s">
        <v>302</v>
      </c>
      <c r="H170" s="176">
        <v>50</v>
      </c>
      <c r="I170" s="177"/>
      <c r="J170" s="176">
        <f t="shared" si="1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278</v>
      </c>
      <c r="BM170" s="183" t="s">
        <v>1338</v>
      </c>
    </row>
    <row r="171" spans="1:65" s="2" customFormat="1" ht="16.5" customHeight="1" x14ac:dyDescent="0.15">
      <c r="A171" s="35"/>
      <c r="B171" s="141"/>
      <c r="C171" s="172" t="s">
        <v>535</v>
      </c>
      <c r="D171" s="172" t="s">
        <v>274</v>
      </c>
      <c r="E171" s="173" t="s">
        <v>4021</v>
      </c>
      <c r="F171" s="174" t="s">
        <v>4022</v>
      </c>
      <c r="G171" s="175" t="s">
        <v>302</v>
      </c>
      <c r="H171" s="176">
        <v>875.2</v>
      </c>
      <c r="I171" s="177"/>
      <c r="J171" s="176">
        <f t="shared" si="1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82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278</v>
      </c>
      <c r="BM171" s="183" t="s">
        <v>1362</v>
      </c>
    </row>
    <row r="172" spans="1:65" s="2" customFormat="1" ht="16.5" customHeight="1" x14ac:dyDescent="0.15">
      <c r="A172" s="35"/>
      <c r="B172" s="141"/>
      <c r="C172" s="172" t="s">
        <v>542</v>
      </c>
      <c r="D172" s="172" t="s">
        <v>274</v>
      </c>
      <c r="E172" s="173" t="s">
        <v>4023</v>
      </c>
      <c r="F172" s="174" t="s">
        <v>4024</v>
      </c>
      <c r="G172" s="175" t="s">
        <v>302</v>
      </c>
      <c r="H172" s="176">
        <v>2000</v>
      </c>
      <c r="I172" s="177"/>
      <c r="J172" s="176">
        <f t="shared" si="1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82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278</v>
      </c>
      <c r="BM172" s="183" t="s">
        <v>1372</v>
      </c>
    </row>
    <row r="173" spans="1:65" s="2" customFormat="1" ht="16.5" customHeight="1" x14ac:dyDescent="0.15">
      <c r="A173" s="35"/>
      <c r="B173" s="141"/>
      <c r="C173" s="172" t="s">
        <v>550</v>
      </c>
      <c r="D173" s="172" t="s">
        <v>274</v>
      </c>
      <c r="E173" s="173" t="s">
        <v>4025</v>
      </c>
      <c r="F173" s="174" t="s">
        <v>4026</v>
      </c>
      <c r="G173" s="175" t="s">
        <v>2862</v>
      </c>
      <c r="H173" s="176">
        <v>1</v>
      </c>
      <c r="I173" s="177"/>
      <c r="J173" s="176">
        <f t="shared" si="1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82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278</v>
      </c>
      <c r="BM173" s="183" t="s">
        <v>1381</v>
      </c>
    </row>
    <row r="174" spans="1:65" s="2" customFormat="1" ht="33" customHeight="1" x14ac:dyDescent="0.15">
      <c r="A174" s="35"/>
      <c r="B174" s="141"/>
      <c r="C174" s="172" t="s">
        <v>555</v>
      </c>
      <c r="D174" s="172" t="s">
        <v>274</v>
      </c>
      <c r="E174" s="173" t="s">
        <v>4027</v>
      </c>
      <c r="F174" s="174" t="s">
        <v>4028</v>
      </c>
      <c r="G174" s="175" t="s">
        <v>2862</v>
      </c>
      <c r="H174" s="176">
        <v>1</v>
      </c>
      <c r="I174" s="177"/>
      <c r="J174" s="176">
        <f t="shared" si="1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82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278</v>
      </c>
      <c r="BM174" s="183" t="s">
        <v>1392</v>
      </c>
    </row>
    <row r="175" spans="1:65" s="2" customFormat="1" ht="16.5" customHeight="1" x14ac:dyDescent="0.15">
      <c r="A175" s="35"/>
      <c r="B175" s="141"/>
      <c r="C175" s="172" t="s">
        <v>684</v>
      </c>
      <c r="D175" s="172" t="s">
        <v>274</v>
      </c>
      <c r="E175" s="173" t="s">
        <v>4029</v>
      </c>
      <c r="F175" s="174" t="s">
        <v>4030</v>
      </c>
      <c r="G175" s="175" t="s">
        <v>2862</v>
      </c>
      <c r="H175" s="176">
        <v>10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82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1401</v>
      </c>
    </row>
    <row r="176" spans="1:65" s="2" customFormat="1" ht="16.5" customHeight="1" x14ac:dyDescent="0.15">
      <c r="A176" s="35"/>
      <c r="B176" s="141"/>
      <c r="C176" s="172" t="s">
        <v>1128</v>
      </c>
      <c r="D176" s="172" t="s">
        <v>274</v>
      </c>
      <c r="E176" s="173" t="s">
        <v>4031</v>
      </c>
      <c r="F176" s="174" t="s">
        <v>4032</v>
      </c>
      <c r="G176" s="175" t="s">
        <v>302</v>
      </c>
      <c r="H176" s="176">
        <v>1</v>
      </c>
      <c r="I176" s="177"/>
      <c r="J176" s="176">
        <f t="shared" si="15"/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82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1411</v>
      </c>
    </row>
    <row r="177" spans="1:65" s="2" customFormat="1" ht="16.5" customHeight="1" x14ac:dyDescent="0.15">
      <c r="A177" s="35"/>
      <c r="B177" s="141"/>
      <c r="C177" s="172" t="s">
        <v>1137</v>
      </c>
      <c r="D177" s="172" t="s">
        <v>274</v>
      </c>
      <c r="E177" s="173" t="s">
        <v>4033</v>
      </c>
      <c r="F177" s="174" t="s">
        <v>4034</v>
      </c>
      <c r="G177" s="175" t="s">
        <v>319</v>
      </c>
      <c r="H177" s="176">
        <v>2000</v>
      </c>
      <c r="I177" s="177"/>
      <c r="J177" s="176">
        <f t="shared" si="15"/>
        <v>0</v>
      </c>
      <c r="K177" s="178"/>
      <c r="L177" s="36"/>
      <c r="M177" s="179" t="s">
        <v>1</v>
      </c>
      <c r="N177" s="180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278</v>
      </c>
      <c r="AT177" s="183" t="s">
        <v>274</v>
      </c>
      <c r="AU177" s="183" t="s">
        <v>82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1417</v>
      </c>
    </row>
    <row r="178" spans="1:65" s="2" customFormat="1" ht="33" customHeight="1" x14ac:dyDescent="0.15">
      <c r="A178" s="35"/>
      <c r="B178" s="141"/>
      <c r="C178" s="172" t="s">
        <v>1144</v>
      </c>
      <c r="D178" s="172" t="s">
        <v>274</v>
      </c>
      <c r="E178" s="173" t="s">
        <v>4035</v>
      </c>
      <c r="F178" s="174" t="s">
        <v>4036</v>
      </c>
      <c r="G178" s="175" t="s">
        <v>319</v>
      </c>
      <c r="H178" s="176">
        <v>150</v>
      </c>
      <c r="I178" s="177"/>
      <c r="J178" s="176">
        <f t="shared" si="1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82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1433</v>
      </c>
    </row>
    <row r="179" spans="1:65" s="2" customFormat="1" ht="16.5" customHeight="1" x14ac:dyDescent="0.15">
      <c r="A179" s="35"/>
      <c r="B179" s="141"/>
      <c r="C179" s="172" t="s">
        <v>1154</v>
      </c>
      <c r="D179" s="172" t="s">
        <v>274</v>
      </c>
      <c r="E179" s="173" t="s">
        <v>4037</v>
      </c>
      <c r="F179" s="174" t="s">
        <v>4038</v>
      </c>
      <c r="G179" s="175" t="s">
        <v>302</v>
      </c>
      <c r="H179" s="176">
        <v>50</v>
      </c>
      <c r="I179" s="177"/>
      <c r="J179" s="176">
        <f t="shared" si="1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82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1442</v>
      </c>
    </row>
    <row r="180" spans="1:65" s="12" customFormat="1" ht="25.9" customHeight="1" x14ac:dyDescent="0.15">
      <c r="B180" s="159"/>
      <c r="D180" s="160" t="s">
        <v>74</v>
      </c>
      <c r="E180" s="161" t="s">
        <v>2883</v>
      </c>
      <c r="F180" s="161" t="s">
        <v>4039</v>
      </c>
      <c r="I180" s="162"/>
      <c r="J180" s="163">
        <f>BK180</f>
        <v>0</v>
      </c>
      <c r="L180" s="159"/>
      <c r="M180" s="164"/>
      <c r="N180" s="165"/>
      <c r="O180" s="165"/>
      <c r="P180" s="166">
        <f>SUM(P181:P193)</f>
        <v>0</v>
      </c>
      <c r="Q180" s="165"/>
      <c r="R180" s="166">
        <f>SUM(R181:R193)</f>
        <v>0</v>
      </c>
      <c r="S180" s="165"/>
      <c r="T180" s="167">
        <f>SUM(T181:T193)</f>
        <v>0</v>
      </c>
      <c r="AR180" s="160" t="s">
        <v>82</v>
      </c>
      <c r="AT180" s="168" t="s">
        <v>74</v>
      </c>
      <c r="AU180" s="168" t="s">
        <v>75</v>
      </c>
      <c r="AY180" s="160" t="s">
        <v>271</v>
      </c>
      <c r="BK180" s="169">
        <f>SUM(BK181:BK193)</f>
        <v>0</v>
      </c>
    </row>
    <row r="181" spans="1:65" s="2" customFormat="1" ht="16.5" customHeight="1" x14ac:dyDescent="0.15">
      <c r="A181" s="35"/>
      <c r="B181" s="141"/>
      <c r="C181" s="172" t="s">
        <v>1158</v>
      </c>
      <c r="D181" s="172" t="s">
        <v>274</v>
      </c>
      <c r="E181" s="173" t="s">
        <v>4040</v>
      </c>
      <c r="F181" s="174" t="s">
        <v>4041</v>
      </c>
      <c r="G181" s="175" t="s">
        <v>2862</v>
      </c>
      <c r="H181" s="176">
        <v>1</v>
      </c>
      <c r="I181" s="177"/>
      <c r="J181" s="176">
        <f t="shared" ref="J181:J193" si="25"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 t="shared" ref="P181:P193" si="26">O181*H181</f>
        <v>0</v>
      </c>
      <c r="Q181" s="181">
        <v>0</v>
      </c>
      <c r="R181" s="181">
        <f t="shared" ref="R181:R193" si="27">Q181*H181</f>
        <v>0</v>
      </c>
      <c r="S181" s="181">
        <v>0</v>
      </c>
      <c r="T181" s="182">
        <f t="shared" ref="T181:T193" si="28"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82</v>
      </c>
      <c r="AY181" s="18" t="s">
        <v>271</v>
      </c>
      <c r="BE181" s="105">
        <f t="shared" ref="BE181:BE193" si="29">IF(N181="základná",J181,0)</f>
        <v>0</v>
      </c>
      <c r="BF181" s="105">
        <f t="shared" ref="BF181:BF193" si="30">IF(N181="znížená",J181,0)</f>
        <v>0</v>
      </c>
      <c r="BG181" s="105">
        <f t="shared" ref="BG181:BG193" si="31">IF(N181="zákl. prenesená",J181,0)</f>
        <v>0</v>
      </c>
      <c r="BH181" s="105">
        <f t="shared" ref="BH181:BH193" si="32">IF(N181="zníž. prenesená",J181,0)</f>
        <v>0</v>
      </c>
      <c r="BI181" s="105">
        <f t="shared" ref="BI181:BI193" si="33">IF(N181="nulová",J181,0)</f>
        <v>0</v>
      </c>
      <c r="BJ181" s="18" t="s">
        <v>88</v>
      </c>
      <c r="BK181" s="105">
        <f t="shared" ref="BK181:BK193" si="34">ROUND(I181*H181,2)</f>
        <v>0</v>
      </c>
      <c r="BL181" s="18" t="s">
        <v>278</v>
      </c>
      <c r="BM181" s="183" t="s">
        <v>1449</v>
      </c>
    </row>
    <row r="182" spans="1:65" s="2" customFormat="1" ht="33" customHeight="1" x14ac:dyDescent="0.15">
      <c r="A182" s="35"/>
      <c r="B182" s="141"/>
      <c r="C182" s="172" t="s">
        <v>1162</v>
      </c>
      <c r="D182" s="172" t="s">
        <v>274</v>
      </c>
      <c r="E182" s="173" t="s">
        <v>4042</v>
      </c>
      <c r="F182" s="174" t="s">
        <v>4043</v>
      </c>
      <c r="G182" s="175" t="s">
        <v>2862</v>
      </c>
      <c r="H182" s="176">
        <v>1</v>
      </c>
      <c r="I182" s="177"/>
      <c r="J182" s="176">
        <f t="shared" si="25"/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si="26"/>
        <v>0</v>
      </c>
      <c r="Q182" s="181">
        <v>0</v>
      </c>
      <c r="R182" s="181">
        <f t="shared" si="27"/>
        <v>0</v>
      </c>
      <c r="S182" s="181">
        <v>0</v>
      </c>
      <c r="T182" s="182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82</v>
      </c>
      <c r="AY182" s="18" t="s">
        <v>271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88</v>
      </c>
      <c r="BK182" s="105">
        <f t="shared" si="34"/>
        <v>0</v>
      </c>
      <c r="BL182" s="18" t="s">
        <v>278</v>
      </c>
      <c r="BM182" s="183" t="s">
        <v>1457</v>
      </c>
    </row>
    <row r="183" spans="1:65" s="2" customFormat="1" ht="16.5" customHeight="1" x14ac:dyDescent="0.15">
      <c r="A183" s="35"/>
      <c r="B183" s="141"/>
      <c r="C183" s="172" t="s">
        <v>1172</v>
      </c>
      <c r="D183" s="172" t="s">
        <v>274</v>
      </c>
      <c r="E183" s="173" t="s">
        <v>4044</v>
      </c>
      <c r="F183" s="174" t="s">
        <v>4045</v>
      </c>
      <c r="G183" s="175" t="s">
        <v>2862</v>
      </c>
      <c r="H183" s="176">
        <v>1</v>
      </c>
      <c r="I183" s="177"/>
      <c r="J183" s="176">
        <f t="shared" si="25"/>
        <v>0</v>
      </c>
      <c r="K183" s="178"/>
      <c r="L183" s="36"/>
      <c r="M183" s="179" t="s">
        <v>1</v>
      </c>
      <c r="N183" s="180" t="s">
        <v>41</v>
      </c>
      <c r="O183" s="61"/>
      <c r="P183" s="181">
        <f t="shared" si="26"/>
        <v>0</v>
      </c>
      <c r="Q183" s="181">
        <v>0</v>
      </c>
      <c r="R183" s="181">
        <f t="shared" si="27"/>
        <v>0</v>
      </c>
      <c r="S183" s="181">
        <v>0</v>
      </c>
      <c r="T183" s="182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82</v>
      </c>
      <c r="AY183" s="18" t="s">
        <v>271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88</v>
      </c>
      <c r="BK183" s="105">
        <f t="shared" si="34"/>
        <v>0</v>
      </c>
      <c r="BL183" s="18" t="s">
        <v>278</v>
      </c>
      <c r="BM183" s="183" t="s">
        <v>1469</v>
      </c>
    </row>
    <row r="184" spans="1:65" s="2" customFormat="1" ht="16.5" customHeight="1" x14ac:dyDescent="0.15">
      <c r="A184" s="35"/>
      <c r="B184" s="141"/>
      <c r="C184" s="172" t="s">
        <v>1178</v>
      </c>
      <c r="D184" s="172" t="s">
        <v>274</v>
      </c>
      <c r="E184" s="173" t="s">
        <v>4046</v>
      </c>
      <c r="F184" s="174" t="s">
        <v>4047</v>
      </c>
      <c r="G184" s="175" t="s">
        <v>2862</v>
      </c>
      <c r="H184" s="176">
        <v>1</v>
      </c>
      <c r="I184" s="177"/>
      <c r="J184" s="176">
        <f t="shared" si="25"/>
        <v>0</v>
      </c>
      <c r="K184" s="178"/>
      <c r="L184" s="36"/>
      <c r="M184" s="179" t="s">
        <v>1</v>
      </c>
      <c r="N184" s="180" t="s">
        <v>41</v>
      </c>
      <c r="O184" s="61"/>
      <c r="P184" s="181">
        <f t="shared" si="26"/>
        <v>0</v>
      </c>
      <c r="Q184" s="181">
        <v>0</v>
      </c>
      <c r="R184" s="181">
        <f t="shared" si="27"/>
        <v>0</v>
      </c>
      <c r="S184" s="181">
        <v>0</v>
      </c>
      <c r="T184" s="182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82</v>
      </c>
      <c r="AY184" s="18" t="s">
        <v>271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88</v>
      </c>
      <c r="BK184" s="105">
        <f t="shared" si="34"/>
        <v>0</v>
      </c>
      <c r="BL184" s="18" t="s">
        <v>278</v>
      </c>
      <c r="BM184" s="183" t="s">
        <v>1478</v>
      </c>
    </row>
    <row r="185" spans="1:65" s="2" customFormat="1" ht="16.5" customHeight="1" x14ac:dyDescent="0.15">
      <c r="A185" s="35"/>
      <c r="B185" s="141"/>
      <c r="C185" s="172" t="s">
        <v>1189</v>
      </c>
      <c r="D185" s="172" t="s">
        <v>274</v>
      </c>
      <c r="E185" s="173" t="s">
        <v>4048</v>
      </c>
      <c r="F185" s="174" t="s">
        <v>4049</v>
      </c>
      <c r="G185" s="175" t="s">
        <v>2862</v>
      </c>
      <c r="H185" s="176">
        <v>1</v>
      </c>
      <c r="I185" s="177"/>
      <c r="J185" s="176">
        <f t="shared" si="25"/>
        <v>0</v>
      </c>
      <c r="K185" s="178"/>
      <c r="L185" s="36"/>
      <c r="M185" s="179" t="s">
        <v>1</v>
      </c>
      <c r="N185" s="180" t="s">
        <v>41</v>
      </c>
      <c r="O185" s="61"/>
      <c r="P185" s="181">
        <f t="shared" si="26"/>
        <v>0</v>
      </c>
      <c r="Q185" s="181">
        <v>0</v>
      </c>
      <c r="R185" s="181">
        <f t="shared" si="27"/>
        <v>0</v>
      </c>
      <c r="S185" s="181">
        <v>0</v>
      </c>
      <c r="T185" s="182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82</v>
      </c>
      <c r="AY185" s="18" t="s">
        <v>271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88</v>
      </c>
      <c r="BK185" s="105">
        <f t="shared" si="34"/>
        <v>0</v>
      </c>
      <c r="BL185" s="18" t="s">
        <v>278</v>
      </c>
      <c r="BM185" s="183" t="s">
        <v>1491</v>
      </c>
    </row>
    <row r="186" spans="1:65" s="2" customFormat="1" ht="16.5" customHeight="1" x14ac:dyDescent="0.15">
      <c r="A186" s="35"/>
      <c r="B186" s="141"/>
      <c r="C186" s="172" t="s">
        <v>1197</v>
      </c>
      <c r="D186" s="172" t="s">
        <v>274</v>
      </c>
      <c r="E186" s="173" t="s">
        <v>4050</v>
      </c>
      <c r="F186" s="174" t="s">
        <v>4051</v>
      </c>
      <c r="G186" s="175" t="s">
        <v>2862</v>
      </c>
      <c r="H186" s="176">
        <v>1</v>
      </c>
      <c r="I186" s="177"/>
      <c r="J186" s="176">
        <f t="shared" si="25"/>
        <v>0</v>
      </c>
      <c r="K186" s="178"/>
      <c r="L186" s="36"/>
      <c r="M186" s="179" t="s">
        <v>1</v>
      </c>
      <c r="N186" s="180" t="s">
        <v>41</v>
      </c>
      <c r="O186" s="61"/>
      <c r="P186" s="181">
        <f t="shared" si="26"/>
        <v>0</v>
      </c>
      <c r="Q186" s="181">
        <v>0</v>
      </c>
      <c r="R186" s="181">
        <f t="shared" si="27"/>
        <v>0</v>
      </c>
      <c r="S186" s="181">
        <v>0</v>
      </c>
      <c r="T186" s="182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82</v>
      </c>
      <c r="AY186" s="18" t="s">
        <v>271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88</v>
      </c>
      <c r="BK186" s="105">
        <f t="shared" si="34"/>
        <v>0</v>
      </c>
      <c r="BL186" s="18" t="s">
        <v>278</v>
      </c>
      <c r="BM186" s="183" t="s">
        <v>1500</v>
      </c>
    </row>
    <row r="187" spans="1:65" s="2" customFormat="1" ht="16.5" customHeight="1" x14ac:dyDescent="0.15">
      <c r="A187" s="35"/>
      <c r="B187" s="141"/>
      <c r="C187" s="172" t="s">
        <v>1204</v>
      </c>
      <c r="D187" s="172" t="s">
        <v>274</v>
      </c>
      <c r="E187" s="173" t="s">
        <v>4052</v>
      </c>
      <c r="F187" s="174" t="s">
        <v>4053</v>
      </c>
      <c r="G187" s="175" t="s">
        <v>2862</v>
      </c>
      <c r="H187" s="176">
        <v>1</v>
      </c>
      <c r="I187" s="177"/>
      <c r="J187" s="176">
        <f t="shared" si="25"/>
        <v>0</v>
      </c>
      <c r="K187" s="178"/>
      <c r="L187" s="36"/>
      <c r="M187" s="179" t="s">
        <v>1</v>
      </c>
      <c r="N187" s="180" t="s">
        <v>41</v>
      </c>
      <c r="O187" s="61"/>
      <c r="P187" s="181">
        <f t="shared" si="26"/>
        <v>0</v>
      </c>
      <c r="Q187" s="181">
        <v>0</v>
      </c>
      <c r="R187" s="181">
        <f t="shared" si="27"/>
        <v>0</v>
      </c>
      <c r="S187" s="181">
        <v>0</v>
      </c>
      <c r="T187" s="182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82</v>
      </c>
      <c r="AY187" s="18" t="s">
        <v>271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88</v>
      </c>
      <c r="BK187" s="105">
        <f t="shared" si="34"/>
        <v>0</v>
      </c>
      <c r="BL187" s="18" t="s">
        <v>278</v>
      </c>
      <c r="BM187" s="183" t="s">
        <v>1508</v>
      </c>
    </row>
    <row r="188" spans="1:65" s="2" customFormat="1" ht="16.5" customHeight="1" x14ac:dyDescent="0.15">
      <c r="A188" s="35"/>
      <c r="B188" s="141"/>
      <c r="C188" s="172" t="s">
        <v>1210</v>
      </c>
      <c r="D188" s="172" t="s">
        <v>274</v>
      </c>
      <c r="E188" s="173" t="s">
        <v>4054</v>
      </c>
      <c r="F188" s="174" t="s">
        <v>4055</v>
      </c>
      <c r="G188" s="175" t="s">
        <v>2862</v>
      </c>
      <c r="H188" s="176">
        <v>1</v>
      </c>
      <c r="I188" s="177"/>
      <c r="J188" s="176">
        <f t="shared" si="25"/>
        <v>0</v>
      </c>
      <c r="K188" s="178"/>
      <c r="L188" s="36"/>
      <c r="M188" s="179" t="s">
        <v>1</v>
      </c>
      <c r="N188" s="180" t="s">
        <v>41</v>
      </c>
      <c r="O188" s="61"/>
      <c r="P188" s="181">
        <f t="shared" si="26"/>
        <v>0</v>
      </c>
      <c r="Q188" s="181">
        <v>0</v>
      </c>
      <c r="R188" s="181">
        <f t="shared" si="27"/>
        <v>0</v>
      </c>
      <c r="S188" s="181">
        <v>0</v>
      </c>
      <c r="T188" s="182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82</v>
      </c>
      <c r="AY188" s="18" t="s">
        <v>271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88</v>
      </c>
      <c r="BK188" s="105">
        <f t="shared" si="34"/>
        <v>0</v>
      </c>
      <c r="BL188" s="18" t="s">
        <v>278</v>
      </c>
      <c r="BM188" s="183" t="s">
        <v>1518</v>
      </c>
    </row>
    <row r="189" spans="1:65" s="2" customFormat="1" ht="16.5" customHeight="1" x14ac:dyDescent="0.15">
      <c r="A189" s="35"/>
      <c r="B189" s="141"/>
      <c r="C189" s="172" t="s">
        <v>1216</v>
      </c>
      <c r="D189" s="172" t="s">
        <v>274</v>
      </c>
      <c r="E189" s="173" t="s">
        <v>4056</v>
      </c>
      <c r="F189" s="174" t="s">
        <v>4057</v>
      </c>
      <c r="G189" s="175" t="s">
        <v>2862</v>
      </c>
      <c r="H189" s="176">
        <v>1</v>
      </c>
      <c r="I189" s="177"/>
      <c r="J189" s="176">
        <f t="shared" si="25"/>
        <v>0</v>
      </c>
      <c r="K189" s="178"/>
      <c r="L189" s="36"/>
      <c r="M189" s="179" t="s">
        <v>1</v>
      </c>
      <c r="N189" s="180" t="s">
        <v>41</v>
      </c>
      <c r="O189" s="61"/>
      <c r="P189" s="181">
        <f t="shared" si="26"/>
        <v>0</v>
      </c>
      <c r="Q189" s="181">
        <v>0</v>
      </c>
      <c r="R189" s="181">
        <f t="shared" si="27"/>
        <v>0</v>
      </c>
      <c r="S189" s="181">
        <v>0</v>
      </c>
      <c r="T189" s="182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82</v>
      </c>
      <c r="AY189" s="18" t="s">
        <v>271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88</v>
      </c>
      <c r="BK189" s="105">
        <f t="shared" si="34"/>
        <v>0</v>
      </c>
      <c r="BL189" s="18" t="s">
        <v>278</v>
      </c>
      <c r="BM189" s="183" t="s">
        <v>1528</v>
      </c>
    </row>
    <row r="190" spans="1:65" s="2" customFormat="1" ht="16.5" customHeight="1" x14ac:dyDescent="0.15">
      <c r="A190" s="35"/>
      <c r="B190" s="141"/>
      <c r="C190" s="172" t="s">
        <v>1222</v>
      </c>
      <c r="D190" s="172" t="s">
        <v>274</v>
      </c>
      <c r="E190" s="173" t="s">
        <v>4058</v>
      </c>
      <c r="F190" s="174" t="s">
        <v>4059</v>
      </c>
      <c r="G190" s="175" t="s">
        <v>2862</v>
      </c>
      <c r="H190" s="176">
        <v>1</v>
      </c>
      <c r="I190" s="177"/>
      <c r="J190" s="176">
        <f t="shared" si="25"/>
        <v>0</v>
      </c>
      <c r="K190" s="178"/>
      <c r="L190" s="36"/>
      <c r="M190" s="179" t="s">
        <v>1</v>
      </c>
      <c r="N190" s="180" t="s">
        <v>41</v>
      </c>
      <c r="O190" s="61"/>
      <c r="P190" s="181">
        <f t="shared" si="26"/>
        <v>0</v>
      </c>
      <c r="Q190" s="181">
        <v>0</v>
      </c>
      <c r="R190" s="181">
        <f t="shared" si="27"/>
        <v>0</v>
      </c>
      <c r="S190" s="181">
        <v>0</v>
      </c>
      <c r="T190" s="182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278</v>
      </c>
      <c r="AT190" s="183" t="s">
        <v>274</v>
      </c>
      <c r="AU190" s="183" t="s">
        <v>82</v>
      </c>
      <c r="AY190" s="18" t="s">
        <v>271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88</v>
      </c>
      <c r="BK190" s="105">
        <f t="shared" si="34"/>
        <v>0</v>
      </c>
      <c r="BL190" s="18" t="s">
        <v>278</v>
      </c>
      <c r="BM190" s="183" t="s">
        <v>1538</v>
      </c>
    </row>
    <row r="191" spans="1:65" s="2" customFormat="1" ht="16.5" customHeight="1" x14ac:dyDescent="0.15">
      <c r="A191" s="35"/>
      <c r="B191" s="141"/>
      <c r="C191" s="172" t="s">
        <v>1228</v>
      </c>
      <c r="D191" s="172" t="s">
        <v>274</v>
      </c>
      <c r="E191" s="173" t="s">
        <v>4060</v>
      </c>
      <c r="F191" s="174" t="s">
        <v>4061</v>
      </c>
      <c r="G191" s="175" t="s">
        <v>2862</v>
      </c>
      <c r="H191" s="176">
        <v>1</v>
      </c>
      <c r="I191" s="177"/>
      <c r="J191" s="176">
        <f t="shared" si="25"/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si="26"/>
        <v>0</v>
      </c>
      <c r="Q191" s="181">
        <v>0</v>
      </c>
      <c r="R191" s="181">
        <f t="shared" si="27"/>
        <v>0</v>
      </c>
      <c r="S191" s="181">
        <v>0</v>
      </c>
      <c r="T191" s="182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82</v>
      </c>
      <c r="AY191" s="18" t="s">
        <v>271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88</v>
      </c>
      <c r="BK191" s="105">
        <f t="shared" si="34"/>
        <v>0</v>
      </c>
      <c r="BL191" s="18" t="s">
        <v>278</v>
      </c>
      <c r="BM191" s="183" t="s">
        <v>1546</v>
      </c>
    </row>
    <row r="192" spans="1:65" s="2" customFormat="1" ht="16.5" customHeight="1" x14ac:dyDescent="0.15">
      <c r="A192" s="35"/>
      <c r="B192" s="141"/>
      <c r="C192" s="172" t="s">
        <v>1233</v>
      </c>
      <c r="D192" s="172" t="s">
        <v>274</v>
      </c>
      <c r="E192" s="173" t="s">
        <v>4062</v>
      </c>
      <c r="F192" s="174" t="s">
        <v>4063</v>
      </c>
      <c r="G192" s="175" t="s">
        <v>2862</v>
      </c>
      <c r="H192" s="176">
        <v>1</v>
      </c>
      <c r="I192" s="177"/>
      <c r="J192" s="176">
        <f t="shared" si="2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26"/>
        <v>0</v>
      </c>
      <c r="Q192" s="181">
        <v>0</v>
      </c>
      <c r="R192" s="181">
        <f t="shared" si="27"/>
        <v>0</v>
      </c>
      <c r="S192" s="181">
        <v>0</v>
      </c>
      <c r="T192" s="182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82</v>
      </c>
      <c r="AY192" s="18" t="s">
        <v>271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88</v>
      </c>
      <c r="BK192" s="105">
        <f t="shared" si="34"/>
        <v>0</v>
      </c>
      <c r="BL192" s="18" t="s">
        <v>278</v>
      </c>
      <c r="BM192" s="183" t="s">
        <v>1557</v>
      </c>
    </row>
    <row r="193" spans="1:65" s="2" customFormat="1" ht="16.5" customHeight="1" x14ac:dyDescent="0.15">
      <c r="A193" s="35"/>
      <c r="B193" s="141"/>
      <c r="C193" s="172" t="s">
        <v>1238</v>
      </c>
      <c r="D193" s="172" t="s">
        <v>274</v>
      </c>
      <c r="E193" s="173" t="s">
        <v>4064</v>
      </c>
      <c r="F193" s="174" t="s">
        <v>4065</v>
      </c>
      <c r="G193" s="175" t="s">
        <v>2862</v>
      </c>
      <c r="H193" s="176">
        <v>1</v>
      </c>
      <c r="I193" s="177"/>
      <c r="J193" s="176">
        <f t="shared" si="25"/>
        <v>0</v>
      </c>
      <c r="K193" s="178"/>
      <c r="L193" s="36"/>
      <c r="M193" s="241" t="s">
        <v>1</v>
      </c>
      <c r="N193" s="242" t="s">
        <v>41</v>
      </c>
      <c r="O193" s="243"/>
      <c r="P193" s="244">
        <f t="shared" si="26"/>
        <v>0</v>
      </c>
      <c r="Q193" s="244">
        <v>0</v>
      </c>
      <c r="R193" s="244">
        <f t="shared" si="27"/>
        <v>0</v>
      </c>
      <c r="S193" s="244">
        <v>0</v>
      </c>
      <c r="T193" s="245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278</v>
      </c>
      <c r="AT193" s="183" t="s">
        <v>274</v>
      </c>
      <c r="AU193" s="183" t="s">
        <v>82</v>
      </c>
      <c r="AY193" s="18" t="s">
        <v>271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88</v>
      </c>
      <c r="BK193" s="105">
        <f t="shared" si="34"/>
        <v>0</v>
      </c>
      <c r="BL193" s="18" t="s">
        <v>278</v>
      </c>
      <c r="BM193" s="183" t="s">
        <v>1572</v>
      </c>
    </row>
    <row r="194" spans="1:65" s="2" customFormat="1" ht="6.95" customHeight="1" x14ac:dyDescent="0.1">
      <c r="A194" s="35"/>
      <c r="B194" s="50"/>
      <c r="C194" s="51"/>
      <c r="D194" s="51"/>
      <c r="E194" s="51"/>
      <c r="F194" s="51"/>
      <c r="G194" s="51"/>
      <c r="H194" s="51"/>
      <c r="I194" s="51"/>
      <c r="J194" s="51"/>
      <c r="K194" s="51"/>
      <c r="L194" s="36"/>
      <c r="M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</row>
  </sheetData>
  <autoFilter ref="C127:K193" xr:uid="{00000000-0009-0000-0000-00000A000000}"/>
  <mergeCells count="13"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48"/>
  <sheetViews>
    <sheetView showGridLines="0" topLeftCell="A90" workbookViewId="0">
      <selection activeCell="J104" sqref="J104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120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4066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ROUND((SUM(BE103:BE105) + SUM(BE127:BE147)),  2)</f>
        <v>0</v>
      </c>
      <c r="G37" s="35"/>
      <c r="H37" s="35"/>
      <c r="I37" s="120">
        <v>0.2</v>
      </c>
      <c r="J37" s="119">
        <f>ROUND(((SUM(BE103:BE105) + SUM(BE127:BE147))*I37),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ROUND((SUM(BF103:BF105) + SUM(BF127:BF147)),  2)</f>
        <v>0</v>
      </c>
      <c r="G38" s="35"/>
      <c r="H38" s="35"/>
      <c r="I38" s="120">
        <v>0.2</v>
      </c>
      <c r="J38" s="119">
        <f>ROUND(((SUM(BF103:BF105) + SUM(BF127:BF147))*I38),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ROUND((SUM(BG103:BG105) + SUM(BG127:BG147)),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ROUND((SUM(BH103:BH105) + SUM(BH127:BH147)),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ROUND((SUM(BI103:BI105) + SUM(BI127:BI147)),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11 - Rezervačný systém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3936</v>
      </c>
      <c r="E99" s="133"/>
      <c r="F99" s="133"/>
      <c r="G99" s="133"/>
      <c r="H99" s="133"/>
      <c r="I99" s="133"/>
      <c r="J99" s="134">
        <f>J128</f>
        <v>0</v>
      </c>
      <c r="L99" s="131"/>
    </row>
    <row r="100" spans="1:65" s="9" customFormat="1" ht="24.95" customHeight="1" x14ac:dyDescent="0.1">
      <c r="B100" s="131"/>
      <c r="D100" s="132" t="s">
        <v>4067</v>
      </c>
      <c r="E100" s="133"/>
      <c r="F100" s="133"/>
      <c r="G100" s="133"/>
      <c r="H100" s="133"/>
      <c r="I100" s="133"/>
      <c r="J100" s="134">
        <f>J133</f>
        <v>0</v>
      </c>
      <c r="L100" s="131"/>
    </row>
    <row r="101" spans="1:65" s="2" customFormat="1" ht="21.75" customHeight="1" x14ac:dyDescent="0.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 x14ac:dyDescent="0.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 x14ac:dyDescent="0.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 x14ac:dyDescent="0.1">
      <c r="A104" s="35"/>
      <c r="B104" s="141"/>
      <c r="C104" s="142"/>
      <c r="D104" s="338" t="s">
        <v>255</v>
      </c>
      <c r="E104" s="342"/>
      <c r="F104" s="342"/>
      <c r="G104" s="142"/>
      <c r="H104" s="142"/>
      <c r="I104" s="142"/>
      <c r="J104" s="102">
        <v>0</v>
      </c>
      <c r="K104" s="142"/>
      <c r="L104" s="143"/>
      <c r="M104" s="144"/>
      <c r="N104" s="145" t="s">
        <v>41</v>
      </c>
      <c r="O104" s="144"/>
      <c r="P104" s="144"/>
      <c r="Q104" s="144"/>
      <c r="R104" s="144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6" t="s">
        <v>256</v>
      </c>
      <c r="AZ104" s="144"/>
      <c r="BA104" s="144"/>
      <c r="BB104" s="144"/>
      <c r="BC104" s="144"/>
      <c r="BD104" s="144"/>
      <c r="BE104" s="147">
        <f t="shared" ref="BE104" si="0">IF(N104="základná",J104,0)</f>
        <v>0</v>
      </c>
      <c r="BF104" s="147">
        <f t="shared" ref="BF104" si="1">IF(N104="znížená",J104,0)</f>
        <v>0</v>
      </c>
      <c r="BG104" s="147">
        <f t="shared" ref="BG104" si="2">IF(N104="zákl. prenesená",J104,0)</f>
        <v>0</v>
      </c>
      <c r="BH104" s="147">
        <f t="shared" ref="BH104" si="3">IF(N104="zníž. prenesená",J104,0)</f>
        <v>0</v>
      </c>
      <c r="BI104" s="147">
        <f t="shared" ref="BI104" si="4">IF(N104="nulová",J104,0)</f>
        <v>0</v>
      </c>
      <c r="BJ104" s="146" t="s">
        <v>88</v>
      </c>
      <c r="BK104" s="144"/>
      <c r="BL104" s="144"/>
      <c r="BM104" s="144"/>
    </row>
    <row r="105" spans="1:65" s="2" customFormat="1" x14ac:dyDescent="0.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 x14ac:dyDescent="0.1">
      <c r="A106" s="35"/>
      <c r="B106" s="36"/>
      <c r="C106" s="109" t="s">
        <v>213</v>
      </c>
      <c r="D106" s="110"/>
      <c r="E106" s="110"/>
      <c r="F106" s="110"/>
      <c r="G106" s="110"/>
      <c r="H106" s="110"/>
      <c r="I106" s="110"/>
      <c r="J106" s="111">
        <f>ROUND(J98+J103,2)</f>
        <v>0</v>
      </c>
      <c r="K106" s="110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 x14ac:dyDescent="0.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 x14ac:dyDescent="0.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 x14ac:dyDescent="0.1">
      <c r="A112" s="35"/>
      <c r="B112" s="36"/>
      <c r="C112" s="22" t="s">
        <v>257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 x14ac:dyDescent="0.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 x14ac:dyDescent="0.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6.5" customHeight="1" x14ac:dyDescent="0.1">
      <c r="A115" s="35"/>
      <c r="B115" s="36"/>
      <c r="C115" s="35"/>
      <c r="D115" s="35"/>
      <c r="E115" s="340" t="str">
        <f>E7</f>
        <v>Kreatívne cenrum Nitra - Martinský vrch</v>
      </c>
      <c r="F115" s="341"/>
      <c r="G115" s="341"/>
      <c r="H115" s="341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 x14ac:dyDescent="0.1">
      <c r="B116" s="21"/>
      <c r="C116" s="28" t="s">
        <v>228</v>
      </c>
      <c r="L116" s="21"/>
    </row>
    <row r="117" spans="1:63" s="2" customFormat="1" ht="16.5" customHeight="1" x14ac:dyDescent="0.1">
      <c r="A117" s="35"/>
      <c r="B117" s="36"/>
      <c r="C117" s="35"/>
      <c r="D117" s="35"/>
      <c r="E117" s="340" t="s">
        <v>231</v>
      </c>
      <c r="F117" s="339"/>
      <c r="G117" s="339"/>
      <c r="H117" s="339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 x14ac:dyDescent="0.1">
      <c r="A118" s="35"/>
      <c r="B118" s="36"/>
      <c r="C118" s="28" t="s">
        <v>233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 x14ac:dyDescent="0.1">
      <c r="A119" s="35"/>
      <c r="B119" s="36"/>
      <c r="C119" s="35"/>
      <c r="D119" s="35"/>
      <c r="E119" s="321" t="str">
        <f>E11</f>
        <v>11 - Rezervačný systém</v>
      </c>
      <c r="F119" s="339"/>
      <c r="G119" s="339"/>
      <c r="H119" s="339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 x14ac:dyDescent="0.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 x14ac:dyDescent="0.1">
      <c r="A121" s="35"/>
      <c r="B121" s="36"/>
      <c r="C121" s="28" t="s">
        <v>18</v>
      </c>
      <c r="D121" s="35"/>
      <c r="E121" s="35"/>
      <c r="F121" s="26" t="str">
        <f>F14</f>
        <v>Nitra</v>
      </c>
      <c r="G121" s="35"/>
      <c r="H121" s="35"/>
      <c r="I121" s="28" t="s">
        <v>20</v>
      </c>
      <c r="J121" s="58" t="str">
        <f>IF(J14="","",J14)</f>
        <v>26. 8. 2020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 x14ac:dyDescent="0.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 x14ac:dyDescent="0.15">
      <c r="A123" s="35"/>
      <c r="B123" s="36"/>
      <c r="C123" s="28" t="s">
        <v>22</v>
      </c>
      <c r="D123" s="35"/>
      <c r="E123" s="35"/>
      <c r="F123" s="26" t="str">
        <f>E17</f>
        <v>Mesto Nitra, Štefánikova tr. 60, 949 01 Nitra</v>
      </c>
      <c r="G123" s="35"/>
      <c r="H123" s="35"/>
      <c r="I123" s="28" t="s">
        <v>28</v>
      </c>
      <c r="J123" s="31" t="str">
        <f>E23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 x14ac:dyDescent="0.15">
      <c r="A124" s="35"/>
      <c r="B124" s="36"/>
      <c r="C124" s="28" t="s">
        <v>26</v>
      </c>
      <c r="D124" s="35"/>
      <c r="E124" s="35"/>
      <c r="F124" s="26" t="str">
        <f>IF(E20="","",E20)</f>
        <v>Vyplň údaj</v>
      </c>
      <c r="G124" s="35"/>
      <c r="H124" s="35"/>
      <c r="I124" s="28" t="s">
        <v>30</v>
      </c>
      <c r="J124" s="31" t="str">
        <f>E26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 x14ac:dyDescent="0.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 x14ac:dyDescent="0.15">
      <c r="A126" s="148"/>
      <c r="B126" s="149"/>
      <c r="C126" s="150" t="s">
        <v>258</v>
      </c>
      <c r="D126" s="151" t="s">
        <v>60</v>
      </c>
      <c r="E126" s="151" t="s">
        <v>56</v>
      </c>
      <c r="F126" s="151" t="s">
        <v>57</v>
      </c>
      <c r="G126" s="151" t="s">
        <v>259</v>
      </c>
      <c r="H126" s="151" t="s">
        <v>260</v>
      </c>
      <c r="I126" s="151" t="s">
        <v>261</v>
      </c>
      <c r="J126" s="152" t="s">
        <v>241</v>
      </c>
      <c r="K126" s="153" t="s">
        <v>262</v>
      </c>
      <c r="L126" s="154"/>
      <c r="M126" s="65" t="s">
        <v>1</v>
      </c>
      <c r="N126" s="66" t="s">
        <v>39</v>
      </c>
      <c r="O126" s="66" t="s">
        <v>263</v>
      </c>
      <c r="P126" s="66" t="s">
        <v>264</v>
      </c>
      <c r="Q126" s="66" t="s">
        <v>265</v>
      </c>
      <c r="R126" s="66" t="s">
        <v>266</v>
      </c>
      <c r="S126" s="66" t="s">
        <v>267</v>
      </c>
      <c r="T126" s="67" t="s">
        <v>268</v>
      </c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</row>
    <row r="127" spans="1:63" s="2" customFormat="1" ht="22.9" customHeight="1" x14ac:dyDescent="0.15">
      <c r="A127" s="35"/>
      <c r="B127" s="36"/>
      <c r="C127" s="72" t="s">
        <v>238</v>
      </c>
      <c r="D127" s="35"/>
      <c r="E127" s="35"/>
      <c r="F127" s="35"/>
      <c r="G127" s="35"/>
      <c r="H127" s="35"/>
      <c r="I127" s="35"/>
      <c r="J127" s="155">
        <f>BK127</f>
        <v>0</v>
      </c>
      <c r="K127" s="35"/>
      <c r="L127" s="36"/>
      <c r="M127" s="68"/>
      <c r="N127" s="59"/>
      <c r="O127" s="69"/>
      <c r="P127" s="156">
        <f>P128+P133</f>
        <v>0</v>
      </c>
      <c r="Q127" s="69"/>
      <c r="R127" s="156">
        <f>R128+R133</f>
        <v>0</v>
      </c>
      <c r="S127" s="69"/>
      <c r="T127" s="157">
        <f>T128+T133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74</v>
      </c>
      <c r="AU127" s="18" t="s">
        <v>243</v>
      </c>
      <c r="BK127" s="158">
        <f>BK128+BK133</f>
        <v>0</v>
      </c>
    </row>
    <row r="128" spans="1:63" s="12" customFormat="1" ht="25.9" customHeight="1" x14ac:dyDescent="0.15">
      <c r="B128" s="159"/>
      <c r="D128" s="160" t="s">
        <v>74</v>
      </c>
      <c r="E128" s="161" t="s">
        <v>2856</v>
      </c>
      <c r="F128" s="161" t="s">
        <v>3939</v>
      </c>
      <c r="I128" s="162"/>
      <c r="J128" s="163">
        <f>BK128</f>
        <v>0</v>
      </c>
      <c r="L128" s="159"/>
      <c r="M128" s="164"/>
      <c r="N128" s="165"/>
      <c r="O128" s="165"/>
      <c r="P128" s="166">
        <f>SUM(P129:P132)</f>
        <v>0</v>
      </c>
      <c r="Q128" s="165"/>
      <c r="R128" s="166">
        <f>SUM(R129:R132)</f>
        <v>0</v>
      </c>
      <c r="S128" s="165"/>
      <c r="T128" s="167">
        <f>SUM(T129:T132)</f>
        <v>0</v>
      </c>
      <c r="AR128" s="160" t="s">
        <v>82</v>
      </c>
      <c r="AT128" s="168" t="s">
        <v>74</v>
      </c>
      <c r="AU128" s="168" t="s">
        <v>75</v>
      </c>
      <c r="AY128" s="160" t="s">
        <v>271</v>
      </c>
      <c r="BK128" s="169">
        <f>SUM(BK129:BK132)</f>
        <v>0</v>
      </c>
    </row>
    <row r="129" spans="1:65" s="2" customFormat="1" ht="16.5" customHeight="1" x14ac:dyDescent="0.15">
      <c r="A129" s="35"/>
      <c r="B129" s="141"/>
      <c r="C129" s="172" t="s">
        <v>82</v>
      </c>
      <c r="D129" s="172" t="s">
        <v>274</v>
      </c>
      <c r="E129" s="173" t="s">
        <v>4068</v>
      </c>
      <c r="F129" s="174" t="s">
        <v>4069</v>
      </c>
      <c r="G129" s="175" t="s">
        <v>302</v>
      </c>
      <c r="H129" s="176">
        <v>5</v>
      </c>
      <c r="I129" s="177"/>
      <c r="J129" s="176">
        <f>ROUND(I129*H129,2)</f>
        <v>0</v>
      </c>
      <c r="K129" s="178"/>
      <c r="L129" s="36"/>
      <c r="M129" s="179" t="s">
        <v>1</v>
      </c>
      <c r="N129" s="180" t="s">
        <v>41</v>
      </c>
      <c r="O129" s="61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>IF(N129="základná",J129,0)</f>
        <v>0</v>
      </c>
      <c r="BF129" s="105">
        <f>IF(N129="znížená",J129,0)</f>
        <v>0</v>
      </c>
      <c r="BG129" s="105">
        <f>IF(N129="zákl. prenesená",J129,0)</f>
        <v>0</v>
      </c>
      <c r="BH129" s="105">
        <f>IF(N129="zníž. prenesená",J129,0)</f>
        <v>0</v>
      </c>
      <c r="BI129" s="105">
        <f>IF(N129="nulová",J129,0)</f>
        <v>0</v>
      </c>
      <c r="BJ129" s="18" t="s">
        <v>88</v>
      </c>
      <c r="BK129" s="105">
        <f>ROUND(I129*H129,2)</f>
        <v>0</v>
      </c>
      <c r="BL129" s="18" t="s">
        <v>278</v>
      </c>
      <c r="BM129" s="183" t="s">
        <v>88</v>
      </c>
    </row>
    <row r="130" spans="1:65" s="2" customFormat="1" ht="16.5" customHeight="1" x14ac:dyDescent="0.15">
      <c r="A130" s="35"/>
      <c r="B130" s="141"/>
      <c r="C130" s="172" t="s">
        <v>88</v>
      </c>
      <c r="D130" s="172" t="s">
        <v>274</v>
      </c>
      <c r="E130" s="173" t="s">
        <v>4070</v>
      </c>
      <c r="F130" s="174" t="s">
        <v>4071</v>
      </c>
      <c r="G130" s="175" t="s">
        <v>302</v>
      </c>
      <c r="H130" s="176">
        <v>1</v>
      </c>
      <c r="I130" s="177"/>
      <c r="J130" s="176">
        <f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>O130*H130</f>
        <v>0</v>
      </c>
      <c r="Q130" s="181">
        <v>0</v>
      </c>
      <c r="R130" s="181">
        <f>Q130*H130</f>
        <v>0</v>
      </c>
      <c r="S130" s="181">
        <v>0</v>
      </c>
      <c r="T130" s="18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>IF(N130="základná",J130,0)</f>
        <v>0</v>
      </c>
      <c r="BF130" s="105">
        <f>IF(N130="znížená",J130,0)</f>
        <v>0</v>
      </c>
      <c r="BG130" s="105">
        <f>IF(N130="zákl. prenesená",J130,0)</f>
        <v>0</v>
      </c>
      <c r="BH130" s="105">
        <f>IF(N130="zníž. prenesená",J130,0)</f>
        <v>0</v>
      </c>
      <c r="BI130" s="105">
        <f>IF(N130="nulová",J130,0)</f>
        <v>0</v>
      </c>
      <c r="BJ130" s="18" t="s">
        <v>88</v>
      </c>
      <c r="BK130" s="105">
        <f>ROUND(I130*H130,2)</f>
        <v>0</v>
      </c>
      <c r="BL130" s="18" t="s">
        <v>278</v>
      </c>
      <c r="BM130" s="183" t="s">
        <v>278</v>
      </c>
    </row>
    <row r="131" spans="1:65" s="2" customFormat="1" ht="33" customHeight="1" x14ac:dyDescent="0.15">
      <c r="A131" s="35"/>
      <c r="B131" s="141"/>
      <c r="C131" s="172" t="s">
        <v>286</v>
      </c>
      <c r="D131" s="172" t="s">
        <v>274</v>
      </c>
      <c r="E131" s="173" t="s">
        <v>4072</v>
      </c>
      <c r="F131" s="174" t="s">
        <v>4073</v>
      </c>
      <c r="G131" s="175" t="s">
        <v>302</v>
      </c>
      <c r="H131" s="176">
        <v>1</v>
      </c>
      <c r="I131" s="177"/>
      <c r="J131" s="176">
        <f>ROUND(I131*H131,2)</f>
        <v>0</v>
      </c>
      <c r="K131" s="178"/>
      <c r="L131" s="36"/>
      <c r="M131" s="179" t="s">
        <v>1</v>
      </c>
      <c r="N131" s="180" t="s">
        <v>41</v>
      </c>
      <c r="O131" s="61"/>
      <c r="P131" s="181">
        <f>O131*H131</f>
        <v>0</v>
      </c>
      <c r="Q131" s="181">
        <v>0</v>
      </c>
      <c r="R131" s="181">
        <f>Q131*H131</f>
        <v>0</v>
      </c>
      <c r="S131" s="181">
        <v>0</v>
      </c>
      <c r="T131" s="18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>IF(N131="základná",J131,0)</f>
        <v>0</v>
      </c>
      <c r="BF131" s="105">
        <f>IF(N131="znížená",J131,0)</f>
        <v>0</v>
      </c>
      <c r="BG131" s="105">
        <f>IF(N131="zákl. prenesená",J131,0)</f>
        <v>0</v>
      </c>
      <c r="BH131" s="105">
        <f>IF(N131="zníž. prenesená",J131,0)</f>
        <v>0</v>
      </c>
      <c r="BI131" s="105">
        <f>IF(N131="nulová",J131,0)</f>
        <v>0</v>
      </c>
      <c r="BJ131" s="18" t="s">
        <v>88</v>
      </c>
      <c r="BK131" s="105">
        <f>ROUND(I131*H131,2)</f>
        <v>0</v>
      </c>
      <c r="BL131" s="18" t="s">
        <v>278</v>
      </c>
      <c r="BM131" s="183" t="s">
        <v>304</v>
      </c>
    </row>
    <row r="132" spans="1:65" s="2" customFormat="1" ht="21.75" customHeight="1" x14ac:dyDescent="0.15">
      <c r="A132" s="35"/>
      <c r="B132" s="141"/>
      <c r="C132" s="172" t="s">
        <v>278</v>
      </c>
      <c r="D132" s="172" t="s">
        <v>274</v>
      </c>
      <c r="E132" s="173" t="s">
        <v>4074</v>
      </c>
      <c r="F132" s="174" t="s">
        <v>4075</v>
      </c>
      <c r="G132" s="175" t="s">
        <v>2862</v>
      </c>
      <c r="H132" s="176">
        <v>5</v>
      </c>
      <c r="I132" s="177"/>
      <c r="J132" s="176">
        <f>ROUND(I132*H132,2)</f>
        <v>0</v>
      </c>
      <c r="K132" s="178"/>
      <c r="L132" s="36"/>
      <c r="M132" s="179" t="s">
        <v>1</v>
      </c>
      <c r="N132" s="180" t="s">
        <v>41</v>
      </c>
      <c r="O132" s="61"/>
      <c r="P132" s="181">
        <f>O132*H132</f>
        <v>0</v>
      </c>
      <c r="Q132" s="181">
        <v>0</v>
      </c>
      <c r="R132" s="181">
        <f>Q132*H132</f>
        <v>0</v>
      </c>
      <c r="S132" s="181">
        <v>0</v>
      </c>
      <c r="T132" s="18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>IF(N132="základná",J132,0)</f>
        <v>0</v>
      </c>
      <c r="BF132" s="105">
        <f>IF(N132="znížená",J132,0)</f>
        <v>0</v>
      </c>
      <c r="BG132" s="105">
        <f>IF(N132="zákl. prenesená",J132,0)</f>
        <v>0</v>
      </c>
      <c r="BH132" s="105">
        <f>IF(N132="zníž. prenesená",J132,0)</f>
        <v>0</v>
      </c>
      <c r="BI132" s="105">
        <f>IF(N132="nulová",J132,0)</f>
        <v>0</v>
      </c>
      <c r="BJ132" s="18" t="s">
        <v>88</v>
      </c>
      <c r="BK132" s="105">
        <f>ROUND(I132*H132,2)</f>
        <v>0</v>
      </c>
      <c r="BL132" s="18" t="s">
        <v>278</v>
      </c>
      <c r="BM132" s="183" t="s">
        <v>316</v>
      </c>
    </row>
    <row r="133" spans="1:65" s="12" customFormat="1" ht="25.9" customHeight="1" x14ac:dyDescent="0.15">
      <c r="B133" s="159"/>
      <c r="D133" s="160" t="s">
        <v>74</v>
      </c>
      <c r="E133" s="161" t="s">
        <v>2869</v>
      </c>
      <c r="F133" s="161" t="s">
        <v>4039</v>
      </c>
      <c r="I133" s="162"/>
      <c r="J133" s="163">
        <f>BK133</f>
        <v>0</v>
      </c>
      <c r="L133" s="159"/>
      <c r="M133" s="164"/>
      <c r="N133" s="165"/>
      <c r="O133" s="165"/>
      <c r="P133" s="166">
        <f>SUM(P134:P147)</f>
        <v>0</v>
      </c>
      <c r="Q133" s="165"/>
      <c r="R133" s="166">
        <f>SUM(R134:R147)</f>
        <v>0</v>
      </c>
      <c r="S133" s="165"/>
      <c r="T133" s="167">
        <f>SUM(T134:T147)</f>
        <v>0</v>
      </c>
      <c r="AR133" s="160" t="s">
        <v>82</v>
      </c>
      <c r="AT133" s="168" t="s">
        <v>74</v>
      </c>
      <c r="AU133" s="168" t="s">
        <v>75</v>
      </c>
      <c r="AY133" s="160" t="s">
        <v>271</v>
      </c>
      <c r="BK133" s="169">
        <f>SUM(BK134:BK147)</f>
        <v>0</v>
      </c>
    </row>
    <row r="134" spans="1:65" s="2" customFormat="1" ht="16.5" customHeight="1" x14ac:dyDescent="0.15">
      <c r="A134" s="35"/>
      <c r="B134" s="141"/>
      <c r="C134" s="172" t="s">
        <v>299</v>
      </c>
      <c r="D134" s="172" t="s">
        <v>274</v>
      </c>
      <c r="E134" s="173" t="s">
        <v>4076</v>
      </c>
      <c r="F134" s="174" t="s">
        <v>4041</v>
      </c>
      <c r="G134" s="175" t="s">
        <v>2862</v>
      </c>
      <c r="H134" s="176">
        <v>1</v>
      </c>
      <c r="I134" s="177"/>
      <c r="J134" s="176">
        <f t="shared" ref="J134:J147" si="5">ROUND(I134*H134,2)</f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ref="P134:P147" si="6">O134*H134</f>
        <v>0</v>
      </c>
      <c r="Q134" s="181">
        <v>0</v>
      </c>
      <c r="R134" s="181">
        <f t="shared" ref="R134:R147" si="7">Q134*H134</f>
        <v>0</v>
      </c>
      <c r="S134" s="181">
        <v>0</v>
      </c>
      <c r="T134" s="182">
        <f t="shared" ref="T134:T147" si="8"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ref="BE134:BE147" si="9">IF(N134="základná",J134,0)</f>
        <v>0</v>
      </c>
      <c r="BF134" s="105">
        <f t="shared" ref="BF134:BF147" si="10">IF(N134="znížená",J134,0)</f>
        <v>0</v>
      </c>
      <c r="BG134" s="105">
        <f t="shared" ref="BG134:BG147" si="11">IF(N134="zákl. prenesená",J134,0)</f>
        <v>0</v>
      </c>
      <c r="BH134" s="105">
        <f t="shared" ref="BH134:BH147" si="12">IF(N134="zníž. prenesená",J134,0)</f>
        <v>0</v>
      </c>
      <c r="BI134" s="105">
        <f t="shared" ref="BI134:BI147" si="13">IF(N134="nulová",J134,0)</f>
        <v>0</v>
      </c>
      <c r="BJ134" s="18" t="s">
        <v>88</v>
      </c>
      <c r="BK134" s="105">
        <f t="shared" ref="BK134:BK147" si="14">ROUND(I134*H134,2)</f>
        <v>0</v>
      </c>
      <c r="BL134" s="18" t="s">
        <v>278</v>
      </c>
      <c r="BM134" s="183" t="s">
        <v>115</v>
      </c>
    </row>
    <row r="135" spans="1:65" s="2" customFormat="1" ht="33" customHeight="1" x14ac:dyDescent="0.15">
      <c r="A135" s="35"/>
      <c r="B135" s="141"/>
      <c r="C135" s="172" t="s">
        <v>304</v>
      </c>
      <c r="D135" s="172" t="s">
        <v>274</v>
      </c>
      <c r="E135" s="173" t="s">
        <v>4077</v>
      </c>
      <c r="F135" s="174" t="s">
        <v>4043</v>
      </c>
      <c r="G135" s="175" t="s">
        <v>2862</v>
      </c>
      <c r="H135" s="176">
        <v>1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16.5" customHeight="1" x14ac:dyDescent="0.15">
      <c r="A136" s="35"/>
      <c r="B136" s="141"/>
      <c r="C136" s="172" t="s">
        <v>310</v>
      </c>
      <c r="D136" s="172" t="s">
        <v>274</v>
      </c>
      <c r="E136" s="173" t="s">
        <v>4078</v>
      </c>
      <c r="F136" s="174" t="s">
        <v>4045</v>
      </c>
      <c r="G136" s="175" t="s">
        <v>2862</v>
      </c>
      <c r="H136" s="176">
        <v>1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 x14ac:dyDescent="0.15">
      <c r="A137" s="35"/>
      <c r="B137" s="141"/>
      <c r="C137" s="172" t="s">
        <v>316</v>
      </c>
      <c r="D137" s="172" t="s">
        <v>274</v>
      </c>
      <c r="E137" s="173" t="s">
        <v>4079</v>
      </c>
      <c r="F137" s="174" t="s">
        <v>4049</v>
      </c>
      <c r="G137" s="175" t="s">
        <v>2862</v>
      </c>
      <c r="H137" s="176">
        <v>1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16.5" customHeight="1" x14ac:dyDescent="0.15">
      <c r="A138" s="35"/>
      <c r="B138" s="141"/>
      <c r="C138" s="172" t="s">
        <v>272</v>
      </c>
      <c r="D138" s="172" t="s">
        <v>274</v>
      </c>
      <c r="E138" s="173" t="s">
        <v>4080</v>
      </c>
      <c r="F138" s="174" t="s">
        <v>4051</v>
      </c>
      <c r="G138" s="175" t="s">
        <v>2862</v>
      </c>
      <c r="H138" s="176">
        <v>1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16.5" customHeight="1" x14ac:dyDescent="0.15">
      <c r="A139" s="35"/>
      <c r="B139" s="141"/>
      <c r="C139" s="172" t="s">
        <v>115</v>
      </c>
      <c r="D139" s="172" t="s">
        <v>274</v>
      </c>
      <c r="E139" s="173" t="s">
        <v>4081</v>
      </c>
      <c r="F139" s="174" t="s">
        <v>4082</v>
      </c>
      <c r="G139" s="175" t="s">
        <v>302</v>
      </c>
      <c r="H139" s="176">
        <v>1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 x14ac:dyDescent="0.15">
      <c r="A140" s="35"/>
      <c r="B140" s="141"/>
      <c r="C140" s="172" t="s">
        <v>118</v>
      </c>
      <c r="D140" s="172" t="s">
        <v>274</v>
      </c>
      <c r="E140" s="173" t="s">
        <v>4083</v>
      </c>
      <c r="F140" s="174" t="s">
        <v>4053</v>
      </c>
      <c r="G140" s="175" t="s">
        <v>2862</v>
      </c>
      <c r="H140" s="176">
        <v>1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 x14ac:dyDescent="0.15">
      <c r="A141" s="35"/>
      <c r="B141" s="141"/>
      <c r="C141" s="172" t="s">
        <v>121</v>
      </c>
      <c r="D141" s="172" t="s">
        <v>274</v>
      </c>
      <c r="E141" s="173" t="s">
        <v>4084</v>
      </c>
      <c r="F141" s="174" t="s">
        <v>4085</v>
      </c>
      <c r="G141" s="175" t="s">
        <v>2862</v>
      </c>
      <c r="H141" s="176">
        <v>1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16.5" customHeight="1" x14ac:dyDescent="0.15">
      <c r="A142" s="35"/>
      <c r="B142" s="141"/>
      <c r="C142" s="172" t="s">
        <v>124</v>
      </c>
      <c r="D142" s="172" t="s">
        <v>274</v>
      </c>
      <c r="E142" s="173" t="s">
        <v>4086</v>
      </c>
      <c r="F142" s="174" t="s">
        <v>4055</v>
      </c>
      <c r="G142" s="175" t="s">
        <v>2862</v>
      </c>
      <c r="H142" s="176">
        <v>1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16.5" customHeight="1" x14ac:dyDescent="0.15">
      <c r="A143" s="35"/>
      <c r="B143" s="141"/>
      <c r="C143" s="172" t="s">
        <v>127</v>
      </c>
      <c r="D143" s="172" t="s">
        <v>274</v>
      </c>
      <c r="E143" s="173" t="s">
        <v>4087</v>
      </c>
      <c r="F143" s="174" t="s">
        <v>4057</v>
      </c>
      <c r="G143" s="175" t="s">
        <v>2862</v>
      </c>
      <c r="H143" s="176">
        <v>1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2" customFormat="1" ht="16.5" customHeight="1" x14ac:dyDescent="0.15">
      <c r="A144" s="35"/>
      <c r="B144" s="141"/>
      <c r="C144" s="172" t="s">
        <v>154</v>
      </c>
      <c r="D144" s="172" t="s">
        <v>274</v>
      </c>
      <c r="E144" s="173" t="s">
        <v>4088</v>
      </c>
      <c r="F144" s="174" t="s">
        <v>4059</v>
      </c>
      <c r="G144" s="175" t="s">
        <v>2862</v>
      </c>
      <c r="H144" s="176">
        <v>1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465</v>
      </c>
    </row>
    <row r="145" spans="1:65" s="2" customFormat="1" ht="16.5" customHeight="1" x14ac:dyDescent="0.15">
      <c r="A145" s="35"/>
      <c r="B145" s="141"/>
      <c r="C145" s="172" t="s">
        <v>367</v>
      </c>
      <c r="D145" s="172" t="s">
        <v>274</v>
      </c>
      <c r="E145" s="173" t="s">
        <v>4089</v>
      </c>
      <c r="F145" s="174" t="s">
        <v>4061</v>
      </c>
      <c r="G145" s="175" t="s">
        <v>2862</v>
      </c>
      <c r="H145" s="176">
        <v>1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478</v>
      </c>
    </row>
    <row r="146" spans="1:65" s="2" customFormat="1" ht="16.5" customHeight="1" x14ac:dyDescent="0.15">
      <c r="A146" s="35"/>
      <c r="B146" s="141"/>
      <c r="C146" s="172" t="s">
        <v>374</v>
      </c>
      <c r="D146" s="172" t="s">
        <v>274</v>
      </c>
      <c r="E146" s="173" t="s">
        <v>4090</v>
      </c>
      <c r="F146" s="174" t="s">
        <v>4063</v>
      </c>
      <c r="G146" s="175" t="s">
        <v>2862</v>
      </c>
      <c r="H146" s="176">
        <v>1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488</v>
      </c>
    </row>
    <row r="147" spans="1:65" s="2" customFormat="1" ht="16.5" customHeight="1" x14ac:dyDescent="0.15">
      <c r="A147" s="35"/>
      <c r="B147" s="141"/>
      <c r="C147" s="172" t="s">
        <v>379</v>
      </c>
      <c r="D147" s="172" t="s">
        <v>274</v>
      </c>
      <c r="E147" s="173" t="s">
        <v>4091</v>
      </c>
      <c r="F147" s="174" t="s">
        <v>4065</v>
      </c>
      <c r="G147" s="175" t="s">
        <v>2862</v>
      </c>
      <c r="H147" s="176">
        <v>1</v>
      </c>
      <c r="I147" s="177"/>
      <c r="J147" s="176">
        <f t="shared" si="5"/>
        <v>0</v>
      </c>
      <c r="K147" s="178"/>
      <c r="L147" s="36"/>
      <c r="M147" s="241" t="s">
        <v>1</v>
      </c>
      <c r="N147" s="242" t="s">
        <v>41</v>
      </c>
      <c r="O147" s="243"/>
      <c r="P147" s="244">
        <f t="shared" si="6"/>
        <v>0</v>
      </c>
      <c r="Q147" s="244">
        <v>0</v>
      </c>
      <c r="R147" s="244">
        <f t="shared" si="7"/>
        <v>0</v>
      </c>
      <c r="S147" s="244">
        <v>0</v>
      </c>
      <c r="T147" s="245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500</v>
      </c>
    </row>
    <row r="148" spans="1:65" s="2" customFormat="1" ht="6.95" customHeight="1" x14ac:dyDescent="0.1">
      <c r="A148" s="35"/>
      <c r="B148" s="50"/>
      <c r="C148" s="51"/>
      <c r="D148" s="51"/>
      <c r="E148" s="51"/>
      <c r="F148" s="51"/>
      <c r="G148" s="51"/>
      <c r="H148" s="51"/>
      <c r="I148" s="51"/>
      <c r="J148" s="51"/>
      <c r="K148" s="51"/>
      <c r="L148" s="36"/>
      <c r="M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</sheetData>
  <autoFilter ref="C126:K147" xr:uid="{00000000-0009-0000-0000-00000B000000}"/>
  <mergeCells count="13">
    <mergeCell ref="E119:H119"/>
    <mergeCell ref="L2:V2"/>
    <mergeCell ref="E115:H115"/>
    <mergeCell ref="E117:H117"/>
    <mergeCell ref="E85:H85"/>
    <mergeCell ref="E87:H87"/>
    <mergeCell ref="E89:H89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72"/>
  <sheetViews>
    <sheetView showGridLines="0" topLeftCell="A96" workbookViewId="0">
      <selection activeCell="J105" sqref="J105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123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4092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ROUND((SUM(BE104:BE106) + SUM(BE128:BE171)),  2)</f>
        <v>0</v>
      </c>
      <c r="G37" s="35"/>
      <c r="H37" s="35"/>
      <c r="I37" s="120">
        <v>0.2</v>
      </c>
      <c r="J37" s="119">
        <f>ROUND(((SUM(BE104:BE106) + SUM(BE128:BE171))*I37),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ROUND((SUM(BF104:BF106) + SUM(BF128:BF171)),  2)</f>
        <v>0</v>
      </c>
      <c r="G38" s="35"/>
      <c r="H38" s="35"/>
      <c r="I38" s="120">
        <v>0.2</v>
      </c>
      <c r="J38" s="119">
        <f>ROUND(((SUM(BF104:BF106) + SUM(BF128:BF171))*I38),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ROUND((SUM(BG104:BG106) + SUM(BG128:BG171)),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ROUND((SUM(BH104:BH106) + SUM(BH128:BH171)),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ROUND((SUM(BI104:BI106) + SUM(BI128:BI171)),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12 - Elektrická požiarna signalizácia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3936</v>
      </c>
      <c r="E99" s="133"/>
      <c r="F99" s="133"/>
      <c r="G99" s="133"/>
      <c r="H99" s="133"/>
      <c r="I99" s="133"/>
      <c r="J99" s="134">
        <f>J129</f>
        <v>0</v>
      </c>
      <c r="L99" s="131"/>
    </row>
    <row r="100" spans="1:65" s="9" customFormat="1" ht="24.95" customHeight="1" x14ac:dyDescent="0.1">
      <c r="B100" s="131"/>
      <c r="D100" s="132" t="s">
        <v>3937</v>
      </c>
      <c r="E100" s="133"/>
      <c r="F100" s="133"/>
      <c r="G100" s="133"/>
      <c r="H100" s="133"/>
      <c r="I100" s="133"/>
      <c r="J100" s="134">
        <f>J144</f>
        <v>0</v>
      </c>
      <c r="L100" s="131"/>
    </row>
    <row r="101" spans="1:65" s="9" customFormat="1" ht="24.95" customHeight="1" x14ac:dyDescent="0.1">
      <c r="B101" s="131"/>
      <c r="D101" s="132" t="s">
        <v>3938</v>
      </c>
      <c r="E101" s="133"/>
      <c r="F101" s="133"/>
      <c r="G101" s="133"/>
      <c r="H101" s="133"/>
      <c r="I101" s="133"/>
      <c r="J101" s="134">
        <f>J156</f>
        <v>0</v>
      </c>
      <c r="L101" s="131"/>
    </row>
    <row r="102" spans="1:65" s="2" customFormat="1" ht="21.75" customHeight="1" x14ac:dyDescent="0.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 x14ac:dyDescent="0.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 x14ac:dyDescent="0.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 x14ac:dyDescent="0.1">
      <c r="A105" s="35"/>
      <c r="B105" s="141"/>
      <c r="C105" s="142"/>
      <c r="D105" s="338" t="s">
        <v>255</v>
      </c>
      <c r="E105" s="342"/>
      <c r="F105" s="342"/>
      <c r="G105" s="142"/>
      <c r="H105" s="142"/>
      <c r="I105" s="142"/>
      <c r="J105" s="102">
        <v>0</v>
      </c>
      <c r="K105" s="142"/>
      <c r="L105" s="143"/>
      <c r="M105" s="144"/>
      <c r="N105" s="145" t="s">
        <v>41</v>
      </c>
      <c r="O105" s="144"/>
      <c r="P105" s="144"/>
      <c r="Q105" s="144"/>
      <c r="R105" s="144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6" t="s">
        <v>256</v>
      </c>
      <c r="AZ105" s="144"/>
      <c r="BA105" s="144"/>
      <c r="BB105" s="144"/>
      <c r="BC105" s="144"/>
      <c r="BD105" s="144"/>
      <c r="BE105" s="147">
        <f t="shared" ref="BE105" si="0">IF(N105="základná",J105,0)</f>
        <v>0</v>
      </c>
      <c r="BF105" s="147">
        <f t="shared" ref="BF105" si="1">IF(N105="znížená",J105,0)</f>
        <v>0</v>
      </c>
      <c r="BG105" s="147">
        <f t="shared" ref="BG105" si="2">IF(N105="zákl. prenesená",J105,0)</f>
        <v>0</v>
      </c>
      <c r="BH105" s="147">
        <f t="shared" ref="BH105" si="3">IF(N105="zníž. prenesená",J105,0)</f>
        <v>0</v>
      </c>
      <c r="BI105" s="147">
        <f t="shared" ref="BI105" si="4">IF(N105="nulová",J105,0)</f>
        <v>0</v>
      </c>
      <c r="BJ105" s="146" t="s">
        <v>88</v>
      </c>
      <c r="BK105" s="144"/>
      <c r="BL105" s="144"/>
      <c r="BM105" s="144"/>
    </row>
    <row r="106" spans="1:65" s="2" customFormat="1" x14ac:dyDescent="0.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 x14ac:dyDescent="0.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ROUND(J98+J104,2)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 x14ac:dyDescent="0.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 x14ac:dyDescent="0.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 x14ac:dyDescent="0.1">
      <c r="A113" s="35"/>
      <c r="B113" s="36"/>
      <c r="C113" s="22" t="s">
        <v>257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 x14ac:dyDescent="0.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 x14ac:dyDescent="0.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 x14ac:dyDescent="0.1">
      <c r="A116" s="35"/>
      <c r="B116" s="36"/>
      <c r="C116" s="35"/>
      <c r="D116" s="35"/>
      <c r="E116" s="340" t="str">
        <f>E7</f>
        <v>Kreatívne cenrum Nitra - Martinský vrch</v>
      </c>
      <c r="F116" s="341"/>
      <c r="G116" s="341"/>
      <c r="H116" s="341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 x14ac:dyDescent="0.1">
      <c r="B117" s="21"/>
      <c r="C117" s="28" t="s">
        <v>228</v>
      </c>
      <c r="L117" s="21"/>
    </row>
    <row r="118" spans="1:63" s="2" customFormat="1" ht="16.5" customHeight="1" x14ac:dyDescent="0.1">
      <c r="A118" s="35"/>
      <c r="B118" s="36"/>
      <c r="C118" s="35"/>
      <c r="D118" s="35"/>
      <c r="E118" s="340" t="s">
        <v>231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 x14ac:dyDescent="0.1">
      <c r="A119" s="35"/>
      <c r="B119" s="36"/>
      <c r="C119" s="28" t="s">
        <v>233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 x14ac:dyDescent="0.1">
      <c r="A120" s="35"/>
      <c r="B120" s="36"/>
      <c r="C120" s="35"/>
      <c r="D120" s="35"/>
      <c r="E120" s="321" t="str">
        <f>E11</f>
        <v>12 - Elektrická požiarna signalizácia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 x14ac:dyDescent="0.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 x14ac:dyDescent="0.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 t="str">
        <f>IF(J14="","",J14)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 x14ac:dyDescent="0.15">
      <c r="A124" s="35"/>
      <c r="B124" s="36"/>
      <c r="C124" s="28" t="s">
        <v>22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28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 x14ac:dyDescent="0.15">
      <c r="A125" s="35"/>
      <c r="B125" s="36"/>
      <c r="C125" s="28" t="s">
        <v>26</v>
      </c>
      <c r="D125" s="35"/>
      <c r="E125" s="35"/>
      <c r="F125" s="26" t="str">
        <f>IF(E20="","",E20)</f>
        <v>Vyplň údaj</v>
      </c>
      <c r="G125" s="35"/>
      <c r="H125" s="35"/>
      <c r="I125" s="28" t="s">
        <v>30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 x14ac:dyDescent="0.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 x14ac:dyDescent="0.15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 x14ac:dyDescent="0.15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P129+P144+P156</f>
        <v>0</v>
      </c>
      <c r="Q128" s="69"/>
      <c r="R128" s="156">
        <f>R129+R144+R156</f>
        <v>0</v>
      </c>
      <c r="S128" s="69"/>
      <c r="T128" s="157">
        <f>T129+T144+T156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BK129+BK144+BK156</f>
        <v>0</v>
      </c>
    </row>
    <row r="129" spans="1:65" s="12" customFormat="1" ht="25.9" customHeight="1" x14ac:dyDescent="0.15">
      <c r="B129" s="159"/>
      <c r="D129" s="160" t="s">
        <v>74</v>
      </c>
      <c r="E129" s="161" t="s">
        <v>2856</v>
      </c>
      <c r="F129" s="161" t="s">
        <v>3939</v>
      </c>
      <c r="I129" s="162"/>
      <c r="J129" s="163">
        <f>BK129</f>
        <v>0</v>
      </c>
      <c r="L129" s="159"/>
      <c r="M129" s="164"/>
      <c r="N129" s="165"/>
      <c r="O129" s="165"/>
      <c r="P129" s="166">
        <f>SUM(P130:P143)</f>
        <v>0</v>
      </c>
      <c r="Q129" s="165"/>
      <c r="R129" s="166">
        <f>SUM(R130:R143)</f>
        <v>0</v>
      </c>
      <c r="S129" s="165"/>
      <c r="T129" s="167">
        <f>SUM(T130:T143)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SUM(BK130:BK143)</f>
        <v>0</v>
      </c>
    </row>
    <row r="130" spans="1:65" s="2" customFormat="1" ht="33" customHeight="1" x14ac:dyDescent="0.15">
      <c r="A130" s="35"/>
      <c r="B130" s="141"/>
      <c r="C130" s="172" t="s">
        <v>82</v>
      </c>
      <c r="D130" s="172" t="s">
        <v>274</v>
      </c>
      <c r="E130" s="173" t="s">
        <v>4093</v>
      </c>
      <c r="F130" s="174" t="s">
        <v>4094</v>
      </c>
      <c r="G130" s="175" t="s">
        <v>302</v>
      </c>
      <c r="H130" s="176">
        <v>1</v>
      </c>
      <c r="I130" s="177"/>
      <c r="J130" s="176">
        <f t="shared" ref="J130:J143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43" si="6">O130*H130</f>
        <v>0</v>
      </c>
      <c r="Q130" s="181">
        <v>0</v>
      </c>
      <c r="R130" s="181">
        <f t="shared" ref="R130:R143" si="7">Q130*H130</f>
        <v>0</v>
      </c>
      <c r="S130" s="181">
        <v>0</v>
      </c>
      <c r="T130" s="182">
        <f t="shared" ref="T130:T143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ref="BE130:BE143" si="9">IF(N130="základná",J130,0)</f>
        <v>0</v>
      </c>
      <c r="BF130" s="105">
        <f t="shared" ref="BF130:BF143" si="10">IF(N130="znížená",J130,0)</f>
        <v>0</v>
      </c>
      <c r="BG130" s="105">
        <f t="shared" ref="BG130:BG143" si="11">IF(N130="zákl. prenesená",J130,0)</f>
        <v>0</v>
      </c>
      <c r="BH130" s="105">
        <f t="shared" ref="BH130:BH143" si="12">IF(N130="zníž. prenesená",J130,0)</f>
        <v>0</v>
      </c>
      <c r="BI130" s="105">
        <f t="shared" ref="BI130:BI143" si="13">IF(N130="nulová",J130,0)</f>
        <v>0</v>
      </c>
      <c r="BJ130" s="18" t="s">
        <v>88</v>
      </c>
      <c r="BK130" s="105">
        <f t="shared" ref="BK130:BK143" si="14">ROUND(I130*H130,2)</f>
        <v>0</v>
      </c>
      <c r="BL130" s="18" t="s">
        <v>278</v>
      </c>
      <c r="BM130" s="183" t="s">
        <v>88</v>
      </c>
    </row>
    <row r="131" spans="1:65" s="2" customFormat="1" ht="16.5" customHeight="1" x14ac:dyDescent="0.15">
      <c r="A131" s="35"/>
      <c r="B131" s="141"/>
      <c r="C131" s="172" t="s">
        <v>88</v>
      </c>
      <c r="D131" s="172" t="s">
        <v>274</v>
      </c>
      <c r="E131" s="173" t="s">
        <v>4095</v>
      </c>
      <c r="F131" s="174" t="s">
        <v>4096</v>
      </c>
      <c r="G131" s="175" t="s">
        <v>302</v>
      </c>
      <c r="H131" s="176">
        <v>1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16.5" customHeight="1" x14ac:dyDescent="0.15">
      <c r="A132" s="35"/>
      <c r="B132" s="141"/>
      <c r="C132" s="172" t="s">
        <v>286</v>
      </c>
      <c r="D132" s="172" t="s">
        <v>274</v>
      </c>
      <c r="E132" s="173" t="s">
        <v>4097</v>
      </c>
      <c r="F132" s="174" t="s">
        <v>4098</v>
      </c>
      <c r="G132" s="175" t="s">
        <v>302</v>
      </c>
      <c r="H132" s="176">
        <v>100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16.5" customHeight="1" x14ac:dyDescent="0.15">
      <c r="A133" s="35"/>
      <c r="B133" s="141"/>
      <c r="C133" s="172" t="s">
        <v>278</v>
      </c>
      <c r="D133" s="172" t="s">
        <v>274</v>
      </c>
      <c r="E133" s="173" t="s">
        <v>4099</v>
      </c>
      <c r="F133" s="174" t="s">
        <v>4100</v>
      </c>
      <c r="G133" s="175" t="s">
        <v>302</v>
      </c>
      <c r="H133" s="176">
        <v>100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16.5" customHeight="1" x14ac:dyDescent="0.15">
      <c r="A134" s="35"/>
      <c r="B134" s="141"/>
      <c r="C134" s="172" t="s">
        <v>299</v>
      </c>
      <c r="D134" s="172" t="s">
        <v>274</v>
      </c>
      <c r="E134" s="173" t="s">
        <v>4101</v>
      </c>
      <c r="F134" s="174" t="s">
        <v>4102</v>
      </c>
      <c r="G134" s="175" t="s">
        <v>302</v>
      </c>
      <c r="H134" s="176">
        <v>32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16.5" customHeight="1" x14ac:dyDescent="0.15">
      <c r="A135" s="35"/>
      <c r="B135" s="141"/>
      <c r="C135" s="172" t="s">
        <v>304</v>
      </c>
      <c r="D135" s="172" t="s">
        <v>274</v>
      </c>
      <c r="E135" s="173" t="s">
        <v>4103</v>
      </c>
      <c r="F135" s="174" t="s">
        <v>4104</v>
      </c>
      <c r="G135" s="175" t="s">
        <v>302</v>
      </c>
      <c r="H135" s="176">
        <v>9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16.5" customHeight="1" x14ac:dyDescent="0.15">
      <c r="A136" s="35"/>
      <c r="B136" s="141"/>
      <c r="C136" s="172" t="s">
        <v>310</v>
      </c>
      <c r="D136" s="172" t="s">
        <v>274</v>
      </c>
      <c r="E136" s="173" t="s">
        <v>4105</v>
      </c>
      <c r="F136" s="174" t="s">
        <v>4106</v>
      </c>
      <c r="G136" s="175" t="s">
        <v>302</v>
      </c>
      <c r="H136" s="176">
        <v>7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21.75" customHeight="1" x14ac:dyDescent="0.15">
      <c r="A137" s="35"/>
      <c r="B137" s="141"/>
      <c r="C137" s="172" t="s">
        <v>316</v>
      </c>
      <c r="D137" s="172" t="s">
        <v>274</v>
      </c>
      <c r="E137" s="173" t="s">
        <v>4107</v>
      </c>
      <c r="F137" s="174" t="s">
        <v>4108</v>
      </c>
      <c r="G137" s="175" t="s">
        <v>302</v>
      </c>
      <c r="H137" s="176">
        <v>2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21.75" customHeight="1" x14ac:dyDescent="0.15">
      <c r="A138" s="35"/>
      <c r="B138" s="141"/>
      <c r="C138" s="172" t="s">
        <v>272</v>
      </c>
      <c r="D138" s="172" t="s">
        <v>274</v>
      </c>
      <c r="E138" s="173" t="s">
        <v>4109</v>
      </c>
      <c r="F138" s="174" t="s">
        <v>4110</v>
      </c>
      <c r="G138" s="175" t="s">
        <v>302</v>
      </c>
      <c r="H138" s="176">
        <v>11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16.5" customHeight="1" x14ac:dyDescent="0.15">
      <c r="A139" s="35"/>
      <c r="B139" s="141"/>
      <c r="C139" s="172" t="s">
        <v>115</v>
      </c>
      <c r="D139" s="172" t="s">
        <v>274</v>
      </c>
      <c r="E139" s="173" t="s">
        <v>4111</v>
      </c>
      <c r="F139" s="174" t="s">
        <v>4112</v>
      </c>
      <c r="G139" s="175" t="s">
        <v>302</v>
      </c>
      <c r="H139" s="176">
        <v>16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 x14ac:dyDescent="0.15">
      <c r="A140" s="35"/>
      <c r="B140" s="141"/>
      <c r="C140" s="172" t="s">
        <v>118</v>
      </c>
      <c r="D140" s="172" t="s">
        <v>274</v>
      </c>
      <c r="E140" s="173" t="s">
        <v>4113</v>
      </c>
      <c r="F140" s="174" t="s">
        <v>4114</v>
      </c>
      <c r="G140" s="175" t="s">
        <v>302</v>
      </c>
      <c r="H140" s="176">
        <v>16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 x14ac:dyDescent="0.15">
      <c r="A141" s="35"/>
      <c r="B141" s="141"/>
      <c r="C141" s="172" t="s">
        <v>121</v>
      </c>
      <c r="D141" s="172" t="s">
        <v>274</v>
      </c>
      <c r="E141" s="173" t="s">
        <v>4115</v>
      </c>
      <c r="F141" s="174" t="s">
        <v>4116</v>
      </c>
      <c r="G141" s="175" t="s">
        <v>302</v>
      </c>
      <c r="H141" s="176">
        <v>4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21.75" customHeight="1" x14ac:dyDescent="0.15">
      <c r="A142" s="35"/>
      <c r="B142" s="141"/>
      <c r="C142" s="172" t="s">
        <v>124</v>
      </c>
      <c r="D142" s="172" t="s">
        <v>274</v>
      </c>
      <c r="E142" s="173" t="s">
        <v>4117</v>
      </c>
      <c r="F142" s="174" t="s">
        <v>4118</v>
      </c>
      <c r="G142" s="175" t="s">
        <v>302</v>
      </c>
      <c r="H142" s="176">
        <v>4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16.5" customHeight="1" x14ac:dyDescent="0.15">
      <c r="A143" s="35"/>
      <c r="B143" s="141"/>
      <c r="C143" s="172" t="s">
        <v>127</v>
      </c>
      <c r="D143" s="172" t="s">
        <v>274</v>
      </c>
      <c r="E143" s="173" t="s">
        <v>4119</v>
      </c>
      <c r="F143" s="174" t="s">
        <v>4120</v>
      </c>
      <c r="G143" s="175" t="s">
        <v>302</v>
      </c>
      <c r="H143" s="176">
        <v>178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12" customFormat="1" ht="25.9" customHeight="1" x14ac:dyDescent="0.15">
      <c r="B144" s="159"/>
      <c r="D144" s="160" t="s">
        <v>74</v>
      </c>
      <c r="E144" s="161" t="s">
        <v>2869</v>
      </c>
      <c r="F144" s="161" t="s">
        <v>3996</v>
      </c>
      <c r="I144" s="162"/>
      <c r="J144" s="163">
        <f>BK144</f>
        <v>0</v>
      </c>
      <c r="L144" s="159"/>
      <c r="M144" s="164"/>
      <c r="N144" s="165"/>
      <c r="O144" s="165"/>
      <c r="P144" s="166">
        <f>SUM(P145:P155)</f>
        <v>0</v>
      </c>
      <c r="Q144" s="165"/>
      <c r="R144" s="166">
        <f>SUM(R145:R155)</f>
        <v>0</v>
      </c>
      <c r="S144" s="165"/>
      <c r="T144" s="167">
        <f>SUM(T145:T155)</f>
        <v>0</v>
      </c>
      <c r="AR144" s="160" t="s">
        <v>82</v>
      </c>
      <c r="AT144" s="168" t="s">
        <v>74</v>
      </c>
      <c r="AU144" s="168" t="s">
        <v>75</v>
      </c>
      <c r="AY144" s="160" t="s">
        <v>271</v>
      </c>
      <c r="BK144" s="169">
        <f>SUM(BK145:BK155)</f>
        <v>0</v>
      </c>
    </row>
    <row r="145" spans="1:65" s="2" customFormat="1" ht="21.75" customHeight="1" x14ac:dyDescent="0.15">
      <c r="A145" s="35"/>
      <c r="B145" s="141"/>
      <c r="C145" s="172" t="s">
        <v>154</v>
      </c>
      <c r="D145" s="172" t="s">
        <v>274</v>
      </c>
      <c r="E145" s="173" t="s">
        <v>4121</v>
      </c>
      <c r="F145" s="174" t="s">
        <v>4122</v>
      </c>
      <c r="G145" s="175" t="s">
        <v>319</v>
      </c>
      <c r="H145" s="176">
        <v>1000</v>
      </c>
      <c r="I145" s="177"/>
      <c r="J145" s="176">
        <f t="shared" ref="J145:J155" si="15">ROUND(I145*H145,2)</f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ref="P145:P155" si="16">O145*H145</f>
        <v>0</v>
      </c>
      <c r="Q145" s="181">
        <v>0</v>
      </c>
      <c r="R145" s="181">
        <f t="shared" ref="R145:R155" si="17">Q145*H145</f>
        <v>0</v>
      </c>
      <c r="S145" s="181">
        <v>0</v>
      </c>
      <c r="T145" s="182">
        <f t="shared" ref="T145:T155" si="18"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ref="BE145:BE155" si="19">IF(N145="základná",J145,0)</f>
        <v>0</v>
      </c>
      <c r="BF145" s="105">
        <f t="shared" ref="BF145:BF155" si="20">IF(N145="znížená",J145,0)</f>
        <v>0</v>
      </c>
      <c r="BG145" s="105">
        <f t="shared" ref="BG145:BG155" si="21">IF(N145="zákl. prenesená",J145,0)</f>
        <v>0</v>
      </c>
      <c r="BH145" s="105">
        <f t="shared" ref="BH145:BH155" si="22">IF(N145="zníž. prenesená",J145,0)</f>
        <v>0</v>
      </c>
      <c r="BI145" s="105">
        <f t="shared" ref="BI145:BI155" si="23">IF(N145="nulová",J145,0)</f>
        <v>0</v>
      </c>
      <c r="BJ145" s="18" t="s">
        <v>88</v>
      </c>
      <c r="BK145" s="105">
        <f t="shared" ref="BK145:BK155" si="24">ROUND(I145*H145,2)</f>
        <v>0</v>
      </c>
      <c r="BL145" s="18" t="s">
        <v>278</v>
      </c>
      <c r="BM145" s="183" t="s">
        <v>465</v>
      </c>
    </row>
    <row r="146" spans="1:65" s="2" customFormat="1" ht="21.75" customHeight="1" x14ac:dyDescent="0.15">
      <c r="A146" s="35"/>
      <c r="B146" s="141"/>
      <c r="C146" s="172" t="s">
        <v>367</v>
      </c>
      <c r="D146" s="172" t="s">
        <v>274</v>
      </c>
      <c r="E146" s="173" t="s">
        <v>4123</v>
      </c>
      <c r="F146" s="174" t="s">
        <v>4122</v>
      </c>
      <c r="G146" s="175" t="s">
        <v>319</v>
      </c>
      <c r="H146" s="176">
        <v>40</v>
      </c>
      <c r="I146" s="177"/>
      <c r="J146" s="176">
        <f t="shared" si="1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16"/>
        <v>0</v>
      </c>
      <c r="Q146" s="181">
        <v>0</v>
      </c>
      <c r="R146" s="181">
        <f t="shared" si="17"/>
        <v>0</v>
      </c>
      <c r="S146" s="181">
        <v>0</v>
      </c>
      <c r="T146" s="182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88</v>
      </c>
      <c r="BK146" s="105">
        <f t="shared" si="24"/>
        <v>0</v>
      </c>
      <c r="BL146" s="18" t="s">
        <v>278</v>
      </c>
      <c r="BM146" s="183" t="s">
        <v>478</v>
      </c>
    </row>
    <row r="147" spans="1:65" s="2" customFormat="1" ht="21.75" customHeight="1" x14ac:dyDescent="0.15">
      <c r="A147" s="35"/>
      <c r="B147" s="141"/>
      <c r="C147" s="172" t="s">
        <v>374</v>
      </c>
      <c r="D147" s="172" t="s">
        <v>274</v>
      </c>
      <c r="E147" s="173" t="s">
        <v>4124</v>
      </c>
      <c r="F147" s="174" t="s">
        <v>4122</v>
      </c>
      <c r="G147" s="175" t="s">
        <v>319</v>
      </c>
      <c r="H147" s="176">
        <v>250</v>
      </c>
      <c r="I147" s="177"/>
      <c r="J147" s="176">
        <f t="shared" si="1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16"/>
        <v>0</v>
      </c>
      <c r="Q147" s="181">
        <v>0</v>
      </c>
      <c r="R147" s="181">
        <f t="shared" si="17"/>
        <v>0</v>
      </c>
      <c r="S147" s="181">
        <v>0</v>
      </c>
      <c r="T147" s="182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278</v>
      </c>
      <c r="BM147" s="183" t="s">
        <v>488</v>
      </c>
    </row>
    <row r="148" spans="1:65" s="2" customFormat="1" ht="16.5" customHeight="1" x14ac:dyDescent="0.15">
      <c r="A148" s="35"/>
      <c r="B148" s="141"/>
      <c r="C148" s="172" t="s">
        <v>379</v>
      </c>
      <c r="D148" s="172" t="s">
        <v>274</v>
      </c>
      <c r="E148" s="173" t="s">
        <v>4021</v>
      </c>
      <c r="F148" s="174" t="s">
        <v>4022</v>
      </c>
      <c r="G148" s="175" t="s">
        <v>302</v>
      </c>
      <c r="H148" s="176">
        <v>129</v>
      </c>
      <c r="I148" s="177"/>
      <c r="J148" s="176">
        <f t="shared" si="1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16"/>
        <v>0</v>
      </c>
      <c r="Q148" s="181">
        <v>0</v>
      </c>
      <c r="R148" s="181">
        <f t="shared" si="17"/>
        <v>0</v>
      </c>
      <c r="S148" s="181">
        <v>0</v>
      </c>
      <c r="T148" s="182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278</v>
      </c>
      <c r="BM148" s="183" t="s">
        <v>500</v>
      </c>
    </row>
    <row r="149" spans="1:65" s="2" customFormat="1" ht="33" customHeight="1" x14ac:dyDescent="0.15">
      <c r="A149" s="35"/>
      <c r="B149" s="141"/>
      <c r="C149" s="172" t="s">
        <v>384</v>
      </c>
      <c r="D149" s="172" t="s">
        <v>274</v>
      </c>
      <c r="E149" s="173" t="s">
        <v>4125</v>
      </c>
      <c r="F149" s="174" t="s">
        <v>4126</v>
      </c>
      <c r="G149" s="175" t="s">
        <v>302</v>
      </c>
      <c r="H149" s="176">
        <v>4300</v>
      </c>
      <c r="I149" s="177"/>
      <c r="J149" s="176">
        <f t="shared" si="1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16"/>
        <v>0</v>
      </c>
      <c r="Q149" s="181">
        <v>0</v>
      </c>
      <c r="R149" s="181">
        <f t="shared" si="17"/>
        <v>0</v>
      </c>
      <c r="S149" s="181">
        <v>0</v>
      </c>
      <c r="T149" s="182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278</v>
      </c>
      <c r="BM149" s="183" t="s">
        <v>514</v>
      </c>
    </row>
    <row r="150" spans="1:65" s="2" customFormat="1" ht="33" customHeight="1" x14ac:dyDescent="0.15">
      <c r="A150" s="35"/>
      <c r="B150" s="141"/>
      <c r="C150" s="172" t="s">
        <v>7</v>
      </c>
      <c r="D150" s="172" t="s">
        <v>274</v>
      </c>
      <c r="E150" s="173" t="s">
        <v>4127</v>
      </c>
      <c r="F150" s="174" t="s">
        <v>4028</v>
      </c>
      <c r="G150" s="175" t="s">
        <v>2862</v>
      </c>
      <c r="H150" s="176">
        <v>1</v>
      </c>
      <c r="I150" s="177"/>
      <c r="J150" s="176">
        <f t="shared" si="1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16"/>
        <v>0</v>
      </c>
      <c r="Q150" s="181">
        <v>0</v>
      </c>
      <c r="R150" s="181">
        <f t="shared" si="17"/>
        <v>0</v>
      </c>
      <c r="S150" s="181">
        <v>0</v>
      </c>
      <c r="T150" s="182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528</v>
      </c>
    </row>
    <row r="151" spans="1:65" s="2" customFormat="1" ht="16.5" customHeight="1" x14ac:dyDescent="0.15">
      <c r="A151" s="35"/>
      <c r="B151" s="141"/>
      <c r="C151" s="172" t="s">
        <v>409</v>
      </c>
      <c r="D151" s="172" t="s">
        <v>274</v>
      </c>
      <c r="E151" s="173" t="s">
        <v>4128</v>
      </c>
      <c r="F151" s="174" t="s">
        <v>4030</v>
      </c>
      <c r="G151" s="175" t="s">
        <v>302</v>
      </c>
      <c r="H151" s="176">
        <v>4</v>
      </c>
      <c r="I151" s="177"/>
      <c r="J151" s="176">
        <f t="shared" si="1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16"/>
        <v>0</v>
      </c>
      <c r="Q151" s="181">
        <v>0</v>
      </c>
      <c r="R151" s="181">
        <f t="shared" si="17"/>
        <v>0</v>
      </c>
      <c r="S151" s="181">
        <v>0</v>
      </c>
      <c r="T151" s="182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278</v>
      </c>
      <c r="BM151" s="183" t="s">
        <v>542</v>
      </c>
    </row>
    <row r="152" spans="1:65" s="2" customFormat="1" ht="16.5" customHeight="1" x14ac:dyDescent="0.15">
      <c r="A152" s="35"/>
      <c r="B152" s="141"/>
      <c r="C152" s="172" t="s">
        <v>414</v>
      </c>
      <c r="D152" s="172" t="s">
        <v>274</v>
      </c>
      <c r="E152" s="173" t="s">
        <v>4129</v>
      </c>
      <c r="F152" s="174" t="s">
        <v>4032</v>
      </c>
      <c r="G152" s="175" t="s">
        <v>2862</v>
      </c>
      <c r="H152" s="176">
        <v>1</v>
      </c>
      <c r="I152" s="177"/>
      <c r="J152" s="176">
        <f t="shared" si="1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16"/>
        <v>0</v>
      </c>
      <c r="Q152" s="181">
        <v>0</v>
      </c>
      <c r="R152" s="181">
        <f t="shared" si="17"/>
        <v>0</v>
      </c>
      <c r="S152" s="181">
        <v>0</v>
      </c>
      <c r="T152" s="182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278</v>
      </c>
      <c r="BM152" s="183" t="s">
        <v>555</v>
      </c>
    </row>
    <row r="153" spans="1:65" s="2" customFormat="1" ht="16.5" customHeight="1" x14ac:dyDescent="0.15">
      <c r="A153" s="35"/>
      <c r="B153" s="141"/>
      <c r="C153" s="172" t="s">
        <v>419</v>
      </c>
      <c r="D153" s="172" t="s">
        <v>274</v>
      </c>
      <c r="E153" s="173" t="s">
        <v>4033</v>
      </c>
      <c r="F153" s="174" t="s">
        <v>4034</v>
      </c>
      <c r="G153" s="175" t="s">
        <v>319</v>
      </c>
      <c r="H153" s="176">
        <v>1290</v>
      </c>
      <c r="I153" s="177"/>
      <c r="J153" s="176">
        <f t="shared" si="1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16"/>
        <v>0</v>
      </c>
      <c r="Q153" s="181">
        <v>0</v>
      </c>
      <c r="R153" s="181">
        <f t="shared" si="17"/>
        <v>0</v>
      </c>
      <c r="S153" s="181">
        <v>0</v>
      </c>
      <c r="T153" s="182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278</v>
      </c>
      <c r="BM153" s="183" t="s">
        <v>1128</v>
      </c>
    </row>
    <row r="154" spans="1:65" s="2" customFormat="1" ht="21.75" customHeight="1" x14ac:dyDescent="0.15">
      <c r="A154" s="35"/>
      <c r="B154" s="141"/>
      <c r="C154" s="172" t="s">
        <v>424</v>
      </c>
      <c r="D154" s="172" t="s">
        <v>274</v>
      </c>
      <c r="E154" s="173" t="s">
        <v>4130</v>
      </c>
      <c r="F154" s="174" t="s">
        <v>4131</v>
      </c>
      <c r="G154" s="175" t="s">
        <v>319</v>
      </c>
      <c r="H154" s="176">
        <v>100</v>
      </c>
      <c r="I154" s="177"/>
      <c r="J154" s="176">
        <f t="shared" si="1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16"/>
        <v>0</v>
      </c>
      <c r="Q154" s="181">
        <v>0</v>
      </c>
      <c r="R154" s="181">
        <f t="shared" si="17"/>
        <v>0</v>
      </c>
      <c r="S154" s="181">
        <v>0</v>
      </c>
      <c r="T154" s="182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278</v>
      </c>
      <c r="BM154" s="183" t="s">
        <v>1144</v>
      </c>
    </row>
    <row r="155" spans="1:65" s="2" customFormat="1" ht="16.5" customHeight="1" x14ac:dyDescent="0.15">
      <c r="A155" s="35"/>
      <c r="B155" s="141"/>
      <c r="C155" s="172" t="s">
        <v>428</v>
      </c>
      <c r="D155" s="172" t="s">
        <v>274</v>
      </c>
      <c r="E155" s="173" t="s">
        <v>4132</v>
      </c>
      <c r="F155" s="174" t="s">
        <v>4133</v>
      </c>
      <c r="G155" s="175" t="s">
        <v>302</v>
      </c>
      <c r="H155" s="176">
        <v>50</v>
      </c>
      <c r="I155" s="177"/>
      <c r="J155" s="176">
        <f t="shared" si="1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16"/>
        <v>0</v>
      </c>
      <c r="Q155" s="181">
        <v>0</v>
      </c>
      <c r="R155" s="181">
        <f t="shared" si="17"/>
        <v>0</v>
      </c>
      <c r="S155" s="181">
        <v>0</v>
      </c>
      <c r="T155" s="182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278</v>
      </c>
      <c r="BM155" s="183" t="s">
        <v>1158</v>
      </c>
    </row>
    <row r="156" spans="1:65" s="12" customFormat="1" ht="25.9" customHeight="1" x14ac:dyDescent="0.15">
      <c r="B156" s="159"/>
      <c r="D156" s="160" t="s">
        <v>74</v>
      </c>
      <c r="E156" s="161" t="s">
        <v>2883</v>
      </c>
      <c r="F156" s="161" t="s">
        <v>4039</v>
      </c>
      <c r="I156" s="162"/>
      <c r="J156" s="163">
        <f>BK156</f>
        <v>0</v>
      </c>
      <c r="L156" s="159"/>
      <c r="M156" s="164"/>
      <c r="N156" s="165"/>
      <c r="O156" s="165"/>
      <c r="P156" s="166">
        <f>SUM(P157:P171)</f>
        <v>0</v>
      </c>
      <c r="Q156" s="165"/>
      <c r="R156" s="166">
        <f>SUM(R157:R171)</f>
        <v>0</v>
      </c>
      <c r="S156" s="165"/>
      <c r="T156" s="167">
        <f>SUM(T157:T171)</f>
        <v>0</v>
      </c>
      <c r="AR156" s="160" t="s">
        <v>82</v>
      </c>
      <c r="AT156" s="168" t="s">
        <v>74</v>
      </c>
      <c r="AU156" s="168" t="s">
        <v>75</v>
      </c>
      <c r="AY156" s="160" t="s">
        <v>271</v>
      </c>
      <c r="BK156" s="169">
        <f>SUM(BK157:BK171)</f>
        <v>0</v>
      </c>
    </row>
    <row r="157" spans="1:65" s="2" customFormat="1" ht="16.5" customHeight="1" x14ac:dyDescent="0.15">
      <c r="A157" s="35"/>
      <c r="B157" s="141"/>
      <c r="C157" s="172" t="s">
        <v>433</v>
      </c>
      <c r="D157" s="172" t="s">
        <v>274</v>
      </c>
      <c r="E157" s="173" t="s">
        <v>4134</v>
      </c>
      <c r="F157" s="174" t="s">
        <v>4041</v>
      </c>
      <c r="G157" s="175" t="s">
        <v>2862</v>
      </c>
      <c r="H157" s="176">
        <v>1</v>
      </c>
      <c r="I157" s="177"/>
      <c r="J157" s="176">
        <f t="shared" ref="J157:J171" si="25"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ref="P157:P171" si="26">O157*H157</f>
        <v>0</v>
      </c>
      <c r="Q157" s="181">
        <v>0</v>
      </c>
      <c r="R157" s="181">
        <f t="shared" ref="R157:R171" si="27">Q157*H157</f>
        <v>0</v>
      </c>
      <c r="S157" s="181">
        <v>0</v>
      </c>
      <c r="T157" s="182">
        <f t="shared" ref="T157:T171" si="2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ref="BE157:BE171" si="29">IF(N157="základná",J157,0)</f>
        <v>0</v>
      </c>
      <c r="BF157" s="105">
        <f t="shared" ref="BF157:BF171" si="30">IF(N157="znížená",J157,0)</f>
        <v>0</v>
      </c>
      <c r="BG157" s="105">
        <f t="shared" ref="BG157:BG171" si="31">IF(N157="zákl. prenesená",J157,0)</f>
        <v>0</v>
      </c>
      <c r="BH157" s="105">
        <f t="shared" ref="BH157:BH171" si="32">IF(N157="zníž. prenesená",J157,0)</f>
        <v>0</v>
      </c>
      <c r="BI157" s="105">
        <f t="shared" ref="BI157:BI171" si="33">IF(N157="nulová",J157,0)</f>
        <v>0</v>
      </c>
      <c r="BJ157" s="18" t="s">
        <v>88</v>
      </c>
      <c r="BK157" s="105">
        <f t="shared" ref="BK157:BK171" si="34">ROUND(I157*H157,2)</f>
        <v>0</v>
      </c>
      <c r="BL157" s="18" t="s">
        <v>278</v>
      </c>
      <c r="BM157" s="183" t="s">
        <v>1172</v>
      </c>
    </row>
    <row r="158" spans="1:65" s="2" customFormat="1" ht="33" customHeight="1" x14ac:dyDescent="0.15">
      <c r="A158" s="35"/>
      <c r="B158" s="141"/>
      <c r="C158" s="172" t="s">
        <v>437</v>
      </c>
      <c r="D158" s="172" t="s">
        <v>274</v>
      </c>
      <c r="E158" s="173" t="s">
        <v>4135</v>
      </c>
      <c r="F158" s="174" t="s">
        <v>4043</v>
      </c>
      <c r="G158" s="175" t="s">
        <v>2862</v>
      </c>
      <c r="H158" s="176">
        <v>1</v>
      </c>
      <c r="I158" s="177"/>
      <c r="J158" s="176">
        <f t="shared" si="2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26"/>
        <v>0</v>
      </c>
      <c r="Q158" s="181">
        <v>0</v>
      </c>
      <c r="R158" s="181">
        <f t="shared" si="27"/>
        <v>0</v>
      </c>
      <c r="S158" s="181">
        <v>0</v>
      </c>
      <c r="T158" s="182">
        <f t="shared" si="2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82</v>
      </c>
      <c r="AY158" s="18" t="s">
        <v>271</v>
      </c>
      <c r="BE158" s="105">
        <f t="shared" si="29"/>
        <v>0</v>
      </c>
      <c r="BF158" s="105">
        <f t="shared" si="30"/>
        <v>0</v>
      </c>
      <c r="BG158" s="105">
        <f t="shared" si="31"/>
        <v>0</v>
      </c>
      <c r="BH158" s="105">
        <f t="shared" si="32"/>
        <v>0</v>
      </c>
      <c r="BI158" s="105">
        <f t="shared" si="33"/>
        <v>0</v>
      </c>
      <c r="BJ158" s="18" t="s">
        <v>88</v>
      </c>
      <c r="BK158" s="105">
        <f t="shared" si="34"/>
        <v>0</v>
      </c>
      <c r="BL158" s="18" t="s">
        <v>278</v>
      </c>
      <c r="BM158" s="183" t="s">
        <v>1189</v>
      </c>
    </row>
    <row r="159" spans="1:65" s="2" customFormat="1" ht="16.5" customHeight="1" x14ac:dyDescent="0.15">
      <c r="A159" s="35"/>
      <c r="B159" s="141"/>
      <c r="C159" s="172" t="s">
        <v>441</v>
      </c>
      <c r="D159" s="172" t="s">
        <v>274</v>
      </c>
      <c r="E159" s="173" t="s">
        <v>4136</v>
      </c>
      <c r="F159" s="174" t="s">
        <v>4045</v>
      </c>
      <c r="G159" s="175" t="s">
        <v>2862</v>
      </c>
      <c r="H159" s="176">
        <v>1</v>
      </c>
      <c r="I159" s="177"/>
      <c r="J159" s="176">
        <f t="shared" si="2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26"/>
        <v>0</v>
      </c>
      <c r="Q159" s="181">
        <v>0</v>
      </c>
      <c r="R159" s="181">
        <f t="shared" si="27"/>
        <v>0</v>
      </c>
      <c r="S159" s="181">
        <v>0</v>
      </c>
      <c r="T159" s="182">
        <f t="shared" si="2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82</v>
      </c>
      <c r="AY159" s="18" t="s">
        <v>271</v>
      </c>
      <c r="BE159" s="105">
        <f t="shared" si="29"/>
        <v>0</v>
      </c>
      <c r="BF159" s="105">
        <f t="shared" si="30"/>
        <v>0</v>
      </c>
      <c r="BG159" s="105">
        <f t="shared" si="31"/>
        <v>0</v>
      </c>
      <c r="BH159" s="105">
        <f t="shared" si="32"/>
        <v>0</v>
      </c>
      <c r="BI159" s="105">
        <f t="shared" si="33"/>
        <v>0</v>
      </c>
      <c r="BJ159" s="18" t="s">
        <v>88</v>
      </c>
      <c r="BK159" s="105">
        <f t="shared" si="34"/>
        <v>0</v>
      </c>
      <c r="BL159" s="18" t="s">
        <v>278</v>
      </c>
      <c r="BM159" s="183" t="s">
        <v>1204</v>
      </c>
    </row>
    <row r="160" spans="1:65" s="2" customFormat="1" ht="16.5" customHeight="1" x14ac:dyDescent="0.15">
      <c r="A160" s="35"/>
      <c r="B160" s="141"/>
      <c r="C160" s="172" t="s">
        <v>458</v>
      </c>
      <c r="D160" s="172" t="s">
        <v>274</v>
      </c>
      <c r="E160" s="173" t="s">
        <v>4137</v>
      </c>
      <c r="F160" s="174" t="s">
        <v>4047</v>
      </c>
      <c r="G160" s="175" t="s">
        <v>2862</v>
      </c>
      <c r="H160" s="176">
        <v>1</v>
      </c>
      <c r="I160" s="177"/>
      <c r="J160" s="176">
        <f t="shared" si="2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26"/>
        <v>0</v>
      </c>
      <c r="Q160" s="181">
        <v>0</v>
      </c>
      <c r="R160" s="181">
        <f t="shared" si="27"/>
        <v>0</v>
      </c>
      <c r="S160" s="181">
        <v>0</v>
      </c>
      <c r="T160" s="182">
        <f t="shared" si="2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82</v>
      </c>
      <c r="AY160" s="18" t="s">
        <v>271</v>
      </c>
      <c r="BE160" s="105">
        <f t="shared" si="29"/>
        <v>0</v>
      </c>
      <c r="BF160" s="105">
        <f t="shared" si="30"/>
        <v>0</v>
      </c>
      <c r="BG160" s="105">
        <f t="shared" si="31"/>
        <v>0</v>
      </c>
      <c r="BH160" s="105">
        <f t="shared" si="32"/>
        <v>0</v>
      </c>
      <c r="BI160" s="105">
        <f t="shared" si="33"/>
        <v>0</v>
      </c>
      <c r="BJ160" s="18" t="s">
        <v>88</v>
      </c>
      <c r="BK160" s="105">
        <f t="shared" si="34"/>
        <v>0</v>
      </c>
      <c r="BL160" s="18" t="s">
        <v>278</v>
      </c>
      <c r="BM160" s="183" t="s">
        <v>1216</v>
      </c>
    </row>
    <row r="161" spans="1:65" s="2" customFormat="1" ht="16.5" customHeight="1" x14ac:dyDescent="0.15">
      <c r="A161" s="35"/>
      <c r="B161" s="141"/>
      <c r="C161" s="172" t="s">
        <v>465</v>
      </c>
      <c r="D161" s="172" t="s">
        <v>274</v>
      </c>
      <c r="E161" s="173" t="s">
        <v>4138</v>
      </c>
      <c r="F161" s="174" t="s">
        <v>4139</v>
      </c>
      <c r="G161" s="175" t="s">
        <v>2862</v>
      </c>
      <c r="H161" s="176">
        <v>1</v>
      </c>
      <c r="I161" s="177"/>
      <c r="J161" s="176">
        <f t="shared" si="2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26"/>
        <v>0</v>
      </c>
      <c r="Q161" s="181">
        <v>0</v>
      </c>
      <c r="R161" s="181">
        <f t="shared" si="27"/>
        <v>0</v>
      </c>
      <c r="S161" s="181">
        <v>0</v>
      </c>
      <c r="T161" s="182">
        <f t="shared" si="2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 t="shared" si="29"/>
        <v>0</v>
      </c>
      <c r="BF161" s="105">
        <f t="shared" si="30"/>
        <v>0</v>
      </c>
      <c r="BG161" s="105">
        <f t="shared" si="31"/>
        <v>0</v>
      </c>
      <c r="BH161" s="105">
        <f t="shared" si="32"/>
        <v>0</v>
      </c>
      <c r="BI161" s="105">
        <f t="shared" si="33"/>
        <v>0</v>
      </c>
      <c r="BJ161" s="18" t="s">
        <v>88</v>
      </c>
      <c r="BK161" s="105">
        <f t="shared" si="34"/>
        <v>0</v>
      </c>
      <c r="BL161" s="18" t="s">
        <v>278</v>
      </c>
      <c r="BM161" s="183" t="s">
        <v>1228</v>
      </c>
    </row>
    <row r="162" spans="1:65" s="2" customFormat="1" ht="16.5" customHeight="1" x14ac:dyDescent="0.15">
      <c r="A162" s="35"/>
      <c r="B162" s="141"/>
      <c r="C162" s="172" t="s">
        <v>473</v>
      </c>
      <c r="D162" s="172" t="s">
        <v>274</v>
      </c>
      <c r="E162" s="173" t="s">
        <v>4140</v>
      </c>
      <c r="F162" s="174" t="s">
        <v>4049</v>
      </c>
      <c r="G162" s="175" t="s">
        <v>2862</v>
      </c>
      <c r="H162" s="176">
        <v>1</v>
      </c>
      <c r="I162" s="177"/>
      <c r="J162" s="176">
        <f t="shared" si="2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26"/>
        <v>0</v>
      </c>
      <c r="Q162" s="181">
        <v>0</v>
      </c>
      <c r="R162" s="181">
        <f t="shared" si="27"/>
        <v>0</v>
      </c>
      <c r="S162" s="181">
        <v>0</v>
      </c>
      <c r="T162" s="182">
        <f t="shared" si="2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82</v>
      </c>
      <c r="AY162" s="18" t="s">
        <v>271</v>
      </c>
      <c r="BE162" s="105">
        <f t="shared" si="29"/>
        <v>0</v>
      </c>
      <c r="BF162" s="105">
        <f t="shared" si="30"/>
        <v>0</v>
      </c>
      <c r="BG162" s="105">
        <f t="shared" si="31"/>
        <v>0</v>
      </c>
      <c r="BH162" s="105">
        <f t="shared" si="32"/>
        <v>0</v>
      </c>
      <c r="BI162" s="105">
        <f t="shared" si="33"/>
        <v>0</v>
      </c>
      <c r="BJ162" s="18" t="s">
        <v>88</v>
      </c>
      <c r="BK162" s="105">
        <f t="shared" si="34"/>
        <v>0</v>
      </c>
      <c r="BL162" s="18" t="s">
        <v>278</v>
      </c>
      <c r="BM162" s="183" t="s">
        <v>1238</v>
      </c>
    </row>
    <row r="163" spans="1:65" s="2" customFormat="1" ht="16.5" customHeight="1" x14ac:dyDescent="0.15">
      <c r="A163" s="35"/>
      <c r="B163" s="141"/>
      <c r="C163" s="172" t="s">
        <v>478</v>
      </c>
      <c r="D163" s="172" t="s">
        <v>274</v>
      </c>
      <c r="E163" s="173" t="s">
        <v>4141</v>
      </c>
      <c r="F163" s="174" t="s">
        <v>4082</v>
      </c>
      <c r="G163" s="175" t="s">
        <v>2862</v>
      </c>
      <c r="H163" s="176">
        <v>1</v>
      </c>
      <c r="I163" s="177"/>
      <c r="J163" s="176">
        <f t="shared" si="2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26"/>
        <v>0</v>
      </c>
      <c r="Q163" s="181">
        <v>0</v>
      </c>
      <c r="R163" s="181">
        <f t="shared" si="27"/>
        <v>0</v>
      </c>
      <c r="S163" s="181">
        <v>0</v>
      </c>
      <c r="T163" s="182">
        <f t="shared" si="2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 t="shared" si="29"/>
        <v>0</v>
      </c>
      <c r="BF163" s="105">
        <f t="shared" si="30"/>
        <v>0</v>
      </c>
      <c r="BG163" s="105">
        <f t="shared" si="31"/>
        <v>0</v>
      </c>
      <c r="BH163" s="105">
        <f t="shared" si="32"/>
        <v>0</v>
      </c>
      <c r="BI163" s="105">
        <f t="shared" si="33"/>
        <v>0</v>
      </c>
      <c r="BJ163" s="18" t="s">
        <v>88</v>
      </c>
      <c r="BK163" s="105">
        <f t="shared" si="34"/>
        <v>0</v>
      </c>
      <c r="BL163" s="18" t="s">
        <v>278</v>
      </c>
      <c r="BM163" s="183" t="s">
        <v>1247</v>
      </c>
    </row>
    <row r="164" spans="1:65" s="2" customFormat="1" ht="16.5" customHeight="1" x14ac:dyDescent="0.15">
      <c r="A164" s="35"/>
      <c r="B164" s="141"/>
      <c r="C164" s="172" t="s">
        <v>482</v>
      </c>
      <c r="D164" s="172" t="s">
        <v>274</v>
      </c>
      <c r="E164" s="173" t="s">
        <v>4142</v>
      </c>
      <c r="F164" s="174" t="s">
        <v>4051</v>
      </c>
      <c r="G164" s="175" t="s">
        <v>2862</v>
      </c>
      <c r="H164" s="176">
        <v>1</v>
      </c>
      <c r="I164" s="177"/>
      <c r="J164" s="176">
        <f t="shared" si="2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26"/>
        <v>0</v>
      </c>
      <c r="Q164" s="181">
        <v>0</v>
      </c>
      <c r="R164" s="181">
        <f t="shared" si="27"/>
        <v>0</v>
      </c>
      <c r="S164" s="181">
        <v>0</v>
      </c>
      <c r="T164" s="182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88</v>
      </c>
      <c r="BK164" s="105">
        <f t="shared" si="34"/>
        <v>0</v>
      </c>
      <c r="BL164" s="18" t="s">
        <v>278</v>
      </c>
      <c r="BM164" s="183" t="s">
        <v>1257</v>
      </c>
    </row>
    <row r="165" spans="1:65" s="2" customFormat="1" ht="16.5" customHeight="1" x14ac:dyDescent="0.15">
      <c r="A165" s="35"/>
      <c r="B165" s="141"/>
      <c r="C165" s="172" t="s">
        <v>488</v>
      </c>
      <c r="D165" s="172" t="s">
        <v>274</v>
      </c>
      <c r="E165" s="173" t="s">
        <v>4143</v>
      </c>
      <c r="F165" s="174" t="s">
        <v>4053</v>
      </c>
      <c r="G165" s="175" t="s">
        <v>2862</v>
      </c>
      <c r="H165" s="176">
        <v>1</v>
      </c>
      <c r="I165" s="177"/>
      <c r="J165" s="176">
        <f t="shared" si="2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26"/>
        <v>0</v>
      </c>
      <c r="Q165" s="181">
        <v>0</v>
      </c>
      <c r="R165" s="181">
        <f t="shared" si="27"/>
        <v>0</v>
      </c>
      <c r="S165" s="181">
        <v>0</v>
      </c>
      <c r="T165" s="182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82</v>
      </c>
      <c r="AY165" s="18" t="s">
        <v>271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88</v>
      </c>
      <c r="BK165" s="105">
        <f t="shared" si="34"/>
        <v>0</v>
      </c>
      <c r="BL165" s="18" t="s">
        <v>278</v>
      </c>
      <c r="BM165" s="183" t="s">
        <v>1276</v>
      </c>
    </row>
    <row r="166" spans="1:65" s="2" customFormat="1" ht="16.5" customHeight="1" x14ac:dyDescent="0.15">
      <c r="A166" s="35"/>
      <c r="B166" s="141"/>
      <c r="C166" s="172" t="s">
        <v>496</v>
      </c>
      <c r="D166" s="172" t="s">
        <v>274</v>
      </c>
      <c r="E166" s="173" t="s">
        <v>4144</v>
      </c>
      <c r="F166" s="174" t="s">
        <v>4055</v>
      </c>
      <c r="G166" s="175" t="s">
        <v>2862</v>
      </c>
      <c r="H166" s="176">
        <v>1</v>
      </c>
      <c r="I166" s="177"/>
      <c r="J166" s="176">
        <f t="shared" si="2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26"/>
        <v>0</v>
      </c>
      <c r="Q166" s="181">
        <v>0</v>
      </c>
      <c r="R166" s="181">
        <f t="shared" si="27"/>
        <v>0</v>
      </c>
      <c r="S166" s="181">
        <v>0</v>
      </c>
      <c r="T166" s="182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88</v>
      </c>
      <c r="BK166" s="105">
        <f t="shared" si="34"/>
        <v>0</v>
      </c>
      <c r="BL166" s="18" t="s">
        <v>278</v>
      </c>
      <c r="BM166" s="183" t="s">
        <v>1285</v>
      </c>
    </row>
    <row r="167" spans="1:65" s="2" customFormat="1" ht="16.5" customHeight="1" x14ac:dyDescent="0.15">
      <c r="A167" s="35"/>
      <c r="B167" s="141"/>
      <c r="C167" s="172" t="s">
        <v>500</v>
      </c>
      <c r="D167" s="172" t="s">
        <v>274</v>
      </c>
      <c r="E167" s="173" t="s">
        <v>4145</v>
      </c>
      <c r="F167" s="174" t="s">
        <v>4057</v>
      </c>
      <c r="G167" s="175" t="s">
        <v>2862</v>
      </c>
      <c r="H167" s="176">
        <v>1</v>
      </c>
      <c r="I167" s="177"/>
      <c r="J167" s="176">
        <f t="shared" si="2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26"/>
        <v>0</v>
      </c>
      <c r="Q167" s="181">
        <v>0</v>
      </c>
      <c r="R167" s="181">
        <f t="shared" si="27"/>
        <v>0</v>
      </c>
      <c r="S167" s="181">
        <v>0</v>
      </c>
      <c r="T167" s="182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88</v>
      </c>
      <c r="BK167" s="105">
        <f t="shared" si="34"/>
        <v>0</v>
      </c>
      <c r="BL167" s="18" t="s">
        <v>278</v>
      </c>
      <c r="BM167" s="183" t="s">
        <v>1296</v>
      </c>
    </row>
    <row r="168" spans="1:65" s="2" customFormat="1" ht="16.5" customHeight="1" x14ac:dyDescent="0.15">
      <c r="A168" s="35"/>
      <c r="B168" s="141"/>
      <c r="C168" s="172" t="s">
        <v>507</v>
      </c>
      <c r="D168" s="172" t="s">
        <v>274</v>
      </c>
      <c r="E168" s="173" t="s">
        <v>4146</v>
      </c>
      <c r="F168" s="174" t="s">
        <v>4059</v>
      </c>
      <c r="G168" s="175" t="s">
        <v>2862</v>
      </c>
      <c r="H168" s="176">
        <v>1</v>
      </c>
      <c r="I168" s="177"/>
      <c r="J168" s="176">
        <f t="shared" si="2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26"/>
        <v>0</v>
      </c>
      <c r="Q168" s="181">
        <v>0</v>
      </c>
      <c r="R168" s="181">
        <f t="shared" si="27"/>
        <v>0</v>
      </c>
      <c r="S168" s="181">
        <v>0</v>
      </c>
      <c r="T168" s="182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88</v>
      </c>
      <c r="BK168" s="105">
        <f t="shared" si="34"/>
        <v>0</v>
      </c>
      <c r="BL168" s="18" t="s">
        <v>278</v>
      </c>
      <c r="BM168" s="183" t="s">
        <v>1302</v>
      </c>
    </row>
    <row r="169" spans="1:65" s="2" customFormat="1" ht="16.5" customHeight="1" x14ac:dyDescent="0.15">
      <c r="A169" s="35"/>
      <c r="B169" s="141"/>
      <c r="C169" s="172" t="s">
        <v>514</v>
      </c>
      <c r="D169" s="172" t="s">
        <v>274</v>
      </c>
      <c r="E169" s="173" t="s">
        <v>4147</v>
      </c>
      <c r="F169" s="174" t="s">
        <v>4061</v>
      </c>
      <c r="G169" s="175" t="s">
        <v>2862</v>
      </c>
      <c r="H169" s="176">
        <v>1</v>
      </c>
      <c r="I169" s="177"/>
      <c r="J169" s="176">
        <f t="shared" si="2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26"/>
        <v>0</v>
      </c>
      <c r="Q169" s="181">
        <v>0</v>
      </c>
      <c r="R169" s="181">
        <f t="shared" si="27"/>
        <v>0</v>
      </c>
      <c r="S169" s="181">
        <v>0</v>
      </c>
      <c r="T169" s="182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88</v>
      </c>
      <c r="BK169" s="105">
        <f t="shared" si="34"/>
        <v>0</v>
      </c>
      <c r="BL169" s="18" t="s">
        <v>278</v>
      </c>
      <c r="BM169" s="183" t="s">
        <v>1312</v>
      </c>
    </row>
    <row r="170" spans="1:65" s="2" customFormat="1" ht="16.5" customHeight="1" x14ac:dyDescent="0.15">
      <c r="A170" s="35"/>
      <c r="B170" s="141"/>
      <c r="C170" s="172" t="s">
        <v>519</v>
      </c>
      <c r="D170" s="172" t="s">
        <v>274</v>
      </c>
      <c r="E170" s="173" t="s">
        <v>4090</v>
      </c>
      <c r="F170" s="174" t="s">
        <v>4063</v>
      </c>
      <c r="G170" s="175" t="s">
        <v>2862</v>
      </c>
      <c r="H170" s="176">
        <v>1</v>
      </c>
      <c r="I170" s="177"/>
      <c r="J170" s="176">
        <f t="shared" si="2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26"/>
        <v>0</v>
      </c>
      <c r="Q170" s="181">
        <v>0</v>
      </c>
      <c r="R170" s="181">
        <f t="shared" si="27"/>
        <v>0</v>
      </c>
      <c r="S170" s="181">
        <v>0</v>
      </c>
      <c r="T170" s="182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88</v>
      </c>
      <c r="BK170" s="105">
        <f t="shared" si="34"/>
        <v>0</v>
      </c>
      <c r="BL170" s="18" t="s">
        <v>278</v>
      </c>
      <c r="BM170" s="183" t="s">
        <v>1321</v>
      </c>
    </row>
    <row r="171" spans="1:65" s="2" customFormat="1" ht="16.5" customHeight="1" x14ac:dyDescent="0.15">
      <c r="A171" s="35"/>
      <c r="B171" s="141"/>
      <c r="C171" s="172" t="s">
        <v>528</v>
      </c>
      <c r="D171" s="172" t="s">
        <v>274</v>
      </c>
      <c r="E171" s="173" t="s">
        <v>4091</v>
      </c>
      <c r="F171" s="174" t="s">
        <v>4065</v>
      </c>
      <c r="G171" s="175" t="s">
        <v>2862</v>
      </c>
      <c r="H171" s="176">
        <v>1</v>
      </c>
      <c r="I171" s="177"/>
      <c r="J171" s="176">
        <f t="shared" si="25"/>
        <v>0</v>
      </c>
      <c r="K171" s="178"/>
      <c r="L171" s="36"/>
      <c r="M171" s="241" t="s">
        <v>1</v>
      </c>
      <c r="N171" s="242" t="s">
        <v>41</v>
      </c>
      <c r="O171" s="243"/>
      <c r="P171" s="244">
        <f t="shared" si="26"/>
        <v>0</v>
      </c>
      <c r="Q171" s="244">
        <v>0</v>
      </c>
      <c r="R171" s="244">
        <f t="shared" si="27"/>
        <v>0</v>
      </c>
      <c r="S171" s="244">
        <v>0</v>
      </c>
      <c r="T171" s="245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82</v>
      </c>
      <c r="AY171" s="18" t="s">
        <v>271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88</v>
      </c>
      <c r="BK171" s="105">
        <f t="shared" si="34"/>
        <v>0</v>
      </c>
      <c r="BL171" s="18" t="s">
        <v>278</v>
      </c>
      <c r="BM171" s="183" t="s">
        <v>1338</v>
      </c>
    </row>
    <row r="172" spans="1:65" s="2" customFormat="1" ht="6.95" customHeight="1" x14ac:dyDescent="0.1">
      <c r="A172" s="35"/>
      <c r="B172" s="50"/>
      <c r="C172" s="51"/>
      <c r="D172" s="51"/>
      <c r="E172" s="51"/>
      <c r="F172" s="51"/>
      <c r="G172" s="51"/>
      <c r="H172" s="51"/>
      <c r="I172" s="51"/>
      <c r="J172" s="51"/>
      <c r="K172" s="51"/>
      <c r="L172" s="36"/>
      <c r="M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</row>
  </sheetData>
  <autoFilter ref="C127:K171" xr:uid="{00000000-0009-0000-0000-00000C000000}"/>
  <mergeCells count="13"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77"/>
  <sheetViews>
    <sheetView showGridLines="0" topLeftCell="A93" workbookViewId="0">
      <selection activeCell="J105" sqref="J105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126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4148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ROUND((SUM(BE104:BE106) + SUM(BE128:BE176)),  2)</f>
        <v>0</v>
      </c>
      <c r="G37" s="35"/>
      <c r="H37" s="35"/>
      <c r="I37" s="120">
        <v>0.2</v>
      </c>
      <c r="J37" s="119">
        <f>ROUND(((SUM(BE104:BE106) + SUM(BE128:BE176))*I37),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ROUND((SUM(BF104:BF106) + SUM(BF128:BF176)),  2)</f>
        <v>0</v>
      </c>
      <c r="G38" s="35"/>
      <c r="H38" s="35"/>
      <c r="I38" s="120">
        <v>0.2</v>
      </c>
      <c r="J38" s="119">
        <f>ROUND(((SUM(BF104:BF106) + SUM(BF128:BF176))*I38),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ROUND((SUM(BG104:BG106) + SUM(BG128:BG176)),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ROUND((SUM(BH104:BH106) + SUM(BH128:BH176)),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ROUND((SUM(BI104:BI106) + SUM(BI128:BI176)),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13 - Hlasová signalizácia požiaru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3936</v>
      </c>
      <c r="E99" s="133"/>
      <c r="F99" s="133"/>
      <c r="G99" s="133"/>
      <c r="H99" s="133"/>
      <c r="I99" s="133"/>
      <c r="J99" s="134">
        <f>J129</f>
        <v>0</v>
      </c>
      <c r="L99" s="131"/>
    </row>
    <row r="100" spans="1:65" s="9" customFormat="1" ht="24.95" customHeight="1" x14ac:dyDescent="0.1">
      <c r="B100" s="131"/>
      <c r="D100" s="132" t="s">
        <v>3937</v>
      </c>
      <c r="E100" s="133"/>
      <c r="F100" s="133"/>
      <c r="G100" s="133"/>
      <c r="H100" s="133"/>
      <c r="I100" s="133"/>
      <c r="J100" s="134">
        <f>J148</f>
        <v>0</v>
      </c>
      <c r="L100" s="131"/>
    </row>
    <row r="101" spans="1:65" s="9" customFormat="1" ht="24.95" customHeight="1" x14ac:dyDescent="0.1">
      <c r="B101" s="131"/>
      <c r="D101" s="132" t="s">
        <v>3938</v>
      </c>
      <c r="E101" s="133"/>
      <c r="F101" s="133"/>
      <c r="G101" s="133"/>
      <c r="H101" s="133"/>
      <c r="I101" s="133"/>
      <c r="J101" s="134">
        <f>J160</f>
        <v>0</v>
      </c>
      <c r="L101" s="131"/>
    </row>
    <row r="102" spans="1:65" s="2" customFormat="1" ht="21.75" customHeight="1" x14ac:dyDescent="0.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 x14ac:dyDescent="0.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 x14ac:dyDescent="0.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 x14ac:dyDescent="0.1">
      <c r="A105" s="35"/>
      <c r="B105" s="141"/>
      <c r="C105" s="142"/>
      <c r="D105" s="338" t="s">
        <v>255</v>
      </c>
      <c r="E105" s="342"/>
      <c r="F105" s="342"/>
      <c r="G105" s="142"/>
      <c r="H105" s="142"/>
      <c r="I105" s="142"/>
      <c r="J105" s="102">
        <v>0</v>
      </c>
      <c r="K105" s="142"/>
      <c r="L105" s="143"/>
      <c r="M105" s="144"/>
      <c r="N105" s="145" t="s">
        <v>41</v>
      </c>
      <c r="O105" s="144"/>
      <c r="P105" s="144"/>
      <c r="Q105" s="144"/>
      <c r="R105" s="144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6" t="s">
        <v>256</v>
      </c>
      <c r="AZ105" s="144"/>
      <c r="BA105" s="144"/>
      <c r="BB105" s="144"/>
      <c r="BC105" s="144"/>
      <c r="BD105" s="144"/>
      <c r="BE105" s="147">
        <f t="shared" ref="BE105" si="0">IF(N105="základná",J105,0)</f>
        <v>0</v>
      </c>
      <c r="BF105" s="147">
        <f t="shared" ref="BF105" si="1">IF(N105="znížená",J105,0)</f>
        <v>0</v>
      </c>
      <c r="BG105" s="147">
        <f t="shared" ref="BG105" si="2">IF(N105="zákl. prenesená",J105,0)</f>
        <v>0</v>
      </c>
      <c r="BH105" s="147">
        <f t="shared" ref="BH105" si="3">IF(N105="zníž. prenesená",J105,0)</f>
        <v>0</v>
      </c>
      <c r="BI105" s="147">
        <f t="shared" ref="BI105" si="4">IF(N105="nulová",J105,0)</f>
        <v>0</v>
      </c>
      <c r="BJ105" s="146" t="s">
        <v>88</v>
      </c>
      <c r="BK105" s="144"/>
      <c r="BL105" s="144"/>
      <c r="BM105" s="144"/>
    </row>
    <row r="106" spans="1:65" s="2" customFormat="1" x14ac:dyDescent="0.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 x14ac:dyDescent="0.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ROUND(J98+J104,2)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 x14ac:dyDescent="0.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 x14ac:dyDescent="0.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 x14ac:dyDescent="0.1">
      <c r="A113" s="35"/>
      <c r="B113" s="36"/>
      <c r="C113" s="22" t="s">
        <v>257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 x14ac:dyDescent="0.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 x14ac:dyDescent="0.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 x14ac:dyDescent="0.1">
      <c r="A116" s="35"/>
      <c r="B116" s="36"/>
      <c r="C116" s="35"/>
      <c r="D116" s="35"/>
      <c r="E116" s="340" t="str">
        <f>E7</f>
        <v>Kreatívne cenrum Nitra - Martinský vrch</v>
      </c>
      <c r="F116" s="341"/>
      <c r="G116" s="341"/>
      <c r="H116" s="341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 x14ac:dyDescent="0.1">
      <c r="B117" s="21"/>
      <c r="C117" s="28" t="s">
        <v>228</v>
      </c>
      <c r="L117" s="21"/>
    </row>
    <row r="118" spans="1:63" s="2" customFormat="1" ht="16.5" customHeight="1" x14ac:dyDescent="0.1">
      <c r="A118" s="35"/>
      <c r="B118" s="36"/>
      <c r="C118" s="35"/>
      <c r="D118" s="35"/>
      <c r="E118" s="340" t="s">
        <v>231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 x14ac:dyDescent="0.1">
      <c r="A119" s="35"/>
      <c r="B119" s="36"/>
      <c r="C119" s="28" t="s">
        <v>233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 x14ac:dyDescent="0.1">
      <c r="A120" s="35"/>
      <c r="B120" s="36"/>
      <c r="C120" s="35"/>
      <c r="D120" s="35"/>
      <c r="E120" s="321" t="str">
        <f>E11</f>
        <v>13 - Hlasová signalizácia požiaru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 x14ac:dyDescent="0.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 x14ac:dyDescent="0.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 t="str">
        <f>IF(J14="","",J14)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 x14ac:dyDescent="0.15">
      <c r="A124" s="35"/>
      <c r="B124" s="36"/>
      <c r="C124" s="28" t="s">
        <v>22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28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 x14ac:dyDescent="0.15">
      <c r="A125" s="35"/>
      <c r="B125" s="36"/>
      <c r="C125" s="28" t="s">
        <v>26</v>
      </c>
      <c r="D125" s="35"/>
      <c r="E125" s="35"/>
      <c r="F125" s="26" t="str">
        <f>IF(E20="","",E20)</f>
        <v>Vyplň údaj</v>
      </c>
      <c r="G125" s="35"/>
      <c r="H125" s="35"/>
      <c r="I125" s="28" t="s">
        <v>30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 x14ac:dyDescent="0.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 x14ac:dyDescent="0.15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 x14ac:dyDescent="0.15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P129+P148+P160</f>
        <v>0</v>
      </c>
      <c r="Q128" s="69"/>
      <c r="R128" s="156">
        <f>R129+R148+R160</f>
        <v>0</v>
      </c>
      <c r="S128" s="69"/>
      <c r="T128" s="157">
        <f>T129+T148+T160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BK129+BK148+BK160</f>
        <v>0</v>
      </c>
    </row>
    <row r="129" spans="1:65" s="12" customFormat="1" ht="25.9" customHeight="1" x14ac:dyDescent="0.15">
      <c r="B129" s="159"/>
      <c r="D129" s="160" t="s">
        <v>74</v>
      </c>
      <c r="E129" s="161" t="s">
        <v>2856</v>
      </c>
      <c r="F129" s="161" t="s">
        <v>3939</v>
      </c>
      <c r="I129" s="162"/>
      <c r="J129" s="163">
        <f>BK129</f>
        <v>0</v>
      </c>
      <c r="L129" s="159"/>
      <c r="M129" s="164"/>
      <c r="N129" s="165"/>
      <c r="O129" s="165"/>
      <c r="P129" s="166">
        <f>SUM(P130:P147)</f>
        <v>0</v>
      </c>
      <c r="Q129" s="165"/>
      <c r="R129" s="166">
        <f>SUM(R130:R147)</f>
        <v>0</v>
      </c>
      <c r="S129" s="165"/>
      <c r="T129" s="167">
        <f>SUM(T130:T147)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SUM(BK130:BK147)</f>
        <v>0</v>
      </c>
    </row>
    <row r="130" spans="1:65" s="2" customFormat="1" ht="16.5" customHeight="1" x14ac:dyDescent="0.15">
      <c r="A130" s="35"/>
      <c r="B130" s="141"/>
      <c r="C130" s="172" t="s">
        <v>82</v>
      </c>
      <c r="D130" s="172" t="s">
        <v>274</v>
      </c>
      <c r="E130" s="173" t="s">
        <v>4149</v>
      </c>
      <c r="F130" s="174" t="s">
        <v>4150</v>
      </c>
      <c r="G130" s="175" t="s">
        <v>302</v>
      </c>
      <c r="H130" s="176">
        <v>1</v>
      </c>
      <c r="I130" s="177"/>
      <c r="J130" s="176">
        <f t="shared" ref="J130:J147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47" si="6">O130*H130</f>
        <v>0</v>
      </c>
      <c r="Q130" s="181">
        <v>0</v>
      </c>
      <c r="R130" s="181">
        <f t="shared" ref="R130:R147" si="7">Q130*H130</f>
        <v>0</v>
      </c>
      <c r="S130" s="181">
        <v>0</v>
      </c>
      <c r="T130" s="182">
        <f t="shared" ref="T130:T147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ref="BE130:BE147" si="9">IF(N130="základná",J130,0)</f>
        <v>0</v>
      </c>
      <c r="BF130" s="105">
        <f t="shared" ref="BF130:BF147" si="10">IF(N130="znížená",J130,0)</f>
        <v>0</v>
      </c>
      <c r="BG130" s="105">
        <f t="shared" ref="BG130:BG147" si="11">IF(N130="zákl. prenesená",J130,0)</f>
        <v>0</v>
      </c>
      <c r="BH130" s="105">
        <f t="shared" ref="BH130:BH147" si="12">IF(N130="zníž. prenesená",J130,0)</f>
        <v>0</v>
      </c>
      <c r="BI130" s="105">
        <f t="shared" ref="BI130:BI147" si="13">IF(N130="nulová",J130,0)</f>
        <v>0</v>
      </c>
      <c r="BJ130" s="18" t="s">
        <v>88</v>
      </c>
      <c r="BK130" s="105">
        <f t="shared" ref="BK130:BK147" si="14">ROUND(I130*H130,2)</f>
        <v>0</v>
      </c>
      <c r="BL130" s="18" t="s">
        <v>278</v>
      </c>
      <c r="BM130" s="183" t="s">
        <v>88</v>
      </c>
    </row>
    <row r="131" spans="1:65" s="2" customFormat="1" ht="16.5" customHeight="1" x14ac:dyDescent="0.15">
      <c r="A131" s="35"/>
      <c r="B131" s="141"/>
      <c r="C131" s="172" t="s">
        <v>88</v>
      </c>
      <c r="D131" s="172" t="s">
        <v>274</v>
      </c>
      <c r="E131" s="173" t="s">
        <v>4151</v>
      </c>
      <c r="F131" s="174" t="s">
        <v>4152</v>
      </c>
      <c r="G131" s="175" t="s">
        <v>302</v>
      </c>
      <c r="H131" s="176">
        <v>2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16.5" customHeight="1" x14ac:dyDescent="0.15">
      <c r="A132" s="35"/>
      <c r="B132" s="141"/>
      <c r="C132" s="172" t="s">
        <v>286</v>
      </c>
      <c r="D132" s="172" t="s">
        <v>274</v>
      </c>
      <c r="E132" s="173" t="s">
        <v>4153</v>
      </c>
      <c r="F132" s="174" t="s">
        <v>4154</v>
      </c>
      <c r="G132" s="175" t="s">
        <v>302</v>
      </c>
      <c r="H132" s="176">
        <v>1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16.5" customHeight="1" x14ac:dyDescent="0.15">
      <c r="A133" s="35"/>
      <c r="B133" s="141"/>
      <c r="C133" s="172" t="s">
        <v>278</v>
      </c>
      <c r="D133" s="172" t="s">
        <v>274</v>
      </c>
      <c r="E133" s="173" t="s">
        <v>4155</v>
      </c>
      <c r="F133" s="174" t="s">
        <v>4156</v>
      </c>
      <c r="G133" s="175" t="s">
        <v>302</v>
      </c>
      <c r="H133" s="176">
        <v>1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16.5" customHeight="1" x14ac:dyDescent="0.15">
      <c r="A134" s="35"/>
      <c r="B134" s="141"/>
      <c r="C134" s="172" t="s">
        <v>299</v>
      </c>
      <c r="D134" s="172" t="s">
        <v>274</v>
      </c>
      <c r="E134" s="173" t="s">
        <v>4157</v>
      </c>
      <c r="F134" s="174" t="s">
        <v>4158</v>
      </c>
      <c r="G134" s="175" t="s">
        <v>302</v>
      </c>
      <c r="H134" s="176">
        <v>1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16.5" customHeight="1" x14ac:dyDescent="0.15">
      <c r="A135" s="35"/>
      <c r="B135" s="141"/>
      <c r="C135" s="172" t="s">
        <v>304</v>
      </c>
      <c r="D135" s="172" t="s">
        <v>274</v>
      </c>
      <c r="E135" s="173" t="s">
        <v>4159</v>
      </c>
      <c r="F135" s="174" t="s">
        <v>4160</v>
      </c>
      <c r="G135" s="175" t="s">
        <v>302</v>
      </c>
      <c r="H135" s="176">
        <v>2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16.5" customHeight="1" x14ac:dyDescent="0.15">
      <c r="A136" s="35"/>
      <c r="B136" s="141"/>
      <c r="C136" s="172" t="s">
        <v>310</v>
      </c>
      <c r="D136" s="172" t="s">
        <v>274</v>
      </c>
      <c r="E136" s="173" t="s">
        <v>4161</v>
      </c>
      <c r="F136" s="174" t="s">
        <v>4162</v>
      </c>
      <c r="G136" s="175" t="s">
        <v>302</v>
      </c>
      <c r="H136" s="176">
        <v>1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 x14ac:dyDescent="0.15">
      <c r="A137" s="35"/>
      <c r="B137" s="141"/>
      <c r="C137" s="172" t="s">
        <v>316</v>
      </c>
      <c r="D137" s="172" t="s">
        <v>274</v>
      </c>
      <c r="E137" s="173" t="s">
        <v>4163</v>
      </c>
      <c r="F137" s="174" t="s">
        <v>4164</v>
      </c>
      <c r="G137" s="175" t="s">
        <v>302</v>
      </c>
      <c r="H137" s="176">
        <v>1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16.5" customHeight="1" x14ac:dyDescent="0.15">
      <c r="A138" s="35"/>
      <c r="B138" s="141"/>
      <c r="C138" s="172" t="s">
        <v>272</v>
      </c>
      <c r="D138" s="172" t="s">
        <v>274</v>
      </c>
      <c r="E138" s="173" t="s">
        <v>4165</v>
      </c>
      <c r="F138" s="174" t="s">
        <v>4166</v>
      </c>
      <c r="G138" s="175" t="s">
        <v>302</v>
      </c>
      <c r="H138" s="176">
        <v>2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33" customHeight="1" x14ac:dyDescent="0.15">
      <c r="A139" s="35"/>
      <c r="B139" s="141"/>
      <c r="C139" s="172" t="s">
        <v>115</v>
      </c>
      <c r="D139" s="172" t="s">
        <v>274</v>
      </c>
      <c r="E139" s="173" t="s">
        <v>4167</v>
      </c>
      <c r="F139" s="174" t="s">
        <v>4168</v>
      </c>
      <c r="G139" s="175" t="s">
        <v>2862</v>
      </c>
      <c r="H139" s="176">
        <v>1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 x14ac:dyDescent="0.15">
      <c r="A140" s="35"/>
      <c r="B140" s="141"/>
      <c r="C140" s="172" t="s">
        <v>118</v>
      </c>
      <c r="D140" s="172" t="s">
        <v>274</v>
      </c>
      <c r="E140" s="173" t="s">
        <v>4169</v>
      </c>
      <c r="F140" s="174" t="s">
        <v>4170</v>
      </c>
      <c r="G140" s="175" t="s">
        <v>2862</v>
      </c>
      <c r="H140" s="176">
        <v>1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 x14ac:dyDescent="0.15">
      <c r="A141" s="35"/>
      <c r="B141" s="141"/>
      <c r="C141" s="172" t="s">
        <v>121</v>
      </c>
      <c r="D141" s="172" t="s">
        <v>274</v>
      </c>
      <c r="E141" s="173" t="s">
        <v>4171</v>
      </c>
      <c r="F141" s="174" t="s">
        <v>4172</v>
      </c>
      <c r="G141" s="175" t="s">
        <v>302</v>
      </c>
      <c r="H141" s="176">
        <v>29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21.75" customHeight="1" x14ac:dyDescent="0.15">
      <c r="A142" s="35"/>
      <c r="B142" s="141"/>
      <c r="C142" s="172" t="s">
        <v>124</v>
      </c>
      <c r="D142" s="172" t="s">
        <v>274</v>
      </c>
      <c r="E142" s="173" t="s">
        <v>4173</v>
      </c>
      <c r="F142" s="174" t="s">
        <v>4174</v>
      </c>
      <c r="G142" s="175" t="s">
        <v>302</v>
      </c>
      <c r="H142" s="176">
        <v>29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21.75" customHeight="1" x14ac:dyDescent="0.15">
      <c r="A143" s="35"/>
      <c r="B143" s="141"/>
      <c r="C143" s="172" t="s">
        <v>127</v>
      </c>
      <c r="D143" s="172" t="s">
        <v>274</v>
      </c>
      <c r="E143" s="173" t="s">
        <v>4175</v>
      </c>
      <c r="F143" s="174" t="s">
        <v>4176</v>
      </c>
      <c r="G143" s="175" t="s">
        <v>302</v>
      </c>
      <c r="H143" s="176">
        <v>15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2" customFormat="1" ht="16.5" customHeight="1" x14ac:dyDescent="0.15">
      <c r="A144" s="35"/>
      <c r="B144" s="141"/>
      <c r="C144" s="172" t="s">
        <v>154</v>
      </c>
      <c r="D144" s="172" t="s">
        <v>274</v>
      </c>
      <c r="E144" s="173" t="s">
        <v>4177</v>
      </c>
      <c r="F144" s="174" t="s">
        <v>4178</v>
      </c>
      <c r="G144" s="175" t="s">
        <v>302</v>
      </c>
      <c r="H144" s="176">
        <v>4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465</v>
      </c>
    </row>
    <row r="145" spans="1:65" s="2" customFormat="1" ht="16.5" customHeight="1" x14ac:dyDescent="0.15">
      <c r="A145" s="35"/>
      <c r="B145" s="141"/>
      <c r="C145" s="172" t="s">
        <v>367</v>
      </c>
      <c r="D145" s="172" t="s">
        <v>274</v>
      </c>
      <c r="E145" s="173" t="s">
        <v>4179</v>
      </c>
      <c r="F145" s="174" t="s">
        <v>4180</v>
      </c>
      <c r="G145" s="175" t="s">
        <v>302</v>
      </c>
      <c r="H145" s="176">
        <v>48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478</v>
      </c>
    </row>
    <row r="146" spans="1:65" s="2" customFormat="1" ht="21.75" customHeight="1" x14ac:dyDescent="0.15">
      <c r="A146" s="35"/>
      <c r="B146" s="141"/>
      <c r="C146" s="172" t="s">
        <v>374</v>
      </c>
      <c r="D146" s="172" t="s">
        <v>274</v>
      </c>
      <c r="E146" s="173" t="s">
        <v>4181</v>
      </c>
      <c r="F146" s="174" t="s">
        <v>4182</v>
      </c>
      <c r="G146" s="175" t="s">
        <v>302</v>
      </c>
      <c r="H146" s="176">
        <v>4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488</v>
      </c>
    </row>
    <row r="147" spans="1:65" s="2" customFormat="1" ht="55.5" customHeight="1" x14ac:dyDescent="0.15">
      <c r="A147" s="35"/>
      <c r="B147" s="141"/>
      <c r="C147" s="172" t="s">
        <v>379</v>
      </c>
      <c r="D147" s="172" t="s">
        <v>274</v>
      </c>
      <c r="E147" s="173" t="s">
        <v>4183</v>
      </c>
      <c r="F147" s="174" t="s">
        <v>4184</v>
      </c>
      <c r="G147" s="175" t="s">
        <v>302</v>
      </c>
      <c r="H147" s="176">
        <v>1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500</v>
      </c>
    </row>
    <row r="148" spans="1:65" s="12" customFormat="1" ht="25.9" customHeight="1" x14ac:dyDescent="0.15">
      <c r="B148" s="159"/>
      <c r="D148" s="160" t="s">
        <v>74</v>
      </c>
      <c r="E148" s="161" t="s">
        <v>2869</v>
      </c>
      <c r="F148" s="161" t="s">
        <v>3996</v>
      </c>
      <c r="I148" s="162"/>
      <c r="J148" s="163">
        <f>BK148</f>
        <v>0</v>
      </c>
      <c r="L148" s="159"/>
      <c r="M148" s="164"/>
      <c r="N148" s="165"/>
      <c r="O148" s="165"/>
      <c r="P148" s="166">
        <f>SUM(P149:P159)</f>
        <v>0</v>
      </c>
      <c r="Q148" s="165"/>
      <c r="R148" s="166">
        <f>SUM(R149:R159)</f>
        <v>0</v>
      </c>
      <c r="S148" s="165"/>
      <c r="T148" s="167">
        <f>SUM(T149:T159)</f>
        <v>0</v>
      </c>
      <c r="AR148" s="160" t="s">
        <v>82</v>
      </c>
      <c r="AT148" s="168" t="s">
        <v>74</v>
      </c>
      <c r="AU148" s="168" t="s">
        <v>75</v>
      </c>
      <c r="AY148" s="160" t="s">
        <v>271</v>
      </c>
      <c r="BK148" s="169">
        <f>SUM(BK149:BK159)</f>
        <v>0</v>
      </c>
    </row>
    <row r="149" spans="1:65" s="2" customFormat="1" ht="21.75" customHeight="1" x14ac:dyDescent="0.15">
      <c r="A149" s="35"/>
      <c r="B149" s="141"/>
      <c r="C149" s="172" t="s">
        <v>384</v>
      </c>
      <c r="D149" s="172" t="s">
        <v>274</v>
      </c>
      <c r="E149" s="173" t="s">
        <v>4123</v>
      </c>
      <c r="F149" s="174" t="s">
        <v>4122</v>
      </c>
      <c r="G149" s="175" t="s">
        <v>319</v>
      </c>
      <c r="H149" s="176">
        <v>25</v>
      </c>
      <c r="I149" s="177"/>
      <c r="J149" s="176">
        <f t="shared" ref="J149:J159" si="15"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ref="P149:P159" si="16">O149*H149</f>
        <v>0</v>
      </c>
      <c r="Q149" s="181">
        <v>0</v>
      </c>
      <c r="R149" s="181">
        <f t="shared" ref="R149:R159" si="17">Q149*H149</f>
        <v>0</v>
      </c>
      <c r="S149" s="181">
        <v>0</v>
      </c>
      <c r="T149" s="182">
        <f t="shared" ref="T149:T159" si="18"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ref="BE149:BE159" si="19">IF(N149="základná",J149,0)</f>
        <v>0</v>
      </c>
      <c r="BF149" s="105">
        <f t="shared" ref="BF149:BF159" si="20">IF(N149="znížená",J149,0)</f>
        <v>0</v>
      </c>
      <c r="BG149" s="105">
        <f t="shared" ref="BG149:BG159" si="21">IF(N149="zákl. prenesená",J149,0)</f>
        <v>0</v>
      </c>
      <c r="BH149" s="105">
        <f t="shared" ref="BH149:BH159" si="22">IF(N149="zníž. prenesená",J149,0)</f>
        <v>0</v>
      </c>
      <c r="BI149" s="105">
        <f t="shared" ref="BI149:BI159" si="23">IF(N149="nulová",J149,0)</f>
        <v>0</v>
      </c>
      <c r="BJ149" s="18" t="s">
        <v>88</v>
      </c>
      <c r="BK149" s="105">
        <f t="shared" ref="BK149:BK159" si="24">ROUND(I149*H149,2)</f>
        <v>0</v>
      </c>
      <c r="BL149" s="18" t="s">
        <v>278</v>
      </c>
      <c r="BM149" s="183" t="s">
        <v>514</v>
      </c>
    </row>
    <row r="150" spans="1:65" s="2" customFormat="1" ht="21.75" customHeight="1" x14ac:dyDescent="0.15">
      <c r="A150" s="35"/>
      <c r="B150" s="141"/>
      <c r="C150" s="172" t="s">
        <v>7</v>
      </c>
      <c r="D150" s="172" t="s">
        <v>274</v>
      </c>
      <c r="E150" s="173" t="s">
        <v>4124</v>
      </c>
      <c r="F150" s="174" t="s">
        <v>4122</v>
      </c>
      <c r="G150" s="175" t="s">
        <v>319</v>
      </c>
      <c r="H150" s="176">
        <v>900</v>
      </c>
      <c r="I150" s="177"/>
      <c r="J150" s="176">
        <f t="shared" si="1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16"/>
        <v>0</v>
      </c>
      <c r="Q150" s="181">
        <v>0</v>
      </c>
      <c r="R150" s="181">
        <f t="shared" si="17"/>
        <v>0</v>
      </c>
      <c r="S150" s="181">
        <v>0</v>
      </c>
      <c r="T150" s="182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528</v>
      </c>
    </row>
    <row r="151" spans="1:65" s="2" customFormat="1" ht="16.5" customHeight="1" x14ac:dyDescent="0.15">
      <c r="A151" s="35"/>
      <c r="B151" s="141"/>
      <c r="C151" s="172" t="s">
        <v>409</v>
      </c>
      <c r="D151" s="172" t="s">
        <v>274</v>
      </c>
      <c r="E151" s="173" t="s">
        <v>4021</v>
      </c>
      <c r="F151" s="174" t="s">
        <v>4022</v>
      </c>
      <c r="G151" s="175" t="s">
        <v>302</v>
      </c>
      <c r="H151" s="176">
        <v>90</v>
      </c>
      <c r="I151" s="177"/>
      <c r="J151" s="176">
        <f t="shared" si="1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16"/>
        <v>0</v>
      </c>
      <c r="Q151" s="181">
        <v>0</v>
      </c>
      <c r="R151" s="181">
        <f t="shared" si="17"/>
        <v>0</v>
      </c>
      <c r="S151" s="181">
        <v>0</v>
      </c>
      <c r="T151" s="182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278</v>
      </c>
      <c r="BM151" s="183" t="s">
        <v>542</v>
      </c>
    </row>
    <row r="152" spans="1:65" s="2" customFormat="1" ht="33" customHeight="1" x14ac:dyDescent="0.15">
      <c r="A152" s="35"/>
      <c r="B152" s="141"/>
      <c r="C152" s="172" t="s">
        <v>414</v>
      </c>
      <c r="D152" s="172" t="s">
        <v>274</v>
      </c>
      <c r="E152" s="173" t="s">
        <v>4125</v>
      </c>
      <c r="F152" s="174" t="s">
        <v>4126</v>
      </c>
      <c r="G152" s="175" t="s">
        <v>302</v>
      </c>
      <c r="H152" s="176">
        <v>3100</v>
      </c>
      <c r="I152" s="177"/>
      <c r="J152" s="176">
        <f t="shared" si="1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16"/>
        <v>0</v>
      </c>
      <c r="Q152" s="181">
        <v>0</v>
      </c>
      <c r="R152" s="181">
        <f t="shared" si="17"/>
        <v>0</v>
      </c>
      <c r="S152" s="181">
        <v>0</v>
      </c>
      <c r="T152" s="182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278</v>
      </c>
      <c r="BM152" s="183" t="s">
        <v>555</v>
      </c>
    </row>
    <row r="153" spans="1:65" s="2" customFormat="1" ht="21.75" customHeight="1" x14ac:dyDescent="0.15">
      <c r="A153" s="35"/>
      <c r="B153" s="141"/>
      <c r="C153" s="172" t="s">
        <v>419</v>
      </c>
      <c r="D153" s="172" t="s">
        <v>274</v>
      </c>
      <c r="E153" s="173" t="s">
        <v>4185</v>
      </c>
      <c r="F153" s="174" t="s">
        <v>4186</v>
      </c>
      <c r="G153" s="175" t="s">
        <v>302</v>
      </c>
      <c r="H153" s="176">
        <v>2</v>
      </c>
      <c r="I153" s="177"/>
      <c r="J153" s="176">
        <f t="shared" si="1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16"/>
        <v>0</v>
      </c>
      <c r="Q153" s="181">
        <v>0</v>
      </c>
      <c r="R153" s="181">
        <f t="shared" si="17"/>
        <v>0</v>
      </c>
      <c r="S153" s="181">
        <v>0</v>
      </c>
      <c r="T153" s="182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278</v>
      </c>
      <c r="BM153" s="183" t="s">
        <v>1128</v>
      </c>
    </row>
    <row r="154" spans="1:65" s="2" customFormat="1" ht="33" customHeight="1" x14ac:dyDescent="0.15">
      <c r="A154" s="35"/>
      <c r="B154" s="141"/>
      <c r="C154" s="172" t="s">
        <v>424</v>
      </c>
      <c r="D154" s="172" t="s">
        <v>274</v>
      </c>
      <c r="E154" s="173" t="s">
        <v>4187</v>
      </c>
      <c r="F154" s="174" t="s">
        <v>4028</v>
      </c>
      <c r="G154" s="175" t="s">
        <v>2862</v>
      </c>
      <c r="H154" s="176">
        <v>1</v>
      </c>
      <c r="I154" s="177"/>
      <c r="J154" s="176">
        <f t="shared" si="1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16"/>
        <v>0</v>
      </c>
      <c r="Q154" s="181">
        <v>0</v>
      </c>
      <c r="R154" s="181">
        <f t="shared" si="17"/>
        <v>0</v>
      </c>
      <c r="S154" s="181">
        <v>0</v>
      </c>
      <c r="T154" s="182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278</v>
      </c>
      <c r="BM154" s="183" t="s">
        <v>1144</v>
      </c>
    </row>
    <row r="155" spans="1:65" s="2" customFormat="1" ht="16.5" customHeight="1" x14ac:dyDescent="0.15">
      <c r="A155" s="35"/>
      <c r="B155" s="141"/>
      <c r="C155" s="172" t="s">
        <v>428</v>
      </c>
      <c r="D155" s="172" t="s">
        <v>274</v>
      </c>
      <c r="E155" s="173" t="s">
        <v>4128</v>
      </c>
      <c r="F155" s="174" t="s">
        <v>4030</v>
      </c>
      <c r="G155" s="175" t="s">
        <v>302</v>
      </c>
      <c r="H155" s="176">
        <v>4</v>
      </c>
      <c r="I155" s="177"/>
      <c r="J155" s="176">
        <f t="shared" si="1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16"/>
        <v>0</v>
      </c>
      <c r="Q155" s="181">
        <v>0</v>
      </c>
      <c r="R155" s="181">
        <f t="shared" si="17"/>
        <v>0</v>
      </c>
      <c r="S155" s="181">
        <v>0</v>
      </c>
      <c r="T155" s="182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278</v>
      </c>
      <c r="BM155" s="183" t="s">
        <v>1158</v>
      </c>
    </row>
    <row r="156" spans="1:65" s="2" customFormat="1" ht="16.5" customHeight="1" x14ac:dyDescent="0.15">
      <c r="A156" s="35"/>
      <c r="B156" s="141"/>
      <c r="C156" s="172" t="s">
        <v>433</v>
      </c>
      <c r="D156" s="172" t="s">
        <v>274</v>
      </c>
      <c r="E156" s="173" t="s">
        <v>4129</v>
      </c>
      <c r="F156" s="174" t="s">
        <v>4032</v>
      </c>
      <c r="G156" s="175" t="s">
        <v>2862</v>
      </c>
      <c r="H156" s="176">
        <v>1</v>
      </c>
      <c r="I156" s="177"/>
      <c r="J156" s="176">
        <f t="shared" si="1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16"/>
        <v>0</v>
      </c>
      <c r="Q156" s="181">
        <v>0</v>
      </c>
      <c r="R156" s="181">
        <f t="shared" si="17"/>
        <v>0</v>
      </c>
      <c r="S156" s="181">
        <v>0</v>
      </c>
      <c r="T156" s="182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278</v>
      </c>
      <c r="BM156" s="183" t="s">
        <v>1172</v>
      </c>
    </row>
    <row r="157" spans="1:65" s="2" customFormat="1" ht="16.5" customHeight="1" x14ac:dyDescent="0.15">
      <c r="A157" s="35"/>
      <c r="B157" s="141"/>
      <c r="C157" s="172" t="s">
        <v>437</v>
      </c>
      <c r="D157" s="172" t="s">
        <v>274</v>
      </c>
      <c r="E157" s="173" t="s">
        <v>4033</v>
      </c>
      <c r="F157" s="174" t="s">
        <v>4034</v>
      </c>
      <c r="G157" s="175" t="s">
        <v>319</v>
      </c>
      <c r="H157" s="176">
        <v>925</v>
      </c>
      <c r="I157" s="177"/>
      <c r="J157" s="176">
        <f t="shared" si="1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16"/>
        <v>0</v>
      </c>
      <c r="Q157" s="181">
        <v>0</v>
      </c>
      <c r="R157" s="181">
        <f t="shared" si="17"/>
        <v>0</v>
      </c>
      <c r="S157" s="181">
        <v>0</v>
      </c>
      <c r="T157" s="182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278</v>
      </c>
      <c r="BM157" s="183" t="s">
        <v>1189</v>
      </c>
    </row>
    <row r="158" spans="1:65" s="2" customFormat="1" ht="21.75" customHeight="1" x14ac:dyDescent="0.15">
      <c r="A158" s="35"/>
      <c r="B158" s="141"/>
      <c r="C158" s="172" t="s">
        <v>441</v>
      </c>
      <c r="D158" s="172" t="s">
        <v>274</v>
      </c>
      <c r="E158" s="173" t="s">
        <v>4130</v>
      </c>
      <c r="F158" s="174" t="s">
        <v>4131</v>
      </c>
      <c r="G158" s="175" t="s">
        <v>319</v>
      </c>
      <c r="H158" s="176">
        <v>100</v>
      </c>
      <c r="I158" s="177"/>
      <c r="J158" s="176">
        <f t="shared" si="1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16"/>
        <v>0</v>
      </c>
      <c r="Q158" s="181">
        <v>0</v>
      </c>
      <c r="R158" s="181">
        <f t="shared" si="17"/>
        <v>0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82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278</v>
      </c>
      <c r="BM158" s="183" t="s">
        <v>1204</v>
      </c>
    </row>
    <row r="159" spans="1:65" s="2" customFormat="1" ht="16.5" customHeight="1" x14ac:dyDescent="0.15">
      <c r="A159" s="35"/>
      <c r="B159" s="141"/>
      <c r="C159" s="172" t="s">
        <v>458</v>
      </c>
      <c r="D159" s="172" t="s">
        <v>274</v>
      </c>
      <c r="E159" s="173" t="s">
        <v>4132</v>
      </c>
      <c r="F159" s="174" t="s">
        <v>4133</v>
      </c>
      <c r="G159" s="175" t="s">
        <v>302</v>
      </c>
      <c r="H159" s="176">
        <v>50</v>
      </c>
      <c r="I159" s="177"/>
      <c r="J159" s="176">
        <f t="shared" si="1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16"/>
        <v>0</v>
      </c>
      <c r="Q159" s="181">
        <v>0</v>
      </c>
      <c r="R159" s="181">
        <f t="shared" si="17"/>
        <v>0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82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278</v>
      </c>
      <c r="BM159" s="183" t="s">
        <v>1216</v>
      </c>
    </row>
    <row r="160" spans="1:65" s="12" customFormat="1" ht="25.9" customHeight="1" x14ac:dyDescent="0.15">
      <c r="B160" s="159"/>
      <c r="D160" s="160" t="s">
        <v>74</v>
      </c>
      <c r="E160" s="161" t="s">
        <v>2883</v>
      </c>
      <c r="F160" s="161" t="s">
        <v>4039</v>
      </c>
      <c r="I160" s="162"/>
      <c r="J160" s="163">
        <f>BK160</f>
        <v>0</v>
      </c>
      <c r="L160" s="159"/>
      <c r="M160" s="164"/>
      <c r="N160" s="165"/>
      <c r="O160" s="165"/>
      <c r="P160" s="166">
        <f>SUM(P161:P176)</f>
        <v>0</v>
      </c>
      <c r="Q160" s="165"/>
      <c r="R160" s="166">
        <f>SUM(R161:R176)</f>
        <v>0</v>
      </c>
      <c r="S160" s="165"/>
      <c r="T160" s="167">
        <f>SUM(T161:T176)</f>
        <v>0</v>
      </c>
      <c r="AR160" s="160" t="s">
        <v>82</v>
      </c>
      <c r="AT160" s="168" t="s">
        <v>74</v>
      </c>
      <c r="AU160" s="168" t="s">
        <v>75</v>
      </c>
      <c r="AY160" s="160" t="s">
        <v>271</v>
      </c>
      <c r="BK160" s="169">
        <f>SUM(BK161:BK176)</f>
        <v>0</v>
      </c>
    </row>
    <row r="161" spans="1:65" s="2" customFormat="1" ht="16.5" customHeight="1" x14ac:dyDescent="0.15">
      <c r="A161" s="35"/>
      <c r="B161" s="141"/>
      <c r="C161" s="172" t="s">
        <v>465</v>
      </c>
      <c r="D161" s="172" t="s">
        <v>274</v>
      </c>
      <c r="E161" s="173" t="s">
        <v>4040</v>
      </c>
      <c r="F161" s="174" t="s">
        <v>4041</v>
      </c>
      <c r="G161" s="175" t="s">
        <v>2862</v>
      </c>
      <c r="H161" s="176">
        <v>1</v>
      </c>
      <c r="I161" s="177"/>
      <c r="J161" s="176">
        <f t="shared" ref="J161:J176" si="25"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ref="P161:P176" si="26">O161*H161</f>
        <v>0</v>
      </c>
      <c r="Q161" s="181">
        <v>0</v>
      </c>
      <c r="R161" s="181">
        <f t="shared" ref="R161:R176" si="27">Q161*H161</f>
        <v>0</v>
      </c>
      <c r="S161" s="181">
        <v>0</v>
      </c>
      <c r="T161" s="182">
        <f t="shared" ref="T161:T176" si="28"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 t="shared" ref="BE161:BE176" si="29">IF(N161="základná",J161,0)</f>
        <v>0</v>
      </c>
      <c r="BF161" s="105">
        <f t="shared" ref="BF161:BF176" si="30">IF(N161="znížená",J161,0)</f>
        <v>0</v>
      </c>
      <c r="BG161" s="105">
        <f t="shared" ref="BG161:BG176" si="31">IF(N161="zákl. prenesená",J161,0)</f>
        <v>0</v>
      </c>
      <c r="BH161" s="105">
        <f t="shared" ref="BH161:BH176" si="32">IF(N161="zníž. prenesená",J161,0)</f>
        <v>0</v>
      </c>
      <c r="BI161" s="105">
        <f t="shared" ref="BI161:BI176" si="33">IF(N161="nulová",J161,0)</f>
        <v>0</v>
      </c>
      <c r="BJ161" s="18" t="s">
        <v>88</v>
      </c>
      <c r="BK161" s="105">
        <f t="shared" ref="BK161:BK176" si="34">ROUND(I161*H161,2)</f>
        <v>0</v>
      </c>
      <c r="BL161" s="18" t="s">
        <v>278</v>
      </c>
      <c r="BM161" s="183" t="s">
        <v>1228</v>
      </c>
    </row>
    <row r="162" spans="1:65" s="2" customFormat="1" ht="33" customHeight="1" x14ac:dyDescent="0.15">
      <c r="A162" s="35"/>
      <c r="B162" s="141"/>
      <c r="C162" s="172" t="s">
        <v>473</v>
      </c>
      <c r="D162" s="172" t="s">
        <v>274</v>
      </c>
      <c r="E162" s="173" t="s">
        <v>4188</v>
      </c>
      <c r="F162" s="174" t="s">
        <v>4043</v>
      </c>
      <c r="G162" s="175" t="s">
        <v>2862</v>
      </c>
      <c r="H162" s="176">
        <v>1</v>
      </c>
      <c r="I162" s="177"/>
      <c r="J162" s="176">
        <f t="shared" si="2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26"/>
        <v>0</v>
      </c>
      <c r="Q162" s="181">
        <v>0</v>
      </c>
      <c r="R162" s="181">
        <f t="shared" si="27"/>
        <v>0</v>
      </c>
      <c r="S162" s="181">
        <v>0</v>
      </c>
      <c r="T162" s="182">
        <f t="shared" si="2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82</v>
      </c>
      <c r="AY162" s="18" t="s">
        <v>271</v>
      </c>
      <c r="BE162" s="105">
        <f t="shared" si="29"/>
        <v>0</v>
      </c>
      <c r="BF162" s="105">
        <f t="shared" si="30"/>
        <v>0</v>
      </c>
      <c r="BG162" s="105">
        <f t="shared" si="31"/>
        <v>0</v>
      </c>
      <c r="BH162" s="105">
        <f t="shared" si="32"/>
        <v>0</v>
      </c>
      <c r="BI162" s="105">
        <f t="shared" si="33"/>
        <v>0</v>
      </c>
      <c r="BJ162" s="18" t="s">
        <v>88</v>
      </c>
      <c r="BK162" s="105">
        <f t="shared" si="34"/>
        <v>0</v>
      </c>
      <c r="BL162" s="18" t="s">
        <v>278</v>
      </c>
      <c r="BM162" s="183" t="s">
        <v>1238</v>
      </c>
    </row>
    <row r="163" spans="1:65" s="2" customFormat="1" ht="16.5" customHeight="1" x14ac:dyDescent="0.15">
      <c r="A163" s="35"/>
      <c r="B163" s="141"/>
      <c r="C163" s="172" t="s">
        <v>478</v>
      </c>
      <c r="D163" s="172" t="s">
        <v>274</v>
      </c>
      <c r="E163" s="173" t="s">
        <v>4189</v>
      </c>
      <c r="F163" s="174" t="s">
        <v>4045</v>
      </c>
      <c r="G163" s="175" t="s">
        <v>2862</v>
      </c>
      <c r="H163" s="176">
        <v>1</v>
      </c>
      <c r="I163" s="177"/>
      <c r="J163" s="176">
        <f t="shared" si="2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26"/>
        <v>0</v>
      </c>
      <c r="Q163" s="181">
        <v>0</v>
      </c>
      <c r="R163" s="181">
        <f t="shared" si="27"/>
        <v>0</v>
      </c>
      <c r="S163" s="181">
        <v>0</v>
      </c>
      <c r="T163" s="182">
        <f t="shared" si="2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 t="shared" si="29"/>
        <v>0</v>
      </c>
      <c r="BF163" s="105">
        <f t="shared" si="30"/>
        <v>0</v>
      </c>
      <c r="BG163" s="105">
        <f t="shared" si="31"/>
        <v>0</v>
      </c>
      <c r="BH163" s="105">
        <f t="shared" si="32"/>
        <v>0</v>
      </c>
      <c r="BI163" s="105">
        <f t="shared" si="33"/>
        <v>0</v>
      </c>
      <c r="BJ163" s="18" t="s">
        <v>88</v>
      </c>
      <c r="BK163" s="105">
        <f t="shared" si="34"/>
        <v>0</v>
      </c>
      <c r="BL163" s="18" t="s">
        <v>278</v>
      </c>
      <c r="BM163" s="183" t="s">
        <v>1247</v>
      </c>
    </row>
    <row r="164" spans="1:65" s="2" customFormat="1" ht="16.5" customHeight="1" x14ac:dyDescent="0.15">
      <c r="A164" s="35"/>
      <c r="B164" s="141"/>
      <c r="C164" s="172" t="s">
        <v>482</v>
      </c>
      <c r="D164" s="172" t="s">
        <v>274</v>
      </c>
      <c r="E164" s="173" t="s">
        <v>4190</v>
      </c>
      <c r="F164" s="174" t="s">
        <v>4047</v>
      </c>
      <c r="G164" s="175" t="s">
        <v>2862</v>
      </c>
      <c r="H164" s="176">
        <v>1</v>
      </c>
      <c r="I164" s="177"/>
      <c r="J164" s="176">
        <f t="shared" si="2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26"/>
        <v>0</v>
      </c>
      <c r="Q164" s="181">
        <v>0</v>
      </c>
      <c r="R164" s="181">
        <f t="shared" si="27"/>
        <v>0</v>
      </c>
      <c r="S164" s="181">
        <v>0</v>
      </c>
      <c r="T164" s="182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88</v>
      </c>
      <c r="BK164" s="105">
        <f t="shared" si="34"/>
        <v>0</v>
      </c>
      <c r="BL164" s="18" t="s">
        <v>278</v>
      </c>
      <c r="BM164" s="183" t="s">
        <v>1257</v>
      </c>
    </row>
    <row r="165" spans="1:65" s="2" customFormat="1" ht="16.5" customHeight="1" x14ac:dyDescent="0.15">
      <c r="A165" s="35"/>
      <c r="B165" s="141"/>
      <c r="C165" s="172" t="s">
        <v>488</v>
      </c>
      <c r="D165" s="172" t="s">
        <v>274</v>
      </c>
      <c r="E165" s="173" t="s">
        <v>4191</v>
      </c>
      <c r="F165" s="174" t="s">
        <v>4139</v>
      </c>
      <c r="G165" s="175" t="s">
        <v>2862</v>
      </c>
      <c r="H165" s="176">
        <v>1</v>
      </c>
      <c r="I165" s="177"/>
      <c r="J165" s="176">
        <f t="shared" si="2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26"/>
        <v>0</v>
      </c>
      <c r="Q165" s="181">
        <v>0</v>
      </c>
      <c r="R165" s="181">
        <f t="shared" si="27"/>
        <v>0</v>
      </c>
      <c r="S165" s="181">
        <v>0</v>
      </c>
      <c r="T165" s="182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82</v>
      </c>
      <c r="AY165" s="18" t="s">
        <v>271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88</v>
      </c>
      <c r="BK165" s="105">
        <f t="shared" si="34"/>
        <v>0</v>
      </c>
      <c r="BL165" s="18" t="s">
        <v>278</v>
      </c>
      <c r="BM165" s="183" t="s">
        <v>1276</v>
      </c>
    </row>
    <row r="166" spans="1:65" s="2" customFormat="1" ht="21.75" customHeight="1" x14ac:dyDescent="0.15">
      <c r="A166" s="35"/>
      <c r="B166" s="141"/>
      <c r="C166" s="172" t="s">
        <v>496</v>
      </c>
      <c r="D166" s="172" t="s">
        <v>274</v>
      </c>
      <c r="E166" s="173" t="s">
        <v>4192</v>
      </c>
      <c r="F166" s="174" t="s">
        <v>4193</v>
      </c>
      <c r="G166" s="175" t="s">
        <v>2862</v>
      </c>
      <c r="H166" s="176">
        <v>1</v>
      </c>
      <c r="I166" s="177"/>
      <c r="J166" s="176">
        <f t="shared" si="2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26"/>
        <v>0</v>
      </c>
      <c r="Q166" s="181">
        <v>0</v>
      </c>
      <c r="R166" s="181">
        <f t="shared" si="27"/>
        <v>0</v>
      </c>
      <c r="S166" s="181">
        <v>0</v>
      </c>
      <c r="T166" s="182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88</v>
      </c>
      <c r="BK166" s="105">
        <f t="shared" si="34"/>
        <v>0</v>
      </c>
      <c r="BL166" s="18" t="s">
        <v>278</v>
      </c>
      <c r="BM166" s="183" t="s">
        <v>1285</v>
      </c>
    </row>
    <row r="167" spans="1:65" s="2" customFormat="1" ht="16.5" customHeight="1" x14ac:dyDescent="0.15">
      <c r="A167" s="35"/>
      <c r="B167" s="141"/>
      <c r="C167" s="172" t="s">
        <v>500</v>
      </c>
      <c r="D167" s="172" t="s">
        <v>274</v>
      </c>
      <c r="E167" s="173" t="s">
        <v>4079</v>
      </c>
      <c r="F167" s="174" t="s">
        <v>4049</v>
      </c>
      <c r="G167" s="175" t="s">
        <v>2862</v>
      </c>
      <c r="H167" s="176">
        <v>1</v>
      </c>
      <c r="I167" s="177"/>
      <c r="J167" s="176">
        <f t="shared" si="2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26"/>
        <v>0</v>
      </c>
      <c r="Q167" s="181">
        <v>0</v>
      </c>
      <c r="R167" s="181">
        <f t="shared" si="27"/>
        <v>0</v>
      </c>
      <c r="S167" s="181">
        <v>0</v>
      </c>
      <c r="T167" s="182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88</v>
      </c>
      <c r="BK167" s="105">
        <f t="shared" si="34"/>
        <v>0</v>
      </c>
      <c r="BL167" s="18" t="s">
        <v>278</v>
      </c>
      <c r="BM167" s="183" t="s">
        <v>1296</v>
      </c>
    </row>
    <row r="168" spans="1:65" s="2" customFormat="1" ht="16.5" customHeight="1" x14ac:dyDescent="0.15">
      <c r="A168" s="35"/>
      <c r="B168" s="141"/>
      <c r="C168" s="172" t="s">
        <v>507</v>
      </c>
      <c r="D168" s="172" t="s">
        <v>274</v>
      </c>
      <c r="E168" s="173" t="s">
        <v>4194</v>
      </c>
      <c r="F168" s="174" t="s">
        <v>4082</v>
      </c>
      <c r="G168" s="175" t="s">
        <v>2862</v>
      </c>
      <c r="H168" s="176">
        <v>1</v>
      </c>
      <c r="I168" s="177"/>
      <c r="J168" s="176">
        <f t="shared" si="2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26"/>
        <v>0</v>
      </c>
      <c r="Q168" s="181">
        <v>0</v>
      </c>
      <c r="R168" s="181">
        <f t="shared" si="27"/>
        <v>0</v>
      </c>
      <c r="S168" s="181">
        <v>0</v>
      </c>
      <c r="T168" s="182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88</v>
      </c>
      <c r="BK168" s="105">
        <f t="shared" si="34"/>
        <v>0</v>
      </c>
      <c r="BL168" s="18" t="s">
        <v>278</v>
      </c>
      <c r="BM168" s="183" t="s">
        <v>1302</v>
      </c>
    </row>
    <row r="169" spans="1:65" s="2" customFormat="1" ht="16.5" customHeight="1" x14ac:dyDescent="0.15">
      <c r="A169" s="35"/>
      <c r="B169" s="141"/>
      <c r="C169" s="172" t="s">
        <v>514</v>
      </c>
      <c r="D169" s="172" t="s">
        <v>274</v>
      </c>
      <c r="E169" s="173" t="s">
        <v>4050</v>
      </c>
      <c r="F169" s="174" t="s">
        <v>4051</v>
      </c>
      <c r="G169" s="175" t="s">
        <v>2862</v>
      </c>
      <c r="H169" s="176">
        <v>1</v>
      </c>
      <c r="I169" s="177"/>
      <c r="J169" s="176">
        <f t="shared" si="2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26"/>
        <v>0</v>
      </c>
      <c r="Q169" s="181">
        <v>0</v>
      </c>
      <c r="R169" s="181">
        <f t="shared" si="27"/>
        <v>0</v>
      </c>
      <c r="S169" s="181">
        <v>0</v>
      </c>
      <c r="T169" s="182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88</v>
      </c>
      <c r="BK169" s="105">
        <f t="shared" si="34"/>
        <v>0</v>
      </c>
      <c r="BL169" s="18" t="s">
        <v>278</v>
      </c>
      <c r="BM169" s="183" t="s">
        <v>1312</v>
      </c>
    </row>
    <row r="170" spans="1:65" s="2" customFormat="1" ht="16.5" customHeight="1" x14ac:dyDescent="0.15">
      <c r="A170" s="35"/>
      <c r="B170" s="141"/>
      <c r="C170" s="172" t="s">
        <v>519</v>
      </c>
      <c r="D170" s="172" t="s">
        <v>274</v>
      </c>
      <c r="E170" s="173" t="s">
        <v>4052</v>
      </c>
      <c r="F170" s="174" t="s">
        <v>4053</v>
      </c>
      <c r="G170" s="175" t="s">
        <v>2862</v>
      </c>
      <c r="H170" s="176">
        <v>1</v>
      </c>
      <c r="I170" s="177"/>
      <c r="J170" s="176">
        <f t="shared" si="2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26"/>
        <v>0</v>
      </c>
      <c r="Q170" s="181">
        <v>0</v>
      </c>
      <c r="R170" s="181">
        <f t="shared" si="27"/>
        <v>0</v>
      </c>
      <c r="S170" s="181">
        <v>0</v>
      </c>
      <c r="T170" s="182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88</v>
      </c>
      <c r="BK170" s="105">
        <f t="shared" si="34"/>
        <v>0</v>
      </c>
      <c r="BL170" s="18" t="s">
        <v>278</v>
      </c>
      <c r="BM170" s="183" t="s">
        <v>1321</v>
      </c>
    </row>
    <row r="171" spans="1:65" s="2" customFormat="1" ht="16.5" customHeight="1" x14ac:dyDescent="0.15">
      <c r="A171" s="35"/>
      <c r="B171" s="141"/>
      <c r="C171" s="172" t="s">
        <v>528</v>
      </c>
      <c r="D171" s="172" t="s">
        <v>274</v>
      </c>
      <c r="E171" s="173" t="s">
        <v>4054</v>
      </c>
      <c r="F171" s="174" t="s">
        <v>4055</v>
      </c>
      <c r="G171" s="175" t="s">
        <v>2862</v>
      </c>
      <c r="H171" s="176">
        <v>1</v>
      </c>
      <c r="I171" s="177"/>
      <c r="J171" s="176">
        <f t="shared" si="2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26"/>
        <v>0</v>
      </c>
      <c r="Q171" s="181">
        <v>0</v>
      </c>
      <c r="R171" s="181">
        <f t="shared" si="27"/>
        <v>0</v>
      </c>
      <c r="S171" s="181">
        <v>0</v>
      </c>
      <c r="T171" s="182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82</v>
      </c>
      <c r="AY171" s="18" t="s">
        <v>271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88</v>
      </c>
      <c r="BK171" s="105">
        <f t="shared" si="34"/>
        <v>0</v>
      </c>
      <c r="BL171" s="18" t="s">
        <v>278</v>
      </c>
      <c r="BM171" s="183" t="s">
        <v>1338</v>
      </c>
    </row>
    <row r="172" spans="1:65" s="2" customFormat="1" ht="16.5" customHeight="1" x14ac:dyDescent="0.15">
      <c r="A172" s="35"/>
      <c r="B172" s="141"/>
      <c r="C172" s="172" t="s">
        <v>535</v>
      </c>
      <c r="D172" s="172" t="s">
        <v>274</v>
      </c>
      <c r="E172" s="173" t="s">
        <v>4195</v>
      </c>
      <c r="F172" s="174" t="s">
        <v>4057</v>
      </c>
      <c r="G172" s="175" t="s">
        <v>2862</v>
      </c>
      <c r="H172" s="176">
        <v>1</v>
      </c>
      <c r="I172" s="177"/>
      <c r="J172" s="176">
        <f t="shared" si="2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26"/>
        <v>0</v>
      </c>
      <c r="Q172" s="181">
        <v>0</v>
      </c>
      <c r="R172" s="181">
        <f t="shared" si="27"/>
        <v>0</v>
      </c>
      <c r="S172" s="181">
        <v>0</v>
      </c>
      <c r="T172" s="182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82</v>
      </c>
      <c r="AY172" s="18" t="s">
        <v>271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88</v>
      </c>
      <c r="BK172" s="105">
        <f t="shared" si="34"/>
        <v>0</v>
      </c>
      <c r="BL172" s="18" t="s">
        <v>278</v>
      </c>
      <c r="BM172" s="183" t="s">
        <v>1362</v>
      </c>
    </row>
    <row r="173" spans="1:65" s="2" customFormat="1" ht="16.5" customHeight="1" x14ac:dyDescent="0.15">
      <c r="A173" s="35"/>
      <c r="B173" s="141"/>
      <c r="C173" s="172" t="s">
        <v>542</v>
      </c>
      <c r="D173" s="172" t="s">
        <v>274</v>
      </c>
      <c r="E173" s="173" t="s">
        <v>4196</v>
      </c>
      <c r="F173" s="174" t="s">
        <v>4059</v>
      </c>
      <c r="G173" s="175" t="s">
        <v>2862</v>
      </c>
      <c r="H173" s="176">
        <v>1</v>
      </c>
      <c r="I173" s="177"/>
      <c r="J173" s="176">
        <f t="shared" si="2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26"/>
        <v>0</v>
      </c>
      <c r="Q173" s="181">
        <v>0</v>
      </c>
      <c r="R173" s="181">
        <f t="shared" si="27"/>
        <v>0</v>
      </c>
      <c r="S173" s="181">
        <v>0</v>
      </c>
      <c r="T173" s="182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82</v>
      </c>
      <c r="AY173" s="18" t="s">
        <v>271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88</v>
      </c>
      <c r="BK173" s="105">
        <f t="shared" si="34"/>
        <v>0</v>
      </c>
      <c r="BL173" s="18" t="s">
        <v>278</v>
      </c>
      <c r="BM173" s="183" t="s">
        <v>1372</v>
      </c>
    </row>
    <row r="174" spans="1:65" s="2" customFormat="1" ht="16.5" customHeight="1" x14ac:dyDescent="0.15">
      <c r="A174" s="35"/>
      <c r="B174" s="141"/>
      <c r="C174" s="172" t="s">
        <v>550</v>
      </c>
      <c r="D174" s="172" t="s">
        <v>274</v>
      </c>
      <c r="E174" s="173" t="s">
        <v>4089</v>
      </c>
      <c r="F174" s="174" t="s">
        <v>4061</v>
      </c>
      <c r="G174" s="175" t="s">
        <v>2862</v>
      </c>
      <c r="H174" s="176">
        <v>1</v>
      </c>
      <c r="I174" s="177"/>
      <c r="J174" s="176">
        <f t="shared" si="2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26"/>
        <v>0</v>
      </c>
      <c r="Q174" s="181">
        <v>0</v>
      </c>
      <c r="R174" s="181">
        <f t="shared" si="27"/>
        <v>0</v>
      </c>
      <c r="S174" s="181">
        <v>0</v>
      </c>
      <c r="T174" s="182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82</v>
      </c>
      <c r="AY174" s="18" t="s">
        <v>271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88</v>
      </c>
      <c r="BK174" s="105">
        <f t="shared" si="34"/>
        <v>0</v>
      </c>
      <c r="BL174" s="18" t="s">
        <v>278</v>
      </c>
      <c r="BM174" s="183" t="s">
        <v>1381</v>
      </c>
    </row>
    <row r="175" spans="1:65" s="2" customFormat="1" ht="16.5" customHeight="1" x14ac:dyDescent="0.15">
      <c r="A175" s="35"/>
      <c r="B175" s="141"/>
      <c r="C175" s="172" t="s">
        <v>555</v>
      </c>
      <c r="D175" s="172" t="s">
        <v>274</v>
      </c>
      <c r="E175" s="173" t="s">
        <v>4090</v>
      </c>
      <c r="F175" s="174" t="s">
        <v>4063</v>
      </c>
      <c r="G175" s="175" t="s">
        <v>2862</v>
      </c>
      <c r="H175" s="176">
        <v>1</v>
      </c>
      <c r="I175" s="177"/>
      <c r="J175" s="176">
        <f t="shared" si="2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26"/>
        <v>0</v>
      </c>
      <c r="Q175" s="181">
        <v>0</v>
      </c>
      <c r="R175" s="181">
        <f t="shared" si="27"/>
        <v>0</v>
      </c>
      <c r="S175" s="181">
        <v>0</v>
      </c>
      <c r="T175" s="182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82</v>
      </c>
      <c r="AY175" s="18" t="s">
        <v>271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88</v>
      </c>
      <c r="BK175" s="105">
        <f t="shared" si="34"/>
        <v>0</v>
      </c>
      <c r="BL175" s="18" t="s">
        <v>278</v>
      </c>
      <c r="BM175" s="183" t="s">
        <v>1392</v>
      </c>
    </row>
    <row r="176" spans="1:65" s="2" customFormat="1" ht="16.5" customHeight="1" x14ac:dyDescent="0.15">
      <c r="A176" s="35"/>
      <c r="B176" s="141"/>
      <c r="C176" s="172" t="s">
        <v>684</v>
      </c>
      <c r="D176" s="172" t="s">
        <v>274</v>
      </c>
      <c r="E176" s="173" t="s">
        <v>4091</v>
      </c>
      <c r="F176" s="174" t="s">
        <v>4065</v>
      </c>
      <c r="G176" s="175" t="s">
        <v>2862</v>
      </c>
      <c r="H176" s="176">
        <v>1</v>
      </c>
      <c r="I176" s="177"/>
      <c r="J176" s="176">
        <f t="shared" si="25"/>
        <v>0</v>
      </c>
      <c r="K176" s="178"/>
      <c r="L176" s="36"/>
      <c r="M176" s="241" t="s">
        <v>1</v>
      </c>
      <c r="N176" s="242" t="s">
        <v>41</v>
      </c>
      <c r="O176" s="243"/>
      <c r="P176" s="244">
        <f t="shared" si="26"/>
        <v>0</v>
      </c>
      <c r="Q176" s="244">
        <v>0</v>
      </c>
      <c r="R176" s="244">
        <f t="shared" si="27"/>
        <v>0</v>
      </c>
      <c r="S176" s="244">
        <v>0</v>
      </c>
      <c r="T176" s="245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82</v>
      </c>
      <c r="AY176" s="18" t="s">
        <v>271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88</v>
      </c>
      <c r="BK176" s="105">
        <f t="shared" si="34"/>
        <v>0</v>
      </c>
      <c r="BL176" s="18" t="s">
        <v>278</v>
      </c>
      <c r="BM176" s="183" t="s">
        <v>1401</v>
      </c>
    </row>
    <row r="177" spans="1:31" s="2" customFormat="1" ht="6.95" customHeight="1" x14ac:dyDescent="0.1">
      <c r="A177" s="35"/>
      <c r="B177" s="50"/>
      <c r="C177" s="51"/>
      <c r="D177" s="51"/>
      <c r="E177" s="51"/>
      <c r="F177" s="51"/>
      <c r="G177" s="51"/>
      <c r="H177" s="51"/>
      <c r="I177" s="51"/>
      <c r="J177" s="51"/>
      <c r="K177" s="51"/>
      <c r="L177" s="36"/>
      <c r="M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</row>
  </sheetData>
  <autoFilter ref="C127:K176" xr:uid="{00000000-0009-0000-0000-00000D000000}"/>
  <mergeCells count="13"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51"/>
  <sheetViews>
    <sheetView showGridLines="0" topLeftCell="A96" workbookViewId="0">
      <selection activeCell="J104" sqref="J104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129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4197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ROUND((SUM(BE103:BE105) + SUM(BE127:BE150)),  2)</f>
        <v>0</v>
      </c>
      <c r="G37" s="35"/>
      <c r="H37" s="35"/>
      <c r="I37" s="120">
        <v>0.2</v>
      </c>
      <c r="J37" s="119">
        <f>ROUND(((SUM(BE103:BE105) + SUM(BE127:BE150))*I37),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ROUND((SUM(BF103:BF105) + SUM(BF127:BF150)),  2)</f>
        <v>0</v>
      </c>
      <c r="G38" s="35"/>
      <c r="H38" s="35"/>
      <c r="I38" s="120">
        <v>0.2</v>
      </c>
      <c r="J38" s="119">
        <f>ROUND(((SUM(BF103:BF105) + SUM(BF127:BF150))*I38),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ROUND((SUM(BG103:BG105) + SUM(BG127:BG150)),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ROUND((SUM(BH103:BH105) + SUM(BH127:BH150)),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ROUND((SUM(BI103:BI105) + SUM(BI127:BI150)),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14 - Kamerový systém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3936</v>
      </c>
      <c r="E99" s="133"/>
      <c r="F99" s="133"/>
      <c r="G99" s="133"/>
      <c r="H99" s="133"/>
      <c r="I99" s="133"/>
      <c r="J99" s="134">
        <f>J128</f>
        <v>0</v>
      </c>
      <c r="L99" s="131"/>
    </row>
    <row r="100" spans="1:65" s="9" customFormat="1" ht="24.95" customHeight="1" x14ac:dyDescent="0.1">
      <c r="B100" s="131"/>
      <c r="D100" s="132" t="s">
        <v>4067</v>
      </c>
      <c r="E100" s="133"/>
      <c r="F100" s="133"/>
      <c r="G100" s="133"/>
      <c r="H100" s="133"/>
      <c r="I100" s="133"/>
      <c r="J100" s="134">
        <f>J135</f>
        <v>0</v>
      </c>
      <c r="L100" s="131"/>
    </row>
    <row r="101" spans="1:65" s="2" customFormat="1" ht="21.75" customHeight="1" x14ac:dyDescent="0.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 x14ac:dyDescent="0.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 x14ac:dyDescent="0.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 x14ac:dyDescent="0.1">
      <c r="A104" s="35"/>
      <c r="B104" s="141"/>
      <c r="C104" s="142"/>
      <c r="D104" s="338" t="s">
        <v>255</v>
      </c>
      <c r="E104" s="342"/>
      <c r="F104" s="342"/>
      <c r="G104" s="142"/>
      <c r="H104" s="142"/>
      <c r="I104" s="142"/>
      <c r="J104" s="102">
        <v>0</v>
      </c>
      <c r="K104" s="142"/>
      <c r="L104" s="143"/>
      <c r="M104" s="144"/>
      <c r="N104" s="145" t="s">
        <v>41</v>
      </c>
      <c r="O104" s="144"/>
      <c r="P104" s="144"/>
      <c r="Q104" s="144"/>
      <c r="R104" s="144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6" t="s">
        <v>256</v>
      </c>
      <c r="AZ104" s="144"/>
      <c r="BA104" s="144"/>
      <c r="BB104" s="144"/>
      <c r="BC104" s="144"/>
      <c r="BD104" s="144"/>
      <c r="BE104" s="147">
        <f t="shared" ref="BE104" si="0">IF(N104="základná",J104,0)</f>
        <v>0</v>
      </c>
      <c r="BF104" s="147">
        <f t="shared" ref="BF104" si="1">IF(N104="znížená",J104,0)</f>
        <v>0</v>
      </c>
      <c r="BG104" s="147">
        <f t="shared" ref="BG104" si="2">IF(N104="zákl. prenesená",J104,0)</f>
        <v>0</v>
      </c>
      <c r="BH104" s="147">
        <f t="shared" ref="BH104" si="3">IF(N104="zníž. prenesená",J104,0)</f>
        <v>0</v>
      </c>
      <c r="BI104" s="147">
        <f t="shared" ref="BI104" si="4">IF(N104="nulová",J104,0)</f>
        <v>0</v>
      </c>
      <c r="BJ104" s="146" t="s">
        <v>88</v>
      </c>
      <c r="BK104" s="144"/>
      <c r="BL104" s="144"/>
      <c r="BM104" s="144"/>
    </row>
    <row r="105" spans="1:65" s="2" customFormat="1" x14ac:dyDescent="0.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 x14ac:dyDescent="0.1">
      <c r="A106" s="35"/>
      <c r="B106" s="36"/>
      <c r="C106" s="109" t="s">
        <v>213</v>
      </c>
      <c r="D106" s="110"/>
      <c r="E106" s="110"/>
      <c r="F106" s="110"/>
      <c r="G106" s="110"/>
      <c r="H106" s="110"/>
      <c r="I106" s="110"/>
      <c r="J106" s="111">
        <f>ROUND(J98+J103,2)</f>
        <v>0</v>
      </c>
      <c r="K106" s="110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 x14ac:dyDescent="0.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 x14ac:dyDescent="0.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 x14ac:dyDescent="0.1">
      <c r="A112" s="35"/>
      <c r="B112" s="36"/>
      <c r="C112" s="22" t="s">
        <v>257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 x14ac:dyDescent="0.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 x14ac:dyDescent="0.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6.5" customHeight="1" x14ac:dyDescent="0.1">
      <c r="A115" s="35"/>
      <c r="B115" s="36"/>
      <c r="C115" s="35"/>
      <c r="D115" s="35"/>
      <c r="E115" s="340" t="str">
        <f>E7</f>
        <v>Kreatívne cenrum Nitra - Martinský vrch</v>
      </c>
      <c r="F115" s="341"/>
      <c r="G115" s="341"/>
      <c r="H115" s="341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 x14ac:dyDescent="0.1">
      <c r="B116" s="21"/>
      <c r="C116" s="28" t="s">
        <v>228</v>
      </c>
      <c r="L116" s="21"/>
    </row>
    <row r="117" spans="1:63" s="2" customFormat="1" ht="16.5" customHeight="1" x14ac:dyDescent="0.1">
      <c r="A117" s="35"/>
      <c r="B117" s="36"/>
      <c r="C117" s="35"/>
      <c r="D117" s="35"/>
      <c r="E117" s="340" t="s">
        <v>231</v>
      </c>
      <c r="F117" s="339"/>
      <c r="G117" s="339"/>
      <c r="H117" s="339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 x14ac:dyDescent="0.1">
      <c r="A118" s="35"/>
      <c r="B118" s="36"/>
      <c r="C118" s="28" t="s">
        <v>233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 x14ac:dyDescent="0.1">
      <c r="A119" s="35"/>
      <c r="B119" s="36"/>
      <c r="C119" s="35"/>
      <c r="D119" s="35"/>
      <c r="E119" s="321" t="str">
        <f>E11</f>
        <v>14 - Kamerový systém</v>
      </c>
      <c r="F119" s="339"/>
      <c r="G119" s="339"/>
      <c r="H119" s="339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 x14ac:dyDescent="0.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 x14ac:dyDescent="0.1">
      <c r="A121" s="35"/>
      <c r="B121" s="36"/>
      <c r="C121" s="28" t="s">
        <v>18</v>
      </c>
      <c r="D121" s="35"/>
      <c r="E121" s="35"/>
      <c r="F121" s="26" t="str">
        <f>F14</f>
        <v>Nitra</v>
      </c>
      <c r="G121" s="35"/>
      <c r="H121" s="35"/>
      <c r="I121" s="28" t="s">
        <v>20</v>
      </c>
      <c r="J121" s="58" t="str">
        <f>IF(J14="","",J14)</f>
        <v>26. 8. 2020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 x14ac:dyDescent="0.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 x14ac:dyDescent="0.15">
      <c r="A123" s="35"/>
      <c r="B123" s="36"/>
      <c r="C123" s="28" t="s">
        <v>22</v>
      </c>
      <c r="D123" s="35"/>
      <c r="E123" s="35"/>
      <c r="F123" s="26" t="str">
        <f>E17</f>
        <v>Mesto Nitra, Štefánikova tr. 60, 949 01 Nitra</v>
      </c>
      <c r="G123" s="35"/>
      <c r="H123" s="35"/>
      <c r="I123" s="28" t="s">
        <v>28</v>
      </c>
      <c r="J123" s="31" t="str">
        <f>E23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 x14ac:dyDescent="0.15">
      <c r="A124" s="35"/>
      <c r="B124" s="36"/>
      <c r="C124" s="28" t="s">
        <v>26</v>
      </c>
      <c r="D124" s="35"/>
      <c r="E124" s="35"/>
      <c r="F124" s="26" t="str">
        <f>IF(E20="","",E20)</f>
        <v>Vyplň údaj</v>
      </c>
      <c r="G124" s="35"/>
      <c r="H124" s="35"/>
      <c r="I124" s="28" t="s">
        <v>30</v>
      </c>
      <c r="J124" s="31" t="str">
        <f>E26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 x14ac:dyDescent="0.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 x14ac:dyDescent="0.15">
      <c r="A126" s="148"/>
      <c r="B126" s="149"/>
      <c r="C126" s="150" t="s">
        <v>258</v>
      </c>
      <c r="D126" s="151" t="s">
        <v>60</v>
      </c>
      <c r="E126" s="151" t="s">
        <v>56</v>
      </c>
      <c r="F126" s="151" t="s">
        <v>57</v>
      </c>
      <c r="G126" s="151" t="s">
        <v>259</v>
      </c>
      <c r="H126" s="151" t="s">
        <v>260</v>
      </c>
      <c r="I126" s="151" t="s">
        <v>261</v>
      </c>
      <c r="J126" s="152" t="s">
        <v>241</v>
      </c>
      <c r="K126" s="153" t="s">
        <v>262</v>
      </c>
      <c r="L126" s="154"/>
      <c r="M126" s="65" t="s">
        <v>1</v>
      </c>
      <c r="N126" s="66" t="s">
        <v>39</v>
      </c>
      <c r="O126" s="66" t="s">
        <v>263</v>
      </c>
      <c r="P126" s="66" t="s">
        <v>264</v>
      </c>
      <c r="Q126" s="66" t="s">
        <v>265</v>
      </c>
      <c r="R126" s="66" t="s">
        <v>266</v>
      </c>
      <c r="S126" s="66" t="s">
        <v>267</v>
      </c>
      <c r="T126" s="67" t="s">
        <v>268</v>
      </c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</row>
    <row r="127" spans="1:63" s="2" customFormat="1" ht="22.9" customHeight="1" x14ac:dyDescent="0.15">
      <c r="A127" s="35"/>
      <c r="B127" s="36"/>
      <c r="C127" s="72" t="s">
        <v>238</v>
      </c>
      <c r="D127" s="35"/>
      <c r="E127" s="35"/>
      <c r="F127" s="35"/>
      <c r="G127" s="35"/>
      <c r="H127" s="35"/>
      <c r="I127" s="35"/>
      <c r="J127" s="155">
        <f>BK127</f>
        <v>0</v>
      </c>
      <c r="K127" s="35"/>
      <c r="L127" s="36"/>
      <c r="M127" s="68"/>
      <c r="N127" s="59"/>
      <c r="O127" s="69"/>
      <c r="P127" s="156">
        <f>P128+P135</f>
        <v>0</v>
      </c>
      <c r="Q127" s="69"/>
      <c r="R127" s="156">
        <f>R128+R135</f>
        <v>0</v>
      </c>
      <c r="S127" s="69"/>
      <c r="T127" s="157">
        <f>T128+T135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74</v>
      </c>
      <c r="AU127" s="18" t="s">
        <v>243</v>
      </c>
      <c r="BK127" s="158">
        <f>BK128+BK135</f>
        <v>0</v>
      </c>
    </row>
    <row r="128" spans="1:63" s="12" customFormat="1" ht="25.9" customHeight="1" x14ac:dyDescent="0.15">
      <c r="B128" s="159"/>
      <c r="D128" s="160" t="s">
        <v>74</v>
      </c>
      <c r="E128" s="161" t="s">
        <v>2856</v>
      </c>
      <c r="F128" s="161" t="s">
        <v>3939</v>
      </c>
      <c r="I128" s="162"/>
      <c r="J128" s="163">
        <f>BK128</f>
        <v>0</v>
      </c>
      <c r="L128" s="159"/>
      <c r="M128" s="164"/>
      <c r="N128" s="165"/>
      <c r="O128" s="165"/>
      <c r="P128" s="166">
        <f>SUM(P129:P134)</f>
        <v>0</v>
      </c>
      <c r="Q128" s="165"/>
      <c r="R128" s="166">
        <f>SUM(R129:R134)</f>
        <v>0</v>
      </c>
      <c r="S128" s="165"/>
      <c r="T128" s="167">
        <f>SUM(T129:T134)</f>
        <v>0</v>
      </c>
      <c r="AR128" s="160" t="s">
        <v>82</v>
      </c>
      <c r="AT128" s="168" t="s">
        <v>74</v>
      </c>
      <c r="AU128" s="168" t="s">
        <v>75</v>
      </c>
      <c r="AY128" s="160" t="s">
        <v>271</v>
      </c>
      <c r="BK128" s="169">
        <f>SUM(BK129:BK134)</f>
        <v>0</v>
      </c>
    </row>
    <row r="129" spans="1:65" s="2" customFormat="1" ht="16.5" customHeight="1" x14ac:dyDescent="0.15">
      <c r="A129" s="35"/>
      <c r="B129" s="141"/>
      <c r="C129" s="172" t="s">
        <v>82</v>
      </c>
      <c r="D129" s="172" t="s">
        <v>274</v>
      </c>
      <c r="E129" s="173" t="s">
        <v>4198</v>
      </c>
      <c r="F129" s="174" t="s">
        <v>4199</v>
      </c>
      <c r="G129" s="175" t="s">
        <v>302</v>
      </c>
      <c r="H129" s="176">
        <v>1</v>
      </c>
      <c r="I129" s="177"/>
      <c r="J129" s="176">
        <f t="shared" ref="J129:J134" si="5">ROUND(I129*H129,2)</f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ref="P129:P134" si="6">O129*H129</f>
        <v>0</v>
      </c>
      <c r="Q129" s="181">
        <v>0</v>
      </c>
      <c r="R129" s="181">
        <f t="shared" ref="R129:R134" si="7">Q129*H129</f>
        <v>0</v>
      </c>
      <c r="S129" s="181">
        <v>0</v>
      </c>
      <c r="T129" s="182">
        <f t="shared" ref="T129:T134" si="8"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 t="shared" ref="BE129:BE134" si="9">IF(N129="základná",J129,0)</f>
        <v>0</v>
      </c>
      <c r="BF129" s="105">
        <f t="shared" ref="BF129:BF134" si="10">IF(N129="znížená",J129,0)</f>
        <v>0</v>
      </c>
      <c r="BG129" s="105">
        <f t="shared" ref="BG129:BG134" si="11">IF(N129="zákl. prenesená",J129,0)</f>
        <v>0</v>
      </c>
      <c r="BH129" s="105">
        <f t="shared" ref="BH129:BH134" si="12">IF(N129="zníž. prenesená",J129,0)</f>
        <v>0</v>
      </c>
      <c r="BI129" s="105">
        <f t="shared" ref="BI129:BI134" si="13">IF(N129="nulová",J129,0)</f>
        <v>0</v>
      </c>
      <c r="BJ129" s="18" t="s">
        <v>88</v>
      </c>
      <c r="BK129" s="105">
        <f t="shared" ref="BK129:BK134" si="14">ROUND(I129*H129,2)</f>
        <v>0</v>
      </c>
      <c r="BL129" s="18" t="s">
        <v>278</v>
      </c>
      <c r="BM129" s="183" t="s">
        <v>278</v>
      </c>
    </row>
    <row r="130" spans="1:65" s="2" customFormat="1" ht="16.5" customHeight="1" x14ac:dyDescent="0.15">
      <c r="A130" s="35"/>
      <c r="B130" s="141"/>
      <c r="C130" s="172" t="s">
        <v>88</v>
      </c>
      <c r="D130" s="172" t="s">
        <v>274</v>
      </c>
      <c r="E130" s="173" t="s">
        <v>4200</v>
      </c>
      <c r="F130" s="174" t="s">
        <v>4201</v>
      </c>
      <c r="G130" s="175" t="s">
        <v>302</v>
      </c>
      <c r="H130" s="176">
        <v>1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304</v>
      </c>
    </row>
    <row r="131" spans="1:65" s="2" customFormat="1" ht="16.5" customHeight="1" x14ac:dyDescent="0.15">
      <c r="A131" s="35"/>
      <c r="B131" s="141"/>
      <c r="C131" s="172" t="s">
        <v>286</v>
      </c>
      <c r="D131" s="172" t="s">
        <v>274</v>
      </c>
      <c r="E131" s="173" t="s">
        <v>4202</v>
      </c>
      <c r="F131" s="174" t="s">
        <v>4203</v>
      </c>
      <c r="G131" s="175" t="s">
        <v>2862</v>
      </c>
      <c r="H131" s="176">
        <v>1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316</v>
      </c>
    </row>
    <row r="132" spans="1:65" s="2" customFormat="1" ht="66.75" customHeight="1" x14ac:dyDescent="0.15">
      <c r="A132" s="35"/>
      <c r="B132" s="141"/>
      <c r="C132" s="172" t="s">
        <v>278</v>
      </c>
      <c r="D132" s="172" t="s">
        <v>274</v>
      </c>
      <c r="E132" s="173" t="s">
        <v>4204</v>
      </c>
      <c r="F132" s="174" t="s">
        <v>4205</v>
      </c>
      <c r="G132" s="175" t="s">
        <v>302</v>
      </c>
      <c r="H132" s="176">
        <v>5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115</v>
      </c>
    </row>
    <row r="133" spans="1:65" s="2" customFormat="1" ht="66.75" customHeight="1" x14ac:dyDescent="0.15">
      <c r="A133" s="35"/>
      <c r="B133" s="141"/>
      <c r="C133" s="172" t="s">
        <v>299</v>
      </c>
      <c r="D133" s="172" t="s">
        <v>274</v>
      </c>
      <c r="E133" s="173" t="s">
        <v>4206</v>
      </c>
      <c r="F133" s="174" t="s">
        <v>4207</v>
      </c>
      <c r="G133" s="175" t="s">
        <v>302</v>
      </c>
      <c r="H133" s="176">
        <v>8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121</v>
      </c>
    </row>
    <row r="134" spans="1:65" s="2" customFormat="1" ht="16.5" customHeight="1" x14ac:dyDescent="0.15">
      <c r="A134" s="35"/>
      <c r="B134" s="141"/>
      <c r="C134" s="172" t="s">
        <v>304</v>
      </c>
      <c r="D134" s="172" t="s">
        <v>274</v>
      </c>
      <c r="E134" s="173" t="s">
        <v>4208</v>
      </c>
      <c r="F134" s="174" t="s">
        <v>4209</v>
      </c>
      <c r="G134" s="175" t="s">
        <v>302</v>
      </c>
      <c r="H134" s="176">
        <v>13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127</v>
      </c>
    </row>
    <row r="135" spans="1:65" s="12" customFormat="1" ht="25.9" customHeight="1" x14ac:dyDescent="0.15">
      <c r="B135" s="159"/>
      <c r="D135" s="160" t="s">
        <v>74</v>
      </c>
      <c r="E135" s="161" t="s">
        <v>2869</v>
      </c>
      <c r="F135" s="161" t="s">
        <v>4039</v>
      </c>
      <c r="I135" s="162"/>
      <c r="J135" s="163">
        <f>BK135</f>
        <v>0</v>
      </c>
      <c r="L135" s="159"/>
      <c r="M135" s="164"/>
      <c r="N135" s="165"/>
      <c r="O135" s="165"/>
      <c r="P135" s="166">
        <f>SUM(P136:P150)</f>
        <v>0</v>
      </c>
      <c r="Q135" s="165"/>
      <c r="R135" s="166">
        <f>SUM(R136:R150)</f>
        <v>0</v>
      </c>
      <c r="S135" s="165"/>
      <c r="T135" s="167">
        <f>SUM(T136:T150)</f>
        <v>0</v>
      </c>
      <c r="AR135" s="160" t="s">
        <v>82</v>
      </c>
      <c r="AT135" s="168" t="s">
        <v>74</v>
      </c>
      <c r="AU135" s="168" t="s">
        <v>75</v>
      </c>
      <c r="AY135" s="160" t="s">
        <v>271</v>
      </c>
      <c r="BK135" s="169">
        <f>SUM(BK136:BK150)</f>
        <v>0</v>
      </c>
    </row>
    <row r="136" spans="1:65" s="2" customFormat="1" ht="16.5" customHeight="1" x14ac:dyDescent="0.15">
      <c r="A136" s="35"/>
      <c r="B136" s="141"/>
      <c r="C136" s="172" t="s">
        <v>310</v>
      </c>
      <c r="D136" s="172" t="s">
        <v>274</v>
      </c>
      <c r="E136" s="173" t="s">
        <v>4076</v>
      </c>
      <c r="F136" s="174" t="s">
        <v>4041</v>
      </c>
      <c r="G136" s="175" t="s">
        <v>2862</v>
      </c>
      <c r="H136" s="176">
        <v>1</v>
      </c>
      <c r="I136" s="177"/>
      <c r="J136" s="176">
        <f t="shared" ref="J136:J150" si="15"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ref="P136:P150" si="16">O136*H136</f>
        <v>0</v>
      </c>
      <c r="Q136" s="181">
        <v>0</v>
      </c>
      <c r="R136" s="181">
        <f t="shared" ref="R136:R150" si="17">Q136*H136</f>
        <v>0</v>
      </c>
      <c r="S136" s="181">
        <v>0</v>
      </c>
      <c r="T136" s="182">
        <f t="shared" ref="T136:T150" si="1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ref="BE136:BE150" si="19">IF(N136="základná",J136,0)</f>
        <v>0</v>
      </c>
      <c r="BF136" s="105">
        <f t="shared" ref="BF136:BF150" si="20">IF(N136="znížená",J136,0)</f>
        <v>0</v>
      </c>
      <c r="BG136" s="105">
        <f t="shared" ref="BG136:BG150" si="21">IF(N136="zákl. prenesená",J136,0)</f>
        <v>0</v>
      </c>
      <c r="BH136" s="105">
        <f t="shared" ref="BH136:BH150" si="22">IF(N136="zníž. prenesená",J136,0)</f>
        <v>0</v>
      </c>
      <c r="BI136" s="105">
        <f t="shared" ref="BI136:BI150" si="23">IF(N136="nulová",J136,0)</f>
        <v>0</v>
      </c>
      <c r="BJ136" s="18" t="s">
        <v>88</v>
      </c>
      <c r="BK136" s="105">
        <f t="shared" ref="BK136:BK150" si="24">ROUND(I136*H136,2)</f>
        <v>0</v>
      </c>
      <c r="BL136" s="18" t="s">
        <v>278</v>
      </c>
      <c r="BM136" s="183" t="s">
        <v>367</v>
      </c>
    </row>
    <row r="137" spans="1:65" s="2" customFormat="1" ht="33" customHeight="1" x14ac:dyDescent="0.15">
      <c r="A137" s="35"/>
      <c r="B137" s="141"/>
      <c r="C137" s="172" t="s">
        <v>316</v>
      </c>
      <c r="D137" s="172" t="s">
        <v>274</v>
      </c>
      <c r="E137" s="173" t="s">
        <v>4210</v>
      </c>
      <c r="F137" s="174" t="s">
        <v>4043</v>
      </c>
      <c r="G137" s="175" t="s">
        <v>2862</v>
      </c>
      <c r="H137" s="176">
        <v>1</v>
      </c>
      <c r="I137" s="177"/>
      <c r="J137" s="176">
        <f t="shared" si="1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16"/>
        <v>0</v>
      </c>
      <c r="Q137" s="181">
        <v>0</v>
      </c>
      <c r="R137" s="181">
        <f t="shared" si="17"/>
        <v>0</v>
      </c>
      <c r="S137" s="181">
        <v>0</v>
      </c>
      <c r="T137" s="182">
        <f t="shared" si="1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8" t="s">
        <v>88</v>
      </c>
      <c r="BK137" s="105">
        <f t="shared" si="24"/>
        <v>0</v>
      </c>
      <c r="BL137" s="18" t="s">
        <v>278</v>
      </c>
      <c r="BM137" s="183" t="s">
        <v>379</v>
      </c>
    </row>
    <row r="138" spans="1:65" s="2" customFormat="1" ht="16.5" customHeight="1" x14ac:dyDescent="0.15">
      <c r="A138" s="35"/>
      <c r="B138" s="141"/>
      <c r="C138" s="172" t="s">
        <v>272</v>
      </c>
      <c r="D138" s="172" t="s">
        <v>274</v>
      </c>
      <c r="E138" s="173" t="s">
        <v>4211</v>
      </c>
      <c r="F138" s="174" t="s">
        <v>4045</v>
      </c>
      <c r="G138" s="175" t="s">
        <v>2862</v>
      </c>
      <c r="H138" s="176">
        <v>1</v>
      </c>
      <c r="I138" s="177"/>
      <c r="J138" s="176">
        <f t="shared" si="1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16"/>
        <v>0</v>
      </c>
      <c r="Q138" s="181">
        <v>0</v>
      </c>
      <c r="R138" s="181">
        <f t="shared" si="17"/>
        <v>0</v>
      </c>
      <c r="S138" s="181">
        <v>0</v>
      </c>
      <c r="T138" s="182">
        <f t="shared" si="1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8" t="s">
        <v>88</v>
      </c>
      <c r="BK138" s="105">
        <f t="shared" si="24"/>
        <v>0</v>
      </c>
      <c r="BL138" s="18" t="s">
        <v>278</v>
      </c>
      <c r="BM138" s="183" t="s">
        <v>7</v>
      </c>
    </row>
    <row r="139" spans="1:65" s="2" customFormat="1" ht="16.5" customHeight="1" x14ac:dyDescent="0.15">
      <c r="A139" s="35"/>
      <c r="B139" s="141"/>
      <c r="C139" s="172" t="s">
        <v>115</v>
      </c>
      <c r="D139" s="172" t="s">
        <v>274</v>
      </c>
      <c r="E139" s="173" t="s">
        <v>4212</v>
      </c>
      <c r="F139" s="174" t="s">
        <v>4213</v>
      </c>
      <c r="G139" s="175" t="s">
        <v>302</v>
      </c>
      <c r="H139" s="176">
        <v>1</v>
      </c>
      <c r="I139" s="177"/>
      <c r="J139" s="176">
        <f t="shared" si="1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16"/>
        <v>0</v>
      </c>
      <c r="Q139" s="181">
        <v>0</v>
      </c>
      <c r="R139" s="181">
        <f t="shared" si="17"/>
        <v>0</v>
      </c>
      <c r="S139" s="181">
        <v>0</v>
      </c>
      <c r="T139" s="182">
        <f t="shared" si="1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19"/>
        <v>0</v>
      </c>
      <c r="BF139" s="105">
        <f t="shared" si="20"/>
        <v>0</v>
      </c>
      <c r="BG139" s="105">
        <f t="shared" si="21"/>
        <v>0</v>
      </c>
      <c r="BH139" s="105">
        <f t="shared" si="22"/>
        <v>0</v>
      </c>
      <c r="BI139" s="105">
        <f t="shared" si="23"/>
        <v>0</v>
      </c>
      <c r="BJ139" s="18" t="s">
        <v>88</v>
      </c>
      <c r="BK139" s="105">
        <f t="shared" si="24"/>
        <v>0</v>
      </c>
      <c r="BL139" s="18" t="s">
        <v>278</v>
      </c>
      <c r="BM139" s="183" t="s">
        <v>414</v>
      </c>
    </row>
    <row r="140" spans="1:65" s="2" customFormat="1" ht="16.5" customHeight="1" x14ac:dyDescent="0.15">
      <c r="A140" s="35"/>
      <c r="B140" s="141"/>
      <c r="C140" s="172" t="s">
        <v>118</v>
      </c>
      <c r="D140" s="172" t="s">
        <v>274</v>
      </c>
      <c r="E140" s="173" t="s">
        <v>4079</v>
      </c>
      <c r="F140" s="174" t="s">
        <v>4049</v>
      </c>
      <c r="G140" s="175" t="s">
        <v>2862</v>
      </c>
      <c r="H140" s="176">
        <v>1</v>
      </c>
      <c r="I140" s="177"/>
      <c r="J140" s="176">
        <f t="shared" si="1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16"/>
        <v>0</v>
      </c>
      <c r="Q140" s="181">
        <v>0</v>
      </c>
      <c r="R140" s="181">
        <f t="shared" si="17"/>
        <v>0</v>
      </c>
      <c r="S140" s="181">
        <v>0</v>
      </c>
      <c r="T140" s="182">
        <f t="shared" si="1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8" t="s">
        <v>88</v>
      </c>
      <c r="BK140" s="105">
        <f t="shared" si="24"/>
        <v>0</v>
      </c>
      <c r="BL140" s="18" t="s">
        <v>278</v>
      </c>
      <c r="BM140" s="183" t="s">
        <v>424</v>
      </c>
    </row>
    <row r="141" spans="1:65" s="2" customFormat="1" ht="16.5" customHeight="1" x14ac:dyDescent="0.15">
      <c r="A141" s="35"/>
      <c r="B141" s="141"/>
      <c r="C141" s="172" t="s">
        <v>121</v>
      </c>
      <c r="D141" s="172" t="s">
        <v>274</v>
      </c>
      <c r="E141" s="173" t="s">
        <v>4080</v>
      </c>
      <c r="F141" s="174" t="s">
        <v>4051</v>
      </c>
      <c r="G141" s="175" t="s">
        <v>2862</v>
      </c>
      <c r="H141" s="176">
        <v>1</v>
      </c>
      <c r="I141" s="177"/>
      <c r="J141" s="176">
        <f t="shared" si="1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16"/>
        <v>0</v>
      </c>
      <c r="Q141" s="181">
        <v>0</v>
      </c>
      <c r="R141" s="181">
        <f t="shared" si="17"/>
        <v>0</v>
      </c>
      <c r="S141" s="181">
        <v>0</v>
      </c>
      <c r="T141" s="182">
        <f t="shared" si="1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8" t="s">
        <v>88</v>
      </c>
      <c r="BK141" s="105">
        <f t="shared" si="24"/>
        <v>0</v>
      </c>
      <c r="BL141" s="18" t="s">
        <v>278</v>
      </c>
      <c r="BM141" s="183" t="s">
        <v>433</v>
      </c>
    </row>
    <row r="142" spans="1:65" s="2" customFormat="1" ht="16.5" customHeight="1" x14ac:dyDescent="0.15">
      <c r="A142" s="35"/>
      <c r="B142" s="141"/>
      <c r="C142" s="172" t="s">
        <v>124</v>
      </c>
      <c r="D142" s="172" t="s">
        <v>274</v>
      </c>
      <c r="E142" s="173" t="s">
        <v>4081</v>
      </c>
      <c r="F142" s="174" t="s">
        <v>4082</v>
      </c>
      <c r="G142" s="175" t="s">
        <v>302</v>
      </c>
      <c r="H142" s="176">
        <v>1</v>
      </c>
      <c r="I142" s="177"/>
      <c r="J142" s="176">
        <f t="shared" si="1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16"/>
        <v>0</v>
      </c>
      <c r="Q142" s="181">
        <v>0</v>
      </c>
      <c r="R142" s="181">
        <f t="shared" si="17"/>
        <v>0</v>
      </c>
      <c r="S142" s="181">
        <v>0</v>
      </c>
      <c r="T142" s="182">
        <f t="shared" si="1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8" t="s">
        <v>88</v>
      </c>
      <c r="BK142" s="105">
        <f t="shared" si="24"/>
        <v>0</v>
      </c>
      <c r="BL142" s="18" t="s">
        <v>278</v>
      </c>
      <c r="BM142" s="183" t="s">
        <v>441</v>
      </c>
    </row>
    <row r="143" spans="1:65" s="2" customFormat="1" ht="16.5" customHeight="1" x14ac:dyDescent="0.15">
      <c r="A143" s="35"/>
      <c r="B143" s="141"/>
      <c r="C143" s="172" t="s">
        <v>127</v>
      </c>
      <c r="D143" s="172" t="s">
        <v>274</v>
      </c>
      <c r="E143" s="173" t="s">
        <v>4083</v>
      </c>
      <c r="F143" s="174" t="s">
        <v>4053</v>
      </c>
      <c r="G143" s="175" t="s">
        <v>2862</v>
      </c>
      <c r="H143" s="176">
        <v>1</v>
      </c>
      <c r="I143" s="177"/>
      <c r="J143" s="176">
        <f t="shared" si="1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16"/>
        <v>0</v>
      </c>
      <c r="Q143" s="181">
        <v>0</v>
      </c>
      <c r="R143" s="181">
        <f t="shared" si="17"/>
        <v>0</v>
      </c>
      <c r="S143" s="181">
        <v>0</v>
      </c>
      <c r="T143" s="182">
        <f t="shared" si="1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8" t="s">
        <v>88</v>
      </c>
      <c r="BK143" s="105">
        <f t="shared" si="24"/>
        <v>0</v>
      </c>
      <c r="BL143" s="18" t="s">
        <v>278</v>
      </c>
      <c r="BM143" s="183" t="s">
        <v>465</v>
      </c>
    </row>
    <row r="144" spans="1:65" s="2" customFormat="1" ht="16.5" customHeight="1" x14ac:dyDescent="0.15">
      <c r="A144" s="35"/>
      <c r="B144" s="141"/>
      <c r="C144" s="172" t="s">
        <v>154</v>
      </c>
      <c r="D144" s="172" t="s">
        <v>274</v>
      </c>
      <c r="E144" s="173" t="s">
        <v>4084</v>
      </c>
      <c r="F144" s="174" t="s">
        <v>4085</v>
      </c>
      <c r="G144" s="175" t="s">
        <v>2862</v>
      </c>
      <c r="H144" s="176">
        <v>1</v>
      </c>
      <c r="I144" s="177"/>
      <c r="J144" s="176">
        <f t="shared" si="1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16"/>
        <v>0</v>
      </c>
      <c r="Q144" s="181">
        <v>0</v>
      </c>
      <c r="R144" s="181">
        <f t="shared" si="17"/>
        <v>0</v>
      </c>
      <c r="S144" s="181">
        <v>0</v>
      </c>
      <c r="T144" s="182">
        <f t="shared" si="1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8" t="s">
        <v>88</v>
      </c>
      <c r="BK144" s="105">
        <f t="shared" si="24"/>
        <v>0</v>
      </c>
      <c r="BL144" s="18" t="s">
        <v>278</v>
      </c>
      <c r="BM144" s="183" t="s">
        <v>478</v>
      </c>
    </row>
    <row r="145" spans="1:65" s="2" customFormat="1" ht="16.5" customHeight="1" x14ac:dyDescent="0.15">
      <c r="A145" s="35"/>
      <c r="B145" s="141"/>
      <c r="C145" s="172" t="s">
        <v>367</v>
      </c>
      <c r="D145" s="172" t="s">
        <v>274</v>
      </c>
      <c r="E145" s="173" t="s">
        <v>4086</v>
      </c>
      <c r="F145" s="174" t="s">
        <v>4055</v>
      </c>
      <c r="G145" s="175" t="s">
        <v>2862</v>
      </c>
      <c r="H145" s="176">
        <v>1</v>
      </c>
      <c r="I145" s="177"/>
      <c r="J145" s="176">
        <f t="shared" si="1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16"/>
        <v>0</v>
      </c>
      <c r="Q145" s="181">
        <v>0</v>
      </c>
      <c r="R145" s="181">
        <f t="shared" si="17"/>
        <v>0</v>
      </c>
      <c r="S145" s="181">
        <v>0</v>
      </c>
      <c r="T145" s="182">
        <f t="shared" si="1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8" t="s">
        <v>88</v>
      </c>
      <c r="BK145" s="105">
        <f t="shared" si="24"/>
        <v>0</v>
      </c>
      <c r="BL145" s="18" t="s">
        <v>278</v>
      </c>
      <c r="BM145" s="183" t="s">
        <v>488</v>
      </c>
    </row>
    <row r="146" spans="1:65" s="2" customFormat="1" ht="16.5" customHeight="1" x14ac:dyDescent="0.15">
      <c r="A146" s="35"/>
      <c r="B146" s="141"/>
      <c r="C146" s="172" t="s">
        <v>374</v>
      </c>
      <c r="D146" s="172" t="s">
        <v>274</v>
      </c>
      <c r="E146" s="173" t="s">
        <v>4087</v>
      </c>
      <c r="F146" s="174" t="s">
        <v>4057</v>
      </c>
      <c r="G146" s="175" t="s">
        <v>2862</v>
      </c>
      <c r="H146" s="176">
        <v>1</v>
      </c>
      <c r="I146" s="177"/>
      <c r="J146" s="176">
        <f t="shared" si="1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16"/>
        <v>0</v>
      </c>
      <c r="Q146" s="181">
        <v>0</v>
      </c>
      <c r="R146" s="181">
        <f t="shared" si="17"/>
        <v>0</v>
      </c>
      <c r="S146" s="181">
        <v>0</v>
      </c>
      <c r="T146" s="182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88</v>
      </c>
      <c r="BK146" s="105">
        <f t="shared" si="24"/>
        <v>0</v>
      </c>
      <c r="BL146" s="18" t="s">
        <v>278</v>
      </c>
      <c r="BM146" s="183" t="s">
        <v>500</v>
      </c>
    </row>
    <row r="147" spans="1:65" s="2" customFormat="1" ht="16.5" customHeight="1" x14ac:dyDescent="0.15">
      <c r="A147" s="35"/>
      <c r="B147" s="141"/>
      <c r="C147" s="172" t="s">
        <v>379</v>
      </c>
      <c r="D147" s="172" t="s">
        <v>274</v>
      </c>
      <c r="E147" s="173" t="s">
        <v>4088</v>
      </c>
      <c r="F147" s="174" t="s">
        <v>4059</v>
      </c>
      <c r="G147" s="175" t="s">
        <v>2862</v>
      </c>
      <c r="H147" s="176">
        <v>1</v>
      </c>
      <c r="I147" s="177"/>
      <c r="J147" s="176">
        <f t="shared" si="1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16"/>
        <v>0</v>
      </c>
      <c r="Q147" s="181">
        <v>0</v>
      </c>
      <c r="R147" s="181">
        <f t="shared" si="17"/>
        <v>0</v>
      </c>
      <c r="S147" s="181">
        <v>0</v>
      </c>
      <c r="T147" s="182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278</v>
      </c>
      <c r="BM147" s="183" t="s">
        <v>514</v>
      </c>
    </row>
    <row r="148" spans="1:65" s="2" customFormat="1" ht="16.5" customHeight="1" x14ac:dyDescent="0.15">
      <c r="A148" s="35"/>
      <c r="B148" s="141"/>
      <c r="C148" s="172" t="s">
        <v>384</v>
      </c>
      <c r="D148" s="172" t="s">
        <v>274</v>
      </c>
      <c r="E148" s="173" t="s">
        <v>4089</v>
      </c>
      <c r="F148" s="174" t="s">
        <v>4061</v>
      </c>
      <c r="G148" s="175" t="s">
        <v>2862</v>
      </c>
      <c r="H148" s="176">
        <v>1</v>
      </c>
      <c r="I148" s="177"/>
      <c r="J148" s="176">
        <f t="shared" si="1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16"/>
        <v>0</v>
      </c>
      <c r="Q148" s="181">
        <v>0</v>
      </c>
      <c r="R148" s="181">
        <f t="shared" si="17"/>
        <v>0</v>
      </c>
      <c r="S148" s="181">
        <v>0</v>
      </c>
      <c r="T148" s="182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278</v>
      </c>
      <c r="BM148" s="183" t="s">
        <v>528</v>
      </c>
    </row>
    <row r="149" spans="1:65" s="2" customFormat="1" ht="16.5" customHeight="1" x14ac:dyDescent="0.15">
      <c r="A149" s="35"/>
      <c r="B149" s="141"/>
      <c r="C149" s="172" t="s">
        <v>7</v>
      </c>
      <c r="D149" s="172" t="s">
        <v>274</v>
      </c>
      <c r="E149" s="173" t="s">
        <v>4090</v>
      </c>
      <c r="F149" s="174" t="s">
        <v>4063</v>
      </c>
      <c r="G149" s="175" t="s">
        <v>2862</v>
      </c>
      <c r="H149" s="176">
        <v>1</v>
      </c>
      <c r="I149" s="177"/>
      <c r="J149" s="176">
        <f t="shared" si="1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16"/>
        <v>0</v>
      </c>
      <c r="Q149" s="181">
        <v>0</v>
      </c>
      <c r="R149" s="181">
        <f t="shared" si="17"/>
        <v>0</v>
      </c>
      <c r="S149" s="181">
        <v>0</v>
      </c>
      <c r="T149" s="182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278</v>
      </c>
      <c r="BM149" s="183" t="s">
        <v>542</v>
      </c>
    </row>
    <row r="150" spans="1:65" s="2" customFormat="1" ht="16.5" customHeight="1" x14ac:dyDescent="0.15">
      <c r="A150" s="35"/>
      <c r="B150" s="141"/>
      <c r="C150" s="172" t="s">
        <v>409</v>
      </c>
      <c r="D150" s="172" t="s">
        <v>274</v>
      </c>
      <c r="E150" s="173" t="s">
        <v>4091</v>
      </c>
      <c r="F150" s="174" t="s">
        <v>4065</v>
      </c>
      <c r="G150" s="175" t="s">
        <v>2862</v>
      </c>
      <c r="H150" s="176">
        <v>1</v>
      </c>
      <c r="I150" s="177"/>
      <c r="J150" s="176">
        <f t="shared" si="15"/>
        <v>0</v>
      </c>
      <c r="K150" s="178"/>
      <c r="L150" s="36"/>
      <c r="M150" s="241" t="s">
        <v>1</v>
      </c>
      <c r="N150" s="242" t="s">
        <v>41</v>
      </c>
      <c r="O150" s="243"/>
      <c r="P150" s="244">
        <f t="shared" si="16"/>
        <v>0</v>
      </c>
      <c r="Q150" s="244">
        <v>0</v>
      </c>
      <c r="R150" s="244">
        <f t="shared" si="17"/>
        <v>0</v>
      </c>
      <c r="S150" s="244">
        <v>0</v>
      </c>
      <c r="T150" s="245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555</v>
      </c>
    </row>
    <row r="151" spans="1:65" s="2" customFormat="1" ht="6.95" customHeight="1" x14ac:dyDescent="0.1">
      <c r="A151" s="35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36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autoFilter ref="C126:K150" xr:uid="{00000000-0009-0000-0000-00000E000000}"/>
  <mergeCells count="13">
    <mergeCell ref="E119:H119"/>
    <mergeCell ref="L2:V2"/>
    <mergeCell ref="E115:H115"/>
    <mergeCell ref="E117:H117"/>
    <mergeCell ref="E85:H85"/>
    <mergeCell ref="E87:H87"/>
    <mergeCell ref="E89:H89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376"/>
  <sheetViews>
    <sheetView showGridLines="0" topLeftCell="A111" workbookViewId="0">
      <selection activeCell="J113" sqref="J113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5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134</v>
      </c>
      <c r="AZ2" s="112" t="s">
        <v>214</v>
      </c>
      <c r="BA2" s="112" t="s">
        <v>1</v>
      </c>
      <c r="BB2" s="112" t="s">
        <v>1</v>
      </c>
      <c r="BC2" s="112" t="s">
        <v>4214</v>
      </c>
      <c r="BD2" s="112" t="s">
        <v>88</v>
      </c>
    </row>
    <row r="3" spans="1:5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4215</v>
      </c>
      <c r="BA3" s="112" t="s">
        <v>1</v>
      </c>
      <c r="BB3" s="112" t="s">
        <v>1</v>
      </c>
      <c r="BC3" s="112" t="s">
        <v>4216</v>
      </c>
      <c r="BD3" s="112" t="s">
        <v>88</v>
      </c>
    </row>
    <row r="4" spans="1:5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  <c r="AZ4" s="112" t="s">
        <v>216</v>
      </c>
      <c r="BA4" s="112" t="s">
        <v>1</v>
      </c>
      <c r="BB4" s="112" t="s">
        <v>1</v>
      </c>
      <c r="BC4" s="112" t="s">
        <v>4217</v>
      </c>
      <c r="BD4" s="112" t="s">
        <v>88</v>
      </c>
    </row>
    <row r="5" spans="1:56" s="1" customFormat="1" ht="6.95" customHeight="1" x14ac:dyDescent="0.1">
      <c r="B5" s="21"/>
      <c r="L5" s="21"/>
      <c r="AZ5" s="112" t="s">
        <v>219</v>
      </c>
      <c r="BA5" s="112" t="s">
        <v>220</v>
      </c>
      <c r="BB5" s="112" t="s">
        <v>1</v>
      </c>
      <c r="BC5" s="112" t="s">
        <v>4218</v>
      </c>
      <c r="BD5" s="112" t="s">
        <v>88</v>
      </c>
    </row>
    <row r="6" spans="1:56" s="1" customFormat="1" ht="12" customHeight="1" x14ac:dyDescent="0.1">
      <c r="B6" s="21"/>
      <c r="D6" s="28" t="s">
        <v>14</v>
      </c>
      <c r="L6" s="21"/>
      <c r="AZ6" s="112" t="s">
        <v>222</v>
      </c>
      <c r="BA6" s="112" t="s">
        <v>220</v>
      </c>
      <c r="BB6" s="112" t="s">
        <v>1</v>
      </c>
      <c r="BC6" s="112" t="s">
        <v>4219</v>
      </c>
      <c r="BD6" s="112" t="s">
        <v>88</v>
      </c>
    </row>
    <row r="7" spans="1:5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  <c r="AZ7" s="112" t="s">
        <v>224</v>
      </c>
      <c r="BA7" s="112" t="s">
        <v>1</v>
      </c>
      <c r="BB7" s="112" t="s">
        <v>1</v>
      </c>
      <c r="BC7" s="112" t="s">
        <v>4220</v>
      </c>
      <c r="BD7" s="112" t="s">
        <v>88</v>
      </c>
    </row>
    <row r="8" spans="1:56" s="1" customFormat="1" ht="12" customHeight="1" x14ac:dyDescent="0.1">
      <c r="B8" s="21"/>
      <c r="D8" s="28" t="s">
        <v>228</v>
      </c>
      <c r="L8" s="21"/>
      <c r="AZ8" s="112" t="s">
        <v>226</v>
      </c>
      <c r="BA8" s="112" t="s">
        <v>1</v>
      </c>
      <c r="BB8" s="112" t="s">
        <v>1</v>
      </c>
      <c r="BC8" s="112" t="s">
        <v>4221</v>
      </c>
      <c r="BD8" s="112" t="s">
        <v>88</v>
      </c>
    </row>
    <row r="9" spans="1:56" s="2" customFormat="1" ht="16.5" customHeight="1" x14ac:dyDescent="0.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229</v>
      </c>
      <c r="BA9" s="112" t="s">
        <v>1</v>
      </c>
      <c r="BB9" s="112" t="s">
        <v>1</v>
      </c>
      <c r="BC9" s="112" t="s">
        <v>4223</v>
      </c>
      <c r="BD9" s="112" t="s">
        <v>88</v>
      </c>
    </row>
    <row r="10" spans="1:5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232</v>
      </c>
      <c r="BA10" s="112" t="s">
        <v>1</v>
      </c>
      <c r="BB10" s="112" t="s">
        <v>1</v>
      </c>
      <c r="BC10" s="112" t="s">
        <v>4219</v>
      </c>
      <c r="BD10" s="112" t="s">
        <v>88</v>
      </c>
    </row>
    <row r="11" spans="1:56" s="2" customFormat="1" ht="16.5" customHeight="1" x14ac:dyDescent="0.1">
      <c r="A11" s="35"/>
      <c r="B11" s="36"/>
      <c r="C11" s="35"/>
      <c r="D11" s="35"/>
      <c r="E11" s="321" t="s">
        <v>4224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569</v>
      </c>
      <c r="BA11" s="112" t="s">
        <v>220</v>
      </c>
      <c r="BB11" s="112" t="s">
        <v>1</v>
      </c>
      <c r="BC11" s="112" t="s">
        <v>4225</v>
      </c>
      <c r="BD11" s="112" t="s">
        <v>88</v>
      </c>
    </row>
    <row r="12" spans="1:5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234</v>
      </c>
      <c r="BA12" s="112" t="s">
        <v>235</v>
      </c>
      <c r="BB12" s="112" t="s">
        <v>1</v>
      </c>
      <c r="BC12" s="112" t="s">
        <v>4226</v>
      </c>
      <c r="BD12" s="112" t="s">
        <v>88</v>
      </c>
    </row>
    <row r="13" spans="1:5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571</v>
      </c>
      <c r="BA13" s="112" t="s">
        <v>220</v>
      </c>
      <c r="BB13" s="112" t="s">
        <v>1</v>
      </c>
      <c r="BC13" s="112" t="s">
        <v>4227</v>
      </c>
      <c r="BD13" s="112" t="s">
        <v>88</v>
      </c>
    </row>
    <row r="14" spans="1:5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ROUND((SUM(BE112:BE114) + SUM(BE136:BE375)),  2)</f>
        <v>0</v>
      </c>
      <c r="G37" s="35"/>
      <c r="H37" s="35"/>
      <c r="I37" s="120">
        <v>0.2</v>
      </c>
      <c r="J37" s="119">
        <f>ROUND(((SUM(BE112:BE114) + SUM(BE136:BE375))*I37),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ROUND((SUM(BF112:BF114) + SUM(BF136:BF375)),  2)</f>
        <v>0</v>
      </c>
      <c r="G38" s="35"/>
      <c r="H38" s="35"/>
      <c r="I38" s="120">
        <v>0.2</v>
      </c>
      <c r="J38" s="119">
        <f>ROUND(((SUM(BF112:BF114) + SUM(BF136:BF375))*I38),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ROUND((SUM(BG112:BG114) + SUM(BG136:BG375)),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ROUND((SUM(BH112:BH114) + SUM(BH136:BH375)),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ROUND((SUM(BI112:BI114) + SUM(BI136:BI375)),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01 - Buracie práce Blok F221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 x14ac:dyDescent="0.1">
      <c r="B99" s="131"/>
      <c r="D99" s="132" t="s">
        <v>244</v>
      </c>
      <c r="E99" s="133"/>
      <c r="F99" s="133"/>
      <c r="G99" s="133"/>
      <c r="H99" s="133"/>
      <c r="I99" s="133"/>
      <c r="J99" s="134">
        <f>J137</f>
        <v>0</v>
      </c>
      <c r="L99" s="131"/>
    </row>
    <row r="100" spans="1:47" s="10" customFormat="1" ht="19.899999999999999" customHeight="1" x14ac:dyDescent="0.1">
      <c r="B100" s="135"/>
      <c r="D100" s="136" t="s">
        <v>573</v>
      </c>
      <c r="E100" s="137"/>
      <c r="F100" s="137"/>
      <c r="G100" s="137"/>
      <c r="H100" s="137"/>
      <c r="I100" s="137"/>
      <c r="J100" s="138">
        <f>J138</f>
        <v>0</v>
      </c>
      <c r="L100" s="135"/>
    </row>
    <row r="101" spans="1:47" s="10" customFormat="1" ht="19.899999999999999" customHeight="1" x14ac:dyDescent="0.1">
      <c r="B101" s="135"/>
      <c r="D101" s="136" t="s">
        <v>245</v>
      </c>
      <c r="E101" s="137"/>
      <c r="F101" s="137"/>
      <c r="G101" s="137"/>
      <c r="H101" s="137"/>
      <c r="I101" s="137"/>
      <c r="J101" s="138">
        <f>J147</f>
        <v>0</v>
      </c>
      <c r="L101" s="135"/>
    </row>
    <row r="102" spans="1:47" s="10" customFormat="1" ht="19.899999999999999" customHeight="1" x14ac:dyDescent="0.1">
      <c r="B102" s="135"/>
      <c r="D102" s="136" t="s">
        <v>246</v>
      </c>
      <c r="E102" s="137"/>
      <c r="F102" s="137"/>
      <c r="G102" s="137"/>
      <c r="H102" s="137"/>
      <c r="I102" s="137"/>
      <c r="J102" s="138">
        <f>J311</f>
        <v>0</v>
      </c>
      <c r="L102" s="135"/>
    </row>
    <row r="103" spans="1:47" s="9" customFormat="1" ht="24.95" customHeight="1" x14ac:dyDescent="0.1">
      <c r="B103" s="131"/>
      <c r="D103" s="132" t="s">
        <v>247</v>
      </c>
      <c r="E103" s="133"/>
      <c r="F103" s="133"/>
      <c r="G103" s="133"/>
      <c r="H103" s="133"/>
      <c r="I103" s="133"/>
      <c r="J103" s="134">
        <f>J313</f>
        <v>0</v>
      </c>
      <c r="L103" s="131"/>
    </row>
    <row r="104" spans="1:47" s="10" customFormat="1" ht="19.899999999999999" customHeight="1" x14ac:dyDescent="0.1">
      <c r="B104" s="135"/>
      <c r="D104" s="136" t="s">
        <v>248</v>
      </c>
      <c r="E104" s="137"/>
      <c r="F104" s="137"/>
      <c r="G104" s="137"/>
      <c r="H104" s="137"/>
      <c r="I104" s="137"/>
      <c r="J104" s="138">
        <f>J314</f>
        <v>0</v>
      </c>
      <c r="L104" s="135"/>
    </row>
    <row r="105" spans="1:47" s="10" customFormat="1" ht="19.899999999999999" customHeight="1" x14ac:dyDescent="0.1">
      <c r="B105" s="135"/>
      <c r="D105" s="136" t="s">
        <v>249</v>
      </c>
      <c r="E105" s="137"/>
      <c r="F105" s="137"/>
      <c r="G105" s="137"/>
      <c r="H105" s="137"/>
      <c r="I105" s="137"/>
      <c r="J105" s="138">
        <f>J323</f>
        <v>0</v>
      </c>
      <c r="L105" s="135"/>
    </row>
    <row r="106" spans="1:47" s="10" customFormat="1" ht="19.899999999999999" customHeight="1" x14ac:dyDescent="0.1">
      <c r="B106" s="135"/>
      <c r="D106" s="136" t="s">
        <v>251</v>
      </c>
      <c r="E106" s="137"/>
      <c r="F106" s="137"/>
      <c r="G106" s="137"/>
      <c r="H106" s="137"/>
      <c r="I106" s="137"/>
      <c r="J106" s="138">
        <f>J337</f>
        <v>0</v>
      </c>
      <c r="L106" s="135"/>
    </row>
    <row r="107" spans="1:47" s="10" customFormat="1" ht="19.899999999999999" customHeight="1" x14ac:dyDescent="0.1">
      <c r="B107" s="135"/>
      <c r="D107" s="136" t="s">
        <v>574</v>
      </c>
      <c r="E107" s="137"/>
      <c r="F107" s="137"/>
      <c r="G107" s="137"/>
      <c r="H107" s="137"/>
      <c r="I107" s="137"/>
      <c r="J107" s="138">
        <f>J352</f>
        <v>0</v>
      </c>
      <c r="L107" s="135"/>
    </row>
    <row r="108" spans="1:47" s="10" customFormat="1" ht="19.899999999999999" customHeight="1" x14ac:dyDescent="0.1">
      <c r="B108" s="135"/>
      <c r="D108" s="136" t="s">
        <v>252</v>
      </c>
      <c r="E108" s="137"/>
      <c r="F108" s="137"/>
      <c r="G108" s="137"/>
      <c r="H108" s="137"/>
      <c r="I108" s="137"/>
      <c r="J108" s="138">
        <f>J356</f>
        <v>0</v>
      </c>
      <c r="L108" s="135"/>
    </row>
    <row r="109" spans="1:47" s="10" customFormat="1" ht="19.899999999999999" customHeight="1" x14ac:dyDescent="0.1">
      <c r="B109" s="135"/>
      <c r="D109" s="136" t="s">
        <v>253</v>
      </c>
      <c r="E109" s="137"/>
      <c r="F109" s="137"/>
      <c r="G109" s="137"/>
      <c r="H109" s="137"/>
      <c r="I109" s="137"/>
      <c r="J109" s="138">
        <f>J367</f>
        <v>0</v>
      </c>
      <c r="L109" s="135"/>
    </row>
    <row r="110" spans="1:47" s="2" customFormat="1" ht="21.75" customHeight="1" x14ac:dyDescent="0.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 x14ac:dyDescent="0.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 x14ac:dyDescent="0.1">
      <c r="A112" s="35"/>
      <c r="B112" s="36"/>
      <c r="C112" s="130" t="s">
        <v>254</v>
      </c>
      <c r="D112" s="35"/>
      <c r="E112" s="35"/>
      <c r="F112" s="35"/>
      <c r="G112" s="35"/>
      <c r="H112" s="35"/>
      <c r="I112" s="35"/>
      <c r="J112" s="139">
        <f>ROUND(J113,2)</f>
        <v>0</v>
      </c>
      <c r="K112" s="35"/>
      <c r="L112" s="45"/>
      <c r="N112" s="140" t="s">
        <v>39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 x14ac:dyDescent="0.1">
      <c r="A113" s="35"/>
      <c r="B113" s="141"/>
      <c r="C113" s="142"/>
      <c r="D113" s="338" t="s">
        <v>255</v>
      </c>
      <c r="E113" s="342"/>
      <c r="F113" s="342"/>
      <c r="G113" s="142"/>
      <c r="H113" s="142"/>
      <c r="I113" s="142"/>
      <c r="J113" s="102">
        <v>0</v>
      </c>
      <c r="K113" s="142"/>
      <c r="L113" s="143"/>
      <c r="M113" s="144"/>
      <c r="N113" s="145" t="s">
        <v>41</v>
      </c>
      <c r="O113" s="144"/>
      <c r="P113" s="144"/>
      <c r="Q113" s="144"/>
      <c r="R113" s="144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6" t="s">
        <v>256</v>
      </c>
      <c r="AZ113" s="144"/>
      <c r="BA113" s="144"/>
      <c r="BB113" s="144"/>
      <c r="BC113" s="144"/>
      <c r="BD113" s="144"/>
      <c r="BE113" s="147">
        <f t="shared" ref="BE113" si="0">IF(N113="základná",J113,0)</f>
        <v>0</v>
      </c>
      <c r="BF113" s="147">
        <f t="shared" ref="BF113" si="1">IF(N113="znížená",J113,0)</f>
        <v>0</v>
      </c>
      <c r="BG113" s="147">
        <f t="shared" ref="BG113" si="2">IF(N113="zákl. prenesená",J113,0)</f>
        <v>0</v>
      </c>
      <c r="BH113" s="147">
        <f t="shared" ref="BH113" si="3">IF(N113="zníž. prenesená",J113,0)</f>
        <v>0</v>
      </c>
      <c r="BI113" s="147">
        <f t="shared" ref="BI113" si="4">IF(N113="nulová",J113,0)</f>
        <v>0</v>
      </c>
      <c r="BJ113" s="146" t="s">
        <v>88</v>
      </c>
      <c r="BK113" s="144"/>
      <c r="BL113" s="144"/>
      <c r="BM113" s="144"/>
    </row>
    <row r="114" spans="1:65" s="2" customFormat="1" x14ac:dyDescent="0.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 x14ac:dyDescent="0.1">
      <c r="A115" s="35"/>
      <c r="B115" s="36"/>
      <c r="C115" s="109" t="s">
        <v>213</v>
      </c>
      <c r="D115" s="110"/>
      <c r="E115" s="110"/>
      <c r="F115" s="110"/>
      <c r="G115" s="110"/>
      <c r="H115" s="110"/>
      <c r="I115" s="110"/>
      <c r="J115" s="111">
        <f>ROUND(J98+J112,2)</f>
        <v>0</v>
      </c>
      <c r="K115" s="110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 x14ac:dyDescent="0.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5" customHeight="1" x14ac:dyDescent="0.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5" customHeight="1" x14ac:dyDescent="0.1">
      <c r="A121" s="35"/>
      <c r="B121" s="36"/>
      <c r="C121" s="22" t="s">
        <v>257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 x14ac:dyDescent="0.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 x14ac:dyDescent="0.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 x14ac:dyDescent="0.1">
      <c r="A124" s="35"/>
      <c r="B124" s="36"/>
      <c r="C124" s="35"/>
      <c r="D124" s="35"/>
      <c r="E124" s="340" t="str">
        <f>E7</f>
        <v>Kreatívne cenrum Nitra - Martinský vrch</v>
      </c>
      <c r="F124" s="341"/>
      <c r="G124" s="341"/>
      <c r="H124" s="341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" customFormat="1" ht="12" customHeight="1" x14ac:dyDescent="0.1">
      <c r="B125" s="21"/>
      <c r="C125" s="28" t="s">
        <v>228</v>
      </c>
      <c r="L125" s="21"/>
    </row>
    <row r="126" spans="1:65" s="2" customFormat="1" ht="16.5" customHeight="1" x14ac:dyDescent="0.1">
      <c r="A126" s="35"/>
      <c r="B126" s="36"/>
      <c r="C126" s="35"/>
      <c r="D126" s="35"/>
      <c r="E126" s="340" t="s">
        <v>4222</v>
      </c>
      <c r="F126" s="339"/>
      <c r="G126" s="339"/>
      <c r="H126" s="33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 x14ac:dyDescent="0.1">
      <c r="A127" s="35"/>
      <c r="B127" s="36"/>
      <c r="C127" s="28" t="s">
        <v>233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 x14ac:dyDescent="0.1">
      <c r="A128" s="35"/>
      <c r="B128" s="36"/>
      <c r="C128" s="35"/>
      <c r="D128" s="35"/>
      <c r="E128" s="321" t="str">
        <f>E11</f>
        <v>01 - Buracie práce Blok F221</v>
      </c>
      <c r="F128" s="339"/>
      <c r="G128" s="339"/>
      <c r="H128" s="339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 x14ac:dyDescent="0.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 x14ac:dyDescent="0.1">
      <c r="A130" s="35"/>
      <c r="B130" s="36"/>
      <c r="C130" s="28" t="s">
        <v>18</v>
      </c>
      <c r="D130" s="35"/>
      <c r="E130" s="35"/>
      <c r="F130" s="26" t="str">
        <f>F14</f>
        <v>Nitra</v>
      </c>
      <c r="G130" s="35"/>
      <c r="H130" s="35"/>
      <c r="I130" s="28" t="s">
        <v>20</v>
      </c>
      <c r="J130" s="58" t="str">
        <f>IF(J14="","",J14)</f>
        <v>26. 8. 2020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 x14ac:dyDescent="0.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40.15" customHeight="1" x14ac:dyDescent="0.15">
      <c r="A132" s="35"/>
      <c r="B132" s="36"/>
      <c r="C132" s="28" t="s">
        <v>22</v>
      </c>
      <c r="D132" s="35"/>
      <c r="E132" s="35"/>
      <c r="F132" s="26" t="str">
        <f>E17</f>
        <v>Mesto Nitra, Štefánikova tr. 60, 949 01 Nitra</v>
      </c>
      <c r="G132" s="35"/>
      <c r="H132" s="35"/>
      <c r="I132" s="28" t="s">
        <v>28</v>
      </c>
      <c r="J132" s="31" t="str">
        <f>E23</f>
        <v>Mesto Nitra, Štefánikova tr. 60, 949 01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2" customHeight="1" x14ac:dyDescent="0.15">
      <c r="A133" s="35"/>
      <c r="B133" s="36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30</v>
      </c>
      <c r="J133" s="31" t="str">
        <f>E26</f>
        <v>Mesto Nitra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0.35" customHeight="1" x14ac:dyDescent="0.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11" customFormat="1" ht="29.25" customHeight="1" x14ac:dyDescent="0.15">
      <c r="A135" s="148"/>
      <c r="B135" s="149"/>
      <c r="C135" s="150" t="s">
        <v>258</v>
      </c>
      <c r="D135" s="151" t="s">
        <v>60</v>
      </c>
      <c r="E135" s="151" t="s">
        <v>56</v>
      </c>
      <c r="F135" s="151" t="s">
        <v>57</v>
      </c>
      <c r="G135" s="151" t="s">
        <v>259</v>
      </c>
      <c r="H135" s="151" t="s">
        <v>260</v>
      </c>
      <c r="I135" s="151" t="s">
        <v>261</v>
      </c>
      <c r="J135" s="152" t="s">
        <v>241</v>
      </c>
      <c r="K135" s="153" t="s">
        <v>262</v>
      </c>
      <c r="L135" s="154"/>
      <c r="M135" s="65" t="s">
        <v>1</v>
      </c>
      <c r="N135" s="66" t="s">
        <v>39</v>
      </c>
      <c r="O135" s="66" t="s">
        <v>263</v>
      </c>
      <c r="P135" s="66" t="s">
        <v>264</v>
      </c>
      <c r="Q135" s="66" t="s">
        <v>265</v>
      </c>
      <c r="R135" s="66" t="s">
        <v>266</v>
      </c>
      <c r="S135" s="66" t="s">
        <v>267</v>
      </c>
      <c r="T135" s="67" t="s">
        <v>268</v>
      </c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</row>
    <row r="136" spans="1:65" s="2" customFormat="1" ht="22.9" customHeight="1" x14ac:dyDescent="0.15">
      <c r="A136" s="35"/>
      <c r="B136" s="36"/>
      <c r="C136" s="72" t="s">
        <v>238</v>
      </c>
      <c r="D136" s="35"/>
      <c r="E136" s="35"/>
      <c r="F136" s="35"/>
      <c r="G136" s="35"/>
      <c r="H136" s="35"/>
      <c r="I136" s="35"/>
      <c r="J136" s="155">
        <f>BK136</f>
        <v>0</v>
      </c>
      <c r="K136" s="35"/>
      <c r="L136" s="36"/>
      <c r="M136" s="68"/>
      <c r="N136" s="59"/>
      <c r="O136" s="69"/>
      <c r="P136" s="156">
        <f>P137+P313</f>
        <v>0</v>
      </c>
      <c r="Q136" s="69"/>
      <c r="R136" s="156">
        <f>R137+R313</f>
        <v>63.334275330799997</v>
      </c>
      <c r="S136" s="69"/>
      <c r="T136" s="157">
        <f>T137+T313</f>
        <v>474.125812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74</v>
      </c>
      <c r="AU136" s="18" t="s">
        <v>243</v>
      </c>
      <c r="BK136" s="158">
        <f>BK137+BK313</f>
        <v>0</v>
      </c>
    </row>
    <row r="137" spans="1:65" s="12" customFormat="1" ht="25.9" customHeight="1" x14ac:dyDescent="0.15">
      <c r="B137" s="159"/>
      <c r="D137" s="160" t="s">
        <v>74</v>
      </c>
      <c r="E137" s="161" t="s">
        <v>269</v>
      </c>
      <c r="F137" s="161" t="s">
        <v>270</v>
      </c>
      <c r="I137" s="162"/>
      <c r="J137" s="163">
        <f>BK137</f>
        <v>0</v>
      </c>
      <c r="L137" s="159"/>
      <c r="M137" s="164"/>
      <c r="N137" s="165"/>
      <c r="O137" s="165"/>
      <c r="P137" s="166">
        <f>P138+P147+P311</f>
        <v>0</v>
      </c>
      <c r="Q137" s="165"/>
      <c r="R137" s="166">
        <f>R138+R147+R311</f>
        <v>63.334275330799997</v>
      </c>
      <c r="S137" s="165"/>
      <c r="T137" s="167">
        <f>T138+T147+T311</f>
        <v>408.138868</v>
      </c>
      <c r="AR137" s="160" t="s">
        <v>82</v>
      </c>
      <c r="AT137" s="168" t="s">
        <v>74</v>
      </c>
      <c r="AU137" s="168" t="s">
        <v>75</v>
      </c>
      <c r="AY137" s="160" t="s">
        <v>271</v>
      </c>
      <c r="BK137" s="169">
        <f>BK138+BK147+BK311</f>
        <v>0</v>
      </c>
    </row>
    <row r="138" spans="1:65" s="12" customFormat="1" ht="22.9" customHeight="1" x14ac:dyDescent="0.15">
      <c r="B138" s="159"/>
      <c r="D138" s="160" t="s">
        <v>74</v>
      </c>
      <c r="E138" s="170" t="s">
        <v>82</v>
      </c>
      <c r="F138" s="170" t="s">
        <v>575</v>
      </c>
      <c r="I138" s="162"/>
      <c r="J138" s="171">
        <f>BK138</f>
        <v>0</v>
      </c>
      <c r="L138" s="159"/>
      <c r="M138" s="164"/>
      <c r="N138" s="165"/>
      <c r="O138" s="165"/>
      <c r="P138" s="166">
        <f>SUM(P139:P146)</f>
        <v>0</v>
      </c>
      <c r="Q138" s="165"/>
      <c r="R138" s="166">
        <f>SUM(R139:R146)</f>
        <v>0</v>
      </c>
      <c r="S138" s="165"/>
      <c r="T138" s="167">
        <f>SUM(T139:T146)</f>
        <v>0</v>
      </c>
      <c r="AR138" s="160" t="s">
        <v>82</v>
      </c>
      <c r="AT138" s="168" t="s">
        <v>74</v>
      </c>
      <c r="AU138" s="168" t="s">
        <v>82</v>
      </c>
      <c r="AY138" s="160" t="s">
        <v>271</v>
      </c>
      <c r="BK138" s="169">
        <f>SUM(BK139:BK146)</f>
        <v>0</v>
      </c>
    </row>
    <row r="139" spans="1:65" s="2" customFormat="1" ht="21.75" customHeight="1" x14ac:dyDescent="0.15">
      <c r="A139" s="35"/>
      <c r="B139" s="141"/>
      <c r="C139" s="172" t="s">
        <v>82</v>
      </c>
      <c r="D139" s="172" t="s">
        <v>274</v>
      </c>
      <c r="E139" s="173" t="s">
        <v>576</v>
      </c>
      <c r="F139" s="174" t="s">
        <v>577</v>
      </c>
      <c r="G139" s="175" t="s">
        <v>289</v>
      </c>
      <c r="H139" s="176">
        <v>7.53</v>
      </c>
      <c r="I139" s="177"/>
      <c r="J139" s="176">
        <f>ROUND(I139*H139,2)</f>
        <v>0</v>
      </c>
      <c r="K139" s="178"/>
      <c r="L139" s="36"/>
      <c r="M139" s="179" t="s">
        <v>1</v>
      </c>
      <c r="N139" s="180" t="s">
        <v>41</v>
      </c>
      <c r="O139" s="61"/>
      <c r="P139" s="181">
        <f>O139*H139</f>
        <v>0</v>
      </c>
      <c r="Q139" s="181">
        <v>0</v>
      </c>
      <c r="R139" s="181">
        <f>Q139*H139</f>
        <v>0</v>
      </c>
      <c r="S139" s="181">
        <v>0</v>
      </c>
      <c r="T139" s="18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>IF(N139="základná",J139,0)</f>
        <v>0</v>
      </c>
      <c r="BF139" s="105">
        <f>IF(N139="znížená",J139,0)</f>
        <v>0</v>
      </c>
      <c r="BG139" s="105">
        <f>IF(N139="zákl. prenesená",J139,0)</f>
        <v>0</v>
      </c>
      <c r="BH139" s="105">
        <f>IF(N139="zníž. prenesená",J139,0)</f>
        <v>0</v>
      </c>
      <c r="BI139" s="105">
        <f>IF(N139="nulová",J139,0)</f>
        <v>0</v>
      </c>
      <c r="BJ139" s="18" t="s">
        <v>88</v>
      </c>
      <c r="BK139" s="105">
        <f>ROUND(I139*H139,2)</f>
        <v>0</v>
      </c>
      <c r="BL139" s="18" t="s">
        <v>278</v>
      </c>
      <c r="BM139" s="183" t="s">
        <v>4228</v>
      </c>
    </row>
    <row r="140" spans="1:65" s="13" customFormat="1" x14ac:dyDescent="0.1">
      <c r="B140" s="184"/>
      <c r="D140" s="185" t="s">
        <v>280</v>
      </c>
      <c r="E140" s="186" t="s">
        <v>1</v>
      </c>
      <c r="F140" s="187" t="s">
        <v>4229</v>
      </c>
      <c r="H140" s="188">
        <v>7.53</v>
      </c>
      <c r="I140" s="189"/>
      <c r="L140" s="184"/>
      <c r="M140" s="190"/>
      <c r="N140" s="191"/>
      <c r="O140" s="191"/>
      <c r="P140" s="191"/>
      <c r="Q140" s="191"/>
      <c r="R140" s="191"/>
      <c r="S140" s="191"/>
      <c r="T140" s="192"/>
      <c r="AT140" s="186" t="s">
        <v>280</v>
      </c>
      <c r="AU140" s="186" t="s">
        <v>88</v>
      </c>
      <c r="AV140" s="13" t="s">
        <v>88</v>
      </c>
      <c r="AW140" s="13" t="s">
        <v>29</v>
      </c>
      <c r="AX140" s="13" t="s">
        <v>75</v>
      </c>
      <c r="AY140" s="186" t="s">
        <v>271</v>
      </c>
    </row>
    <row r="141" spans="1:65" s="14" customFormat="1" x14ac:dyDescent="0.1">
      <c r="B141" s="193"/>
      <c r="D141" s="185" t="s">
        <v>280</v>
      </c>
      <c r="E141" s="194" t="s">
        <v>1</v>
      </c>
      <c r="F141" s="195" t="s">
        <v>282</v>
      </c>
      <c r="H141" s="196">
        <v>7.53</v>
      </c>
      <c r="I141" s="197"/>
      <c r="L141" s="193"/>
      <c r="M141" s="198"/>
      <c r="N141" s="199"/>
      <c r="O141" s="199"/>
      <c r="P141" s="199"/>
      <c r="Q141" s="199"/>
      <c r="R141" s="199"/>
      <c r="S141" s="199"/>
      <c r="T141" s="200"/>
      <c r="AT141" s="194" t="s">
        <v>280</v>
      </c>
      <c r="AU141" s="194" t="s">
        <v>88</v>
      </c>
      <c r="AV141" s="14" t="s">
        <v>278</v>
      </c>
      <c r="AW141" s="14" t="s">
        <v>29</v>
      </c>
      <c r="AX141" s="14" t="s">
        <v>82</v>
      </c>
      <c r="AY141" s="194" t="s">
        <v>271</v>
      </c>
    </row>
    <row r="142" spans="1:65" s="2" customFormat="1" ht="21.75" customHeight="1" x14ac:dyDescent="0.15">
      <c r="A142" s="35"/>
      <c r="B142" s="141"/>
      <c r="C142" s="172" t="s">
        <v>88</v>
      </c>
      <c r="D142" s="172" t="s">
        <v>274</v>
      </c>
      <c r="E142" s="173" t="s">
        <v>580</v>
      </c>
      <c r="F142" s="174" t="s">
        <v>581</v>
      </c>
      <c r="G142" s="175" t="s">
        <v>289</v>
      </c>
      <c r="H142" s="176">
        <v>9.42</v>
      </c>
      <c r="I142" s="177"/>
      <c r="J142" s="176">
        <f>ROUND(I142*H142,2)</f>
        <v>0</v>
      </c>
      <c r="K142" s="178"/>
      <c r="L142" s="36"/>
      <c r="M142" s="179" t="s">
        <v>1</v>
      </c>
      <c r="N142" s="180" t="s">
        <v>41</v>
      </c>
      <c r="O142" s="61"/>
      <c r="P142" s="181">
        <f>O142*H142</f>
        <v>0</v>
      </c>
      <c r="Q142" s="181">
        <v>0</v>
      </c>
      <c r="R142" s="181">
        <f>Q142*H142</f>
        <v>0</v>
      </c>
      <c r="S142" s="181">
        <v>0</v>
      </c>
      <c r="T142" s="18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88</v>
      </c>
      <c r="BK142" s="105">
        <f>ROUND(I142*H142,2)</f>
        <v>0</v>
      </c>
      <c r="BL142" s="18" t="s">
        <v>278</v>
      </c>
      <c r="BM142" s="183" t="s">
        <v>4230</v>
      </c>
    </row>
    <row r="143" spans="1:65" s="13" customFormat="1" x14ac:dyDescent="0.1">
      <c r="B143" s="184"/>
      <c r="D143" s="185" t="s">
        <v>280</v>
      </c>
      <c r="E143" s="186" t="s">
        <v>1</v>
      </c>
      <c r="F143" s="187" t="s">
        <v>4231</v>
      </c>
      <c r="H143" s="188">
        <v>9.42</v>
      </c>
      <c r="I143" s="189"/>
      <c r="L143" s="184"/>
      <c r="M143" s="190"/>
      <c r="N143" s="191"/>
      <c r="O143" s="191"/>
      <c r="P143" s="191"/>
      <c r="Q143" s="191"/>
      <c r="R143" s="191"/>
      <c r="S143" s="191"/>
      <c r="T143" s="192"/>
      <c r="AT143" s="186" t="s">
        <v>280</v>
      </c>
      <c r="AU143" s="186" t="s">
        <v>88</v>
      </c>
      <c r="AV143" s="13" t="s">
        <v>88</v>
      </c>
      <c r="AW143" s="13" t="s">
        <v>29</v>
      </c>
      <c r="AX143" s="13" t="s">
        <v>75</v>
      </c>
      <c r="AY143" s="186" t="s">
        <v>271</v>
      </c>
    </row>
    <row r="144" spans="1:65" s="14" customFormat="1" x14ac:dyDescent="0.1">
      <c r="B144" s="193"/>
      <c r="D144" s="185" t="s">
        <v>280</v>
      </c>
      <c r="E144" s="194" t="s">
        <v>571</v>
      </c>
      <c r="F144" s="195" t="s">
        <v>282</v>
      </c>
      <c r="H144" s="196">
        <v>9.42</v>
      </c>
      <c r="I144" s="197"/>
      <c r="L144" s="193"/>
      <c r="M144" s="198"/>
      <c r="N144" s="199"/>
      <c r="O144" s="199"/>
      <c r="P144" s="199"/>
      <c r="Q144" s="199"/>
      <c r="R144" s="199"/>
      <c r="S144" s="199"/>
      <c r="T144" s="200"/>
      <c r="AT144" s="194" t="s">
        <v>280</v>
      </c>
      <c r="AU144" s="194" t="s">
        <v>88</v>
      </c>
      <c r="AV144" s="14" t="s">
        <v>278</v>
      </c>
      <c r="AW144" s="14" t="s">
        <v>29</v>
      </c>
      <c r="AX144" s="14" t="s">
        <v>82</v>
      </c>
      <c r="AY144" s="194" t="s">
        <v>271</v>
      </c>
    </row>
    <row r="145" spans="1:65" s="2" customFormat="1" ht="21.75" customHeight="1" x14ac:dyDescent="0.15">
      <c r="A145" s="35"/>
      <c r="B145" s="141"/>
      <c r="C145" s="172" t="s">
        <v>286</v>
      </c>
      <c r="D145" s="172" t="s">
        <v>274</v>
      </c>
      <c r="E145" s="173" t="s">
        <v>584</v>
      </c>
      <c r="F145" s="174" t="s">
        <v>585</v>
      </c>
      <c r="G145" s="175" t="s">
        <v>289</v>
      </c>
      <c r="H145" s="176">
        <v>9.42</v>
      </c>
      <c r="I145" s="177"/>
      <c r="J145" s="176">
        <f>ROUND(I145*H145,2)</f>
        <v>0</v>
      </c>
      <c r="K145" s="178"/>
      <c r="L145" s="36"/>
      <c r="M145" s="179" t="s">
        <v>1</v>
      </c>
      <c r="N145" s="180" t="s">
        <v>41</v>
      </c>
      <c r="O145" s="61"/>
      <c r="P145" s="181">
        <f>O145*H145</f>
        <v>0</v>
      </c>
      <c r="Q145" s="181">
        <v>0</v>
      </c>
      <c r="R145" s="181">
        <f>Q145*H145</f>
        <v>0</v>
      </c>
      <c r="S145" s="181">
        <v>0</v>
      </c>
      <c r="T145" s="18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88</v>
      </c>
      <c r="AY145" s="18" t="s">
        <v>271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88</v>
      </c>
      <c r="BK145" s="105">
        <f>ROUND(I145*H145,2)</f>
        <v>0</v>
      </c>
      <c r="BL145" s="18" t="s">
        <v>278</v>
      </c>
      <c r="BM145" s="183" t="s">
        <v>4232</v>
      </c>
    </row>
    <row r="146" spans="1:65" s="13" customFormat="1" x14ac:dyDescent="0.1">
      <c r="B146" s="184"/>
      <c r="D146" s="185" t="s">
        <v>280</v>
      </c>
      <c r="E146" s="186" t="s">
        <v>1</v>
      </c>
      <c r="F146" s="187" t="s">
        <v>571</v>
      </c>
      <c r="H146" s="188">
        <v>9.42</v>
      </c>
      <c r="I146" s="189"/>
      <c r="L146" s="184"/>
      <c r="M146" s="190"/>
      <c r="N146" s="191"/>
      <c r="O146" s="191"/>
      <c r="P146" s="191"/>
      <c r="Q146" s="191"/>
      <c r="R146" s="191"/>
      <c r="S146" s="191"/>
      <c r="T146" s="192"/>
      <c r="AT146" s="186" t="s">
        <v>280</v>
      </c>
      <c r="AU146" s="186" t="s">
        <v>88</v>
      </c>
      <c r="AV146" s="13" t="s">
        <v>88</v>
      </c>
      <c r="AW146" s="13" t="s">
        <v>29</v>
      </c>
      <c r="AX146" s="13" t="s">
        <v>82</v>
      </c>
      <c r="AY146" s="186" t="s">
        <v>271</v>
      </c>
    </row>
    <row r="147" spans="1:65" s="12" customFormat="1" ht="22.9" customHeight="1" x14ac:dyDescent="0.15">
      <c r="B147" s="159"/>
      <c r="D147" s="160" t="s">
        <v>74</v>
      </c>
      <c r="E147" s="170" t="s">
        <v>272</v>
      </c>
      <c r="F147" s="170" t="s">
        <v>273</v>
      </c>
      <c r="I147" s="162"/>
      <c r="J147" s="171">
        <f>BK147</f>
        <v>0</v>
      </c>
      <c r="L147" s="159"/>
      <c r="M147" s="164"/>
      <c r="N147" s="165"/>
      <c r="O147" s="165"/>
      <c r="P147" s="166">
        <f>SUM(P148:P310)</f>
        <v>0</v>
      </c>
      <c r="Q147" s="165"/>
      <c r="R147" s="166">
        <f>SUM(R148:R310)</f>
        <v>63.334275330799997</v>
      </c>
      <c r="S147" s="165"/>
      <c r="T147" s="167">
        <f>SUM(T148:T310)</f>
        <v>408.138868</v>
      </c>
      <c r="AR147" s="160" t="s">
        <v>82</v>
      </c>
      <c r="AT147" s="168" t="s">
        <v>74</v>
      </c>
      <c r="AU147" s="168" t="s">
        <v>82</v>
      </c>
      <c r="AY147" s="160" t="s">
        <v>271</v>
      </c>
      <c r="BK147" s="169">
        <f>SUM(BK148:BK310)</f>
        <v>0</v>
      </c>
    </row>
    <row r="148" spans="1:65" s="2" customFormat="1" ht="21.75" customHeight="1" x14ac:dyDescent="0.15">
      <c r="A148" s="35"/>
      <c r="B148" s="141"/>
      <c r="C148" s="172" t="s">
        <v>278</v>
      </c>
      <c r="D148" s="172" t="s">
        <v>274</v>
      </c>
      <c r="E148" s="173" t="s">
        <v>275</v>
      </c>
      <c r="F148" s="174" t="s">
        <v>276</v>
      </c>
      <c r="G148" s="175" t="s">
        <v>277</v>
      </c>
      <c r="H148" s="176">
        <v>1195.2</v>
      </c>
      <c r="I148" s="177"/>
      <c r="J148" s="176">
        <f>ROUND(I148*H148,2)</f>
        <v>0</v>
      </c>
      <c r="K148" s="178"/>
      <c r="L148" s="36"/>
      <c r="M148" s="179" t="s">
        <v>1</v>
      </c>
      <c r="N148" s="180" t="s">
        <v>41</v>
      </c>
      <c r="O148" s="61"/>
      <c r="P148" s="181">
        <f>O148*H148</f>
        <v>0</v>
      </c>
      <c r="Q148" s="181">
        <v>5.1385979999999998E-2</v>
      </c>
      <c r="R148" s="181">
        <f>Q148*H148</f>
        <v>61.416523296000001</v>
      </c>
      <c r="S148" s="181">
        <v>0</v>
      </c>
      <c r="T148" s="18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88</v>
      </c>
      <c r="AY148" s="18" t="s">
        <v>271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88</v>
      </c>
      <c r="BK148" s="105">
        <f>ROUND(I148*H148,2)</f>
        <v>0</v>
      </c>
      <c r="BL148" s="18" t="s">
        <v>278</v>
      </c>
      <c r="BM148" s="183" t="s">
        <v>279</v>
      </c>
    </row>
    <row r="149" spans="1:65" s="13" customFormat="1" x14ac:dyDescent="0.1">
      <c r="B149" s="184"/>
      <c r="D149" s="185" t="s">
        <v>280</v>
      </c>
      <c r="E149" s="186" t="s">
        <v>1</v>
      </c>
      <c r="F149" s="187" t="s">
        <v>4233</v>
      </c>
      <c r="H149" s="188">
        <v>750.43</v>
      </c>
      <c r="I149" s="189"/>
      <c r="L149" s="184"/>
      <c r="M149" s="190"/>
      <c r="N149" s="191"/>
      <c r="O149" s="191"/>
      <c r="P149" s="191"/>
      <c r="Q149" s="191"/>
      <c r="R149" s="191"/>
      <c r="S149" s="191"/>
      <c r="T149" s="192"/>
      <c r="AT149" s="186" t="s">
        <v>280</v>
      </c>
      <c r="AU149" s="186" t="s">
        <v>88</v>
      </c>
      <c r="AV149" s="13" t="s">
        <v>88</v>
      </c>
      <c r="AW149" s="13" t="s">
        <v>29</v>
      </c>
      <c r="AX149" s="13" t="s">
        <v>75</v>
      </c>
      <c r="AY149" s="186" t="s">
        <v>271</v>
      </c>
    </row>
    <row r="150" spans="1:65" s="13" customFormat="1" x14ac:dyDescent="0.1">
      <c r="B150" s="184"/>
      <c r="D150" s="185" t="s">
        <v>280</v>
      </c>
      <c r="E150" s="186" t="s">
        <v>222</v>
      </c>
      <c r="F150" s="187" t="s">
        <v>281</v>
      </c>
      <c r="H150" s="188">
        <v>444.77</v>
      </c>
      <c r="I150" s="189"/>
      <c r="L150" s="184"/>
      <c r="M150" s="190"/>
      <c r="N150" s="191"/>
      <c r="O150" s="191"/>
      <c r="P150" s="191"/>
      <c r="Q150" s="191"/>
      <c r="R150" s="191"/>
      <c r="S150" s="191"/>
      <c r="T150" s="192"/>
      <c r="AT150" s="186" t="s">
        <v>280</v>
      </c>
      <c r="AU150" s="186" t="s">
        <v>88</v>
      </c>
      <c r="AV150" s="13" t="s">
        <v>88</v>
      </c>
      <c r="AW150" s="13" t="s">
        <v>29</v>
      </c>
      <c r="AX150" s="13" t="s">
        <v>75</v>
      </c>
      <c r="AY150" s="186" t="s">
        <v>271</v>
      </c>
    </row>
    <row r="151" spans="1:65" s="14" customFormat="1" x14ac:dyDescent="0.1">
      <c r="B151" s="193"/>
      <c r="D151" s="185" t="s">
        <v>280</v>
      </c>
      <c r="E151" s="194" t="s">
        <v>1</v>
      </c>
      <c r="F151" s="195" t="s">
        <v>282</v>
      </c>
      <c r="H151" s="196">
        <v>1195.2</v>
      </c>
      <c r="I151" s="197"/>
      <c r="L151" s="193"/>
      <c r="M151" s="198"/>
      <c r="N151" s="199"/>
      <c r="O151" s="199"/>
      <c r="P151" s="199"/>
      <c r="Q151" s="199"/>
      <c r="R151" s="199"/>
      <c r="S151" s="199"/>
      <c r="T151" s="200"/>
      <c r="AT151" s="194" t="s">
        <v>280</v>
      </c>
      <c r="AU151" s="194" t="s">
        <v>88</v>
      </c>
      <c r="AV151" s="14" t="s">
        <v>278</v>
      </c>
      <c r="AW151" s="14" t="s">
        <v>29</v>
      </c>
      <c r="AX151" s="14" t="s">
        <v>82</v>
      </c>
      <c r="AY151" s="194" t="s">
        <v>271</v>
      </c>
    </row>
    <row r="152" spans="1:65" s="2" customFormat="1" ht="16.5" customHeight="1" x14ac:dyDescent="0.15">
      <c r="A152" s="35"/>
      <c r="B152" s="141"/>
      <c r="C152" s="172" t="s">
        <v>299</v>
      </c>
      <c r="D152" s="172" t="s">
        <v>274</v>
      </c>
      <c r="E152" s="173" t="s">
        <v>283</v>
      </c>
      <c r="F152" s="174" t="s">
        <v>284</v>
      </c>
      <c r="G152" s="175" t="s">
        <v>277</v>
      </c>
      <c r="H152" s="176">
        <v>444.77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4.8999999999999998E-5</v>
      </c>
      <c r="R152" s="181">
        <f>Q152*H152</f>
        <v>2.1793729999999997E-2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285</v>
      </c>
    </row>
    <row r="153" spans="1:65" s="13" customFormat="1" x14ac:dyDescent="0.1">
      <c r="B153" s="184"/>
      <c r="D153" s="185" t="s">
        <v>280</v>
      </c>
      <c r="E153" s="186" t="s">
        <v>1</v>
      </c>
      <c r="F153" s="187" t="s">
        <v>222</v>
      </c>
      <c r="H153" s="188">
        <v>444.77</v>
      </c>
      <c r="I153" s="189"/>
      <c r="L153" s="184"/>
      <c r="M153" s="190"/>
      <c r="N153" s="191"/>
      <c r="O153" s="191"/>
      <c r="P153" s="191"/>
      <c r="Q153" s="191"/>
      <c r="R153" s="191"/>
      <c r="S153" s="191"/>
      <c r="T153" s="192"/>
      <c r="AT153" s="186" t="s">
        <v>280</v>
      </c>
      <c r="AU153" s="186" t="s">
        <v>88</v>
      </c>
      <c r="AV153" s="13" t="s">
        <v>88</v>
      </c>
      <c r="AW153" s="13" t="s">
        <v>29</v>
      </c>
      <c r="AX153" s="13" t="s">
        <v>75</v>
      </c>
      <c r="AY153" s="186" t="s">
        <v>271</v>
      </c>
    </row>
    <row r="154" spans="1:65" s="14" customFormat="1" x14ac:dyDescent="0.1">
      <c r="B154" s="193"/>
      <c r="D154" s="185" t="s">
        <v>280</v>
      </c>
      <c r="E154" s="194" t="s">
        <v>1</v>
      </c>
      <c r="F154" s="195" t="s">
        <v>282</v>
      </c>
      <c r="H154" s="196">
        <v>444.77</v>
      </c>
      <c r="I154" s="197"/>
      <c r="L154" s="193"/>
      <c r="M154" s="198"/>
      <c r="N154" s="199"/>
      <c r="O154" s="199"/>
      <c r="P154" s="199"/>
      <c r="Q154" s="199"/>
      <c r="R154" s="199"/>
      <c r="S154" s="199"/>
      <c r="T154" s="200"/>
      <c r="AT154" s="194" t="s">
        <v>280</v>
      </c>
      <c r="AU154" s="194" t="s">
        <v>88</v>
      </c>
      <c r="AV154" s="14" t="s">
        <v>278</v>
      </c>
      <c r="AW154" s="14" t="s">
        <v>29</v>
      </c>
      <c r="AX154" s="14" t="s">
        <v>82</v>
      </c>
      <c r="AY154" s="194" t="s">
        <v>271</v>
      </c>
    </row>
    <row r="155" spans="1:65" s="2" customFormat="1" ht="33" customHeight="1" x14ac:dyDescent="0.15">
      <c r="A155" s="35"/>
      <c r="B155" s="141"/>
      <c r="C155" s="172" t="s">
        <v>304</v>
      </c>
      <c r="D155" s="172" t="s">
        <v>274</v>
      </c>
      <c r="E155" s="173" t="s">
        <v>587</v>
      </c>
      <c r="F155" s="174" t="s">
        <v>588</v>
      </c>
      <c r="G155" s="175" t="s">
        <v>289</v>
      </c>
      <c r="H155" s="176">
        <v>9.0399999999999991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2.4</v>
      </c>
      <c r="T155" s="182">
        <f>S155*H155</f>
        <v>21.695999999999998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4234</v>
      </c>
    </row>
    <row r="156" spans="1:65" s="13" customFormat="1" x14ac:dyDescent="0.1">
      <c r="B156" s="184"/>
      <c r="D156" s="185" t="s">
        <v>280</v>
      </c>
      <c r="E156" s="186" t="s">
        <v>1</v>
      </c>
      <c r="F156" s="187" t="s">
        <v>4235</v>
      </c>
      <c r="H156" s="188">
        <v>9.0399999999999991</v>
      </c>
      <c r="I156" s="189"/>
      <c r="L156" s="184"/>
      <c r="M156" s="190"/>
      <c r="N156" s="191"/>
      <c r="O156" s="191"/>
      <c r="P156" s="191"/>
      <c r="Q156" s="191"/>
      <c r="R156" s="191"/>
      <c r="S156" s="191"/>
      <c r="T156" s="192"/>
      <c r="AT156" s="186" t="s">
        <v>280</v>
      </c>
      <c r="AU156" s="186" t="s">
        <v>88</v>
      </c>
      <c r="AV156" s="13" t="s">
        <v>88</v>
      </c>
      <c r="AW156" s="13" t="s">
        <v>29</v>
      </c>
      <c r="AX156" s="13" t="s">
        <v>75</v>
      </c>
      <c r="AY156" s="186" t="s">
        <v>271</v>
      </c>
    </row>
    <row r="157" spans="1:65" s="14" customFormat="1" x14ac:dyDescent="0.1">
      <c r="B157" s="193"/>
      <c r="D157" s="185" t="s">
        <v>280</v>
      </c>
      <c r="E157" s="194" t="s">
        <v>1</v>
      </c>
      <c r="F157" s="195" t="s">
        <v>282</v>
      </c>
      <c r="H157" s="196">
        <v>9.0399999999999991</v>
      </c>
      <c r="I157" s="197"/>
      <c r="L157" s="193"/>
      <c r="M157" s="198"/>
      <c r="N157" s="199"/>
      <c r="O157" s="199"/>
      <c r="P157" s="199"/>
      <c r="Q157" s="199"/>
      <c r="R157" s="199"/>
      <c r="S157" s="199"/>
      <c r="T157" s="200"/>
      <c r="AT157" s="194" t="s">
        <v>280</v>
      </c>
      <c r="AU157" s="194" t="s">
        <v>88</v>
      </c>
      <c r="AV157" s="14" t="s">
        <v>278</v>
      </c>
      <c r="AW157" s="14" t="s">
        <v>29</v>
      </c>
      <c r="AX157" s="14" t="s">
        <v>82</v>
      </c>
      <c r="AY157" s="194" t="s">
        <v>271</v>
      </c>
    </row>
    <row r="158" spans="1:65" s="2" customFormat="1" ht="21.75" customHeight="1" x14ac:dyDescent="0.15">
      <c r="A158" s="35"/>
      <c r="B158" s="141"/>
      <c r="C158" s="172" t="s">
        <v>310</v>
      </c>
      <c r="D158" s="172" t="s">
        <v>274</v>
      </c>
      <c r="E158" s="173" t="s">
        <v>287</v>
      </c>
      <c r="F158" s="174" t="s">
        <v>288</v>
      </c>
      <c r="G158" s="175" t="s">
        <v>289</v>
      </c>
      <c r="H158" s="176">
        <v>14.09</v>
      </c>
      <c r="I158" s="177"/>
      <c r="J158" s="176">
        <f>ROUND(I158*H158,2)</f>
        <v>0</v>
      </c>
      <c r="K158" s="178"/>
      <c r="L158" s="36"/>
      <c r="M158" s="179" t="s">
        <v>1</v>
      </c>
      <c r="N158" s="180" t="s">
        <v>41</v>
      </c>
      <c r="O158" s="61"/>
      <c r="P158" s="181">
        <f>O158*H158</f>
        <v>0</v>
      </c>
      <c r="Q158" s="181">
        <v>0</v>
      </c>
      <c r="R158" s="181">
        <f>Q158*H158</f>
        <v>0</v>
      </c>
      <c r="S158" s="181">
        <v>1.633</v>
      </c>
      <c r="T158" s="182">
        <f>S158*H158</f>
        <v>23.008970000000001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88</v>
      </c>
      <c r="BK158" s="105">
        <f>ROUND(I158*H158,2)</f>
        <v>0</v>
      </c>
      <c r="BL158" s="18" t="s">
        <v>278</v>
      </c>
      <c r="BM158" s="183" t="s">
        <v>290</v>
      </c>
    </row>
    <row r="159" spans="1:65" s="13" customFormat="1" x14ac:dyDescent="0.1">
      <c r="B159" s="184"/>
      <c r="D159" s="185" t="s">
        <v>280</v>
      </c>
      <c r="E159" s="186" t="s">
        <v>1</v>
      </c>
      <c r="F159" s="187" t="s">
        <v>4236</v>
      </c>
      <c r="H159" s="188">
        <v>12.15</v>
      </c>
      <c r="I159" s="189"/>
      <c r="L159" s="184"/>
      <c r="M159" s="190"/>
      <c r="N159" s="191"/>
      <c r="O159" s="191"/>
      <c r="P159" s="191"/>
      <c r="Q159" s="191"/>
      <c r="R159" s="191"/>
      <c r="S159" s="191"/>
      <c r="T159" s="192"/>
      <c r="AT159" s="186" t="s">
        <v>280</v>
      </c>
      <c r="AU159" s="186" t="s">
        <v>88</v>
      </c>
      <c r="AV159" s="13" t="s">
        <v>88</v>
      </c>
      <c r="AW159" s="13" t="s">
        <v>29</v>
      </c>
      <c r="AX159" s="13" t="s">
        <v>75</v>
      </c>
      <c r="AY159" s="186" t="s">
        <v>271</v>
      </c>
    </row>
    <row r="160" spans="1:65" s="13" customFormat="1" x14ac:dyDescent="0.1">
      <c r="B160" s="184"/>
      <c r="D160" s="185" t="s">
        <v>280</v>
      </c>
      <c r="E160" s="186" t="s">
        <v>1</v>
      </c>
      <c r="F160" s="187" t="s">
        <v>4237</v>
      </c>
      <c r="H160" s="188">
        <v>1.27</v>
      </c>
      <c r="I160" s="189"/>
      <c r="L160" s="184"/>
      <c r="M160" s="190"/>
      <c r="N160" s="191"/>
      <c r="O160" s="191"/>
      <c r="P160" s="191"/>
      <c r="Q160" s="191"/>
      <c r="R160" s="191"/>
      <c r="S160" s="191"/>
      <c r="T160" s="192"/>
      <c r="AT160" s="186" t="s">
        <v>280</v>
      </c>
      <c r="AU160" s="186" t="s">
        <v>88</v>
      </c>
      <c r="AV160" s="13" t="s">
        <v>88</v>
      </c>
      <c r="AW160" s="13" t="s">
        <v>29</v>
      </c>
      <c r="AX160" s="13" t="s">
        <v>75</v>
      </c>
      <c r="AY160" s="186" t="s">
        <v>271</v>
      </c>
    </row>
    <row r="161" spans="1:65" s="15" customFormat="1" x14ac:dyDescent="0.1">
      <c r="B161" s="201"/>
      <c r="D161" s="185" t="s">
        <v>280</v>
      </c>
      <c r="E161" s="202" t="s">
        <v>214</v>
      </c>
      <c r="F161" s="203" t="s">
        <v>293</v>
      </c>
      <c r="H161" s="204">
        <v>13.42</v>
      </c>
      <c r="I161" s="205"/>
      <c r="L161" s="201"/>
      <c r="M161" s="206"/>
      <c r="N161" s="207"/>
      <c r="O161" s="207"/>
      <c r="P161" s="207"/>
      <c r="Q161" s="207"/>
      <c r="R161" s="207"/>
      <c r="S161" s="207"/>
      <c r="T161" s="208"/>
      <c r="AT161" s="202" t="s">
        <v>280</v>
      </c>
      <c r="AU161" s="202" t="s">
        <v>88</v>
      </c>
      <c r="AV161" s="15" t="s">
        <v>286</v>
      </c>
      <c r="AW161" s="15" t="s">
        <v>29</v>
      </c>
      <c r="AX161" s="15" t="s">
        <v>75</v>
      </c>
      <c r="AY161" s="202" t="s">
        <v>271</v>
      </c>
    </row>
    <row r="162" spans="1:65" s="13" customFormat="1" x14ac:dyDescent="0.1">
      <c r="B162" s="184"/>
      <c r="D162" s="185" t="s">
        <v>280</v>
      </c>
      <c r="E162" s="186" t="s">
        <v>1</v>
      </c>
      <c r="F162" s="187" t="s">
        <v>294</v>
      </c>
      <c r="H162" s="188">
        <v>0.67</v>
      </c>
      <c r="I162" s="189"/>
      <c r="L162" s="184"/>
      <c r="M162" s="190"/>
      <c r="N162" s="191"/>
      <c r="O162" s="191"/>
      <c r="P162" s="191"/>
      <c r="Q162" s="191"/>
      <c r="R162" s="191"/>
      <c r="S162" s="191"/>
      <c r="T162" s="192"/>
      <c r="AT162" s="186" t="s">
        <v>280</v>
      </c>
      <c r="AU162" s="186" t="s">
        <v>88</v>
      </c>
      <c r="AV162" s="13" t="s">
        <v>88</v>
      </c>
      <c r="AW162" s="13" t="s">
        <v>29</v>
      </c>
      <c r="AX162" s="13" t="s">
        <v>75</v>
      </c>
      <c r="AY162" s="186" t="s">
        <v>271</v>
      </c>
    </row>
    <row r="163" spans="1:65" s="14" customFormat="1" x14ac:dyDescent="0.1">
      <c r="B163" s="193"/>
      <c r="D163" s="185" t="s">
        <v>280</v>
      </c>
      <c r="E163" s="194" t="s">
        <v>1</v>
      </c>
      <c r="F163" s="195" t="s">
        <v>282</v>
      </c>
      <c r="H163" s="196">
        <v>14.09</v>
      </c>
      <c r="I163" s="197"/>
      <c r="L163" s="193"/>
      <c r="M163" s="198"/>
      <c r="N163" s="199"/>
      <c r="O163" s="199"/>
      <c r="P163" s="199"/>
      <c r="Q163" s="199"/>
      <c r="R163" s="199"/>
      <c r="S163" s="199"/>
      <c r="T163" s="200"/>
      <c r="AT163" s="194" t="s">
        <v>280</v>
      </c>
      <c r="AU163" s="194" t="s">
        <v>88</v>
      </c>
      <c r="AV163" s="14" t="s">
        <v>278</v>
      </c>
      <c r="AW163" s="14" t="s">
        <v>29</v>
      </c>
      <c r="AX163" s="14" t="s">
        <v>82</v>
      </c>
      <c r="AY163" s="194" t="s">
        <v>271</v>
      </c>
    </row>
    <row r="164" spans="1:65" s="2" customFormat="1" ht="21.75" customHeight="1" x14ac:dyDescent="0.15">
      <c r="A164" s="35"/>
      <c r="B164" s="141"/>
      <c r="C164" s="172" t="s">
        <v>316</v>
      </c>
      <c r="D164" s="172" t="s">
        <v>274</v>
      </c>
      <c r="E164" s="173" t="s">
        <v>300</v>
      </c>
      <c r="F164" s="174" t="s">
        <v>301</v>
      </c>
      <c r="G164" s="175" t="s">
        <v>302</v>
      </c>
      <c r="H164" s="176">
        <v>4</v>
      </c>
      <c r="I164" s="177"/>
      <c r="J164" s="176">
        <f>ROUND(I164*H164,2)</f>
        <v>0</v>
      </c>
      <c r="K164" s="178"/>
      <c r="L164" s="36"/>
      <c r="M164" s="179" t="s">
        <v>1</v>
      </c>
      <c r="N164" s="180" t="s">
        <v>41</v>
      </c>
      <c r="O164" s="61"/>
      <c r="P164" s="181">
        <f>O164*H164</f>
        <v>0</v>
      </c>
      <c r="Q164" s="181">
        <v>0</v>
      </c>
      <c r="R164" s="181">
        <f>Q164*H164</f>
        <v>0</v>
      </c>
      <c r="S164" s="181">
        <v>0.19</v>
      </c>
      <c r="T164" s="182">
        <f>S164*H164</f>
        <v>0.76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88</v>
      </c>
      <c r="AY164" s="18" t="s">
        <v>271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278</v>
      </c>
      <c r="BM164" s="183" t="s">
        <v>303</v>
      </c>
    </row>
    <row r="165" spans="1:65" s="2" customFormat="1" ht="21.75" customHeight="1" x14ac:dyDescent="0.15">
      <c r="A165" s="35"/>
      <c r="B165" s="141"/>
      <c r="C165" s="172" t="s">
        <v>272</v>
      </c>
      <c r="D165" s="172" t="s">
        <v>274</v>
      </c>
      <c r="E165" s="173" t="s">
        <v>305</v>
      </c>
      <c r="F165" s="174" t="s">
        <v>306</v>
      </c>
      <c r="G165" s="175" t="s">
        <v>289</v>
      </c>
      <c r="H165" s="176">
        <v>1.38</v>
      </c>
      <c r="I165" s="177"/>
      <c r="J165" s="176">
        <f>ROUND(I165*H165,2)</f>
        <v>0</v>
      </c>
      <c r="K165" s="178"/>
      <c r="L165" s="36"/>
      <c r="M165" s="179" t="s">
        <v>1</v>
      </c>
      <c r="N165" s="180" t="s">
        <v>41</v>
      </c>
      <c r="O165" s="61"/>
      <c r="P165" s="181">
        <f>O165*H165</f>
        <v>0</v>
      </c>
      <c r="Q165" s="181">
        <v>0</v>
      </c>
      <c r="R165" s="181">
        <f>Q165*H165</f>
        <v>0</v>
      </c>
      <c r="S165" s="181">
        <v>2.4</v>
      </c>
      <c r="T165" s="182">
        <f>S165*H165</f>
        <v>3.3119999999999998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88</v>
      </c>
      <c r="AY165" s="18" t="s">
        <v>271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88</v>
      </c>
      <c r="BK165" s="105">
        <f>ROUND(I165*H165,2)</f>
        <v>0</v>
      </c>
      <c r="BL165" s="18" t="s">
        <v>278</v>
      </c>
      <c r="BM165" s="183" t="s">
        <v>307</v>
      </c>
    </row>
    <row r="166" spans="1:65" s="13" customFormat="1" ht="19.5" x14ac:dyDescent="0.1">
      <c r="B166" s="184"/>
      <c r="D166" s="185" t="s">
        <v>280</v>
      </c>
      <c r="E166" s="186" t="s">
        <v>1</v>
      </c>
      <c r="F166" s="187" t="s">
        <v>4238</v>
      </c>
      <c r="H166" s="188">
        <v>1.38</v>
      </c>
      <c r="I166" s="189"/>
      <c r="L166" s="184"/>
      <c r="M166" s="190"/>
      <c r="N166" s="191"/>
      <c r="O166" s="191"/>
      <c r="P166" s="191"/>
      <c r="Q166" s="191"/>
      <c r="R166" s="191"/>
      <c r="S166" s="191"/>
      <c r="T166" s="192"/>
      <c r="AT166" s="186" t="s">
        <v>280</v>
      </c>
      <c r="AU166" s="186" t="s">
        <v>88</v>
      </c>
      <c r="AV166" s="13" t="s">
        <v>88</v>
      </c>
      <c r="AW166" s="13" t="s">
        <v>29</v>
      </c>
      <c r="AX166" s="13" t="s">
        <v>75</v>
      </c>
      <c r="AY166" s="186" t="s">
        <v>271</v>
      </c>
    </row>
    <row r="167" spans="1:65" s="14" customFormat="1" x14ac:dyDescent="0.1">
      <c r="B167" s="193"/>
      <c r="D167" s="185" t="s">
        <v>280</v>
      </c>
      <c r="E167" s="194" t="s">
        <v>1</v>
      </c>
      <c r="F167" s="195" t="s">
        <v>282</v>
      </c>
      <c r="H167" s="196">
        <v>1.38</v>
      </c>
      <c r="I167" s="197"/>
      <c r="L167" s="193"/>
      <c r="M167" s="198"/>
      <c r="N167" s="199"/>
      <c r="O167" s="199"/>
      <c r="P167" s="199"/>
      <c r="Q167" s="199"/>
      <c r="R167" s="199"/>
      <c r="S167" s="199"/>
      <c r="T167" s="200"/>
      <c r="AT167" s="194" t="s">
        <v>280</v>
      </c>
      <c r="AU167" s="194" t="s">
        <v>88</v>
      </c>
      <c r="AV167" s="14" t="s">
        <v>278</v>
      </c>
      <c r="AW167" s="14" t="s">
        <v>29</v>
      </c>
      <c r="AX167" s="14" t="s">
        <v>82</v>
      </c>
      <c r="AY167" s="194" t="s">
        <v>271</v>
      </c>
    </row>
    <row r="168" spans="1:65" s="2" customFormat="1" ht="33" customHeight="1" x14ac:dyDescent="0.15">
      <c r="A168" s="35"/>
      <c r="B168" s="141"/>
      <c r="C168" s="172" t="s">
        <v>115</v>
      </c>
      <c r="D168" s="172" t="s">
        <v>274</v>
      </c>
      <c r="E168" s="173" t="s">
        <v>4239</v>
      </c>
      <c r="F168" s="174" t="s">
        <v>4240</v>
      </c>
      <c r="G168" s="175" t="s">
        <v>289</v>
      </c>
      <c r="H168" s="176">
        <v>31.92</v>
      </c>
      <c r="I168" s="177"/>
      <c r="J168" s="176">
        <f>ROUND(I168*H168,2)</f>
        <v>0</v>
      </c>
      <c r="K168" s="178"/>
      <c r="L168" s="36"/>
      <c r="M168" s="179" t="s">
        <v>1</v>
      </c>
      <c r="N168" s="180" t="s">
        <v>41</v>
      </c>
      <c r="O168" s="61"/>
      <c r="P168" s="181">
        <f>O168*H168</f>
        <v>0</v>
      </c>
      <c r="Q168" s="181">
        <v>0</v>
      </c>
      <c r="R168" s="181">
        <f>Q168*H168</f>
        <v>0</v>
      </c>
      <c r="S168" s="181">
        <v>2.2000000000000002</v>
      </c>
      <c r="T168" s="182">
        <f>S168*H168</f>
        <v>70.224000000000004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88</v>
      </c>
      <c r="AY168" s="18" t="s">
        <v>271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88</v>
      </c>
      <c r="BK168" s="105">
        <f>ROUND(I168*H168,2)</f>
        <v>0</v>
      </c>
      <c r="BL168" s="18" t="s">
        <v>278</v>
      </c>
      <c r="BM168" s="183" t="s">
        <v>4241</v>
      </c>
    </row>
    <row r="169" spans="1:65" s="13" customFormat="1" x14ac:dyDescent="0.1">
      <c r="B169" s="184"/>
      <c r="D169" s="185" t="s">
        <v>280</v>
      </c>
      <c r="E169" s="186" t="s">
        <v>1</v>
      </c>
      <c r="F169" s="187" t="s">
        <v>4242</v>
      </c>
      <c r="H169" s="188">
        <v>1.66</v>
      </c>
      <c r="I169" s="189"/>
      <c r="L169" s="184"/>
      <c r="M169" s="190"/>
      <c r="N169" s="191"/>
      <c r="O169" s="191"/>
      <c r="P169" s="191"/>
      <c r="Q169" s="191"/>
      <c r="R169" s="191"/>
      <c r="S169" s="191"/>
      <c r="T169" s="192"/>
      <c r="AT169" s="186" t="s">
        <v>280</v>
      </c>
      <c r="AU169" s="186" t="s">
        <v>88</v>
      </c>
      <c r="AV169" s="13" t="s">
        <v>88</v>
      </c>
      <c r="AW169" s="13" t="s">
        <v>29</v>
      </c>
      <c r="AX169" s="13" t="s">
        <v>75</v>
      </c>
      <c r="AY169" s="186" t="s">
        <v>271</v>
      </c>
    </row>
    <row r="170" spans="1:65" s="13" customFormat="1" x14ac:dyDescent="0.1">
      <c r="B170" s="184"/>
      <c r="D170" s="185" t="s">
        <v>280</v>
      </c>
      <c r="E170" s="186" t="s">
        <v>1</v>
      </c>
      <c r="F170" s="187" t="s">
        <v>4243</v>
      </c>
      <c r="H170" s="188">
        <v>19.47</v>
      </c>
      <c r="I170" s="189"/>
      <c r="L170" s="184"/>
      <c r="M170" s="190"/>
      <c r="N170" s="191"/>
      <c r="O170" s="191"/>
      <c r="P170" s="191"/>
      <c r="Q170" s="191"/>
      <c r="R170" s="191"/>
      <c r="S170" s="191"/>
      <c r="T170" s="192"/>
      <c r="AT170" s="186" t="s">
        <v>280</v>
      </c>
      <c r="AU170" s="186" t="s">
        <v>88</v>
      </c>
      <c r="AV170" s="13" t="s">
        <v>88</v>
      </c>
      <c r="AW170" s="13" t="s">
        <v>29</v>
      </c>
      <c r="AX170" s="13" t="s">
        <v>75</v>
      </c>
      <c r="AY170" s="186" t="s">
        <v>271</v>
      </c>
    </row>
    <row r="171" spans="1:65" s="13" customFormat="1" x14ac:dyDescent="0.1">
      <c r="B171" s="184"/>
      <c r="D171" s="185" t="s">
        <v>280</v>
      </c>
      <c r="E171" s="186" t="s">
        <v>1</v>
      </c>
      <c r="F171" s="187" t="s">
        <v>4244</v>
      </c>
      <c r="H171" s="188">
        <v>4.66</v>
      </c>
      <c r="I171" s="189"/>
      <c r="L171" s="184"/>
      <c r="M171" s="190"/>
      <c r="N171" s="191"/>
      <c r="O171" s="191"/>
      <c r="P171" s="191"/>
      <c r="Q171" s="191"/>
      <c r="R171" s="191"/>
      <c r="S171" s="191"/>
      <c r="T171" s="192"/>
      <c r="AT171" s="186" t="s">
        <v>280</v>
      </c>
      <c r="AU171" s="186" t="s">
        <v>88</v>
      </c>
      <c r="AV171" s="13" t="s">
        <v>88</v>
      </c>
      <c r="AW171" s="13" t="s">
        <v>29</v>
      </c>
      <c r="AX171" s="13" t="s">
        <v>75</v>
      </c>
      <c r="AY171" s="186" t="s">
        <v>271</v>
      </c>
    </row>
    <row r="172" spans="1:65" s="13" customFormat="1" x14ac:dyDescent="0.1">
      <c r="B172" s="184"/>
      <c r="D172" s="185" t="s">
        <v>280</v>
      </c>
      <c r="E172" s="186" t="s">
        <v>1</v>
      </c>
      <c r="F172" s="187" t="s">
        <v>4245</v>
      </c>
      <c r="H172" s="188">
        <v>4.6100000000000003</v>
      </c>
      <c r="I172" s="189"/>
      <c r="L172" s="184"/>
      <c r="M172" s="190"/>
      <c r="N172" s="191"/>
      <c r="O172" s="191"/>
      <c r="P172" s="191"/>
      <c r="Q172" s="191"/>
      <c r="R172" s="191"/>
      <c r="S172" s="191"/>
      <c r="T172" s="192"/>
      <c r="AT172" s="186" t="s">
        <v>280</v>
      </c>
      <c r="AU172" s="186" t="s">
        <v>88</v>
      </c>
      <c r="AV172" s="13" t="s">
        <v>88</v>
      </c>
      <c r="AW172" s="13" t="s">
        <v>29</v>
      </c>
      <c r="AX172" s="13" t="s">
        <v>75</v>
      </c>
      <c r="AY172" s="186" t="s">
        <v>271</v>
      </c>
    </row>
    <row r="173" spans="1:65" s="15" customFormat="1" x14ac:dyDescent="0.1">
      <c r="B173" s="201"/>
      <c r="D173" s="185" t="s">
        <v>280</v>
      </c>
      <c r="E173" s="202" t="s">
        <v>4215</v>
      </c>
      <c r="F173" s="203" t="s">
        <v>293</v>
      </c>
      <c r="H173" s="204">
        <v>30.4</v>
      </c>
      <c r="I173" s="205"/>
      <c r="L173" s="201"/>
      <c r="M173" s="206"/>
      <c r="N173" s="207"/>
      <c r="O173" s="207"/>
      <c r="P173" s="207"/>
      <c r="Q173" s="207"/>
      <c r="R173" s="207"/>
      <c r="S173" s="207"/>
      <c r="T173" s="208"/>
      <c r="AT173" s="202" t="s">
        <v>280</v>
      </c>
      <c r="AU173" s="202" t="s">
        <v>88</v>
      </c>
      <c r="AV173" s="15" t="s">
        <v>286</v>
      </c>
      <c r="AW173" s="15" t="s">
        <v>29</v>
      </c>
      <c r="AX173" s="15" t="s">
        <v>75</v>
      </c>
      <c r="AY173" s="202" t="s">
        <v>271</v>
      </c>
    </row>
    <row r="174" spans="1:65" s="13" customFormat="1" x14ac:dyDescent="0.1">
      <c r="B174" s="184"/>
      <c r="D174" s="185" t="s">
        <v>280</v>
      </c>
      <c r="E174" s="186" t="s">
        <v>1</v>
      </c>
      <c r="F174" s="187" t="s">
        <v>4246</v>
      </c>
      <c r="H174" s="188">
        <v>1.52</v>
      </c>
      <c r="I174" s="189"/>
      <c r="L174" s="184"/>
      <c r="M174" s="190"/>
      <c r="N174" s="191"/>
      <c r="O174" s="191"/>
      <c r="P174" s="191"/>
      <c r="Q174" s="191"/>
      <c r="R174" s="191"/>
      <c r="S174" s="191"/>
      <c r="T174" s="192"/>
      <c r="AT174" s="186" t="s">
        <v>280</v>
      </c>
      <c r="AU174" s="186" t="s">
        <v>88</v>
      </c>
      <c r="AV174" s="13" t="s">
        <v>88</v>
      </c>
      <c r="AW174" s="13" t="s">
        <v>29</v>
      </c>
      <c r="AX174" s="13" t="s">
        <v>75</v>
      </c>
      <c r="AY174" s="186" t="s">
        <v>271</v>
      </c>
    </row>
    <row r="175" spans="1:65" s="14" customFormat="1" x14ac:dyDescent="0.1">
      <c r="B175" s="193"/>
      <c r="D175" s="185" t="s">
        <v>280</v>
      </c>
      <c r="E175" s="194" t="s">
        <v>1</v>
      </c>
      <c r="F175" s="195" t="s">
        <v>282</v>
      </c>
      <c r="H175" s="196">
        <v>31.92</v>
      </c>
      <c r="I175" s="197"/>
      <c r="L175" s="193"/>
      <c r="M175" s="198"/>
      <c r="N175" s="199"/>
      <c r="O175" s="199"/>
      <c r="P175" s="199"/>
      <c r="Q175" s="199"/>
      <c r="R175" s="199"/>
      <c r="S175" s="199"/>
      <c r="T175" s="200"/>
      <c r="AT175" s="194" t="s">
        <v>280</v>
      </c>
      <c r="AU175" s="194" t="s">
        <v>88</v>
      </c>
      <c r="AV175" s="14" t="s">
        <v>278</v>
      </c>
      <c r="AW175" s="14" t="s">
        <v>29</v>
      </c>
      <c r="AX175" s="14" t="s">
        <v>82</v>
      </c>
      <c r="AY175" s="194" t="s">
        <v>271</v>
      </c>
    </row>
    <row r="176" spans="1:65" s="2" customFormat="1" ht="33" customHeight="1" x14ac:dyDescent="0.15">
      <c r="A176" s="35"/>
      <c r="B176" s="141"/>
      <c r="C176" s="172" t="s">
        <v>118</v>
      </c>
      <c r="D176" s="172" t="s">
        <v>274</v>
      </c>
      <c r="E176" s="173" t="s">
        <v>604</v>
      </c>
      <c r="F176" s="174" t="s">
        <v>605</v>
      </c>
      <c r="G176" s="175" t="s">
        <v>289</v>
      </c>
      <c r="H176" s="176">
        <v>1.58</v>
      </c>
      <c r="I176" s="177"/>
      <c r="J176" s="176">
        <f>ROUND(I176*H176,2)</f>
        <v>0</v>
      </c>
      <c r="K176" s="178"/>
      <c r="L176" s="36"/>
      <c r="M176" s="179" t="s">
        <v>1</v>
      </c>
      <c r="N176" s="180" t="s">
        <v>41</v>
      </c>
      <c r="O176" s="61"/>
      <c r="P176" s="181">
        <f>O176*H176</f>
        <v>0</v>
      </c>
      <c r="Q176" s="181">
        <v>0</v>
      </c>
      <c r="R176" s="181">
        <f>Q176*H176</f>
        <v>0</v>
      </c>
      <c r="S176" s="181">
        <v>2.2000000000000002</v>
      </c>
      <c r="T176" s="182">
        <f>S176*H176</f>
        <v>3.4760000000000004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88</v>
      </c>
      <c r="AY176" s="18" t="s">
        <v>271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88</v>
      </c>
      <c r="BK176" s="105">
        <f>ROUND(I176*H176,2)</f>
        <v>0</v>
      </c>
      <c r="BL176" s="18" t="s">
        <v>278</v>
      </c>
      <c r="BM176" s="183" t="s">
        <v>4247</v>
      </c>
    </row>
    <row r="177" spans="1:65" s="13" customFormat="1" x14ac:dyDescent="0.1">
      <c r="B177" s="184"/>
      <c r="D177" s="185" t="s">
        <v>280</v>
      </c>
      <c r="E177" s="186" t="s">
        <v>1</v>
      </c>
      <c r="F177" s="187" t="s">
        <v>4248</v>
      </c>
      <c r="H177" s="188">
        <v>1.58</v>
      </c>
      <c r="I177" s="189"/>
      <c r="L177" s="184"/>
      <c r="M177" s="190"/>
      <c r="N177" s="191"/>
      <c r="O177" s="191"/>
      <c r="P177" s="191"/>
      <c r="Q177" s="191"/>
      <c r="R177" s="191"/>
      <c r="S177" s="191"/>
      <c r="T177" s="192"/>
      <c r="AT177" s="186" t="s">
        <v>280</v>
      </c>
      <c r="AU177" s="186" t="s">
        <v>88</v>
      </c>
      <c r="AV177" s="13" t="s">
        <v>88</v>
      </c>
      <c r="AW177" s="13" t="s">
        <v>29</v>
      </c>
      <c r="AX177" s="13" t="s">
        <v>75</v>
      </c>
      <c r="AY177" s="186" t="s">
        <v>271</v>
      </c>
    </row>
    <row r="178" spans="1:65" s="14" customFormat="1" x14ac:dyDescent="0.1">
      <c r="B178" s="193"/>
      <c r="D178" s="185" t="s">
        <v>280</v>
      </c>
      <c r="E178" s="194" t="s">
        <v>1</v>
      </c>
      <c r="F178" s="195" t="s">
        <v>282</v>
      </c>
      <c r="H178" s="196">
        <v>1.58</v>
      </c>
      <c r="I178" s="197"/>
      <c r="L178" s="193"/>
      <c r="M178" s="198"/>
      <c r="N178" s="199"/>
      <c r="O178" s="199"/>
      <c r="P178" s="199"/>
      <c r="Q178" s="199"/>
      <c r="R178" s="199"/>
      <c r="S178" s="199"/>
      <c r="T178" s="200"/>
      <c r="AT178" s="194" t="s">
        <v>280</v>
      </c>
      <c r="AU178" s="194" t="s">
        <v>88</v>
      </c>
      <c r="AV178" s="14" t="s">
        <v>278</v>
      </c>
      <c r="AW178" s="14" t="s">
        <v>29</v>
      </c>
      <c r="AX178" s="14" t="s">
        <v>82</v>
      </c>
      <c r="AY178" s="194" t="s">
        <v>271</v>
      </c>
    </row>
    <row r="179" spans="1:65" s="2" customFormat="1" ht="33" customHeight="1" x14ac:dyDescent="0.15">
      <c r="A179" s="35"/>
      <c r="B179" s="141"/>
      <c r="C179" s="172" t="s">
        <v>121</v>
      </c>
      <c r="D179" s="172" t="s">
        <v>274</v>
      </c>
      <c r="E179" s="173" t="s">
        <v>311</v>
      </c>
      <c r="F179" s="174" t="s">
        <v>312</v>
      </c>
      <c r="G179" s="175" t="s">
        <v>277</v>
      </c>
      <c r="H179" s="176">
        <v>48.24</v>
      </c>
      <c r="I179" s="177"/>
      <c r="J179" s="176">
        <f>ROUND(I179*H179,2)</f>
        <v>0</v>
      </c>
      <c r="K179" s="178"/>
      <c r="L179" s="36"/>
      <c r="M179" s="179" t="s">
        <v>1</v>
      </c>
      <c r="N179" s="180" t="s">
        <v>41</v>
      </c>
      <c r="O179" s="61"/>
      <c r="P179" s="181">
        <f>O179*H179</f>
        <v>0</v>
      </c>
      <c r="Q179" s="181">
        <v>0</v>
      </c>
      <c r="R179" s="181">
        <f>Q179*H179</f>
        <v>0</v>
      </c>
      <c r="S179" s="181">
        <v>0.02</v>
      </c>
      <c r="T179" s="182">
        <f>S179*H179</f>
        <v>0.9648000000000001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88</v>
      </c>
      <c r="AY179" s="18" t="s">
        <v>271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88</v>
      </c>
      <c r="BK179" s="105">
        <f>ROUND(I179*H179,2)</f>
        <v>0</v>
      </c>
      <c r="BL179" s="18" t="s">
        <v>278</v>
      </c>
      <c r="BM179" s="183" t="s">
        <v>313</v>
      </c>
    </row>
    <row r="180" spans="1:65" s="13" customFormat="1" x14ac:dyDescent="0.1">
      <c r="B180" s="184"/>
      <c r="D180" s="185" t="s">
        <v>280</v>
      </c>
      <c r="E180" s="186" t="s">
        <v>1</v>
      </c>
      <c r="F180" s="187" t="s">
        <v>4249</v>
      </c>
      <c r="H180" s="188">
        <v>48.24</v>
      </c>
      <c r="I180" s="189"/>
      <c r="L180" s="184"/>
      <c r="M180" s="190"/>
      <c r="N180" s="191"/>
      <c r="O180" s="191"/>
      <c r="P180" s="191"/>
      <c r="Q180" s="191"/>
      <c r="R180" s="191"/>
      <c r="S180" s="191"/>
      <c r="T180" s="192"/>
      <c r="AT180" s="186" t="s">
        <v>280</v>
      </c>
      <c r="AU180" s="186" t="s">
        <v>88</v>
      </c>
      <c r="AV180" s="13" t="s">
        <v>88</v>
      </c>
      <c r="AW180" s="13" t="s">
        <v>29</v>
      </c>
      <c r="AX180" s="13" t="s">
        <v>75</v>
      </c>
      <c r="AY180" s="186" t="s">
        <v>271</v>
      </c>
    </row>
    <row r="181" spans="1:65" s="14" customFormat="1" x14ac:dyDescent="0.1">
      <c r="B181" s="193"/>
      <c r="D181" s="185" t="s">
        <v>280</v>
      </c>
      <c r="E181" s="194" t="s">
        <v>315</v>
      </c>
      <c r="F181" s="195" t="s">
        <v>282</v>
      </c>
      <c r="H181" s="196">
        <v>48.24</v>
      </c>
      <c r="I181" s="197"/>
      <c r="L181" s="193"/>
      <c r="M181" s="198"/>
      <c r="N181" s="199"/>
      <c r="O181" s="199"/>
      <c r="P181" s="199"/>
      <c r="Q181" s="199"/>
      <c r="R181" s="199"/>
      <c r="S181" s="199"/>
      <c r="T181" s="200"/>
      <c r="AT181" s="194" t="s">
        <v>280</v>
      </c>
      <c r="AU181" s="194" t="s">
        <v>88</v>
      </c>
      <c r="AV181" s="14" t="s">
        <v>278</v>
      </c>
      <c r="AW181" s="14" t="s">
        <v>29</v>
      </c>
      <c r="AX181" s="14" t="s">
        <v>82</v>
      </c>
      <c r="AY181" s="194" t="s">
        <v>271</v>
      </c>
    </row>
    <row r="182" spans="1:65" s="2" customFormat="1" ht="21.75" customHeight="1" x14ac:dyDescent="0.15">
      <c r="A182" s="35"/>
      <c r="B182" s="141"/>
      <c r="C182" s="172" t="s">
        <v>124</v>
      </c>
      <c r="D182" s="172" t="s">
        <v>274</v>
      </c>
      <c r="E182" s="173" t="s">
        <v>609</v>
      </c>
      <c r="F182" s="174" t="s">
        <v>610</v>
      </c>
      <c r="G182" s="175" t="s">
        <v>319</v>
      </c>
      <c r="H182" s="176">
        <v>63.16</v>
      </c>
      <c r="I182" s="177"/>
      <c r="J182" s="176">
        <f>ROUND(I182*H182,2)</f>
        <v>0</v>
      </c>
      <c r="K182" s="178"/>
      <c r="L182" s="36"/>
      <c r="M182" s="179" t="s">
        <v>1</v>
      </c>
      <c r="N182" s="180" t="s">
        <v>41</v>
      </c>
      <c r="O182" s="61"/>
      <c r="P182" s="181">
        <f>O182*H182</f>
        <v>0</v>
      </c>
      <c r="Q182" s="181">
        <v>0</v>
      </c>
      <c r="R182" s="181">
        <f>Q182*H182</f>
        <v>0</v>
      </c>
      <c r="S182" s="181">
        <v>1.78E-2</v>
      </c>
      <c r="T182" s="182">
        <f>S182*H182</f>
        <v>1.1242479999999999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88</v>
      </c>
      <c r="AY182" s="18" t="s">
        <v>271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88</v>
      </c>
      <c r="BK182" s="105">
        <f>ROUND(I182*H182,2)</f>
        <v>0</v>
      </c>
      <c r="BL182" s="18" t="s">
        <v>278</v>
      </c>
      <c r="BM182" s="183" t="s">
        <v>4250</v>
      </c>
    </row>
    <row r="183" spans="1:65" s="13" customFormat="1" x14ac:dyDescent="0.1">
      <c r="B183" s="184"/>
      <c r="D183" s="185" t="s">
        <v>280</v>
      </c>
      <c r="E183" s="186" t="s">
        <v>1</v>
      </c>
      <c r="F183" s="187" t="s">
        <v>4251</v>
      </c>
      <c r="H183" s="188">
        <v>63.16</v>
      </c>
      <c r="I183" s="189"/>
      <c r="L183" s="184"/>
      <c r="M183" s="190"/>
      <c r="N183" s="191"/>
      <c r="O183" s="191"/>
      <c r="P183" s="191"/>
      <c r="Q183" s="191"/>
      <c r="R183" s="191"/>
      <c r="S183" s="191"/>
      <c r="T183" s="192"/>
      <c r="AT183" s="186" t="s">
        <v>280</v>
      </c>
      <c r="AU183" s="186" t="s">
        <v>88</v>
      </c>
      <c r="AV183" s="13" t="s">
        <v>88</v>
      </c>
      <c r="AW183" s="13" t="s">
        <v>29</v>
      </c>
      <c r="AX183" s="13" t="s">
        <v>75</v>
      </c>
      <c r="AY183" s="186" t="s">
        <v>271</v>
      </c>
    </row>
    <row r="184" spans="1:65" s="14" customFormat="1" x14ac:dyDescent="0.1">
      <c r="B184" s="193"/>
      <c r="D184" s="185" t="s">
        <v>280</v>
      </c>
      <c r="E184" s="194" t="s">
        <v>1</v>
      </c>
      <c r="F184" s="195" t="s">
        <v>282</v>
      </c>
      <c r="H184" s="196">
        <v>63.16</v>
      </c>
      <c r="I184" s="197"/>
      <c r="L184" s="193"/>
      <c r="M184" s="198"/>
      <c r="N184" s="199"/>
      <c r="O184" s="199"/>
      <c r="P184" s="199"/>
      <c r="Q184" s="199"/>
      <c r="R184" s="199"/>
      <c r="S184" s="199"/>
      <c r="T184" s="200"/>
      <c r="AT184" s="194" t="s">
        <v>280</v>
      </c>
      <c r="AU184" s="194" t="s">
        <v>88</v>
      </c>
      <c r="AV184" s="14" t="s">
        <v>278</v>
      </c>
      <c r="AW184" s="14" t="s">
        <v>29</v>
      </c>
      <c r="AX184" s="14" t="s">
        <v>82</v>
      </c>
      <c r="AY184" s="194" t="s">
        <v>271</v>
      </c>
    </row>
    <row r="185" spans="1:65" s="2" customFormat="1" ht="21.75" customHeight="1" x14ac:dyDescent="0.15">
      <c r="A185" s="35"/>
      <c r="B185" s="141"/>
      <c r="C185" s="172" t="s">
        <v>127</v>
      </c>
      <c r="D185" s="172" t="s">
        <v>274</v>
      </c>
      <c r="E185" s="173" t="s">
        <v>317</v>
      </c>
      <c r="F185" s="174" t="s">
        <v>318</v>
      </c>
      <c r="G185" s="175" t="s">
        <v>319</v>
      </c>
      <c r="H185" s="176">
        <v>9.66</v>
      </c>
      <c r="I185" s="177"/>
      <c r="J185" s="176">
        <f>ROUND(I185*H185,2)</f>
        <v>0</v>
      </c>
      <c r="K185" s="178"/>
      <c r="L185" s="36"/>
      <c r="M185" s="179" t="s">
        <v>1</v>
      </c>
      <c r="N185" s="180" t="s">
        <v>41</v>
      </c>
      <c r="O185" s="61"/>
      <c r="P185" s="181">
        <f>O185*H185</f>
        <v>0</v>
      </c>
      <c r="Q185" s="181">
        <v>0</v>
      </c>
      <c r="R185" s="181">
        <f>Q185*H185</f>
        <v>0</v>
      </c>
      <c r="S185" s="181">
        <v>1.2999999999999999E-2</v>
      </c>
      <c r="T185" s="182">
        <f>S185*H185</f>
        <v>0.12558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88</v>
      </c>
      <c r="AY185" s="18" t="s">
        <v>271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278</v>
      </c>
      <c r="BM185" s="183" t="s">
        <v>320</v>
      </c>
    </row>
    <row r="186" spans="1:65" s="13" customFormat="1" x14ac:dyDescent="0.1">
      <c r="B186" s="184"/>
      <c r="D186" s="185" t="s">
        <v>280</v>
      </c>
      <c r="E186" s="186" t="s">
        <v>1</v>
      </c>
      <c r="F186" s="187" t="s">
        <v>321</v>
      </c>
      <c r="H186" s="188">
        <v>9.66</v>
      </c>
      <c r="I186" s="189"/>
      <c r="L186" s="184"/>
      <c r="M186" s="190"/>
      <c r="N186" s="191"/>
      <c r="O186" s="191"/>
      <c r="P186" s="191"/>
      <c r="Q186" s="191"/>
      <c r="R186" s="191"/>
      <c r="S186" s="191"/>
      <c r="T186" s="192"/>
      <c r="AT186" s="186" t="s">
        <v>280</v>
      </c>
      <c r="AU186" s="186" t="s">
        <v>88</v>
      </c>
      <c r="AV186" s="13" t="s">
        <v>88</v>
      </c>
      <c r="AW186" s="13" t="s">
        <v>29</v>
      </c>
      <c r="AX186" s="13" t="s">
        <v>75</v>
      </c>
      <c r="AY186" s="186" t="s">
        <v>271</v>
      </c>
    </row>
    <row r="187" spans="1:65" s="14" customFormat="1" x14ac:dyDescent="0.1">
      <c r="B187" s="193"/>
      <c r="D187" s="185" t="s">
        <v>280</v>
      </c>
      <c r="E187" s="194" t="s">
        <v>1</v>
      </c>
      <c r="F187" s="195" t="s">
        <v>282</v>
      </c>
      <c r="H187" s="196">
        <v>9.66</v>
      </c>
      <c r="I187" s="197"/>
      <c r="L187" s="193"/>
      <c r="M187" s="198"/>
      <c r="N187" s="199"/>
      <c r="O187" s="199"/>
      <c r="P187" s="199"/>
      <c r="Q187" s="199"/>
      <c r="R187" s="199"/>
      <c r="S187" s="199"/>
      <c r="T187" s="200"/>
      <c r="AT187" s="194" t="s">
        <v>280</v>
      </c>
      <c r="AU187" s="194" t="s">
        <v>88</v>
      </c>
      <c r="AV187" s="14" t="s">
        <v>278</v>
      </c>
      <c r="AW187" s="14" t="s">
        <v>29</v>
      </c>
      <c r="AX187" s="14" t="s">
        <v>82</v>
      </c>
      <c r="AY187" s="194" t="s">
        <v>271</v>
      </c>
    </row>
    <row r="188" spans="1:65" s="2" customFormat="1" ht="21.75" customHeight="1" x14ac:dyDescent="0.15">
      <c r="A188" s="35"/>
      <c r="B188" s="141"/>
      <c r="C188" s="172" t="s">
        <v>154</v>
      </c>
      <c r="D188" s="172" t="s">
        <v>274</v>
      </c>
      <c r="E188" s="173" t="s">
        <v>322</v>
      </c>
      <c r="F188" s="174" t="s">
        <v>323</v>
      </c>
      <c r="G188" s="175" t="s">
        <v>302</v>
      </c>
      <c r="H188" s="176">
        <v>26</v>
      </c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0</v>
      </c>
      <c r="R188" s="181">
        <f>Q188*H188</f>
        <v>0</v>
      </c>
      <c r="S188" s="181">
        <v>1.6E-2</v>
      </c>
      <c r="T188" s="182">
        <f>S188*H188</f>
        <v>0.41600000000000004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278</v>
      </c>
      <c r="BM188" s="183" t="s">
        <v>324</v>
      </c>
    </row>
    <row r="189" spans="1:65" s="13" customFormat="1" x14ac:dyDescent="0.1">
      <c r="B189" s="184"/>
      <c r="D189" s="185" t="s">
        <v>280</v>
      </c>
      <c r="E189" s="186" t="s">
        <v>1</v>
      </c>
      <c r="F189" s="187" t="s">
        <v>4252</v>
      </c>
      <c r="H189" s="188">
        <v>2</v>
      </c>
      <c r="I189" s="189"/>
      <c r="L189" s="184"/>
      <c r="M189" s="190"/>
      <c r="N189" s="191"/>
      <c r="O189" s="191"/>
      <c r="P189" s="191"/>
      <c r="Q189" s="191"/>
      <c r="R189" s="191"/>
      <c r="S189" s="191"/>
      <c r="T189" s="192"/>
      <c r="AT189" s="186" t="s">
        <v>280</v>
      </c>
      <c r="AU189" s="186" t="s">
        <v>88</v>
      </c>
      <c r="AV189" s="13" t="s">
        <v>88</v>
      </c>
      <c r="AW189" s="13" t="s">
        <v>29</v>
      </c>
      <c r="AX189" s="13" t="s">
        <v>75</v>
      </c>
      <c r="AY189" s="186" t="s">
        <v>271</v>
      </c>
    </row>
    <row r="190" spans="1:65" s="13" customFormat="1" x14ac:dyDescent="0.1">
      <c r="B190" s="184"/>
      <c r="D190" s="185" t="s">
        <v>280</v>
      </c>
      <c r="E190" s="186" t="s">
        <v>1</v>
      </c>
      <c r="F190" s="187" t="s">
        <v>4253</v>
      </c>
      <c r="H190" s="188">
        <v>8</v>
      </c>
      <c r="I190" s="189"/>
      <c r="L190" s="184"/>
      <c r="M190" s="190"/>
      <c r="N190" s="191"/>
      <c r="O190" s="191"/>
      <c r="P190" s="191"/>
      <c r="Q190" s="191"/>
      <c r="R190" s="191"/>
      <c r="S190" s="191"/>
      <c r="T190" s="192"/>
      <c r="AT190" s="186" t="s">
        <v>280</v>
      </c>
      <c r="AU190" s="186" t="s">
        <v>88</v>
      </c>
      <c r="AV190" s="13" t="s">
        <v>88</v>
      </c>
      <c r="AW190" s="13" t="s">
        <v>29</v>
      </c>
      <c r="AX190" s="13" t="s">
        <v>75</v>
      </c>
      <c r="AY190" s="186" t="s">
        <v>271</v>
      </c>
    </row>
    <row r="191" spans="1:65" s="13" customFormat="1" x14ac:dyDescent="0.1">
      <c r="B191" s="184"/>
      <c r="D191" s="185" t="s">
        <v>280</v>
      </c>
      <c r="E191" s="186" t="s">
        <v>1</v>
      </c>
      <c r="F191" s="187" t="s">
        <v>4254</v>
      </c>
      <c r="H191" s="188">
        <v>4</v>
      </c>
      <c r="I191" s="189"/>
      <c r="L191" s="184"/>
      <c r="M191" s="190"/>
      <c r="N191" s="191"/>
      <c r="O191" s="191"/>
      <c r="P191" s="191"/>
      <c r="Q191" s="191"/>
      <c r="R191" s="191"/>
      <c r="S191" s="191"/>
      <c r="T191" s="192"/>
      <c r="AT191" s="186" t="s">
        <v>280</v>
      </c>
      <c r="AU191" s="186" t="s">
        <v>88</v>
      </c>
      <c r="AV191" s="13" t="s">
        <v>88</v>
      </c>
      <c r="AW191" s="13" t="s">
        <v>29</v>
      </c>
      <c r="AX191" s="13" t="s">
        <v>75</v>
      </c>
      <c r="AY191" s="186" t="s">
        <v>271</v>
      </c>
    </row>
    <row r="192" spans="1:65" s="13" customFormat="1" x14ac:dyDescent="0.1">
      <c r="B192" s="184"/>
      <c r="D192" s="185" t="s">
        <v>280</v>
      </c>
      <c r="E192" s="186" t="s">
        <v>1</v>
      </c>
      <c r="F192" s="187" t="s">
        <v>4255</v>
      </c>
      <c r="H192" s="188">
        <v>9</v>
      </c>
      <c r="I192" s="189"/>
      <c r="L192" s="184"/>
      <c r="M192" s="190"/>
      <c r="N192" s="191"/>
      <c r="O192" s="191"/>
      <c r="P192" s="191"/>
      <c r="Q192" s="191"/>
      <c r="R192" s="191"/>
      <c r="S192" s="191"/>
      <c r="T192" s="192"/>
      <c r="AT192" s="186" t="s">
        <v>280</v>
      </c>
      <c r="AU192" s="186" t="s">
        <v>88</v>
      </c>
      <c r="AV192" s="13" t="s">
        <v>88</v>
      </c>
      <c r="AW192" s="13" t="s">
        <v>29</v>
      </c>
      <c r="AX192" s="13" t="s">
        <v>75</v>
      </c>
      <c r="AY192" s="186" t="s">
        <v>271</v>
      </c>
    </row>
    <row r="193" spans="1:65" s="13" customFormat="1" x14ac:dyDescent="0.1">
      <c r="B193" s="184"/>
      <c r="D193" s="185" t="s">
        <v>280</v>
      </c>
      <c r="E193" s="186" t="s">
        <v>1</v>
      </c>
      <c r="F193" s="187" t="s">
        <v>4256</v>
      </c>
      <c r="H193" s="188">
        <v>3</v>
      </c>
      <c r="I193" s="189"/>
      <c r="L193" s="184"/>
      <c r="M193" s="190"/>
      <c r="N193" s="191"/>
      <c r="O193" s="191"/>
      <c r="P193" s="191"/>
      <c r="Q193" s="191"/>
      <c r="R193" s="191"/>
      <c r="S193" s="191"/>
      <c r="T193" s="192"/>
      <c r="AT193" s="186" t="s">
        <v>280</v>
      </c>
      <c r="AU193" s="186" t="s">
        <v>88</v>
      </c>
      <c r="AV193" s="13" t="s">
        <v>88</v>
      </c>
      <c r="AW193" s="13" t="s">
        <v>29</v>
      </c>
      <c r="AX193" s="13" t="s">
        <v>75</v>
      </c>
      <c r="AY193" s="186" t="s">
        <v>271</v>
      </c>
    </row>
    <row r="194" spans="1:65" s="14" customFormat="1" x14ac:dyDescent="0.1">
      <c r="B194" s="193"/>
      <c r="D194" s="185" t="s">
        <v>280</v>
      </c>
      <c r="E194" s="194" t="s">
        <v>1</v>
      </c>
      <c r="F194" s="195" t="s">
        <v>282</v>
      </c>
      <c r="H194" s="196">
        <v>26</v>
      </c>
      <c r="I194" s="197"/>
      <c r="L194" s="193"/>
      <c r="M194" s="198"/>
      <c r="N194" s="199"/>
      <c r="O194" s="199"/>
      <c r="P194" s="199"/>
      <c r="Q194" s="199"/>
      <c r="R194" s="199"/>
      <c r="S194" s="199"/>
      <c r="T194" s="200"/>
      <c r="AT194" s="194" t="s">
        <v>280</v>
      </c>
      <c r="AU194" s="194" t="s">
        <v>88</v>
      </c>
      <c r="AV194" s="14" t="s">
        <v>278</v>
      </c>
      <c r="AW194" s="14" t="s">
        <v>29</v>
      </c>
      <c r="AX194" s="14" t="s">
        <v>82</v>
      </c>
      <c r="AY194" s="194" t="s">
        <v>271</v>
      </c>
    </row>
    <row r="195" spans="1:65" s="2" customFormat="1" ht="21.75" customHeight="1" x14ac:dyDescent="0.15">
      <c r="A195" s="35"/>
      <c r="B195" s="141"/>
      <c r="C195" s="172" t="s">
        <v>367</v>
      </c>
      <c r="D195" s="172" t="s">
        <v>274</v>
      </c>
      <c r="E195" s="173" t="s">
        <v>329</v>
      </c>
      <c r="F195" s="174" t="s">
        <v>330</v>
      </c>
      <c r="G195" s="175" t="s">
        <v>319</v>
      </c>
      <c r="H195" s="176">
        <v>67.91</v>
      </c>
      <c r="I195" s="177"/>
      <c r="J195" s="176">
        <f>ROUND(I195*H195,2)</f>
        <v>0</v>
      </c>
      <c r="K195" s="178"/>
      <c r="L195" s="36"/>
      <c r="M195" s="179" t="s">
        <v>1</v>
      </c>
      <c r="N195" s="180" t="s">
        <v>41</v>
      </c>
      <c r="O195" s="61"/>
      <c r="P195" s="181">
        <f>O195*H195</f>
        <v>0</v>
      </c>
      <c r="Q195" s="181">
        <v>0</v>
      </c>
      <c r="R195" s="181">
        <f>Q195*H195</f>
        <v>0</v>
      </c>
      <c r="S195" s="181">
        <v>8.0000000000000002E-3</v>
      </c>
      <c r="T195" s="182">
        <f>S195*H195</f>
        <v>0.54327999999999999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278</v>
      </c>
      <c r="AT195" s="183" t="s">
        <v>274</v>
      </c>
      <c r="AU195" s="183" t="s">
        <v>88</v>
      </c>
      <c r="AY195" s="18" t="s">
        <v>271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88</v>
      </c>
      <c r="BK195" s="105">
        <f>ROUND(I195*H195,2)</f>
        <v>0</v>
      </c>
      <c r="BL195" s="18" t="s">
        <v>278</v>
      </c>
      <c r="BM195" s="183" t="s">
        <v>331</v>
      </c>
    </row>
    <row r="196" spans="1:65" s="13" customFormat="1" x14ac:dyDescent="0.1">
      <c r="B196" s="184"/>
      <c r="D196" s="185" t="s">
        <v>280</v>
      </c>
      <c r="E196" s="186" t="s">
        <v>1</v>
      </c>
      <c r="F196" s="187" t="s">
        <v>4257</v>
      </c>
      <c r="H196" s="188">
        <v>5.2</v>
      </c>
      <c r="I196" s="189"/>
      <c r="L196" s="184"/>
      <c r="M196" s="190"/>
      <c r="N196" s="191"/>
      <c r="O196" s="191"/>
      <c r="P196" s="191"/>
      <c r="Q196" s="191"/>
      <c r="R196" s="191"/>
      <c r="S196" s="191"/>
      <c r="T196" s="192"/>
      <c r="AT196" s="186" t="s">
        <v>280</v>
      </c>
      <c r="AU196" s="186" t="s">
        <v>88</v>
      </c>
      <c r="AV196" s="13" t="s">
        <v>88</v>
      </c>
      <c r="AW196" s="13" t="s">
        <v>29</v>
      </c>
      <c r="AX196" s="13" t="s">
        <v>75</v>
      </c>
      <c r="AY196" s="186" t="s">
        <v>271</v>
      </c>
    </row>
    <row r="197" spans="1:65" s="13" customFormat="1" x14ac:dyDescent="0.1">
      <c r="B197" s="184"/>
      <c r="D197" s="185" t="s">
        <v>280</v>
      </c>
      <c r="E197" s="186" t="s">
        <v>1</v>
      </c>
      <c r="F197" s="187" t="s">
        <v>4258</v>
      </c>
      <c r="H197" s="188">
        <v>21.6</v>
      </c>
      <c r="I197" s="189"/>
      <c r="L197" s="184"/>
      <c r="M197" s="190"/>
      <c r="N197" s="191"/>
      <c r="O197" s="191"/>
      <c r="P197" s="191"/>
      <c r="Q197" s="191"/>
      <c r="R197" s="191"/>
      <c r="S197" s="191"/>
      <c r="T197" s="192"/>
      <c r="AT197" s="186" t="s">
        <v>280</v>
      </c>
      <c r="AU197" s="186" t="s">
        <v>88</v>
      </c>
      <c r="AV197" s="13" t="s">
        <v>88</v>
      </c>
      <c r="AW197" s="13" t="s">
        <v>29</v>
      </c>
      <c r="AX197" s="13" t="s">
        <v>75</v>
      </c>
      <c r="AY197" s="186" t="s">
        <v>271</v>
      </c>
    </row>
    <row r="198" spans="1:65" s="13" customFormat="1" x14ac:dyDescent="0.1">
      <c r="B198" s="184"/>
      <c r="D198" s="185" t="s">
        <v>280</v>
      </c>
      <c r="E198" s="186" t="s">
        <v>1</v>
      </c>
      <c r="F198" s="187" t="s">
        <v>4259</v>
      </c>
      <c r="H198" s="188">
        <v>11.6</v>
      </c>
      <c r="I198" s="189"/>
      <c r="L198" s="184"/>
      <c r="M198" s="190"/>
      <c r="N198" s="191"/>
      <c r="O198" s="191"/>
      <c r="P198" s="191"/>
      <c r="Q198" s="191"/>
      <c r="R198" s="191"/>
      <c r="S198" s="191"/>
      <c r="T198" s="192"/>
      <c r="AT198" s="186" t="s">
        <v>280</v>
      </c>
      <c r="AU198" s="186" t="s">
        <v>88</v>
      </c>
      <c r="AV198" s="13" t="s">
        <v>88</v>
      </c>
      <c r="AW198" s="13" t="s">
        <v>29</v>
      </c>
      <c r="AX198" s="13" t="s">
        <v>75</v>
      </c>
      <c r="AY198" s="186" t="s">
        <v>271</v>
      </c>
    </row>
    <row r="199" spans="1:65" s="13" customFormat="1" x14ac:dyDescent="0.1">
      <c r="B199" s="184"/>
      <c r="D199" s="185" t="s">
        <v>280</v>
      </c>
      <c r="E199" s="186" t="s">
        <v>1</v>
      </c>
      <c r="F199" s="187" t="s">
        <v>4260</v>
      </c>
      <c r="H199" s="188">
        <v>21.6</v>
      </c>
      <c r="I199" s="189"/>
      <c r="L199" s="184"/>
      <c r="M199" s="190"/>
      <c r="N199" s="191"/>
      <c r="O199" s="191"/>
      <c r="P199" s="191"/>
      <c r="Q199" s="191"/>
      <c r="R199" s="191"/>
      <c r="S199" s="191"/>
      <c r="T199" s="192"/>
      <c r="AT199" s="186" t="s">
        <v>280</v>
      </c>
      <c r="AU199" s="186" t="s">
        <v>88</v>
      </c>
      <c r="AV199" s="13" t="s">
        <v>88</v>
      </c>
      <c r="AW199" s="13" t="s">
        <v>29</v>
      </c>
      <c r="AX199" s="13" t="s">
        <v>75</v>
      </c>
      <c r="AY199" s="186" t="s">
        <v>271</v>
      </c>
    </row>
    <row r="200" spans="1:65" s="13" customFormat="1" x14ac:dyDescent="0.1">
      <c r="B200" s="184"/>
      <c r="D200" s="185" t="s">
        <v>280</v>
      </c>
      <c r="E200" s="186" t="s">
        <v>1</v>
      </c>
      <c r="F200" s="187" t="s">
        <v>4261</v>
      </c>
      <c r="H200" s="188">
        <v>7.91</v>
      </c>
      <c r="I200" s="189"/>
      <c r="L200" s="184"/>
      <c r="M200" s="190"/>
      <c r="N200" s="191"/>
      <c r="O200" s="191"/>
      <c r="P200" s="191"/>
      <c r="Q200" s="191"/>
      <c r="R200" s="191"/>
      <c r="S200" s="191"/>
      <c r="T200" s="192"/>
      <c r="AT200" s="186" t="s">
        <v>280</v>
      </c>
      <c r="AU200" s="186" t="s">
        <v>88</v>
      </c>
      <c r="AV200" s="13" t="s">
        <v>88</v>
      </c>
      <c r="AW200" s="13" t="s">
        <v>29</v>
      </c>
      <c r="AX200" s="13" t="s">
        <v>75</v>
      </c>
      <c r="AY200" s="186" t="s">
        <v>271</v>
      </c>
    </row>
    <row r="201" spans="1:65" s="14" customFormat="1" x14ac:dyDescent="0.1">
      <c r="B201" s="193"/>
      <c r="D201" s="185" t="s">
        <v>280</v>
      </c>
      <c r="E201" s="194" t="s">
        <v>1</v>
      </c>
      <c r="F201" s="195" t="s">
        <v>282</v>
      </c>
      <c r="H201" s="196">
        <v>67.91</v>
      </c>
      <c r="I201" s="197"/>
      <c r="L201" s="193"/>
      <c r="M201" s="198"/>
      <c r="N201" s="199"/>
      <c r="O201" s="199"/>
      <c r="P201" s="199"/>
      <c r="Q201" s="199"/>
      <c r="R201" s="199"/>
      <c r="S201" s="199"/>
      <c r="T201" s="200"/>
      <c r="AT201" s="194" t="s">
        <v>280</v>
      </c>
      <c r="AU201" s="194" t="s">
        <v>88</v>
      </c>
      <c r="AV201" s="14" t="s">
        <v>278</v>
      </c>
      <c r="AW201" s="14" t="s">
        <v>29</v>
      </c>
      <c r="AX201" s="14" t="s">
        <v>82</v>
      </c>
      <c r="AY201" s="194" t="s">
        <v>271</v>
      </c>
    </row>
    <row r="202" spans="1:65" s="2" customFormat="1" ht="21.75" customHeight="1" x14ac:dyDescent="0.15">
      <c r="A202" s="35"/>
      <c r="B202" s="141"/>
      <c r="C202" s="172" t="s">
        <v>374</v>
      </c>
      <c r="D202" s="172" t="s">
        <v>274</v>
      </c>
      <c r="E202" s="173" t="s">
        <v>336</v>
      </c>
      <c r="F202" s="174" t="s">
        <v>337</v>
      </c>
      <c r="G202" s="175" t="s">
        <v>302</v>
      </c>
      <c r="H202" s="176">
        <v>16</v>
      </c>
      <c r="I202" s="177"/>
      <c r="J202" s="176">
        <f>ROUND(I202*H202,2)</f>
        <v>0</v>
      </c>
      <c r="K202" s="178"/>
      <c r="L202" s="36"/>
      <c r="M202" s="179" t="s">
        <v>1</v>
      </c>
      <c r="N202" s="180" t="s">
        <v>41</v>
      </c>
      <c r="O202" s="61"/>
      <c r="P202" s="181">
        <f>O202*H202</f>
        <v>0</v>
      </c>
      <c r="Q202" s="181">
        <v>0</v>
      </c>
      <c r="R202" s="181">
        <f>Q202*H202</f>
        <v>0</v>
      </c>
      <c r="S202" s="181">
        <v>2.4E-2</v>
      </c>
      <c r="T202" s="182">
        <f>S202*H202</f>
        <v>0.38400000000000001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278</v>
      </c>
      <c r="AT202" s="183" t="s">
        <v>274</v>
      </c>
      <c r="AU202" s="183" t="s">
        <v>88</v>
      </c>
      <c r="AY202" s="18" t="s">
        <v>271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88</v>
      </c>
      <c r="BK202" s="105">
        <f>ROUND(I202*H202,2)</f>
        <v>0</v>
      </c>
      <c r="BL202" s="18" t="s">
        <v>278</v>
      </c>
      <c r="BM202" s="183" t="s">
        <v>338</v>
      </c>
    </row>
    <row r="203" spans="1:65" s="16" customFormat="1" x14ac:dyDescent="0.1">
      <c r="B203" s="209"/>
      <c r="D203" s="185" t="s">
        <v>280</v>
      </c>
      <c r="E203" s="210" t="s">
        <v>1</v>
      </c>
      <c r="F203" s="211" t="s">
        <v>339</v>
      </c>
      <c r="H203" s="210" t="s">
        <v>1</v>
      </c>
      <c r="I203" s="212"/>
      <c r="L203" s="209"/>
      <c r="M203" s="213"/>
      <c r="N203" s="214"/>
      <c r="O203" s="214"/>
      <c r="P203" s="214"/>
      <c r="Q203" s="214"/>
      <c r="R203" s="214"/>
      <c r="S203" s="214"/>
      <c r="T203" s="215"/>
      <c r="AT203" s="210" t="s">
        <v>280</v>
      </c>
      <c r="AU203" s="210" t="s">
        <v>88</v>
      </c>
      <c r="AV203" s="16" t="s">
        <v>82</v>
      </c>
      <c r="AW203" s="16" t="s">
        <v>29</v>
      </c>
      <c r="AX203" s="16" t="s">
        <v>75</v>
      </c>
      <c r="AY203" s="210" t="s">
        <v>271</v>
      </c>
    </row>
    <row r="204" spans="1:65" s="13" customFormat="1" x14ac:dyDescent="0.1">
      <c r="B204" s="184"/>
      <c r="D204" s="185" t="s">
        <v>280</v>
      </c>
      <c r="E204" s="186" t="s">
        <v>1</v>
      </c>
      <c r="F204" s="187" t="s">
        <v>4262</v>
      </c>
      <c r="H204" s="188">
        <v>1</v>
      </c>
      <c r="I204" s="189"/>
      <c r="L204" s="184"/>
      <c r="M204" s="190"/>
      <c r="N204" s="191"/>
      <c r="O204" s="191"/>
      <c r="P204" s="191"/>
      <c r="Q204" s="191"/>
      <c r="R204" s="191"/>
      <c r="S204" s="191"/>
      <c r="T204" s="192"/>
      <c r="AT204" s="186" t="s">
        <v>280</v>
      </c>
      <c r="AU204" s="186" t="s">
        <v>88</v>
      </c>
      <c r="AV204" s="13" t="s">
        <v>88</v>
      </c>
      <c r="AW204" s="13" t="s">
        <v>29</v>
      </c>
      <c r="AX204" s="13" t="s">
        <v>75</v>
      </c>
      <c r="AY204" s="186" t="s">
        <v>271</v>
      </c>
    </row>
    <row r="205" spans="1:65" s="13" customFormat="1" x14ac:dyDescent="0.1">
      <c r="B205" s="184"/>
      <c r="D205" s="185" t="s">
        <v>280</v>
      </c>
      <c r="E205" s="186" t="s">
        <v>1</v>
      </c>
      <c r="F205" s="187" t="s">
        <v>4263</v>
      </c>
      <c r="H205" s="188">
        <v>1</v>
      </c>
      <c r="I205" s="189"/>
      <c r="L205" s="184"/>
      <c r="M205" s="190"/>
      <c r="N205" s="191"/>
      <c r="O205" s="191"/>
      <c r="P205" s="191"/>
      <c r="Q205" s="191"/>
      <c r="R205" s="191"/>
      <c r="S205" s="191"/>
      <c r="T205" s="192"/>
      <c r="AT205" s="186" t="s">
        <v>280</v>
      </c>
      <c r="AU205" s="186" t="s">
        <v>88</v>
      </c>
      <c r="AV205" s="13" t="s">
        <v>88</v>
      </c>
      <c r="AW205" s="13" t="s">
        <v>29</v>
      </c>
      <c r="AX205" s="13" t="s">
        <v>75</v>
      </c>
      <c r="AY205" s="186" t="s">
        <v>271</v>
      </c>
    </row>
    <row r="206" spans="1:65" s="13" customFormat="1" x14ac:dyDescent="0.1">
      <c r="B206" s="184"/>
      <c r="D206" s="185" t="s">
        <v>280</v>
      </c>
      <c r="E206" s="186" t="s">
        <v>1</v>
      </c>
      <c r="F206" s="187" t="s">
        <v>4264</v>
      </c>
      <c r="H206" s="188">
        <v>1</v>
      </c>
      <c r="I206" s="189"/>
      <c r="L206" s="184"/>
      <c r="M206" s="190"/>
      <c r="N206" s="191"/>
      <c r="O206" s="191"/>
      <c r="P206" s="191"/>
      <c r="Q206" s="191"/>
      <c r="R206" s="191"/>
      <c r="S206" s="191"/>
      <c r="T206" s="192"/>
      <c r="AT206" s="186" t="s">
        <v>280</v>
      </c>
      <c r="AU206" s="186" t="s">
        <v>88</v>
      </c>
      <c r="AV206" s="13" t="s">
        <v>88</v>
      </c>
      <c r="AW206" s="13" t="s">
        <v>29</v>
      </c>
      <c r="AX206" s="13" t="s">
        <v>75</v>
      </c>
      <c r="AY206" s="186" t="s">
        <v>271</v>
      </c>
    </row>
    <row r="207" spans="1:65" s="13" customFormat="1" x14ac:dyDescent="0.1">
      <c r="B207" s="184"/>
      <c r="D207" s="185" t="s">
        <v>280</v>
      </c>
      <c r="E207" s="186" t="s">
        <v>1</v>
      </c>
      <c r="F207" s="187" t="s">
        <v>4265</v>
      </c>
      <c r="H207" s="188">
        <v>2</v>
      </c>
      <c r="I207" s="189"/>
      <c r="L207" s="184"/>
      <c r="M207" s="190"/>
      <c r="N207" s="191"/>
      <c r="O207" s="191"/>
      <c r="P207" s="191"/>
      <c r="Q207" s="191"/>
      <c r="R207" s="191"/>
      <c r="S207" s="191"/>
      <c r="T207" s="192"/>
      <c r="AT207" s="186" t="s">
        <v>280</v>
      </c>
      <c r="AU207" s="186" t="s">
        <v>88</v>
      </c>
      <c r="AV207" s="13" t="s">
        <v>88</v>
      </c>
      <c r="AW207" s="13" t="s">
        <v>29</v>
      </c>
      <c r="AX207" s="13" t="s">
        <v>75</v>
      </c>
      <c r="AY207" s="186" t="s">
        <v>271</v>
      </c>
    </row>
    <row r="208" spans="1:65" s="16" customFormat="1" x14ac:dyDescent="0.1">
      <c r="B208" s="209"/>
      <c r="D208" s="185" t="s">
        <v>280</v>
      </c>
      <c r="E208" s="210" t="s">
        <v>1</v>
      </c>
      <c r="F208" s="211" t="s">
        <v>344</v>
      </c>
      <c r="H208" s="210" t="s">
        <v>1</v>
      </c>
      <c r="I208" s="212"/>
      <c r="L208" s="209"/>
      <c r="M208" s="213"/>
      <c r="N208" s="214"/>
      <c r="O208" s="214"/>
      <c r="P208" s="214"/>
      <c r="Q208" s="214"/>
      <c r="R208" s="214"/>
      <c r="S208" s="214"/>
      <c r="T208" s="215"/>
      <c r="AT208" s="210" t="s">
        <v>280</v>
      </c>
      <c r="AU208" s="210" t="s">
        <v>88</v>
      </c>
      <c r="AV208" s="16" t="s">
        <v>82</v>
      </c>
      <c r="AW208" s="16" t="s">
        <v>29</v>
      </c>
      <c r="AX208" s="16" t="s">
        <v>75</v>
      </c>
      <c r="AY208" s="210" t="s">
        <v>271</v>
      </c>
    </row>
    <row r="209" spans="1:65" s="13" customFormat="1" x14ac:dyDescent="0.1">
      <c r="B209" s="184"/>
      <c r="D209" s="185" t="s">
        <v>280</v>
      </c>
      <c r="E209" s="186" t="s">
        <v>1</v>
      </c>
      <c r="F209" s="187" t="s">
        <v>4266</v>
      </c>
      <c r="H209" s="188">
        <v>1</v>
      </c>
      <c r="I209" s="189"/>
      <c r="L209" s="184"/>
      <c r="M209" s="190"/>
      <c r="N209" s="191"/>
      <c r="O209" s="191"/>
      <c r="P209" s="191"/>
      <c r="Q209" s="191"/>
      <c r="R209" s="191"/>
      <c r="S209" s="191"/>
      <c r="T209" s="192"/>
      <c r="AT209" s="186" t="s">
        <v>280</v>
      </c>
      <c r="AU209" s="186" t="s">
        <v>88</v>
      </c>
      <c r="AV209" s="13" t="s">
        <v>88</v>
      </c>
      <c r="AW209" s="13" t="s">
        <v>29</v>
      </c>
      <c r="AX209" s="13" t="s">
        <v>75</v>
      </c>
      <c r="AY209" s="186" t="s">
        <v>271</v>
      </c>
    </row>
    <row r="210" spans="1:65" s="13" customFormat="1" x14ac:dyDescent="0.1">
      <c r="B210" s="184"/>
      <c r="D210" s="185" t="s">
        <v>280</v>
      </c>
      <c r="E210" s="186" t="s">
        <v>1</v>
      </c>
      <c r="F210" s="187" t="s">
        <v>4267</v>
      </c>
      <c r="H210" s="188">
        <v>4</v>
      </c>
      <c r="I210" s="189"/>
      <c r="L210" s="184"/>
      <c r="M210" s="190"/>
      <c r="N210" s="191"/>
      <c r="O210" s="191"/>
      <c r="P210" s="191"/>
      <c r="Q210" s="191"/>
      <c r="R210" s="191"/>
      <c r="S210" s="191"/>
      <c r="T210" s="192"/>
      <c r="AT210" s="186" t="s">
        <v>280</v>
      </c>
      <c r="AU210" s="186" t="s">
        <v>88</v>
      </c>
      <c r="AV210" s="13" t="s">
        <v>88</v>
      </c>
      <c r="AW210" s="13" t="s">
        <v>29</v>
      </c>
      <c r="AX210" s="13" t="s">
        <v>75</v>
      </c>
      <c r="AY210" s="186" t="s">
        <v>271</v>
      </c>
    </row>
    <row r="211" spans="1:65" s="13" customFormat="1" x14ac:dyDescent="0.1">
      <c r="B211" s="184"/>
      <c r="D211" s="185" t="s">
        <v>280</v>
      </c>
      <c r="E211" s="186" t="s">
        <v>1</v>
      </c>
      <c r="F211" s="187" t="s">
        <v>4268</v>
      </c>
      <c r="H211" s="188">
        <v>2</v>
      </c>
      <c r="I211" s="189"/>
      <c r="L211" s="184"/>
      <c r="M211" s="190"/>
      <c r="N211" s="191"/>
      <c r="O211" s="191"/>
      <c r="P211" s="191"/>
      <c r="Q211" s="191"/>
      <c r="R211" s="191"/>
      <c r="S211" s="191"/>
      <c r="T211" s="192"/>
      <c r="AT211" s="186" t="s">
        <v>280</v>
      </c>
      <c r="AU211" s="186" t="s">
        <v>88</v>
      </c>
      <c r="AV211" s="13" t="s">
        <v>88</v>
      </c>
      <c r="AW211" s="13" t="s">
        <v>29</v>
      </c>
      <c r="AX211" s="13" t="s">
        <v>75</v>
      </c>
      <c r="AY211" s="186" t="s">
        <v>271</v>
      </c>
    </row>
    <row r="212" spans="1:65" s="13" customFormat="1" x14ac:dyDescent="0.1">
      <c r="B212" s="184"/>
      <c r="D212" s="185" t="s">
        <v>280</v>
      </c>
      <c r="E212" s="186" t="s">
        <v>1</v>
      </c>
      <c r="F212" s="187" t="s">
        <v>4269</v>
      </c>
      <c r="H212" s="188">
        <v>4</v>
      </c>
      <c r="I212" s="189"/>
      <c r="L212" s="184"/>
      <c r="M212" s="190"/>
      <c r="N212" s="191"/>
      <c r="O212" s="191"/>
      <c r="P212" s="191"/>
      <c r="Q212" s="191"/>
      <c r="R212" s="191"/>
      <c r="S212" s="191"/>
      <c r="T212" s="192"/>
      <c r="AT212" s="186" t="s">
        <v>280</v>
      </c>
      <c r="AU212" s="186" t="s">
        <v>88</v>
      </c>
      <c r="AV212" s="13" t="s">
        <v>88</v>
      </c>
      <c r="AW212" s="13" t="s">
        <v>29</v>
      </c>
      <c r="AX212" s="13" t="s">
        <v>75</v>
      </c>
      <c r="AY212" s="186" t="s">
        <v>271</v>
      </c>
    </row>
    <row r="213" spans="1:65" s="14" customFormat="1" x14ac:dyDescent="0.1">
      <c r="B213" s="193"/>
      <c r="D213" s="185" t="s">
        <v>280</v>
      </c>
      <c r="E213" s="194" t="s">
        <v>1</v>
      </c>
      <c r="F213" s="195" t="s">
        <v>282</v>
      </c>
      <c r="H213" s="196">
        <v>16</v>
      </c>
      <c r="I213" s="197"/>
      <c r="L213" s="193"/>
      <c r="M213" s="198"/>
      <c r="N213" s="199"/>
      <c r="O213" s="199"/>
      <c r="P213" s="199"/>
      <c r="Q213" s="199"/>
      <c r="R213" s="199"/>
      <c r="S213" s="199"/>
      <c r="T213" s="200"/>
      <c r="AT213" s="194" t="s">
        <v>280</v>
      </c>
      <c r="AU213" s="194" t="s">
        <v>88</v>
      </c>
      <c r="AV213" s="14" t="s">
        <v>278</v>
      </c>
      <c r="AW213" s="14" t="s">
        <v>29</v>
      </c>
      <c r="AX213" s="14" t="s">
        <v>82</v>
      </c>
      <c r="AY213" s="194" t="s">
        <v>271</v>
      </c>
    </row>
    <row r="214" spans="1:65" s="2" customFormat="1" ht="21.75" customHeight="1" x14ac:dyDescent="0.15">
      <c r="A214" s="35"/>
      <c r="B214" s="141"/>
      <c r="C214" s="172" t="s">
        <v>379</v>
      </c>
      <c r="D214" s="172" t="s">
        <v>274</v>
      </c>
      <c r="E214" s="173" t="s">
        <v>352</v>
      </c>
      <c r="F214" s="174" t="s">
        <v>353</v>
      </c>
      <c r="G214" s="175" t="s">
        <v>319</v>
      </c>
      <c r="H214" s="176">
        <v>16.399999999999999</v>
      </c>
      <c r="I214" s="177"/>
      <c r="J214" s="176">
        <f>ROUND(I214*H214,2)</f>
        <v>0</v>
      </c>
      <c r="K214" s="178"/>
      <c r="L214" s="36"/>
      <c r="M214" s="179" t="s">
        <v>1</v>
      </c>
      <c r="N214" s="180" t="s">
        <v>41</v>
      </c>
      <c r="O214" s="61"/>
      <c r="P214" s="181">
        <f>O214*H214</f>
        <v>0</v>
      </c>
      <c r="Q214" s="181">
        <v>0</v>
      </c>
      <c r="R214" s="181">
        <f>Q214*H214</f>
        <v>0</v>
      </c>
      <c r="S214" s="181">
        <v>5.0000000000000001E-3</v>
      </c>
      <c r="T214" s="182">
        <f>S214*H214</f>
        <v>8.199999999999999E-2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278</v>
      </c>
      <c r="AT214" s="183" t="s">
        <v>274</v>
      </c>
      <c r="AU214" s="183" t="s">
        <v>88</v>
      </c>
      <c r="AY214" s="18" t="s">
        <v>271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88</v>
      </c>
      <c r="BK214" s="105">
        <f>ROUND(I214*H214,2)</f>
        <v>0</v>
      </c>
      <c r="BL214" s="18" t="s">
        <v>278</v>
      </c>
      <c r="BM214" s="183" t="s">
        <v>354</v>
      </c>
    </row>
    <row r="215" spans="1:65" s="13" customFormat="1" x14ac:dyDescent="0.1">
      <c r="B215" s="184"/>
      <c r="D215" s="185" t="s">
        <v>280</v>
      </c>
      <c r="E215" s="186" t="s">
        <v>1</v>
      </c>
      <c r="F215" s="187" t="s">
        <v>4270</v>
      </c>
      <c r="H215" s="188">
        <v>16.399999999999999</v>
      </c>
      <c r="I215" s="189"/>
      <c r="L215" s="184"/>
      <c r="M215" s="190"/>
      <c r="N215" s="191"/>
      <c r="O215" s="191"/>
      <c r="P215" s="191"/>
      <c r="Q215" s="191"/>
      <c r="R215" s="191"/>
      <c r="S215" s="191"/>
      <c r="T215" s="192"/>
      <c r="AT215" s="186" t="s">
        <v>280</v>
      </c>
      <c r="AU215" s="186" t="s">
        <v>88</v>
      </c>
      <c r="AV215" s="13" t="s">
        <v>88</v>
      </c>
      <c r="AW215" s="13" t="s">
        <v>29</v>
      </c>
      <c r="AX215" s="13" t="s">
        <v>75</v>
      </c>
      <c r="AY215" s="186" t="s">
        <v>271</v>
      </c>
    </row>
    <row r="216" spans="1:65" s="14" customFormat="1" x14ac:dyDescent="0.1">
      <c r="B216" s="193"/>
      <c r="D216" s="185" t="s">
        <v>280</v>
      </c>
      <c r="E216" s="194" t="s">
        <v>1</v>
      </c>
      <c r="F216" s="195" t="s">
        <v>282</v>
      </c>
      <c r="H216" s="196">
        <v>16.399999999999999</v>
      </c>
      <c r="I216" s="197"/>
      <c r="L216" s="193"/>
      <c r="M216" s="198"/>
      <c r="N216" s="199"/>
      <c r="O216" s="199"/>
      <c r="P216" s="199"/>
      <c r="Q216" s="199"/>
      <c r="R216" s="199"/>
      <c r="S216" s="199"/>
      <c r="T216" s="200"/>
      <c r="AT216" s="194" t="s">
        <v>280</v>
      </c>
      <c r="AU216" s="194" t="s">
        <v>88</v>
      </c>
      <c r="AV216" s="14" t="s">
        <v>278</v>
      </c>
      <c r="AW216" s="14" t="s">
        <v>29</v>
      </c>
      <c r="AX216" s="14" t="s">
        <v>82</v>
      </c>
      <c r="AY216" s="194" t="s">
        <v>271</v>
      </c>
    </row>
    <row r="217" spans="1:65" s="2" customFormat="1" ht="21.75" customHeight="1" x14ac:dyDescent="0.15">
      <c r="A217" s="35"/>
      <c r="B217" s="141"/>
      <c r="C217" s="172" t="s">
        <v>384</v>
      </c>
      <c r="D217" s="172" t="s">
        <v>274</v>
      </c>
      <c r="E217" s="173" t="s">
        <v>356</v>
      </c>
      <c r="F217" s="174" t="s">
        <v>357</v>
      </c>
      <c r="G217" s="175" t="s">
        <v>319</v>
      </c>
      <c r="H217" s="176">
        <v>28.38</v>
      </c>
      <c r="I217" s="177"/>
      <c r="J217" s="176">
        <f>ROUND(I217*H217,2)</f>
        <v>0</v>
      </c>
      <c r="K217" s="178"/>
      <c r="L217" s="36"/>
      <c r="M217" s="179" t="s">
        <v>1</v>
      </c>
      <c r="N217" s="180" t="s">
        <v>41</v>
      </c>
      <c r="O217" s="61"/>
      <c r="P217" s="181">
        <f>O217*H217</f>
        <v>0</v>
      </c>
      <c r="Q217" s="181">
        <v>0</v>
      </c>
      <c r="R217" s="181">
        <f>Q217*H217</f>
        <v>0</v>
      </c>
      <c r="S217" s="181">
        <v>5.0000000000000001E-3</v>
      </c>
      <c r="T217" s="182">
        <f>S217*H217</f>
        <v>0.1419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278</v>
      </c>
      <c r="AT217" s="183" t="s">
        <v>274</v>
      </c>
      <c r="AU217" s="183" t="s">
        <v>88</v>
      </c>
      <c r="AY217" s="18" t="s">
        <v>271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88</v>
      </c>
      <c r="BK217" s="105">
        <f>ROUND(I217*H217,2)</f>
        <v>0</v>
      </c>
      <c r="BL217" s="18" t="s">
        <v>278</v>
      </c>
      <c r="BM217" s="183" t="s">
        <v>358</v>
      </c>
    </row>
    <row r="218" spans="1:65" s="16" customFormat="1" x14ac:dyDescent="0.1">
      <c r="B218" s="209"/>
      <c r="D218" s="185" t="s">
        <v>280</v>
      </c>
      <c r="E218" s="210" t="s">
        <v>1</v>
      </c>
      <c r="F218" s="211" t="s">
        <v>339</v>
      </c>
      <c r="H218" s="210" t="s">
        <v>1</v>
      </c>
      <c r="I218" s="212"/>
      <c r="L218" s="209"/>
      <c r="M218" s="213"/>
      <c r="N218" s="214"/>
      <c r="O218" s="214"/>
      <c r="P218" s="214"/>
      <c r="Q218" s="214"/>
      <c r="R218" s="214"/>
      <c r="S218" s="214"/>
      <c r="T218" s="215"/>
      <c r="AT218" s="210" t="s">
        <v>280</v>
      </c>
      <c r="AU218" s="210" t="s">
        <v>88</v>
      </c>
      <c r="AV218" s="16" t="s">
        <v>82</v>
      </c>
      <c r="AW218" s="16" t="s">
        <v>29</v>
      </c>
      <c r="AX218" s="16" t="s">
        <v>75</v>
      </c>
      <c r="AY218" s="210" t="s">
        <v>271</v>
      </c>
    </row>
    <row r="219" spans="1:65" s="13" customFormat="1" x14ac:dyDescent="0.1">
      <c r="B219" s="184"/>
      <c r="D219" s="185" t="s">
        <v>280</v>
      </c>
      <c r="E219" s="186" t="s">
        <v>1</v>
      </c>
      <c r="F219" s="187" t="s">
        <v>4271</v>
      </c>
      <c r="H219" s="188">
        <v>7.7</v>
      </c>
      <c r="I219" s="189"/>
      <c r="L219" s="184"/>
      <c r="M219" s="190"/>
      <c r="N219" s="191"/>
      <c r="O219" s="191"/>
      <c r="P219" s="191"/>
      <c r="Q219" s="191"/>
      <c r="R219" s="191"/>
      <c r="S219" s="191"/>
      <c r="T219" s="192"/>
      <c r="AT219" s="186" t="s">
        <v>280</v>
      </c>
      <c r="AU219" s="186" t="s">
        <v>88</v>
      </c>
      <c r="AV219" s="13" t="s">
        <v>88</v>
      </c>
      <c r="AW219" s="13" t="s">
        <v>29</v>
      </c>
      <c r="AX219" s="13" t="s">
        <v>75</v>
      </c>
      <c r="AY219" s="186" t="s">
        <v>271</v>
      </c>
    </row>
    <row r="220" spans="1:65" s="13" customFormat="1" x14ac:dyDescent="0.1">
      <c r="B220" s="184"/>
      <c r="D220" s="185" t="s">
        <v>280</v>
      </c>
      <c r="E220" s="186" t="s">
        <v>1</v>
      </c>
      <c r="F220" s="187" t="s">
        <v>4272</v>
      </c>
      <c r="H220" s="188">
        <v>7.6</v>
      </c>
      <c r="I220" s="189"/>
      <c r="L220" s="184"/>
      <c r="M220" s="190"/>
      <c r="N220" s="191"/>
      <c r="O220" s="191"/>
      <c r="P220" s="191"/>
      <c r="Q220" s="191"/>
      <c r="R220" s="191"/>
      <c r="S220" s="191"/>
      <c r="T220" s="192"/>
      <c r="AT220" s="186" t="s">
        <v>280</v>
      </c>
      <c r="AU220" s="186" t="s">
        <v>88</v>
      </c>
      <c r="AV220" s="13" t="s">
        <v>88</v>
      </c>
      <c r="AW220" s="13" t="s">
        <v>29</v>
      </c>
      <c r="AX220" s="13" t="s">
        <v>75</v>
      </c>
      <c r="AY220" s="186" t="s">
        <v>271</v>
      </c>
    </row>
    <row r="221" spans="1:65" s="13" customFormat="1" x14ac:dyDescent="0.1">
      <c r="B221" s="184"/>
      <c r="D221" s="185" t="s">
        <v>280</v>
      </c>
      <c r="E221" s="186" t="s">
        <v>1</v>
      </c>
      <c r="F221" s="187" t="s">
        <v>4273</v>
      </c>
      <c r="H221" s="188">
        <v>5.6</v>
      </c>
      <c r="I221" s="189"/>
      <c r="L221" s="184"/>
      <c r="M221" s="190"/>
      <c r="N221" s="191"/>
      <c r="O221" s="191"/>
      <c r="P221" s="191"/>
      <c r="Q221" s="191"/>
      <c r="R221" s="191"/>
      <c r="S221" s="191"/>
      <c r="T221" s="192"/>
      <c r="AT221" s="186" t="s">
        <v>280</v>
      </c>
      <c r="AU221" s="186" t="s">
        <v>88</v>
      </c>
      <c r="AV221" s="13" t="s">
        <v>88</v>
      </c>
      <c r="AW221" s="13" t="s">
        <v>29</v>
      </c>
      <c r="AX221" s="13" t="s">
        <v>75</v>
      </c>
      <c r="AY221" s="186" t="s">
        <v>271</v>
      </c>
    </row>
    <row r="222" spans="1:65" s="13" customFormat="1" x14ac:dyDescent="0.1">
      <c r="B222" s="184"/>
      <c r="D222" s="185" t="s">
        <v>280</v>
      </c>
      <c r="E222" s="186" t="s">
        <v>1</v>
      </c>
      <c r="F222" s="187" t="s">
        <v>4274</v>
      </c>
      <c r="H222" s="188">
        <v>7.48</v>
      </c>
      <c r="I222" s="189"/>
      <c r="L222" s="184"/>
      <c r="M222" s="190"/>
      <c r="N222" s="191"/>
      <c r="O222" s="191"/>
      <c r="P222" s="191"/>
      <c r="Q222" s="191"/>
      <c r="R222" s="191"/>
      <c r="S222" s="191"/>
      <c r="T222" s="192"/>
      <c r="AT222" s="186" t="s">
        <v>280</v>
      </c>
      <c r="AU222" s="186" t="s">
        <v>88</v>
      </c>
      <c r="AV222" s="13" t="s">
        <v>88</v>
      </c>
      <c r="AW222" s="13" t="s">
        <v>29</v>
      </c>
      <c r="AX222" s="13" t="s">
        <v>75</v>
      </c>
      <c r="AY222" s="186" t="s">
        <v>271</v>
      </c>
    </row>
    <row r="223" spans="1:65" s="14" customFormat="1" x14ac:dyDescent="0.1">
      <c r="B223" s="193"/>
      <c r="D223" s="185" t="s">
        <v>280</v>
      </c>
      <c r="E223" s="194" t="s">
        <v>1</v>
      </c>
      <c r="F223" s="195" t="s">
        <v>282</v>
      </c>
      <c r="H223" s="196">
        <v>28.38</v>
      </c>
      <c r="I223" s="197"/>
      <c r="L223" s="193"/>
      <c r="M223" s="198"/>
      <c r="N223" s="199"/>
      <c r="O223" s="199"/>
      <c r="P223" s="199"/>
      <c r="Q223" s="199"/>
      <c r="R223" s="199"/>
      <c r="S223" s="199"/>
      <c r="T223" s="200"/>
      <c r="AT223" s="194" t="s">
        <v>280</v>
      </c>
      <c r="AU223" s="194" t="s">
        <v>88</v>
      </c>
      <c r="AV223" s="14" t="s">
        <v>278</v>
      </c>
      <c r="AW223" s="14" t="s">
        <v>29</v>
      </c>
      <c r="AX223" s="14" t="s">
        <v>82</v>
      </c>
      <c r="AY223" s="194" t="s">
        <v>271</v>
      </c>
    </row>
    <row r="224" spans="1:65" s="2" customFormat="1" ht="21.75" customHeight="1" x14ac:dyDescent="0.15">
      <c r="A224" s="35"/>
      <c r="B224" s="141"/>
      <c r="C224" s="172" t="s">
        <v>7</v>
      </c>
      <c r="D224" s="172" t="s">
        <v>274</v>
      </c>
      <c r="E224" s="173" t="s">
        <v>363</v>
      </c>
      <c r="F224" s="174" t="s">
        <v>364</v>
      </c>
      <c r="G224" s="175" t="s">
        <v>302</v>
      </c>
      <c r="H224" s="176">
        <v>12</v>
      </c>
      <c r="I224" s="177"/>
      <c r="J224" s="176">
        <f>ROUND(I224*H224,2)</f>
        <v>0</v>
      </c>
      <c r="K224" s="178"/>
      <c r="L224" s="36"/>
      <c r="M224" s="179" t="s">
        <v>1</v>
      </c>
      <c r="N224" s="180" t="s">
        <v>41</v>
      </c>
      <c r="O224" s="61"/>
      <c r="P224" s="181">
        <f>O224*H224</f>
        <v>0</v>
      </c>
      <c r="Q224" s="181">
        <v>0</v>
      </c>
      <c r="R224" s="181">
        <f>Q224*H224</f>
        <v>0</v>
      </c>
      <c r="S224" s="181">
        <v>6.0000000000000001E-3</v>
      </c>
      <c r="T224" s="182">
        <f>S224*H224</f>
        <v>7.2000000000000008E-2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278</v>
      </c>
      <c r="AT224" s="183" t="s">
        <v>274</v>
      </c>
      <c r="AU224" s="183" t="s">
        <v>88</v>
      </c>
      <c r="AY224" s="18" t="s">
        <v>271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88</v>
      </c>
      <c r="BK224" s="105">
        <f>ROUND(I224*H224,2)</f>
        <v>0</v>
      </c>
      <c r="BL224" s="18" t="s">
        <v>278</v>
      </c>
      <c r="BM224" s="183" t="s">
        <v>365</v>
      </c>
    </row>
    <row r="225" spans="1:65" s="13" customFormat="1" x14ac:dyDescent="0.1">
      <c r="B225" s="184"/>
      <c r="D225" s="185" t="s">
        <v>280</v>
      </c>
      <c r="E225" s="186" t="s">
        <v>1</v>
      </c>
      <c r="F225" s="187" t="s">
        <v>4275</v>
      </c>
      <c r="H225" s="188">
        <v>12</v>
      </c>
      <c r="I225" s="189"/>
      <c r="L225" s="184"/>
      <c r="M225" s="190"/>
      <c r="N225" s="191"/>
      <c r="O225" s="191"/>
      <c r="P225" s="191"/>
      <c r="Q225" s="191"/>
      <c r="R225" s="191"/>
      <c r="S225" s="191"/>
      <c r="T225" s="192"/>
      <c r="AT225" s="186" t="s">
        <v>280</v>
      </c>
      <c r="AU225" s="186" t="s">
        <v>88</v>
      </c>
      <c r="AV225" s="13" t="s">
        <v>88</v>
      </c>
      <c r="AW225" s="13" t="s">
        <v>29</v>
      </c>
      <c r="AX225" s="13" t="s">
        <v>75</v>
      </c>
      <c r="AY225" s="186" t="s">
        <v>271</v>
      </c>
    </row>
    <row r="226" spans="1:65" s="14" customFormat="1" x14ac:dyDescent="0.1">
      <c r="B226" s="193"/>
      <c r="D226" s="185" t="s">
        <v>280</v>
      </c>
      <c r="E226" s="194" t="s">
        <v>1</v>
      </c>
      <c r="F226" s="195" t="s">
        <v>282</v>
      </c>
      <c r="H226" s="196">
        <v>12</v>
      </c>
      <c r="I226" s="197"/>
      <c r="L226" s="193"/>
      <c r="M226" s="198"/>
      <c r="N226" s="199"/>
      <c r="O226" s="199"/>
      <c r="P226" s="199"/>
      <c r="Q226" s="199"/>
      <c r="R226" s="199"/>
      <c r="S226" s="199"/>
      <c r="T226" s="200"/>
      <c r="AT226" s="194" t="s">
        <v>280</v>
      </c>
      <c r="AU226" s="194" t="s">
        <v>88</v>
      </c>
      <c r="AV226" s="14" t="s">
        <v>278</v>
      </c>
      <c r="AW226" s="14" t="s">
        <v>29</v>
      </c>
      <c r="AX226" s="14" t="s">
        <v>82</v>
      </c>
      <c r="AY226" s="194" t="s">
        <v>271</v>
      </c>
    </row>
    <row r="227" spans="1:65" s="2" customFormat="1" ht="21.75" customHeight="1" x14ac:dyDescent="0.15">
      <c r="A227" s="35"/>
      <c r="B227" s="141"/>
      <c r="C227" s="172" t="s">
        <v>409</v>
      </c>
      <c r="D227" s="172" t="s">
        <v>274</v>
      </c>
      <c r="E227" s="173" t="s">
        <v>368</v>
      </c>
      <c r="F227" s="174" t="s">
        <v>369</v>
      </c>
      <c r="G227" s="175" t="s">
        <v>277</v>
      </c>
      <c r="H227" s="176">
        <v>20.47</v>
      </c>
      <c r="I227" s="177"/>
      <c r="J227" s="176">
        <f>ROUND(I227*H227,2)</f>
        <v>0</v>
      </c>
      <c r="K227" s="178"/>
      <c r="L227" s="36"/>
      <c r="M227" s="179" t="s">
        <v>1</v>
      </c>
      <c r="N227" s="180" t="s">
        <v>41</v>
      </c>
      <c r="O227" s="61"/>
      <c r="P227" s="181">
        <f>O227*H227</f>
        <v>0</v>
      </c>
      <c r="Q227" s="181">
        <v>0</v>
      </c>
      <c r="R227" s="181">
        <f>Q227*H227</f>
        <v>0</v>
      </c>
      <c r="S227" s="181">
        <v>7.5999999999999998E-2</v>
      </c>
      <c r="T227" s="182">
        <f>S227*H227</f>
        <v>1.5557199999999998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278</v>
      </c>
      <c r="AT227" s="183" t="s">
        <v>274</v>
      </c>
      <c r="AU227" s="183" t="s">
        <v>88</v>
      </c>
      <c r="AY227" s="18" t="s">
        <v>271</v>
      </c>
      <c r="BE227" s="105">
        <f>IF(N227="základná",J227,0)</f>
        <v>0</v>
      </c>
      <c r="BF227" s="105">
        <f>IF(N227="znížená",J227,0)</f>
        <v>0</v>
      </c>
      <c r="BG227" s="105">
        <f>IF(N227="zákl. prenesená",J227,0)</f>
        <v>0</v>
      </c>
      <c r="BH227" s="105">
        <f>IF(N227="zníž. prenesená",J227,0)</f>
        <v>0</v>
      </c>
      <c r="BI227" s="105">
        <f>IF(N227="nulová",J227,0)</f>
        <v>0</v>
      </c>
      <c r="BJ227" s="18" t="s">
        <v>88</v>
      </c>
      <c r="BK227" s="105">
        <f>ROUND(I227*H227,2)</f>
        <v>0</v>
      </c>
      <c r="BL227" s="18" t="s">
        <v>278</v>
      </c>
      <c r="BM227" s="183" t="s">
        <v>370</v>
      </c>
    </row>
    <row r="228" spans="1:65" s="16" customFormat="1" x14ac:dyDescent="0.1">
      <c r="B228" s="209"/>
      <c r="D228" s="185" t="s">
        <v>280</v>
      </c>
      <c r="E228" s="210" t="s">
        <v>1</v>
      </c>
      <c r="F228" s="211" t="s">
        <v>344</v>
      </c>
      <c r="H228" s="210" t="s">
        <v>1</v>
      </c>
      <c r="I228" s="212"/>
      <c r="L228" s="209"/>
      <c r="M228" s="213"/>
      <c r="N228" s="214"/>
      <c r="O228" s="214"/>
      <c r="P228" s="214"/>
      <c r="Q228" s="214"/>
      <c r="R228" s="214"/>
      <c r="S228" s="214"/>
      <c r="T228" s="215"/>
      <c r="AT228" s="210" t="s">
        <v>280</v>
      </c>
      <c r="AU228" s="210" t="s">
        <v>88</v>
      </c>
      <c r="AV228" s="16" t="s">
        <v>82</v>
      </c>
      <c r="AW228" s="16" t="s">
        <v>29</v>
      </c>
      <c r="AX228" s="16" t="s">
        <v>75</v>
      </c>
      <c r="AY228" s="210" t="s">
        <v>271</v>
      </c>
    </row>
    <row r="229" spans="1:65" s="13" customFormat="1" x14ac:dyDescent="0.1">
      <c r="B229" s="184"/>
      <c r="D229" s="185" t="s">
        <v>280</v>
      </c>
      <c r="E229" s="186" t="s">
        <v>1</v>
      </c>
      <c r="F229" s="187" t="s">
        <v>4276</v>
      </c>
      <c r="H229" s="188">
        <v>1.41</v>
      </c>
      <c r="I229" s="189"/>
      <c r="L229" s="184"/>
      <c r="M229" s="190"/>
      <c r="N229" s="191"/>
      <c r="O229" s="191"/>
      <c r="P229" s="191"/>
      <c r="Q229" s="191"/>
      <c r="R229" s="191"/>
      <c r="S229" s="191"/>
      <c r="T229" s="192"/>
      <c r="AT229" s="186" t="s">
        <v>280</v>
      </c>
      <c r="AU229" s="186" t="s">
        <v>88</v>
      </c>
      <c r="AV229" s="13" t="s">
        <v>88</v>
      </c>
      <c r="AW229" s="13" t="s">
        <v>29</v>
      </c>
      <c r="AX229" s="13" t="s">
        <v>75</v>
      </c>
      <c r="AY229" s="186" t="s">
        <v>271</v>
      </c>
    </row>
    <row r="230" spans="1:65" s="13" customFormat="1" x14ac:dyDescent="0.1">
      <c r="B230" s="184"/>
      <c r="D230" s="185" t="s">
        <v>280</v>
      </c>
      <c r="E230" s="186" t="s">
        <v>1</v>
      </c>
      <c r="F230" s="187" t="s">
        <v>4277</v>
      </c>
      <c r="H230" s="188">
        <v>7.38</v>
      </c>
      <c r="I230" s="189"/>
      <c r="L230" s="184"/>
      <c r="M230" s="190"/>
      <c r="N230" s="191"/>
      <c r="O230" s="191"/>
      <c r="P230" s="191"/>
      <c r="Q230" s="191"/>
      <c r="R230" s="191"/>
      <c r="S230" s="191"/>
      <c r="T230" s="192"/>
      <c r="AT230" s="186" t="s">
        <v>280</v>
      </c>
      <c r="AU230" s="186" t="s">
        <v>88</v>
      </c>
      <c r="AV230" s="13" t="s">
        <v>88</v>
      </c>
      <c r="AW230" s="13" t="s">
        <v>29</v>
      </c>
      <c r="AX230" s="13" t="s">
        <v>75</v>
      </c>
      <c r="AY230" s="186" t="s">
        <v>271</v>
      </c>
    </row>
    <row r="231" spans="1:65" s="13" customFormat="1" x14ac:dyDescent="0.1">
      <c r="B231" s="184"/>
      <c r="D231" s="185" t="s">
        <v>280</v>
      </c>
      <c r="E231" s="186" t="s">
        <v>1</v>
      </c>
      <c r="F231" s="187" t="s">
        <v>4278</v>
      </c>
      <c r="H231" s="188">
        <v>4</v>
      </c>
      <c r="I231" s="189"/>
      <c r="L231" s="184"/>
      <c r="M231" s="190"/>
      <c r="N231" s="191"/>
      <c r="O231" s="191"/>
      <c r="P231" s="191"/>
      <c r="Q231" s="191"/>
      <c r="R231" s="191"/>
      <c r="S231" s="191"/>
      <c r="T231" s="192"/>
      <c r="AT231" s="186" t="s">
        <v>280</v>
      </c>
      <c r="AU231" s="186" t="s">
        <v>88</v>
      </c>
      <c r="AV231" s="13" t="s">
        <v>88</v>
      </c>
      <c r="AW231" s="13" t="s">
        <v>29</v>
      </c>
      <c r="AX231" s="13" t="s">
        <v>75</v>
      </c>
      <c r="AY231" s="186" t="s">
        <v>271</v>
      </c>
    </row>
    <row r="232" spans="1:65" s="13" customFormat="1" x14ac:dyDescent="0.1">
      <c r="B232" s="184"/>
      <c r="D232" s="185" t="s">
        <v>280</v>
      </c>
      <c r="E232" s="186" t="s">
        <v>1</v>
      </c>
      <c r="F232" s="187" t="s">
        <v>4279</v>
      </c>
      <c r="H232" s="188">
        <v>7.68</v>
      </c>
      <c r="I232" s="189"/>
      <c r="L232" s="184"/>
      <c r="M232" s="190"/>
      <c r="N232" s="191"/>
      <c r="O232" s="191"/>
      <c r="P232" s="191"/>
      <c r="Q232" s="191"/>
      <c r="R232" s="191"/>
      <c r="S232" s="191"/>
      <c r="T232" s="192"/>
      <c r="AT232" s="186" t="s">
        <v>280</v>
      </c>
      <c r="AU232" s="186" t="s">
        <v>88</v>
      </c>
      <c r="AV232" s="13" t="s">
        <v>88</v>
      </c>
      <c r="AW232" s="13" t="s">
        <v>29</v>
      </c>
      <c r="AX232" s="13" t="s">
        <v>75</v>
      </c>
      <c r="AY232" s="186" t="s">
        <v>271</v>
      </c>
    </row>
    <row r="233" spans="1:65" s="14" customFormat="1" x14ac:dyDescent="0.1">
      <c r="B233" s="193"/>
      <c r="D233" s="185" t="s">
        <v>280</v>
      </c>
      <c r="E233" s="194" t="s">
        <v>1</v>
      </c>
      <c r="F233" s="195" t="s">
        <v>282</v>
      </c>
      <c r="H233" s="196">
        <v>20.47</v>
      </c>
      <c r="I233" s="197"/>
      <c r="L233" s="193"/>
      <c r="M233" s="198"/>
      <c r="N233" s="199"/>
      <c r="O233" s="199"/>
      <c r="P233" s="199"/>
      <c r="Q233" s="199"/>
      <c r="R233" s="199"/>
      <c r="S233" s="199"/>
      <c r="T233" s="200"/>
      <c r="AT233" s="194" t="s">
        <v>280</v>
      </c>
      <c r="AU233" s="194" t="s">
        <v>88</v>
      </c>
      <c r="AV233" s="14" t="s">
        <v>278</v>
      </c>
      <c r="AW233" s="14" t="s">
        <v>29</v>
      </c>
      <c r="AX233" s="14" t="s">
        <v>82</v>
      </c>
      <c r="AY233" s="194" t="s">
        <v>271</v>
      </c>
    </row>
    <row r="234" spans="1:65" s="2" customFormat="1" ht="21.75" customHeight="1" x14ac:dyDescent="0.15">
      <c r="A234" s="35"/>
      <c r="B234" s="141"/>
      <c r="C234" s="172" t="s">
        <v>414</v>
      </c>
      <c r="D234" s="172" t="s">
        <v>274</v>
      </c>
      <c r="E234" s="173" t="s">
        <v>375</v>
      </c>
      <c r="F234" s="174" t="s">
        <v>376</v>
      </c>
      <c r="G234" s="175" t="s">
        <v>277</v>
      </c>
      <c r="H234" s="176">
        <v>77.650000000000006</v>
      </c>
      <c r="I234" s="177"/>
      <c r="J234" s="176">
        <f>ROUND(I234*H234,2)</f>
        <v>0</v>
      </c>
      <c r="K234" s="178"/>
      <c r="L234" s="36"/>
      <c r="M234" s="179" t="s">
        <v>1</v>
      </c>
      <c r="N234" s="180" t="s">
        <v>41</v>
      </c>
      <c r="O234" s="61"/>
      <c r="P234" s="181">
        <f>O234*H234</f>
        <v>0</v>
      </c>
      <c r="Q234" s="181">
        <v>0</v>
      </c>
      <c r="R234" s="181">
        <f>Q234*H234</f>
        <v>0</v>
      </c>
      <c r="S234" s="181">
        <v>6.6000000000000003E-2</v>
      </c>
      <c r="T234" s="182">
        <f>S234*H234</f>
        <v>5.1249000000000002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278</v>
      </c>
      <c r="AT234" s="183" t="s">
        <v>274</v>
      </c>
      <c r="AU234" s="183" t="s">
        <v>88</v>
      </c>
      <c r="AY234" s="18" t="s">
        <v>271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88</v>
      </c>
      <c r="BK234" s="105">
        <f>ROUND(I234*H234,2)</f>
        <v>0</v>
      </c>
      <c r="BL234" s="18" t="s">
        <v>278</v>
      </c>
      <c r="BM234" s="183" t="s">
        <v>377</v>
      </c>
    </row>
    <row r="235" spans="1:65" s="13" customFormat="1" x14ac:dyDescent="0.1">
      <c r="B235" s="184"/>
      <c r="D235" s="185" t="s">
        <v>280</v>
      </c>
      <c r="E235" s="186" t="s">
        <v>1</v>
      </c>
      <c r="F235" s="187" t="s">
        <v>4280</v>
      </c>
      <c r="H235" s="188">
        <v>77.650000000000006</v>
      </c>
      <c r="I235" s="189"/>
      <c r="L235" s="184"/>
      <c r="M235" s="190"/>
      <c r="N235" s="191"/>
      <c r="O235" s="191"/>
      <c r="P235" s="191"/>
      <c r="Q235" s="191"/>
      <c r="R235" s="191"/>
      <c r="S235" s="191"/>
      <c r="T235" s="192"/>
      <c r="AT235" s="186" t="s">
        <v>280</v>
      </c>
      <c r="AU235" s="186" t="s">
        <v>88</v>
      </c>
      <c r="AV235" s="13" t="s">
        <v>88</v>
      </c>
      <c r="AW235" s="13" t="s">
        <v>29</v>
      </c>
      <c r="AX235" s="13" t="s">
        <v>75</v>
      </c>
      <c r="AY235" s="186" t="s">
        <v>271</v>
      </c>
    </row>
    <row r="236" spans="1:65" s="14" customFormat="1" x14ac:dyDescent="0.1">
      <c r="B236" s="193"/>
      <c r="D236" s="185" t="s">
        <v>280</v>
      </c>
      <c r="E236" s="194" t="s">
        <v>1</v>
      </c>
      <c r="F236" s="195" t="s">
        <v>282</v>
      </c>
      <c r="H236" s="196">
        <v>77.650000000000006</v>
      </c>
      <c r="I236" s="197"/>
      <c r="L236" s="193"/>
      <c r="M236" s="198"/>
      <c r="N236" s="199"/>
      <c r="O236" s="199"/>
      <c r="P236" s="199"/>
      <c r="Q236" s="199"/>
      <c r="R236" s="199"/>
      <c r="S236" s="199"/>
      <c r="T236" s="200"/>
      <c r="AT236" s="194" t="s">
        <v>280</v>
      </c>
      <c r="AU236" s="194" t="s">
        <v>88</v>
      </c>
      <c r="AV236" s="14" t="s">
        <v>278</v>
      </c>
      <c r="AW236" s="14" t="s">
        <v>29</v>
      </c>
      <c r="AX236" s="14" t="s">
        <v>82</v>
      </c>
      <c r="AY236" s="194" t="s">
        <v>271</v>
      </c>
    </row>
    <row r="237" spans="1:65" s="2" customFormat="1" ht="16.5" customHeight="1" x14ac:dyDescent="0.15">
      <c r="A237" s="35"/>
      <c r="B237" s="141"/>
      <c r="C237" s="172" t="s">
        <v>419</v>
      </c>
      <c r="D237" s="216" t="s">
        <v>274</v>
      </c>
      <c r="E237" s="173" t="s">
        <v>380</v>
      </c>
      <c r="F237" s="174" t="s">
        <v>381</v>
      </c>
      <c r="G237" s="175" t="s">
        <v>277</v>
      </c>
      <c r="H237" s="176">
        <v>444.77</v>
      </c>
      <c r="I237" s="177"/>
      <c r="J237" s="176">
        <f>ROUND(I237*H237,2)</f>
        <v>0</v>
      </c>
      <c r="K237" s="178"/>
      <c r="L237" s="36"/>
      <c r="M237" s="179" t="s">
        <v>1</v>
      </c>
      <c r="N237" s="180" t="s">
        <v>41</v>
      </c>
      <c r="O237" s="61"/>
      <c r="P237" s="181">
        <f>O237*H237</f>
        <v>0</v>
      </c>
      <c r="Q237" s="181">
        <v>0</v>
      </c>
      <c r="R237" s="181">
        <f>Q237*H237</f>
        <v>0</v>
      </c>
      <c r="S237" s="181">
        <v>1.4999999999999999E-2</v>
      </c>
      <c r="T237" s="182">
        <f>S237*H237</f>
        <v>6.6715499999999999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278</v>
      </c>
      <c r="AT237" s="183" t="s">
        <v>274</v>
      </c>
      <c r="AU237" s="183" t="s">
        <v>88</v>
      </c>
      <c r="AY237" s="18" t="s">
        <v>271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88</v>
      </c>
      <c r="BK237" s="105">
        <f>ROUND(I237*H237,2)</f>
        <v>0</v>
      </c>
      <c r="BL237" s="18" t="s">
        <v>278</v>
      </c>
      <c r="BM237" s="183" t="s">
        <v>382</v>
      </c>
    </row>
    <row r="238" spans="1:65" s="13" customFormat="1" ht="28.5" x14ac:dyDescent="0.1">
      <c r="B238" s="184"/>
      <c r="D238" s="185" t="s">
        <v>280</v>
      </c>
      <c r="E238" s="186" t="s">
        <v>1</v>
      </c>
      <c r="F238" s="187" t="s">
        <v>4281</v>
      </c>
      <c r="H238" s="188">
        <v>396.53</v>
      </c>
      <c r="I238" s="189"/>
      <c r="L238" s="184"/>
      <c r="M238" s="190"/>
      <c r="N238" s="191"/>
      <c r="O238" s="191"/>
      <c r="P238" s="191"/>
      <c r="Q238" s="191"/>
      <c r="R238" s="191"/>
      <c r="S238" s="191"/>
      <c r="T238" s="192"/>
      <c r="AT238" s="186" t="s">
        <v>280</v>
      </c>
      <c r="AU238" s="186" t="s">
        <v>88</v>
      </c>
      <c r="AV238" s="13" t="s">
        <v>88</v>
      </c>
      <c r="AW238" s="13" t="s">
        <v>29</v>
      </c>
      <c r="AX238" s="13" t="s">
        <v>75</v>
      </c>
      <c r="AY238" s="186" t="s">
        <v>271</v>
      </c>
    </row>
    <row r="239" spans="1:65" s="13" customFormat="1" x14ac:dyDescent="0.1">
      <c r="B239" s="184"/>
      <c r="D239" s="185" t="s">
        <v>280</v>
      </c>
      <c r="E239" s="186" t="s">
        <v>1</v>
      </c>
      <c r="F239" s="187" t="s">
        <v>4282</v>
      </c>
      <c r="H239" s="188">
        <v>48.24</v>
      </c>
      <c r="I239" s="189"/>
      <c r="L239" s="184"/>
      <c r="M239" s="190"/>
      <c r="N239" s="191"/>
      <c r="O239" s="191"/>
      <c r="P239" s="191"/>
      <c r="Q239" s="191"/>
      <c r="R239" s="191"/>
      <c r="S239" s="191"/>
      <c r="T239" s="192"/>
      <c r="AT239" s="186" t="s">
        <v>280</v>
      </c>
      <c r="AU239" s="186" t="s">
        <v>88</v>
      </c>
      <c r="AV239" s="13" t="s">
        <v>88</v>
      </c>
      <c r="AW239" s="13" t="s">
        <v>29</v>
      </c>
      <c r="AX239" s="13" t="s">
        <v>75</v>
      </c>
      <c r="AY239" s="186" t="s">
        <v>271</v>
      </c>
    </row>
    <row r="240" spans="1:65" s="14" customFormat="1" x14ac:dyDescent="0.1">
      <c r="B240" s="193"/>
      <c r="D240" s="185" t="s">
        <v>280</v>
      </c>
      <c r="E240" s="194" t="s">
        <v>232</v>
      </c>
      <c r="F240" s="195" t="s">
        <v>282</v>
      </c>
      <c r="H240" s="196">
        <v>444.77</v>
      </c>
      <c r="I240" s="197"/>
      <c r="L240" s="193"/>
      <c r="M240" s="198"/>
      <c r="N240" s="199"/>
      <c r="O240" s="199"/>
      <c r="P240" s="199"/>
      <c r="Q240" s="199"/>
      <c r="R240" s="199"/>
      <c r="S240" s="199"/>
      <c r="T240" s="200"/>
      <c r="AT240" s="194" t="s">
        <v>280</v>
      </c>
      <c r="AU240" s="194" t="s">
        <v>88</v>
      </c>
      <c r="AV240" s="14" t="s">
        <v>278</v>
      </c>
      <c r="AW240" s="14" t="s">
        <v>29</v>
      </c>
      <c r="AX240" s="14" t="s">
        <v>82</v>
      </c>
      <c r="AY240" s="194" t="s">
        <v>271</v>
      </c>
    </row>
    <row r="241" spans="1:65" s="2" customFormat="1" ht="33" customHeight="1" x14ac:dyDescent="0.15">
      <c r="A241" s="35"/>
      <c r="B241" s="141"/>
      <c r="C241" s="172" t="s">
        <v>424</v>
      </c>
      <c r="D241" s="172" t="s">
        <v>274</v>
      </c>
      <c r="E241" s="173" t="s">
        <v>385</v>
      </c>
      <c r="F241" s="174" t="s">
        <v>386</v>
      </c>
      <c r="G241" s="175" t="s">
        <v>277</v>
      </c>
      <c r="H241" s="176">
        <v>803.02</v>
      </c>
      <c r="I241" s="177"/>
      <c r="J241" s="176">
        <f>ROUND(I241*H241,2)</f>
        <v>0</v>
      </c>
      <c r="K241" s="178"/>
      <c r="L241" s="36"/>
      <c r="M241" s="179" t="s">
        <v>1</v>
      </c>
      <c r="N241" s="180" t="s">
        <v>41</v>
      </c>
      <c r="O241" s="61"/>
      <c r="P241" s="181">
        <f>O241*H241</f>
        <v>0</v>
      </c>
      <c r="Q241" s="181">
        <v>0</v>
      </c>
      <c r="R241" s="181">
        <f>Q241*H241</f>
        <v>0</v>
      </c>
      <c r="S241" s="181">
        <v>4.5999999999999999E-2</v>
      </c>
      <c r="T241" s="182">
        <f>S241*H241</f>
        <v>36.938919999999996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278</v>
      </c>
      <c r="AT241" s="183" t="s">
        <v>274</v>
      </c>
      <c r="AU241" s="183" t="s">
        <v>88</v>
      </c>
      <c r="AY241" s="18" t="s">
        <v>271</v>
      </c>
      <c r="BE241" s="105">
        <f>IF(N241="základná",J241,0)</f>
        <v>0</v>
      </c>
      <c r="BF241" s="105">
        <f>IF(N241="znížená",J241,0)</f>
        <v>0</v>
      </c>
      <c r="BG241" s="105">
        <f>IF(N241="zákl. prenesená",J241,0)</f>
        <v>0</v>
      </c>
      <c r="BH241" s="105">
        <f>IF(N241="zníž. prenesená",J241,0)</f>
        <v>0</v>
      </c>
      <c r="BI241" s="105">
        <f>IF(N241="nulová",J241,0)</f>
        <v>0</v>
      </c>
      <c r="BJ241" s="18" t="s">
        <v>88</v>
      </c>
      <c r="BK241" s="105">
        <f>ROUND(I241*H241,2)</f>
        <v>0</v>
      </c>
      <c r="BL241" s="18" t="s">
        <v>278</v>
      </c>
      <c r="BM241" s="183" t="s">
        <v>387</v>
      </c>
    </row>
    <row r="242" spans="1:65" s="13" customFormat="1" x14ac:dyDescent="0.1">
      <c r="B242" s="184"/>
      <c r="D242" s="185" t="s">
        <v>280</v>
      </c>
      <c r="E242" s="186" t="s">
        <v>1</v>
      </c>
      <c r="F242" s="187" t="s">
        <v>4283</v>
      </c>
      <c r="H242" s="188">
        <v>34.299999999999997</v>
      </c>
      <c r="I242" s="189"/>
      <c r="L242" s="184"/>
      <c r="M242" s="190"/>
      <c r="N242" s="191"/>
      <c r="O242" s="191"/>
      <c r="P242" s="191"/>
      <c r="Q242" s="191"/>
      <c r="R242" s="191"/>
      <c r="S242" s="191"/>
      <c r="T242" s="192"/>
      <c r="AT242" s="186" t="s">
        <v>280</v>
      </c>
      <c r="AU242" s="186" t="s">
        <v>88</v>
      </c>
      <c r="AV242" s="13" t="s">
        <v>88</v>
      </c>
      <c r="AW242" s="13" t="s">
        <v>29</v>
      </c>
      <c r="AX242" s="13" t="s">
        <v>75</v>
      </c>
      <c r="AY242" s="186" t="s">
        <v>271</v>
      </c>
    </row>
    <row r="243" spans="1:65" s="13" customFormat="1" x14ac:dyDescent="0.1">
      <c r="B243" s="184"/>
      <c r="D243" s="185" t="s">
        <v>280</v>
      </c>
      <c r="E243" s="186" t="s">
        <v>1</v>
      </c>
      <c r="F243" s="187" t="s">
        <v>4284</v>
      </c>
      <c r="H243" s="188">
        <v>34.049999999999997</v>
      </c>
      <c r="I243" s="189"/>
      <c r="L243" s="184"/>
      <c r="M243" s="190"/>
      <c r="N243" s="191"/>
      <c r="O243" s="191"/>
      <c r="P243" s="191"/>
      <c r="Q243" s="191"/>
      <c r="R243" s="191"/>
      <c r="S243" s="191"/>
      <c r="T243" s="192"/>
      <c r="AT243" s="186" t="s">
        <v>280</v>
      </c>
      <c r="AU243" s="186" t="s">
        <v>88</v>
      </c>
      <c r="AV243" s="13" t="s">
        <v>88</v>
      </c>
      <c r="AW243" s="13" t="s">
        <v>29</v>
      </c>
      <c r="AX243" s="13" t="s">
        <v>75</v>
      </c>
      <c r="AY243" s="186" t="s">
        <v>271</v>
      </c>
    </row>
    <row r="244" spans="1:65" s="13" customFormat="1" x14ac:dyDescent="0.1">
      <c r="B244" s="184"/>
      <c r="D244" s="185" t="s">
        <v>280</v>
      </c>
      <c r="E244" s="186" t="s">
        <v>1</v>
      </c>
      <c r="F244" s="187" t="s">
        <v>4285</v>
      </c>
      <c r="H244" s="188">
        <v>21.01</v>
      </c>
      <c r="I244" s="189"/>
      <c r="L244" s="184"/>
      <c r="M244" s="190"/>
      <c r="N244" s="191"/>
      <c r="O244" s="191"/>
      <c r="P244" s="191"/>
      <c r="Q244" s="191"/>
      <c r="R244" s="191"/>
      <c r="S244" s="191"/>
      <c r="T244" s="192"/>
      <c r="AT244" s="186" t="s">
        <v>280</v>
      </c>
      <c r="AU244" s="186" t="s">
        <v>88</v>
      </c>
      <c r="AV244" s="13" t="s">
        <v>88</v>
      </c>
      <c r="AW244" s="13" t="s">
        <v>29</v>
      </c>
      <c r="AX244" s="13" t="s">
        <v>75</v>
      </c>
      <c r="AY244" s="186" t="s">
        <v>271</v>
      </c>
    </row>
    <row r="245" spans="1:65" s="13" customFormat="1" x14ac:dyDescent="0.1">
      <c r="B245" s="184"/>
      <c r="D245" s="185" t="s">
        <v>280</v>
      </c>
      <c r="E245" s="186" t="s">
        <v>1</v>
      </c>
      <c r="F245" s="187" t="s">
        <v>4286</v>
      </c>
      <c r="H245" s="188">
        <v>45.37</v>
      </c>
      <c r="I245" s="189"/>
      <c r="L245" s="184"/>
      <c r="M245" s="190"/>
      <c r="N245" s="191"/>
      <c r="O245" s="191"/>
      <c r="P245" s="191"/>
      <c r="Q245" s="191"/>
      <c r="R245" s="191"/>
      <c r="S245" s="191"/>
      <c r="T245" s="192"/>
      <c r="AT245" s="186" t="s">
        <v>280</v>
      </c>
      <c r="AU245" s="186" t="s">
        <v>88</v>
      </c>
      <c r="AV245" s="13" t="s">
        <v>88</v>
      </c>
      <c r="AW245" s="13" t="s">
        <v>29</v>
      </c>
      <c r="AX245" s="13" t="s">
        <v>75</v>
      </c>
      <c r="AY245" s="186" t="s">
        <v>271</v>
      </c>
    </row>
    <row r="246" spans="1:65" s="13" customFormat="1" x14ac:dyDescent="0.1">
      <c r="B246" s="184"/>
      <c r="D246" s="185" t="s">
        <v>280</v>
      </c>
      <c r="E246" s="186" t="s">
        <v>1</v>
      </c>
      <c r="F246" s="187" t="s">
        <v>4287</v>
      </c>
      <c r="H246" s="188">
        <v>47.95</v>
      </c>
      <c r="I246" s="189"/>
      <c r="L246" s="184"/>
      <c r="M246" s="190"/>
      <c r="N246" s="191"/>
      <c r="O246" s="191"/>
      <c r="P246" s="191"/>
      <c r="Q246" s="191"/>
      <c r="R246" s="191"/>
      <c r="S246" s="191"/>
      <c r="T246" s="192"/>
      <c r="AT246" s="186" t="s">
        <v>280</v>
      </c>
      <c r="AU246" s="186" t="s">
        <v>88</v>
      </c>
      <c r="AV246" s="13" t="s">
        <v>88</v>
      </c>
      <c r="AW246" s="13" t="s">
        <v>29</v>
      </c>
      <c r="AX246" s="13" t="s">
        <v>75</v>
      </c>
      <c r="AY246" s="186" t="s">
        <v>271</v>
      </c>
    </row>
    <row r="247" spans="1:65" s="13" customFormat="1" x14ac:dyDescent="0.1">
      <c r="B247" s="184"/>
      <c r="D247" s="185" t="s">
        <v>280</v>
      </c>
      <c r="E247" s="186" t="s">
        <v>1</v>
      </c>
      <c r="F247" s="187" t="s">
        <v>4288</v>
      </c>
      <c r="H247" s="188">
        <v>49.91</v>
      </c>
      <c r="I247" s="189"/>
      <c r="L247" s="184"/>
      <c r="M247" s="190"/>
      <c r="N247" s="191"/>
      <c r="O247" s="191"/>
      <c r="P247" s="191"/>
      <c r="Q247" s="191"/>
      <c r="R247" s="191"/>
      <c r="S247" s="191"/>
      <c r="T247" s="192"/>
      <c r="AT247" s="186" t="s">
        <v>280</v>
      </c>
      <c r="AU247" s="186" t="s">
        <v>88</v>
      </c>
      <c r="AV247" s="13" t="s">
        <v>88</v>
      </c>
      <c r="AW247" s="13" t="s">
        <v>29</v>
      </c>
      <c r="AX247" s="13" t="s">
        <v>75</v>
      </c>
      <c r="AY247" s="186" t="s">
        <v>271</v>
      </c>
    </row>
    <row r="248" spans="1:65" s="13" customFormat="1" x14ac:dyDescent="0.1">
      <c r="B248" s="184"/>
      <c r="D248" s="185" t="s">
        <v>280</v>
      </c>
      <c r="E248" s="186" t="s">
        <v>1</v>
      </c>
      <c r="F248" s="187" t="s">
        <v>4289</v>
      </c>
      <c r="H248" s="188">
        <v>71.459999999999994</v>
      </c>
      <c r="I248" s="189"/>
      <c r="L248" s="184"/>
      <c r="M248" s="190"/>
      <c r="N248" s="191"/>
      <c r="O248" s="191"/>
      <c r="P248" s="191"/>
      <c r="Q248" s="191"/>
      <c r="R248" s="191"/>
      <c r="S248" s="191"/>
      <c r="T248" s="192"/>
      <c r="AT248" s="186" t="s">
        <v>280</v>
      </c>
      <c r="AU248" s="186" t="s">
        <v>88</v>
      </c>
      <c r="AV248" s="13" t="s">
        <v>88</v>
      </c>
      <c r="AW248" s="13" t="s">
        <v>29</v>
      </c>
      <c r="AX248" s="13" t="s">
        <v>75</v>
      </c>
      <c r="AY248" s="186" t="s">
        <v>271</v>
      </c>
    </row>
    <row r="249" spans="1:65" s="13" customFormat="1" x14ac:dyDescent="0.1">
      <c r="B249" s="184"/>
      <c r="D249" s="185" t="s">
        <v>280</v>
      </c>
      <c r="E249" s="186" t="s">
        <v>1</v>
      </c>
      <c r="F249" s="187" t="s">
        <v>4290</v>
      </c>
      <c r="H249" s="188">
        <v>71.31</v>
      </c>
      <c r="I249" s="189"/>
      <c r="L249" s="184"/>
      <c r="M249" s="190"/>
      <c r="N249" s="191"/>
      <c r="O249" s="191"/>
      <c r="P249" s="191"/>
      <c r="Q249" s="191"/>
      <c r="R249" s="191"/>
      <c r="S249" s="191"/>
      <c r="T249" s="192"/>
      <c r="AT249" s="186" t="s">
        <v>280</v>
      </c>
      <c r="AU249" s="186" t="s">
        <v>88</v>
      </c>
      <c r="AV249" s="13" t="s">
        <v>88</v>
      </c>
      <c r="AW249" s="13" t="s">
        <v>29</v>
      </c>
      <c r="AX249" s="13" t="s">
        <v>75</v>
      </c>
      <c r="AY249" s="186" t="s">
        <v>271</v>
      </c>
    </row>
    <row r="250" spans="1:65" s="13" customFormat="1" x14ac:dyDescent="0.1">
      <c r="B250" s="184"/>
      <c r="D250" s="185" t="s">
        <v>280</v>
      </c>
      <c r="E250" s="186" t="s">
        <v>1</v>
      </c>
      <c r="F250" s="187" t="s">
        <v>4291</v>
      </c>
      <c r="H250" s="188">
        <v>70.78</v>
      </c>
      <c r="I250" s="189"/>
      <c r="L250" s="184"/>
      <c r="M250" s="190"/>
      <c r="N250" s="191"/>
      <c r="O250" s="191"/>
      <c r="P250" s="191"/>
      <c r="Q250" s="191"/>
      <c r="R250" s="191"/>
      <c r="S250" s="191"/>
      <c r="T250" s="192"/>
      <c r="AT250" s="186" t="s">
        <v>280</v>
      </c>
      <c r="AU250" s="186" t="s">
        <v>88</v>
      </c>
      <c r="AV250" s="13" t="s">
        <v>88</v>
      </c>
      <c r="AW250" s="13" t="s">
        <v>29</v>
      </c>
      <c r="AX250" s="13" t="s">
        <v>75</v>
      </c>
      <c r="AY250" s="186" t="s">
        <v>271</v>
      </c>
    </row>
    <row r="251" spans="1:65" s="13" customFormat="1" x14ac:dyDescent="0.1">
      <c r="B251" s="184"/>
      <c r="D251" s="185" t="s">
        <v>280</v>
      </c>
      <c r="E251" s="186" t="s">
        <v>1</v>
      </c>
      <c r="F251" s="187" t="s">
        <v>4292</v>
      </c>
      <c r="H251" s="188">
        <v>73.739999999999995</v>
      </c>
      <c r="I251" s="189"/>
      <c r="L251" s="184"/>
      <c r="M251" s="190"/>
      <c r="N251" s="191"/>
      <c r="O251" s="191"/>
      <c r="P251" s="191"/>
      <c r="Q251" s="191"/>
      <c r="R251" s="191"/>
      <c r="S251" s="191"/>
      <c r="T251" s="192"/>
      <c r="AT251" s="186" t="s">
        <v>280</v>
      </c>
      <c r="AU251" s="186" t="s">
        <v>88</v>
      </c>
      <c r="AV251" s="13" t="s">
        <v>88</v>
      </c>
      <c r="AW251" s="13" t="s">
        <v>29</v>
      </c>
      <c r="AX251" s="13" t="s">
        <v>75</v>
      </c>
      <c r="AY251" s="186" t="s">
        <v>271</v>
      </c>
    </row>
    <row r="252" spans="1:65" s="13" customFormat="1" x14ac:dyDescent="0.1">
      <c r="B252" s="184"/>
      <c r="D252" s="185" t="s">
        <v>280</v>
      </c>
      <c r="E252" s="186" t="s">
        <v>1</v>
      </c>
      <c r="F252" s="187" t="s">
        <v>4293</v>
      </c>
      <c r="H252" s="188">
        <v>71.38</v>
      </c>
      <c r="I252" s="189"/>
      <c r="L252" s="184"/>
      <c r="M252" s="190"/>
      <c r="N252" s="191"/>
      <c r="O252" s="191"/>
      <c r="P252" s="191"/>
      <c r="Q252" s="191"/>
      <c r="R252" s="191"/>
      <c r="S252" s="191"/>
      <c r="T252" s="192"/>
      <c r="AT252" s="186" t="s">
        <v>280</v>
      </c>
      <c r="AU252" s="186" t="s">
        <v>88</v>
      </c>
      <c r="AV252" s="13" t="s">
        <v>88</v>
      </c>
      <c r="AW252" s="13" t="s">
        <v>29</v>
      </c>
      <c r="AX252" s="13" t="s">
        <v>75</v>
      </c>
      <c r="AY252" s="186" t="s">
        <v>271</v>
      </c>
    </row>
    <row r="253" spans="1:65" s="13" customFormat="1" x14ac:dyDescent="0.1">
      <c r="B253" s="184"/>
      <c r="D253" s="185" t="s">
        <v>280</v>
      </c>
      <c r="E253" s="186" t="s">
        <v>1</v>
      </c>
      <c r="F253" s="187" t="s">
        <v>4294</v>
      </c>
      <c r="H253" s="188">
        <v>74.930000000000007</v>
      </c>
      <c r="I253" s="189"/>
      <c r="L253" s="184"/>
      <c r="M253" s="190"/>
      <c r="N253" s="191"/>
      <c r="O253" s="191"/>
      <c r="P253" s="191"/>
      <c r="Q253" s="191"/>
      <c r="R253" s="191"/>
      <c r="S253" s="191"/>
      <c r="T253" s="192"/>
      <c r="AT253" s="186" t="s">
        <v>280</v>
      </c>
      <c r="AU253" s="186" t="s">
        <v>88</v>
      </c>
      <c r="AV253" s="13" t="s">
        <v>88</v>
      </c>
      <c r="AW253" s="13" t="s">
        <v>29</v>
      </c>
      <c r="AX253" s="13" t="s">
        <v>75</v>
      </c>
      <c r="AY253" s="186" t="s">
        <v>271</v>
      </c>
    </row>
    <row r="254" spans="1:65" s="13" customFormat="1" x14ac:dyDescent="0.1">
      <c r="B254" s="184"/>
      <c r="D254" s="185" t="s">
        <v>280</v>
      </c>
      <c r="E254" s="186" t="s">
        <v>1</v>
      </c>
      <c r="F254" s="187" t="s">
        <v>4295</v>
      </c>
      <c r="H254" s="188">
        <v>12.84</v>
      </c>
      <c r="I254" s="189"/>
      <c r="L254" s="184"/>
      <c r="M254" s="190"/>
      <c r="N254" s="191"/>
      <c r="O254" s="191"/>
      <c r="P254" s="191"/>
      <c r="Q254" s="191"/>
      <c r="R254" s="191"/>
      <c r="S254" s="191"/>
      <c r="T254" s="192"/>
      <c r="AT254" s="186" t="s">
        <v>280</v>
      </c>
      <c r="AU254" s="186" t="s">
        <v>88</v>
      </c>
      <c r="AV254" s="13" t="s">
        <v>88</v>
      </c>
      <c r="AW254" s="13" t="s">
        <v>29</v>
      </c>
      <c r="AX254" s="13" t="s">
        <v>75</v>
      </c>
      <c r="AY254" s="186" t="s">
        <v>271</v>
      </c>
    </row>
    <row r="255" spans="1:65" s="13" customFormat="1" x14ac:dyDescent="0.1">
      <c r="B255" s="184"/>
      <c r="D255" s="185" t="s">
        <v>280</v>
      </c>
      <c r="E255" s="186" t="s">
        <v>1</v>
      </c>
      <c r="F255" s="187" t="s">
        <v>4296</v>
      </c>
      <c r="H255" s="188">
        <v>13.02</v>
      </c>
      <c r="I255" s="189"/>
      <c r="L255" s="184"/>
      <c r="M255" s="190"/>
      <c r="N255" s="191"/>
      <c r="O255" s="191"/>
      <c r="P255" s="191"/>
      <c r="Q255" s="191"/>
      <c r="R255" s="191"/>
      <c r="S255" s="191"/>
      <c r="T255" s="192"/>
      <c r="AT255" s="186" t="s">
        <v>280</v>
      </c>
      <c r="AU255" s="186" t="s">
        <v>88</v>
      </c>
      <c r="AV255" s="13" t="s">
        <v>88</v>
      </c>
      <c r="AW255" s="13" t="s">
        <v>29</v>
      </c>
      <c r="AX255" s="13" t="s">
        <v>75</v>
      </c>
      <c r="AY255" s="186" t="s">
        <v>271</v>
      </c>
    </row>
    <row r="256" spans="1:65" s="13" customFormat="1" x14ac:dyDescent="0.1">
      <c r="B256" s="184"/>
      <c r="D256" s="185" t="s">
        <v>280</v>
      </c>
      <c r="E256" s="186" t="s">
        <v>1</v>
      </c>
      <c r="F256" s="187" t="s">
        <v>4297</v>
      </c>
      <c r="H256" s="188">
        <v>26.87</v>
      </c>
      <c r="I256" s="189"/>
      <c r="L256" s="184"/>
      <c r="M256" s="190"/>
      <c r="N256" s="191"/>
      <c r="O256" s="191"/>
      <c r="P256" s="191"/>
      <c r="Q256" s="191"/>
      <c r="R256" s="191"/>
      <c r="S256" s="191"/>
      <c r="T256" s="192"/>
      <c r="AT256" s="186" t="s">
        <v>280</v>
      </c>
      <c r="AU256" s="186" t="s">
        <v>88</v>
      </c>
      <c r="AV256" s="13" t="s">
        <v>88</v>
      </c>
      <c r="AW256" s="13" t="s">
        <v>29</v>
      </c>
      <c r="AX256" s="13" t="s">
        <v>75</v>
      </c>
      <c r="AY256" s="186" t="s">
        <v>271</v>
      </c>
    </row>
    <row r="257" spans="1:65" s="13" customFormat="1" x14ac:dyDescent="0.1">
      <c r="B257" s="184"/>
      <c r="D257" s="185" t="s">
        <v>280</v>
      </c>
      <c r="E257" s="186" t="s">
        <v>1</v>
      </c>
      <c r="F257" s="187" t="s">
        <v>4298</v>
      </c>
      <c r="H257" s="188">
        <v>29</v>
      </c>
      <c r="I257" s="189"/>
      <c r="L257" s="184"/>
      <c r="M257" s="190"/>
      <c r="N257" s="191"/>
      <c r="O257" s="191"/>
      <c r="P257" s="191"/>
      <c r="Q257" s="191"/>
      <c r="R257" s="191"/>
      <c r="S257" s="191"/>
      <c r="T257" s="192"/>
      <c r="AT257" s="186" t="s">
        <v>280</v>
      </c>
      <c r="AU257" s="186" t="s">
        <v>88</v>
      </c>
      <c r="AV257" s="13" t="s">
        <v>88</v>
      </c>
      <c r="AW257" s="13" t="s">
        <v>29</v>
      </c>
      <c r="AX257" s="13" t="s">
        <v>75</v>
      </c>
      <c r="AY257" s="186" t="s">
        <v>271</v>
      </c>
    </row>
    <row r="258" spans="1:65" s="13" customFormat="1" x14ac:dyDescent="0.1">
      <c r="B258" s="184"/>
      <c r="D258" s="185" t="s">
        <v>280</v>
      </c>
      <c r="E258" s="186" t="s">
        <v>1</v>
      </c>
      <c r="F258" s="187" t="s">
        <v>4299</v>
      </c>
      <c r="H258" s="188">
        <v>16.86</v>
      </c>
      <c r="I258" s="189"/>
      <c r="L258" s="184"/>
      <c r="M258" s="190"/>
      <c r="N258" s="191"/>
      <c r="O258" s="191"/>
      <c r="P258" s="191"/>
      <c r="Q258" s="191"/>
      <c r="R258" s="191"/>
      <c r="S258" s="191"/>
      <c r="T258" s="192"/>
      <c r="AT258" s="186" t="s">
        <v>280</v>
      </c>
      <c r="AU258" s="186" t="s">
        <v>88</v>
      </c>
      <c r="AV258" s="13" t="s">
        <v>88</v>
      </c>
      <c r="AW258" s="13" t="s">
        <v>29</v>
      </c>
      <c r="AX258" s="13" t="s">
        <v>75</v>
      </c>
      <c r="AY258" s="186" t="s">
        <v>271</v>
      </c>
    </row>
    <row r="259" spans="1:65" s="15" customFormat="1" x14ac:dyDescent="0.1">
      <c r="B259" s="201"/>
      <c r="D259" s="185" t="s">
        <v>280</v>
      </c>
      <c r="E259" s="202" t="s">
        <v>229</v>
      </c>
      <c r="F259" s="203" t="s">
        <v>293</v>
      </c>
      <c r="H259" s="204">
        <v>764.78</v>
      </c>
      <c r="I259" s="205"/>
      <c r="L259" s="201"/>
      <c r="M259" s="206"/>
      <c r="N259" s="207"/>
      <c r="O259" s="207"/>
      <c r="P259" s="207"/>
      <c r="Q259" s="207"/>
      <c r="R259" s="207"/>
      <c r="S259" s="207"/>
      <c r="T259" s="208"/>
      <c r="AT259" s="202" t="s">
        <v>280</v>
      </c>
      <c r="AU259" s="202" t="s">
        <v>88</v>
      </c>
      <c r="AV259" s="15" t="s">
        <v>286</v>
      </c>
      <c r="AW259" s="15" t="s">
        <v>29</v>
      </c>
      <c r="AX259" s="15" t="s">
        <v>75</v>
      </c>
      <c r="AY259" s="202" t="s">
        <v>271</v>
      </c>
    </row>
    <row r="260" spans="1:65" s="13" customFormat="1" x14ac:dyDescent="0.1">
      <c r="B260" s="184"/>
      <c r="D260" s="185" t="s">
        <v>280</v>
      </c>
      <c r="E260" s="186" t="s">
        <v>1</v>
      </c>
      <c r="F260" s="187" t="s">
        <v>403</v>
      </c>
      <c r="H260" s="188">
        <v>38.24</v>
      </c>
      <c r="I260" s="189"/>
      <c r="L260" s="184"/>
      <c r="M260" s="190"/>
      <c r="N260" s="191"/>
      <c r="O260" s="191"/>
      <c r="P260" s="191"/>
      <c r="Q260" s="191"/>
      <c r="R260" s="191"/>
      <c r="S260" s="191"/>
      <c r="T260" s="192"/>
      <c r="AT260" s="186" t="s">
        <v>280</v>
      </c>
      <c r="AU260" s="186" t="s">
        <v>88</v>
      </c>
      <c r="AV260" s="13" t="s">
        <v>88</v>
      </c>
      <c r="AW260" s="13" t="s">
        <v>29</v>
      </c>
      <c r="AX260" s="13" t="s">
        <v>75</v>
      </c>
      <c r="AY260" s="186" t="s">
        <v>271</v>
      </c>
    </row>
    <row r="261" spans="1:65" s="14" customFormat="1" x14ac:dyDescent="0.1">
      <c r="B261" s="193"/>
      <c r="D261" s="185" t="s">
        <v>280</v>
      </c>
      <c r="E261" s="194" t="s">
        <v>1</v>
      </c>
      <c r="F261" s="195" t="s">
        <v>282</v>
      </c>
      <c r="H261" s="196">
        <v>803.02</v>
      </c>
      <c r="I261" s="197"/>
      <c r="L261" s="193"/>
      <c r="M261" s="198"/>
      <c r="N261" s="199"/>
      <c r="O261" s="199"/>
      <c r="P261" s="199"/>
      <c r="Q261" s="199"/>
      <c r="R261" s="199"/>
      <c r="S261" s="199"/>
      <c r="T261" s="200"/>
      <c r="AT261" s="194" t="s">
        <v>280</v>
      </c>
      <c r="AU261" s="194" t="s">
        <v>88</v>
      </c>
      <c r="AV261" s="14" t="s">
        <v>278</v>
      </c>
      <c r="AW261" s="14" t="s">
        <v>29</v>
      </c>
      <c r="AX261" s="14" t="s">
        <v>82</v>
      </c>
      <c r="AY261" s="194" t="s">
        <v>271</v>
      </c>
    </row>
    <row r="262" spans="1:65" s="2" customFormat="1" ht="33" customHeight="1" x14ac:dyDescent="0.15">
      <c r="A262" s="35"/>
      <c r="B262" s="141"/>
      <c r="C262" s="172" t="s">
        <v>428</v>
      </c>
      <c r="D262" s="172" t="s">
        <v>274</v>
      </c>
      <c r="E262" s="173" t="s">
        <v>404</v>
      </c>
      <c r="F262" s="174" t="s">
        <v>405</v>
      </c>
      <c r="G262" s="175" t="s">
        <v>277</v>
      </c>
      <c r="H262" s="176">
        <v>79.55</v>
      </c>
      <c r="I262" s="177"/>
      <c r="J262" s="176">
        <f>ROUND(I262*H262,2)</f>
        <v>0</v>
      </c>
      <c r="K262" s="178"/>
      <c r="L262" s="36"/>
      <c r="M262" s="179" t="s">
        <v>1</v>
      </c>
      <c r="N262" s="180" t="s">
        <v>41</v>
      </c>
      <c r="O262" s="61"/>
      <c r="P262" s="181">
        <f>O262*H262</f>
        <v>0</v>
      </c>
      <c r="Q262" s="181">
        <v>0</v>
      </c>
      <c r="R262" s="181">
        <f>Q262*H262</f>
        <v>0</v>
      </c>
      <c r="S262" s="181">
        <v>6.8000000000000005E-2</v>
      </c>
      <c r="T262" s="182">
        <f>S262*H262</f>
        <v>5.4093999999999998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278</v>
      </c>
      <c r="AT262" s="183" t="s">
        <v>274</v>
      </c>
      <c r="AU262" s="183" t="s">
        <v>88</v>
      </c>
      <c r="AY262" s="18" t="s">
        <v>271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88</v>
      </c>
      <c r="BK262" s="105">
        <f>ROUND(I262*H262,2)</f>
        <v>0</v>
      </c>
      <c r="BL262" s="18" t="s">
        <v>278</v>
      </c>
      <c r="BM262" s="183" t="s">
        <v>406</v>
      </c>
    </row>
    <row r="263" spans="1:65" s="13" customFormat="1" x14ac:dyDescent="0.1">
      <c r="B263" s="184"/>
      <c r="D263" s="185" t="s">
        <v>280</v>
      </c>
      <c r="E263" s="186" t="s">
        <v>1</v>
      </c>
      <c r="F263" s="187" t="s">
        <v>4300</v>
      </c>
      <c r="H263" s="188">
        <v>48.44</v>
      </c>
      <c r="I263" s="189"/>
      <c r="L263" s="184"/>
      <c r="M263" s="190"/>
      <c r="N263" s="191"/>
      <c r="O263" s="191"/>
      <c r="P263" s="191"/>
      <c r="Q263" s="191"/>
      <c r="R263" s="191"/>
      <c r="S263" s="191"/>
      <c r="T263" s="192"/>
      <c r="AT263" s="186" t="s">
        <v>280</v>
      </c>
      <c r="AU263" s="186" t="s">
        <v>88</v>
      </c>
      <c r="AV263" s="13" t="s">
        <v>88</v>
      </c>
      <c r="AW263" s="13" t="s">
        <v>29</v>
      </c>
      <c r="AX263" s="13" t="s">
        <v>75</v>
      </c>
      <c r="AY263" s="186" t="s">
        <v>271</v>
      </c>
    </row>
    <row r="264" spans="1:65" s="13" customFormat="1" x14ac:dyDescent="0.1">
      <c r="B264" s="184"/>
      <c r="D264" s="185" t="s">
        <v>280</v>
      </c>
      <c r="E264" s="186" t="s">
        <v>1</v>
      </c>
      <c r="F264" s="187" t="s">
        <v>4301</v>
      </c>
      <c r="H264" s="188">
        <v>27.32</v>
      </c>
      <c r="I264" s="189"/>
      <c r="L264" s="184"/>
      <c r="M264" s="190"/>
      <c r="N264" s="191"/>
      <c r="O264" s="191"/>
      <c r="P264" s="191"/>
      <c r="Q264" s="191"/>
      <c r="R264" s="191"/>
      <c r="S264" s="191"/>
      <c r="T264" s="192"/>
      <c r="AT264" s="186" t="s">
        <v>280</v>
      </c>
      <c r="AU264" s="186" t="s">
        <v>88</v>
      </c>
      <c r="AV264" s="13" t="s">
        <v>88</v>
      </c>
      <c r="AW264" s="13" t="s">
        <v>29</v>
      </c>
      <c r="AX264" s="13" t="s">
        <v>75</v>
      </c>
      <c r="AY264" s="186" t="s">
        <v>271</v>
      </c>
    </row>
    <row r="265" spans="1:65" s="15" customFormat="1" x14ac:dyDescent="0.1">
      <c r="B265" s="201"/>
      <c r="D265" s="185" t="s">
        <v>280</v>
      </c>
      <c r="E265" s="202" t="s">
        <v>226</v>
      </c>
      <c r="F265" s="203" t="s">
        <v>293</v>
      </c>
      <c r="H265" s="204">
        <v>75.760000000000005</v>
      </c>
      <c r="I265" s="205"/>
      <c r="L265" s="201"/>
      <c r="M265" s="206"/>
      <c r="N265" s="207"/>
      <c r="O265" s="207"/>
      <c r="P265" s="207"/>
      <c r="Q265" s="207"/>
      <c r="R265" s="207"/>
      <c r="S265" s="207"/>
      <c r="T265" s="208"/>
      <c r="AT265" s="202" t="s">
        <v>280</v>
      </c>
      <c r="AU265" s="202" t="s">
        <v>88</v>
      </c>
      <c r="AV265" s="15" t="s">
        <v>286</v>
      </c>
      <c r="AW265" s="15" t="s">
        <v>29</v>
      </c>
      <c r="AX265" s="15" t="s">
        <v>75</v>
      </c>
      <c r="AY265" s="202" t="s">
        <v>271</v>
      </c>
    </row>
    <row r="266" spans="1:65" s="13" customFormat="1" x14ac:dyDescent="0.1">
      <c r="B266" s="184"/>
      <c r="D266" s="185" t="s">
        <v>280</v>
      </c>
      <c r="E266" s="186" t="s">
        <v>1</v>
      </c>
      <c r="F266" s="187" t="s">
        <v>408</v>
      </c>
      <c r="H266" s="188">
        <v>3.79</v>
      </c>
      <c r="I266" s="189"/>
      <c r="L266" s="184"/>
      <c r="M266" s="190"/>
      <c r="N266" s="191"/>
      <c r="O266" s="191"/>
      <c r="P266" s="191"/>
      <c r="Q266" s="191"/>
      <c r="R266" s="191"/>
      <c r="S266" s="191"/>
      <c r="T266" s="192"/>
      <c r="AT266" s="186" t="s">
        <v>280</v>
      </c>
      <c r="AU266" s="186" t="s">
        <v>88</v>
      </c>
      <c r="AV266" s="13" t="s">
        <v>88</v>
      </c>
      <c r="AW266" s="13" t="s">
        <v>29</v>
      </c>
      <c r="AX266" s="13" t="s">
        <v>75</v>
      </c>
      <c r="AY266" s="186" t="s">
        <v>271</v>
      </c>
    </row>
    <row r="267" spans="1:65" s="14" customFormat="1" x14ac:dyDescent="0.1">
      <c r="B267" s="193"/>
      <c r="D267" s="185" t="s">
        <v>280</v>
      </c>
      <c r="E267" s="194" t="s">
        <v>1</v>
      </c>
      <c r="F267" s="195" t="s">
        <v>282</v>
      </c>
      <c r="H267" s="196">
        <v>79.55</v>
      </c>
      <c r="I267" s="197"/>
      <c r="L267" s="193"/>
      <c r="M267" s="198"/>
      <c r="N267" s="199"/>
      <c r="O267" s="199"/>
      <c r="P267" s="199"/>
      <c r="Q267" s="199"/>
      <c r="R267" s="199"/>
      <c r="S267" s="199"/>
      <c r="T267" s="200"/>
      <c r="AT267" s="194" t="s">
        <v>280</v>
      </c>
      <c r="AU267" s="194" t="s">
        <v>88</v>
      </c>
      <c r="AV267" s="14" t="s">
        <v>278</v>
      </c>
      <c r="AW267" s="14" t="s">
        <v>29</v>
      </c>
      <c r="AX267" s="14" t="s">
        <v>82</v>
      </c>
      <c r="AY267" s="194" t="s">
        <v>271</v>
      </c>
    </row>
    <row r="268" spans="1:65" s="2" customFormat="1" ht="16.5" customHeight="1" x14ac:dyDescent="0.15">
      <c r="A268" s="35"/>
      <c r="B268" s="141"/>
      <c r="C268" s="172" t="s">
        <v>433</v>
      </c>
      <c r="D268" s="172" t="s">
        <v>274</v>
      </c>
      <c r="E268" s="173" t="s">
        <v>410</v>
      </c>
      <c r="F268" s="174" t="s">
        <v>411</v>
      </c>
      <c r="G268" s="175" t="s">
        <v>412</v>
      </c>
      <c r="H268" s="176">
        <v>474.13</v>
      </c>
      <c r="I268" s="177"/>
      <c r="J268" s="176">
        <f>ROUND(I268*H268,2)</f>
        <v>0</v>
      </c>
      <c r="K268" s="178"/>
      <c r="L268" s="36"/>
      <c r="M268" s="179" t="s">
        <v>1</v>
      </c>
      <c r="N268" s="180" t="s">
        <v>41</v>
      </c>
      <c r="O268" s="61"/>
      <c r="P268" s="181">
        <f>O268*H268</f>
        <v>0</v>
      </c>
      <c r="Q268" s="181">
        <v>0</v>
      </c>
      <c r="R268" s="181">
        <f>Q268*H268</f>
        <v>0</v>
      </c>
      <c r="S268" s="181">
        <v>0</v>
      </c>
      <c r="T268" s="18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278</v>
      </c>
      <c r="AT268" s="183" t="s">
        <v>274</v>
      </c>
      <c r="AU268" s="183" t="s">
        <v>88</v>
      </c>
      <c r="AY268" s="18" t="s">
        <v>271</v>
      </c>
      <c r="BE268" s="105">
        <f>IF(N268="základná",J268,0)</f>
        <v>0</v>
      </c>
      <c r="BF268" s="105">
        <f>IF(N268="znížená",J268,0)</f>
        <v>0</v>
      </c>
      <c r="BG268" s="105">
        <f>IF(N268="zákl. prenesená",J268,0)</f>
        <v>0</v>
      </c>
      <c r="BH268" s="105">
        <f>IF(N268="zníž. prenesená",J268,0)</f>
        <v>0</v>
      </c>
      <c r="BI268" s="105">
        <f>IF(N268="nulová",J268,0)</f>
        <v>0</v>
      </c>
      <c r="BJ268" s="18" t="s">
        <v>88</v>
      </c>
      <c r="BK268" s="105">
        <f>ROUND(I268*H268,2)</f>
        <v>0</v>
      </c>
      <c r="BL268" s="18" t="s">
        <v>278</v>
      </c>
      <c r="BM268" s="183" t="s">
        <v>413</v>
      </c>
    </row>
    <row r="269" spans="1:65" s="2" customFormat="1" ht="21.75" customHeight="1" x14ac:dyDescent="0.15">
      <c r="A269" s="35"/>
      <c r="B269" s="141"/>
      <c r="C269" s="172" t="s">
        <v>437</v>
      </c>
      <c r="D269" s="216" t="s">
        <v>274</v>
      </c>
      <c r="E269" s="173" t="s">
        <v>415</v>
      </c>
      <c r="F269" s="174" t="s">
        <v>416</v>
      </c>
      <c r="G269" s="175" t="s">
        <v>412</v>
      </c>
      <c r="H269" s="176">
        <v>237.07</v>
      </c>
      <c r="I269" s="177"/>
      <c r="J269" s="176">
        <f>ROUND(I269*H269,2)</f>
        <v>0</v>
      </c>
      <c r="K269" s="178"/>
      <c r="L269" s="36"/>
      <c r="M269" s="179" t="s">
        <v>1</v>
      </c>
      <c r="N269" s="180" t="s">
        <v>41</v>
      </c>
      <c r="O269" s="61"/>
      <c r="P269" s="181">
        <f>O269*H269</f>
        <v>0</v>
      </c>
      <c r="Q269" s="181">
        <v>0</v>
      </c>
      <c r="R269" s="181">
        <f>Q269*H269</f>
        <v>0</v>
      </c>
      <c r="S269" s="181">
        <v>0</v>
      </c>
      <c r="T269" s="18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278</v>
      </c>
      <c r="AT269" s="183" t="s">
        <v>274</v>
      </c>
      <c r="AU269" s="183" t="s">
        <v>88</v>
      </c>
      <c r="AY269" s="18" t="s">
        <v>271</v>
      </c>
      <c r="BE269" s="105">
        <f>IF(N269="základná",J269,0)</f>
        <v>0</v>
      </c>
      <c r="BF269" s="105">
        <f>IF(N269="znížená",J269,0)</f>
        <v>0</v>
      </c>
      <c r="BG269" s="105">
        <f>IF(N269="zákl. prenesená",J269,0)</f>
        <v>0</v>
      </c>
      <c r="BH269" s="105">
        <f>IF(N269="zníž. prenesená",J269,0)</f>
        <v>0</v>
      </c>
      <c r="BI269" s="105">
        <f>IF(N269="nulová",J269,0)</f>
        <v>0</v>
      </c>
      <c r="BJ269" s="18" t="s">
        <v>88</v>
      </c>
      <c r="BK269" s="105">
        <f>ROUND(I269*H269,2)</f>
        <v>0</v>
      </c>
      <c r="BL269" s="18" t="s">
        <v>278</v>
      </c>
      <c r="BM269" s="183" t="s">
        <v>417</v>
      </c>
    </row>
    <row r="270" spans="1:65" s="13" customFormat="1" x14ac:dyDescent="0.1">
      <c r="B270" s="184"/>
      <c r="D270" s="185" t="s">
        <v>280</v>
      </c>
      <c r="F270" s="187" t="s">
        <v>4302</v>
      </c>
      <c r="H270" s="188">
        <v>237.07</v>
      </c>
      <c r="I270" s="189"/>
      <c r="L270" s="184"/>
      <c r="M270" s="190"/>
      <c r="N270" s="191"/>
      <c r="O270" s="191"/>
      <c r="P270" s="191"/>
      <c r="Q270" s="191"/>
      <c r="R270" s="191"/>
      <c r="S270" s="191"/>
      <c r="T270" s="192"/>
      <c r="AT270" s="186" t="s">
        <v>280</v>
      </c>
      <c r="AU270" s="186" t="s">
        <v>88</v>
      </c>
      <c r="AV270" s="13" t="s">
        <v>88</v>
      </c>
      <c r="AW270" s="13" t="s">
        <v>3</v>
      </c>
      <c r="AX270" s="13" t="s">
        <v>82</v>
      </c>
      <c r="AY270" s="186" t="s">
        <v>271</v>
      </c>
    </row>
    <row r="271" spans="1:65" s="2" customFormat="1" ht="21.75" customHeight="1" x14ac:dyDescent="0.15">
      <c r="A271" s="35"/>
      <c r="B271" s="141"/>
      <c r="C271" s="172" t="s">
        <v>441</v>
      </c>
      <c r="D271" s="216" t="s">
        <v>274</v>
      </c>
      <c r="E271" s="173" t="s">
        <v>420</v>
      </c>
      <c r="F271" s="174" t="s">
        <v>421</v>
      </c>
      <c r="G271" s="175" t="s">
        <v>412</v>
      </c>
      <c r="H271" s="176">
        <v>3081.85</v>
      </c>
      <c r="I271" s="177"/>
      <c r="J271" s="176">
        <f>ROUND(I271*H271,2)</f>
        <v>0</v>
      </c>
      <c r="K271" s="178"/>
      <c r="L271" s="36"/>
      <c r="M271" s="179" t="s">
        <v>1</v>
      </c>
      <c r="N271" s="180" t="s">
        <v>41</v>
      </c>
      <c r="O271" s="61"/>
      <c r="P271" s="181">
        <f>O271*H271</f>
        <v>0</v>
      </c>
      <c r="Q271" s="181">
        <v>0</v>
      </c>
      <c r="R271" s="181">
        <f>Q271*H271</f>
        <v>0</v>
      </c>
      <c r="S271" s="181">
        <v>0</v>
      </c>
      <c r="T271" s="18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3" t="s">
        <v>278</v>
      </c>
      <c r="AT271" s="183" t="s">
        <v>274</v>
      </c>
      <c r="AU271" s="183" t="s">
        <v>88</v>
      </c>
      <c r="AY271" s="18" t="s">
        <v>271</v>
      </c>
      <c r="BE271" s="105">
        <f>IF(N271="základná",J271,0)</f>
        <v>0</v>
      </c>
      <c r="BF271" s="105">
        <f>IF(N271="znížená",J271,0)</f>
        <v>0</v>
      </c>
      <c r="BG271" s="105">
        <f>IF(N271="zákl. prenesená",J271,0)</f>
        <v>0</v>
      </c>
      <c r="BH271" s="105">
        <f>IF(N271="zníž. prenesená",J271,0)</f>
        <v>0</v>
      </c>
      <c r="BI271" s="105">
        <f>IF(N271="nulová",J271,0)</f>
        <v>0</v>
      </c>
      <c r="BJ271" s="18" t="s">
        <v>88</v>
      </c>
      <c r="BK271" s="105">
        <f>ROUND(I271*H271,2)</f>
        <v>0</v>
      </c>
      <c r="BL271" s="18" t="s">
        <v>278</v>
      </c>
      <c r="BM271" s="183" t="s">
        <v>422</v>
      </c>
    </row>
    <row r="272" spans="1:65" s="13" customFormat="1" x14ac:dyDescent="0.1">
      <c r="B272" s="184"/>
      <c r="D272" s="185" t="s">
        <v>280</v>
      </c>
      <c r="F272" s="187" t="s">
        <v>4303</v>
      </c>
      <c r="H272" s="188">
        <v>3081.85</v>
      </c>
      <c r="I272" s="189"/>
      <c r="L272" s="184"/>
      <c r="M272" s="190"/>
      <c r="N272" s="191"/>
      <c r="O272" s="191"/>
      <c r="P272" s="191"/>
      <c r="Q272" s="191"/>
      <c r="R272" s="191"/>
      <c r="S272" s="191"/>
      <c r="T272" s="192"/>
      <c r="AT272" s="186" t="s">
        <v>280</v>
      </c>
      <c r="AU272" s="186" t="s">
        <v>88</v>
      </c>
      <c r="AV272" s="13" t="s">
        <v>88</v>
      </c>
      <c r="AW272" s="13" t="s">
        <v>3</v>
      </c>
      <c r="AX272" s="13" t="s">
        <v>82</v>
      </c>
      <c r="AY272" s="186" t="s">
        <v>271</v>
      </c>
    </row>
    <row r="273" spans="1:65" s="2" customFormat="1" ht="21.75" customHeight="1" x14ac:dyDescent="0.15">
      <c r="A273" s="35"/>
      <c r="B273" s="141"/>
      <c r="C273" s="172" t="s">
        <v>458</v>
      </c>
      <c r="D273" s="172" t="s">
        <v>274</v>
      </c>
      <c r="E273" s="173" t="s">
        <v>425</v>
      </c>
      <c r="F273" s="174" t="s">
        <v>426</v>
      </c>
      <c r="G273" s="175" t="s">
        <v>412</v>
      </c>
      <c r="H273" s="176">
        <v>474.13</v>
      </c>
      <c r="I273" s="177"/>
      <c r="J273" s="176">
        <f>ROUND(I273*H273,2)</f>
        <v>0</v>
      </c>
      <c r="K273" s="178"/>
      <c r="L273" s="36"/>
      <c r="M273" s="179" t="s">
        <v>1</v>
      </c>
      <c r="N273" s="180" t="s">
        <v>41</v>
      </c>
      <c r="O273" s="61"/>
      <c r="P273" s="181">
        <f>O273*H273</f>
        <v>0</v>
      </c>
      <c r="Q273" s="181">
        <v>0</v>
      </c>
      <c r="R273" s="181">
        <f>Q273*H273</f>
        <v>0</v>
      </c>
      <c r="S273" s="181">
        <v>0</v>
      </c>
      <c r="T273" s="182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278</v>
      </c>
      <c r="AT273" s="183" t="s">
        <v>274</v>
      </c>
      <c r="AU273" s="183" t="s">
        <v>88</v>
      </c>
      <c r="AY273" s="18" t="s">
        <v>271</v>
      </c>
      <c r="BE273" s="105">
        <f>IF(N273="základná",J273,0)</f>
        <v>0</v>
      </c>
      <c r="BF273" s="105">
        <f>IF(N273="znížená",J273,0)</f>
        <v>0</v>
      </c>
      <c r="BG273" s="105">
        <f>IF(N273="zákl. prenesená",J273,0)</f>
        <v>0</v>
      </c>
      <c r="BH273" s="105">
        <f>IF(N273="zníž. prenesená",J273,0)</f>
        <v>0</v>
      </c>
      <c r="BI273" s="105">
        <f>IF(N273="nulová",J273,0)</f>
        <v>0</v>
      </c>
      <c r="BJ273" s="18" t="s">
        <v>88</v>
      </c>
      <c r="BK273" s="105">
        <f>ROUND(I273*H273,2)</f>
        <v>0</v>
      </c>
      <c r="BL273" s="18" t="s">
        <v>278</v>
      </c>
      <c r="BM273" s="183" t="s">
        <v>427</v>
      </c>
    </row>
    <row r="274" spans="1:65" s="2" customFormat="1" ht="21.75" customHeight="1" x14ac:dyDescent="0.15">
      <c r="A274" s="35"/>
      <c r="B274" s="141"/>
      <c r="C274" s="172" t="s">
        <v>465</v>
      </c>
      <c r="D274" s="172" t="s">
        <v>274</v>
      </c>
      <c r="E274" s="173" t="s">
        <v>429</v>
      </c>
      <c r="F274" s="174" t="s">
        <v>430</v>
      </c>
      <c r="G274" s="175" t="s">
        <v>412</v>
      </c>
      <c r="H274" s="176">
        <v>2370.65</v>
      </c>
      <c r="I274" s="177"/>
      <c r="J274" s="176">
        <f>ROUND(I274*H274,2)</f>
        <v>0</v>
      </c>
      <c r="K274" s="178"/>
      <c r="L274" s="36"/>
      <c r="M274" s="179" t="s">
        <v>1</v>
      </c>
      <c r="N274" s="180" t="s">
        <v>41</v>
      </c>
      <c r="O274" s="61"/>
      <c r="P274" s="181">
        <f>O274*H274</f>
        <v>0</v>
      </c>
      <c r="Q274" s="181">
        <v>0</v>
      </c>
      <c r="R274" s="181">
        <f>Q274*H274</f>
        <v>0</v>
      </c>
      <c r="S274" s="181">
        <v>0</v>
      </c>
      <c r="T274" s="18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278</v>
      </c>
      <c r="AT274" s="183" t="s">
        <v>274</v>
      </c>
      <c r="AU274" s="183" t="s">
        <v>88</v>
      </c>
      <c r="AY274" s="18" t="s">
        <v>271</v>
      </c>
      <c r="BE274" s="105">
        <f>IF(N274="základná",J274,0)</f>
        <v>0</v>
      </c>
      <c r="BF274" s="105">
        <f>IF(N274="znížená",J274,0)</f>
        <v>0</v>
      </c>
      <c r="BG274" s="105">
        <f>IF(N274="zákl. prenesená",J274,0)</f>
        <v>0</v>
      </c>
      <c r="BH274" s="105">
        <f>IF(N274="zníž. prenesená",J274,0)</f>
        <v>0</v>
      </c>
      <c r="BI274" s="105">
        <f>IF(N274="nulová",J274,0)</f>
        <v>0</v>
      </c>
      <c r="BJ274" s="18" t="s">
        <v>88</v>
      </c>
      <c r="BK274" s="105">
        <f>ROUND(I274*H274,2)</f>
        <v>0</v>
      </c>
      <c r="BL274" s="18" t="s">
        <v>278</v>
      </c>
      <c r="BM274" s="183" t="s">
        <v>431</v>
      </c>
    </row>
    <row r="275" spans="1:65" s="13" customFormat="1" x14ac:dyDescent="0.1">
      <c r="B275" s="184"/>
      <c r="D275" s="185" t="s">
        <v>280</v>
      </c>
      <c r="F275" s="187" t="s">
        <v>4304</v>
      </c>
      <c r="H275" s="188">
        <v>2370.65</v>
      </c>
      <c r="I275" s="189"/>
      <c r="L275" s="184"/>
      <c r="M275" s="190"/>
      <c r="N275" s="191"/>
      <c r="O275" s="191"/>
      <c r="P275" s="191"/>
      <c r="Q275" s="191"/>
      <c r="R275" s="191"/>
      <c r="S275" s="191"/>
      <c r="T275" s="192"/>
      <c r="AT275" s="186" t="s">
        <v>280</v>
      </c>
      <c r="AU275" s="186" t="s">
        <v>88</v>
      </c>
      <c r="AV275" s="13" t="s">
        <v>88</v>
      </c>
      <c r="AW275" s="13" t="s">
        <v>3</v>
      </c>
      <c r="AX275" s="13" t="s">
        <v>82</v>
      </c>
      <c r="AY275" s="186" t="s">
        <v>271</v>
      </c>
    </row>
    <row r="276" spans="1:65" s="2" customFormat="1" ht="21.75" customHeight="1" x14ac:dyDescent="0.15">
      <c r="A276" s="35"/>
      <c r="B276" s="141"/>
      <c r="C276" s="172" t="s">
        <v>473</v>
      </c>
      <c r="D276" s="216" t="s">
        <v>274</v>
      </c>
      <c r="E276" s="173" t="s">
        <v>434</v>
      </c>
      <c r="F276" s="174" t="s">
        <v>435</v>
      </c>
      <c r="G276" s="175" t="s">
        <v>412</v>
      </c>
      <c r="H276" s="176">
        <v>237.07</v>
      </c>
      <c r="I276" s="177"/>
      <c r="J276" s="176">
        <f>ROUND(I276*H276,2)</f>
        <v>0</v>
      </c>
      <c r="K276" s="178"/>
      <c r="L276" s="36"/>
      <c r="M276" s="179" t="s">
        <v>1</v>
      </c>
      <c r="N276" s="180" t="s">
        <v>41</v>
      </c>
      <c r="O276" s="61"/>
      <c r="P276" s="181">
        <f>O276*H276</f>
        <v>0</v>
      </c>
      <c r="Q276" s="181">
        <v>0</v>
      </c>
      <c r="R276" s="181">
        <f>Q276*H276</f>
        <v>0</v>
      </c>
      <c r="S276" s="181">
        <v>0</v>
      </c>
      <c r="T276" s="18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278</v>
      </c>
      <c r="AT276" s="183" t="s">
        <v>274</v>
      </c>
      <c r="AU276" s="183" t="s">
        <v>88</v>
      </c>
      <c r="AY276" s="18" t="s">
        <v>271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88</v>
      </c>
      <c r="BK276" s="105">
        <f>ROUND(I276*H276,2)</f>
        <v>0</v>
      </c>
      <c r="BL276" s="18" t="s">
        <v>278</v>
      </c>
      <c r="BM276" s="183" t="s">
        <v>436</v>
      </c>
    </row>
    <row r="277" spans="1:65" s="13" customFormat="1" x14ac:dyDescent="0.1">
      <c r="B277" s="184"/>
      <c r="D277" s="185" t="s">
        <v>280</v>
      </c>
      <c r="F277" s="187" t="s">
        <v>4302</v>
      </c>
      <c r="H277" s="188">
        <v>237.07</v>
      </c>
      <c r="I277" s="189"/>
      <c r="L277" s="184"/>
      <c r="M277" s="190"/>
      <c r="N277" s="191"/>
      <c r="O277" s="191"/>
      <c r="P277" s="191"/>
      <c r="Q277" s="191"/>
      <c r="R277" s="191"/>
      <c r="S277" s="191"/>
      <c r="T277" s="192"/>
      <c r="AT277" s="186" t="s">
        <v>280</v>
      </c>
      <c r="AU277" s="186" t="s">
        <v>88</v>
      </c>
      <c r="AV277" s="13" t="s">
        <v>88</v>
      </c>
      <c r="AW277" s="13" t="s">
        <v>3</v>
      </c>
      <c r="AX277" s="13" t="s">
        <v>82</v>
      </c>
      <c r="AY277" s="186" t="s">
        <v>271</v>
      </c>
    </row>
    <row r="278" spans="1:65" s="2" customFormat="1" ht="21.75" customHeight="1" x14ac:dyDescent="0.15">
      <c r="A278" s="35"/>
      <c r="B278" s="141"/>
      <c r="C278" s="172" t="s">
        <v>478</v>
      </c>
      <c r="D278" s="216" t="s">
        <v>274</v>
      </c>
      <c r="E278" s="173" t="s">
        <v>438</v>
      </c>
      <c r="F278" s="174" t="s">
        <v>439</v>
      </c>
      <c r="G278" s="175" t="s">
        <v>412</v>
      </c>
      <c r="H278" s="176">
        <v>237.07</v>
      </c>
      <c r="I278" s="177"/>
      <c r="J278" s="176">
        <f>ROUND(I278*H278,2)</f>
        <v>0</v>
      </c>
      <c r="K278" s="178"/>
      <c r="L278" s="36"/>
      <c r="M278" s="179" t="s">
        <v>1</v>
      </c>
      <c r="N278" s="180" t="s">
        <v>41</v>
      </c>
      <c r="O278" s="61"/>
      <c r="P278" s="181">
        <f>O278*H278</f>
        <v>0</v>
      </c>
      <c r="Q278" s="181">
        <v>0</v>
      </c>
      <c r="R278" s="181">
        <f>Q278*H278</f>
        <v>0</v>
      </c>
      <c r="S278" s="181">
        <v>0</v>
      </c>
      <c r="T278" s="18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3" t="s">
        <v>278</v>
      </c>
      <c r="AT278" s="183" t="s">
        <v>274</v>
      </c>
      <c r="AU278" s="183" t="s">
        <v>88</v>
      </c>
      <c r="AY278" s="18" t="s">
        <v>271</v>
      </c>
      <c r="BE278" s="105">
        <f>IF(N278="základná",J278,0)</f>
        <v>0</v>
      </c>
      <c r="BF278" s="105">
        <f>IF(N278="znížená",J278,0)</f>
        <v>0</v>
      </c>
      <c r="BG278" s="105">
        <f>IF(N278="zákl. prenesená",J278,0)</f>
        <v>0</v>
      </c>
      <c r="BH278" s="105">
        <f>IF(N278="zníž. prenesená",J278,0)</f>
        <v>0</v>
      </c>
      <c r="BI278" s="105">
        <f>IF(N278="nulová",J278,0)</f>
        <v>0</v>
      </c>
      <c r="BJ278" s="18" t="s">
        <v>88</v>
      </c>
      <c r="BK278" s="105">
        <f>ROUND(I278*H278,2)</f>
        <v>0</v>
      </c>
      <c r="BL278" s="18" t="s">
        <v>278</v>
      </c>
      <c r="BM278" s="183" t="s">
        <v>440</v>
      </c>
    </row>
    <row r="279" spans="1:65" s="13" customFormat="1" x14ac:dyDescent="0.1">
      <c r="B279" s="184"/>
      <c r="D279" s="185" t="s">
        <v>280</v>
      </c>
      <c r="F279" s="187" t="s">
        <v>4302</v>
      </c>
      <c r="H279" s="188">
        <v>237.07</v>
      </c>
      <c r="I279" s="189"/>
      <c r="L279" s="184"/>
      <c r="M279" s="190"/>
      <c r="N279" s="191"/>
      <c r="O279" s="191"/>
      <c r="P279" s="191"/>
      <c r="Q279" s="191"/>
      <c r="R279" s="191"/>
      <c r="S279" s="191"/>
      <c r="T279" s="192"/>
      <c r="AT279" s="186" t="s">
        <v>280</v>
      </c>
      <c r="AU279" s="186" t="s">
        <v>88</v>
      </c>
      <c r="AV279" s="13" t="s">
        <v>88</v>
      </c>
      <c r="AW279" s="13" t="s">
        <v>3</v>
      </c>
      <c r="AX279" s="13" t="s">
        <v>82</v>
      </c>
      <c r="AY279" s="186" t="s">
        <v>271</v>
      </c>
    </row>
    <row r="280" spans="1:65" s="2" customFormat="1" ht="33" customHeight="1" x14ac:dyDescent="0.15">
      <c r="A280" s="35"/>
      <c r="B280" s="141"/>
      <c r="C280" s="172" t="s">
        <v>482</v>
      </c>
      <c r="D280" s="172" t="s">
        <v>274</v>
      </c>
      <c r="E280" s="173" t="s">
        <v>442</v>
      </c>
      <c r="F280" s="174" t="s">
        <v>443</v>
      </c>
      <c r="G280" s="175" t="s">
        <v>289</v>
      </c>
      <c r="H280" s="176">
        <v>107.16</v>
      </c>
      <c r="I280" s="177"/>
      <c r="J280" s="176">
        <f>ROUND(I280*H280,2)</f>
        <v>0</v>
      </c>
      <c r="K280" s="178"/>
      <c r="L280" s="36"/>
      <c r="M280" s="179" t="s">
        <v>1</v>
      </c>
      <c r="N280" s="180" t="s">
        <v>41</v>
      </c>
      <c r="O280" s="61"/>
      <c r="P280" s="181">
        <f>O280*H280</f>
        <v>0</v>
      </c>
      <c r="Q280" s="181">
        <v>8.03742E-3</v>
      </c>
      <c r="R280" s="181">
        <f>Q280*H280</f>
        <v>0.86128992719999997</v>
      </c>
      <c r="S280" s="181">
        <v>0.68</v>
      </c>
      <c r="T280" s="182">
        <f>S280*H280</f>
        <v>72.868800000000007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278</v>
      </c>
      <c r="AT280" s="183" t="s">
        <v>274</v>
      </c>
      <c r="AU280" s="183" t="s">
        <v>88</v>
      </c>
      <c r="AY280" s="18" t="s">
        <v>271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88</v>
      </c>
      <c r="BK280" s="105">
        <f>ROUND(I280*H280,2)</f>
        <v>0</v>
      </c>
      <c r="BL280" s="18" t="s">
        <v>278</v>
      </c>
      <c r="BM280" s="183" t="s">
        <v>444</v>
      </c>
    </row>
    <row r="281" spans="1:65" s="16" customFormat="1" x14ac:dyDescent="0.1">
      <c r="B281" s="209"/>
      <c r="D281" s="185" t="s">
        <v>280</v>
      </c>
      <c r="E281" s="210" t="s">
        <v>1</v>
      </c>
      <c r="F281" s="211" t="s">
        <v>445</v>
      </c>
      <c r="H281" s="210" t="s">
        <v>1</v>
      </c>
      <c r="I281" s="212"/>
      <c r="L281" s="209"/>
      <c r="M281" s="213"/>
      <c r="N281" s="214"/>
      <c r="O281" s="214"/>
      <c r="P281" s="214"/>
      <c r="Q281" s="214"/>
      <c r="R281" s="214"/>
      <c r="S281" s="214"/>
      <c r="T281" s="215"/>
      <c r="AT281" s="210" t="s">
        <v>280</v>
      </c>
      <c r="AU281" s="210" t="s">
        <v>88</v>
      </c>
      <c r="AV281" s="16" t="s">
        <v>82</v>
      </c>
      <c r="AW281" s="16" t="s">
        <v>29</v>
      </c>
      <c r="AX281" s="16" t="s">
        <v>75</v>
      </c>
      <c r="AY281" s="210" t="s">
        <v>271</v>
      </c>
    </row>
    <row r="282" spans="1:65" s="13" customFormat="1" ht="28.5" x14ac:dyDescent="0.1">
      <c r="B282" s="184"/>
      <c r="D282" s="185" t="s">
        <v>280</v>
      </c>
      <c r="E282" s="186" t="s">
        <v>1</v>
      </c>
      <c r="F282" s="187" t="s">
        <v>4305</v>
      </c>
      <c r="H282" s="188">
        <v>7.5</v>
      </c>
      <c r="I282" s="189"/>
      <c r="L282" s="184"/>
      <c r="M282" s="190"/>
      <c r="N282" s="191"/>
      <c r="O282" s="191"/>
      <c r="P282" s="191"/>
      <c r="Q282" s="191"/>
      <c r="R282" s="191"/>
      <c r="S282" s="191"/>
      <c r="T282" s="192"/>
      <c r="AT282" s="186" t="s">
        <v>280</v>
      </c>
      <c r="AU282" s="186" t="s">
        <v>88</v>
      </c>
      <c r="AV282" s="13" t="s">
        <v>88</v>
      </c>
      <c r="AW282" s="13" t="s">
        <v>29</v>
      </c>
      <c r="AX282" s="13" t="s">
        <v>75</v>
      </c>
      <c r="AY282" s="186" t="s">
        <v>271</v>
      </c>
    </row>
    <row r="283" spans="1:65" s="13" customFormat="1" x14ac:dyDescent="0.1">
      <c r="B283" s="184"/>
      <c r="D283" s="185" t="s">
        <v>280</v>
      </c>
      <c r="E283" s="186" t="s">
        <v>1</v>
      </c>
      <c r="F283" s="187" t="s">
        <v>4306</v>
      </c>
      <c r="H283" s="188">
        <v>4.93</v>
      </c>
      <c r="I283" s="189"/>
      <c r="L283" s="184"/>
      <c r="M283" s="190"/>
      <c r="N283" s="191"/>
      <c r="O283" s="191"/>
      <c r="P283" s="191"/>
      <c r="Q283" s="191"/>
      <c r="R283" s="191"/>
      <c r="S283" s="191"/>
      <c r="T283" s="192"/>
      <c r="AT283" s="186" t="s">
        <v>280</v>
      </c>
      <c r="AU283" s="186" t="s">
        <v>88</v>
      </c>
      <c r="AV283" s="13" t="s">
        <v>88</v>
      </c>
      <c r="AW283" s="13" t="s">
        <v>29</v>
      </c>
      <c r="AX283" s="13" t="s">
        <v>75</v>
      </c>
      <c r="AY283" s="186" t="s">
        <v>271</v>
      </c>
    </row>
    <row r="284" spans="1:65" s="13" customFormat="1" ht="37.5" x14ac:dyDescent="0.1">
      <c r="B284" s="184"/>
      <c r="D284" s="185" t="s">
        <v>280</v>
      </c>
      <c r="E284" s="186" t="s">
        <v>1</v>
      </c>
      <c r="F284" s="187" t="s">
        <v>4307</v>
      </c>
      <c r="H284" s="188">
        <v>6.27</v>
      </c>
      <c r="I284" s="189"/>
      <c r="L284" s="184"/>
      <c r="M284" s="190"/>
      <c r="N284" s="191"/>
      <c r="O284" s="191"/>
      <c r="P284" s="191"/>
      <c r="Q284" s="191"/>
      <c r="R284" s="191"/>
      <c r="S284" s="191"/>
      <c r="T284" s="192"/>
      <c r="AT284" s="186" t="s">
        <v>280</v>
      </c>
      <c r="AU284" s="186" t="s">
        <v>88</v>
      </c>
      <c r="AV284" s="13" t="s">
        <v>88</v>
      </c>
      <c r="AW284" s="13" t="s">
        <v>29</v>
      </c>
      <c r="AX284" s="13" t="s">
        <v>75</v>
      </c>
      <c r="AY284" s="186" t="s">
        <v>271</v>
      </c>
    </row>
    <row r="285" spans="1:65" s="13" customFormat="1" ht="19.5" x14ac:dyDescent="0.1">
      <c r="B285" s="184"/>
      <c r="D285" s="185" t="s">
        <v>280</v>
      </c>
      <c r="E285" s="186" t="s">
        <v>1</v>
      </c>
      <c r="F285" s="187" t="s">
        <v>4308</v>
      </c>
      <c r="H285" s="188">
        <v>3.75</v>
      </c>
      <c r="I285" s="189"/>
      <c r="L285" s="184"/>
      <c r="M285" s="190"/>
      <c r="N285" s="191"/>
      <c r="O285" s="191"/>
      <c r="P285" s="191"/>
      <c r="Q285" s="191"/>
      <c r="R285" s="191"/>
      <c r="S285" s="191"/>
      <c r="T285" s="192"/>
      <c r="AT285" s="186" t="s">
        <v>280</v>
      </c>
      <c r="AU285" s="186" t="s">
        <v>88</v>
      </c>
      <c r="AV285" s="13" t="s">
        <v>88</v>
      </c>
      <c r="AW285" s="13" t="s">
        <v>29</v>
      </c>
      <c r="AX285" s="13" t="s">
        <v>75</v>
      </c>
      <c r="AY285" s="186" t="s">
        <v>271</v>
      </c>
    </row>
    <row r="286" spans="1:65" s="13" customFormat="1" x14ac:dyDescent="0.1">
      <c r="B286" s="184"/>
      <c r="D286" s="185" t="s">
        <v>280</v>
      </c>
      <c r="E286" s="186" t="s">
        <v>1</v>
      </c>
      <c r="F286" s="187" t="s">
        <v>4309</v>
      </c>
      <c r="H286" s="188">
        <v>1.01</v>
      </c>
      <c r="I286" s="189"/>
      <c r="L286" s="184"/>
      <c r="M286" s="190"/>
      <c r="N286" s="191"/>
      <c r="O286" s="191"/>
      <c r="P286" s="191"/>
      <c r="Q286" s="191"/>
      <c r="R286" s="191"/>
      <c r="S286" s="191"/>
      <c r="T286" s="192"/>
      <c r="AT286" s="186" t="s">
        <v>280</v>
      </c>
      <c r="AU286" s="186" t="s">
        <v>88</v>
      </c>
      <c r="AV286" s="13" t="s">
        <v>88</v>
      </c>
      <c r="AW286" s="13" t="s">
        <v>29</v>
      </c>
      <c r="AX286" s="13" t="s">
        <v>75</v>
      </c>
      <c r="AY286" s="186" t="s">
        <v>271</v>
      </c>
    </row>
    <row r="287" spans="1:65" s="13" customFormat="1" x14ac:dyDescent="0.1">
      <c r="B287" s="184"/>
      <c r="D287" s="185" t="s">
        <v>280</v>
      </c>
      <c r="E287" s="186" t="s">
        <v>1</v>
      </c>
      <c r="F287" s="187" t="s">
        <v>4310</v>
      </c>
      <c r="H287" s="188">
        <v>11.04</v>
      </c>
      <c r="I287" s="189"/>
      <c r="L287" s="184"/>
      <c r="M287" s="190"/>
      <c r="N287" s="191"/>
      <c r="O287" s="191"/>
      <c r="P287" s="191"/>
      <c r="Q287" s="191"/>
      <c r="R287" s="191"/>
      <c r="S287" s="191"/>
      <c r="T287" s="192"/>
      <c r="AT287" s="186" t="s">
        <v>280</v>
      </c>
      <c r="AU287" s="186" t="s">
        <v>88</v>
      </c>
      <c r="AV287" s="13" t="s">
        <v>88</v>
      </c>
      <c r="AW287" s="13" t="s">
        <v>29</v>
      </c>
      <c r="AX287" s="13" t="s">
        <v>75</v>
      </c>
      <c r="AY287" s="186" t="s">
        <v>271</v>
      </c>
    </row>
    <row r="288" spans="1:65" s="13" customFormat="1" ht="28.5" x14ac:dyDescent="0.1">
      <c r="B288" s="184"/>
      <c r="D288" s="185" t="s">
        <v>280</v>
      </c>
      <c r="E288" s="186" t="s">
        <v>1</v>
      </c>
      <c r="F288" s="187" t="s">
        <v>4311</v>
      </c>
      <c r="H288" s="188">
        <v>9.8800000000000008</v>
      </c>
      <c r="I288" s="189"/>
      <c r="L288" s="184"/>
      <c r="M288" s="190"/>
      <c r="N288" s="191"/>
      <c r="O288" s="191"/>
      <c r="P288" s="191"/>
      <c r="Q288" s="191"/>
      <c r="R288" s="191"/>
      <c r="S288" s="191"/>
      <c r="T288" s="192"/>
      <c r="AT288" s="186" t="s">
        <v>280</v>
      </c>
      <c r="AU288" s="186" t="s">
        <v>88</v>
      </c>
      <c r="AV288" s="13" t="s">
        <v>88</v>
      </c>
      <c r="AW288" s="13" t="s">
        <v>29</v>
      </c>
      <c r="AX288" s="13" t="s">
        <v>75</v>
      </c>
      <c r="AY288" s="186" t="s">
        <v>271</v>
      </c>
    </row>
    <row r="289" spans="2:51" s="13" customFormat="1" x14ac:dyDescent="0.1">
      <c r="B289" s="184"/>
      <c r="D289" s="185" t="s">
        <v>280</v>
      </c>
      <c r="E289" s="186" t="s">
        <v>1</v>
      </c>
      <c r="F289" s="187" t="s">
        <v>4312</v>
      </c>
      <c r="H289" s="188">
        <v>2.16</v>
      </c>
      <c r="I289" s="189"/>
      <c r="L289" s="184"/>
      <c r="M289" s="190"/>
      <c r="N289" s="191"/>
      <c r="O289" s="191"/>
      <c r="P289" s="191"/>
      <c r="Q289" s="191"/>
      <c r="R289" s="191"/>
      <c r="S289" s="191"/>
      <c r="T289" s="192"/>
      <c r="AT289" s="186" t="s">
        <v>280</v>
      </c>
      <c r="AU289" s="186" t="s">
        <v>88</v>
      </c>
      <c r="AV289" s="13" t="s">
        <v>88</v>
      </c>
      <c r="AW289" s="13" t="s">
        <v>29</v>
      </c>
      <c r="AX289" s="13" t="s">
        <v>75</v>
      </c>
      <c r="AY289" s="186" t="s">
        <v>271</v>
      </c>
    </row>
    <row r="290" spans="2:51" s="13" customFormat="1" ht="37.5" x14ac:dyDescent="0.1">
      <c r="B290" s="184"/>
      <c r="D290" s="185" t="s">
        <v>280</v>
      </c>
      <c r="E290" s="186" t="s">
        <v>1</v>
      </c>
      <c r="F290" s="187" t="s">
        <v>4313</v>
      </c>
      <c r="H290" s="188">
        <v>4.46</v>
      </c>
      <c r="I290" s="189"/>
      <c r="L290" s="184"/>
      <c r="M290" s="190"/>
      <c r="N290" s="191"/>
      <c r="O290" s="191"/>
      <c r="P290" s="191"/>
      <c r="Q290" s="191"/>
      <c r="R290" s="191"/>
      <c r="S290" s="191"/>
      <c r="T290" s="192"/>
      <c r="AT290" s="186" t="s">
        <v>280</v>
      </c>
      <c r="AU290" s="186" t="s">
        <v>88</v>
      </c>
      <c r="AV290" s="13" t="s">
        <v>88</v>
      </c>
      <c r="AW290" s="13" t="s">
        <v>29</v>
      </c>
      <c r="AX290" s="13" t="s">
        <v>75</v>
      </c>
      <c r="AY290" s="186" t="s">
        <v>271</v>
      </c>
    </row>
    <row r="291" spans="2:51" s="13" customFormat="1" ht="37.5" x14ac:dyDescent="0.1">
      <c r="B291" s="184"/>
      <c r="D291" s="185" t="s">
        <v>280</v>
      </c>
      <c r="E291" s="186" t="s">
        <v>1</v>
      </c>
      <c r="F291" s="187" t="s">
        <v>4314</v>
      </c>
      <c r="H291" s="188">
        <v>2.56</v>
      </c>
      <c r="I291" s="189"/>
      <c r="L291" s="184"/>
      <c r="M291" s="190"/>
      <c r="N291" s="191"/>
      <c r="O291" s="191"/>
      <c r="P291" s="191"/>
      <c r="Q291" s="191"/>
      <c r="R291" s="191"/>
      <c r="S291" s="191"/>
      <c r="T291" s="192"/>
      <c r="AT291" s="186" t="s">
        <v>280</v>
      </c>
      <c r="AU291" s="186" t="s">
        <v>88</v>
      </c>
      <c r="AV291" s="13" t="s">
        <v>88</v>
      </c>
      <c r="AW291" s="13" t="s">
        <v>29</v>
      </c>
      <c r="AX291" s="13" t="s">
        <v>75</v>
      </c>
      <c r="AY291" s="186" t="s">
        <v>271</v>
      </c>
    </row>
    <row r="292" spans="2:51" s="13" customFormat="1" x14ac:dyDescent="0.1">
      <c r="B292" s="184"/>
      <c r="D292" s="185" t="s">
        <v>280</v>
      </c>
      <c r="E292" s="186" t="s">
        <v>1</v>
      </c>
      <c r="F292" s="187" t="s">
        <v>4315</v>
      </c>
      <c r="H292" s="188">
        <v>0.34</v>
      </c>
      <c r="I292" s="189"/>
      <c r="L292" s="184"/>
      <c r="M292" s="190"/>
      <c r="N292" s="191"/>
      <c r="O292" s="191"/>
      <c r="P292" s="191"/>
      <c r="Q292" s="191"/>
      <c r="R292" s="191"/>
      <c r="S292" s="191"/>
      <c r="T292" s="192"/>
      <c r="AT292" s="186" t="s">
        <v>280</v>
      </c>
      <c r="AU292" s="186" t="s">
        <v>88</v>
      </c>
      <c r="AV292" s="13" t="s">
        <v>88</v>
      </c>
      <c r="AW292" s="13" t="s">
        <v>29</v>
      </c>
      <c r="AX292" s="13" t="s">
        <v>75</v>
      </c>
      <c r="AY292" s="186" t="s">
        <v>271</v>
      </c>
    </row>
    <row r="293" spans="2:51" s="13" customFormat="1" ht="19.5" x14ac:dyDescent="0.1">
      <c r="B293" s="184"/>
      <c r="D293" s="185" t="s">
        <v>280</v>
      </c>
      <c r="E293" s="186" t="s">
        <v>1</v>
      </c>
      <c r="F293" s="187" t="s">
        <v>4316</v>
      </c>
      <c r="H293" s="188">
        <v>2.38</v>
      </c>
      <c r="I293" s="189"/>
      <c r="L293" s="184"/>
      <c r="M293" s="190"/>
      <c r="N293" s="191"/>
      <c r="O293" s="191"/>
      <c r="P293" s="191"/>
      <c r="Q293" s="191"/>
      <c r="R293" s="191"/>
      <c r="S293" s="191"/>
      <c r="T293" s="192"/>
      <c r="AT293" s="186" t="s">
        <v>280</v>
      </c>
      <c r="AU293" s="186" t="s">
        <v>88</v>
      </c>
      <c r="AV293" s="13" t="s">
        <v>88</v>
      </c>
      <c r="AW293" s="13" t="s">
        <v>29</v>
      </c>
      <c r="AX293" s="13" t="s">
        <v>75</v>
      </c>
      <c r="AY293" s="186" t="s">
        <v>271</v>
      </c>
    </row>
    <row r="294" spans="2:51" s="13" customFormat="1" ht="28.5" x14ac:dyDescent="0.1">
      <c r="B294" s="184"/>
      <c r="D294" s="185" t="s">
        <v>280</v>
      </c>
      <c r="E294" s="186" t="s">
        <v>1</v>
      </c>
      <c r="F294" s="187" t="s">
        <v>4317</v>
      </c>
      <c r="H294" s="188">
        <v>30.48</v>
      </c>
      <c r="I294" s="189"/>
      <c r="L294" s="184"/>
      <c r="M294" s="190"/>
      <c r="N294" s="191"/>
      <c r="O294" s="191"/>
      <c r="P294" s="191"/>
      <c r="Q294" s="191"/>
      <c r="R294" s="191"/>
      <c r="S294" s="191"/>
      <c r="T294" s="192"/>
      <c r="AT294" s="186" t="s">
        <v>280</v>
      </c>
      <c r="AU294" s="186" t="s">
        <v>88</v>
      </c>
      <c r="AV294" s="13" t="s">
        <v>88</v>
      </c>
      <c r="AW294" s="13" t="s">
        <v>29</v>
      </c>
      <c r="AX294" s="13" t="s">
        <v>75</v>
      </c>
      <c r="AY294" s="186" t="s">
        <v>271</v>
      </c>
    </row>
    <row r="295" spans="2:51" s="13" customFormat="1" x14ac:dyDescent="0.1">
      <c r="B295" s="184"/>
      <c r="D295" s="185" t="s">
        <v>280</v>
      </c>
      <c r="E295" s="186" t="s">
        <v>1</v>
      </c>
      <c r="F295" s="187" t="s">
        <v>4318</v>
      </c>
      <c r="H295" s="188">
        <v>2.2599999999999998</v>
      </c>
      <c r="I295" s="189"/>
      <c r="L295" s="184"/>
      <c r="M295" s="190"/>
      <c r="N295" s="191"/>
      <c r="O295" s="191"/>
      <c r="P295" s="191"/>
      <c r="Q295" s="191"/>
      <c r="R295" s="191"/>
      <c r="S295" s="191"/>
      <c r="T295" s="192"/>
      <c r="AT295" s="186" t="s">
        <v>280</v>
      </c>
      <c r="AU295" s="186" t="s">
        <v>88</v>
      </c>
      <c r="AV295" s="13" t="s">
        <v>88</v>
      </c>
      <c r="AW295" s="13" t="s">
        <v>29</v>
      </c>
      <c r="AX295" s="13" t="s">
        <v>75</v>
      </c>
      <c r="AY295" s="186" t="s">
        <v>271</v>
      </c>
    </row>
    <row r="296" spans="2:51" s="13" customFormat="1" ht="28.5" x14ac:dyDescent="0.1">
      <c r="B296" s="184"/>
      <c r="D296" s="185" t="s">
        <v>280</v>
      </c>
      <c r="E296" s="186" t="s">
        <v>1</v>
      </c>
      <c r="F296" s="187" t="s">
        <v>4319</v>
      </c>
      <c r="H296" s="188">
        <v>2.91</v>
      </c>
      <c r="I296" s="189"/>
      <c r="L296" s="184"/>
      <c r="M296" s="190"/>
      <c r="N296" s="191"/>
      <c r="O296" s="191"/>
      <c r="P296" s="191"/>
      <c r="Q296" s="191"/>
      <c r="R296" s="191"/>
      <c r="S296" s="191"/>
      <c r="T296" s="192"/>
      <c r="AT296" s="186" t="s">
        <v>280</v>
      </c>
      <c r="AU296" s="186" t="s">
        <v>88</v>
      </c>
      <c r="AV296" s="13" t="s">
        <v>88</v>
      </c>
      <c r="AW296" s="13" t="s">
        <v>29</v>
      </c>
      <c r="AX296" s="13" t="s">
        <v>75</v>
      </c>
      <c r="AY296" s="186" t="s">
        <v>271</v>
      </c>
    </row>
    <row r="297" spans="2:51" s="13" customFormat="1" x14ac:dyDescent="0.1">
      <c r="B297" s="184"/>
      <c r="D297" s="185" t="s">
        <v>280</v>
      </c>
      <c r="E297" s="186" t="s">
        <v>1</v>
      </c>
      <c r="F297" s="187" t="s">
        <v>4320</v>
      </c>
      <c r="H297" s="188">
        <v>0.47</v>
      </c>
      <c r="I297" s="189"/>
      <c r="L297" s="184"/>
      <c r="M297" s="190"/>
      <c r="N297" s="191"/>
      <c r="O297" s="191"/>
      <c r="P297" s="191"/>
      <c r="Q297" s="191"/>
      <c r="R297" s="191"/>
      <c r="S297" s="191"/>
      <c r="T297" s="192"/>
      <c r="AT297" s="186" t="s">
        <v>280</v>
      </c>
      <c r="AU297" s="186" t="s">
        <v>88</v>
      </c>
      <c r="AV297" s="13" t="s">
        <v>88</v>
      </c>
      <c r="AW297" s="13" t="s">
        <v>29</v>
      </c>
      <c r="AX297" s="13" t="s">
        <v>75</v>
      </c>
      <c r="AY297" s="186" t="s">
        <v>271</v>
      </c>
    </row>
    <row r="298" spans="2:51" s="13" customFormat="1" x14ac:dyDescent="0.1">
      <c r="B298" s="184"/>
      <c r="D298" s="185" t="s">
        <v>280</v>
      </c>
      <c r="E298" s="186" t="s">
        <v>1</v>
      </c>
      <c r="F298" s="187" t="s">
        <v>4321</v>
      </c>
      <c r="H298" s="188">
        <v>0.44</v>
      </c>
      <c r="I298" s="189"/>
      <c r="L298" s="184"/>
      <c r="M298" s="190"/>
      <c r="N298" s="191"/>
      <c r="O298" s="191"/>
      <c r="P298" s="191"/>
      <c r="Q298" s="191"/>
      <c r="R298" s="191"/>
      <c r="S298" s="191"/>
      <c r="T298" s="192"/>
      <c r="AT298" s="186" t="s">
        <v>280</v>
      </c>
      <c r="AU298" s="186" t="s">
        <v>88</v>
      </c>
      <c r="AV298" s="13" t="s">
        <v>88</v>
      </c>
      <c r="AW298" s="13" t="s">
        <v>29</v>
      </c>
      <c r="AX298" s="13" t="s">
        <v>75</v>
      </c>
      <c r="AY298" s="186" t="s">
        <v>271</v>
      </c>
    </row>
    <row r="299" spans="2:51" s="13" customFormat="1" x14ac:dyDescent="0.1">
      <c r="B299" s="184"/>
      <c r="D299" s="185" t="s">
        <v>280</v>
      </c>
      <c r="E299" s="186" t="s">
        <v>1</v>
      </c>
      <c r="F299" s="187" t="s">
        <v>4322</v>
      </c>
      <c r="H299" s="188">
        <v>0.4</v>
      </c>
      <c r="I299" s="189"/>
      <c r="L299" s="184"/>
      <c r="M299" s="190"/>
      <c r="N299" s="191"/>
      <c r="O299" s="191"/>
      <c r="P299" s="191"/>
      <c r="Q299" s="191"/>
      <c r="R299" s="191"/>
      <c r="S299" s="191"/>
      <c r="T299" s="192"/>
      <c r="AT299" s="186" t="s">
        <v>280</v>
      </c>
      <c r="AU299" s="186" t="s">
        <v>88</v>
      </c>
      <c r="AV299" s="13" t="s">
        <v>88</v>
      </c>
      <c r="AW299" s="13" t="s">
        <v>29</v>
      </c>
      <c r="AX299" s="13" t="s">
        <v>75</v>
      </c>
      <c r="AY299" s="186" t="s">
        <v>271</v>
      </c>
    </row>
    <row r="300" spans="2:51" s="13" customFormat="1" ht="37.5" x14ac:dyDescent="0.1">
      <c r="B300" s="184"/>
      <c r="D300" s="185" t="s">
        <v>280</v>
      </c>
      <c r="E300" s="186" t="s">
        <v>1</v>
      </c>
      <c r="F300" s="187" t="s">
        <v>4323</v>
      </c>
      <c r="H300" s="188">
        <v>1.61</v>
      </c>
      <c r="I300" s="189"/>
      <c r="L300" s="184"/>
      <c r="M300" s="190"/>
      <c r="N300" s="191"/>
      <c r="O300" s="191"/>
      <c r="P300" s="191"/>
      <c r="Q300" s="191"/>
      <c r="R300" s="191"/>
      <c r="S300" s="191"/>
      <c r="T300" s="192"/>
      <c r="AT300" s="186" t="s">
        <v>280</v>
      </c>
      <c r="AU300" s="186" t="s">
        <v>88</v>
      </c>
      <c r="AV300" s="13" t="s">
        <v>88</v>
      </c>
      <c r="AW300" s="13" t="s">
        <v>29</v>
      </c>
      <c r="AX300" s="13" t="s">
        <v>75</v>
      </c>
      <c r="AY300" s="186" t="s">
        <v>271</v>
      </c>
    </row>
    <row r="301" spans="2:51" s="13" customFormat="1" ht="37.5" x14ac:dyDescent="0.1">
      <c r="B301" s="184"/>
      <c r="D301" s="185" t="s">
        <v>280</v>
      </c>
      <c r="E301" s="186" t="s">
        <v>1</v>
      </c>
      <c r="F301" s="187" t="s">
        <v>4324</v>
      </c>
      <c r="H301" s="188">
        <v>1.62</v>
      </c>
      <c r="I301" s="189"/>
      <c r="L301" s="184"/>
      <c r="M301" s="190"/>
      <c r="N301" s="191"/>
      <c r="O301" s="191"/>
      <c r="P301" s="191"/>
      <c r="Q301" s="191"/>
      <c r="R301" s="191"/>
      <c r="S301" s="191"/>
      <c r="T301" s="192"/>
      <c r="AT301" s="186" t="s">
        <v>280</v>
      </c>
      <c r="AU301" s="186" t="s">
        <v>88</v>
      </c>
      <c r="AV301" s="13" t="s">
        <v>88</v>
      </c>
      <c r="AW301" s="13" t="s">
        <v>29</v>
      </c>
      <c r="AX301" s="13" t="s">
        <v>75</v>
      </c>
      <c r="AY301" s="186" t="s">
        <v>271</v>
      </c>
    </row>
    <row r="302" spans="2:51" s="13" customFormat="1" ht="28.5" x14ac:dyDescent="0.1">
      <c r="B302" s="184"/>
      <c r="D302" s="185" t="s">
        <v>280</v>
      </c>
      <c r="E302" s="186" t="s">
        <v>1</v>
      </c>
      <c r="F302" s="187" t="s">
        <v>4325</v>
      </c>
      <c r="H302" s="188">
        <v>0.67</v>
      </c>
      <c r="I302" s="189"/>
      <c r="L302" s="184"/>
      <c r="M302" s="190"/>
      <c r="N302" s="191"/>
      <c r="O302" s="191"/>
      <c r="P302" s="191"/>
      <c r="Q302" s="191"/>
      <c r="R302" s="191"/>
      <c r="S302" s="191"/>
      <c r="T302" s="192"/>
      <c r="AT302" s="186" t="s">
        <v>280</v>
      </c>
      <c r="AU302" s="186" t="s">
        <v>88</v>
      </c>
      <c r="AV302" s="13" t="s">
        <v>88</v>
      </c>
      <c r="AW302" s="13" t="s">
        <v>29</v>
      </c>
      <c r="AX302" s="13" t="s">
        <v>75</v>
      </c>
      <c r="AY302" s="186" t="s">
        <v>271</v>
      </c>
    </row>
    <row r="303" spans="2:51" s="13" customFormat="1" ht="37.5" x14ac:dyDescent="0.1">
      <c r="B303" s="184"/>
      <c r="D303" s="185" t="s">
        <v>280</v>
      </c>
      <c r="E303" s="186" t="s">
        <v>1</v>
      </c>
      <c r="F303" s="187" t="s">
        <v>4326</v>
      </c>
      <c r="H303" s="188">
        <v>0.92</v>
      </c>
      <c r="I303" s="189"/>
      <c r="L303" s="184"/>
      <c r="M303" s="190"/>
      <c r="N303" s="191"/>
      <c r="O303" s="191"/>
      <c r="P303" s="191"/>
      <c r="Q303" s="191"/>
      <c r="R303" s="191"/>
      <c r="S303" s="191"/>
      <c r="T303" s="192"/>
      <c r="AT303" s="186" t="s">
        <v>280</v>
      </c>
      <c r="AU303" s="186" t="s">
        <v>88</v>
      </c>
      <c r="AV303" s="13" t="s">
        <v>88</v>
      </c>
      <c r="AW303" s="13" t="s">
        <v>29</v>
      </c>
      <c r="AX303" s="13" t="s">
        <v>75</v>
      </c>
      <c r="AY303" s="186" t="s">
        <v>271</v>
      </c>
    </row>
    <row r="304" spans="2:51" s="13" customFormat="1" x14ac:dyDescent="0.1">
      <c r="B304" s="184"/>
      <c r="D304" s="185" t="s">
        <v>280</v>
      </c>
      <c r="E304" s="186" t="s">
        <v>1</v>
      </c>
      <c r="F304" s="187" t="s">
        <v>4327</v>
      </c>
      <c r="H304" s="188">
        <v>2.09</v>
      </c>
      <c r="I304" s="189"/>
      <c r="L304" s="184"/>
      <c r="M304" s="190"/>
      <c r="N304" s="191"/>
      <c r="O304" s="191"/>
      <c r="P304" s="191"/>
      <c r="Q304" s="191"/>
      <c r="R304" s="191"/>
      <c r="S304" s="191"/>
      <c r="T304" s="192"/>
      <c r="AT304" s="186" t="s">
        <v>280</v>
      </c>
      <c r="AU304" s="186" t="s">
        <v>88</v>
      </c>
      <c r="AV304" s="13" t="s">
        <v>88</v>
      </c>
      <c r="AW304" s="13" t="s">
        <v>29</v>
      </c>
      <c r="AX304" s="13" t="s">
        <v>75</v>
      </c>
      <c r="AY304" s="186" t="s">
        <v>271</v>
      </c>
    </row>
    <row r="305" spans="1:65" s="15" customFormat="1" x14ac:dyDescent="0.1">
      <c r="B305" s="201"/>
      <c r="D305" s="185" t="s">
        <v>280</v>
      </c>
      <c r="E305" s="202" t="s">
        <v>224</v>
      </c>
      <c r="F305" s="203" t="s">
        <v>293</v>
      </c>
      <c r="H305" s="204">
        <v>100.15</v>
      </c>
      <c r="I305" s="205"/>
      <c r="L305" s="201"/>
      <c r="M305" s="206"/>
      <c r="N305" s="207"/>
      <c r="O305" s="207"/>
      <c r="P305" s="207"/>
      <c r="Q305" s="207"/>
      <c r="R305" s="207"/>
      <c r="S305" s="207"/>
      <c r="T305" s="208"/>
      <c r="AT305" s="202" t="s">
        <v>280</v>
      </c>
      <c r="AU305" s="202" t="s">
        <v>88</v>
      </c>
      <c r="AV305" s="15" t="s">
        <v>286</v>
      </c>
      <c r="AW305" s="15" t="s">
        <v>29</v>
      </c>
      <c r="AX305" s="15" t="s">
        <v>75</v>
      </c>
      <c r="AY305" s="202" t="s">
        <v>271</v>
      </c>
    </row>
    <row r="306" spans="1:65" s="13" customFormat="1" x14ac:dyDescent="0.1">
      <c r="B306" s="184"/>
      <c r="D306" s="185" t="s">
        <v>280</v>
      </c>
      <c r="E306" s="186" t="s">
        <v>1</v>
      </c>
      <c r="F306" s="187" t="s">
        <v>457</v>
      </c>
      <c r="H306" s="188">
        <v>7.01</v>
      </c>
      <c r="I306" s="189"/>
      <c r="L306" s="184"/>
      <c r="M306" s="190"/>
      <c r="N306" s="191"/>
      <c r="O306" s="191"/>
      <c r="P306" s="191"/>
      <c r="Q306" s="191"/>
      <c r="R306" s="191"/>
      <c r="S306" s="191"/>
      <c r="T306" s="192"/>
      <c r="AT306" s="186" t="s">
        <v>280</v>
      </c>
      <c r="AU306" s="186" t="s">
        <v>88</v>
      </c>
      <c r="AV306" s="13" t="s">
        <v>88</v>
      </c>
      <c r="AW306" s="13" t="s">
        <v>29</v>
      </c>
      <c r="AX306" s="13" t="s">
        <v>75</v>
      </c>
      <c r="AY306" s="186" t="s">
        <v>271</v>
      </c>
    </row>
    <row r="307" spans="1:65" s="14" customFormat="1" x14ac:dyDescent="0.1">
      <c r="B307" s="193"/>
      <c r="D307" s="185" t="s">
        <v>280</v>
      </c>
      <c r="E307" s="194" t="s">
        <v>219</v>
      </c>
      <c r="F307" s="195" t="s">
        <v>282</v>
      </c>
      <c r="H307" s="196">
        <v>107.16</v>
      </c>
      <c r="I307" s="197"/>
      <c r="L307" s="193"/>
      <c r="M307" s="198"/>
      <c r="N307" s="199"/>
      <c r="O307" s="199"/>
      <c r="P307" s="199"/>
      <c r="Q307" s="199"/>
      <c r="R307" s="199"/>
      <c r="S307" s="199"/>
      <c r="T307" s="200"/>
      <c r="AT307" s="194" t="s">
        <v>280</v>
      </c>
      <c r="AU307" s="194" t="s">
        <v>88</v>
      </c>
      <c r="AV307" s="14" t="s">
        <v>278</v>
      </c>
      <c r="AW307" s="14" t="s">
        <v>29</v>
      </c>
      <c r="AX307" s="14" t="s">
        <v>82</v>
      </c>
      <c r="AY307" s="194" t="s">
        <v>271</v>
      </c>
    </row>
    <row r="308" spans="1:65" s="2" customFormat="1" ht="33" customHeight="1" x14ac:dyDescent="0.15">
      <c r="A308" s="35"/>
      <c r="B308" s="141"/>
      <c r="C308" s="172" t="s">
        <v>488</v>
      </c>
      <c r="D308" s="172" t="s">
        <v>274</v>
      </c>
      <c r="E308" s="173" t="s">
        <v>459</v>
      </c>
      <c r="F308" s="174" t="s">
        <v>460</v>
      </c>
      <c r="G308" s="175" t="s">
        <v>289</v>
      </c>
      <c r="H308" s="176">
        <v>1393.08</v>
      </c>
      <c r="I308" s="177"/>
      <c r="J308" s="176">
        <f>ROUND(I308*H308,2)</f>
        <v>0</v>
      </c>
      <c r="K308" s="178"/>
      <c r="L308" s="36"/>
      <c r="M308" s="179" t="s">
        <v>1</v>
      </c>
      <c r="N308" s="180" t="s">
        <v>41</v>
      </c>
      <c r="O308" s="61"/>
      <c r="P308" s="181">
        <f>O308*H308</f>
        <v>0</v>
      </c>
      <c r="Q308" s="181">
        <v>7.4271999999999999E-4</v>
      </c>
      <c r="R308" s="181">
        <f>Q308*H308</f>
        <v>1.0346683775999999</v>
      </c>
      <c r="S308" s="181">
        <v>0.11</v>
      </c>
      <c r="T308" s="182">
        <f>S308*H308</f>
        <v>153.2388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3" t="s">
        <v>278</v>
      </c>
      <c r="AT308" s="183" t="s">
        <v>274</v>
      </c>
      <c r="AU308" s="183" t="s">
        <v>88</v>
      </c>
      <c r="AY308" s="18" t="s">
        <v>271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88</v>
      </c>
      <c r="BK308" s="105">
        <f>ROUND(I308*H308,2)</f>
        <v>0</v>
      </c>
      <c r="BL308" s="18" t="s">
        <v>278</v>
      </c>
      <c r="BM308" s="183" t="s">
        <v>461</v>
      </c>
    </row>
    <row r="309" spans="1:65" s="13" customFormat="1" x14ac:dyDescent="0.1">
      <c r="B309" s="184"/>
      <c r="D309" s="185" t="s">
        <v>280</v>
      </c>
      <c r="E309" s="186" t="s">
        <v>1</v>
      </c>
      <c r="F309" s="187" t="s">
        <v>462</v>
      </c>
      <c r="H309" s="188">
        <v>1393.08</v>
      </c>
      <c r="I309" s="189"/>
      <c r="L309" s="184"/>
      <c r="M309" s="190"/>
      <c r="N309" s="191"/>
      <c r="O309" s="191"/>
      <c r="P309" s="191"/>
      <c r="Q309" s="191"/>
      <c r="R309" s="191"/>
      <c r="S309" s="191"/>
      <c r="T309" s="192"/>
      <c r="AT309" s="186" t="s">
        <v>280</v>
      </c>
      <c r="AU309" s="186" t="s">
        <v>88</v>
      </c>
      <c r="AV309" s="13" t="s">
        <v>88</v>
      </c>
      <c r="AW309" s="13" t="s">
        <v>29</v>
      </c>
      <c r="AX309" s="13" t="s">
        <v>75</v>
      </c>
      <c r="AY309" s="186" t="s">
        <v>271</v>
      </c>
    </row>
    <row r="310" spans="1:65" s="14" customFormat="1" x14ac:dyDescent="0.1">
      <c r="B310" s="193"/>
      <c r="D310" s="185" t="s">
        <v>280</v>
      </c>
      <c r="E310" s="194" t="s">
        <v>1</v>
      </c>
      <c r="F310" s="195" t="s">
        <v>282</v>
      </c>
      <c r="H310" s="196">
        <v>1393.08</v>
      </c>
      <c r="I310" s="197"/>
      <c r="L310" s="193"/>
      <c r="M310" s="198"/>
      <c r="N310" s="199"/>
      <c r="O310" s="199"/>
      <c r="P310" s="199"/>
      <c r="Q310" s="199"/>
      <c r="R310" s="199"/>
      <c r="S310" s="199"/>
      <c r="T310" s="200"/>
      <c r="AT310" s="194" t="s">
        <v>280</v>
      </c>
      <c r="AU310" s="194" t="s">
        <v>88</v>
      </c>
      <c r="AV310" s="14" t="s">
        <v>278</v>
      </c>
      <c r="AW310" s="14" t="s">
        <v>29</v>
      </c>
      <c r="AX310" s="14" t="s">
        <v>82</v>
      </c>
      <c r="AY310" s="194" t="s">
        <v>271</v>
      </c>
    </row>
    <row r="311" spans="1:65" s="12" customFormat="1" ht="22.9" customHeight="1" x14ac:dyDescent="0.15">
      <c r="B311" s="159"/>
      <c r="D311" s="160" t="s">
        <v>74</v>
      </c>
      <c r="E311" s="170" t="s">
        <v>463</v>
      </c>
      <c r="F311" s="170" t="s">
        <v>464</v>
      </c>
      <c r="I311" s="162"/>
      <c r="J311" s="171">
        <f>BK311</f>
        <v>0</v>
      </c>
      <c r="L311" s="159"/>
      <c r="M311" s="164"/>
      <c r="N311" s="165"/>
      <c r="O311" s="165"/>
      <c r="P311" s="166">
        <f>P312</f>
        <v>0</v>
      </c>
      <c r="Q311" s="165"/>
      <c r="R311" s="166">
        <f>R312</f>
        <v>0</v>
      </c>
      <c r="S311" s="165"/>
      <c r="T311" s="167">
        <f>T312</f>
        <v>0</v>
      </c>
      <c r="AR311" s="160" t="s">
        <v>82</v>
      </c>
      <c r="AT311" s="168" t="s">
        <v>74</v>
      </c>
      <c r="AU311" s="168" t="s">
        <v>82</v>
      </c>
      <c r="AY311" s="160" t="s">
        <v>271</v>
      </c>
      <c r="BK311" s="169">
        <f>BK312</f>
        <v>0</v>
      </c>
    </row>
    <row r="312" spans="1:65" s="2" customFormat="1" ht="21.75" customHeight="1" x14ac:dyDescent="0.15">
      <c r="A312" s="35"/>
      <c r="B312" s="141"/>
      <c r="C312" s="172" t="s">
        <v>496</v>
      </c>
      <c r="D312" s="172" t="s">
        <v>274</v>
      </c>
      <c r="E312" s="173" t="s">
        <v>466</v>
      </c>
      <c r="F312" s="174" t="s">
        <v>467</v>
      </c>
      <c r="G312" s="175" t="s">
        <v>412</v>
      </c>
      <c r="H312" s="176">
        <v>63.33</v>
      </c>
      <c r="I312" s="177"/>
      <c r="J312" s="176">
        <f>ROUND(I312*H312,2)</f>
        <v>0</v>
      </c>
      <c r="K312" s="178"/>
      <c r="L312" s="36"/>
      <c r="M312" s="179" t="s">
        <v>1</v>
      </c>
      <c r="N312" s="180" t="s">
        <v>41</v>
      </c>
      <c r="O312" s="61"/>
      <c r="P312" s="181">
        <f>O312*H312</f>
        <v>0</v>
      </c>
      <c r="Q312" s="181">
        <v>0</v>
      </c>
      <c r="R312" s="181">
        <f>Q312*H312</f>
        <v>0</v>
      </c>
      <c r="S312" s="181">
        <v>0</v>
      </c>
      <c r="T312" s="18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3" t="s">
        <v>278</v>
      </c>
      <c r="AT312" s="183" t="s">
        <v>274</v>
      </c>
      <c r="AU312" s="183" t="s">
        <v>88</v>
      </c>
      <c r="AY312" s="18" t="s">
        <v>271</v>
      </c>
      <c r="BE312" s="105">
        <f>IF(N312="základná",J312,0)</f>
        <v>0</v>
      </c>
      <c r="BF312" s="105">
        <f>IF(N312="znížená",J312,0)</f>
        <v>0</v>
      </c>
      <c r="BG312" s="105">
        <f>IF(N312="zákl. prenesená",J312,0)</f>
        <v>0</v>
      </c>
      <c r="BH312" s="105">
        <f>IF(N312="zníž. prenesená",J312,0)</f>
        <v>0</v>
      </c>
      <c r="BI312" s="105">
        <f>IF(N312="nulová",J312,0)</f>
        <v>0</v>
      </c>
      <c r="BJ312" s="18" t="s">
        <v>88</v>
      </c>
      <c r="BK312" s="105">
        <f>ROUND(I312*H312,2)</f>
        <v>0</v>
      </c>
      <c r="BL312" s="18" t="s">
        <v>278</v>
      </c>
      <c r="BM312" s="183" t="s">
        <v>468</v>
      </c>
    </row>
    <row r="313" spans="1:65" s="12" customFormat="1" ht="25.9" customHeight="1" x14ac:dyDescent="0.15">
      <c r="B313" s="159"/>
      <c r="D313" s="160" t="s">
        <v>74</v>
      </c>
      <c r="E313" s="161" t="s">
        <v>469</v>
      </c>
      <c r="F313" s="161" t="s">
        <v>470</v>
      </c>
      <c r="I313" s="162"/>
      <c r="J313" s="163">
        <f>BK313</f>
        <v>0</v>
      </c>
      <c r="L313" s="159"/>
      <c r="M313" s="164"/>
      <c r="N313" s="165"/>
      <c r="O313" s="165"/>
      <c r="P313" s="166">
        <f>P314+P323+P337+P352+P356+P367</f>
        <v>0</v>
      </c>
      <c r="Q313" s="165"/>
      <c r="R313" s="166">
        <f>R314+R323+R337+R352+R356+R367</f>
        <v>0</v>
      </c>
      <c r="S313" s="165"/>
      <c r="T313" s="167">
        <f>T314+T323+T337+T352+T356+T367</f>
        <v>65.986943999999994</v>
      </c>
      <c r="AR313" s="160" t="s">
        <v>88</v>
      </c>
      <c r="AT313" s="168" t="s">
        <v>74</v>
      </c>
      <c r="AU313" s="168" t="s">
        <v>75</v>
      </c>
      <c r="AY313" s="160" t="s">
        <v>271</v>
      </c>
      <c r="BK313" s="169">
        <f>BK314+BK323+BK337+BK352+BK356+BK367</f>
        <v>0</v>
      </c>
    </row>
    <row r="314" spans="1:65" s="12" customFormat="1" ht="22.9" customHeight="1" x14ac:dyDescent="0.15">
      <c r="B314" s="159"/>
      <c r="D314" s="160" t="s">
        <v>74</v>
      </c>
      <c r="E314" s="170" t="s">
        <v>471</v>
      </c>
      <c r="F314" s="170" t="s">
        <v>472</v>
      </c>
      <c r="I314" s="162"/>
      <c r="J314" s="171">
        <f>BK314</f>
        <v>0</v>
      </c>
      <c r="L314" s="159"/>
      <c r="M314" s="164"/>
      <c r="N314" s="165"/>
      <c r="O314" s="165"/>
      <c r="P314" s="166">
        <f>SUM(P315:P322)</f>
        <v>0</v>
      </c>
      <c r="Q314" s="165"/>
      <c r="R314" s="166">
        <f>SUM(R315:R322)</f>
        <v>0</v>
      </c>
      <c r="S314" s="165"/>
      <c r="T314" s="167">
        <f>SUM(T315:T322)</f>
        <v>0.39116000000000001</v>
      </c>
      <c r="AR314" s="160" t="s">
        <v>88</v>
      </c>
      <c r="AT314" s="168" t="s">
        <v>74</v>
      </c>
      <c r="AU314" s="168" t="s">
        <v>82</v>
      </c>
      <c r="AY314" s="160" t="s">
        <v>271</v>
      </c>
      <c r="BK314" s="169">
        <f>SUM(BK315:BK322)</f>
        <v>0</v>
      </c>
    </row>
    <row r="315" spans="1:65" s="2" customFormat="1" ht="33" customHeight="1" x14ac:dyDescent="0.15">
      <c r="A315" s="35"/>
      <c r="B315" s="141"/>
      <c r="C315" s="172" t="s">
        <v>500</v>
      </c>
      <c r="D315" s="172" t="s">
        <v>274</v>
      </c>
      <c r="E315" s="173" t="s">
        <v>474</v>
      </c>
      <c r="F315" s="174" t="s">
        <v>475</v>
      </c>
      <c r="G315" s="175" t="s">
        <v>476</v>
      </c>
      <c r="H315" s="176">
        <v>4</v>
      </c>
      <c r="I315" s="177"/>
      <c r="J315" s="176">
        <f>ROUND(I315*H315,2)</f>
        <v>0</v>
      </c>
      <c r="K315" s="178"/>
      <c r="L315" s="36"/>
      <c r="M315" s="179" t="s">
        <v>1</v>
      </c>
      <c r="N315" s="180" t="s">
        <v>41</v>
      </c>
      <c r="O315" s="61"/>
      <c r="P315" s="181">
        <f>O315*H315</f>
        <v>0</v>
      </c>
      <c r="Q315" s="181">
        <v>0</v>
      </c>
      <c r="R315" s="181">
        <f>Q315*H315</f>
        <v>0</v>
      </c>
      <c r="S315" s="181">
        <v>1.933E-2</v>
      </c>
      <c r="T315" s="182">
        <f>S315*H315</f>
        <v>7.732E-2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3" t="s">
        <v>367</v>
      </c>
      <c r="AT315" s="183" t="s">
        <v>274</v>
      </c>
      <c r="AU315" s="183" t="s">
        <v>88</v>
      </c>
      <c r="AY315" s="18" t="s">
        <v>271</v>
      </c>
      <c r="BE315" s="105">
        <f>IF(N315="základná",J315,0)</f>
        <v>0</v>
      </c>
      <c r="BF315" s="105">
        <f>IF(N315="znížená",J315,0)</f>
        <v>0</v>
      </c>
      <c r="BG315" s="105">
        <f>IF(N315="zákl. prenesená",J315,0)</f>
        <v>0</v>
      </c>
      <c r="BH315" s="105">
        <f>IF(N315="zníž. prenesená",J315,0)</f>
        <v>0</v>
      </c>
      <c r="BI315" s="105">
        <f>IF(N315="nulová",J315,0)</f>
        <v>0</v>
      </c>
      <c r="BJ315" s="18" t="s">
        <v>88</v>
      </c>
      <c r="BK315" s="105">
        <f>ROUND(I315*H315,2)</f>
        <v>0</v>
      </c>
      <c r="BL315" s="18" t="s">
        <v>367</v>
      </c>
      <c r="BM315" s="183" t="s">
        <v>477</v>
      </c>
    </row>
    <row r="316" spans="1:65" s="2" customFormat="1" ht="21.75" customHeight="1" x14ac:dyDescent="0.15">
      <c r="A316" s="35"/>
      <c r="B316" s="141"/>
      <c r="C316" s="172" t="s">
        <v>507</v>
      </c>
      <c r="D316" s="172" t="s">
        <v>274</v>
      </c>
      <c r="E316" s="173" t="s">
        <v>4328</v>
      </c>
      <c r="F316" s="174" t="s">
        <v>4329</v>
      </c>
      <c r="G316" s="175" t="s">
        <v>476</v>
      </c>
      <c r="H316" s="176">
        <v>4</v>
      </c>
      <c r="I316" s="177"/>
      <c r="J316" s="176">
        <f>ROUND(I316*H316,2)</f>
        <v>0</v>
      </c>
      <c r="K316" s="178"/>
      <c r="L316" s="36"/>
      <c r="M316" s="179" t="s">
        <v>1</v>
      </c>
      <c r="N316" s="180" t="s">
        <v>41</v>
      </c>
      <c r="O316" s="61"/>
      <c r="P316" s="181">
        <f>O316*H316</f>
        <v>0</v>
      </c>
      <c r="Q316" s="181">
        <v>0</v>
      </c>
      <c r="R316" s="181">
        <f>Q316*H316</f>
        <v>0</v>
      </c>
      <c r="S316" s="181">
        <v>1.72E-2</v>
      </c>
      <c r="T316" s="182">
        <f>S316*H316</f>
        <v>6.88E-2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3" t="s">
        <v>367</v>
      </c>
      <c r="AT316" s="183" t="s">
        <v>274</v>
      </c>
      <c r="AU316" s="183" t="s">
        <v>88</v>
      </c>
      <c r="AY316" s="18" t="s">
        <v>271</v>
      </c>
      <c r="BE316" s="105">
        <f>IF(N316="základná",J316,0)</f>
        <v>0</v>
      </c>
      <c r="BF316" s="105">
        <f>IF(N316="znížená",J316,0)</f>
        <v>0</v>
      </c>
      <c r="BG316" s="105">
        <f>IF(N316="zákl. prenesená",J316,0)</f>
        <v>0</v>
      </c>
      <c r="BH316" s="105">
        <f>IF(N316="zníž. prenesená",J316,0)</f>
        <v>0</v>
      </c>
      <c r="BI316" s="105">
        <f>IF(N316="nulová",J316,0)</f>
        <v>0</v>
      </c>
      <c r="BJ316" s="18" t="s">
        <v>88</v>
      </c>
      <c r="BK316" s="105">
        <f>ROUND(I316*H316,2)</f>
        <v>0</v>
      </c>
      <c r="BL316" s="18" t="s">
        <v>367</v>
      </c>
      <c r="BM316" s="183" t="s">
        <v>4330</v>
      </c>
    </row>
    <row r="317" spans="1:65" s="2" customFormat="1" ht="21.75" customHeight="1" x14ac:dyDescent="0.15">
      <c r="A317" s="35"/>
      <c r="B317" s="141"/>
      <c r="C317" s="172" t="s">
        <v>514</v>
      </c>
      <c r="D317" s="172" t="s">
        <v>274</v>
      </c>
      <c r="E317" s="173" t="s">
        <v>479</v>
      </c>
      <c r="F317" s="174" t="s">
        <v>480</v>
      </c>
      <c r="G317" s="175" t="s">
        <v>476</v>
      </c>
      <c r="H317" s="176">
        <v>4</v>
      </c>
      <c r="I317" s="177"/>
      <c r="J317" s="176">
        <f>ROUND(I317*H317,2)</f>
        <v>0</v>
      </c>
      <c r="K317" s="178"/>
      <c r="L317" s="36"/>
      <c r="M317" s="179" t="s">
        <v>1</v>
      </c>
      <c r="N317" s="180" t="s">
        <v>41</v>
      </c>
      <c r="O317" s="61"/>
      <c r="P317" s="181">
        <f>O317*H317</f>
        <v>0</v>
      </c>
      <c r="Q317" s="181">
        <v>0</v>
      </c>
      <c r="R317" s="181">
        <f>Q317*H317</f>
        <v>0</v>
      </c>
      <c r="S317" s="181">
        <v>1.9460000000000002E-2</v>
      </c>
      <c r="T317" s="182">
        <f>S317*H317</f>
        <v>7.7840000000000006E-2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3" t="s">
        <v>367</v>
      </c>
      <c r="AT317" s="183" t="s">
        <v>274</v>
      </c>
      <c r="AU317" s="183" t="s">
        <v>88</v>
      </c>
      <c r="AY317" s="18" t="s">
        <v>271</v>
      </c>
      <c r="BE317" s="105">
        <f>IF(N317="základná",J317,0)</f>
        <v>0</v>
      </c>
      <c r="BF317" s="105">
        <f>IF(N317="znížená",J317,0)</f>
        <v>0</v>
      </c>
      <c r="BG317" s="105">
        <f>IF(N317="zákl. prenesená",J317,0)</f>
        <v>0</v>
      </c>
      <c r="BH317" s="105">
        <f>IF(N317="zníž. prenesená",J317,0)</f>
        <v>0</v>
      </c>
      <c r="BI317" s="105">
        <f>IF(N317="nulová",J317,0)</f>
        <v>0</v>
      </c>
      <c r="BJ317" s="18" t="s">
        <v>88</v>
      </c>
      <c r="BK317" s="105">
        <f>ROUND(I317*H317,2)</f>
        <v>0</v>
      </c>
      <c r="BL317" s="18" t="s">
        <v>367</v>
      </c>
      <c r="BM317" s="183" t="s">
        <v>481</v>
      </c>
    </row>
    <row r="318" spans="1:65" s="13" customFormat="1" x14ac:dyDescent="0.1">
      <c r="B318" s="184"/>
      <c r="D318" s="185" t="s">
        <v>280</v>
      </c>
      <c r="E318" s="186" t="s">
        <v>1</v>
      </c>
      <c r="F318" s="187" t="s">
        <v>278</v>
      </c>
      <c r="H318" s="188">
        <v>4</v>
      </c>
      <c r="I318" s="189"/>
      <c r="L318" s="184"/>
      <c r="M318" s="190"/>
      <c r="N318" s="191"/>
      <c r="O318" s="191"/>
      <c r="P318" s="191"/>
      <c r="Q318" s="191"/>
      <c r="R318" s="191"/>
      <c r="S318" s="191"/>
      <c r="T318" s="192"/>
      <c r="AT318" s="186" t="s">
        <v>280</v>
      </c>
      <c r="AU318" s="186" t="s">
        <v>88</v>
      </c>
      <c r="AV318" s="13" t="s">
        <v>88</v>
      </c>
      <c r="AW318" s="13" t="s">
        <v>29</v>
      </c>
      <c r="AX318" s="13" t="s">
        <v>75</v>
      </c>
      <c r="AY318" s="186" t="s">
        <v>271</v>
      </c>
    </row>
    <row r="319" spans="1:65" s="14" customFormat="1" x14ac:dyDescent="0.1">
      <c r="B319" s="193"/>
      <c r="D319" s="185" t="s">
        <v>280</v>
      </c>
      <c r="E319" s="194" t="s">
        <v>1</v>
      </c>
      <c r="F319" s="195" t="s">
        <v>282</v>
      </c>
      <c r="H319" s="196">
        <v>4</v>
      </c>
      <c r="I319" s="197"/>
      <c r="L319" s="193"/>
      <c r="M319" s="198"/>
      <c r="N319" s="199"/>
      <c r="O319" s="199"/>
      <c r="P319" s="199"/>
      <c r="Q319" s="199"/>
      <c r="R319" s="199"/>
      <c r="S319" s="199"/>
      <c r="T319" s="200"/>
      <c r="AT319" s="194" t="s">
        <v>280</v>
      </c>
      <c r="AU319" s="194" t="s">
        <v>88</v>
      </c>
      <c r="AV319" s="14" t="s">
        <v>278</v>
      </c>
      <c r="AW319" s="14" t="s">
        <v>29</v>
      </c>
      <c r="AX319" s="14" t="s">
        <v>82</v>
      </c>
      <c r="AY319" s="194" t="s">
        <v>271</v>
      </c>
    </row>
    <row r="320" spans="1:65" s="2" customFormat="1" ht="33" customHeight="1" x14ac:dyDescent="0.15">
      <c r="A320" s="35"/>
      <c r="B320" s="141"/>
      <c r="C320" s="172" t="s">
        <v>519</v>
      </c>
      <c r="D320" s="172" t="s">
        <v>274</v>
      </c>
      <c r="E320" s="173" t="s">
        <v>4331</v>
      </c>
      <c r="F320" s="174" t="s">
        <v>4332</v>
      </c>
      <c r="G320" s="175" t="s">
        <v>476</v>
      </c>
      <c r="H320" s="176">
        <v>1</v>
      </c>
      <c r="I320" s="177"/>
      <c r="J320" s="176">
        <f>ROUND(I320*H320,2)</f>
        <v>0</v>
      </c>
      <c r="K320" s="178"/>
      <c r="L320" s="36"/>
      <c r="M320" s="179" t="s">
        <v>1</v>
      </c>
      <c r="N320" s="180" t="s">
        <v>41</v>
      </c>
      <c r="O320" s="61"/>
      <c r="P320" s="181">
        <f>O320*H320</f>
        <v>0</v>
      </c>
      <c r="Q320" s="181">
        <v>0</v>
      </c>
      <c r="R320" s="181">
        <f>Q320*H320</f>
        <v>0</v>
      </c>
      <c r="S320" s="181">
        <v>1.8800000000000001E-2</v>
      </c>
      <c r="T320" s="182">
        <f>S320*H320</f>
        <v>1.8800000000000001E-2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3" t="s">
        <v>367</v>
      </c>
      <c r="AT320" s="183" t="s">
        <v>274</v>
      </c>
      <c r="AU320" s="183" t="s">
        <v>88</v>
      </c>
      <c r="AY320" s="18" t="s">
        <v>271</v>
      </c>
      <c r="BE320" s="105">
        <f>IF(N320="základná",J320,0)</f>
        <v>0</v>
      </c>
      <c r="BF320" s="105">
        <f>IF(N320="znížená",J320,0)</f>
        <v>0</v>
      </c>
      <c r="BG320" s="105">
        <f>IF(N320="zákl. prenesená",J320,0)</f>
        <v>0</v>
      </c>
      <c r="BH320" s="105">
        <f>IF(N320="zníž. prenesená",J320,0)</f>
        <v>0</v>
      </c>
      <c r="BI320" s="105">
        <f>IF(N320="nulová",J320,0)</f>
        <v>0</v>
      </c>
      <c r="BJ320" s="18" t="s">
        <v>88</v>
      </c>
      <c r="BK320" s="105">
        <f>ROUND(I320*H320,2)</f>
        <v>0</v>
      </c>
      <c r="BL320" s="18" t="s">
        <v>367</v>
      </c>
      <c r="BM320" s="183" t="s">
        <v>4333</v>
      </c>
    </row>
    <row r="321" spans="1:65" s="2" customFormat="1" ht="21.75" customHeight="1" x14ac:dyDescent="0.15">
      <c r="A321" s="35"/>
      <c r="B321" s="141"/>
      <c r="C321" s="172" t="s">
        <v>528</v>
      </c>
      <c r="D321" s="172" t="s">
        <v>274</v>
      </c>
      <c r="E321" s="173" t="s">
        <v>4334</v>
      </c>
      <c r="F321" s="174" t="s">
        <v>4335</v>
      </c>
      <c r="G321" s="175" t="s">
        <v>476</v>
      </c>
      <c r="H321" s="176">
        <v>3</v>
      </c>
      <c r="I321" s="177"/>
      <c r="J321" s="176">
        <f>ROUND(I321*H321,2)</f>
        <v>0</v>
      </c>
      <c r="K321" s="178"/>
      <c r="L321" s="36"/>
      <c r="M321" s="179" t="s">
        <v>1</v>
      </c>
      <c r="N321" s="180" t="s">
        <v>41</v>
      </c>
      <c r="O321" s="61"/>
      <c r="P321" s="181">
        <f>O321*H321</f>
        <v>0</v>
      </c>
      <c r="Q321" s="181">
        <v>0</v>
      </c>
      <c r="R321" s="181">
        <f>Q321*H321</f>
        <v>0</v>
      </c>
      <c r="S321" s="181">
        <v>4.5999999999999999E-2</v>
      </c>
      <c r="T321" s="182">
        <f>S321*H321</f>
        <v>0.13800000000000001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3" t="s">
        <v>367</v>
      </c>
      <c r="AT321" s="183" t="s">
        <v>274</v>
      </c>
      <c r="AU321" s="183" t="s">
        <v>88</v>
      </c>
      <c r="AY321" s="18" t="s">
        <v>271</v>
      </c>
      <c r="BE321" s="105">
        <f>IF(N321="základná",J321,0)</f>
        <v>0</v>
      </c>
      <c r="BF321" s="105">
        <f>IF(N321="znížená",J321,0)</f>
        <v>0</v>
      </c>
      <c r="BG321" s="105">
        <f>IF(N321="zákl. prenesená",J321,0)</f>
        <v>0</v>
      </c>
      <c r="BH321" s="105">
        <f>IF(N321="zníž. prenesená",J321,0)</f>
        <v>0</v>
      </c>
      <c r="BI321" s="105">
        <f>IF(N321="nulová",J321,0)</f>
        <v>0</v>
      </c>
      <c r="BJ321" s="18" t="s">
        <v>88</v>
      </c>
      <c r="BK321" s="105">
        <f>ROUND(I321*H321,2)</f>
        <v>0</v>
      </c>
      <c r="BL321" s="18" t="s">
        <v>367</v>
      </c>
      <c r="BM321" s="183" t="s">
        <v>4336</v>
      </c>
    </row>
    <row r="322" spans="1:65" s="2" customFormat="1" ht="21.75" customHeight="1" x14ac:dyDescent="0.15">
      <c r="A322" s="35"/>
      <c r="B322" s="141"/>
      <c r="C322" s="172" t="s">
        <v>535</v>
      </c>
      <c r="D322" s="172" t="s">
        <v>274</v>
      </c>
      <c r="E322" s="173" t="s">
        <v>483</v>
      </c>
      <c r="F322" s="174" t="s">
        <v>484</v>
      </c>
      <c r="G322" s="175" t="s">
        <v>476</v>
      </c>
      <c r="H322" s="176">
        <v>4</v>
      </c>
      <c r="I322" s="177"/>
      <c r="J322" s="176">
        <f>ROUND(I322*H322,2)</f>
        <v>0</v>
      </c>
      <c r="K322" s="178"/>
      <c r="L322" s="36"/>
      <c r="M322" s="179" t="s">
        <v>1</v>
      </c>
      <c r="N322" s="180" t="s">
        <v>41</v>
      </c>
      <c r="O322" s="61"/>
      <c r="P322" s="181">
        <f>O322*H322</f>
        <v>0</v>
      </c>
      <c r="Q322" s="181">
        <v>0</v>
      </c>
      <c r="R322" s="181">
        <f>Q322*H322</f>
        <v>0</v>
      </c>
      <c r="S322" s="181">
        <v>2.5999999999999999E-3</v>
      </c>
      <c r="T322" s="182">
        <f>S322*H322</f>
        <v>1.04E-2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3" t="s">
        <v>367</v>
      </c>
      <c r="AT322" s="183" t="s">
        <v>274</v>
      </c>
      <c r="AU322" s="183" t="s">
        <v>88</v>
      </c>
      <c r="AY322" s="18" t="s">
        <v>271</v>
      </c>
      <c r="BE322" s="105">
        <f>IF(N322="základná",J322,0)</f>
        <v>0</v>
      </c>
      <c r="BF322" s="105">
        <f>IF(N322="znížená",J322,0)</f>
        <v>0</v>
      </c>
      <c r="BG322" s="105">
        <f>IF(N322="zákl. prenesená",J322,0)</f>
        <v>0</v>
      </c>
      <c r="BH322" s="105">
        <f>IF(N322="zníž. prenesená",J322,0)</f>
        <v>0</v>
      </c>
      <c r="BI322" s="105">
        <f>IF(N322="nulová",J322,0)</f>
        <v>0</v>
      </c>
      <c r="BJ322" s="18" t="s">
        <v>88</v>
      </c>
      <c r="BK322" s="105">
        <f>ROUND(I322*H322,2)</f>
        <v>0</v>
      </c>
      <c r="BL322" s="18" t="s">
        <v>367</v>
      </c>
      <c r="BM322" s="183" t="s">
        <v>485</v>
      </c>
    </row>
    <row r="323" spans="1:65" s="12" customFormat="1" ht="22.9" customHeight="1" x14ac:dyDescent="0.15">
      <c r="B323" s="159"/>
      <c r="D323" s="160" t="s">
        <v>74</v>
      </c>
      <c r="E323" s="170" t="s">
        <v>486</v>
      </c>
      <c r="F323" s="170" t="s">
        <v>487</v>
      </c>
      <c r="I323" s="162"/>
      <c r="J323" s="171">
        <f>BK323</f>
        <v>0</v>
      </c>
      <c r="L323" s="159"/>
      <c r="M323" s="164"/>
      <c r="N323" s="165"/>
      <c r="O323" s="165"/>
      <c r="P323" s="166">
        <f>SUM(P324:P336)</f>
        <v>0</v>
      </c>
      <c r="Q323" s="165"/>
      <c r="R323" s="166">
        <f>SUM(R324:R336)</f>
        <v>0</v>
      </c>
      <c r="S323" s="165"/>
      <c r="T323" s="167">
        <f>SUM(T324:T336)</f>
        <v>59.428779999999996</v>
      </c>
      <c r="AR323" s="160" t="s">
        <v>88</v>
      </c>
      <c r="AT323" s="168" t="s">
        <v>74</v>
      </c>
      <c r="AU323" s="168" t="s">
        <v>82</v>
      </c>
      <c r="AY323" s="160" t="s">
        <v>271</v>
      </c>
      <c r="BK323" s="169">
        <f>SUM(BK324:BK336)</f>
        <v>0</v>
      </c>
    </row>
    <row r="324" spans="1:65" s="2" customFormat="1" ht="33" customHeight="1" x14ac:dyDescent="0.15">
      <c r="A324" s="35"/>
      <c r="B324" s="141"/>
      <c r="C324" s="172" t="s">
        <v>542</v>
      </c>
      <c r="D324" s="172" t="s">
        <v>274</v>
      </c>
      <c r="E324" s="173" t="s">
        <v>489</v>
      </c>
      <c r="F324" s="174" t="s">
        <v>490</v>
      </c>
      <c r="G324" s="175" t="s">
        <v>319</v>
      </c>
      <c r="H324" s="176">
        <v>1970.1</v>
      </c>
      <c r="I324" s="177"/>
      <c r="J324" s="176">
        <f>ROUND(I324*H324,2)</f>
        <v>0</v>
      </c>
      <c r="K324" s="178"/>
      <c r="L324" s="36"/>
      <c r="M324" s="179" t="s">
        <v>1</v>
      </c>
      <c r="N324" s="180" t="s">
        <v>41</v>
      </c>
      <c r="O324" s="61"/>
      <c r="P324" s="181">
        <f>O324*H324</f>
        <v>0</v>
      </c>
      <c r="Q324" s="181">
        <v>0</v>
      </c>
      <c r="R324" s="181">
        <f>Q324*H324</f>
        <v>0</v>
      </c>
      <c r="S324" s="181">
        <v>1.4E-2</v>
      </c>
      <c r="T324" s="182">
        <f>S324*H324</f>
        <v>27.581399999999999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3" t="s">
        <v>367</v>
      </c>
      <c r="AT324" s="183" t="s">
        <v>274</v>
      </c>
      <c r="AU324" s="183" t="s">
        <v>88</v>
      </c>
      <c r="AY324" s="18" t="s">
        <v>271</v>
      </c>
      <c r="BE324" s="105">
        <f>IF(N324="základná",J324,0)</f>
        <v>0</v>
      </c>
      <c r="BF324" s="105">
        <f>IF(N324="znížená",J324,0)</f>
        <v>0</v>
      </c>
      <c r="BG324" s="105">
        <f>IF(N324="zákl. prenesená",J324,0)</f>
        <v>0</v>
      </c>
      <c r="BH324" s="105">
        <f>IF(N324="zníž. prenesená",J324,0)</f>
        <v>0</v>
      </c>
      <c r="BI324" s="105">
        <f>IF(N324="nulová",J324,0)</f>
        <v>0</v>
      </c>
      <c r="BJ324" s="18" t="s">
        <v>88</v>
      </c>
      <c r="BK324" s="105">
        <f>ROUND(I324*H324,2)</f>
        <v>0</v>
      </c>
      <c r="BL324" s="18" t="s">
        <v>367</v>
      </c>
      <c r="BM324" s="183" t="s">
        <v>491</v>
      </c>
    </row>
    <row r="325" spans="1:65" s="13" customFormat="1" x14ac:dyDescent="0.1">
      <c r="B325" s="184"/>
      <c r="D325" s="185" t="s">
        <v>280</v>
      </c>
      <c r="E325" s="186" t="s">
        <v>1</v>
      </c>
      <c r="F325" s="187" t="s">
        <v>4337</v>
      </c>
      <c r="H325" s="188">
        <v>760.36</v>
      </c>
      <c r="I325" s="189"/>
      <c r="L325" s="184"/>
      <c r="M325" s="190"/>
      <c r="N325" s="191"/>
      <c r="O325" s="191"/>
      <c r="P325" s="191"/>
      <c r="Q325" s="191"/>
      <c r="R325" s="191"/>
      <c r="S325" s="191"/>
      <c r="T325" s="192"/>
      <c r="AT325" s="186" t="s">
        <v>280</v>
      </c>
      <c r="AU325" s="186" t="s">
        <v>88</v>
      </c>
      <c r="AV325" s="13" t="s">
        <v>88</v>
      </c>
      <c r="AW325" s="13" t="s">
        <v>29</v>
      </c>
      <c r="AX325" s="13" t="s">
        <v>75</v>
      </c>
      <c r="AY325" s="186" t="s">
        <v>271</v>
      </c>
    </row>
    <row r="326" spans="1:65" s="13" customFormat="1" ht="19.5" x14ac:dyDescent="0.1">
      <c r="B326" s="184"/>
      <c r="D326" s="185" t="s">
        <v>280</v>
      </c>
      <c r="E326" s="186" t="s">
        <v>1</v>
      </c>
      <c r="F326" s="187" t="s">
        <v>4338</v>
      </c>
      <c r="H326" s="188">
        <v>858.78</v>
      </c>
      <c r="I326" s="189"/>
      <c r="L326" s="184"/>
      <c r="M326" s="190"/>
      <c r="N326" s="191"/>
      <c r="O326" s="191"/>
      <c r="P326" s="191"/>
      <c r="Q326" s="191"/>
      <c r="R326" s="191"/>
      <c r="S326" s="191"/>
      <c r="T326" s="192"/>
      <c r="AT326" s="186" t="s">
        <v>280</v>
      </c>
      <c r="AU326" s="186" t="s">
        <v>88</v>
      </c>
      <c r="AV326" s="13" t="s">
        <v>88</v>
      </c>
      <c r="AW326" s="13" t="s">
        <v>29</v>
      </c>
      <c r="AX326" s="13" t="s">
        <v>75</v>
      </c>
      <c r="AY326" s="186" t="s">
        <v>271</v>
      </c>
    </row>
    <row r="327" spans="1:65" s="13" customFormat="1" x14ac:dyDescent="0.1">
      <c r="B327" s="184"/>
      <c r="D327" s="185" t="s">
        <v>280</v>
      </c>
      <c r="E327" s="186" t="s">
        <v>1</v>
      </c>
      <c r="F327" s="187" t="s">
        <v>494</v>
      </c>
      <c r="H327" s="188">
        <v>171.86</v>
      </c>
      <c r="I327" s="189"/>
      <c r="L327" s="184"/>
      <c r="M327" s="190"/>
      <c r="N327" s="191"/>
      <c r="O327" s="191"/>
      <c r="P327" s="191"/>
      <c r="Q327" s="191"/>
      <c r="R327" s="191"/>
      <c r="S327" s="191"/>
      <c r="T327" s="192"/>
      <c r="AT327" s="186" t="s">
        <v>280</v>
      </c>
      <c r="AU327" s="186" t="s">
        <v>88</v>
      </c>
      <c r="AV327" s="13" t="s">
        <v>88</v>
      </c>
      <c r="AW327" s="13" t="s">
        <v>29</v>
      </c>
      <c r="AX327" s="13" t="s">
        <v>75</v>
      </c>
      <c r="AY327" s="186" t="s">
        <v>271</v>
      </c>
    </row>
    <row r="328" spans="1:65" s="15" customFormat="1" x14ac:dyDescent="0.1">
      <c r="B328" s="201"/>
      <c r="D328" s="185" t="s">
        <v>280</v>
      </c>
      <c r="E328" s="202" t="s">
        <v>216</v>
      </c>
      <c r="F328" s="203" t="s">
        <v>293</v>
      </c>
      <c r="H328" s="204">
        <v>1791</v>
      </c>
      <c r="I328" s="205"/>
      <c r="L328" s="201"/>
      <c r="M328" s="206"/>
      <c r="N328" s="207"/>
      <c r="O328" s="207"/>
      <c r="P328" s="207"/>
      <c r="Q328" s="207"/>
      <c r="R328" s="207"/>
      <c r="S328" s="207"/>
      <c r="T328" s="208"/>
      <c r="AT328" s="202" t="s">
        <v>280</v>
      </c>
      <c r="AU328" s="202" t="s">
        <v>88</v>
      </c>
      <c r="AV328" s="15" t="s">
        <v>286</v>
      </c>
      <c r="AW328" s="15" t="s">
        <v>29</v>
      </c>
      <c r="AX328" s="15" t="s">
        <v>75</v>
      </c>
      <c r="AY328" s="202" t="s">
        <v>271</v>
      </c>
    </row>
    <row r="329" spans="1:65" s="13" customFormat="1" x14ac:dyDescent="0.1">
      <c r="B329" s="184"/>
      <c r="D329" s="185" t="s">
        <v>280</v>
      </c>
      <c r="E329" s="186" t="s">
        <v>1</v>
      </c>
      <c r="F329" s="187" t="s">
        <v>495</v>
      </c>
      <c r="H329" s="188">
        <v>179.1</v>
      </c>
      <c r="I329" s="189"/>
      <c r="L329" s="184"/>
      <c r="M329" s="190"/>
      <c r="N329" s="191"/>
      <c r="O329" s="191"/>
      <c r="P329" s="191"/>
      <c r="Q329" s="191"/>
      <c r="R329" s="191"/>
      <c r="S329" s="191"/>
      <c r="T329" s="192"/>
      <c r="AT329" s="186" t="s">
        <v>280</v>
      </c>
      <c r="AU329" s="186" t="s">
        <v>88</v>
      </c>
      <c r="AV329" s="13" t="s">
        <v>88</v>
      </c>
      <c r="AW329" s="13" t="s">
        <v>29</v>
      </c>
      <c r="AX329" s="13" t="s">
        <v>75</v>
      </c>
      <c r="AY329" s="186" t="s">
        <v>271</v>
      </c>
    </row>
    <row r="330" spans="1:65" s="14" customFormat="1" x14ac:dyDescent="0.1">
      <c r="B330" s="193"/>
      <c r="D330" s="185" t="s">
        <v>280</v>
      </c>
      <c r="E330" s="194" t="s">
        <v>1</v>
      </c>
      <c r="F330" s="195" t="s">
        <v>282</v>
      </c>
      <c r="H330" s="196">
        <v>1970.1</v>
      </c>
      <c r="I330" s="197"/>
      <c r="L330" s="193"/>
      <c r="M330" s="198"/>
      <c r="N330" s="199"/>
      <c r="O330" s="199"/>
      <c r="P330" s="199"/>
      <c r="Q330" s="199"/>
      <c r="R330" s="199"/>
      <c r="S330" s="199"/>
      <c r="T330" s="200"/>
      <c r="AT330" s="194" t="s">
        <v>280</v>
      </c>
      <c r="AU330" s="194" t="s">
        <v>88</v>
      </c>
      <c r="AV330" s="14" t="s">
        <v>278</v>
      </c>
      <c r="AW330" s="14" t="s">
        <v>29</v>
      </c>
      <c r="AX330" s="14" t="s">
        <v>82</v>
      </c>
      <c r="AY330" s="194" t="s">
        <v>271</v>
      </c>
    </row>
    <row r="331" spans="1:65" s="2" customFormat="1" ht="33" customHeight="1" x14ac:dyDescent="0.15">
      <c r="A331" s="35"/>
      <c r="B331" s="141"/>
      <c r="C331" s="172" t="s">
        <v>550</v>
      </c>
      <c r="D331" s="172" t="s">
        <v>274</v>
      </c>
      <c r="E331" s="173" t="s">
        <v>497</v>
      </c>
      <c r="F331" s="174" t="s">
        <v>498</v>
      </c>
      <c r="G331" s="175" t="s">
        <v>277</v>
      </c>
      <c r="H331" s="176">
        <v>750.43</v>
      </c>
      <c r="I331" s="177"/>
      <c r="J331" s="176">
        <f>ROUND(I331*H331,2)</f>
        <v>0</v>
      </c>
      <c r="K331" s="178"/>
      <c r="L331" s="36"/>
      <c r="M331" s="179" t="s">
        <v>1</v>
      </c>
      <c r="N331" s="180" t="s">
        <v>41</v>
      </c>
      <c r="O331" s="61"/>
      <c r="P331" s="181">
        <f>O331*H331</f>
        <v>0</v>
      </c>
      <c r="Q331" s="181">
        <v>0</v>
      </c>
      <c r="R331" s="181">
        <f>Q331*H331</f>
        <v>0</v>
      </c>
      <c r="S331" s="181">
        <v>1.6E-2</v>
      </c>
      <c r="T331" s="182">
        <f>S331*H331</f>
        <v>12.006879999999999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83" t="s">
        <v>367</v>
      </c>
      <c r="AT331" s="183" t="s">
        <v>274</v>
      </c>
      <c r="AU331" s="183" t="s">
        <v>88</v>
      </c>
      <c r="AY331" s="18" t="s">
        <v>271</v>
      </c>
      <c r="BE331" s="105">
        <f>IF(N331="základná",J331,0)</f>
        <v>0</v>
      </c>
      <c r="BF331" s="105">
        <f>IF(N331="znížená",J331,0)</f>
        <v>0</v>
      </c>
      <c r="BG331" s="105">
        <f>IF(N331="zákl. prenesená",J331,0)</f>
        <v>0</v>
      </c>
      <c r="BH331" s="105">
        <f>IF(N331="zníž. prenesená",J331,0)</f>
        <v>0</v>
      </c>
      <c r="BI331" s="105">
        <f>IF(N331="nulová",J331,0)</f>
        <v>0</v>
      </c>
      <c r="BJ331" s="18" t="s">
        <v>88</v>
      </c>
      <c r="BK331" s="105">
        <f>ROUND(I331*H331,2)</f>
        <v>0</v>
      </c>
      <c r="BL331" s="18" t="s">
        <v>367</v>
      </c>
      <c r="BM331" s="183" t="s">
        <v>499</v>
      </c>
    </row>
    <row r="332" spans="1:65" s="13" customFormat="1" x14ac:dyDescent="0.1">
      <c r="B332" s="184"/>
      <c r="D332" s="185" t="s">
        <v>280</v>
      </c>
      <c r="E332" s="186" t="s">
        <v>1</v>
      </c>
      <c r="F332" s="187" t="s">
        <v>666</v>
      </c>
      <c r="H332" s="188">
        <v>750.43</v>
      </c>
      <c r="I332" s="189"/>
      <c r="L332" s="184"/>
      <c r="M332" s="190"/>
      <c r="N332" s="191"/>
      <c r="O332" s="191"/>
      <c r="P332" s="191"/>
      <c r="Q332" s="191"/>
      <c r="R332" s="191"/>
      <c r="S332" s="191"/>
      <c r="T332" s="192"/>
      <c r="AT332" s="186" t="s">
        <v>280</v>
      </c>
      <c r="AU332" s="186" t="s">
        <v>88</v>
      </c>
      <c r="AV332" s="13" t="s">
        <v>88</v>
      </c>
      <c r="AW332" s="13" t="s">
        <v>29</v>
      </c>
      <c r="AX332" s="13" t="s">
        <v>75</v>
      </c>
      <c r="AY332" s="186" t="s">
        <v>271</v>
      </c>
    </row>
    <row r="333" spans="1:65" s="14" customFormat="1" x14ac:dyDescent="0.1">
      <c r="B333" s="193"/>
      <c r="D333" s="185" t="s">
        <v>280</v>
      </c>
      <c r="E333" s="194" t="s">
        <v>1</v>
      </c>
      <c r="F333" s="195" t="s">
        <v>282</v>
      </c>
      <c r="H333" s="196">
        <v>750.43</v>
      </c>
      <c r="I333" s="197"/>
      <c r="L333" s="193"/>
      <c r="M333" s="198"/>
      <c r="N333" s="199"/>
      <c r="O333" s="199"/>
      <c r="P333" s="199"/>
      <c r="Q333" s="199"/>
      <c r="R333" s="199"/>
      <c r="S333" s="199"/>
      <c r="T333" s="200"/>
      <c r="AT333" s="194" t="s">
        <v>280</v>
      </c>
      <c r="AU333" s="194" t="s">
        <v>88</v>
      </c>
      <c r="AV333" s="14" t="s">
        <v>278</v>
      </c>
      <c r="AW333" s="14" t="s">
        <v>29</v>
      </c>
      <c r="AX333" s="14" t="s">
        <v>82</v>
      </c>
      <c r="AY333" s="194" t="s">
        <v>271</v>
      </c>
    </row>
    <row r="334" spans="1:65" s="2" customFormat="1" ht="21.75" customHeight="1" x14ac:dyDescent="0.15">
      <c r="A334" s="35"/>
      <c r="B334" s="141"/>
      <c r="C334" s="172" t="s">
        <v>555</v>
      </c>
      <c r="D334" s="172" t="s">
        <v>274</v>
      </c>
      <c r="E334" s="173" t="s">
        <v>501</v>
      </c>
      <c r="F334" s="174" t="s">
        <v>502</v>
      </c>
      <c r="G334" s="175" t="s">
        <v>277</v>
      </c>
      <c r="H334" s="176">
        <v>440.9</v>
      </c>
      <c r="I334" s="177"/>
      <c r="J334" s="176">
        <f>ROUND(I334*H334,2)</f>
        <v>0</v>
      </c>
      <c r="K334" s="178"/>
      <c r="L334" s="36"/>
      <c r="M334" s="179" t="s">
        <v>1</v>
      </c>
      <c r="N334" s="180" t="s">
        <v>41</v>
      </c>
      <c r="O334" s="61"/>
      <c r="P334" s="181">
        <f>O334*H334</f>
        <v>0</v>
      </c>
      <c r="Q334" s="181">
        <v>0</v>
      </c>
      <c r="R334" s="181">
        <f>Q334*H334</f>
        <v>0</v>
      </c>
      <c r="S334" s="181">
        <v>4.4999999999999998E-2</v>
      </c>
      <c r="T334" s="182">
        <f>S334*H334</f>
        <v>19.840499999999999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3" t="s">
        <v>367</v>
      </c>
      <c r="AT334" s="183" t="s">
        <v>274</v>
      </c>
      <c r="AU334" s="183" t="s">
        <v>88</v>
      </c>
      <c r="AY334" s="18" t="s">
        <v>271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88</v>
      </c>
      <c r="BK334" s="105">
        <f>ROUND(I334*H334,2)</f>
        <v>0</v>
      </c>
      <c r="BL334" s="18" t="s">
        <v>367</v>
      </c>
      <c r="BM334" s="183" t="s">
        <v>503</v>
      </c>
    </row>
    <row r="335" spans="1:65" s="13" customFormat="1" x14ac:dyDescent="0.1">
      <c r="B335" s="184"/>
      <c r="D335" s="185" t="s">
        <v>280</v>
      </c>
      <c r="E335" s="186" t="s">
        <v>1</v>
      </c>
      <c r="F335" s="187" t="s">
        <v>504</v>
      </c>
      <c r="H335" s="188">
        <v>440.9</v>
      </c>
      <c r="I335" s="189"/>
      <c r="L335" s="184"/>
      <c r="M335" s="190"/>
      <c r="N335" s="191"/>
      <c r="O335" s="191"/>
      <c r="P335" s="191"/>
      <c r="Q335" s="191"/>
      <c r="R335" s="191"/>
      <c r="S335" s="191"/>
      <c r="T335" s="192"/>
      <c r="AT335" s="186" t="s">
        <v>280</v>
      </c>
      <c r="AU335" s="186" t="s">
        <v>88</v>
      </c>
      <c r="AV335" s="13" t="s">
        <v>88</v>
      </c>
      <c r="AW335" s="13" t="s">
        <v>29</v>
      </c>
      <c r="AX335" s="13" t="s">
        <v>75</v>
      </c>
      <c r="AY335" s="186" t="s">
        <v>271</v>
      </c>
    </row>
    <row r="336" spans="1:65" s="14" customFormat="1" x14ac:dyDescent="0.1">
      <c r="B336" s="193"/>
      <c r="D336" s="185" t="s">
        <v>280</v>
      </c>
      <c r="E336" s="194" t="s">
        <v>1</v>
      </c>
      <c r="F336" s="195" t="s">
        <v>282</v>
      </c>
      <c r="H336" s="196">
        <v>440.9</v>
      </c>
      <c r="I336" s="197"/>
      <c r="L336" s="193"/>
      <c r="M336" s="198"/>
      <c r="N336" s="199"/>
      <c r="O336" s="199"/>
      <c r="P336" s="199"/>
      <c r="Q336" s="199"/>
      <c r="R336" s="199"/>
      <c r="S336" s="199"/>
      <c r="T336" s="200"/>
      <c r="AT336" s="194" t="s">
        <v>280</v>
      </c>
      <c r="AU336" s="194" t="s">
        <v>88</v>
      </c>
      <c r="AV336" s="14" t="s">
        <v>278</v>
      </c>
      <c r="AW336" s="14" t="s">
        <v>29</v>
      </c>
      <c r="AX336" s="14" t="s">
        <v>82</v>
      </c>
      <c r="AY336" s="194" t="s">
        <v>271</v>
      </c>
    </row>
    <row r="337" spans="1:65" s="12" customFormat="1" ht="22.9" customHeight="1" x14ac:dyDescent="0.15">
      <c r="B337" s="159"/>
      <c r="D337" s="160" t="s">
        <v>74</v>
      </c>
      <c r="E337" s="170" t="s">
        <v>512</v>
      </c>
      <c r="F337" s="170" t="s">
        <v>513</v>
      </c>
      <c r="I337" s="162"/>
      <c r="J337" s="171">
        <f>BK337</f>
        <v>0</v>
      </c>
      <c r="L337" s="159"/>
      <c r="M337" s="164"/>
      <c r="N337" s="165"/>
      <c r="O337" s="165"/>
      <c r="P337" s="166">
        <f>SUM(P338:P351)</f>
        <v>0</v>
      </c>
      <c r="Q337" s="165"/>
      <c r="R337" s="166">
        <f>SUM(R338:R351)</f>
        <v>0</v>
      </c>
      <c r="S337" s="165"/>
      <c r="T337" s="167">
        <f>SUM(T338:T351)</f>
        <v>0.42248399999999997</v>
      </c>
      <c r="AR337" s="160" t="s">
        <v>88</v>
      </c>
      <c r="AT337" s="168" t="s">
        <v>74</v>
      </c>
      <c r="AU337" s="168" t="s">
        <v>82</v>
      </c>
      <c r="AY337" s="160" t="s">
        <v>271</v>
      </c>
      <c r="BK337" s="169">
        <f>SUM(BK338:BK351)</f>
        <v>0</v>
      </c>
    </row>
    <row r="338" spans="1:65" s="2" customFormat="1" ht="33" customHeight="1" x14ac:dyDescent="0.15">
      <c r="A338" s="35"/>
      <c r="B338" s="141"/>
      <c r="C338" s="172" t="s">
        <v>684</v>
      </c>
      <c r="D338" s="172" t="s">
        <v>274</v>
      </c>
      <c r="E338" s="173" t="s">
        <v>515</v>
      </c>
      <c r="F338" s="174" t="s">
        <v>516</v>
      </c>
      <c r="G338" s="175" t="s">
        <v>319</v>
      </c>
      <c r="H338" s="176">
        <v>103.74</v>
      </c>
      <c r="I338" s="177"/>
      <c r="J338" s="176">
        <f>ROUND(I338*H338,2)</f>
        <v>0</v>
      </c>
      <c r="K338" s="178"/>
      <c r="L338" s="36"/>
      <c r="M338" s="179" t="s">
        <v>1</v>
      </c>
      <c r="N338" s="180" t="s">
        <v>41</v>
      </c>
      <c r="O338" s="61"/>
      <c r="P338" s="181">
        <f>O338*H338</f>
        <v>0</v>
      </c>
      <c r="Q338" s="181">
        <v>0</v>
      </c>
      <c r="R338" s="181">
        <f>Q338*H338</f>
        <v>0</v>
      </c>
      <c r="S338" s="181">
        <v>3.3E-3</v>
      </c>
      <c r="T338" s="182">
        <f>S338*H338</f>
        <v>0.34234199999999998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3" t="s">
        <v>367</v>
      </c>
      <c r="AT338" s="183" t="s">
        <v>274</v>
      </c>
      <c r="AU338" s="183" t="s">
        <v>88</v>
      </c>
      <c r="AY338" s="18" t="s">
        <v>271</v>
      </c>
      <c r="BE338" s="105">
        <f>IF(N338="základná",J338,0)</f>
        <v>0</v>
      </c>
      <c r="BF338" s="105">
        <f>IF(N338="znížená",J338,0)</f>
        <v>0</v>
      </c>
      <c r="BG338" s="105">
        <f>IF(N338="zákl. prenesená",J338,0)</f>
        <v>0</v>
      </c>
      <c r="BH338" s="105">
        <f>IF(N338="zníž. prenesená",J338,0)</f>
        <v>0</v>
      </c>
      <c r="BI338" s="105">
        <f>IF(N338="nulová",J338,0)</f>
        <v>0</v>
      </c>
      <c r="BJ338" s="18" t="s">
        <v>88</v>
      </c>
      <c r="BK338" s="105">
        <f>ROUND(I338*H338,2)</f>
        <v>0</v>
      </c>
      <c r="BL338" s="18" t="s">
        <v>367</v>
      </c>
      <c r="BM338" s="183" t="s">
        <v>517</v>
      </c>
    </row>
    <row r="339" spans="1:65" s="13" customFormat="1" x14ac:dyDescent="0.1">
      <c r="B339" s="184"/>
      <c r="D339" s="185" t="s">
        <v>280</v>
      </c>
      <c r="E339" s="186" t="s">
        <v>1</v>
      </c>
      <c r="F339" s="187" t="s">
        <v>518</v>
      </c>
      <c r="H339" s="188">
        <v>103.74</v>
      </c>
      <c r="I339" s="189"/>
      <c r="L339" s="184"/>
      <c r="M339" s="190"/>
      <c r="N339" s="191"/>
      <c r="O339" s="191"/>
      <c r="P339" s="191"/>
      <c r="Q339" s="191"/>
      <c r="R339" s="191"/>
      <c r="S339" s="191"/>
      <c r="T339" s="192"/>
      <c r="AT339" s="186" t="s">
        <v>280</v>
      </c>
      <c r="AU339" s="186" t="s">
        <v>88</v>
      </c>
      <c r="AV339" s="13" t="s">
        <v>88</v>
      </c>
      <c r="AW339" s="13" t="s">
        <v>29</v>
      </c>
      <c r="AX339" s="13" t="s">
        <v>75</v>
      </c>
      <c r="AY339" s="186" t="s">
        <v>271</v>
      </c>
    </row>
    <row r="340" spans="1:65" s="14" customFormat="1" x14ac:dyDescent="0.1">
      <c r="B340" s="193"/>
      <c r="D340" s="185" t="s">
        <v>280</v>
      </c>
      <c r="E340" s="194" t="s">
        <v>1</v>
      </c>
      <c r="F340" s="195" t="s">
        <v>282</v>
      </c>
      <c r="H340" s="196">
        <v>103.74</v>
      </c>
      <c r="I340" s="197"/>
      <c r="L340" s="193"/>
      <c r="M340" s="198"/>
      <c r="N340" s="199"/>
      <c r="O340" s="199"/>
      <c r="P340" s="199"/>
      <c r="Q340" s="199"/>
      <c r="R340" s="199"/>
      <c r="S340" s="199"/>
      <c r="T340" s="200"/>
      <c r="AT340" s="194" t="s">
        <v>280</v>
      </c>
      <c r="AU340" s="194" t="s">
        <v>88</v>
      </c>
      <c r="AV340" s="14" t="s">
        <v>278</v>
      </c>
      <c r="AW340" s="14" t="s">
        <v>29</v>
      </c>
      <c r="AX340" s="14" t="s">
        <v>82</v>
      </c>
      <c r="AY340" s="194" t="s">
        <v>271</v>
      </c>
    </row>
    <row r="341" spans="1:65" s="2" customFormat="1" ht="21.75" customHeight="1" x14ac:dyDescent="0.15">
      <c r="A341" s="35"/>
      <c r="B341" s="141"/>
      <c r="C341" s="172" t="s">
        <v>1128</v>
      </c>
      <c r="D341" s="172" t="s">
        <v>274</v>
      </c>
      <c r="E341" s="173" t="s">
        <v>520</v>
      </c>
      <c r="F341" s="174" t="s">
        <v>521</v>
      </c>
      <c r="G341" s="175" t="s">
        <v>319</v>
      </c>
      <c r="H341" s="176">
        <v>22.56</v>
      </c>
      <c r="I341" s="177"/>
      <c r="J341" s="176">
        <f>ROUND(I341*H341,2)</f>
        <v>0</v>
      </c>
      <c r="K341" s="178"/>
      <c r="L341" s="36"/>
      <c r="M341" s="179" t="s">
        <v>1</v>
      </c>
      <c r="N341" s="180" t="s">
        <v>41</v>
      </c>
      <c r="O341" s="61"/>
      <c r="P341" s="181">
        <f>O341*H341</f>
        <v>0</v>
      </c>
      <c r="Q341" s="181">
        <v>0</v>
      </c>
      <c r="R341" s="181">
        <f>Q341*H341</f>
        <v>0</v>
      </c>
      <c r="S341" s="181">
        <v>1.3500000000000001E-3</v>
      </c>
      <c r="T341" s="182">
        <f>S341*H341</f>
        <v>3.0456E-2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3" t="s">
        <v>367</v>
      </c>
      <c r="AT341" s="183" t="s">
        <v>274</v>
      </c>
      <c r="AU341" s="183" t="s">
        <v>88</v>
      </c>
      <c r="AY341" s="18" t="s">
        <v>271</v>
      </c>
      <c r="BE341" s="105">
        <f>IF(N341="základná",J341,0)</f>
        <v>0</v>
      </c>
      <c r="BF341" s="105">
        <f>IF(N341="znížená",J341,0)</f>
        <v>0</v>
      </c>
      <c r="BG341" s="105">
        <f>IF(N341="zákl. prenesená",J341,0)</f>
        <v>0</v>
      </c>
      <c r="BH341" s="105">
        <f>IF(N341="zníž. prenesená",J341,0)</f>
        <v>0</v>
      </c>
      <c r="BI341" s="105">
        <f>IF(N341="nulová",J341,0)</f>
        <v>0</v>
      </c>
      <c r="BJ341" s="18" t="s">
        <v>88</v>
      </c>
      <c r="BK341" s="105">
        <f>ROUND(I341*H341,2)</f>
        <v>0</v>
      </c>
      <c r="BL341" s="18" t="s">
        <v>367</v>
      </c>
      <c r="BM341" s="183" t="s">
        <v>522</v>
      </c>
    </row>
    <row r="342" spans="1:65" s="13" customFormat="1" x14ac:dyDescent="0.1">
      <c r="B342" s="184"/>
      <c r="D342" s="185" t="s">
        <v>280</v>
      </c>
      <c r="E342" s="186" t="s">
        <v>1</v>
      </c>
      <c r="F342" s="187" t="s">
        <v>4339</v>
      </c>
      <c r="H342" s="188">
        <v>1.6</v>
      </c>
      <c r="I342" s="189"/>
      <c r="L342" s="184"/>
      <c r="M342" s="190"/>
      <c r="N342" s="191"/>
      <c r="O342" s="191"/>
      <c r="P342" s="191"/>
      <c r="Q342" s="191"/>
      <c r="R342" s="191"/>
      <c r="S342" s="191"/>
      <c r="T342" s="192"/>
      <c r="AT342" s="186" t="s">
        <v>280</v>
      </c>
      <c r="AU342" s="186" t="s">
        <v>88</v>
      </c>
      <c r="AV342" s="13" t="s">
        <v>88</v>
      </c>
      <c r="AW342" s="13" t="s">
        <v>29</v>
      </c>
      <c r="AX342" s="13" t="s">
        <v>75</v>
      </c>
      <c r="AY342" s="186" t="s">
        <v>271</v>
      </c>
    </row>
    <row r="343" spans="1:65" s="13" customFormat="1" x14ac:dyDescent="0.1">
      <c r="B343" s="184"/>
      <c r="D343" s="185" t="s">
        <v>280</v>
      </c>
      <c r="E343" s="186" t="s">
        <v>1</v>
      </c>
      <c r="F343" s="187" t="s">
        <v>4340</v>
      </c>
      <c r="H343" s="188">
        <v>4.8</v>
      </c>
      <c r="I343" s="189"/>
      <c r="L343" s="184"/>
      <c r="M343" s="190"/>
      <c r="N343" s="191"/>
      <c r="O343" s="191"/>
      <c r="P343" s="191"/>
      <c r="Q343" s="191"/>
      <c r="R343" s="191"/>
      <c r="S343" s="191"/>
      <c r="T343" s="192"/>
      <c r="AT343" s="186" t="s">
        <v>280</v>
      </c>
      <c r="AU343" s="186" t="s">
        <v>88</v>
      </c>
      <c r="AV343" s="13" t="s">
        <v>88</v>
      </c>
      <c r="AW343" s="13" t="s">
        <v>29</v>
      </c>
      <c r="AX343" s="13" t="s">
        <v>75</v>
      </c>
      <c r="AY343" s="186" t="s">
        <v>271</v>
      </c>
    </row>
    <row r="344" spans="1:65" s="13" customFormat="1" x14ac:dyDescent="0.1">
      <c r="B344" s="184"/>
      <c r="D344" s="185" t="s">
        <v>280</v>
      </c>
      <c r="E344" s="186" t="s">
        <v>1</v>
      </c>
      <c r="F344" s="187" t="s">
        <v>4341</v>
      </c>
      <c r="H344" s="188">
        <v>2.9</v>
      </c>
      <c r="I344" s="189"/>
      <c r="L344" s="184"/>
      <c r="M344" s="190"/>
      <c r="N344" s="191"/>
      <c r="O344" s="191"/>
      <c r="P344" s="191"/>
      <c r="Q344" s="191"/>
      <c r="R344" s="191"/>
      <c r="S344" s="191"/>
      <c r="T344" s="192"/>
      <c r="AT344" s="186" t="s">
        <v>280</v>
      </c>
      <c r="AU344" s="186" t="s">
        <v>88</v>
      </c>
      <c r="AV344" s="13" t="s">
        <v>88</v>
      </c>
      <c r="AW344" s="13" t="s">
        <v>29</v>
      </c>
      <c r="AX344" s="13" t="s">
        <v>75</v>
      </c>
      <c r="AY344" s="186" t="s">
        <v>271</v>
      </c>
    </row>
    <row r="345" spans="1:65" s="13" customFormat="1" x14ac:dyDescent="0.1">
      <c r="B345" s="184"/>
      <c r="D345" s="185" t="s">
        <v>280</v>
      </c>
      <c r="E345" s="186" t="s">
        <v>1</v>
      </c>
      <c r="F345" s="187" t="s">
        <v>4342</v>
      </c>
      <c r="H345" s="188">
        <v>6.3</v>
      </c>
      <c r="I345" s="189"/>
      <c r="L345" s="184"/>
      <c r="M345" s="190"/>
      <c r="N345" s="191"/>
      <c r="O345" s="191"/>
      <c r="P345" s="191"/>
      <c r="Q345" s="191"/>
      <c r="R345" s="191"/>
      <c r="S345" s="191"/>
      <c r="T345" s="192"/>
      <c r="AT345" s="186" t="s">
        <v>280</v>
      </c>
      <c r="AU345" s="186" t="s">
        <v>88</v>
      </c>
      <c r="AV345" s="13" t="s">
        <v>88</v>
      </c>
      <c r="AW345" s="13" t="s">
        <v>29</v>
      </c>
      <c r="AX345" s="13" t="s">
        <v>75</v>
      </c>
      <c r="AY345" s="186" t="s">
        <v>271</v>
      </c>
    </row>
    <row r="346" spans="1:65" s="13" customFormat="1" x14ac:dyDescent="0.1">
      <c r="B346" s="184"/>
      <c r="D346" s="185" t="s">
        <v>280</v>
      </c>
      <c r="E346" s="186" t="s">
        <v>1</v>
      </c>
      <c r="F346" s="187" t="s">
        <v>4343</v>
      </c>
      <c r="H346" s="188">
        <v>2.46</v>
      </c>
      <c r="I346" s="189"/>
      <c r="L346" s="184"/>
      <c r="M346" s="190"/>
      <c r="N346" s="191"/>
      <c r="O346" s="191"/>
      <c r="P346" s="191"/>
      <c r="Q346" s="191"/>
      <c r="R346" s="191"/>
      <c r="S346" s="191"/>
      <c r="T346" s="192"/>
      <c r="AT346" s="186" t="s">
        <v>280</v>
      </c>
      <c r="AU346" s="186" t="s">
        <v>88</v>
      </c>
      <c r="AV346" s="13" t="s">
        <v>88</v>
      </c>
      <c r="AW346" s="13" t="s">
        <v>29</v>
      </c>
      <c r="AX346" s="13" t="s">
        <v>75</v>
      </c>
      <c r="AY346" s="186" t="s">
        <v>271</v>
      </c>
    </row>
    <row r="347" spans="1:65" s="13" customFormat="1" x14ac:dyDescent="0.1">
      <c r="B347" s="184"/>
      <c r="D347" s="185" t="s">
        <v>280</v>
      </c>
      <c r="E347" s="186" t="s">
        <v>1</v>
      </c>
      <c r="F347" s="187" t="s">
        <v>4344</v>
      </c>
      <c r="H347" s="188">
        <v>4.5</v>
      </c>
      <c r="I347" s="189"/>
      <c r="L347" s="184"/>
      <c r="M347" s="190"/>
      <c r="N347" s="191"/>
      <c r="O347" s="191"/>
      <c r="P347" s="191"/>
      <c r="Q347" s="191"/>
      <c r="R347" s="191"/>
      <c r="S347" s="191"/>
      <c r="T347" s="192"/>
      <c r="AT347" s="186" t="s">
        <v>280</v>
      </c>
      <c r="AU347" s="186" t="s">
        <v>88</v>
      </c>
      <c r="AV347" s="13" t="s">
        <v>88</v>
      </c>
      <c r="AW347" s="13" t="s">
        <v>29</v>
      </c>
      <c r="AX347" s="13" t="s">
        <v>75</v>
      </c>
      <c r="AY347" s="186" t="s">
        <v>271</v>
      </c>
    </row>
    <row r="348" spans="1:65" s="14" customFormat="1" x14ac:dyDescent="0.1">
      <c r="B348" s="193"/>
      <c r="D348" s="185" t="s">
        <v>280</v>
      </c>
      <c r="E348" s="194" t="s">
        <v>1</v>
      </c>
      <c r="F348" s="195" t="s">
        <v>282</v>
      </c>
      <c r="H348" s="196">
        <v>22.56</v>
      </c>
      <c r="I348" s="197"/>
      <c r="L348" s="193"/>
      <c r="M348" s="198"/>
      <c r="N348" s="199"/>
      <c r="O348" s="199"/>
      <c r="P348" s="199"/>
      <c r="Q348" s="199"/>
      <c r="R348" s="199"/>
      <c r="S348" s="199"/>
      <c r="T348" s="200"/>
      <c r="AT348" s="194" t="s">
        <v>280</v>
      </c>
      <c r="AU348" s="194" t="s">
        <v>88</v>
      </c>
      <c r="AV348" s="14" t="s">
        <v>278</v>
      </c>
      <c r="AW348" s="14" t="s">
        <v>29</v>
      </c>
      <c r="AX348" s="14" t="s">
        <v>82</v>
      </c>
      <c r="AY348" s="194" t="s">
        <v>271</v>
      </c>
    </row>
    <row r="349" spans="1:65" s="2" customFormat="1" ht="21.75" customHeight="1" x14ac:dyDescent="0.15">
      <c r="A349" s="35"/>
      <c r="B349" s="141"/>
      <c r="C349" s="172" t="s">
        <v>1137</v>
      </c>
      <c r="D349" s="172" t="s">
        <v>274</v>
      </c>
      <c r="E349" s="173" t="s">
        <v>529</v>
      </c>
      <c r="F349" s="174" t="s">
        <v>530</v>
      </c>
      <c r="G349" s="175" t="s">
        <v>319</v>
      </c>
      <c r="H349" s="176">
        <v>14.7</v>
      </c>
      <c r="I349" s="177"/>
      <c r="J349" s="176">
        <f>ROUND(I349*H349,2)</f>
        <v>0</v>
      </c>
      <c r="K349" s="178"/>
      <c r="L349" s="36"/>
      <c r="M349" s="179" t="s">
        <v>1</v>
      </c>
      <c r="N349" s="180" t="s">
        <v>41</v>
      </c>
      <c r="O349" s="61"/>
      <c r="P349" s="181">
        <f>O349*H349</f>
        <v>0</v>
      </c>
      <c r="Q349" s="181">
        <v>0</v>
      </c>
      <c r="R349" s="181">
        <f>Q349*H349</f>
        <v>0</v>
      </c>
      <c r="S349" s="181">
        <v>3.3800000000000002E-3</v>
      </c>
      <c r="T349" s="182">
        <f>S349*H349</f>
        <v>4.9686000000000001E-2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3" t="s">
        <v>367</v>
      </c>
      <c r="AT349" s="183" t="s">
        <v>274</v>
      </c>
      <c r="AU349" s="183" t="s">
        <v>88</v>
      </c>
      <c r="AY349" s="18" t="s">
        <v>271</v>
      </c>
      <c r="BE349" s="105">
        <f>IF(N349="základná",J349,0)</f>
        <v>0</v>
      </c>
      <c r="BF349" s="105">
        <f>IF(N349="znížená",J349,0)</f>
        <v>0</v>
      </c>
      <c r="BG349" s="105">
        <f>IF(N349="zákl. prenesená",J349,0)</f>
        <v>0</v>
      </c>
      <c r="BH349" s="105">
        <f>IF(N349="zníž. prenesená",J349,0)</f>
        <v>0</v>
      </c>
      <c r="BI349" s="105">
        <f>IF(N349="nulová",J349,0)</f>
        <v>0</v>
      </c>
      <c r="BJ349" s="18" t="s">
        <v>88</v>
      </c>
      <c r="BK349" s="105">
        <f>ROUND(I349*H349,2)</f>
        <v>0</v>
      </c>
      <c r="BL349" s="18" t="s">
        <v>367</v>
      </c>
      <c r="BM349" s="183" t="s">
        <v>531</v>
      </c>
    </row>
    <row r="350" spans="1:65" s="13" customFormat="1" x14ac:dyDescent="0.1">
      <c r="B350" s="184"/>
      <c r="D350" s="185" t="s">
        <v>280</v>
      </c>
      <c r="E350" s="186" t="s">
        <v>1</v>
      </c>
      <c r="F350" s="187" t="s">
        <v>4345</v>
      </c>
      <c r="H350" s="188">
        <v>14.7</v>
      </c>
      <c r="I350" s="189"/>
      <c r="L350" s="184"/>
      <c r="M350" s="190"/>
      <c r="N350" s="191"/>
      <c r="O350" s="191"/>
      <c r="P350" s="191"/>
      <c r="Q350" s="191"/>
      <c r="R350" s="191"/>
      <c r="S350" s="191"/>
      <c r="T350" s="192"/>
      <c r="AT350" s="186" t="s">
        <v>280</v>
      </c>
      <c r="AU350" s="186" t="s">
        <v>88</v>
      </c>
      <c r="AV350" s="13" t="s">
        <v>88</v>
      </c>
      <c r="AW350" s="13" t="s">
        <v>29</v>
      </c>
      <c r="AX350" s="13" t="s">
        <v>75</v>
      </c>
      <c r="AY350" s="186" t="s">
        <v>271</v>
      </c>
    </row>
    <row r="351" spans="1:65" s="14" customFormat="1" x14ac:dyDescent="0.1">
      <c r="B351" s="193"/>
      <c r="D351" s="185" t="s">
        <v>280</v>
      </c>
      <c r="E351" s="194" t="s">
        <v>1</v>
      </c>
      <c r="F351" s="195" t="s">
        <v>282</v>
      </c>
      <c r="H351" s="196">
        <v>14.7</v>
      </c>
      <c r="I351" s="197"/>
      <c r="L351" s="193"/>
      <c r="M351" s="198"/>
      <c r="N351" s="199"/>
      <c r="O351" s="199"/>
      <c r="P351" s="199"/>
      <c r="Q351" s="199"/>
      <c r="R351" s="199"/>
      <c r="S351" s="199"/>
      <c r="T351" s="200"/>
      <c r="AT351" s="194" t="s">
        <v>280</v>
      </c>
      <c r="AU351" s="194" t="s">
        <v>88</v>
      </c>
      <c r="AV351" s="14" t="s">
        <v>278</v>
      </c>
      <c r="AW351" s="14" t="s">
        <v>29</v>
      </c>
      <c r="AX351" s="14" t="s">
        <v>82</v>
      </c>
      <c r="AY351" s="194" t="s">
        <v>271</v>
      </c>
    </row>
    <row r="352" spans="1:65" s="12" customFormat="1" ht="22.9" customHeight="1" x14ac:dyDescent="0.15">
      <c r="B352" s="159"/>
      <c r="D352" s="160" t="s">
        <v>74</v>
      </c>
      <c r="E352" s="170" t="s">
        <v>671</v>
      </c>
      <c r="F352" s="170" t="s">
        <v>672</v>
      </c>
      <c r="I352" s="162"/>
      <c r="J352" s="171">
        <f>BK352</f>
        <v>0</v>
      </c>
      <c r="L352" s="159"/>
      <c r="M352" s="164"/>
      <c r="N352" s="165"/>
      <c r="O352" s="165"/>
      <c r="P352" s="166">
        <f>SUM(P353:P355)</f>
        <v>0</v>
      </c>
      <c r="Q352" s="165"/>
      <c r="R352" s="166">
        <f>SUM(R353:R355)</f>
        <v>0</v>
      </c>
      <c r="S352" s="165"/>
      <c r="T352" s="167">
        <f>SUM(T353:T355)</f>
        <v>0.38891999999999999</v>
      </c>
      <c r="AR352" s="160" t="s">
        <v>88</v>
      </c>
      <c r="AT352" s="168" t="s">
        <v>74</v>
      </c>
      <c r="AU352" s="168" t="s">
        <v>82</v>
      </c>
      <c r="AY352" s="160" t="s">
        <v>271</v>
      </c>
      <c r="BK352" s="169">
        <f>SUM(BK353:BK355)</f>
        <v>0</v>
      </c>
    </row>
    <row r="353" spans="1:65" s="2" customFormat="1" ht="21.75" customHeight="1" x14ac:dyDescent="0.15">
      <c r="A353" s="35"/>
      <c r="B353" s="141"/>
      <c r="C353" s="172" t="s">
        <v>1144</v>
      </c>
      <c r="D353" s="172" t="s">
        <v>274</v>
      </c>
      <c r="E353" s="173" t="s">
        <v>673</v>
      </c>
      <c r="F353" s="174" t="s">
        <v>674</v>
      </c>
      <c r="G353" s="175" t="s">
        <v>277</v>
      </c>
      <c r="H353" s="176">
        <v>32.409999999999997</v>
      </c>
      <c r="I353" s="177"/>
      <c r="J353" s="176">
        <f>ROUND(I353*H353,2)</f>
        <v>0</v>
      </c>
      <c r="K353" s="178"/>
      <c r="L353" s="36"/>
      <c r="M353" s="179" t="s">
        <v>1</v>
      </c>
      <c r="N353" s="180" t="s">
        <v>41</v>
      </c>
      <c r="O353" s="61"/>
      <c r="P353" s="181">
        <f>O353*H353</f>
        <v>0</v>
      </c>
      <c r="Q353" s="181">
        <v>0</v>
      </c>
      <c r="R353" s="181">
        <f>Q353*H353</f>
        <v>0</v>
      </c>
      <c r="S353" s="181">
        <v>1.2E-2</v>
      </c>
      <c r="T353" s="182">
        <f>S353*H353</f>
        <v>0.38891999999999999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3" t="s">
        <v>367</v>
      </c>
      <c r="AT353" s="183" t="s">
        <v>274</v>
      </c>
      <c r="AU353" s="183" t="s">
        <v>88</v>
      </c>
      <c r="AY353" s="18" t="s">
        <v>271</v>
      </c>
      <c r="BE353" s="105">
        <f>IF(N353="základná",J353,0)</f>
        <v>0</v>
      </c>
      <c r="BF353" s="105">
        <f>IF(N353="znížená",J353,0)</f>
        <v>0</v>
      </c>
      <c r="BG353" s="105">
        <f>IF(N353="zákl. prenesená",J353,0)</f>
        <v>0</v>
      </c>
      <c r="BH353" s="105">
        <f>IF(N353="zníž. prenesená",J353,0)</f>
        <v>0</v>
      </c>
      <c r="BI353" s="105">
        <f>IF(N353="nulová",J353,0)</f>
        <v>0</v>
      </c>
      <c r="BJ353" s="18" t="s">
        <v>88</v>
      </c>
      <c r="BK353" s="105">
        <f>ROUND(I353*H353,2)</f>
        <v>0</v>
      </c>
      <c r="BL353" s="18" t="s">
        <v>367</v>
      </c>
      <c r="BM353" s="183" t="s">
        <v>4346</v>
      </c>
    </row>
    <row r="354" spans="1:65" s="13" customFormat="1" x14ac:dyDescent="0.1">
      <c r="B354" s="184"/>
      <c r="D354" s="185" t="s">
        <v>280</v>
      </c>
      <c r="E354" s="186" t="s">
        <v>1</v>
      </c>
      <c r="F354" s="187" t="s">
        <v>4347</v>
      </c>
      <c r="H354" s="188">
        <v>32.409999999999997</v>
      </c>
      <c r="I354" s="189"/>
      <c r="L354" s="184"/>
      <c r="M354" s="190"/>
      <c r="N354" s="191"/>
      <c r="O354" s="191"/>
      <c r="P354" s="191"/>
      <c r="Q354" s="191"/>
      <c r="R354" s="191"/>
      <c r="S354" s="191"/>
      <c r="T354" s="192"/>
      <c r="AT354" s="186" t="s">
        <v>280</v>
      </c>
      <c r="AU354" s="186" t="s">
        <v>88</v>
      </c>
      <c r="AV354" s="13" t="s">
        <v>88</v>
      </c>
      <c r="AW354" s="13" t="s">
        <v>29</v>
      </c>
      <c r="AX354" s="13" t="s">
        <v>75</v>
      </c>
      <c r="AY354" s="186" t="s">
        <v>271</v>
      </c>
    </row>
    <row r="355" spans="1:65" s="14" customFormat="1" x14ac:dyDescent="0.1">
      <c r="B355" s="193"/>
      <c r="D355" s="185" t="s">
        <v>280</v>
      </c>
      <c r="E355" s="194" t="s">
        <v>569</v>
      </c>
      <c r="F355" s="195" t="s">
        <v>282</v>
      </c>
      <c r="H355" s="196">
        <v>32.409999999999997</v>
      </c>
      <c r="I355" s="197"/>
      <c r="L355" s="193"/>
      <c r="M355" s="198"/>
      <c r="N355" s="199"/>
      <c r="O355" s="199"/>
      <c r="P355" s="199"/>
      <c r="Q355" s="199"/>
      <c r="R355" s="199"/>
      <c r="S355" s="199"/>
      <c r="T355" s="200"/>
      <c r="AT355" s="194" t="s">
        <v>280</v>
      </c>
      <c r="AU355" s="194" t="s">
        <v>88</v>
      </c>
      <c r="AV355" s="14" t="s">
        <v>278</v>
      </c>
      <c r="AW355" s="14" t="s">
        <v>29</v>
      </c>
      <c r="AX355" s="14" t="s">
        <v>82</v>
      </c>
      <c r="AY355" s="194" t="s">
        <v>271</v>
      </c>
    </row>
    <row r="356" spans="1:65" s="12" customFormat="1" ht="22.9" customHeight="1" x14ac:dyDescent="0.15">
      <c r="B356" s="159"/>
      <c r="D356" s="160" t="s">
        <v>74</v>
      </c>
      <c r="E356" s="170" t="s">
        <v>533</v>
      </c>
      <c r="F356" s="170" t="s">
        <v>534</v>
      </c>
      <c r="I356" s="162"/>
      <c r="J356" s="171">
        <f>BK356</f>
        <v>0</v>
      </c>
      <c r="L356" s="159"/>
      <c r="M356" s="164"/>
      <c r="N356" s="165"/>
      <c r="O356" s="165"/>
      <c r="P356" s="166">
        <f>SUM(P357:P366)</f>
        <v>0</v>
      </c>
      <c r="Q356" s="165"/>
      <c r="R356" s="166">
        <f>SUM(R357:R366)</f>
        <v>0</v>
      </c>
      <c r="S356" s="165"/>
      <c r="T356" s="167">
        <f>SUM(T357:T366)</f>
        <v>6.0000000000000005E-2</v>
      </c>
      <c r="AR356" s="160" t="s">
        <v>88</v>
      </c>
      <c r="AT356" s="168" t="s">
        <v>74</v>
      </c>
      <c r="AU356" s="168" t="s">
        <v>82</v>
      </c>
      <c r="AY356" s="160" t="s">
        <v>271</v>
      </c>
      <c r="BK356" s="169">
        <f>SUM(BK357:BK366)</f>
        <v>0</v>
      </c>
    </row>
    <row r="357" spans="1:65" s="2" customFormat="1" ht="21.75" customHeight="1" x14ac:dyDescent="0.15">
      <c r="A357" s="35"/>
      <c r="B357" s="141"/>
      <c r="C357" s="172" t="s">
        <v>1154</v>
      </c>
      <c r="D357" s="172" t="s">
        <v>274</v>
      </c>
      <c r="E357" s="173" t="s">
        <v>536</v>
      </c>
      <c r="F357" s="174" t="s">
        <v>537</v>
      </c>
      <c r="G357" s="175" t="s">
        <v>302</v>
      </c>
      <c r="H357" s="176">
        <v>8</v>
      </c>
      <c r="I357" s="177"/>
      <c r="J357" s="176">
        <f>ROUND(I357*H357,2)</f>
        <v>0</v>
      </c>
      <c r="K357" s="178"/>
      <c r="L357" s="36"/>
      <c r="M357" s="179" t="s">
        <v>1</v>
      </c>
      <c r="N357" s="180" t="s">
        <v>41</v>
      </c>
      <c r="O357" s="61"/>
      <c r="P357" s="181">
        <f>O357*H357</f>
        <v>0</v>
      </c>
      <c r="Q357" s="181">
        <v>0</v>
      </c>
      <c r="R357" s="181">
        <f>Q357*H357</f>
        <v>0</v>
      </c>
      <c r="S357" s="181">
        <v>3.0000000000000001E-3</v>
      </c>
      <c r="T357" s="182">
        <f>S357*H357</f>
        <v>2.4E-2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3" t="s">
        <v>367</v>
      </c>
      <c r="AT357" s="183" t="s">
        <v>274</v>
      </c>
      <c r="AU357" s="183" t="s">
        <v>88</v>
      </c>
      <c r="AY357" s="18" t="s">
        <v>271</v>
      </c>
      <c r="BE357" s="105">
        <f>IF(N357="základná",J357,0)</f>
        <v>0</v>
      </c>
      <c r="BF357" s="105">
        <f>IF(N357="znížená",J357,0)</f>
        <v>0</v>
      </c>
      <c r="BG357" s="105">
        <f>IF(N357="zákl. prenesená",J357,0)</f>
        <v>0</v>
      </c>
      <c r="BH357" s="105">
        <f>IF(N357="zníž. prenesená",J357,0)</f>
        <v>0</v>
      </c>
      <c r="BI357" s="105">
        <f>IF(N357="nulová",J357,0)</f>
        <v>0</v>
      </c>
      <c r="BJ357" s="18" t="s">
        <v>88</v>
      </c>
      <c r="BK357" s="105">
        <f>ROUND(I357*H357,2)</f>
        <v>0</v>
      </c>
      <c r="BL357" s="18" t="s">
        <v>367</v>
      </c>
      <c r="BM357" s="183" t="s">
        <v>538</v>
      </c>
    </row>
    <row r="358" spans="1:65" s="13" customFormat="1" x14ac:dyDescent="0.1">
      <c r="B358" s="184"/>
      <c r="D358" s="185" t="s">
        <v>280</v>
      </c>
      <c r="E358" s="186" t="s">
        <v>1</v>
      </c>
      <c r="F358" s="187" t="s">
        <v>4348</v>
      </c>
      <c r="H358" s="188">
        <v>2</v>
      </c>
      <c r="I358" s="189"/>
      <c r="L358" s="184"/>
      <c r="M358" s="190"/>
      <c r="N358" s="191"/>
      <c r="O358" s="191"/>
      <c r="P358" s="191"/>
      <c r="Q358" s="191"/>
      <c r="R358" s="191"/>
      <c r="S358" s="191"/>
      <c r="T358" s="192"/>
      <c r="AT358" s="186" t="s">
        <v>280</v>
      </c>
      <c r="AU358" s="186" t="s">
        <v>88</v>
      </c>
      <c r="AV358" s="13" t="s">
        <v>88</v>
      </c>
      <c r="AW358" s="13" t="s">
        <v>29</v>
      </c>
      <c r="AX358" s="13" t="s">
        <v>75</v>
      </c>
      <c r="AY358" s="186" t="s">
        <v>271</v>
      </c>
    </row>
    <row r="359" spans="1:65" s="13" customFormat="1" x14ac:dyDescent="0.1">
      <c r="B359" s="184"/>
      <c r="D359" s="185" t="s">
        <v>280</v>
      </c>
      <c r="E359" s="186" t="s">
        <v>1</v>
      </c>
      <c r="F359" s="187" t="s">
        <v>4349</v>
      </c>
      <c r="H359" s="188">
        <v>4</v>
      </c>
      <c r="I359" s="189"/>
      <c r="L359" s="184"/>
      <c r="M359" s="190"/>
      <c r="N359" s="191"/>
      <c r="O359" s="191"/>
      <c r="P359" s="191"/>
      <c r="Q359" s="191"/>
      <c r="R359" s="191"/>
      <c r="S359" s="191"/>
      <c r="T359" s="192"/>
      <c r="AT359" s="186" t="s">
        <v>280</v>
      </c>
      <c r="AU359" s="186" t="s">
        <v>88</v>
      </c>
      <c r="AV359" s="13" t="s">
        <v>88</v>
      </c>
      <c r="AW359" s="13" t="s">
        <v>29</v>
      </c>
      <c r="AX359" s="13" t="s">
        <v>75</v>
      </c>
      <c r="AY359" s="186" t="s">
        <v>271</v>
      </c>
    </row>
    <row r="360" spans="1:65" s="13" customFormat="1" x14ac:dyDescent="0.1">
      <c r="B360" s="184"/>
      <c r="D360" s="185" t="s">
        <v>280</v>
      </c>
      <c r="E360" s="186" t="s">
        <v>1</v>
      </c>
      <c r="F360" s="187" t="s">
        <v>4350</v>
      </c>
      <c r="H360" s="188">
        <v>2</v>
      </c>
      <c r="I360" s="189"/>
      <c r="L360" s="184"/>
      <c r="M360" s="190"/>
      <c r="N360" s="191"/>
      <c r="O360" s="191"/>
      <c r="P360" s="191"/>
      <c r="Q360" s="191"/>
      <c r="R360" s="191"/>
      <c r="S360" s="191"/>
      <c r="T360" s="192"/>
      <c r="AT360" s="186" t="s">
        <v>280</v>
      </c>
      <c r="AU360" s="186" t="s">
        <v>88</v>
      </c>
      <c r="AV360" s="13" t="s">
        <v>88</v>
      </c>
      <c r="AW360" s="13" t="s">
        <v>29</v>
      </c>
      <c r="AX360" s="13" t="s">
        <v>75</v>
      </c>
      <c r="AY360" s="186" t="s">
        <v>271</v>
      </c>
    </row>
    <row r="361" spans="1:65" s="14" customFormat="1" x14ac:dyDescent="0.1">
      <c r="B361" s="193"/>
      <c r="D361" s="185" t="s">
        <v>280</v>
      </c>
      <c r="E361" s="194" t="s">
        <v>1</v>
      </c>
      <c r="F361" s="195" t="s">
        <v>282</v>
      </c>
      <c r="H361" s="196">
        <v>8</v>
      </c>
      <c r="I361" s="197"/>
      <c r="L361" s="193"/>
      <c r="M361" s="198"/>
      <c r="N361" s="199"/>
      <c r="O361" s="199"/>
      <c r="P361" s="199"/>
      <c r="Q361" s="199"/>
      <c r="R361" s="199"/>
      <c r="S361" s="199"/>
      <c r="T361" s="200"/>
      <c r="AT361" s="194" t="s">
        <v>280</v>
      </c>
      <c r="AU361" s="194" t="s">
        <v>88</v>
      </c>
      <c r="AV361" s="14" t="s">
        <v>278</v>
      </c>
      <c r="AW361" s="14" t="s">
        <v>29</v>
      </c>
      <c r="AX361" s="14" t="s">
        <v>82</v>
      </c>
      <c r="AY361" s="194" t="s">
        <v>271</v>
      </c>
    </row>
    <row r="362" spans="1:65" s="2" customFormat="1" ht="21.75" customHeight="1" x14ac:dyDescent="0.15">
      <c r="A362" s="35"/>
      <c r="B362" s="141"/>
      <c r="C362" s="172" t="s">
        <v>1158</v>
      </c>
      <c r="D362" s="172" t="s">
        <v>274</v>
      </c>
      <c r="E362" s="173" t="s">
        <v>543</v>
      </c>
      <c r="F362" s="174" t="s">
        <v>544</v>
      </c>
      <c r="G362" s="175" t="s">
        <v>302</v>
      </c>
      <c r="H362" s="176">
        <v>6</v>
      </c>
      <c r="I362" s="177"/>
      <c r="J362" s="176">
        <f>ROUND(I362*H362,2)</f>
        <v>0</v>
      </c>
      <c r="K362" s="178"/>
      <c r="L362" s="36"/>
      <c r="M362" s="179" t="s">
        <v>1</v>
      </c>
      <c r="N362" s="180" t="s">
        <v>41</v>
      </c>
      <c r="O362" s="61"/>
      <c r="P362" s="181">
        <f>O362*H362</f>
        <v>0</v>
      </c>
      <c r="Q362" s="181">
        <v>0</v>
      </c>
      <c r="R362" s="181">
        <f>Q362*H362</f>
        <v>0</v>
      </c>
      <c r="S362" s="181">
        <v>6.0000000000000001E-3</v>
      </c>
      <c r="T362" s="182">
        <f>S362*H362</f>
        <v>3.6000000000000004E-2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3" t="s">
        <v>367</v>
      </c>
      <c r="AT362" s="183" t="s">
        <v>274</v>
      </c>
      <c r="AU362" s="183" t="s">
        <v>88</v>
      </c>
      <c r="AY362" s="18" t="s">
        <v>271</v>
      </c>
      <c r="BE362" s="105">
        <f>IF(N362="základná",J362,0)</f>
        <v>0</v>
      </c>
      <c r="BF362" s="105">
        <f>IF(N362="znížená",J362,0)</f>
        <v>0</v>
      </c>
      <c r="BG362" s="105">
        <f>IF(N362="zákl. prenesená",J362,0)</f>
        <v>0</v>
      </c>
      <c r="BH362" s="105">
        <f>IF(N362="zníž. prenesená",J362,0)</f>
        <v>0</v>
      </c>
      <c r="BI362" s="105">
        <f>IF(N362="nulová",J362,0)</f>
        <v>0</v>
      </c>
      <c r="BJ362" s="18" t="s">
        <v>88</v>
      </c>
      <c r="BK362" s="105">
        <f>ROUND(I362*H362,2)</f>
        <v>0</v>
      </c>
      <c r="BL362" s="18" t="s">
        <v>367</v>
      </c>
      <c r="BM362" s="183" t="s">
        <v>545</v>
      </c>
    </row>
    <row r="363" spans="1:65" s="13" customFormat="1" x14ac:dyDescent="0.1">
      <c r="B363" s="184"/>
      <c r="D363" s="185" t="s">
        <v>280</v>
      </c>
      <c r="E363" s="186" t="s">
        <v>1</v>
      </c>
      <c r="F363" s="187" t="s">
        <v>4351</v>
      </c>
      <c r="H363" s="188">
        <v>3</v>
      </c>
      <c r="I363" s="189"/>
      <c r="L363" s="184"/>
      <c r="M363" s="190"/>
      <c r="N363" s="191"/>
      <c r="O363" s="191"/>
      <c r="P363" s="191"/>
      <c r="Q363" s="191"/>
      <c r="R363" s="191"/>
      <c r="S363" s="191"/>
      <c r="T363" s="192"/>
      <c r="AT363" s="186" t="s">
        <v>280</v>
      </c>
      <c r="AU363" s="186" t="s">
        <v>88</v>
      </c>
      <c r="AV363" s="13" t="s">
        <v>88</v>
      </c>
      <c r="AW363" s="13" t="s">
        <v>29</v>
      </c>
      <c r="AX363" s="13" t="s">
        <v>75</v>
      </c>
      <c r="AY363" s="186" t="s">
        <v>271</v>
      </c>
    </row>
    <row r="364" spans="1:65" s="13" customFormat="1" x14ac:dyDescent="0.1">
      <c r="B364" s="184"/>
      <c r="D364" s="185" t="s">
        <v>280</v>
      </c>
      <c r="E364" s="186" t="s">
        <v>1</v>
      </c>
      <c r="F364" s="187" t="s">
        <v>4352</v>
      </c>
      <c r="H364" s="188">
        <v>1</v>
      </c>
      <c r="I364" s="189"/>
      <c r="L364" s="184"/>
      <c r="M364" s="190"/>
      <c r="N364" s="191"/>
      <c r="O364" s="191"/>
      <c r="P364" s="191"/>
      <c r="Q364" s="191"/>
      <c r="R364" s="191"/>
      <c r="S364" s="191"/>
      <c r="T364" s="192"/>
      <c r="AT364" s="186" t="s">
        <v>280</v>
      </c>
      <c r="AU364" s="186" t="s">
        <v>88</v>
      </c>
      <c r="AV364" s="13" t="s">
        <v>88</v>
      </c>
      <c r="AW364" s="13" t="s">
        <v>29</v>
      </c>
      <c r="AX364" s="13" t="s">
        <v>75</v>
      </c>
      <c r="AY364" s="186" t="s">
        <v>271</v>
      </c>
    </row>
    <row r="365" spans="1:65" s="13" customFormat="1" x14ac:dyDescent="0.1">
      <c r="B365" s="184"/>
      <c r="D365" s="185" t="s">
        <v>280</v>
      </c>
      <c r="E365" s="186" t="s">
        <v>1</v>
      </c>
      <c r="F365" s="187" t="s">
        <v>4353</v>
      </c>
      <c r="H365" s="188">
        <v>2</v>
      </c>
      <c r="I365" s="189"/>
      <c r="L365" s="184"/>
      <c r="M365" s="190"/>
      <c r="N365" s="191"/>
      <c r="O365" s="191"/>
      <c r="P365" s="191"/>
      <c r="Q365" s="191"/>
      <c r="R365" s="191"/>
      <c r="S365" s="191"/>
      <c r="T365" s="192"/>
      <c r="AT365" s="186" t="s">
        <v>280</v>
      </c>
      <c r="AU365" s="186" t="s">
        <v>88</v>
      </c>
      <c r="AV365" s="13" t="s">
        <v>88</v>
      </c>
      <c r="AW365" s="13" t="s">
        <v>29</v>
      </c>
      <c r="AX365" s="13" t="s">
        <v>75</v>
      </c>
      <c r="AY365" s="186" t="s">
        <v>271</v>
      </c>
    </row>
    <row r="366" spans="1:65" s="14" customFormat="1" x14ac:dyDescent="0.1">
      <c r="B366" s="193"/>
      <c r="D366" s="185" t="s">
        <v>280</v>
      </c>
      <c r="E366" s="194" t="s">
        <v>1</v>
      </c>
      <c r="F366" s="195" t="s">
        <v>282</v>
      </c>
      <c r="H366" s="196">
        <v>6</v>
      </c>
      <c r="I366" s="197"/>
      <c r="L366" s="193"/>
      <c r="M366" s="198"/>
      <c r="N366" s="199"/>
      <c r="O366" s="199"/>
      <c r="P366" s="199"/>
      <c r="Q366" s="199"/>
      <c r="R366" s="199"/>
      <c r="S366" s="199"/>
      <c r="T366" s="200"/>
      <c r="AT366" s="194" t="s">
        <v>280</v>
      </c>
      <c r="AU366" s="194" t="s">
        <v>88</v>
      </c>
      <c r="AV366" s="14" t="s">
        <v>278</v>
      </c>
      <c r="AW366" s="14" t="s">
        <v>29</v>
      </c>
      <c r="AX366" s="14" t="s">
        <v>82</v>
      </c>
      <c r="AY366" s="194" t="s">
        <v>271</v>
      </c>
    </row>
    <row r="367" spans="1:65" s="12" customFormat="1" ht="22.9" customHeight="1" x14ac:dyDescent="0.15">
      <c r="B367" s="159"/>
      <c r="D367" s="160" t="s">
        <v>74</v>
      </c>
      <c r="E367" s="170" t="s">
        <v>548</v>
      </c>
      <c r="F367" s="170" t="s">
        <v>549</v>
      </c>
      <c r="I367" s="162"/>
      <c r="J367" s="171">
        <f>BK367</f>
        <v>0</v>
      </c>
      <c r="L367" s="159"/>
      <c r="M367" s="164"/>
      <c r="N367" s="165"/>
      <c r="O367" s="165"/>
      <c r="P367" s="166">
        <f>SUM(P368:P375)</f>
        <v>0</v>
      </c>
      <c r="Q367" s="165"/>
      <c r="R367" s="166">
        <f>SUM(R368:R375)</f>
        <v>0</v>
      </c>
      <c r="S367" s="165"/>
      <c r="T367" s="167">
        <f>SUM(T368:T375)</f>
        <v>5.2955999999999994</v>
      </c>
      <c r="AR367" s="160" t="s">
        <v>88</v>
      </c>
      <c r="AT367" s="168" t="s">
        <v>74</v>
      </c>
      <c r="AU367" s="168" t="s">
        <v>82</v>
      </c>
      <c r="AY367" s="160" t="s">
        <v>271</v>
      </c>
      <c r="BK367" s="169">
        <f>SUM(BK368:BK375)</f>
        <v>0</v>
      </c>
    </row>
    <row r="368" spans="1:65" s="2" customFormat="1" ht="21.75" customHeight="1" x14ac:dyDescent="0.15">
      <c r="A368" s="35"/>
      <c r="B368" s="141"/>
      <c r="C368" s="172" t="s">
        <v>1162</v>
      </c>
      <c r="D368" s="172" t="s">
        <v>274</v>
      </c>
      <c r="E368" s="173" t="s">
        <v>680</v>
      </c>
      <c r="F368" s="174" t="s">
        <v>681</v>
      </c>
      <c r="G368" s="175" t="s">
        <v>277</v>
      </c>
      <c r="H368" s="176">
        <v>14.97</v>
      </c>
      <c r="I368" s="177"/>
      <c r="J368" s="176">
        <f>ROUND(I368*H368,2)</f>
        <v>0</v>
      </c>
      <c r="K368" s="178"/>
      <c r="L368" s="36"/>
      <c r="M368" s="179" t="s">
        <v>1</v>
      </c>
      <c r="N368" s="180" t="s">
        <v>41</v>
      </c>
      <c r="O368" s="61"/>
      <c r="P368" s="181">
        <f>O368*H368</f>
        <v>0</v>
      </c>
      <c r="Q368" s="181">
        <v>0</v>
      </c>
      <c r="R368" s="181">
        <f>Q368*H368</f>
        <v>0</v>
      </c>
      <c r="S368" s="181">
        <v>1.7999999999999999E-2</v>
      </c>
      <c r="T368" s="182">
        <f>S368*H368</f>
        <v>0.26945999999999998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3" t="s">
        <v>367</v>
      </c>
      <c r="AT368" s="183" t="s">
        <v>274</v>
      </c>
      <c r="AU368" s="183" t="s">
        <v>88</v>
      </c>
      <c r="AY368" s="18" t="s">
        <v>271</v>
      </c>
      <c r="BE368" s="105">
        <f>IF(N368="základná",J368,0)</f>
        <v>0</v>
      </c>
      <c r="BF368" s="105">
        <f>IF(N368="znížená",J368,0)</f>
        <v>0</v>
      </c>
      <c r="BG368" s="105">
        <f>IF(N368="zákl. prenesená",J368,0)</f>
        <v>0</v>
      </c>
      <c r="BH368" s="105">
        <f>IF(N368="zníž. prenesená",J368,0)</f>
        <v>0</v>
      </c>
      <c r="BI368" s="105">
        <f>IF(N368="nulová",J368,0)</f>
        <v>0</v>
      </c>
      <c r="BJ368" s="18" t="s">
        <v>88</v>
      </c>
      <c r="BK368" s="105">
        <f>ROUND(I368*H368,2)</f>
        <v>0</v>
      </c>
      <c r="BL368" s="18" t="s">
        <v>367</v>
      </c>
      <c r="BM368" s="183" t="s">
        <v>4354</v>
      </c>
    </row>
    <row r="369" spans="1:65" s="13" customFormat="1" x14ac:dyDescent="0.1">
      <c r="B369" s="184"/>
      <c r="D369" s="185" t="s">
        <v>280</v>
      </c>
      <c r="E369" s="186" t="s">
        <v>1</v>
      </c>
      <c r="F369" s="187" t="s">
        <v>4355</v>
      </c>
      <c r="H369" s="188">
        <v>14.97</v>
      </c>
      <c r="I369" s="189"/>
      <c r="L369" s="184"/>
      <c r="M369" s="190"/>
      <c r="N369" s="191"/>
      <c r="O369" s="191"/>
      <c r="P369" s="191"/>
      <c r="Q369" s="191"/>
      <c r="R369" s="191"/>
      <c r="S369" s="191"/>
      <c r="T369" s="192"/>
      <c r="AT369" s="186" t="s">
        <v>280</v>
      </c>
      <c r="AU369" s="186" t="s">
        <v>88</v>
      </c>
      <c r="AV369" s="13" t="s">
        <v>88</v>
      </c>
      <c r="AW369" s="13" t="s">
        <v>29</v>
      </c>
      <c r="AX369" s="13" t="s">
        <v>75</v>
      </c>
      <c r="AY369" s="186" t="s">
        <v>271</v>
      </c>
    </row>
    <row r="370" spans="1:65" s="14" customFormat="1" x14ac:dyDescent="0.1">
      <c r="B370" s="193"/>
      <c r="D370" s="185" t="s">
        <v>280</v>
      </c>
      <c r="E370" s="194" t="s">
        <v>1</v>
      </c>
      <c r="F370" s="195" t="s">
        <v>282</v>
      </c>
      <c r="H370" s="196">
        <v>14.97</v>
      </c>
      <c r="I370" s="197"/>
      <c r="L370" s="193"/>
      <c r="M370" s="198"/>
      <c r="N370" s="199"/>
      <c r="O370" s="199"/>
      <c r="P370" s="199"/>
      <c r="Q370" s="199"/>
      <c r="R370" s="199"/>
      <c r="S370" s="199"/>
      <c r="T370" s="200"/>
      <c r="AT370" s="194" t="s">
        <v>280</v>
      </c>
      <c r="AU370" s="194" t="s">
        <v>88</v>
      </c>
      <c r="AV370" s="14" t="s">
        <v>278</v>
      </c>
      <c r="AW370" s="14" t="s">
        <v>29</v>
      </c>
      <c r="AX370" s="14" t="s">
        <v>82</v>
      </c>
      <c r="AY370" s="194" t="s">
        <v>271</v>
      </c>
    </row>
    <row r="371" spans="1:65" s="2" customFormat="1" ht="21.75" customHeight="1" x14ac:dyDescent="0.15">
      <c r="A371" s="35"/>
      <c r="B371" s="141"/>
      <c r="C371" s="172" t="s">
        <v>1172</v>
      </c>
      <c r="D371" s="172" t="s">
        <v>274</v>
      </c>
      <c r="E371" s="173" t="s">
        <v>556</v>
      </c>
      <c r="F371" s="174" t="s">
        <v>557</v>
      </c>
      <c r="G371" s="175" t="s">
        <v>277</v>
      </c>
      <c r="H371" s="176">
        <v>718.02</v>
      </c>
      <c r="I371" s="177"/>
      <c r="J371" s="176">
        <f>ROUND(I371*H371,2)</f>
        <v>0</v>
      </c>
      <c r="K371" s="178"/>
      <c r="L371" s="36"/>
      <c r="M371" s="179" t="s">
        <v>1</v>
      </c>
      <c r="N371" s="180" t="s">
        <v>41</v>
      </c>
      <c r="O371" s="61"/>
      <c r="P371" s="181">
        <f>O371*H371</f>
        <v>0</v>
      </c>
      <c r="Q371" s="181">
        <v>0</v>
      </c>
      <c r="R371" s="181">
        <f>Q371*H371</f>
        <v>0</v>
      </c>
      <c r="S371" s="181">
        <v>7.0000000000000001E-3</v>
      </c>
      <c r="T371" s="182">
        <f>S371*H371</f>
        <v>5.0261399999999998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83" t="s">
        <v>367</v>
      </c>
      <c r="AT371" s="183" t="s">
        <v>274</v>
      </c>
      <c r="AU371" s="183" t="s">
        <v>88</v>
      </c>
      <c r="AY371" s="18" t="s">
        <v>271</v>
      </c>
      <c r="BE371" s="105">
        <f>IF(N371="základná",J371,0)</f>
        <v>0</v>
      </c>
      <c r="BF371" s="105">
        <f>IF(N371="znížená",J371,0)</f>
        <v>0</v>
      </c>
      <c r="BG371" s="105">
        <f>IF(N371="zákl. prenesená",J371,0)</f>
        <v>0</v>
      </c>
      <c r="BH371" s="105">
        <f>IF(N371="zníž. prenesená",J371,0)</f>
        <v>0</v>
      </c>
      <c r="BI371" s="105">
        <f>IF(N371="nulová",J371,0)</f>
        <v>0</v>
      </c>
      <c r="BJ371" s="18" t="s">
        <v>88</v>
      </c>
      <c r="BK371" s="105">
        <f>ROUND(I371*H371,2)</f>
        <v>0</v>
      </c>
      <c r="BL371" s="18" t="s">
        <v>367</v>
      </c>
      <c r="BM371" s="183" t="s">
        <v>558</v>
      </c>
    </row>
    <row r="372" spans="1:65" s="13" customFormat="1" x14ac:dyDescent="0.1">
      <c r="B372" s="184"/>
      <c r="D372" s="185" t="s">
        <v>280</v>
      </c>
      <c r="E372" s="186" t="s">
        <v>1</v>
      </c>
      <c r="F372" s="187" t="s">
        <v>4356</v>
      </c>
      <c r="H372" s="188">
        <v>704.11</v>
      </c>
      <c r="I372" s="189"/>
      <c r="L372" s="184"/>
      <c r="M372" s="190"/>
      <c r="N372" s="191"/>
      <c r="O372" s="191"/>
      <c r="P372" s="191"/>
      <c r="Q372" s="191"/>
      <c r="R372" s="191"/>
      <c r="S372" s="191"/>
      <c r="T372" s="192"/>
      <c r="AT372" s="186" t="s">
        <v>280</v>
      </c>
      <c r="AU372" s="186" t="s">
        <v>88</v>
      </c>
      <c r="AV372" s="13" t="s">
        <v>88</v>
      </c>
      <c r="AW372" s="13" t="s">
        <v>29</v>
      </c>
      <c r="AX372" s="13" t="s">
        <v>75</v>
      </c>
      <c r="AY372" s="186" t="s">
        <v>271</v>
      </c>
    </row>
    <row r="373" spans="1:65" s="13" customFormat="1" x14ac:dyDescent="0.1">
      <c r="B373" s="184"/>
      <c r="D373" s="185" t="s">
        <v>280</v>
      </c>
      <c r="E373" s="186" t="s">
        <v>1</v>
      </c>
      <c r="F373" s="187" t="s">
        <v>4357</v>
      </c>
      <c r="H373" s="188">
        <v>5.72</v>
      </c>
      <c r="I373" s="189"/>
      <c r="L373" s="184"/>
      <c r="M373" s="190"/>
      <c r="N373" s="191"/>
      <c r="O373" s="191"/>
      <c r="P373" s="191"/>
      <c r="Q373" s="191"/>
      <c r="R373" s="191"/>
      <c r="S373" s="191"/>
      <c r="T373" s="192"/>
      <c r="AT373" s="186" t="s">
        <v>280</v>
      </c>
      <c r="AU373" s="186" t="s">
        <v>88</v>
      </c>
      <c r="AV373" s="13" t="s">
        <v>88</v>
      </c>
      <c r="AW373" s="13" t="s">
        <v>29</v>
      </c>
      <c r="AX373" s="13" t="s">
        <v>75</v>
      </c>
      <c r="AY373" s="186" t="s">
        <v>271</v>
      </c>
    </row>
    <row r="374" spans="1:65" s="13" customFormat="1" x14ac:dyDescent="0.1">
      <c r="B374" s="184"/>
      <c r="D374" s="185" t="s">
        <v>280</v>
      </c>
      <c r="E374" s="186" t="s">
        <v>1</v>
      </c>
      <c r="F374" s="187" t="s">
        <v>4358</v>
      </c>
      <c r="H374" s="188">
        <v>8.19</v>
      </c>
      <c r="I374" s="189"/>
      <c r="L374" s="184"/>
      <c r="M374" s="190"/>
      <c r="N374" s="191"/>
      <c r="O374" s="191"/>
      <c r="P374" s="191"/>
      <c r="Q374" s="191"/>
      <c r="R374" s="191"/>
      <c r="S374" s="191"/>
      <c r="T374" s="192"/>
      <c r="AT374" s="186" t="s">
        <v>280</v>
      </c>
      <c r="AU374" s="186" t="s">
        <v>88</v>
      </c>
      <c r="AV374" s="13" t="s">
        <v>88</v>
      </c>
      <c r="AW374" s="13" t="s">
        <v>29</v>
      </c>
      <c r="AX374" s="13" t="s">
        <v>75</v>
      </c>
      <c r="AY374" s="186" t="s">
        <v>271</v>
      </c>
    </row>
    <row r="375" spans="1:65" s="14" customFormat="1" x14ac:dyDescent="0.1">
      <c r="B375" s="193"/>
      <c r="D375" s="185" t="s">
        <v>280</v>
      </c>
      <c r="E375" s="194" t="s">
        <v>234</v>
      </c>
      <c r="F375" s="195" t="s">
        <v>282</v>
      </c>
      <c r="H375" s="196">
        <v>718.02</v>
      </c>
      <c r="I375" s="197"/>
      <c r="L375" s="193"/>
      <c r="M375" s="217"/>
      <c r="N375" s="218"/>
      <c r="O375" s="218"/>
      <c r="P375" s="218"/>
      <c r="Q375" s="218"/>
      <c r="R375" s="218"/>
      <c r="S375" s="218"/>
      <c r="T375" s="219"/>
      <c r="AT375" s="194" t="s">
        <v>280</v>
      </c>
      <c r="AU375" s="194" t="s">
        <v>88</v>
      </c>
      <c r="AV375" s="14" t="s">
        <v>278</v>
      </c>
      <c r="AW375" s="14" t="s">
        <v>29</v>
      </c>
      <c r="AX375" s="14" t="s">
        <v>82</v>
      </c>
      <c r="AY375" s="194" t="s">
        <v>271</v>
      </c>
    </row>
    <row r="376" spans="1:65" s="2" customFormat="1" ht="6.95" customHeight="1" x14ac:dyDescent="0.1">
      <c r="A376" s="35"/>
      <c r="B376" s="50"/>
      <c r="C376" s="51"/>
      <c r="D376" s="51"/>
      <c r="E376" s="51"/>
      <c r="F376" s="51"/>
      <c r="G376" s="51"/>
      <c r="H376" s="51"/>
      <c r="I376" s="51"/>
      <c r="J376" s="51"/>
      <c r="K376" s="51"/>
      <c r="L376" s="36"/>
      <c r="M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</row>
  </sheetData>
  <autoFilter ref="C135:K375" xr:uid="{00000000-0009-0000-0000-00000F000000}"/>
  <mergeCells count="13">
    <mergeCell ref="E128:H128"/>
    <mergeCell ref="L2:V2"/>
    <mergeCell ref="E124:H124"/>
    <mergeCell ref="E126:H126"/>
    <mergeCell ref="E85:H85"/>
    <mergeCell ref="E87:H87"/>
    <mergeCell ref="E89:H89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298"/>
  <sheetViews>
    <sheetView showGridLines="0" topLeftCell="A108" workbookViewId="0">
      <selection activeCell="J112" sqref="J112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5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136</v>
      </c>
      <c r="AZ2" s="112" t="s">
        <v>214</v>
      </c>
      <c r="BA2" s="112" t="s">
        <v>1</v>
      </c>
      <c r="BB2" s="112" t="s">
        <v>1</v>
      </c>
      <c r="BC2" s="112" t="s">
        <v>4359</v>
      </c>
      <c r="BD2" s="112" t="s">
        <v>88</v>
      </c>
    </row>
    <row r="3" spans="1:5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219</v>
      </c>
      <c r="BA3" s="112" t="s">
        <v>220</v>
      </c>
      <c r="BB3" s="112" t="s">
        <v>1</v>
      </c>
      <c r="BC3" s="112" t="s">
        <v>4360</v>
      </c>
      <c r="BD3" s="112" t="s">
        <v>88</v>
      </c>
    </row>
    <row r="4" spans="1:5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  <c r="AZ4" s="112" t="s">
        <v>222</v>
      </c>
      <c r="BA4" s="112" t="s">
        <v>220</v>
      </c>
      <c r="BB4" s="112" t="s">
        <v>1</v>
      </c>
      <c r="BC4" s="112" t="s">
        <v>4361</v>
      </c>
      <c r="BD4" s="112" t="s">
        <v>88</v>
      </c>
    </row>
    <row r="5" spans="1:56" s="1" customFormat="1" ht="6.95" customHeight="1" x14ac:dyDescent="0.1">
      <c r="B5" s="21"/>
      <c r="L5" s="21"/>
      <c r="AZ5" s="112" t="s">
        <v>224</v>
      </c>
      <c r="BA5" s="112" t="s">
        <v>1</v>
      </c>
      <c r="BB5" s="112" t="s">
        <v>1</v>
      </c>
      <c r="BC5" s="112" t="s">
        <v>4362</v>
      </c>
      <c r="BD5" s="112" t="s">
        <v>88</v>
      </c>
    </row>
    <row r="6" spans="1:56" s="1" customFormat="1" ht="12" customHeight="1" x14ac:dyDescent="0.1">
      <c r="B6" s="21"/>
      <c r="D6" s="28" t="s">
        <v>14</v>
      </c>
      <c r="L6" s="21"/>
      <c r="AZ6" s="112" t="s">
        <v>229</v>
      </c>
      <c r="BA6" s="112" t="s">
        <v>1</v>
      </c>
      <c r="BB6" s="112" t="s">
        <v>1</v>
      </c>
      <c r="BC6" s="112" t="s">
        <v>4363</v>
      </c>
      <c r="BD6" s="112" t="s">
        <v>88</v>
      </c>
    </row>
    <row r="7" spans="1:5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  <c r="AZ7" s="112" t="s">
        <v>569</v>
      </c>
      <c r="BA7" s="112" t="s">
        <v>220</v>
      </c>
      <c r="BB7" s="112" t="s">
        <v>1</v>
      </c>
      <c r="BC7" s="112" t="s">
        <v>4225</v>
      </c>
      <c r="BD7" s="112" t="s">
        <v>88</v>
      </c>
    </row>
    <row r="8" spans="1:56" s="1" customFormat="1" ht="12" customHeight="1" x14ac:dyDescent="0.1">
      <c r="B8" s="21"/>
      <c r="D8" s="28" t="s">
        <v>228</v>
      </c>
      <c r="L8" s="21"/>
      <c r="AZ8" s="112" t="s">
        <v>234</v>
      </c>
      <c r="BA8" s="112" t="s">
        <v>235</v>
      </c>
      <c r="BB8" s="112" t="s">
        <v>1</v>
      </c>
      <c r="BC8" s="112" t="s">
        <v>4364</v>
      </c>
      <c r="BD8" s="112" t="s">
        <v>88</v>
      </c>
    </row>
    <row r="9" spans="1:56" s="2" customFormat="1" ht="16.5" customHeight="1" x14ac:dyDescent="0.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571</v>
      </c>
      <c r="BA9" s="112" t="s">
        <v>220</v>
      </c>
      <c r="BB9" s="112" t="s">
        <v>1</v>
      </c>
      <c r="BC9" s="112" t="s">
        <v>4227</v>
      </c>
      <c r="BD9" s="112" t="s">
        <v>88</v>
      </c>
    </row>
    <row r="10" spans="1:5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6.5" customHeight="1" x14ac:dyDescent="0.1">
      <c r="A11" s="35"/>
      <c r="B11" s="36"/>
      <c r="C11" s="35"/>
      <c r="D11" s="35"/>
      <c r="E11" s="321" t="s">
        <v>4365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ROUND((SUM(BE111:BE113) + SUM(BE135:BE297)),  2)</f>
        <v>0</v>
      </c>
      <c r="G37" s="35"/>
      <c r="H37" s="35"/>
      <c r="I37" s="120">
        <v>0.2</v>
      </c>
      <c r="J37" s="119">
        <f>ROUND(((SUM(BE111:BE113) + SUM(BE135:BE297))*I37),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ROUND((SUM(BF111:BF113) + SUM(BF135:BF297)),  2)</f>
        <v>0</v>
      </c>
      <c r="G38" s="35"/>
      <c r="H38" s="35"/>
      <c r="I38" s="120">
        <v>0.2</v>
      </c>
      <c r="J38" s="119">
        <f>ROUND(((SUM(BF111:BF113) + SUM(BF135:BF297))*I38),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ROUND((SUM(BG111:BG113) + SUM(BG135:BG297)),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ROUND((SUM(BH111:BH113) + SUM(BH135:BH297)),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ROUND((SUM(BI111:BI113) + SUM(BI135:BI297)),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02 - Buracie práce Blok F222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244</v>
      </c>
      <c r="E99" s="133"/>
      <c r="F99" s="133"/>
      <c r="G99" s="133"/>
      <c r="H99" s="133"/>
      <c r="I99" s="133"/>
      <c r="J99" s="134">
        <f>J136</f>
        <v>0</v>
      </c>
      <c r="L99" s="131"/>
    </row>
    <row r="100" spans="1:65" s="10" customFormat="1" ht="19.899999999999999" customHeight="1" x14ac:dyDescent="0.1">
      <c r="B100" s="135"/>
      <c r="D100" s="136" t="s">
        <v>573</v>
      </c>
      <c r="E100" s="137"/>
      <c r="F100" s="137"/>
      <c r="G100" s="137"/>
      <c r="H100" s="137"/>
      <c r="I100" s="137"/>
      <c r="J100" s="138">
        <f>J137</f>
        <v>0</v>
      </c>
      <c r="L100" s="135"/>
    </row>
    <row r="101" spans="1:65" s="10" customFormat="1" ht="19.899999999999999" customHeight="1" x14ac:dyDescent="0.1">
      <c r="B101" s="135"/>
      <c r="D101" s="136" t="s">
        <v>245</v>
      </c>
      <c r="E101" s="137"/>
      <c r="F101" s="137"/>
      <c r="G101" s="137"/>
      <c r="H101" s="137"/>
      <c r="I101" s="137"/>
      <c r="J101" s="138">
        <f>J146</f>
        <v>0</v>
      </c>
      <c r="L101" s="135"/>
    </row>
    <row r="102" spans="1:65" s="10" customFormat="1" ht="19.899999999999999" customHeight="1" x14ac:dyDescent="0.1">
      <c r="B102" s="135"/>
      <c r="D102" s="136" t="s">
        <v>246</v>
      </c>
      <c r="E102" s="137"/>
      <c r="F102" s="137"/>
      <c r="G102" s="137"/>
      <c r="H102" s="137"/>
      <c r="I102" s="137"/>
      <c r="J102" s="138">
        <f>J253</f>
        <v>0</v>
      </c>
      <c r="L102" s="135"/>
    </row>
    <row r="103" spans="1:65" s="9" customFormat="1" ht="24.95" customHeight="1" x14ac:dyDescent="0.1">
      <c r="B103" s="131"/>
      <c r="D103" s="132" t="s">
        <v>247</v>
      </c>
      <c r="E103" s="133"/>
      <c r="F103" s="133"/>
      <c r="G103" s="133"/>
      <c r="H103" s="133"/>
      <c r="I103" s="133"/>
      <c r="J103" s="134">
        <f>J255</f>
        <v>0</v>
      </c>
      <c r="L103" s="131"/>
    </row>
    <row r="104" spans="1:65" s="10" customFormat="1" ht="19.899999999999999" customHeight="1" x14ac:dyDescent="0.1">
      <c r="B104" s="135"/>
      <c r="D104" s="136" t="s">
        <v>249</v>
      </c>
      <c r="E104" s="137"/>
      <c r="F104" s="137"/>
      <c r="G104" s="137"/>
      <c r="H104" s="137"/>
      <c r="I104" s="137"/>
      <c r="J104" s="138">
        <f>J256</f>
        <v>0</v>
      </c>
      <c r="L104" s="135"/>
    </row>
    <row r="105" spans="1:65" s="10" customFormat="1" ht="19.899999999999999" customHeight="1" x14ac:dyDescent="0.1">
      <c r="B105" s="135"/>
      <c r="D105" s="136" t="s">
        <v>251</v>
      </c>
      <c r="E105" s="137"/>
      <c r="F105" s="137"/>
      <c r="G105" s="137"/>
      <c r="H105" s="137"/>
      <c r="I105" s="137"/>
      <c r="J105" s="138">
        <f>J268</f>
        <v>0</v>
      </c>
      <c r="L105" s="135"/>
    </row>
    <row r="106" spans="1:65" s="10" customFormat="1" ht="19.899999999999999" customHeight="1" x14ac:dyDescent="0.1">
      <c r="B106" s="135"/>
      <c r="D106" s="136" t="s">
        <v>574</v>
      </c>
      <c r="E106" s="137"/>
      <c r="F106" s="137"/>
      <c r="G106" s="137"/>
      <c r="H106" s="137"/>
      <c r="I106" s="137"/>
      <c r="J106" s="138">
        <f>J280</f>
        <v>0</v>
      </c>
      <c r="L106" s="135"/>
    </row>
    <row r="107" spans="1:65" s="10" customFormat="1" ht="19.899999999999999" customHeight="1" x14ac:dyDescent="0.1">
      <c r="B107" s="135"/>
      <c r="D107" s="136" t="s">
        <v>252</v>
      </c>
      <c r="E107" s="137"/>
      <c r="F107" s="137"/>
      <c r="G107" s="137"/>
      <c r="H107" s="137"/>
      <c r="I107" s="137"/>
      <c r="J107" s="138">
        <f>J284</f>
        <v>0</v>
      </c>
      <c r="L107" s="135"/>
    </row>
    <row r="108" spans="1:65" s="10" customFormat="1" ht="19.899999999999999" customHeight="1" x14ac:dyDescent="0.1">
      <c r="B108" s="135"/>
      <c r="D108" s="136" t="s">
        <v>253</v>
      </c>
      <c r="E108" s="137"/>
      <c r="F108" s="137"/>
      <c r="G108" s="137"/>
      <c r="H108" s="137"/>
      <c r="I108" s="137"/>
      <c r="J108" s="138">
        <f>J292</f>
        <v>0</v>
      </c>
      <c r="L108" s="135"/>
    </row>
    <row r="109" spans="1:65" s="2" customFormat="1" ht="21.75" customHeight="1" x14ac:dyDescent="0.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 x14ac:dyDescent="0.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 x14ac:dyDescent="0.1">
      <c r="A111" s="35"/>
      <c r="B111" s="36"/>
      <c r="C111" s="130" t="s">
        <v>254</v>
      </c>
      <c r="D111" s="35"/>
      <c r="E111" s="35"/>
      <c r="F111" s="35"/>
      <c r="G111" s="35"/>
      <c r="H111" s="35"/>
      <c r="I111" s="35"/>
      <c r="J111" s="139">
        <f>ROUND(J112,2)</f>
        <v>0</v>
      </c>
      <c r="K111" s="35"/>
      <c r="L111" s="45"/>
      <c r="N111" s="140" t="s">
        <v>39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 x14ac:dyDescent="0.1">
      <c r="A112" s="35"/>
      <c r="B112" s="141"/>
      <c r="C112" s="142"/>
      <c r="D112" s="338" t="s">
        <v>255</v>
      </c>
      <c r="E112" s="342"/>
      <c r="F112" s="342"/>
      <c r="G112" s="142"/>
      <c r="H112" s="142"/>
      <c r="I112" s="142"/>
      <c r="J112" s="102">
        <v>0</v>
      </c>
      <c r="K112" s="142"/>
      <c r="L112" s="143"/>
      <c r="M112" s="144"/>
      <c r="N112" s="145" t="s">
        <v>41</v>
      </c>
      <c r="O112" s="144"/>
      <c r="P112" s="144"/>
      <c r="Q112" s="144"/>
      <c r="R112" s="144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6" t="s">
        <v>256</v>
      </c>
      <c r="AZ112" s="144"/>
      <c r="BA112" s="144"/>
      <c r="BB112" s="144"/>
      <c r="BC112" s="144"/>
      <c r="BD112" s="144"/>
      <c r="BE112" s="147">
        <f t="shared" ref="BE112" si="0">IF(N112="základná",J112,0)</f>
        <v>0</v>
      </c>
      <c r="BF112" s="147">
        <f t="shared" ref="BF112" si="1">IF(N112="znížená",J112,0)</f>
        <v>0</v>
      </c>
      <c r="BG112" s="147">
        <f t="shared" ref="BG112" si="2">IF(N112="zákl. prenesená",J112,0)</f>
        <v>0</v>
      </c>
      <c r="BH112" s="147">
        <f t="shared" ref="BH112" si="3">IF(N112="zníž. prenesená",J112,0)</f>
        <v>0</v>
      </c>
      <c r="BI112" s="147">
        <f t="shared" ref="BI112" si="4">IF(N112="nulová",J112,0)</f>
        <v>0</v>
      </c>
      <c r="BJ112" s="146" t="s">
        <v>88</v>
      </c>
      <c r="BK112" s="144"/>
      <c r="BL112" s="144"/>
      <c r="BM112" s="144"/>
    </row>
    <row r="113" spans="1:31" s="2" customFormat="1" x14ac:dyDescent="0.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 x14ac:dyDescent="0.1">
      <c r="A114" s="35"/>
      <c r="B114" s="36"/>
      <c r="C114" s="109" t="s">
        <v>213</v>
      </c>
      <c r="D114" s="110"/>
      <c r="E114" s="110"/>
      <c r="F114" s="110"/>
      <c r="G114" s="110"/>
      <c r="H114" s="110"/>
      <c r="I114" s="110"/>
      <c r="J114" s="111">
        <f>ROUND(J98+J111,2)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 x14ac:dyDescent="0.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 x14ac:dyDescent="0.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 x14ac:dyDescent="0.1">
      <c r="A120" s="35"/>
      <c r="B120" s="36"/>
      <c r="C120" s="22" t="s">
        <v>257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 x14ac:dyDescent="0.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 x14ac:dyDescent="0.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 x14ac:dyDescent="0.1">
      <c r="A123" s="35"/>
      <c r="B123" s="36"/>
      <c r="C123" s="35"/>
      <c r="D123" s="35"/>
      <c r="E123" s="340" t="str">
        <f>E7</f>
        <v>Kreatívne cenrum Nitra - Martinský vrch</v>
      </c>
      <c r="F123" s="341"/>
      <c r="G123" s="341"/>
      <c r="H123" s="341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 x14ac:dyDescent="0.1">
      <c r="B124" s="21"/>
      <c r="C124" s="28" t="s">
        <v>228</v>
      </c>
      <c r="L124" s="21"/>
    </row>
    <row r="125" spans="1:31" s="2" customFormat="1" ht="16.5" customHeight="1" x14ac:dyDescent="0.1">
      <c r="A125" s="35"/>
      <c r="B125" s="36"/>
      <c r="C125" s="35"/>
      <c r="D125" s="35"/>
      <c r="E125" s="340" t="s">
        <v>4222</v>
      </c>
      <c r="F125" s="339"/>
      <c r="G125" s="339"/>
      <c r="H125" s="33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 x14ac:dyDescent="0.1">
      <c r="A126" s="35"/>
      <c r="B126" s="36"/>
      <c r="C126" s="28" t="s">
        <v>233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 x14ac:dyDescent="0.1">
      <c r="A127" s="35"/>
      <c r="B127" s="36"/>
      <c r="C127" s="35"/>
      <c r="D127" s="35"/>
      <c r="E127" s="321" t="str">
        <f>E11</f>
        <v>02 - Buracie práce Blok F222</v>
      </c>
      <c r="F127" s="339"/>
      <c r="G127" s="339"/>
      <c r="H127" s="33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 x14ac:dyDescent="0.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 x14ac:dyDescent="0.1">
      <c r="A129" s="35"/>
      <c r="B129" s="36"/>
      <c r="C129" s="28" t="s">
        <v>18</v>
      </c>
      <c r="D129" s="35"/>
      <c r="E129" s="35"/>
      <c r="F129" s="26" t="str">
        <f>F14</f>
        <v>Nitra</v>
      </c>
      <c r="G129" s="35"/>
      <c r="H129" s="35"/>
      <c r="I129" s="28" t="s">
        <v>20</v>
      </c>
      <c r="J129" s="58" t="str">
        <f>IF(J14="","",J14)</f>
        <v>26. 8. 2020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 x14ac:dyDescent="0.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 x14ac:dyDescent="0.15">
      <c r="A131" s="35"/>
      <c r="B131" s="36"/>
      <c r="C131" s="28" t="s">
        <v>22</v>
      </c>
      <c r="D131" s="35"/>
      <c r="E131" s="35"/>
      <c r="F131" s="26" t="str">
        <f>E17</f>
        <v>Mesto Nitra, Štefánikova tr. 60, 949 01 Nitra</v>
      </c>
      <c r="G131" s="35"/>
      <c r="H131" s="35"/>
      <c r="I131" s="28" t="s">
        <v>28</v>
      </c>
      <c r="J131" s="31" t="str">
        <f>E23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 x14ac:dyDescent="0.15">
      <c r="A132" s="35"/>
      <c r="B132" s="36"/>
      <c r="C132" s="28" t="s">
        <v>26</v>
      </c>
      <c r="D132" s="35"/>
      <c r="E132" s="35"/>
      <c r="F132" s="26" t="str">
        <f>IF(E20="","",E20)</f>
        <v>Vyplň údaj</v>
      </c>
      <c r="G132" s="35"/>
      <c r="H132" s="35"/>
      <c r="I132" s="28" t="s">
        <v>30</v>
      </c>
      <c r="J132" s="31" t="str">
        <f>E26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 x14ac:dyDescent="0.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 x14ac:dyDescent="0.15">
      <c r="A134" s="148"/>
      <c r="B134" s="149"/>
      <c r="C134" s="150" t="s">
        <v>258</v>
      </c>
      <c r="D134" s="151" t="s">
        <v>60</v>
      </c>
      <c r="E134" s="151" t="s">
        <v>56</v>
      </c>
      <c r="F134" s="151" t="s">
        <v>57</v>
      </c>
      <c r="G134" s="151" t="s">
        <v>259</v>
      </c>
      <c r="H134" s="151" t="s">
        <v>260</v>
      </c>
      <c r="I134" s="151" t="s">
        <v>261</v>
      </c>
      <c r="J134" s="152" t="s">
        <v>241</v>
      </c>
      <c r="K134" s="153" t="s">
        <v>262</v>
      </c>
      <c r="L134" s="154"/>
      <c r="M134" s="65" t="s">
        <v>1</v>
      </c>
      <c r="N134" s="66" t="s">
        <v>39</v>
      </c>
      <c r="O134" s="66" t="s">
        <v>263</v>
      </c>
      <c r="P134" s="66" t="s">
        <v>264</v>
      </c>
      <c r="Q134" s="66" t="s">
        <v>265</v>
      </c>
      <c r="R134" s="66" t="s">
        <v>266</v>
      </c>
      <c r="S134" s="66" t="s">
        <v>267</v>
      </c>
      <c r="T134" s="67" t="s">
        <v>268</v>
      </c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</row>
    <row r="135" spans="1:65" s="2" customFormat="1" ht="22.9" customHeight="1" x14ac:dyDescent="0.15">
      <c r="A135" s="35"/>
      <c r="B135" s="36"/>
      <c r="C135" s="72" t="s">
        <v>238</v>
      </c>
      <c r="D135" s="35"/>
      <c r="E135" s="35"/>
      <c r="F135" s="35"/>
      <c r="G135" s="35"/>
      <c r="H135" s="35"/>
      <c r="I135" s="35"/>
      <c r="J135" s="155">
        <f>BK135</f>
        <v>0</v>
      </c>
      <c r="K135" s="35"/>
      <c r="L135" s="36"/>
      <c r="M135" s="68"/>
      <c r="N135" s="59"/>
      <c r="O135" s="69"/>
      <c r="P135" s="156">
        <f>P136+P255</f>
        <v>0</v>
      </c>
      <c r="Q135" s="69"/>
      <c r="R135" s="156">
        <f>R136+R255</f>
        <v>61.489699527000006</v>
      </c>
      <c r="S135" s="69"/>
      <c r="T135" s="157">
        <f>T136+T255</f>
        <v>271.77333399999998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74</v>
      </c>
      <c r="AU135" s="18" t="s">
        <v>243</v>
      </c>
      <c r="BK135" s="158">
        <f>BK136+BK255</f>
        <v>0</v>
      </c>
    </row>
    <row r="136" spans="1:65" s="12" customFormat="1" ht="25.9" customHeight="1" x14ac:dyDescent="0.15">
      <c r="B136" s="159"/>
      <c r="D136" s="160" t="s">
        <v>74</v>
      </c>
      <c r="E136" s="161" t="s">
        <v>269</v>
      </c>
      <c r="F136" s="161" t="s">
        <v>270</v>
      </c>
      <c r="I136" s="162"/>
      <c r="J136" s="163">
        <f>BK136</f>
        <v>0</v>
      </c>
      <c r="L136" s="159"/>
      <c r="M136" s="164"/>
      <c r="N136" s="165"/>
      <c r="O136" s="165"/>
      <c r="P136" s="166">
        <f>P137+P146+P253</f>
        <v>0</v>
      </c>
      <c r="Q136" s="165"/>
      <c r="R136" s="166">
        <f>R137+R146+R253</f>
        <v>61.489699527000006</v>
      </c>
      <c r="S136" s="165"/>
      <c r="T136" s="167">
        <f>T137+T146+T253</f>
        <v>217.84871599999997</v>
      </c>
      <c r="AR136" s="160" t="s">
        <v>82</v>
      </c>
      <c r="AT136" s="168" t="s">
        <v>74</v>
      </c>
      <c r="AU136" s="168" t="s">
        <v>75</v>
      </c>
      <c r="AY136" s="160" t="s">
        <v>271</v>
      </c>
      <c r="BK136" s="169">
        <f>BK137+BK146+BK253</f>
        <v>0</v>
      </c>
    </row>
    <row r="137" spans="1:65" s="12" customFormat="1" ht="22.9" customHeight="1" x14ac:dyDescent="0.15">
      <c r="B137" s="159"/>
      <c r="D137" s="160" t="s">
        <v>74</v>
      </c>
      <c r="E137" s="170" t="s">
        <v>82</v>
      </c>
      <c r="F137" s="170" t="s">
        <v>575</v>
      </c>
      <c r="I137" s="162"/>
      <c r="J137" s="171">
        <f>BK137</f>
        <v>0</v>
      </c>
      <c r="L137" s="159"/>
      <c r="M137" s="164"/>
      <c r="N137" s="165"/>
      <c r="O137" s="165"/>
      <c r="P137" s="166">
        <f>SUM(P138:P145)</f>
        <v>0</v>
      </c>
      <c r="Q137" s="165"/>
      <c r="R137" s="166">
        <f>SUM(R138:R145)</f>
        <v>0</v>
      </c>
      <c r="S137" s="165"/>
      <c r="T137" s="167">
        <f>SUM(T138:T145)</f>
        <v>0</v>
      </c>
      <c r="AR137" s="160" t="s">
        <v>82</v>
      </c>
      <c r="AT137" s="168" t="s">
        <v>74</v>
      </c>
      <c r="AU137" s="168" t="s">
        <v>82</v>
      </c>
      <c r="AY137" s="160" t="s">
        <v>271</v>
      </c>
      <c r="BK137" s="169">
        <f>SUM(BK138:BK145)</f>
        <v>0</v>
      </c>
    </row>
    <row r="138" spans="1:65" s="2" customFormat="1" ht="21.75" customHeight="1" x14ac:dyDescent="0.15">
      <c r="A138" s="35"/>
      <c r="B138" s="141"/>
      <c r="C138" s="172" t="s">
        <v>82</v>
      </c>
      <c r="D138" s="172" t="s">
        <v>274</v>
      </c>
      <c r="E138" s="173" t="s">
        <v>576</v>
      </c>
      <c r="F138" s="174" t="s">
        <v>577</v>
      </c>
      <c r="G138" s="175" t="s">
        <v>289</v>
      </c>
      <c r="H138" s="176">
        <v>7.53</v>
      </c>
      <c r="I138" s="177"/>
      <c r="J138" s="176">
        <f>ROUND(I138*H138,2)</f>
        <v>0</v>
      </c>
      <c r="K138" s="178"/>
      <c r="L138" s="36"/>
      <c r="M138" s="179" t="s">
        <v>1</v>
      </c>
      <c r="N138" s="180" t="s">
        <v>41</v>
      </c>
      <c r="O138" s="61"/>
      <c r="P138" s="181">
        <f>O138*H138</f>
        <v>0</v>
      </c>
      <c r="Q138" s="181">
        <v>0</v>
      </c>
      <c r="R138" s="181">
        <f>Q138*H138</f>
        <v>0</v>
      </c>
      <c r="S138" s="181">
        <v>0</v>
      </c>
      <c r="T138" s="18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88</v>
      </c>
      <c r="BK138" s="105">
        <f>ROUND(I138*H138,2)</f>
        <v>0</v>
      </c>
      <c r="BL138" s="18" t="s">
        <v>278</v>
      </c>
      <c r="BM138" s="183" t="s">
        <v>4228</v>
      </c>
    </row>
    <row r="139" spans="1:65" s="13" customFormat="1" x14ac:dyDescent="0.1">
      <c r="B139" s="184"/>
      <c r="D139" s="185" t="s">
        <v>280</v>
      </c>
      <c r="E139" s="186" t="s">
        <v>1</v>
      </c>
      <c r="F139" s="187" t="s">
        <v>4229</v>
      </c>
      <c r="H139" s="188">
        <v>7.53</v>
      </c>
      <c r="I139" s="189"/>
      <c r="L139" s="184"/>
      <c r="M139" s="190"/>
      <c r="N139" s="191"/>
      <c r="O139" s="191"/>
      <c r="P139" s="191"/>
      <c r="Q139" s="191"/>
      <c r="R139" s="191"/>
      <c r="S139" s="191"/>
      <c r="T139" s="192"/>
      <c r="AT139" s="186" t="s">
        <v>280</v>
      </c>
      <c r="AU139" s="186" t="s">
        <v>88</v>
      </c>
      <c r="AV139" s="13" t="s">
        <v>88</v>
      </c>
      <c r="AW139" s="13" t="s">
        <v>29</v>
      </c>
      <c r="AX139" s="13" t="s">
        <v>75</v>
      </c>
      <c r="AY139" s="186" t="s">
        <v>271</v>
      </c>
    </row>
    <row r="140" spans="1:65" s="14" customFormat="1" x14ac:dyDescent="0.1">
      <c r="B140" s="193"/>
      <c r="D140" s="185" t="s">
        <v>280</v>
      </c>
      <c r="E140" s="194" t="s">
        <v>1</v>
      </c>
      <c r="F140" s="195" t="s">
        <v>282</v>
      </c>
      <c r="H140" s="196">
        <v>7.53</v>
      </c>
      <c r="I140" s="197"/>
      <c r="L140" s="193"/>
      <c r="M140" s="198"/>
      <c r="N140" s="199"/>
      <c r="O140" s="199"/>
      <c r="P140" s="199"/>
      <c r="Q140" s="199"/>
      <c r="R140" s="199"/>
      <c r="S140" s="199"/>
      <c r="T140" s="200"/>
      <c r="AT140" s="194" t="s">
        <v>280</v>
      </c>
      <c r="AU140" s="194" t="s">
        <v>88</v>
      </c>
      <c r="AV140" s="14" t="s">
        <v>278</v>
      </c>
      <c r="AW140" s="14" t="s">
        <v>29</v>
      </c>
      <c r="AX140" s="14" t="s">
        <v>82</v>
      </c>
      <c r="AY140" s="194" t="s">
        <v>271</v>
      </c>
    </row>
    <row r="141" spans="1:65" s="2" customFormat="1" ht="21.75" customHeight="1" x14ac:dyDescent="0.15">
      <c r="A141" s="35"/>
      <c r="B141" s="141"/>
      <c r="C141" s="172" t="s">
        <v>88</v>
      </c>
      <c r="D141" s="172" t="s">
        <v>274</v>
      </c>
      <c r="E141" s="173" t="s">
        <v>580</v>
      </c>
      <c r="F141" s="174" t="s">
        <v>581</v>
      </c>
      <c r="G141" s="175" t="s">
        <v>289</v>
      </c>
      <c r="H141" s="176">
        <v>9.42</v>
      </c>
      <c r="I141" s="177"/>
      <c r="J141" s="176">
        <f>ROUND(I141*H141,2)</f>
        <v>0</v>
      </c>
      <c r="K141" s="178"/>
      <c r="L141" s="36"/>
      <c r="M141" s="179" t="s">
        <v>1</v>
      </c>
      <c r="N141" s="180" t="s">
        <v>41</v>
      </c>
      <c r="O141" s="61"/>
      <c r="P141" s="181">
        <f>O141*H141</f>
        <v>0</v>
      </c>
      <c r="Q141" s="181">
        <v>0</v>
      </c>
      <c r="R141" s="181">
        <f>Q141*H141</f>
        <v>0</v>
      </c>
      <c r="S141" s="181">
        <v>0</v>
      </c>
      <c r="T141" s="18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>IF(N141="základná",J141,0)</f>
        <v>0</v>
      </c>
      <c r="BF141" s="105">
        <f>IF(N141="znížená",J141,0)</f>
        <v>0</v>
      </c>
      <c r="BG141" s="105">
        <f>IF(N141="zákl. prenesená",J141,0)</f>
        <v>0</v>
      </c>
      <c r="BH141" s="105">
        <f>IF(N141="zníž. prenesená",J141,0)</f>
        <v>0</v>
      </c>
      <c r="BI141" s="105">
        <f>IF(N141="nulová",J141,0)</f>
        <v>0</v>
      </c>
      <c r="BJ141" s="18" t="s">
        <v>88</v>
      </c>
      <c r="BK141" s="105">
        <f>ROUND(I141*H141,2)</f>
        <v>0</v>
      </c>
      <c r="BL141" s="18" t="s">
        <v>278</v>
      </c>
      <c r="BM141" s="183" t="s">
        <v>4230</v>
      </c>
    </row>
    <row r="142" spans="1:65" s="13" customFormat="1" x14ac:dyDescent="0.1">
      <c r="B142" s="184"/>
      <c r="D142" s="185" t="s">
        <v>280</v>
      </c>
      <c r="E142" s="186" t="s">
        <v>1</v>
      </c>
      <c r="F142" s="187" t="s">
        <v>4231</v>
      </c>
      <c r="H142" s="188">
        <v>9.42</v>
      </c>
      <c r="I142" s="189"/>
      <c r="L142" s="184"/>
      <c r="M142" s="190"/>
      <c r="N142" s="191"/>
      <c r="O142" s="191"/>
      <c r="P142" s="191"/>
      <c r="Q142" s="191"/>
      <c r="R142" s="191"/>
      <c r="S142" s="191"/>
      <c r="T142" s="192"/>
      <c r="AT142" s="186" t="s">
        <v>280</v>
      </c>
      <c r="AU142" s="186" t="s">
        <v>88</v>
      </c>
      <c r="AV142" s="13" t="s">
        <v>88</v>
      </c>
      <c r="AW142" s="13" t="s">
        <v>29</v>
      </c>
      <c r="AX142" s="13" t="s">
        <v>75</v>
      </c>
      <c r="AY142" s="186" t="s">
        <v>271</v>
      </c>
    </row>
    <row r="143" spans="1:65" s="14" customFormat="1" x14ac:dyDescent="0.1">
      <c r="B143" s="193"/>
      <c r="D143" s="185" t="s">
        <v>280</v>
      </c>
      <c r="E143" s="194" t="s">
        <v>571</v>
      </c>
      <c r="F143" s="195" t="s">
        <v>282</v>
      </c>
      <c r="H143" s="196">
        <v>9.42</v>
      </c>
      <c r="I143" s="197"/>
      <c r="L143" s="193"/>
      <c r="M143" s="198"/>
      <c r="N143" s="199"/>
      <c r="O143" s="199"/>
      <c r="P143" s="199"/>
      <c r="Q143" s="199"/>
      <c r="R143" s="199"/>
      <c r="S143" s="199"/>
      <c r="T143" s="200"/>
      <c r="AT143" s="194" t="s">
        <v>280</v>
      </c>
      <c r="AU143" s="194" t="s">
        <v>88</v>
      </c>
      <c r="AV143" s="14" t="s">
        <v>278</v>
      </c>
      <c r="AW143" s="14" t="s">
        <v>29</v>
      </c>
      <c r="AX143" s="14" t="s">
        <v>82</v>
      </c>
      <c r="AY143" s="194" t="s">
        <v>271</v>
      </c>
    </row>
    <row r="144" spans="1:65" s="2" customFormat="1" ht="21.75" customHeight="1" x14ac:dyDescent="0.15">
      <c r="A144" s="35"/>
      <c r="B144" s="141"/>
      <c r="C144" s="172" t="s">
        <v>286</v>
      </c>
      <c r="D144" s="172" t="s">
        <v>274</v>
      </c>
      <c r="E144" s="173" t="s">
        <v>584</v>
      </c>
      <c r="F144" s="174" t="s">
        <v>585</v>
      </c>
      <c r="G144" s="175" t="s">
        <v>289</v>
      </c>
      <c r="H144" s="176">
        <v>9.42</v>
      </c>
      <c r="I144" s="177"/>
      <c r="J144" s="176">
        <f>ROUND(I144*H144,2)</f>
        <v>0</v>
      </c>
      <c r="K144" s="178"/>
      <c r="L144" s="36"/>
      <c r="M144" s="179" t="s">
        <v>1</v>
      </c>
      <c r="N144" s="180" t="s">
        <v>41</v>
      </c>
      <c r="O144" s="61"/>
      <c r="P144" s="181">
        <f>O144*H144</f>
        <v>0</v>
      </c>
      <c r="Q144" s="181">
        <v>0</v>
      </c>
      <c r="R144" s="181">
        <f>Q144*H144</f>
        <v>0</v>
      </c>
      <c r="S144" s="181">
        <v>0</v>
      </c>
      <c r="T144" s="18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88</v>
      </c>
      <c r="BK144" s="105">
        <f>ROUND(I144*H144,2)</f>
        <v>0</v>
      </c>
      <c r="BL144" s="18" t="s">
        <v>278</v>
      </c>
      <c r="BM144" s="183" t="s">
        <v>4232</v>
      </c>
    </row>
    <row r="145" spans="1:65" s="13" customFormat="1" x14ac:dyDescent="0.1">
      <c r="B145" s="184"/>
      <c r="D145" s="185" t="s">
        <v>280</v>
      </c>
      <c r="E145" s="186" t="s">
        <v>1</v>
      </c>
      <c r="F145" s="187" t="s">
        <v>571</v>
      </c>
      <c r="H145" s="188">
        <v>9.42</v>
      </c>
      <c r="I145" s="189"/>
      <c r="L145" s="184"/>
      <c r="M145" s="190"/>
      <c r="N145" s="191"/>
      <c r="O145" s="191"/>
      <c r="P145" s="191"/>
      <c r="Q145" s="191"/>
      <c r="R145" s="191"/>
      <c r="S145" s="191"/>
      <c r="T145" s="192"/>
      <c r="AT145" s="186" t="s">
        <v>280</v>
      </c>
      <c r="AU145" s="186" t="s">
        <v>88</v>
      </c>
      <c r="AV145" s="13" t="s">
        <v>88</v>
      </c>
      <c r="AW145" s="13" t="s">
        <v>29</v>
      </c>
      <c r="AX145" s="13" t="s">
        <v>82</v>
      </c>
      <c r="AY145" s="186" t="s">
        <v>271</v>
      </c>
    </row>
    <row r="146" spans="1:65" s="12" customFormat="1" ht="22.9" customHeight="1" x14ac:dyDescent="0.15">
      <c r="B146" s="159"/>
      <c r="D146" s="160" t="s">
        <v>74</v>
      </c>
      <c r="E146" s="170" t="s">
        <v>272</v>
      </c>
      <c r="F146" s="170" t="s">
        <v>273</v>
      </c>
      <c r="I146" s="162"/>
      <c r="J146" s="171">
        <f>BK146</f>
        <v>0</v>
      </c>
      <c r="L146" s="159"/>
      <c r="M146" s="164"/>
      <c r="N146" s="165"/>
      <c r="O146" s="165"/>
      <c r="P146" s="166">
        <f>SUM(P147:P252)</f>
        <v>0</v>
      </c>
      <c r="Q146" s="165"/>
      <c r="R146" s="166">
        <f>SUM(R147:R252)</f>
        <v>61.489699527000006</v>
      </c>
      <c r="S146" s="165"/>
      <c r="T146" s="167">
        <f>SUM(T147:T252)</f>
        <v>217.84871599999997</v>
      </c>
      <c r="AR146" s="160" t="s">
        <v>82</v>
      </c>
      <c r="AT146" s="168" t="s">
        <v>74</v>
      </c>
      <c r="AU146" s="168" t="s">
        <v>82</v>
      </c>
      <c r="AY146" s="160" t="s">
        <v>271</v>
      </c>
      <c r="BK146" s="169">
        <f>SUM(BK147:BK252)</f>
        <v>0</v>
      </c>
    </row>
    <row r="147" spans="1:65" s="2" customFormat="1" ht="21.75" customHeight="1" x14ac:dyDescent="0.15">
      <c r="A147" s="35"/>
      <c r="B147" s="141"/>
      <c r="C147" s="172" t="s">
        <v>278</v>
      </c>
      <c r="D147" s="172" t="s">
        <v>274</v>
      </c>
      <c r="E147" s="173" t="s">
        <v>275</v>
      </c>
      <c r="F147" s="174" t="s">
        <v>276</v>
      </c>
      <c r="G147" s="175" t="s">
        <v>277</v>
      </c>
      <c r="H147" s="176">
        <v>1171.6300000000001</v>
      </c>
      <c r="I147" s="177"/>
      <c r="J147" s="176">
        <f>ROUND(I147*H147,2)</f>
        <v>0</v>
      </c>
      <c r="K147" s="178"/>
      <c r="L147" s="36"/>
      <c r="M147" s="179" t="s">
        <v>1</v>
      </c>
      <c r="N147" s="180" t="s">
        <v>41</v>
      </c>
      <c r="O147" s="61"/>
      <c r="P147" s="181">
        <f>O147*H147</f>
        <v>0</v>
      </c>
      <c r="Q147" s="181">
        <v>5.1385979999999998E-2</v>
      </c>
      <c r="R147" s="181">
        <f>Q147*H147</f>
        <v>60.205355747400006</v>
      </c>
      <c r="S147" s="181">
        <v>0</v>
      </c>
      <c r="T147" s="18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88</v>
      </c>
      <c r="AY147" s="18" t="s">
        <v>271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278</v>
      </c>
      <c r="BM147" s="183" t="s">
        <v>279</v>
      </c>
    </row>
    <row r="148" spans="1:65" s="13" customFormat="1" x14ac:dyDescent="0.1">
      <c r="B148" s="184"/>
      <c r="D148" s="185" t="s">
        <v>280</v>
      </c>
      <c r="E148" s="186" t="s">
        <v>1</v>
      </c>
      <c r="F148" s="187" t="s">
        <v>4233</v>
      </c>
      <c r="H148" s="188">
        <v>736.52</v>
      </c>
      <c r="I148" s="189"/>
      <c r="L148" s="184"/>
      <c r="M148" s="190"/>
      <c r="N148" s="191"/>
      <c r="O148" s="191"/>
      <c r="P148" s="191"/>
      <c r="Q148" s="191"/>
      <c r="R148" s="191"/>
      <c r="S148" s="191"/>
      <c r="T148" s="192"/>
      <c r="AT148" s="186" t="s">
        <v>280</v>
      </c>
      <c r="AU148" s="186" t="s">
        <v>88</v>
      </c>
      <c r="AV148" s="13" t="s">
        <v>88</v>
      </c>
      <c r="AW148" s="13" t="s">
        <v>29</v>
      </c>
      <c r="AX148" s="13" t="s">
        <v>75</v>
      </c>
      <c r="AY148" s="186" t="s">
        <v>271</v>
      </c>
    </row>
    <row r="149" spans="1:65" s="13" customFormat="1" x14ac:dyDescent="0.1">
      <c r="B149" s="184"/>
      <c r="D149" s="185" t="s">
        <v>280</v>
      </c>
      <c r="E149" s="186" t="s">
        <v>222</v>
      </c>
      <c r="F149" s="187" t="s">
        <v>4366</v>
      </c>
      <c r="H149" s="188">
        <v>435.11</v>
      </c>
      <c r="I149" s="189"/>
      <c r="L149" s="184"/>
      <c r="M149" s="190"/>
      <c r="N149" s="191"/>
      <c r="O149" s="191"/>
      <c r="P149" s="191"/>
      <c r="Q149" s="191"/>
      <c r="R149" s="191"/>
      <c r="S149" s="191"/>
      <c r="T149" s="192"/>
      <c r="AT149" s="186" t="s">
        <v>280</v>
      </c>
      <c r="AU149" s="186" t="s">
        <v>88</v>
      </c>
      <c r="AV149" s="13" t="s">
        <v>88</v>
      </c>
      <c r="AW149" s="13" t="s">
        <v>29</v>
      </c>
      <c r="AX149" s="13" t="s">
        <v>75</v>
      </c>
      <c r="AY149" s="186" t="s">
        <v>271</v>
      </c>
    </row>
    <row r="150" spans="1:65" s="14" customFormat="1" x14ac:dyDescent="0.1">
      <c r="B150" s="193"/>
      <c r="D150" s="185" t="s">
        <v>280</v>
      </c>
      <c r="E150" s="194" t="s">
        <v>1</v>
      </c>
      <c r="F150" s="195" t="s">
        <v>282</v>
      </c>
      <c r="H150" s="196">
        <v>1171.6300000000001</v>
      </c>
      <c r="I150" s="197"/>
      <c r="L150" s="193"/>
      <c r="M150" s="198"/>
      <c r="N150" s="199"/>
      <c r="O150" s="199"/>
      <c r="P150" s="199"/>
      <c r="Q150" s="199"/>
      <c r="R150" s="199"/>
      <c r="S150" s="199"/>
      <c r="T150" s="200"/>
      <c r="AT150" s="194" t="s">
        <v>280</v>
      </c>
      <c r="AU150" s="194" t="s">
        <v>88</v>
      </c>
      <c r="AV150" s="14" t="s">
        <v>278</v>
      </c>
      <c r="AW150" s="14" t="s">
        <v>29</v>
      </c>
      <c r="AX150" s="14" t="s">
        <v>82</v>
      </c>
      <c r="AY150" s="194" t="s">
        <v>271</v>
      </c>
    </row>
    <row r="151" spans="1:65" s="2" customFormat="1" ht="16.5" customHeight="1" x14ac:dyDescent="0.15">
      <c r="A151" s="35"/>
      <c r="B151" s="141"/>
      <c r="C151" s="172" t="s">
        <v>299</v>
      </c>
      <c r="D151" s="172" t="s">
        <v>274</v>
      </c>
      <c r="E151" s="173" t="s">
        <v>283</v>
      </c>
      <c r="F151" s="174" t="s">
        <v>284</v>
      </c>
      <c r="G151" s="175" t="s">
        <v>277</v>
      </c>
      <c r="H151" s="176">
        <v>435.11</v>
      </c>
      <c r="I151" s="177"/>
      <c r="J151" s="176">
        <f>ROUND(I151*H151,2)</f>
        <v>0</v>
      </c>
      <c r="K151" s="178"/>
      <c r="L151" s="36"/>
      <c r="M151" s="179" t="s">
        <v>1</v>
      </c>
      <c r="N151" s="180" t="s">
        <v>41</v>
      </c>
      <c r="O151" s="61"/>
      <c r="P151" s="181">
        <f>O151*H151</f>
        <v>0</v>
      </c>
      <c r="Q151" s="181">
        <v>4.8999999999999998E-5</v>
      </c>
      <c r="R151" s="181">
        <f>Q151*H151</f>
        <v>2.1320390000000002E-2</v>
      </c>
      <c r="S151" s="181">
        <v>0</v>
      </c>
      <c r="T151" s="18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88</v>
      </c>
      <c r="AY151" s="18" t="s">
        <v>271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88</v>
      </c>
      <c r="BK151" s="105">
        <f>ROUND(I151*H151,2)</f>
        <v>0</v>
      </c>
      <c r="BL151" s="18" t="s">
        <v>278</v>
      </c>
      <c r="BM151" s="183" t="s">
        <v>285</v>
      </c>
    </row>
    <row r="152" spans="1:65" s="13" customFormat="1" x14ac:dyDescent="0.1">
      <c r="B152" s="184"/>
      <c r="D152" s="185" t="s">
        <v>280</v>
      </c>
      <c r="E152" s="186" t="s">
        <v>1</v>
      </c>
      <c r="F152" s="187" t="s">
        <v>222</v>
      </c>
      <c r="H152" s="188">
        <v>435.11</v>
      </c>
      <c r="I152" s="189"/>
      <c r="L152" s="184"/>
      <c r="M152" s="190"/>
      <c r="N152" s="191"/>
      <c r="O152" s="191"/>
      <c r="P152" s="191"/>
      <c r="Q152" s="191"/>
      <c r="R152" s="191"/>
      <c r="S152" s="191"/>
      <c r="T152" s="192"/>
      <c r="AT152" s="186" t="s">
        <v>280</v>
      </c>
      <c r="AU152" s="186" t="s">
        <v>88</v>
      </c>
      <c r="AV152" s="13" t="s">
        <v>88</v>
      </c>
      <c r="AW152" s="13" t="s">
        <v>29</v>
      </c>
      <c r="AX152" s="13" t="s">
        <v>75</v>
      </c>
      <c r="AY152" s="186" t="s">
        <v>271</v>
      </c>
    </row>
    <row r="153" spans="1:65" s="14" customFormat="1" x14ac:dyDescent="0.1">
      <c r="B153" s="193"/>
      <c r="D153" s="185" t="s">
        <v>280</v>
      </c>
      <c r="E153" s="194" t="s">
        <v>1</v>
      </c>
      <c r="F153" s="195" t="s">
        <v>282</v>
      </c>
      <c r="H153" s="196">
        <v>435.11</v>
      </c>
      <c r="I153" s="197"/>
      <c r="L153" s="193"/>
      <c r="M153" s="198"/>
      <c r="N153" s="199"/>
      <c r="O153" s="199"/>
      <c r="P153" s="199"/>
      <c r="Q153" s="199"/>
      <c r="R153" s="199"/>
      <c r="S153" s="199"/>
      <c r="T153" s="200"/>
      <c r="AT153" s="194" t="s">
        <v>280</v>
      </c>
      <c r="AU153" s="194" t="s">
        <v>88</v>
      </c>
      <c r="AV153" s="14" t="s">
        <v>278</v>
      </c>
      <c r="AW153" s="14" t="s">
        <v>29</v>
      </c>
      <c r="AX153" s="14" t="s">
        <v>82</v>
      </c>
      <c r="AY153" s="194" t="s">
        <v>271</v>
      </c>
    </row>
    <row r="154" spans="1:65" s="2" customFormat="1" ht="33" customHeight="1" x14ac:dyDescent="0.15">
      <c r="A154" s="35"/>
      <c r="B154" s="141"/>
      <c r="C154" s="172" t="s">
        <v>304</v>
      </c>
      <c r="D154" s="172" t="s">
        <v>274</v>
      </c>
      <c r="E154" s="173" t="s">
        <v>587</v>
      </c>
      <c r="F154" s="174" t="s">
        <v>588</v>
      </c>
      <c r="G154" s="175" t="s">
        <v>289</v>
      </c>
      <c r="H154" s="176">
        <v>11.03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2.4</v>
      </c>
      <c r="T154" s="182">
        <f>S154*H154</f>
        <v>26.471999999999998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4234</v>
      </c>
    </row>
    <row r="155" spans="1:65" s="13" customFormat="1" ht="19.5" x14ac:dyDescent="0.1">
      <c r="B155" s="184"/>
      <c r="D155" s="185" t="s">
        <v>280</v>
      </c>
      <c r="E155" s="186" t="s">
        <v>1</v>
      </c>
      <c r="F155" s="187" t="s">
        <v>4367</v>
      </c>
      <c r="H155" s="188">
        <v>11.03</v>
      </c>
      <c r="I155" s="189"/>
      <c r="L155" s="184"/>
      <c r="M155" s="190"/>
      <c r="N155" s="191"/>
      <c r="O155" s="191"/>
      <c r="P155" s="191"/>
      <c r="Q155" s="191"/>
      <c r="R155" s="191"/>
      <c r="S155" s="191"/>
      <c r="T155" s="192"/>
      <c r="AT155" s="186" t="s">
        <v>280</v>
      </c>
      <c r="AU155" s="186" t="s">
        <v>88</v>
      </c>
      <c r="AV155" s="13" t="s">
        <v>88</v>
      </c>
      <c r="AW155" s="13" t="s">
        <v>29</v>
      </c>
      <c r="AX155" s="13" t="s">
        <v>75</v>
      </c>
      <c r="AY155" s="186" t="s">
        <v>271</v>
      </c>
    </row>
    <row r="156" spans="1:65" s="14" customFormat="1" x14ac:dyDescent="0.1">
      <c r="B156" s="193"/>
      <c r="D156" s="185" t="s">
        <v>280</v>
      </c>
      <c r="E156" s="194" t="s">
        <v>1</v>
      </c>
      <c r="F156" s="195" t="s">
        <v>282</v>
      </c>
      <c r="H156" s="196">
        <v>11.03</v>
      </c>
      <c r="I156" s="197"/>
      <c r="L156" s="193"/>
      <c r="M156" s="198"/>
      <c r="N156" s="199"/>
      <c r="O156" s="199"/>
      <c r="P156" s="199"/>
      <c r="Q156" s="199"/>
      <c r="R156" s="199"/>
      <c r="S156" s="199"/>
      <c r="T156" s="200"/>
      <c r="AT156" s="194" t="s">
        <v>280</v>
      </c>
      <c r="AU156" s="194" t="s">
        <v>88</v>
      </c>
      <c r="AV156" s="14" t="s">
        <v>278</v>
      </c>
      <c r="AW156" s="14" t="s">
        <v>29</v>
      </c>
      <c r="AX156" s="14" t="s">
        <v>82</v>
      </c>
      <c r="AY156" s="194" t="s">
        <v>271</v>
      </c>
    </row>
    <row r="157" spans="1:65" s="2" customFormat="1" ht="21.75" customHeight="1" x14ac:dyDescent="0.15">
      <c r="A157" s="35"/>
      <c r="B157" s="141"/>
      <c r="C157" s="172" t="s">
        <v>310</v>
      </c>
      <c r="D157" s="172" t="s">
        <v>274</v>
      </c>
      <c r="E157" s="173" t="s">
        <v>287</v>
      </c>
      <c r="F157" s="174" t="s">
        <v>288</v>
      </c>
      <c r="G157" s="175" t="s">
        <v>289</v>
      </c>
      <c r="H157" s="176">
        <v>10.63</v>
      </c>
      <c r="I157" s="177"/>
      <c r="J157" s="176">
        <f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>O157*H157</f>
        <v>0</v>
      </c>
      <c r="Q157" s="181">
        <v>0</v>
      </c>
      <c r="R157" s="181">
        <f>Q157*H157</f>
        <v>0</v>
      </c>
      <c r="S157" s="181">
        <v>1.633</v>
      </c>
      <c r="T157" s="182">
        <f>S157*H157</f>
        <v>17.358790000000003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278</v>
      </c>
      <c r="BM157" s="183" t="s">
        <v>290</v>
      </c>
    </row>
    <row r="158" spans="1:65" s="13" customFormat="1" x14ac:dyDescent="0.1">
      <c r="B158" s="184"/>
      <c r="D158" s="185" t="s">
        <v>280</v>
      </c>
      <c r="E158" s="186" t="s">
        <v>1</v>
      </c>
      <c r="F158" s="187" t="s">
        <v>4368</v>
      </c>
      <c r="H158" s="188">
        <v>7.59</v>
      </c>
      <c r="I158" s="189"/>
      <c r="L158" s="184"/>
      <c r="M158" s="190"/>
      <c r="N158" s="191"/>
      <c r="O158" s="191"/>
      <c r="P158" s="191"/>
      <c r="Q158" s="191"/>
      <c r="R158" s="191"/>
      <c r="S158" s="191"/>
      <c r="T158" s="192"/>
      <c r="AT158" s="186" t="s">
        <v>280</v>
      </c>
      <c r="AU158" s="186" t="s">
        <v>88</v>
      </c>
      <c r="AV158" s="13" t="s">
        <v>88</v>
      </c>
      <c r="AW158" s="13" t="s">
        <v>29</v>
      </c>
      <c r="AX158" s="13" t="s">
        <v>75</v>
      </c>
      <c r="AY158" s="186" t="s">
        <v>271</v>
      </c>
    </row>
    <row r="159" spans="1:65" s="13" customFormat="1" x14ac:dyDescent="0.1">
      <c r="B159" s="184"/>
      <c r="D159" s="185" t="s">
        <v>280</v>
      </c>
      <c r="E159" s="186" t="s">
        <v>1</v>
      </c>
      <c r="F159" s="187" t="s">
        <v>4369</v>
      </c>
      <c r="H159" s="188">
        <v>2.5299999999999998</v>
      </c>
      <c r="I159" s="189"/>
      <c r="L159" s="184"/>
      <c r="M159" s="190"/>
      <c r="N159" s="191"/>
      <c r="O159" s="191"/>
      <c r="P159" s="191"/>
      <c r="Q159" s="191"/>
      <c r="R159" s="191"/>
      <c r="S159" s="191"/>
      <c r="T159" s="192"/>
      <c r="AT159" s="186" t="s">
        <v>280</v>
      </c>
      <c r="AU159" s="186" t="s">
        <v>88</v>
      </c>
      <c r="AV159" s="13" t="s">
        <v>88</v>
      </c>
      <c r="AW159" s="13" t="s">
        <v>29</v>
      </c>
      <c r="AX159" s="13" t="s">
        <v>75</v>
      </c>
      <c r="AY159" s="186" t="s">
        <v>271</v>
      </c>
    </row>
    <row r="160" spans="1:65" s="15" customFormat="1" x14ac:dyDescent="0.1">
      <c r="B160" s="201"/>
      <c r="D160" s="185" t="s">
        <v>280</v>
      </c>
      <c r="E160" s="202" t="s">
        <v>214</v>
      </c>
      <c r="F160" s="203" t="s">
        <v>293</v>
      </c>
      <c r="H160" s="204">
        <v>10.119999999999999</v>
      </c>
      <c r="I160" s="205"/>
      <c r="L160" s="201"/>
      <c r="M160" s="206"/>
      <c r="N160" s="207"/>
      <c r="O160" s="207"/>
      <c r="P160" s="207"/>
      <c r="Q160" s="207"/>
      <c r="R160" s="207"/>
      <c r="S160" s="207"/>
      <c r="T160" s="208"/>
      <c r="AT160" s="202" t="s">
        <v>280</v>
      </c>
      <c r="AU160" s="202" t="s">
        <v>88</v>
      </c>
      <c r="AV160" s="15" t="s">
        <v>286</v>
      </c>
      <c r="AW160" s="15" t="s">
        <v>29</v>
      </c>
      <c r="AX160" s="15" t="s">
        <v>75</v>
      </c>
      <c r="AY160" s="202" t="s">
        <v>271</v>
      </c>
    </row>
    <row r="161" spans="1:65" s="13" customFormat="1" x14ac:dyDescent="0.1">
      <c r="B161" s="184"/>
      <c r="D161" s="185" t="s">
        <v>280</v>
      </c>
      <c r="E161" s="186" t="s">
        <v>1</v>
      </c>
      <c r="F161" s="187" t="s">
        <v>294</v>
      </c>
      <c r="H161" s="188">
        <v>0.51</v>
      </c>
      <c r="I161" s="189"/>
      <c r="L161" s="184"/>
      <c r="M161" s="190"/>
      <c r="N161" s="191"/>
      <c r="O161" s="191"/>
      <c r="P161" s="191"/>
      <c r="Q161" s="191"/>
      <c r="R161" s="191"/>
      <c r="S161" s="191"/>
      <c r="T161" s="192"/>
      <c r="AT161" s="186" t="s">
        <v>280</v>
      </c>
      <c r="AU161" s="186" t="s">
        <v>88</v>
      </c>
      <c r="AV161" s="13" t="s">
        <v>88</v>
      </c>
      <c r="AW161" s="13" t="s">
        <v>29</v>
      </c>
      <c r="AX161" s="13" t="s">
        <v>75</v>
      </c>
      <c r="AY161" s="186" t="s">
        <v>271</v>
      </c>
    </row>
    <row r="162" spans="1:65" s="14" customFormat="1" x14ac:dyDescent="0.1">
      <c r="B162" s="193"/>
      <c r="D162" s="185" t="s">
        <v>280</v>
      </c>
      <c r="E162" s="194" t="s">
        <v>1</v>
      </c>
      <c r="F162" s="195" t="s">
        <v>282</v>
      </c>
      <c r="H162" s="196">
        <v>10.63</v>
      </c>
      <c r="I162" s="197"/>
      <c r="L162" s="193"/>
      <c r="M162" s="198"/>
      <c r="N162" s="199"/>
      <c r="O162" s="199"/>
      <c r="P162" s="199"/>
      <c r="Q162" s="199"/>
      <c r="R162" s="199"/>
      <c r="S162" s="199"/>
      <c r="T162" s="200"/>
      <c r="AT162" s="194" t="s">
        <v>280</v>
      </c>
      <c r="AU162" s="194" t="s">
        <v>88</v>
      </c>
      <c r="AV162" s="14" t="s">
        <v>278</v>
      </c>
      <c r="AW162" s="14" t="s">
        <v>29</v>
      </c>
      <c r="AX162" s="14" t="s">
        <v>82</v>
      </c>
      <c r="AY162" s="194" t="s">
        <v>271</v>
      </c>
    </row>
    <row r="163" spans="1:65" s="2" customFormat="1" ht="21.75" customHeight="1" x14ac:dyDescent="0.15">
      <c r="A163" s="35"/>
      <c r="B163" s="141"/>
      <c r="C163" s="172" t="s">
        <v>316</v>
      </c>
      <c r="D163" s="172" t="s">
        <v>274</v>
      </c>
      <c r="E163" s="173" t="s">
        <v>300</v>
      </c>
      <c r="F163" s="174" t="s">
        <v>301</v>
      </c>
      <c r="G163" s="175" t="s">
        <v>302</v>
      </c>
      <c r="H163" s="176">
        <v>4</v>
      </c>
      <c r="I163" s="177"/>
      <c r="J163" s="176">
        <f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>O163*H163</f>
        <v>0</v>
      </c>
      <c r="Q163" s="181">
        <v>0</v>
      </c>
      <c r="R163" s="181">
        <f>Q163*H163</f>
        <v>0</v>
      </c>
      <c r="S163" s="181">
        <v>0.19</v>
      </c>
      <c r="T163" s="182">
        <f>S163*H163</f>
        <v>0.76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278</v>
      </c>
      <c r="BM163" s="183" t="s">
        <v>303</v>
      </c>
    </row>
    <row r="164" spans="1:65" s="2" customFormat="1" ht="21.75" customHeight="1" x14ac:dyDescent="0.15">
      <c r="A164" s="35"/>
      <c r="B164" s="141"/>
      <c r="C164" s="172" t="s">
        <v>272</v>
      </c>
      <c r="D164" s="172" t="s">
        <v>274</v>
      </c>
      <c r="E164" s="173" t="s">
        <v>305</v>
      </c>
      <c r="F164" s="174" t="s">
        <v>306</v>
      </c>
      <c r="G164" s="175" t="s">
        <v>289</v>
      </c>
      <c r="H164" s="176">
        <v>0.52</v>
      </c>
      <c r="I164" s="177"/>
      <c r="J164" s="176">
        <f>ROUND(I164*H164,2)</f>
        <v>0</v>
      </c>
      <c r="K164" s="178"/>
      <c r="L164" s="36"/>
      <c r="M164" s="179" t="s">
        <v>1</v>
      </c>
      <c r="N164" s="180" t="s">
        <v>41</v>
      </c>
      <c r="O164" s="61"/>
      <c r="P164" s="181">
        <f>O164*H164</f>
        <v>0</v>
      </c>
      <c r="Q164" s="181">
        <v>0</v>
      </c>
      <c r="R164" s="181">
        <f>Q164*H164</f>
        <v>0</v>
      </c>
      <c r="S164" s="181">
        <v>2.4</v>
      </c>
      <c r="T164" s="182">
        <f>S164*H164</f>
        <v>1.248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88</v>
      </c>
      <c r="AY164" s="18" t="s">
        <v>271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278</v>
      </c>
      <c r="BM164" s="183" t="s">
        <v>307</v>
      </c>
    </row>
    <row r="165" spans="1:65" s="13" customFormat="1" x14ac:dyDescent="0.1">
      <c r="B165" s="184"/>
      <c r="D165" s="185" t="s">
        <v>280</v>
      </c>
      <c r="E165" s="186" t="s">
        <v>1</v>
      </c>
      <c r="F165" s="187" t="s">
        <v>4370</v>
      </c>
      <c r="H165" s="188">
        <v>0.52</v>
      </c>
      <c r="I165" s="189"/>
      <c r="L165" s="184"/>
      <c r="M165" s="190"/>
      <c r="N165" s="191"/>
      <c r="O165" s="191"/>
      <c r="P165" s="191"/>
      <c r="Q165" s="191"/>
      <c r="R165" s="191"/>
      <c r="S165" s="191"/>
      <c r="T165" s="192"/>
      <c r="AT165" s="186" t="s">
        <v>280</v>
      </c>
      <c r="AU165" s="186" t="s">
        <v>88</v>
      </c>
      <c r="AV165" s="13" t="s">
        <v>88</v>
      </c>
      <c r="AW165" s="13" t="s">
        <v>29</v>
      </c>
      <c r="AX165" s="13" t="s">
        <v>75</v>
      </c>
      <c r="AY165" s="186" t="s">
        <v>271</v>
      </c>
    </row>
    <row r="166" spans="1:65" s="14" customFormat="1" x14ac:dyDescent="0.1">
      <c r="B166" s="193"/>
      <c r="D166" s="185" t="s">
        <v>280</v>
      </c>
      <c r="E166" s="194" t="s">
        <v>1</v>
      </c>
      <c r="F166" s="195" t="s">
        <v>282</v>
      </c>
      <c r="H166" s="196">
        <v>0.52</v>
      </c>
      <c r="I166" s="197"/>
      <c r="L166" s="193"/>
      <c r="M166" s="198"/>
      <c r="N166" s="199"/>
      <c r="O166" s="199"/>
      <c r="P166" s="199"/>
      <c r="Q166" s="199"/>
      <c r="R166" s="199"/>
      <c r="S166" s="199"/>
      <c r="T166" s="200"/>
      <c r="AT166" s="194" t="s">
        <v>280</v>
      </c>
      <c r="AU166" s="194" t="s">
        <v>88</v>
      </c>
      <c r="AV166" s="14" t="s">
        <v>278</v>
      </c>
      <c r="AW166" s="14" t="s">
        <v>29</v>
      </c>
      <c r="AX166" s="14" t="s">
        <v>82</v>
      </c>
      <c r="AY166" s="194" t="s">
        <v>271</v>
      </c>
    </row>
    <row r="167" spans="1:65" s="2" customFormat="1" ht="33" customHeight="1" x14ac:dyDescent="0.15">
      <c r="A167" s="35"/>
      <c r="B167" s="141"/>
      <c r="C167" s="172" t="s">
        <v>115</v>
      </c>
      <c r="D167" s="172" t="s">
        <v>274</v>
      </c>
      <c r="E167" s="173" t="s">
        <v>604</v>
      </c>
      <c r="F167" s="174" t="s">
        <v>605</v>
      </c>
      <c r="G167" s="175" t="s">
        <v>289</v>
      </c>
      <c r="H167" s="176">
        <v>1.1299999999999999</v>
      </c>
      <c r="I167" s="177"/>
      <c r="J167" s="176">
        <f>ROUND(I167*H167,2)</f>
        <v>0</v>
      </c>
      <c r="K167" s="178"/>
      <c r="L167" s="36"/>
      <c r="M167" s="179" t="s">
        <v>1</v>
      </c>
      <c r="N167" s="180" t="s">
        <v>41</v>
      </c>
      <c r="O167" s="61"/>
      <c r="P167" s="181">
        <f>O167*H167</f>
        <v>0</v>
      </c>
      <c r="Q167" s="181">
        <v>0</v>
      </c>
      <c r="R167" s="181">
        <f>Q167*H167</f>
        <v>0</v>
      </c>
      <c r="S167" s="181">
        <v>2.2000000000000002</v>
      </c>
      <c r="T167" s="182">
        <f>S167*H167</f>
        <v>2.4859999999999998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88</v>
      </c>
      <c r="AY167" s="18" t="s">
        <v>271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278</v>
      </c>
      <c r="BM167" s="183" t="s">
        <v>4247</v>
      </c>
    </row>
    <row r="168" spans="1:65" s="13" customFormat="1" x14ac:dyDescent="0.1">
      <c r="B168" s="184"/>
      <c r="D168" s="185" t="s">
        <v>280</v>
      </c>
      <c r="E168" s="186" t="s">
        <v>1</v>
      </c>
      <c r="F168" s="187" t="s">
        <v>607</v>
      </c>
      <c r="H168" s="188">
        <v>1.1299999999999999</v>
      </c>
      <c r="I168" s="189"/>
      <c r="L168" s="184"/>
      <c r="M168" s="190"/>
      <c r="N168" s="191"/>
      <c r="O168" s="191"/>
      <c r="P168" s="191"/>
      <c r="Q168" s="191"/>
      <c r="R168" s="191"/>
      <c r="S168" s="191"/>
      <c r="T168" s="192"/>
      <c r="AT168" s="186" t="s">
        <v>280</v>
      </c>
      <c r="AU168" s="186" t="s">
        <v>88</v>
      </c>
      <c r="AV168" s="13" t="s">
        <v>88</v>
      </c>
      <c r="AW168" s="13" t="s">
        <v>29</v>
      </c>
      <c r="AX168" s="13" t="s">
        <v>75</v>
      </c>
      <c r="AY168" s="186" t="s">
        <v>271</v>
      </c>
    </row>
    <row r="169" spans="1:65" s="14" customFormat="1" x14ac:dyDescent="0.1">
      <c r="B169" s="193"/>
      <c r="D169" s="185" t="s">
        <v>280</v>
      </c>
      <c r="E169" s="194" t="s">
        <v>1</v>
      </c>
      <c r="F169" s="195" t="s">
        <v>282</v>
      </c>
      <c r="H169" s="196">
        <v>1.1299999999999999</v>
      </c>
      <c r="I169" s="197"/>
      <c r="L169" s="193"/>
      <c r="M169" s="198"/>
      <c r="N169" s="199"/>
      <c r="O169" s="199"/>
      <c r="P169" s="199"/>
      <c r="Q169" s="199"/>
      <c r="R169" s="199"/>
      <c r="S169" s="199"/>
      <c r="T169" s="200"/>
      <c r="AT169" s="194" t="s">
        <v>280</v>
      </c>
      <c r="AU169" s="194" t="s">
        <v>88</v>
      </c>
      <c r="AV169" s="14" t="s">
        <v>278</v>
      </c>
      <c r="AW169" s="14" t="s">
        <v>29</v>
      </c>
      <c r="AX169" s="14" t="s">
        <v>82</v>
      </c>
      <c r="AY169" s="194" t="s">
        <v>271</v>
      </c>
    </row>
    <row r="170" spans="1:65" s="2" customFormat="1" ht="21.75" customHeight="1" x14ac:dyDescent="0.15">
      <c r="A170" s="35"/>
      <c r="B170" s="141"/>
      <c r="C170" s="172" t="s">
        <v>118</v>
      </c>
      <c r="D170" s="172" t="s">
        <v>274</v>
      </c>
      <c r="E170" s="173" t="s">
        <v>609</v>
      </c>
      <c r="F170" s="174" t="s">
        <v>610</v>
      </c>
      <c r="G170" s="175" t="s">
        <v>319</v>
      </c>
      <c r="H170" s="176">
        <v>62.42</v>
      </c>
      <c r="I170" s="177"/>
      <c r="J170" s="176">
        <f>ROUND(I170*H170,2)</f>
        <v>0</v>
      </c>
      <c r="K170" s="178"/>
      <c r="L170" s="36"/>
      <c r="M170" s="179" t="s">
        <v>1</v>
      </c>
      <c r="N170" s="180" t="s">
        <v>41</v>
      </c>
      <c r="O170" s="61"/>
      <c r="P170" s="181">
        <f>O170*H170</f>
        <v>0</v>
      </c>
      <c r="Q170" s="181">
        <v>0</v>
      </c>
      <c r="R170" s="181">
        <f>Q170*H170</f>
        <v>0</v>
      </c>
      <c r="S170" s="181">
        <v>1.78E-2</v>
      </c>
      <c r="T170" s="182">
        <f>S170*H170</f>
        <v>1.111076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88</v>
      </c>
      <c r="AY170" s="18" t="s">
        <v>271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88</v>
      </c>
      <c r="BK170" s="105">
        <f>ROUND(I170*H170,2)</f>
        <v>0</v>
      </c>
      <c r="BL170" s="18" t="s">
        <v>278</v>
      </c>
      <c r="BM170" s="183" t="s">
        <v>4250</v>
      </c>
    </row>
    <row r="171" spans="1:65" s="13" customFormat="1" x14ac:dyDescent="0.1">
      <c r="B171" s="184"/>
      <c r="D171" s="185" t="s">
        <v>280</v>
      </c>
      <c r="E171" s="186" t="s">
        <v>1</v>
      </c>
      <c r="F171" s="187" t="s">
        <v>612</v>
      </c>
      <c r="H171" s="188">
        <v>62.42</v>
      </c>
      <c r="I171" s="189"/>
      <c r="L171" s="184"/>
      <c r="M171" s="190"/>
      <c r="N171" s="191"/>
      <c r="O171" s="191"/>
      <c r="P171" s="191"/>
      <c r="Q171" s="191"/>
      <c r="R171" s="191"/>
      <c r="S171" s="191"/>
      <c r="T171" s="192"/>
      <c r="AT171" s="186" t="s">
        <v>280</v>
      </c>
      <c r="AU171" s="186" t="s">
        <v>88</v>
      </c>
      <c r="AV171" s="13" t="s">
        <v>88</v>
      </c>
      <c r="AW171" s="13" t="s">
        <v>29</v>
      </c>
      <c r="AX171" s="13" t="s">
        <v>75</v>
      </c>
      <c r="AY171" s="186" t="s">
        <v>271</v>
      </c>
    </row>
    <row r="172" spans="1:65" s="14" customFormat="1" x14ac:dyDescent="0.1">
      <c r="B172" s="193"/>
      <c r="D172" s="185" t="s">
        <v>280</v>
      </c>
      <c r="E172" s="194" t="s">
        <v>1</v>
      </c>
      <c r="F172" s="195" t="s">
        <v>282</v>
      </c>
      <c r="H172" s="196">
        <v>62.42</v>
      </c>
      <c r="I172" s="197"/>
      <c r="L172" s="193"/>
      <c r="M172" s="198"/>
      <c r="N172" s="199"/>
      <c r="O172" s="199"/>
      <c r="P172" s="199"/>
      <c r="Q172" s="199"/>
      <c r="R172" s="199"/>
      <c r="S172" s="199"/>
      <c r="T172" s="200"/>
      <c r="AT172" s="194" t="s">
        <v>280</v>
      </c>
      <c r="AU172" s="194" t="s">
        <v>88</v>
      </c>
      <c r="AV172" s="14" t="s">
        <v>278</v>
      </c>
      <c r="AW172" s="14" t="s">
        <v>29</v>
      </c>
      <c r="AX172" s="14" t="s">
        <v>82</v>
      </c>
      <c r="AY172" s="194" t="s">
        <v>271</v>
      </c>
    </row>
    <row r="173" spans="1:65" s="2" customFormat="1" ht="21.75" customHeight="1" x14ac:dyDescent="0.15">
      <c r="A173" s="35"/>
      <c r="B173" s="141"/>
      <c r="C173" s="172" t="s">
        <v>121</v>
      </c>
      <c r="D173" s="172" t="s">
        <v>274</v>
      </c>
      <c r="E173" s="173" t="s">
        <v>317</v>
      </c>
      <c r="F173" s="174" t="s">
        <v>318</v>
      </c>
      <c r="G173" s="175" t="s">
        <v>319</v>
      </c>
      <c r="H173" s="176">
        <v>9.66</v>
      </c>
      <c r="I173" s="177"/>
      <c r="J173" s="176">
        <f>ROUND(I173*H173,2)</f>
        <v>0</v>
      </c>
      <c r="K173" s="178"/>
      <c r="L173" s="36"/>
      <c r="M173" s="179" t="s">
        <v>1</v>
      </c>
      <c r="N173" s="180" t="s">
        <v>41</v>
      </c>
      <c r="O173" s="61"/>
      <c r="P173" s="181">
        <f>O173*H173</f>
        <v>0</v>
      </c>
      <c r="Q173" s="181">
        <v>0</v>
      </c>
      <c r="R173" s="181">
        <f>Q173*H173</f>
        <v>0</v>
      </c>
      <c r="S173" s="181">
        <v>1.2999999999999999E-2</v>
      </c>
      <c r="T173" s="182">
        <f>S173*H173</f>
        <v>0.12558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88</v>
      </c>
      <c r="AY173" s="18" t="s">
        <v>271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88</v>
      </c>
      <c r="BK173" s="105">
        <f>ROUND(I173*H173,2)</f>
        <v>0</v>
      </c>
      <c r="BL173" s="18" t="s">
        <v>278</v>
      </c>
      <c r="BM173" s="183" t="s">
        <v>320</v>
      </c>
    </row>
    <row r="174" spans="1:65" s="13" customFormat="1" x14ac:dyDescent="0.1">
      <c r="B174" s="184"/>
      <c r="D174" s="185" t="s">
        <v>280</v>
      </c>
      <c r="E174" s="186" t="s">
        <v>1</v>
      </c>
      <c r="F174" s="187" t="s">
        <v>321</v>
      </c>
      <c r="H174" s="188">
        <v>9.66</v>
      </c>
      <c r="I174" s="189"/>
      <c r="L174" s="184"/>
      <c r="M174" s="190"/>
      <c r="N174" s="191"/>
      <c r="O174" s="191"/>
      <c r="P174" s="191"/>
      <c r="Q174" s="191"/>
      <c r="R174" s="191"/>
      <c r="S174" s="191"/>
      <c r="T174" s="192"/>
      <c r="AT174" s="186" t="s">
        <v>280</v>
      </c>
      <c r="AU174" s="186" t="s">
        <v>88</v>
      </c>
      <c r="AV174" s="13" t="s">
        <v>88</v>
      </c>
      <c r="AW174" s="13" t="s">
        <v>29</v>
      </c>
      <c r="AX174" s="13" t="s">
        <v>75</v>
      </c>
      <c r="AY174" s="186" t="s">
        <v>271</v>
      </c>
    </row>
    <row r="175" spans="1:65" s="14" customFormat="1" x14ac:dyDescent="0.1">
      <c r="B175" s="193"/>
      <c r="D175" s="185" t="s">
        <v>280</v>
      </c>
      <c r="E175" s="194" t="s">
        <v>1</v>
      </c>
      <c r="F175" s="195" t="s">
        <v>282</v>
      </c>
      <c r="H175" s="196">
        <v>9.66</v>
      </c>
      <c r="I175" s="197"/>
      <c r="L175" s="193"/>
      <c r="M175" s="198"/>
      <c r="N175" s="199"/>
      <c r="O175" s="199"/>
      <c r="P175" s="199"/>
      <c r="Q175" s="199"/>
      <c r="R175" s="199"/>
      <c r="S175" s="199"/>
      <c r="T175" s="200"/>
      <c r="AT175" s="194" t="s">
        <v>280</v>
      </c>
      <c r="AU175" s="194" t="s">
        <v>88</v>
      </c>
      <c r="AV175" s="14" t="s">
        <v>278</v>
      </c>
      <c r="AW175" s="14" t="s">
        <v>29</v>
      </c>
      <c r="AX175" s="14" t="s">
        <v>82</v>
      </c>
      <c r="AY175" s="194" t="s">
        <v>271</v>
      </c>
    </row>
    <row r="176" spans="1:65" s="2" customFormat="1" ht="21.75" customHeight="1" x14ac:dyDescent="0.15">
      <c r="A176" s="35"/>
      <c r="B176" s="141"/>
      <c r="C176" s="172" t="s">
        <v>124</v>
      </c>
      <c r="D176" s="172" t="s">
        <v>274</v>
      </c>
      <c r="E176" s="173" t="s">
        <v>322</v>
      </c>
      <c r="F176" s="174" t="s">
        <v>323</v>
      </c>
      <c r="G176" s="175" t="s">
        <v>302</v>
      </c>
      <c r="H176" s="176">
        <v>10</v>
      </c>
      <c r="I176" s="177"/>
      <c r="J176" s="176">
        <f>ROUND(I176*H176,2)</f>
        <v>0</v>
      </c>
      <c r="K176" s="178"/>
      <c r="L176" s="36"/>
      <c r="M176" s="179" t="s">
        <v>1</v>
      </c>
      <c r="N176" s="180" t="s">
        <v>41</v>
      </c>
      <c r="O176" s="61"/>
      <c r="P176" s="181">
        <f>O176*H176</f>
        <v>0</v>
      </c>
      <c r="Q176" s="181">
        <v>0</v>
      </c>
      <c r="R176" s="181">
        <f>Q176*H176</f>
        <v>0</v>
      </c>
      <c r="S176" s="181">
        <v>1.6E-2</v>
      </c>
      <c r="T176" s="182">
        <f>S176*H176</f>
        <v>0.16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88</v>
      </c>
      <c r="AY176" s="18" t="s">
        <v>271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88</v>
      </c>
      <c r="BK176" s="105">
        <f>ROUND(I176*H176,2)</f>
        <v>0</v>
      </c>
      <c r="BL176" s="18" t="s">
        <v>278</v>
      </c>
      <c r="BM176" s="183" t="s">
        <v>324</v>
      </c>
    </row>
    <row r="177" spans="1:65" s="13" customFormat="1" x14ac:dyDescent="0.1">
      <c r="B177" s="184"/>
      <c r="D177" s="185" t="s">
        <v>280</v>
      </c>
      <c r="E177" s="186" t="s">
        <v>1</v>
      </c>
      <c r="F177" s="187" t="s">
        <v>4371</v>
      </c>
      <c r="H177" s="188">
        <v>4</v>
      </c>
      <c r="I177" s="189"/>
      <c r="L177" s="184"/>
      <c r="M177" s="190"/>
      <c r="N177" s="191"/>
      <c r="O177" s="191"/>
      <c r="P177" s="191"/>
      <c r="Q177" s="191"/>
      <c r="R177" s="191"/>
      <c r="S177" s="191"/>
      <c r="T177" s="192"/>
      <c r="AT177" s="186" t="s">
        <v>280</v>
      </c>
      <c r="AU177" s="186" t="s">
        <v>88</v>
      </c>
      <c r="AV177" s="13" t="s">
        <v>88</v>
      </c>
      <c r="AW177" s="13" t="s">
        <v>29</v>
      </c>
      <c r="AX177" s="13" t="s">
        <v>75</v>
      </c>
      <c r="AY177" s="186" t="s">
        <v>271</v>
      </c>
    </row>
    <row r="178" spans="1:65" s="13" customFormat="1" x14ac:dyDescent="0.1">
      <c r="B178" s="184"/>
      <c r="D178" s="185" t="s">
        <v>280</v>
      </c>
      <c r="E178" s="186" t="s">
        <v>1</v>
      </c>
      <c r="F178" s="187" t="s">
        <v>4372</v>
      </c>
      <c r="H178" s="188">
        <v>6</v>
      </c>
      <c r="I178" s="189"/>
      <c r="L178" s="184"/>
      <c r="M178" s="190"/>
      <c r="N178" s="191"/>
      <c r="O178" s="191"/>
      <c r="P178" s="191"/>
      <c r="Q178" s="191"/>
      <c r="R178" s="191"/>
      <c r="S178" s="191"/>
      <c r="T178" s="192"/>
      <c r="AT178" s="186" t="s">
        <v>280</v>
      </c>
      <c r="AU178" s="186" t="s">
        <v>88</v>
      </c>
      <c r="AV178" s="13" t="s">
        <v>88</v>
      </c>
      <c r="AW178" s="13" t="s">
        <v>29</v>
      </c>
      <c r="AX178" s="13" t="s">
        <v>75</v>
      </c>
      <c r="AY178" s="186" t="s">
        <v>271</v>
      </c>
    </row>
    <row r="179" spans="1:65" s="14" customFormat="1" x14ac:dyDescent="0.1">
      <c r="B179" s="193"/>
      <c r="D179" s="185" t="s">
        <v>280</v>
      </c>
      <c r="E179" s="194" t="s">
        <v>1</v>
      </c>
      <c r="F179" s="195" t="s">
        <v>282</v>
      </c>
      <c r="H179" s="196">
        <v>10</v>
      </c>
      <c r="I179" s="197"/>
      <c r="L179" s="193"/>
      <c r="M179" s="198"/>
      <c r="N179" s="199"/>
      <c r="O179" s="199"/>
      <c r="P179" s="199"/>
      <c r="Q179" s="199"/>
      <c r="R179" s="199"/>
      <c r="S179" s="199"/>
      <c r="T179" s="200"/>
      <c r="AT179" s="194" t="s">
        <v>280</v>
      </c>
      <c r="AU179" s="194" t="s">
        <v>88</v>
      </c>
      <c r="AV179" s="14" t="s">
        <v>278</v>
      </c>
      <c r="AW179" s="14" t="s">
        <v>29</v>
      </c>
      <c r="AX179" s="14" t="s">
        <v>82</v>
      </c>
      <c r="AY179" s="194" t="s">
        <v>271</v>
      </c>
    </row>
    <row r="180" spans="1:65" s="2" customFormat="1" ht="21.75" customHeight="1" x14ac:dyDescent="0.15">
      <c r="A180" s="35"/>
      <c r="B180" s="141"/>
      <c r="C180" s="172" t="s">
        <v>127</v>
      </c>
      <c r="D180" s="172" t="s">
        <v>274</v>
      </c>
      <c r="E180" s="173" t="s">
        <v>329</v>
      </c>
      <c r="F180" s="174" t="s">
        <v>330</v>
      </c>
      <c r="G180" s="175" t="s">
        <v>319</v>
      </c>
      <c r="H180" s="176">
        <v>25</v>
      </c>
      <c r="I180" s="177"/>
      <c r="J180" s="176">
        <f>ROUND(I180*H180,2)</f>
        <v>0</v>
      </c>
      <c r="K180" s="178"/>
      <c r="L180" s="36"/>
      <c r="M180" s="179" t="s">
        <v>1</v>
      </c>
      <c r="N180" s="180" t="s">
        <v>41</v>
      </c>
      <c r="O180" s="61"/>
      <c r="P180" s="181">
        <f>O180*H180</f>
        <v>0</v>
      </c>
      <c r="Q180" s="181">
        <v>0</v>
      </c>
      <c r="R180" s="181">
        <f>Q180*H180</f>
        <v>0</v>
      </c>
      <c r="S180" s="181">
        <v>8.0000000000000002E-3</v>
      </c>
      <c r="T180" s="182">
        <f>S180*H180</f>
        <v>0.2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278</v>
      </c>
      <c r="AT180" s="183" t="s">
        <v>274</v>
      </c>
      <c r="AU180" s="183" t="s">
        <v>88</v>
      </c>
      <c r="AY180" s="18" t="s">
        <v>271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88</v>
      </c>
      <c r="BK180" s="105">
        <f>ROUND(I180*H180,2)</f>
        <v>0</v>
      </c>
      <c r="BL180" s="18" t="s">
        <v>278</v>
      </c>
      <c r="BM180" s="183" t="s">
        <v>331</v>
      </c>
    </row>
    <row r="181" spans="1:65" s="13" customFormat="1" x14ac:dyDescent="0.1">
      <c r="B181" s="184"/>
      <c r="D181" s="185" t="s">
        <v>280</v>
      </c>
      <c r="E181" s="186" t="s">
        <v>1</v>
      </c>
      <c r="F181" s="187" t="s">
        <v>4373</v>
      </c>
      <c r="H181" s="188">
        <v>10.8</v>
      </c>
      <c r="I181" s="189"/>
      <c r="L181" s="184"/>
      <c r="M181" s="190"/>
      <c r="N181" s="191"/>
      <c r="O181" s="191"/>
      <c r="P181" s="191"/>
      <c r="Q181" s="191"/>
      <c r="R181" s="191"/>
      <c r="S181" s="191"/>
      <c r="T181" s="192"/>
      <c r="AT181" s="186" t="s">
        <v>280</v>
      </c>
      <c r="AU181" s="186" t="s">
        <v>88</v>
      </c>
      <c r="AV181" s="13" t="s">
        <v>88</v>
      </c>
      <c r="AW181" s="13" t="s">
        <v>29</v>
      </c>
      <c r="AX181" s="13" t="s">
        <v>75</v>
      </c>
      <c r="AY181" s="186" t="s">
        <v>271</v>
      </c>
    </row>
    <row r="182" spans="1:65" s="13" customFormat="1" x14ac:dyDescent="0.1">
      <c r="B182" s="184"/>
      <c r="D182" s="185" t="s">
        <v>280</v>
      </c>
      <c r="E182" s="186" t="s">
        <v>1</v>
      </c>
      <c r="F182" s="187" t="s">
        <v>4374</v>
      </c>
      <c r="H182" s="188">
        <v>14.2</v>
      </c>
      <c r="I182" s="189"/>
      <c r="L182" s="184"/>
      <c r="M182" s="190"/>
      <c r="N182" s="191"/>
      <c r="O182" s="191"/>
      <c r="P182" s="191"/>
      <c r="Q182" s="191"/>
      <c r="R182" s="191"/>
      <c r="S182" s="191"/>
      <c r="T182" s="192"/>
      <c r="AT182" s="186" t="s">
        <v>280</v>
      </c>
      <c r="AU182" s="186" t="s">
        <v>88</v>
      </c>
      <c r="AV182" s="13" t="s">
        <v>88</v>
      </c>
      <c r="AW182" s="13" t="s">
        <v>29</v>
      </c>
      <c r="AX182" s="13" t="s">
        <v>75</v>
      </c>
      <c r="AY182" s="186" t="s">
        <v>271</v>
      </c>
    </row>
    <row r="183" spans="1:65" s="14" customFormat="1" x14ac:dyDescent="0.1">
      <c r="B183" s="193"/>
      <c r="D183" s="185" t="s">
        <v>280</v>
      </c>
      <c r="E183" s="194" t="s">
        <v>1</v>
      </c>
      <c r="F183" s="195" t="s">
        <v>282</v>
      </c>
      <c r="H183" s="196">
        <v>25</v>
      </c>
      <c r="I183" s="197"/>
      <c r="L183" s="193"/>
      <c r="M183" s="198"/>
      <c r="N183" s="199"/>
      <c r="O183" s="199"/>
      <c r="P183" s="199"/>
      <c r="Q183" s="199"/>
      <c r="R183" s="199"/>
      <c r="S183" s="199"/>
      <c r="T183" s="200"/>
      <c r="AT183" s="194" t="s">
        <v>280</v>
      </c>
      <c r="AU183" s="194" t="s">
        <v>88</v>
      </c>
      <c r="AV183" s="14" t="s">
        <v>278</v>
      </c>
      <c r="AW183" s="14" t="s">
        <v>29</v>
      </c>
      <c r="AX183" s="14" t="s">
        <v>82</v>
      </c>
      <c r="AY183" s="194" t="s">
        <v>271</v>
      </c>
    </row>
    <row r="184" spans="1:65" s="2" customFormat="1" ht="21.75" customHeight="1" x14ac:dyDescent="0.15">
      <c r="A184" s="35"/>
      <c r="B184" s="141"/>
      <c r="C184" s="172" t="s">
        <v>154</v>
      </c>
      <c r="D184" s="172" t="s">
        <v>274</v>
      </c>
      <c r="E184" s="173" t="s">
        <v>336</v>
      </c>
      <c r="F184" s="174" t="s">
        <v>337</v>
      </c>
      <c r="G184" s="175" t="s">
        <v>302</v>
      </c>
      <c r="H184" s="176">
        <v>5</v>
      </c>
      <c r="I184" s="177"/>
      <c r="J184" s="176">
        <f>ROUND(I184*H184,2)</f>
        <v>0</v>
      </c>
      <c r="K184" s="178"/>
      <c r="L184" s="36"/>
      <c r="M184" s="179" t="s">
        <v>1</v>
      </c>
      <c r="N184" s="180" t="s">
        <v>41</v>
      </c>
      <c r="O184" s="61"/>
      <c r="P184" s="181">
        <f>O184*H184</f>
        <v>0</v>
      </c>
      <c r="Q184" s="181">
        <v>0</v>
      </c>
      <c r="R184" s="181">
        <f>Q184*H184</f>
        <v>0</v>
      </c>
      <c r="S184" s="181">
        <v>2.4E-2</v>
      </c>
      <c r="T184" s="182">
        <f>S184*H184</f>
        <v>0.12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88</v>
      </c>
      <c r="AY184" s="18" t="s">
        <v>271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278</v>
      </c>
      <c r="BM184" s="183" t="s">
        <v>338</v>
      </c>
    </row>
    <row r="185" spans="1:65" s="16" customFormat="1" x14ac:dyDescent="0.1">
      <c r="B185" s="209"/>
      <c r="D185" s="185" t="s">
        <v>280</v>
      </c>
      <c r="E185" s="210" t="s">
        <v>1</v>
      </c>
      <c r="F185" s="211" t="s">
        <v>4375</v>
      </c>
      <c r="H185" s="210" t="s">
        <v>1</v>
      </c>
      <c r="I185" s="212"/>
      <c r="L185" s="209"/>
      <c r="M185" s="213"/>
      <c r="N185" s="214"/>
      <c r="O185" s="214"/>
      <c r="P185" s="214"/>
      <c r="Q185" s="214"/>
      <c r="R185" s="214"/>
      <c r="S185" s="214"/>
      <c r="T185" s="215"/>
      <c r="AT185" s="210" t="s">
        <v>280</v>
      </c>
      <c r="AU185" s="210" t="s">
        <v>88</v>
      </c>
      <c r="AV185" s="16" t="s">
        <v>82</v>
      </c>
      <c r="AW185" s="16" t="s">
        <v>29</v>
      </c>
      <c r="AX185" s="16" t="s">
        <v>75</v>
      </c>
      <c r="AY185" s="210" t="s">
        <v>271</v>
      </c>
    </row>
    <row r="186" spans="1:65" s="13" customFormat="1" x14ac:dyDescent="0.1">
      <c r="B186" s="184"/>
      <c r="D186" s="185" t="s">
        <v>280</v>
      </c>
      <c r="E186" s="186" t="s">
        <v>1</v>
      </c>
      <c r="F186" s="187" t="s">
        <v>341</v>
      </c>
      <c r="H186" s="188">
        <v>1</v>
      </c>
      <c r="I186" s="189"/>
      <c r="L186" s="184"/>
      <c r="M186" s="190"/>
      <c r="N186" s="191"/>
      <c r="O186" s="191"/>
      <c r="P186" s="191"/>
      <c r="Q186" s="191"/>
      <c r="R186" s="191"/>
      <c r="S186" s="191"/>
      <c r="T186" s="192"/>
      <c r="AT186" s="186" t="s">
        <v>280</v>
      </c>
      <c r="AU186" s="186" t="s">
        <v>88</v>
      </c>
      <c r="AV186" s="13" t="s">
        <v>88</v>
      </c>
      <c r="AW186" s="13" t="s">
        <v>29</v>
      </c>
      <c r="AX186" s="13" t="s">
        <v>75</v>
      </c>
      <c r="AY186" s="186" t="s">
        <v>271</v>
      </c>
    </row>
    <row r="187" spans="1:65" s="16" customFormat="1" x14ac:dyDescent="0.1">
      <c r="B187" s="209"/>
      <c r="D187" s="185" t="s">
        <v>280</v>
      </c>
      <c r="E187" s="210" t="s">
        <v>1</v>
      </c>
      <c r="F187" s="211" t="s">
        <v>4376</v>
      </c>
      <c r="H187" s="210" t="s">
        <v>1</v>
      </c>
      <c r="I187" s="212"/>
      <c r="L187" s="209"/>
      <c r="M187" s="213"/>
      <c r="N187" s="214"/>
      <c r="O187" s="214"/>
      <c r="P187" s="214"/>
      <c r="Q187" s="214"/>
      <c r="R187" s="214"/>
      <c r="S187" s="214"/>
      <c r="T187" s="215"/>
      <c r="AT187" s="210" t="s">
        <v>280</v>
      </c>
      <c r="AU187" s="210" t="s">
        <v>88</v>
      </c>
      <c r="AV187" s="16" t="s">
        <v>82</v>
      </c>
      <c r="AW187" s="16" t="s">
        <v>29</v>
      </c>
      <c r="AX187" s="16" t="s">
        <v>75</v>
      </c>
      <c r="AY187" s="210" t="s">
        <v>271</v>
      </c>
    </row>
    <row r="188" spans="1:65" s="13" customFormat="1" x14ac:dyDescent="0.1">
      <c r="B188" s="184"/>
      <c r="D188" s="185" t="s">
        <v>280</v>
      </c>
      <c r="E188" s="186" t="s">
        <v>1</v>
      </c>
      <c r="F188" s="187" t="s">
        <v>341</v>
      </c>
      <c r="H188" s="188">
        <v>1</v>
      </c>
      <c r="I188" s="189"/>
      <c r="L188" s="184"/>
      <c r="M188" s="190"/>
      <c r="N188" s="191"/>
      <c r="O188" s="191"/>
      <c r="P188" s="191"/>
      <c r="Q188" s="191"/>
      <c r="R188" s="191"/>
      <c r="S188" s="191"/>
      <c r="T188" s="192"/>
      <c r="AT188" s="186" t="s">
        <v>280</v>
      </c>
      <c r="AU188" s="186" t="s">
        <v>88</v>
      </c>
      <c r="AV188" s="13" t="s">
        <v>88</v>
      </c>
      <c r="AW188" s="13" t="s">
        <v>29</v>
      </c>
      <c r="AX188" s="13" t="s">
        <v>75</v>
      </c>
      <c r="AY188" s="186" t="s">
        <v>271</v>
      </c>
    </row>
    <row r="189" spans="1:65" s="13" customFormat="1" x14ac:dyDescent="0.1">
      <c r="B189" s="184"/>
      <c r="D189" s="185" t="s">
        <v>280</v>
      </c>
      <c r="E189" s="186" t="s">
        <v>1</v>
      </c>
      <c r="F189" s="187" t="s">
        <v>4377</v>
      </c>
      <c r="H189" s="188">
        <v>3</v>
      </c>
      <c r="I189" s="189"/>
      <c r="L189" s="184"/>
      <c r="M189" s="190"/>
      <c r="N189" s="191"/>
      <c r="O189" s="191"/>
      <c r="P189" s="191"/>
      <c r="Q189" s="191"/>
      <c r="R189" s="191"/>
      <c r="S189" s="191"/>
      <c r="T189" s="192"/>
      <c r="AT189" s="186" t="s">
        <v>280</v>
      </c>
      <c r="AU189" s="186" t="s">
        <v>88</v>
      </c>
      <c r="AV189" s="13" t="s">
        <v>88</v>
      </c>
      <c r="AW189" s="13" t="s">
        <v>29</v>
      </c>
      <c r="AX189" s="13" t="s">
        <v>75</v>
      </c>
      <c r="AY189" s="186" t="s">
        <v>271</v>
      </c>
    </row>
    <row r="190" spans="1:65" s="14" customFormat="1" x14ac:dyDescent="0.1">
      <c r="B190" s="193"/>
      <c r="D190" s="185" t="s">
        <v>280</v>
      </c>
      <c r="E190" s="194" t="s">
        <v>1</v>
      </c>
      <c r="F190" s="195" t="s">
        <v>282</v>
      </c>
      <c r="H190" s="196">
        <v>5</v>
      </c>
      <c r="I190" s="197"/>
      <c r="L190" s="193"/>
      <c r="M190" s="198"/>
      <c r="N190" s="199"/>
      <c r="O190" s="199"/>
      <c r="P190" s="199"/>
      <c r="Q190" s="199"/>
      <c r="R190" s="199"/>
      <c r="S190" s="199"/>
      <c r="T190" s="200"/>
      <c r="AT190" s="194" t="s">
        <v>280</v>
      </c>
      <c r="AU190" s="194" t="s">
        <v>88</v>
      </c>
      <c r="AV190" s="14" t="s">
        <v>278</v>
      </c>
      <c r="AW190" s="14" t="s">
        <v>29</v>
      </c>
      <c r="AX190" s="14" t="s">
        <v>82</v>
      </c>
      <c r="AY190" s="194" t="s">
        <v>271</v>
      </c>
    </row>
    <row r="191" spans="1:65" s="2" customFormat="1" ht="21.75" customHeight="1" x14ac:dyDescent="0.15">
      <c r="A191" s="35"/>
      <c r="B191" s="141"/>
      <c r="C191" s="172" t="s">
        <v>367</v>
      </c>
      <c r="D191" s="172" t="s">
        <v>274</v>
      </c>
      <c r="E191" s="173" t="s">
        <v>352</v>
      </c>
      <c r="F191" s="174" t="s">
        <v>353</v>
      </c>
      <c r="G191" s="175" t="s">
        <v>319</v>
      </c>
      <c r="H191" s="176">
        <v>49.2</v>
      </c>
      <c r="I191" s="177"/>
      <c r="J191" s="176">
        <f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>O191*H191</f>
        <v>0</v>
      </c>
      <c r="Q191" s="181">
        <v>0</v>
      </c>
      <c r="R191" s="181">
        <f>Q191*H191</f>
        <v>0</v>
      </c>
      <c r="S191" s="181">
        <v>5.0000000000000001E-3</v>
      </c>
      <c r="T191" s="182">
        <f>S191*H191</f>
        <v>0.24600000000000002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278</v>
      </c>
      <c r="BM191" s="183" t="s">
        <v>354</v>
      </c>
    </row>
    <row r="192" spans="1:65" s="13" customFormat="1" x14ac:dyDescent="0.1">
      <c r="B192" s="184"/>
      <c r="D192" s="185" t="s">
        <v>280</v>
      </c>
      <c r="E192" s="186" t="s">
        <v>1</v>
      </c>
      <c r="F192" s="187" t="s">
        <v>4378</v>
      </c>
      <c r="H192" s="188">
        <v>49.2</v>
      </c>
      <c r="I192" s="189"/>
      <c r="L192" s="184"/>
      <c r="M192" s="190"/>
      <c r="N192" s="191"/>
      <c r="O192" s="191"/>
      <c r="P192" s="191"/>
      <c r="Q192" s="191"/>
      <c r="R192" s="191"/>
      <c r="S192" s="191"/>
      <c r="T192" s="192"/>
      <c r="AT192" s="186" t="s">
        <v>280</v>
      </c>
      <c r="AU192" s="186" t="s">
        <v>88</v>
      </c>
      <c r="AV192" s="13" t="s">
        <v>88</v>
      </c>
      <c r="AW192" s="13" t="s">
        <v>29</v>
      </c>
      <c r="AX192" s="13" t="s">
        <v>75</v>
      </c>
      <c r="AY192" s="186" t="s">
        <v>271</v>
      </c>
    </row>
    <row r="193" spans="1:65" s="14" customFormat="1" x14ac:dyDescent="0.1">
      <c r="B193" s="193"/>
      <c r="D193" s="185" t="s">
        <v>280</v>
      </c>
      <c r="E193" s="194" t="s">
        <v>1</v>
      </c>
      <c r="F193" s="195" t="s">
        <v>282</v>
      </c>
      <c r="H193" s="196">
        <v>49.2</v>
      </c>
      <c r="I193" s="197"/>
      <c r="L193" s="193"/>
      <c r="M193" s="198"/>
      <c r="N193" s="199"/>
      <c r="O193" s="199"/>
      <c r="P193" s="199"/>
      <c r="Q193" s="199"/>
      <c r="R193" s="199"/>
      <c r="S193" s="199"/>
      <c r="T193" s="200"/>
      <c r="AT193" s="194" t="s">
        <v>280</v>
      </c>
      <c r="AU193" s="194" t="s">
        <v>88</v>
      </c>
      <c r="AV193" s="14" t="s">
        <v>278</v>
      </c>
      <c r="AW193" s="14" t="s">
        <v>29</v>
      </c>
      <c r="AX193" s="14" t="s">
        <v>82</v>
      </c>
      <c r="AY193" s="194" t="s">
        <v>271</v>
      </c>
    </row>
    <row r="194" spans="1:65" s="2" customFormat="1" ht="21.75" customHeight="1" x14ac:dyDescent="0.15">
      <c r="A194" s="35"/>
      <c r="B194" s="141"/>
      <c r="C194" s="172" t="s">
        <v>374</v>
      </c>
      <c r="D194" s="172" t="s">
        <v>274</v>
      </c>
      <c r="E194" s="173" t="s">
        <v>356</v>
      </c>
      <c r="F194" s="174" t="s">
        <v>357</v>
      </c>
      <c r="G194" s="175" t="s">
        <v>319</v>
      </c>
      <c r="H194" s="176">
        <v>5.84</v>
      </c>
      <c r="I194" s="177"/>
      <c r="J194" s="176">
        <f>ROUND(I194*H194,2)</f>
        <v>0</v>
      </c>
      <c r="K194" s="178"/>
      <c r="L194" s="36"/>
      <c r="M194" s="179" t="s">
        <v>1</v>
      </c>
      <c r="N194" s="180" t="s">
        <v>41</v>
      </c>
      <c r="O194" s="61"/>
      <c r="P194" s="181">
        <f>O194*H194</f>
        <v>0</v>
      </c>
      <c r="Q194" s="181">
        <v>0</v>
      </c>
      <c r="R194" s="181">
        <f>Q194*H194</f>
        <v>0</v>
      </c>
      <c r="S194" s="181">
        <v>5.0000000000000001E-3</v>
      </c>
      <c r="T194" s="182">
        <f>S194*H194</f>
        <v>2.92E-2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278</v>
      </c>
      <c r="AT194" s="183" t="s">
        <v>274</v>
      </c>
      <c r="AU194" s="183" t="s">
        <v>88</v>
      </c>
      <c r="AY194" s="18" t="s">
        <v>271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88</v>
      </c>
      <c r="BK194" s="105">
        <f>ROUND(I194*H194,2)</f>
        <v>0</v>
      </c>
      <c r="BL194" s="18" t="s">
        <v>278</v>
      </c>
      <c r="BM194" s="183" t="s">
        <v>358</v>
      </c>
    </row>
    <row r="195" spans="1:65" s="13" customFormat="1" x14ac:dyDescent="0.1">
      <c r="B195" s="184"/>
      <c r="D195" s="185" t="s">
        <v>280</v>
      </c>
      <c r="E195" s="186" t="s">
        <v>1</v>
      </c>
      <c r="F195" s="187" t="s">
        <v>360</v>
      </c>
      <c r="H195" s="188">
        <v>5.84</v>
      </c>
      <c r="I195" s="189"/>
      <c r="L195" s="184"/>
      <c r="M195" s="190"/>
      <c r="N195" s="191"/>
      <c r="O195" s="191"/>
      <c r="P195" s="191"/>
      <c r="Q195" s="191"/>
      <c r="R195" s="191"/>
      <c r="S195" s="191"/>
      <c r="T195" s="192"/>
      <c r="AT195" s="186" t="s">
        <v>280</v>
      </c>
      <c r="AU195" s="186" t="s">
        <v>88</v>
      </c>
      <c r="AV195" s="13" t="s">
        <v>88</v>
      </c>
      <c r="AW195" s="13" t="s">
        <v>29</v>
      </c>
      <c r="AX195" s="13" t="s">
        <v>75</v>
      </c>
      <c r="AY195" s="186" t="s">
        <v>271</v>
      </c>
    </row>
    <row r="196" spans="1:65" s="14" customFormat="1" x14ac:dyDescent="0.1">
      <c r="B196" s="193"/>
      <c r="D196" s="185" t="s">
        <v>280</v>
      </c>
      <c r="E196" s="194" t="s">
        <v>1</v>
      </c>
      <c r="F196" s="195" t="s">
        <v>282</v>
      </c>
      <c r="H196" s="196">
        <v>5.84</v>
      </c>
      <c r="I196" s="197"/>
      <c r="L196" s="193"/>
      <c r="M196" s="198"/>
      <c r="N196" s="199"/>
      <c r="O196" s="199"/>
      <c r="P196" s="199"/>
      <c r="Q196" s="199"/>
      <c r="R196" s="199"/>
      <c r="S196" s="199"/>
      <c r="T196" s="200"/>
      <c r="AT196" s="194" t="s">
        <v>280</v>
      </c>
      <c r="AU196" s="194" t="s">
        <v>88</v>
      </c>
      <c r="AV196" s="14" t="s">
        <v>278</v>
      </c>
      <c r="AW196" s="14" t="s">
        <v>29</v>
      </c>
      <c r="AX196" s="14" t="s">
        <v>82</v>
      </c>
      <c r="AY196" s="194" t="s">
        <v>271</v>
      </c>
    </row>
    <row r="197" spans="1:65" s="2" customFormat="1" ht="21.75" customHeight="1" x14ac:dyDescent="0.15">
      <c r="A197" s="35"/>
      <c r="B197" s="141"/>
      <c r="C197" s="172" t="s">
        <v>379</v>
      </c>
      <c r="D197" s="172" t="s">
        <v>274</v>
      </c>
      <c r="E197" s="173" t="s">
        <v>363</v>
      </c>
      <c r="F197" s="174" t="s">
        <v>364</v>
      </c>
      <c r="G197" s="175" t="s">
        <v>302</v>
      </c>
      <c r="H197" s="176">
        <v>16</v>
      </c>
      <c r="I197" s="177"/>
      <c r="J197" s="176">
        <f>ROUND(I197*H197,2)</f>
        <v>0</v>
      </c>
      <c r="K197" s="178"/>
      <c r="L197" s="36"/>
      <c r="M197" s="179" t="s">
        <v>1</v>
      </c>
      <c r="N197" s="180" t="s">
        <v>41</v>
      </c>
      <c r="O197" s="61"/>
      <c r="P197" s="181">
        <f>O197*H197</f>
        <v>0</v>
      </c>
      <c r="Q197" s="181">
        <v>0</v>
      </c>
      <c r="R197" s="181">
        <f>Q197*H197</f>
        <v>0</v>
      </c>
      <c r="S197" s="181">
        <v>6.0000000000000001E-3</v>
      </c>
      <c r="T197" s="182">
        <f>S197*H197</f>
        <v>9.6000000000000002E-2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278</v>
      </c>
      <c r="AT197" s="183" t="s">
        <v>274</v>
      </c>
      <c r="AU197" s="183" t="s">
        <v>88</v>
      </c>
      <c r="AY197" s="18" t="s">
        <v>271</v>
      </c>
      <c r="BE197" s="105">
        <f>IF(N197="základná",J197,0)</f>
        <v>0</v>
      </c>
      <c r="BF197" s="105">
        <f>IF(N197="znížená",J197,0)</f>
        <v>0</v>
      </c>
      <c r="BG197" s="105">
        <f>IF(N197="zákl. prenesená",J197,0)</f>
        <v>0</v>
      </c>
      <c r="BH197" s="105">
        <f>IF(N197="zníž. prenesená",J197,0)</f>
        <v>0</v>
      </c>
      <c r="BI197" s="105">
        <f>IF(N197="nulová",J197,0)</f>
        <v>0</v>
      </c>
      <c r="BJ197" s="18" t="s">
        <v>88</v>
      </c>
      <c r="BK197" s="105">
        <f>ROUND(I197*H197,2)</f>
        <v>0</v>
      </c>
      <c r="BL197" s="18" t="s">
        <v>278</v>
      </c>
      <c r="BM197" s="183" t="s">
        <v>365</v>
      </c>
    </row>
    <row r="198" spans="1:65" s="13" customFormat="1" x14ac:dyDescent="0.1">
      <c r="B198" s="184"/>
      <c r="D198" s="185" t="s">
        <v>280</v>
      </c>
      <c r="E198" s="186" t="s">
        <v>1</v>
      </c>
      <c r="F198" s="187" t="s">
        <v>4379</v>
      </c>
      <c r="H198" s="188">
        <v>16</v>
      </c>
      <c r="I198" s="189"/>
      <c r="L198" s="184"/>
      <c r="M198" s="190"/>
      <c r="N198" s="191"/>
      <c r="O198" s="191"/>
      <c r="P198" s="191"/>
      <c r="Q198" s="191"/>
      <c r="R198" s="191"/>
      <c r="S198" s="191"/>
      <c r="T198" s="192"/>
      <c r="AT198" s="186" t="s">
        <v>280</v>
      </c>
      <c r="AU198" s="186" t="s">
        <v>88</v>
      </c>
      <c r="AV198" s="13" t="s">
        <v>88</v>
      </c>
      <c r="AW198" s="13" t="s">
        <v>29</v>
      </c>
      <c r="AX198" s="13" t="s">
        <v>75</v>
      </c>
      <c r="AY198" s="186" t="s">
        <v>271</v>
      </c>
    </row>
    <row r="199" spans="1:65" s="14" customFormat="1" x14ac:dyDescent="0.1">
      <c r="B199" s="193"/>
      <c r="D199" s="185" t="s">
        <v>280</v>
      </c>
      <c r="E199" s="194" t="s">
        <v>1</v>
      </c>
      <c r="F199" s="195" t="s">
        <v>282</v>
      </c>
      <c r="H199" s="196">
        <v>16</v>
      </c>
      <c r="I199" s="197"/>
      <c r="L199" s="193"/>
      <c r="M199" s="198"/>
      <c r="N199" s="199"/>
      <c r="O199" s="199"/>
      <c r="P199" s="199"/>
      <c r="Q199" s="199"/>
      <c r="R199" s="199"/>
      <c r="S199" s="199"/>
      <c r="T199" s="200"/>
      <c r="AT199" s="194" t="s">
        <v>280</v>
      </c>
      <c r="AU199" s="194" t="s">
        <v>88</v>
      </c>
      <c r="AV199" s="14" t="s">
        <v>278</v>
      </c>
      <c r="AW199" s="14" t="s">
        <v>29</v>
      </c>
      <c r="AX199" s="14" t="s">
        <v>82</v>
      </c>
      <c r="AY199" s="194" t="s">
        <v>271</v>
      </c>
    </row>
    <row r="200" spans="1:65" s="2" customFormat="1" ht="21.75" customHeight="1" x14ac:dyDescent="0.15">
      <c r="A200" s="35"/>
      <c r="B200" s="141"/>
      <c r="C200" s="172" t="s">
        <v>384</v>
      </c>
      <c r="D200" s="172" t="s">
        <v>274</v>
      </c>
      <c r="E200" s="173" t="s">
        <v>368</v>
      </c>
      <c r="F200" s="174" t="s">
        <v>369</v>
      </c>
      <c r="G200" s="175" t="s">
        <v>277</v>
      </c>
      <c r="H200" s="176">
        <v>7.88</v>
      </c>
      <c r="I200" s="177"/>
      <c r="J200" s="176">
        <f>ROUND(I200*H200,2)</f>
        <v>0</v>
      </c>
      <c r="K200" s="178"/>
      <c r="L200" s="36"/>
      <c r="M200" s="179" t="s">
        <v>1</v>
      </c>
      <c r="N200" s="180" t="s">
        <v>41</v>
      </c>
      <c r="O200" s="61"/>
      <c r="P200" s="181">
        <f>O200*H200</f>
        <v>0</v>
      </c>
      <c r="Q200" s="181">
        <v>0</v>
      </c>
      <c r="R200" s="181">
        <f>Q200*H200</f>
        <v>0</v>
      </c>
      <c r="S200" s="181">
        <v>7.5999999999999998E-2</v>
      </c>
      <c r="T200" s="182">
        <f>S200*H200</f>
        <v>0.59887999999999997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278</v>
      </c>
      <c r="AT200" s="183" t="s">
        <v>274</v>
      </c>
      <c r="AU200" s="183" t="s">
        <v>88</v>
      </c>
      <c r="AY200" s="18" t="s">
        <v>271</v>
      </c>
      <c r="BE200" s="105">
        <f>IF(N200="základná",J200,0)</f>
        <v>0</v>
      </c>
      <c r="BF200" s="105">
        <f>IF(N200="znížená",J200,0)</f>
        <v>0</v>
      </c>
      <c r="BG200" s="105">
        <f>IF(N200="zákl. prenesená",J200,0)</f>
        <v>0</v>
      </c>
      <c r="BH200" s="105">
        <f>IF(N200="zníž. prenesená",J200,0)</f>
        <v>0</v>
      </c>
      <c r="BI200" s="105">
        <f>IF(N200="nulová",J200,0)</f>
        <v>0</v>
      </c>
      <c r="BJ200" s="18" t="s">
        <v>88</v>
      </c>
      <c r="BK200" s="105">
        <f>ROUND(I200*H200,2)</f>
        <v>0</v>
      </c>
      <c r="BL200" s="18" t="s">
        <v>278</v>
      </c>
      <c r="BM200" s="183" t="s">
        <v>370</v>
      </c>
    </row>
    <row r="201" spans="1:65" s="16" customFormat="1" x14ac:dyDescent="0.1">
      <c r="B201" s="209"/>
      <c r="D201" s="185" t="s">
        <v>280</v>
      </c>
      <c r="E201" s="210" t="s">
        <v>1</v>
      </c>
      <c r="F201" s="211" t="s">
        <v>4376</v>
      </c>
      <c r="H201" s="210" t="s">
        <v>1</v>
      </c>
      <c r="I201" s="212"/>
      <c r="L201" s="209"/>
      <c r="M201" s="213"/>
      <c r="N201" s="214"/>
      <c r="O201" s="214"/>
      <c r="P201" s="214"/>
      <c r="Q201" s="214"/>
      <c r="R201" s="214"/>
      <c r="S201" s="214"/>
      <c r="T201" s="215"/>
      <c r="AT201" s="210" t="s">
        <v>280</v>
      </c>
      <c r="AU201" s="210" t="s">
        <v>88</v>
      </c>
      <c r="AV201" s="16" t="s">
        <v>82</v>
      </c>
      <c r="AW201" s="16" t="s">
        <v>29</v>
      </c>
      <c r="AX201" s="16" t="s">
        <v>75</v>
      </c>
      <c r="AY201" s="210" t="s">
        <v>271</v>
      </c>
    </row>
    <row r="202" spans="1:65" s="13" customFormat="1" x14ac:dyDescent="0.1">
      <c r="B202" s="184"/>
      <c r="D202" s="185" t="s">
        <v>280</v>
      </c>
      <c r="E202" s="186" t="s">
        <v>1</v>
      </c>
      <c r="F202" s="187" t="s">
        <v>4380</v>
      </c>
      <c r="H202" s="188">
        <v>1.82</v>
      </c>
      <c r="I202" s="189"/>
      <c r="L202" s="184"/>
      <c r="M202" s="190"/>
      <c r="N202" s="191"/>
      <c r="O202" s="191"/>
      <c r="P202" s="191"/>
      <c r="Q202" s="191"/>
      <c r="R202" s="191"/>
      <c r="S202" s="191"/>
      <c r="T202" s="192"/>
      <c r="AT202" s="186" t="s">
        <v>280</v>
      </c>
      <c r="AU202" s="186" t="s">
        <v>88</v>
      </c>
      <c r="AV202" s="13" t="s">
        <v>88</v>
      </c>
      <c r="AW202" s="13" t="s">
        <v>29</v>
      </c>
      <c r="AX202" s="13" t="s">
        <v>75</v>
      </c>
      <c r="AY202" s="186" t="s">
        <v>271</v>
      </c>
    </row>
    <row r="203" spans="1:65" s="13" customFormat="1" x14ac:dyDescent="0.1">
      <c r="B203" s="184"/>
      <c r="D203" s="185" t="s">
        <v>280</v>
      </c>
      <c r="E203" s="186" t="s">
        <v>1</v>
      </c>
      <c r="F203" s="187" t="s">
        <v>4381</v>
      </c>
      <c r="H203" s="188">
        <v>6.06</v>
      </c>
      <c r="I203" s="189"/>
      <c r="L203" s="184"/>
      <c r="M203" s="190"/>
      <c r="N203" s="191"/>
      <c r="O203" s="191"/>
      <c r="P203" s="191"/>
      <c r="Q203" s="191"/>
      <c r="R203" s="191"/>
      <c r="S203" s="191"/>
      <c r="T203" s="192"/>
      <c r="AT203" s="186" t="s">
        <v>280</v>
      </c>
      <c r="AU203" s="186" t="s">
        <v>88</v>
      </c>
      <c r="AV203" s="13" t="s">
        <v>88</v>
      </c>
      <c r="AW203" s="13" t="s">
        <v>29</v>
      </c>
      <c r="AX203" s="13" t="s">
        <v>75</v>
      </c>
      <c r="AY203" s="186" t="s">
        <v>271</v>
      </c>
    </row>
    <row r="204" spans="1:65" s="14" customFormat="1" x14ac:dyDescent="0.1">
      <c r="B204" s="193"/>
      <c r="D204" s="185" t="s">
        <v>280</v>
      </c>
      <c r="E204" s="194" t="s">
        <v>1</v>
      </c>
      <c r="F204" s="195" t="s">
        <v>282</v>
      </c>
      <c r="H204" s="196">
        <v>7.88</v>
      </c>
      <c r="I204" s="197"/>
      <c r="L204" s="193"/>
      <c r="M204" s="198"/>
      <c r="N204" s="199"/>
      <c r="O204" s="199"/>
      <c r="P204" s="199"/>
      <c r="Q204" s="199"/>
      <c r="R204" s="199"/>
      <c r="S204" s="199"/>
      <c r="T204" s="200"/>
      <c r="AT204" s="194" t="s">
        <v>280</v>
      </c>
      <c r="AU204" s="194" t="s">
        <v>88</v>
      </c>
      <c r="AV204" s="14" t="s">
        <v>278</v>
      </c>
      <c r="AW204" s="14" t="s">
        <v>29</v>
      </c>
      <c r="AX204" s="14" t="s">
        <v>82</v>
      </c>
      <c r="AY204" s="194" t="s">
        <v>271</v>
      </c>
    </row>
    <row r="205" spans="1:65" s="2" customFormat="1" ht="21.75" customHeight="1" x14ac:dyDescent="0.15">
      <c r="A205" s="35"/>
      <c r="B205" s="141"/>
      <c r="C205" s="172" t="s">
        <v>7</v>
      </c>
      <c r="D205" s="172" t="s">
        <v>274</v>
      </c>
      <c r="E205" s="173" t="s">
        <v>375</v>
      </c>
      <c r="F205" s="174" t="s">
        <v>376</v>
      </c>
      <c r="G205" s="175" t="s">
        <v>277</v>
      </c>
      <c r="H205" s="176">
        <v>103.53</v>
      </c>
      <c r="I205" s="177"/>
      <c r="J205" s="176">
        <f>ROUND(I205*H205,2)</f>
        <v>0</v>
      </c>
      <c r="K205" s="178"/>
      <c r="L205" s="36"/>
      <c r="M205" s="179" t="s">
        <v>1</v>
      </c>
      <c r="N205" s="180" t="s">
        <v>41</v>
      </c>
      <c r="O205" s="61"/>
      <c r="P205" s="181">
        <f>O205*H205</f>
        <v>0</v>
      </c>
      <c r="Q205" s="181">
        <v>0</v>
      </c>
      <c r="R205" s="181">
        <f>Q205*H205</f>
        <v>0</v>
      </c>
      <c r="S205" s="181">
        <v>6.6000000000000003E-2</v>
      </c>
      <c r="T205" s="182">
        <f>S205*H205</f>
        <v>6.8329800000000001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278</v>
      </c>
      <c r="AT205" s="183" t="s">
        <v>274</v>
      </c>
      <c r="AU205" s="183" t="s">
        <v>88</v>
      </c>
      <c r="AY205" s="18" t="s">
        <v>271</v>
      </c>
      <c r="BE205" s="105">
        <f>IF(N205="základná",J205,0)</f>
        <v>0</v>
      </c>
      <c r="BF205" s="105">
        <f>IF(N205="znížená",J205,0)</f>
        <v>0</v>
      </c>
      <c r="BG205" s="105">
        <f>IF(N205="zákl. prenesená",J205,0)</f>
        <v>0</v>
      </c>
      <c r="BH205" s="105">
        <f>IF(N205="zníž. prenesená",J205,0)</f>
        <v>0</v>
      </c>
      <c r="BI205" s="105">
        <f>IF(N205="nulová",J205,0)</f>
        <v>0</v>
      </c>
      <c r="BJ205" s="18" t="s">
        <v>88</v>
      </c>
      <c r="BK205" s="105">
        <f>ROUND(I205*H205,2)</f>
        <v>0</v>
      </c>
      <c r="BL205" s="18" t="s">
        <v>278</v>
      </c>
      <c r="BM205" s="183" t="s">
        <v>377</v>
      </c>
    </row>
    <row r="206" spans="1:65" s="13" customFormat="1" x14ac:dyDescent="0.1">
      <c r="B206" s="184"/>
      <c r="D206" s="185" t="s">
        <v>280</v>
      </c>
      <c r="E206" s="186" t="s">
        <v>1</v>
      </c>
      <c r="F206" s="187" t="s">
        <v>4382</v>
      </c>
      <c r="H206" s="188">
        <v>103.53</v>
      </c>
      <c r="I206" s="189"/>
      <c r="L206" s="184"/>
      <c r="M206" s="190"/>
      <c r="N206" s="191"/>
      <c r="O206" s="191"/>
      <c r="P206" s="191"/>
      <c r="Q206" s="191"/>
      <c r="R206" s="191"/>
      <c r="S206" s="191"/>
      <c r="T206" s="192"/>
      <c r="AT206" s="186" t="s">
        <v>280</v>
      </c>
      <c r="AU206" s="186" t="s">
        <v>88</v>
      </c>
      <c r="AV206" s="13" t="s">
        <v>88</v>
      </c>
      <c r="AW206" s="13" t="s">
        <v>29</v>
      </c>
      <c r="AX206" s="13" t="s">
        <v>75</v>
      </c>
      <c r="AY206" s="186" t="s">
        <v>271</v>
      </c>
    </row>
    <row r="207" spans="1:65" s="14" customFormat="1" x14ac:dyDescent="0.1">
      <c r="B207" s="193"/>
      <c r="D207" s="185" t="s">
        <v>280</v>
      </c>
      <c r="E207" s="194" t="s">
        <v>1</v>
      </c>
      <c r="F207" s="195" t="s">
        <v>282</v>
      </c>
      <c r="H207" s="196">
        <v>103.53</v>
      </c>
      <c r="I207" s="197"/>
      <c r="L207" s="193"/>
      <c r="M207" s="198"/>
      <c r="N207" s="199"/>
      <c r="O207" s="199"/>
      <c r="P207" s="199"/>
      <c r="Q207" s="199"/>
      <c r="R207" s="199"/>
      <c r="S207" s="199"/>
      <c r="T207" s="200"/>
      <c r="AT207" s="194" t="s">
        <v>280</v>
      </c>
      <c r="AU207" s="194" t="s">
        <v>88</v>
      </c>
      <c r="AV207" s="14" t="s">
        <v>278</v>
      </c>
      <c r="AW207" s="14" t="s">
        <v>29</v>
      </c>
      <c r="AX207" s="14" t="s">
        <v>82</v>
      </c>
      <c r="AY207" s="194" t="s">
        <v>271</v>
      </c>
    </row>
    <row r="208" spans="1:65" s="2" customFormat="1" ht="21.75" customHeight="1" x14ac:dyDescent="0.15">
      <c r="A208" s="35"/>
      <c r="B208" s="141"/>
      <c r="C208" s="172" t="s">
        <v>409</v>
      </c>
      <c r="D208" s="172" t="s">
        <v>274</v>
      </c>
      <c r="E208" s="173" t="s">
        <v>4383</v>
      </c>
      <c r="F208" s="174" t="s">
        <v>4384</v>
      </c>
      <c r="G208" s="175" t="s">
        <v>319</v>
      </c>
      <c r="H208" s="176">
        <v>55.63</v>
      </c>
      <c r="I208" s="177"/>
      <c r="J208" s="176">
        <f>ROUND(I208*H208,2)</f>
        <v>0</v>
      </c>
      <c r="K208" s="178"/>
      <c r="L208" s="36"/>
      <c r="M208" s="179" t="s">
        <v>1</v>
      </c>
      <c r="N208" s="180" t="s">
        <v>41</v>
      </c>
      <c r="O208" s="61"/>
      <c r="P208" s="181">
        <f>O208*H208</f>
        <v>0</v>
      </c>
      <c r="Q208" s="181">
        <v>9.7440000000000002E-5</v>
      </c>
      <c r="R208" s="181">
        <f>Q208*H208</f>
        <v>5.4205872000000002E-3</v>
      </c>
      <c r="S208" s="181">
        <v>0</v>
      </c>
      <c r="T208" s="18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278</v>
      </c>
      <c r="AT208" s="183" t="s">
        <v>274</v>
      </c>
      <c r="AU208" s="183" t="s">
        <v>88</v>
      </c>
      <c r="AY208" s="18" t="s">
        <v>271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88</v>
      </c>
      <c r="BK208" s="105">
        <f>ROUND(I208*H208,2)</f>
        <v>0</v>
      </c>
      <c r="BL208" s="18" t="s">
        <v>278</v>
      </c>
      <c r="BM208" s="183" t="s">
        <v>4385</v>
      </c>
    </row>
    <row r="209" spans="1:65" s="13" customFormat="1" x14ac:dyDescent="0.1">
      <c r="B209" s="184"/>
      <c r="D209" s="185" t="s">
        <v>280</v>
      </c>
      <c r="E209" s="186" t="s">
        <v>1</v>
      </c>
      <c r="F209" s="187" t="s">
        <v>4386</v>
      </c>
      <c r="H209" s="188">
        <v>55.63</v>
      </c>
      <c r="I209" s="189"/>
      <c r="L209" s="184"/>
      <c r="M209" s="190"/>
      <c r="N209" s="191"/>
      <c r="O209" s="191"/>
      <c r="P209" s="191"/>
      <c r="Q209" s="191"/>
      <c r="R209" s="191"/>
      <c r="S209" s="191"/>
      <c r="T209" s="192"/>
      <c r="AT209" s="186" t="s">
        <v>280</v>
      </c>
      <c r="AU209" s="186" t="s">
        <v>88</v>
      </c>
      <c r="AV209" s="13" t="s">
        <v>88</v>
      </c>
      <c r="AW209" s="13" t="s">
        <v>29</v>
      </c>
      <c r="AX209" s="13" t="s">
        <v>75</v>
      </c>
      <c r="AY209" s="186" t="s">
        <v>271</v>
      </c>
    </row>
    <row r="210" spans="1:65" s="14" customFormat="1" x14ac:dyDescent="0.1">
      <c r="B210" s="193"/>
      <c r="D210" s="185" t="s">
        <v>280</v>
      </c>
      <c r="E210" s="194" t="s">
        <v>1</v>
      </c>
      <c r="F210" s="195" t="s">
        <v>282</v>
      </c>
      <c r="H210" s="196">
        <v>55.63</v>
      </c>
      <c r="I210" s="197"/>
      <c r="L210" s="193"/>
      <c r="M210" s="198"/>
      <c r="N210" s="199"/>
      <c r="O210" s="199"/>
      <c r="P210" s="199"/>
      <c r="Q210" s="199"/>
      <c r="R210" s="199"/>
      <c r="S210" s="199"/>
      <c r="T210" s="200"/>
      <c r="AT210" s="194" t="s">
        <v>280</v>
      </c>
      <c r="AU210" s="194" t="s">
        <v>88</v>
      </c>
      <c r="AV210" s="14" t="s">
        <v>278</v>
      </c>
      <c r="AW210" s="14" t="s">
        <v>29</v>
      </c>
      <c r="AX210" s="14" t="s">
        <v>82</v>
      </c>
      <c r="AY210" s="194" t="s">
        <v>271</v>
      </c>
    </row>
    <row r="211" spans="1:65" s="2" customFormat="1" ht="16.5" customHeight="1" x14ac:dyDescent="0.15">
      <c r="A211" s="35"/>
      <c r="B211" s="141"/>
      <c r="C211" s="172" t="s">
        <v>414</v>
      </c>
      <c r="D211" s="216" t="s">
        <v>274</v>
      </c>
      <c r="E211" s="173" t="s">
        <v>380</v>
      </c>
      <c r="F211" s="174" t="s">
        <v>381</v>
      </c>
      <c r="G211" s="175" t="s">
        <v>277</v>
      </c>
      <c r="H211" s="176">
        <v>435.11</v>
      </c>
      <c r="I211" s="177"/>
      <c r="J211" s="176">
        <f>ROUND(I211*H211,2)</f>
        <v>0</v>
      </c>
      <c r="K211" s="178"/>
      <c r="L211" s="36"/>
      <c r="M211" s="179" t="s">
        <v>1</v>
      </c>
      <c r="N211" s="180" t="s">
        <v>41</v>
      </c>
      <c r="O211" s="61"/>
      <c r="P211" s="181">
        <f>O211*H211</f>
        <v>0</v>
      </c>
      <c r="Q211" s="181">
        <v>0</v>
      </c>
      <c r="R211" s="181">
        <f>Q211*H211</f>
        <v>0</v>
      </c>
      <c r="S211" s="181">
        <v>1.4999999999999999E-2</v>
      </c>
      <c r="T211" s="182">
        <f>S211*H211</f>
        <v>6.5266500000000001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278</v>
      </c>
      <c r="AT211" s="183" t="s">
        <v>274</v>
      </c>
      <c r="AU211" s="183" t="s">
        <v>88</v>
      </c>
      <c r="AY211" s="18" t="s">
        <v>271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88</v>
      </c>
      <c r="BK211" s="105">
        <f>ROUND(I211*H211,2)</f>
        <v>0</v>
      </c>
      <c r="BL211" s="18" t="s">
        <v>278</v>
      </c>
      <c r="BM211" s="183" t="s">
        <v>382</v>
      </c>
    </row>
    <row r="212" spans="1:65" s="13" customFormat="1" x14ac:dyDescent="0.1">
      <c r="B212" s="184"/>
      <c r="D212" s="185" t="s">
        <v>280</v>
      </c>
      <c r="E212" s="186" t="s">
        <v>1</v>
      </c>
      <c r="F212" s="187" t="s">
        <v>4387</v>
      </c>
      <c r="H212" s="188">
        <v>435.11</v>
      </c>
      <c r="I212" s="189"/>
      <c r="L212" s="184"/>
      <c r="M212" s="190"/>
      <c r="N212" s="191"/>
      <c r="O212" s="191"/>
      <c r="P212" s="191"/>
      <c r="Q212" s="191"/>
      <c r="R212" s="191"/>
      <c r="S212" s="191"/>
      <c r="T212" s="192"/>
      <c r="AT212" s="186" t="s">
        <v>280</v>
      </c>
      <c r="AU212" s="186" t="s">
        <v>88</v>
      </c>
      <c r="AV212" s="13" t="s">
        <v>88</v>
      </c>
      <c r="AW212" s="13" t="s">
        <v>29</v>
      </c>
      <c r="AX212" s="13" t="s">
        <v>75</v>
      </c>
      <c r="AY212" s="186" t="s">
        <v>271</v>
      </c>
    </row>
    <row r="213" spans="1:65" s="14" customFormat="1" x14ac:dyDescent="0.1">
      <c r="B213" s="193"/>
      <c r="D213" s="185" t="s">
        <v>280</v>
      </c>
      <c r="E213" s="194" t="s">
        <v>1</v>
      </c>
      <c r="F213" s="195" t="s">
        <v>282</v>
      </c>
      <c r="H213" s="196">
        <v>435.11</v>
      </c>
      <c r="I213" s="197"/>
      <c r="L213" s="193"/>
      <c r="M213" s="198"/>
      <c r="N213" s="199"/>
      <c r="O213" s="199"/>
      <c r="P213" s="199"/>
      <c r="Q213" s="199"/>
      <c r="R213" s="199"/>
      <c r="S213" s="199"/>
      <c r="T213" s="200"/>
      <c r="AT213" s="194" t="s">
        <v>280</v>
      </c>
      <c r="AU213" s="194" t="s">
        <v>88</v>
      </c>
      <c r="AV213" s="14" t="s">
        <v>278</v>
      </c>
      <c r="AW213" s="14" t="s">
        <v>29</v>
      </c>
      <c r="AX213" s="14" t="s">
        <v>82</v>
      </c>
      <c r="AY213" s="194" t="s">
        <v>271</v>
      </c>
    </row>
    <row r="214" spans="1:65" s="2" customFormat="1" ht="33" customHeight="1" x14ac:dyDescent="0.15">
      <c r="A214" s="35"/>
      <c r="B214" s="141"/>
      <c r="C214" s="172" t="s">
        <v>419</v>
      </c>
      <c r="D214" s="172" t="s">
        <v>274</v>
      </c>
      <c r="E214" s="173" t="s">
        <v>385</v>
      </c>
      <c r="F214" s="174" t="s">
        <v>386</v>
      </c>
      <c r="G214" s="175" t="s">
        <v>277</v>
      </c>
      <c r="H214" s="176">
        <v>76.06</v>
      </c>
      <c r="I214" s="177"/>
      <c r="J214" s="176">
        <f>ROUND(I214*H214,2)</f>
        <v>0</v>
      </c>
      <c r="K214" s="178"/>
      <c r="L214" s="36"/>
      <c r="M214" s="179" t="s">
        <v>1</v>
      </c>
      <c r="N214" s="180" t="s">
        <v>41</v>
      </c>
      <c r="O214" s="61"/>
      <c r="P214" s="181">
        <f>O214*H214</f>
        <v>0</v>
      </c>
      <c r="Q214" s="181">
        <v>0</v>
      </c>
      <c r="R214" s="181">
        <f>Q214*H214</f>
        <v>0</v>
      </c>
      <c r="S214" s="181">
        <v>4.5999999999999999E-2</v>
      </c>
      <c r="T214" s="182">
        <f>S214*H214</f>
        <v>3.4987599999999999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278</v>
      </c>
      <c r="AT214" s="183" t="s">
        <v>274</v>
      </c>
      <c r="AU214" s="183" t="s">
        <v>88</v>
      </c>
      <c r="AY214" s="18" t="s">
        <v>271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88</v>
      </c>
      <c r="BK214" s="105">
        <f>ROUND(I214*H214,2)</f>
        <v>0</v>
      </c>
      <c r="BL214" s="18" t="s">
        <v>278</v>
      </c>
      <c r="BM214" s="183" t="s">
        <v>387</v>
      </c>
    </row>
    <row r="215" spans="1:65" s="13" customFormat="1" x14ac:dyDescent="0.1">
      <c r="B215" s="184"/>
      <c r="D215" s="185" t="s">
        <v>280</v>
      </c>
      <c r="E215" s="186" t="s">
        <v>1</v>
      </c>
      <c r="F215" s="187" t="s">
        <v>4388</v>
      </c>
      <c r="H215" s="188">
        <v>36.29</v>
      </c>
      <c r="I215" s="189"/>
      <c r="L215" s="184"/>
      <c r="M215" s="190"/>
      <c r="N215" s="191"/>
      <c r="O215" s="191"/>
      <c r="P215" s="191"/>
      <c r="Q215" s="191"/>
      <c r="R215" s="191"/>
      <c r="S215" s="191"/>
      <c r="T215" s="192"/>
      <c r="AT215" s="186" t="s">
        <v>280</v>
      </c>
      <c r="AU215" s="186" t="s">
        <v>88</v>
      </c>
      <c r="AV215" s="13" t="s">
        <v>88</v>
      </c>
      <c r="AW215" s="13" t="s">
        <v>29</v>
      </c>
      <c r="AX215" s="13" t="s">
        <v>75</v>
      </c>
      <c r="AY215" s="186" t="s">
        <v>271</v>
      </c>
    </row>
    <row r="216" spans="1:65" s="13" customFormat="1" x14ac:dyDescent="0.1">
      <c r="B216" s="184"/>
      <c r="D216" s="185" t="s">
        <v>280</v>
      </c>
      <c r="E216" s="186" t="s">
        <v>1</v>
      </c>
      <c r="F216" s="187" t="s">
        <v>4389</v>
      </c>
      <c r="H216" s="188">
        <v>36.15</v>
      </c>
      <c r="I216" s="189"/>
      <c r="L216" s="184"/>
      <c r="M216" s="190"/>
      <c r="N216" s="191"/>
      <c r="O216" s="191"/>
      <c r="P216" s="191"/>
      <c r="Q216" s="191"/>
      <c r="R216" s="191"/>
      <c r="S216" s="191"/>
      <c r="T216" s="192"/>
      <c r="AT216" s="186" t="s">
        <v>280</v>
      </c>
      <c r="AU216" s="186" t="s">
        <v>88</v>
      </c>
      <c r="AV216" s="13" t="s">
        <v>88</v>
      </c>
      <c r="AW216" s="13" t="s">
        <v>29</v>
      </c>
      <c r="AX216" s="13" t="s">
        <v>75</v>
      </c>
      <c r="AY216" s="186" t="s">
        <v>271</v>
      </c>
    </row>
    <row r="217" spans="1:65" s="15" customFormat="1" x14ac:dyDescent="0.1">
      <c r="B217" s="201"/>
      <c r="D217" s="185" t="s">
        <v>280</v>
      </c>
      <c r="E217" s="202" t="s">
        <v>229</v>
      </c>
      <c r="F217" s="203" t="s">
        <v>293</v>
      </c>
      <c r="H217" s="204">
        <v>72.44</v>
      </c>
      <c r="I217" s="205"/>
      <c r="L217" s="201"/>
      <c r="M217" s="206"/>
      <c r="N217" s="207"/>
      <c r="O217" s="207"/>
      <c r="P217" s="207"/>
      <c r="Q217" s="207"/>
      <c r="R217" s="207"/>
      <c r="S217" s="207"/>
      <c r="T217" s="208"/>
      <c r="AT217" s="202" t="s">
        <v>280</v>
      </c>
      <c r="AU217" s="202" t="s">
        <v>88</v>
      </c>
      <c r="AV217" s="15" t="s">
        <v>286</v>
      </c>
      <c r="AW217" s="15" t="s">
        <v>29</v>
      </c>
      <c r="AX217" s="15" t="s">
        <v>75</v>
      </c>
      <c r="AY217" s="202" t="s">
        <v>271</v>
      </c>
    </row>
    <row r="218" spans="1:65" s="13" customFormat="1" x14ac:dyDescent="0.1">
      <c r="B218" s="184"/>
      <c r="D218" s="185" t="s">
        <v>280</v>
      </c>
      <c r="E218" s="186" t="s">
        <v>1</v>
      </c>
      <c r="F218" s="187" t="s">
        <v>403</v>
      </c>
      <c r="H218" s="188">
        <v>3.62</v>
      </c>
      <c r="I218" s="189"/>
      <c r="L218" s="184"/>
      <c r="M218" s="190"/>
      <c r="N218" s="191"/>
      <c r="O218" s="191"/>
      <c r="P218" s="191"/>
      <c r="Q218" s="191"/>
      <c r="R218" s="191"/>
      <c r="S218" s="191"/>
      <c r="T218" s="192"/>
      <c r="AT218" s="186" t="s">
        <v>280</v>
      </c>
      <c r="AU218" s="186" t="s">
        <v>88</v>
      </c>
      <c r="AV218" s="13" t="s">
        <v>88</v>
      </c>
      <c r="AW218" s="13" t="s">
        <v>29</v>
      </c>
      <c r="AX218" s="13" t="s">
        <v>75</v>
      </c>
      <c r="AY218" s="186" t="s">
        <v>271</v>
      </c>
    </row>
    <row r="219" spans="1:65" s="14" customFormat="1" x14ac:dyDescent="0.1">
      <c r="B219" s="193"/>
      <c r="D219" s="185" t="s">
        <v>280</v>
      </c>
      <c r="E219" s="194" t="s">
        <v>1</v>
      </c>
      <c r="F219" s="195" t="s">
        <v>282</v>
      </c>
      <c r="H219" s="196">
        <v>76.06</v>
      </c>
      <c r="I219" s="197"/>
      <c r="L219" s="193"/>
      <c r="M219" s="198"/>
      <c r="N219" s="199"/>
      <c r="O219" s="199"/>
      <c r="P219" s="199"/>
      <c r="Q219" s="199"/>
      <c r="R219" s="199"/>
      <c r="S219" s="199"/>
      <c r="T219" s="200"/>
      <c r="AT219" s="194" t="s">
        <v>280</v>
      </c>
      <c r="AU219" s="194" t="s">
        <v>88</v>
      </c>
      <c r="AV219" s="14" t="s">
        <v>278</v>
      </c>
      <c r="AW219" s="14" t="s">
        <v>29</v>
      </c>
      <c r="AX219" s="14" t="s">
        <v>82</v>
      </c>
      <c r="AY219" s="194" t="s">
        <v>271</v>
      </c>
    </row>
    <row r="220" spans="1:65" s="2" customFormat="1" ht="16.5" customHeight="1" x14ac:dyDescent="0.15">
      <c r="A220" s="35"/>
      <c r="B220" s="141"/>
      <c r="C220" s="172" t="s">
        <v>424</v>
      </c>
      <c r="D220" s="172" t="s">
        <v>274</v>
      </c>
      <c r="E220" s="173" t="s">
        <v>410</v>
      </c>
      <c r="F220" s="174" t="s">
        <v>411</v>
      </c>
      <c r="G220" s="175" t="s">
        <v>412</v>
      </c>
      <c r="H220" s="176">
        <v>271.77</v>
      </c>
      <c r="I220" s="177"/>
      <c r="J220" s="176">
        <f>ROUND(I220*H220,2)</f>
        <v>0</v>
      </c>
      <c r="K220" s="178"/>
      <c r="L220" s="36"/>
      <c r="M220" s="179" t="s">
        <v>1</v>
      </c>
      <c r="N220" s="180" t="s">
        <v>41</v>
      </c>
      <c r="O220" s="61"/>
      <c r="P220" s="181">
        <f>O220*H220</f>
        <v>0</v>
      </c>
      <c r="Q220" s="181">
        <v>0</v>
      </c>
      <c r="R220" s="181">
        <f>Q220*H220</f>
        <v>0</v>
      </c>
      <c r="S220" s="181">
        <v>0</v>
      </c>
      <c r="T220" s="18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278</v>
      </c>
      <c r="AT220" s="183" t="s">
        <v>274</v>
      </c>
      <c r="AU220" s="183" t="s">
        <v>88</v>
      </c>
      <c r="AY220" s="18" t="s">
        <v>271</v>
      </c>
      <c r="BE220" s="105">
        <f>IF(N220="základná",J220,0)</f>
        <v>0</v>
      </c>
      <c r="BF220" s="105">
        <f>IF(N220="znížená",J220,0)</f>
        <v>0</v>
      </c>
      <c r="BG220" s="105">
        <f>IF(N220="zákl. prenesená",J220,0)</f>
        <v>0</v>
      </c>
      <c r="BH220" s="105">
        <f>IF(N220="zníž. prenesená",J220,0)</f>
        <v>0</v>
      </c>
      <c r="BI220" s="105">
        <f>IF(N220="nulová",J220,0)</f>
        <v>0</v>
      </c>
      <c r="BJ220" s="18" t="s">
        <v>88</v>
      </c>
      <c r="BK220" s="105">
        <f>ROUND(I220*H220,2)</f>
        <v>0</v>
      </c>
      <c r="BL220" s="18" t="s">
        <v>278</v>
      </c>
      <c r="BM220" s="183" t="s">
        <v>413</v>
      </c>
    </row>
    <row r="221" spans="1:65" s="2" customFormat="1" ht="21.75" customHeight="1" x14ac:dyDescent="0.15">
      <c r="A221" s="35"/>
      <c r="B221" s="141"/>
      <c r="C221" s="172" t="s">
        <v>428</v>
      </c>
      <c r="D221" s="216" t="s">
        <v>274</v>
      </c>
      <c r="E221" s="173" t="s">
        <v>415</v>
      </c>
      <c r="F221" s="174" t="s">
        <v>416</v>
      </c>
      <c r="G221" s="175" t="s">
        <v>412</v>
      </c>
      <c r="H221" s="176">
        <v>135.88999999999999</v>
      </c>
      <c r="I221" s="177"/>
      <c r="J221" s="176">
        <f>ROUND(I221*H221,2)</f>
        <v>0</v>
      </c>
      <c r="K221" s="178"/>
      <c r="L221" s="36"/>
      <c r="M221" s="179" t="s">
        <v>1</v>
      </c>
      <c r="N221" s="180" t="s">
        <v>41</v>
      </c>
      <c r="O221" s="61"/>
      <c r="P221" s="181">
        <f>O221*H221</f>
        <v>0</v>
      </c>
      <c r="Q221" s="181">
        <v>0</v>
      </c>
      <c r="R221" s="181">
        <f>Q221*H221</f>
        <v>0</v>
      </c>
      <c r="S221" s="181">
        <v>0</v>
      </c>
      <c r="T221" s="18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278</v>
      </c>
      <c r="AT221" s="183" t="s">
        <v>274</v>
      </c>
      <c r="AU221" s="183" t="s">
        <v>88</v>
      </c>
      <c r="AY221" s="18" t="s">
        <v>271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88</v>
      </c>
      <c r="BK221" s="105">
        <f>ROUND(I221*H221,2)</f>
        <v>0</v>
      </c>
      <c r="BL221" s="18" t="s">
        <v>278</v>
      </c>
      <c r="BM221" s="183" t="s">
        <v>417</v>
      </c>
    </row>
    <row r="222" spans="1:65" s="13" customFormat="1" x14ac:dyDescent="0.1">
      <c r="B222" s="184"/>
      <c r="D222" s="185" t="s">
        <v>280</v>
      </c>
      <c r="F222" s="187" t="s">
        <v>4390</v>
      </c>
      <c r="H222" s="188">
        <v>135.88999999999999</v>
      </c>
      <c r="I222" s="189"/>
      <c r="L222" s="184"/>
      <c r="M222" s="190"/>
      <c r="N222" s="191"/>
      <c r="O222" s="191"/>
      <c r="P222" s="191"/>
      <c r="Q222" s="191"/>
      <c r="R222" s="191"/>
      <c r="S222" s="191"/>
      <c r="T222" s="192"/>
      <c r="AT222" s="186" t="s">
        <v>280</v>
      </c>
      <c r="AU222" s="186" t="s">
        <v>88</v>
      </c>
      <c r="AV222" s="13" t="s">
        <v>88</v>
      </c>
      <c r="AW222" s="13" t="s">
        <v>3</v>
      </c>
      <c r="AX222" s="13" t="s">
        <v>82</v>
      </c>
      <c r="AY222" s="186" t="s">
        <v>271</v>
      </c>
    </row>
    <row r="223" spans="1:65" s="2" customFormat="1" ht="21.75" customHeight="1" x14ac:dyDescent="0.15">
      <c r="A223" s="35"/>
      <c r="B223" s="141"/>
      <c r="C223" s="172" t="s">
        <v>433</v>
      </c>
      <c r="D223" s="216" t="s">
        <v>274</v>
      </c>
      <c r="E223" s="173" t="s">
        <v>420</v>
      </c>
      <c r="F223" s="174" t="s">
        <v>421</v>
      </c>
      <c r="G223" s="175" t="s">
        <v>412</v>
      </c>
      <c r="H223" s="176">
        <v>1766.51</v>
      </c>
      <c r="I223" s="177"/>
      <c r="J223" s="176">
        <f>ROUND(I223*H223,2)</f>
        <v>0</v>
      </c>
      <c r="K223" s="178"/>
      <c r="L223" s="36"/>
      <c r="M223" s="179" t="s">
        <v>1</v>
      </c>
      <c r="N223" s="180" t="s">
        <v>41</v>
      </c>
      <c r="O223" s="61"/>
      <c r="P223" s="181">
        <f>O223*H223</f>
        <v>0</v>
      </c>
      <c r="Q223" s="181">
        <v>0</v>
      </c>
      <c r="R223" s="181">
        <f>Q223*H223</f>
        <v>0</v>
      </c>
      <c r="S223" s="181">
        <v>0</v>
      </c>
      <c r="T223" s="18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278</v>
      </c>
      <c r="AT223" s="183" t="s">
        <v>274</v>
      </c>
      <c r="AU223" s="183" t="s">
        <v>88</v>
      </c>
      <c r="AY223" s="18" t="s">
        <v>271</v>
      </c>
      <c r="BE223" s="105">
        <f>IF(N223="základná",J223,0)</f>
        <v>0</v>
      </c>
      <c r="BF223" s="105">
        <f>IF(N223="znížená",J223,0)</f>
        <v>0</v>
      </c>
      <c r="BG223" s="105">
        <f>IF(N223="zákl. prenesená",J223,0)</f>
        <v>0</v>
      </c>
      <c r="BH223" s="105">
        <f>IF(N223="zníž. prenesená",J223,0)</f>
        <v>0</v>
      </c>
      <c r="BI223" s="105">
        <f>IF(N223="nulová",J223,0)</f>
        <v>0</v>
      </c>
      <c r="BJ223" s="18" t="s">
        <v>88</v>
      </c>
      <c r="BK223" s="105">
        <f>ROUND(I223*H223,2)</f>
        <v>0</v>
      </c>
      <c r="BL223" s="18" t="s">
        <v>278</v>
      </c>
      <c r="BM223" s="183" t="s">
        <v>422</v>
      </c>
    </row>
    <row r="224" spans="1:65" s="13" customFormat="1" x14ac:dyDescent="0.1">
      <c r="B224" s="184"/>
      <c r="D224" s="185" t="s">
        <v>280</v>
      </c>
      <c r="F224" s="187" t="s">
        <v>4391</v>
      </c>
      <c r="H224" s="188">
        <v>1766.51</v>
      </c>
      <c r="I224" s="189"/>
      <c r="L224" s="184"/>
      <c r="M224" s="190"/>
      <c r="N224" s="191"/>
      <c r="O224" s="191"/>
      <c r="P224" s="191"/>
      <c r="Q224" s="191"/>
      <c r="R224" s="191"/>
      <c r="S224" s="191"/>
      <c r="T224" s="192"/>
      <c r="AT224" s="186" t="s">
        <v>280</v>
      </c>
      <c r="AU224" s="186" t="s">
        <v>88</v>
      </c>
      <c r="AV224" s="13" t="s">
        <v>88</v>
      </c>
      <c r="AW224" s="13" t="s">
        <v>3</v>
      </c>
      <c r="AX224" s="13" t="s">
        <v>82</v>
      </c>
      <c r="AY224" s="186" t="s">
        <v>271</v>
      </c>
    </row>
    <row r="225" spans="1:65" s="2" customFormat="1" ht="21.75" customHeight="1" x14ac:dyDescent="0.15">
      <c r="A225" s="35"/>
      <c r="B225" s="141"/>
      <c r="C225" s="172" t="s">
        <v>437</v>
      </c>
      <c r="D225" s="172" t="s">
        <v>274</v>
      </c>
      <c r="E225" s="173" t="s">
        <v>425</v>
      </c>
      <c r="F225" s="174" t="s">
        <v>426</v>
      </c>
      <c r="G225" s="175" t="s">
        <v>412</v>
      </c>
      <c r="H225" s="176">
        <v>271.77</v>
      </c>
      <c r="I225" s="177"/>
      <c r="J225" s="176">
        <f>ROUND(I225*H225,2)</f>
        <v>0</v>
      </c>
      <c r="K225" s="178"/>
      <c r="L225" s="36"/>
      <c r="M225" s="179" t="s">
        <v>1</v>
      </c>
      <c r="N225" s="180" t="s">
        <v>41</v>
      </c>
      <c r="O225" s="61"/>
      <c r="P225" s="181">
        <f>O225*H225</f>
        <v>0</v>
      </c>
      <c r="Q225" s="181">
        <v>0</v>
      </c>
      <c r="R225" s="181">
        <f>Q225*H225</f>
        <v>0</v>
      </c>
      <c r="S225" s="181">
        <v>0</v>
      </c>
      <c r="T225" s="18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278</v>
      </c>
      <c r="AT225" s="183" t="s">
        <v>274</v>
      </c>
      <c r="AU225" s="183" t="s">
        <v>88</v>
      </c>
      <c r="AY225" s="18" t="s">
        <v>271</v>
      </c>
      <c r="BE225" s="105">
        <f>IF(N225="základná",J225,0)</f>
        <v>0</v>
      </c>
      <c r="BF225" s="105">
        <f>IF(N225="znížená",J225,0)</f>
        <v>0</v>
      </c>
      <c r="BG225" s="105">
        <f>IF(N225="zákl. prenesená",J225,0)</f>
        <v>0</v>
      </c>
      <c r="BH225" s="105">
        <f>IF(N225="zníž. prenesená",J225,0)</f>
        <v>0</v>
      </c>
      <c r="BI225" s="105">
        <f>IF(N225="nulová",J225,0)</f>
        <v>0</v>
      </c>
      <c r="BJ225" s="18" t="s">
        <v>88</v>
      </c>
      <c r="BK225" s="105">
        <f>ROUND(I225*H225,2)</f>
        <v>0</v>
      </c>
      <c r="BL225" s="18" t="s">
        <v>278</v>
      </c>
      <c r="BM225" s="183" t="s">
        <v>427</v>
      </c>
    </row>
    <row r="226" spans="1:65" s="2" customFormat="1" ht="21.75" customHeight="1" x14ac:dyDescent="0.15">
      <c r="A226" s="35"/>
      <c r="B226" s="141"/>
      <c r="C226" s="172" t="s">
        <v>441</v>
      </c>
      <c r="D226" s="172" t="s">
        <v>274</v>
      </c>
      <c r="E226" s="173" t="s">
        <v>429</v>
      </c>
      <c r="F226" s="174" t="s">
        <v>430</v>
      </c>
      <c r="G226" s="175" t="s">
        <v>412</v>
      </c>
      <c r="H226" s="176">
        <v>1358.85</v>
      </c>
      <c r="I226" s="177"/>
      <c r="J226" s="176">
        <f>ROUND(I226*H226,2)</f>
        <v>0</v>
      </c>
      <c r="K226" s="178"/>
      <c r="L226" s="36"/>
      <c r="M226" s="179" t="s">
        <v>1</v>
      </c>
      <c r="N226" s="180" t="s">
        <v>41</v>
      </c>
      <c r="O226" s="61"/>
      <c r="P226" s="181">
        <f>O226*H226</f>
        <v>0</v>
      </c>
      <c r="Q226" s="181">
        <v>0</v>
      </c>
      <c r="R226" s="181">
        <f>Q226*H226</f>
        <v>0</v>
      </c>
      <c r="S226" s="181">
        <v>0</v>
      </c>
      <c r="T226" s="18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278</v>
      </c>
      <c r="AT226" s="183" t="s">
        <v>274</v>
      </c>
      <c r="AU226" s="183" t="s">
        <v>88</v>
      </c>
      <c r="AY226" s="18" t="s">
        <v>271</v>
      </c>
      <c r="BE226" s="105">
        <f>IF(N226="základná",J226,0)</f>
        <v>0</v>
      </c>
      <c r="BF226" s="105">
        <f>IF(N226="znížená",J226,0)</f>
        <v>0</v>
      </c>
      <c r="BG226" s="105">
        <f>IF(N226="zákl. prenesená",J226,0)</f>
        <v>0</v>
      </c>
      <c r="BH226" s="105">
        <f>IF(N226="zníž. prenesená",J226,0)</f>
        <v>0</v>
      </c>
      <c r="BI226" s="105">
        <f>IF(N226="nulová",J226,0)</f>
        <v>0</v>
      </c>
      <c r="BJ226" s="18" t="s">
        <v>88</v>
      </c>
      <c r="BK226" s="105">
        <f>ROUND(I226*H226,2)</f>
        <v>0</v>
      </c>
      <c r="BL226" s="18" t="s">
        <v>278</v>
      </c>
      <c r="BM226" s="183" t="s">
        <v>431</v>
      </c>
    </row>
    <row r="227" spans="1:65" s="13" customFormat="1" x14ac:dyDescent="0.1">
      <c r="B227" s="184"/>
      <c r="D227" s="185" t="s">
        <v>280</v>
      </c>
      <c r="F227" s="187" t="s">
        <v>4392</v>
      </c>
      <c r="H227" s="188">
        <v>1358.85</v>
      </c>
      <c r="I227" s="189"/>
      <c r="L227" s="184"/>
      <c r="M227" s="190"/>
      <c r="N227" s="191"/>
      <c r="O227" s="191"/>
      <c r="P227" s="191"/>
      <c r="Q227" s="191"/>
      <c r="R227" s="191"/>
      <c r="S227" s="191"/>
      <c r="T227" s="192"/>
      <c r="AT227" s="186" t="s">
        <v>280</v>
      </c>
      <c r="AU227" s="186" t="s">
        <v>88</v>
      </c>
      <c r="AV227" s="13" t="s">
        <v>88</v>
      </c>
      <c r="AW227" s="13" t="s">
        <v>3</v>
      </c>
      <c r="AX227" s="13" t="s">
        <v>82</v>
      </c>
      <c r="AY227" s="186" t="s">
        <v>271</v>
      </c>
    </row>
    <row r="228" spans="1:65" s="2" customFormat="1" ht="21.75" customHeight="1" x14ac:dyDescent="0.15">
      <c r="A228" s="35"/>
      <c r="B228" s="141"/>
      <c r="C228" s="172" t="s">
        <v>458</v>
      </c>
      <c r="D228" s="216" t="s">
        <v>274</v>
      </c>
      <c r="E228" s="173" t="s">
        <v>434</v>
      </c>
      <c r="F228" s="174" t="s">
        <v>435</v>
      </c>
      <c r="G228" s="175" t="s">
        <v>412</v>
      </c>
      <c r="H228" s="176">
        <v>135.88999999999999</v>
      </c>
      <c r="I228" s="177"/>
      <c r="J228" s="176">
        <f>ROUND(I228*H228,2)</f>
        <v>0</v>
      </c>
      <c r="K228" s="178"/>
      <c r="L228" s="36"/>
      <c r="M228" s="179" t="s">
        <v>1</v>
      </c>
      <c r="N228" s="180" t="s">
        <v>41</v>
      </c>
      <c r="O228" s="61"/>
      <c r="P228" s="181">
        <f>O228*H228</f>
        <v>0</v>
      </c>
      <c r="Q228" s="181">
        <v>0</v>
      </c>
      <c r="R228" s="181">
        <f>Q228*H228</f>
        <v>0</v>
      </c>
      <c r="S228" s="181">
        <v>0</v>
      </c>
      <c r="T228" s="182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278</v>
      </c>
      <c r="AT228" s="183" t="s">
        <v>274</v>
      </c>
      <c r="AU228" s="183" t="s">
        <v>88</v>
      </c>
      <c r="AY228" s="18" t="s">
        <v>271</v>
      </c>
      <c r="BE228" s="105">
        <f>IF(N228="základná",J228,0)</f>
        <v>0</v>
      </c>
      <c r="BF228" s="105">
        <f>IF(N228="znížená",J228,0)</f>
        <v>0</v>
      </c>
      <c r="BG228" s="105">
        <f>IF(N228="zákl. prenesená",J228,0)</f>
        <v>0</v>
      </c>
      <c r="BH228" s="105">
        <f>IF(N228="zníž. prenesená",J228,0)</f>
        <v>0</v>
      </c>
      <c r="BI228" s="105">
        <f>IF(N228="nulová",J228,0)</f>
        <v>0</v>
      </c>
      <c r="BJ228" s="18" t="s">
        <v>88</v>
      </c>
      <c r="BK228" s="105">
        <f>ROUND(I228*H228,2)</f>
        <v>0</v>
      </c>
      <c r="BL228" s="18" t="s">
        <v>278</v>
      </c>
      <c r="BM228" s="183" t="s">
        <v>436</v>
      </c>
    </row>
    <row r="229" spans="1:65" s="13" customFormat="1" x14ac:dyDescent="0.1">
      <c r="B229" s="184"/>
      <c r="D229" s="185" t="s">
        <v>280</v>
      </c>
      <c r="F229" s="187" t="s">
        <v>4390</v>
      </c>
      <c r="H229" s="188">
        <v>135.88999999999999</v>
      </c>
      <c r="I229" s="189"/>
      <c r="L229" s="184"/>
      <c r="M229" s="190"/>
      <c r="N229" s="191"/>
      <c r="O229" s="191"/>
      <c r="P229" s="191"/>
      <c r="Q229" s="191"/>
      <c r="R229" s="191"/>
      <c r="S229" s="191"/>
      <c r="T229" s="192"/>
      <c r="AT229" s="186" t="s">
        <v>280</v>
      </c>
      <c r="AU229" s="186" t="s">
        <v>88</v>
      </c>
      <c r="AV229" s="13" t="s">
        <v>88</v>
      </c>
      <c r="AW229" s="13" t="s">
        <v>3</v>
      </c>
      <c r="AX229" s="13" t="s">
        <v>82</v>
      </c>
      <c r="AY229" s="186" t="s">
        <v>271</v>
      </c>
    </row>
    <row r="230" spans="1:65" s="2" customFormat="1" ht="21.75" customHeight="1" x14ac:dyDescent="0.15">
      <c r="A230" s="35"/>
      <c r="B230" s="141"/>
      <c r="C230" s="172" t="s">
        <v>465</v>
      </c>
      <c r="D230" s="216" t="s">
        <v>274</v>
      </c>
      <c r="E230" s="173" t="s">
        <v>438</v>
      </c>
      <c r="F230" s="174" t="s">
        <v>439</v>
      </c>
      <c r="G230" s="175" t="s">
        <v>412</v>
      </c>
      <c r="H230" s="176">
        <v>135.88999999999999</v>
      </c>
      <c r="I230" s="177"/>
      <c r="J230" s="176">
        <f>ROUND(I230*H230,2)</f>
        <v>0</v>
      </c>
      <c r="K230" s="178"/>
      <c r="L230" s="36"/>
      <c r="M230" s="179" t="s">
        <v>1</v>
      </c>
      <c r="N230" s="180" t="s">
        <v>41</v>
      </c>
      <c r="O230" s="61"/>
      <c r="P230" s="181">
        <f>O230*H230</f>
        <v>0</v>
      </c>
      <c r="Q230" s="181">
        <v>0</v>
      </c>
      <c r="R230" s="181">
        <f>Q230*H230</f>
        <v>0</v>
      </c>
      <c r="S230" s="181">
        <v>0</v>
      </c>
      <c r="T230" s="18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278</v>
      </c>
      <c r="AT230" s="183" t="s">
        <v>274</v>
      </c>
      <c r="AU230" s="183" t="s">
        <v>88</v>
      </c>
      <c r="AY230" s="18" t="s">
        <v>271</v>
      </c>
      <c r="BE230" s="105">
        <f>IF(N230="základná",J230,0)</f>
        <v>0</v>
      </c>
      <c r="BF230" s="105">
        <f>IF(N230="znížená",J230,0)</f>
        <v>0</v>
      </c>
      <c r="BG230" s="105">
        <f>IF(N230="zákl. prenesená",J230,0)</f>
        <v>0</v>
      </c>
      <c r="BH230" s="105">
        <f>IF(N230="zníž. prenesená",J230,0)</f>
        <v>0</v>
      </c>
      <c r="BI230" s="105">
        <f>IF(N230="nulová",J230,0)</f>
        <v>0</v>
      </c>
      <c r="BJ230" s="18" t="s">
        <v>88</v>
      </c>
      <c r="BK230" s="105">
        <f>ROUND(I230*H230,2)</f>
        <v>0</v>
      </c>
      <c r="BL230" s="18" t="s">
        <v>278</v>
      </c>
      <c r="BM230" s="183" t="s">
        <v>440</v>
      </c>
    </row>
    <row r="231" spans="1:65" s="13" customFormat="1" x14ac:dyDescent="0.1">
      <c r="B231" s="184"/>
      <c r="D231" s="185" t="s">
        <v>280</v>
      </c>
      <c r="F231" s="187" t="s">
        <v>4390</v>
      </c>
      <c r="H231" s="188">
        <v>135.88999999999999</v>
      </c>
      <c r="I231" s="189"/>
      <c r="L231" s="184"/>
      <c r="M231" s="190"/>
      <c r="N231" s="191"/>
      <c r="O231" s="191"/>
      <c r="P231" s="191"/>
      <c r="Q231" s="191"/>
      <c r="R231" s="191"/>
      <c r="S231" s="191"/>
      <c r="T231" s="192"/>
      <c r="AT231" s="186" t="s">
        <v>280</v>
      </c>
      <c r="AU231" s="186" t="s">
        <v>88</v>
      </c>
      <c r="AV231" s="13" t="s">
        <v>88</v>
      </c>
      <c r="AW231" s="13" t="s">
        <v>3</v>
      </c>
      <c r="AX231" s="13" t="s">
        <v>82</v>
      </c>
      <c r="AY231" s="186" t="s">
        <v>271</v>
      </c>
    </row>
    <row r="232" spans="1:65" s="2" customFormat="1" ht="33" customHeight="1" x14ac:dyDescent="0.15">
      <c r="A232" s="35"/>
      <c r="B232" s="141"/>
      <c r="C232" s="172" t="s">
        <v>473</v>
      </c>
      <c r="D232" s="172" t="s">
        <v>274</v>
      </c>
      <c r="E232" s="173" t="s">
        <v>442</v>
      </c>
      <c r="F232" s="174" t="s">
        <v>443</v>
      </c>
      <c r="G232" s="175" t="s">
        <v>289</v>
      </c>
      <c r="H232" s="176">
        <v>71.08</v>
      </c>
      <c r="I232" s="177"/>
      <c r="J232" s="176">
        <f>ROUND(I232*H232,2)</f>
        <v>0</v>
      </c>
      <c r="K232" s="178"/>
      <c r="L232" s="36"/>
      <c r="M232" s="179" t="s">
        <v>1</v>
      </c>
      <c r="N232" s="180" t="s">
        <v>41</v>
      </c>
      <c r="O232" s="61"/>
      <c r="P232" s="181">
        <f>O232*H232</f>
        <v>0</v>
      </c>
      <c r="Q232" s="181">
        <v>8.03742E-3</v>
      </c>
      <c r="R232" s="181">
        <f>Q232*H232</f>
        <v>0.57129981360000004</v>
      </c>
      <c r="S232" s="181">
        <v>0.68</v>
      </c>
      <c r="T232" s="182">
        <f>S232*H232</f>
        <v>48.334400000000002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3" t="s">
        <v>278</v>
      </c>
      <c r="AT232" s="183" t="s">
        <v>274</v>
      </c>
      <c r="AU232" s="183" t="s">
        <v>88</v>
      </c>
      <c r="AY232" s="18" t="s">
        <v>271</v>
      </c>
      <c r="BE232" s="105">
        <f>IF(N232="základná",J232,0)</f>
        <v>0</v>
      </c>
      <c r="BF232" s="105">
        <f>IF(N232="znížená",J232,0)</f>
        <v>0</v>
      </c>
      <c r="BG232" s="105">
        <f>IF(N232="zákl. prenesená",J232,0)</f>
        <v>0</v>
      </c>
      <c r="BH232" s="105">
        <f>IF(N232="zníž. prenesená",J232,0)</f>
        <v>0</v>
      </c>
      <c r="BI232" s="105">
        <f>IF(N232="nulová",J232,0)</f>
        <v>0</v>
      </c>
      <c r="BJ232" s="18" t="s">
        <v>88</v>
      </c>
      <c r="BK232" s="105">
        <f>ROUND(I232*H232,2)</f>
        <v>0</v>
      </c>
      <c r="BL232" s="18" t="s">
        <v>278</v>
      </c>
      <c r="BM232" s="183" t="s">
        <v>444</v>
      </c>
    </row>
    <row r="233" spans="1:65" s="16" customFormat="1" x14ac:dyDescent="0.1">
      <c r="B233" s="209"/>
      <c r="D233" s="185" t="s">
        <v>280</v>
      </c>
      <c r="E233" s="210" t="s">
        <v>1</v>
      </c>
      <c r="F233" s="211" t="s">
        <v>445</v>
      </c>
      <c r="H233" s="210" t="s">
        <v>1</v>
      </c>
      <c r="I233" s="212"/>
      <c r="L233" s="209"/>
      <c r="M233" s="213"/>
      <c r="N233" s="214"/>
      <c r="O233" s="214"/>
      <c r="P233" s="214"/>
      <c r="Q233" s="214"/>
      <c r="R233" s="214"/>
      <c r="S233" s="214"/>
      <c r="T233" s="215"/>
      <c r="AT233" s="210" t="s">
        <v>280</v>
      </c>
      <c r="AU233" s="210" t="s">
        <v>88</v>
      </c>
      <c r="AV233" s="16" t="s">
        <v>82</v>
      </c>
      <c r="AW233" s="16" t="s">
        <v>29</v>
      </c>
      <c r="AX233" s="16" t="s">
        <v>75</v>
      </c>
      <c r="AY233" s="210" t="s">
        <v>271</v>
      </c>
    </row>
    <row r="234" spans="1:65" s="13" customFormat="1" ht="28.5" x14ac:dyDescent="0.1">
      <c r="B234" s="184"/>
      <c r="D234" s="185" t="s">
        <v>280</v>
      </c>
      <c r="E234" s="186" t="s">
        <v>1</v>
      </c>
      <c r="F234" s="187" t="s">
        <v>4393</v>
      </c>
      <c r="H234" s="188">
        <v>6.23</v>
      </c>
      <c r="I234" s="189"/>
      <c r="L234" s="184"/>
      <c r="M234" s="190"/>
      <c r="N234" s="191"/>
      <c r="O234" s="191"/>
      <c r="P234" s="191"/>
      <c r="Q234" s="191"/>
      <c r="R234" s="191"/>
      <c r="S234" s="191"/>
      <c r="T234" s="192"/>
      <c r="AT234" s="186" t="s">
        <v>280</v>
      </c>
      <c r="AU234" s="186" t="s">
        <v>88</v>
      </c>
      <c r="AV234" s="13" t="s">
        <v>88</v>
      </c>
      <c r="AW234" s="13" t="s">
        <v>29</v>
      </c>
      <c r="AX234" s="13" t="s">
        <v>75</v>
      </c>
      <c r="AY234" s="186" t="s">
        <v>271</v>
      </c>
    </row>
    <row r="235" spans="1:65" s="13" customFormat="1" x14ac:dyDescent="0.1">
      <c r="B235" s="184"/>
      <c r="D235" s="185" t="s">
        <v>280</v>
      </c>
      <c r="E235" s="186" t="s">
        <v>1</v>
      </c>
      <c r="F235" s="187" t="s">
        <v>4394</v>
      </c>
      <c r="H235" s="188">
        <v>4.54</v>
      </c>
      <c r="I235" s="189"/>
      <c r="L235" s="184"/>
      <c r="M235" s="190"/>
      <c r="N235" s="191"/>
      <c r="O235" s="191"/>
      <c r="P235" s="191"/>
      <c r="Q235" s="191"/>
      <c r="R235" s="191"/>
      <c r="S235" s="191"/>
      <c r="T235" s="192"/>
      <c r="AT235" s="186" t="s">
        <v>280</v>
      </c>
      <c r="AU235" s="186" t="s">
        <v>88</v>
      </c>
      <c r="AV235" s="13" t="s">
        <v>88</v>
      </c>
      <c r="AW235" s="13" t="s">
        <v>29</v>
      </c>
      <c r="AX235" s="13" t="s">
        <v>75</v>
      </c>
      <c r="AY235" s="186" t="s">
        <v>271</v>
      </c>
    </row>
    <row r="236" spans="1:65" s="13" customFormat="1" ht="37.5" x14ac:dyDescent="0.1">
      <c r="B236" s="184"/>
      <c r="D236" s="185" t="s">
        <v>280</v>
      </c>
      <c r="E236" s="186" t="s">
        <v>1</v>
      </c>
      <c r="F236" s="187" t="s">
        <v>4395</v>
      </c>
      <c r="H236" s="188">
        <v>5.03</v>
      </c>
      <c r="I236" s="189"/>
      <c r="L236" s="184"/>
      <c r="M236" s="190"/>
      <c r="N236" s="191"/>
      <c r="O236" s="191"/>
      <c r="P236" s="191"/>
      <c r="Q236" s="191"/>
      <c r="R236" s="191"/>
      <c r="S236" s="191"/>
      <c r="T236" s="192"/>
      <c r="AT236" s="186" t="s">
        <v>280</v>
      </c>
      <c r="AU236" s="186" t="s">
        <v>88</v>
      </c>
      <c r="AV236" s="13" t="s">
        <v>88</v>
      </c>
      <c r="AW236" s="13" t="s">
        <v>29</v>
      </c>
      <c r="AX236" s="13" t="s">
        <v>75</v>
      </c>
      <c r="AY236" s="186" t="s">
        <v>271</v>
      </c>
    </row>
    <row r="237" spans="1:65" s="13" customFormat="1" ht="28.5" x14ac:dyDescent="0.1">
      <c r="B237" s="184"/>
      <c r="D237" s="185" t="s">
        <v>280</v>
      </c>
      <c r="E237" s="186" t="s">
        <v>1</v>
      </c>
      <c r="F237" s="187" t="s">
        <v>4396</v>
      </c>
      <c r="H237" s="188">
        <v>4.37</v>
      </c>
      <c r="I237" s="189"/>
      <c r="L237" s="184"/>
      <c r="M237" s="190"/>
      <c r="N237" s="191"/>
      <c r="O237" s="191"/>
      <c r="P237" s="191"/>
      <c r="Q237" s="191"/>
      <c r="R237" s="191"/>
      <c r="S237" s="191"/>
      <c r="T237" s="192"/>
      <c r="AT237" s="186" t="s">
        <v>280</v>
      </c>
      <c r="AU237" s="186" t="s">
        <v>88</v>
      </c>
      <c r="AV237" s="13" t="s">
        <v>88</v>
      </c>
      <c r="AW237" s="13" t="s">
        <v>29</v>
      </c>
      <c r="AX237" s="13" t="s">
        <v>75</v>
      </c>
      <c r="AY237" s="186" t="s">
        <v>271</v>
      </c>
    </row>
    <row r="238" spans="1:65" s="13" customFormat="1" ht="28.5" x14ac:dyDescent="0.1">
      <c r="B238" s="184"/>
      <c r="D238" s="185" t="s">
        <v>280</v>
      </c>
      <c r="E238" s="186" t="s">
        <v>1</v>
      </c>
      <c r="F238" s="187" t="s">
        <v>4397</v>
      </c>
      <c r="H238" s="188">
        <v>5.95</v>
      </c>
      <c r="I238" s="189"/>
      <c r="L238" s="184"/>
      <c r="M238" s="190"/>
      <c r="N238" s="191"/>
      <c r="O238" s="191"/>
      <c r="P238" s="191"/>
      <c r="Q238" s="191"/>
      <c r="R238" s="191"/>
      <c r="S238" s="191"/>
      <c r="T238" s="192"/>
      <c r="AT238" s="186" t="s">
        <v>280</v>
      </c>
      <c r="AU238" s="186" t="s">
        <v>88</v>
      </c>
      <c r="AV238" s="13" t="s">
        <v>88</v>
      </c>
      <c r="AW238" s="13" t="s">
        <v>29</v>
      </c>
      <c r="AX238" s="13" t="s">
        <v>75</v>
      </c>
      <c r="AY238" s="186" t="s">
        <v>271</v>
      </c>
    </row>
    <row r="239" spans="1:65" s="13" customFormat="1" x14ac:dyDescent="0.1">
      <c r="B239" s="184"/>
      <c r="D239" s="185" t="s">
        <v>280</v>
      </c>
      <c r="E239" s="186" t="s">
        <v>1</v>
      </c>
      <c r="F239" s="187" t="s">
        <v>4398</v>
      </c>
      <c r="H239" s="188">
        <v>9.36</v>
      </c>
      <c r="I239" s="189"/>
      <c r="L239" s="184"/>
      <c r="M239" s="190"/>
      <c r="N239" s="191"/>
      <c r="O239" s="191"/>
      <c r="P239" s="191"/>
      <c r="Q239" s="191"/>
      <c r="R239" s="191"/>
      <c r="S239" s="191"/>
      <c r="T239" s="192"/>
      <c r="AT239" s="186" t="s">
        <v>280</v>
      </c>
      <c r="AU239" s="186" t="s">
        <v>88</v>
      </c>
      <c r="AV239" s="13" t="s">
        <v>88</v>
      </c>
      <c r="AW239" s="13" t="s">
        <v>29</v>
      </c>
      <c r="AX239" s="13" t="s">
        <v>75</v>
      </c>
      <c r="AY239" s="186" t="s">
        <v>271</v>
      </c>
    </row>
    <row r="240" spans="1:65" s="13" customFormat="1" ht="37.5" x14ac:dyDescent="0.1">
      <c r="B240" s="184"/>
      <c r="D240" s="185" t="s">
        <v>280</v>
      </c>
      <c r="E240" s="186" t="s">
        <v>1</v>
      </c>
      <c r="F240" s="187" t="s">
        <v>4399</v>
      </c>
      <c r="H240" s="188">
        <v>4.8899999999999997</v>
      </c>
      <c r="I240" s="189"/>
      <c r="L240" s="184"/>
      <c r="M240" s="190"/>
      <c r="N240" s="191"/>
      <c r="O240" s="191"/>
      <c r="P240" s="191"/>
      <c r="Q240" s="191"/>
      <c r="R240" s="191"/>
      <c r="S240" s="191"/>
      <c r="T240" s="192"/>
      <c r="AT240" s="186" t="s">
        <v>280</v>
      </c>
      <c r="AU240" s="186" t="s">
        <v>88</v>
      </c>
      <c r="AV240" s="13" t="s">
        <v>88</v>
      </c>
      <c r="AW240" s="13" t="s">
        <v>29</v>
      </c>
      <c r="AX240" s="13" t="s">
        <v>75</v>
      </c>
      <c r="AY240" s="186" t="s">
        <v>271</v>
      </c>
    </row>
    <row r="241" spans="1:65" s="13" customFormat="1" ht="19.5" x14ac:dyDescent="0.1">
      <c r="B241" s="184"/>
      <c r="D241" s="185" t="s">
        <v>280</v>
      </c>
      <c r="E241" s="186" t="s">
        <v>1</v>
      </c>
      <c r="F241" s="187" t="s">
        <v>4400</v>
      </c>
      <c r="H241" s="188">
        <v>0.52</v>
      </c>
      <c r="I241" s="189"/>
      <c r="L241" s="184"/>
      <c r="M241" s="190"/>
      <c r="N241" s="191"/>
      <c r="O241" s="191"/>
      <c r="P241" s="191"/>
      <c r="Q241" s="191"/>
      <c r="R241" s="191"/>
      <c r="S241" s="191"/>
      <c r="T241" s="192"/>
      <c r="AT241" s="186" t="s">
        <v>280</v>
      </c>
      <c r="AU241" s="186" t="s">
        <v>88</v>
      </c>
      <c r="AV241" s="13" t="s">
        <v>88</v>
      </c>
      <c r="AW241" s="13" t="s">
        <v>29</v>
      </c>
      <c r="AX241" s="13" t="s">
        <v>75</v>
      </c>
      <c r="AY241" s="186" t="s">
        <v>271</v>
      </c>
    </row>
    <row r="242" spans="1:65" s="13" customFormat="1" ht="19.5" x14ac:dyDescent="0.1">
      <c r="B242" s="184"/>
      <c r="D242" s="185" t="s">
        <v>280</v>
      </c>
      <c r="E242" s="186" t="s">
        <v>1</v>
      </c>
      <c r="F242" s="187" t="s">
        <v>4401</v>
      </c>
      <c r="H242" s="188">
        <v>18.309999999999999</v>
      </c>
      <c r="I242" s="189"/>
      <c r="L242" s="184"/>
      <c r="M242" s="190"/>
      <c r="N242" s="191"/>
      <c r="O242" s="191"/>
      <c r="P242" s="191"/>
      <c r="Q242" s="191"/>
      <c r="R242" s="191"/>
      <c r="S242" s="191"/>
      <c r="T242" s="192"/>
      <c r="AT242" s="186" t="s">
        <v>280</v>
      </c>
      <c r="AU242" s="186" t="s">
        <v>88</v>
      </c>
      <c r="AV242" s="13" t="s">
        <v>88</v>
      </c>
      <c r="AW242" s="13" t="s">
        <v>29</v>
      </c>
      <c r="AX242" s="13" t="s">
        <v>75</v>
      </c>
      <c r="AY242" s="186" t="s">
        <v>271</v>
      </c>
    </row>
    <row r="243" spans="1:65" s="13" customFormat="1" ht="28.5" x14ac:dyDescent="0.1">
      <c r="B243" s="184"/>
      <c r="D243" s="185" t="s">
        <v>280</v>
      </c>
      <c r="E243" s="186" t="s">
        <v>1</v>
      </c>
      <c r="F243" s="187" t="s">
        <v>4402</v>
      </c>
      <c r="H243" s="188">
        <v>1.76</v>
      </c>
      <c r="I243" s="189"/>
      <c r="L243" s="184"/>
      <c r="M243" s="190"/>
      <c r="N243" s="191"/>
      <c r="O243" s="191"/>
      <c r="P243" s="191"/>
      <c r="Q243" s="191"/>
      <c r="R243" s="191"/>
      <c r="S243" s="191"/>
      <c r="T243" s="192"/>
      <c r="AT243" s="186" t="s">
        <v>280</v>
      </c>
      <c r="AU243" s="186" t="s">
        <v>88</v>
      </c>
      <c r="AV243" s="13" t="s">
        <v>88</v>
      </c>
      <c r="AW243" s="13" t="s">
        <v>29</v>
      </c>
      <c r="AX243" s="13" t="s">
        <v>75</v>
      </c>
      <c r="AY243" s="186" t="s">
        <v>271</v>
      </c>
    </row>
    <row r="244" spans="1:65" s="13" customFormat="1" ht="28.5" x14ac:dyDescent="0.1">
      <c r="B244" s="184"/>
      <c r="D244" s="185" t="s">
        <v>280</v>
      </c>
      <c r="E244" s="186" t="s">
        <v>1</v>
      </c>
      <c r="F244" s="187" t="s">
        <v>4403</v>
      </c>
      <c r="H244" s="188">
        <v>1.2</v>
      </c>
      <c r="I244" s="189"/>
      <c r="L244" s="184"/>
      <c r="M244" s="190"/>
      <c r="N244" s="191"/>
      <c r="O244" s="191"/>
      <c r="P244" s="191"/>
      <c r="Q244" s="191"/>
      <c r="R244" s="191"/>
      <c r="S244" s="191"/>
      <c r="T244" s="192"/>
      <c r="AT244" s="186" t="s">
        <v>280</v>
      </c>
      <c r="AU244" s="186" t="s">
        <v>88</v>
      </c>
      <c r="AV244" s="13" t="s">
        <v>88</v>
      </c>
      <c r="AW244" s="13" t="s">
        <v>29</v>
      </c>
      <c r="AX244" s="13" t="s">
        <v>75</v>
      </c>
      <c r="AY244" s="186" t="s">
        <v>271</v>
      </c>
    </row>
    <row r="245" spans="1:65" s="13" customFormat="1" ht="19.5" x14ac:dyDescent="0.1">
      <c r="B245" s="184"/>
      <c r="D245" s="185" t="s">
        <v>280</v>
      </c>
      <c r="E245" s="186" t="s">
        <v>1</v>
      </c>
      <c r="F245" s="187" t="s">
        <v>4404</v>
      </c>
      <c r="H245" s="188">
        <v>1.1100000000000001</v>
      </c>
      <c r="I245" s="189"/>
      <c r="L245" s="184"/>
      <c r="M245" s="190"/>
      <c r="N245" s="191"/>
      <c r="O245" s="191"/>
      <c r="P245" s="191"/>
      <c r="Q245" s="191"/>
      <c r="R245" s="191"/>
      <c r="S245" s="191"/>
      <c r="T245" s="192"/>
      <c r="AT245" s="186" t="s">
        <v>280</v>
      </c>
      <c r="AU245" s="186" t="s">
        <v>88</v>
      </c>
      <c r="AV245" s="13" t="s">
        <v>88</v>
      </c>
      <c r="AW245" s="13" t="s">
        <v>29</v>
      </c>
      <c r="AX245" s="13" t="s">
        <v>75</v>
      </c>
      <c r="AY245" s="186" t="s">
        <v>271</v>
      </c>
    </row>
    <row r="246" spans="1:65" s="13" customFormat="1" ht="28.5" x14ac:dyDescent="0.1">
      <c r="B246" s="184"/>
      <c r="D246" s="185" t="s">
        <v>280</v>
      </c>
      <c r="E246" s="186" t="s">
        <v>1</v>
      </c>
      <c r="F246" s="187" t="s">
        <v>4405</v>
      </c>
      <c r="H246" s="188">
        <v>3.16</v>
      </c>
      <c r="I246" s="189"/>
      <c r="L246" s="184"/>
      <c r="M246" s="190"/>
      <c r="N246" s="191"/>
      <c r="O246" s="191"/>
      <c r="P246" s="191"/>
      <c r="Q246" s="191"/>
      <c r="R246" s="191"/>
      <c r="S246" s="191"/>
      <c r="T246" s="192"/>
      <c r="AT246" s="186" t="s">
        <v>280</v>
      </c>
      <c r="AU246" s="186" t="s">
        <v>88</v>
      </c>
      <c r="AV246" s="13" t="s">
        <v>88</v>
      </c>
      <c r="AW246" s="13" t="s">
        <v>29</v>
      </c>
      <c r="AX246" s="13" t="s">
        <v>75</v>
      </c>
      <c r="AY246" s="186" t="s">
        <v>271</v>
      </c>
    </row>
    <row r="247" spans="1:65" s="15" customFormat="1" x14ac:dyDescent="0.1">
      <c r="B247" s="201"/>
      <c r="D247" s="185" t="s">
        <v>280</v>
      </c>
      <c r="E247" s="202" t="s">
        <v>224</v>
      </c>
      <c r="F247" s="203" t="s">
        <v>293</v>
      </c>
      <c r="H247" s="204">
        <v>66.430000000000007</v>
      </c>
      <c r="I247" s="205"/>
      <c r="L247" s="201"/>
      <c r="M247" s="206"/>
      <c r="N247" s="207"/>
      <c r="O247" s="207"/>
      <c r="P247" s="207"/>
      <c r="Q247" s="207"/>
      <c r="R247" s="207"/>
      <c r="S247" s="207"/>
      <c r="T247" s="208"/>
      <c r="AT247" s="202" t="s">
        <v>280</v>
      </c>
      <c r="AU247" s="202" t="s">
        <v>88</v>
      </c>
      <c r="AV247" s="15" t="s">
        <v>286</v>
      </c>
      <c r="AW247" s="15" t="s">
        <v>29</v>
      </c>
      <c r="AX247" s="15" t="s">
        <v>75</v>
      </c>
      <c r="AY247" s="202" t="s">
        <v>271</v>
      </c>
    </row>
    <row r="248" spans="1:65" s="13" customFormat="1" x14ac:dyDescent="0.1">
      <c r="B248" s="184"/>
      <c r="D248" s="185" t="s">
        <v>280</v>
      </c>
      <c r="E248" s="186" t="s">
        <v>1</v>
      </c>
      <c r="F248" s="187" t="s">
        <v>457</v>
      </c>
      <c r="H248" s="188">
        <v>4.6500000000000004</v>
      </c>
      <c r="I248" s="189"/>
      <c r="L248" s="184"/>
      <c r="M248" s="190"/>
      <c r="N248" s="191"/>
      <c r="O248" s="191"/>
      <c r="P248" s="191"/>
      <c r="Q248" s="191"/>
      <c r="R248" s="191"/>
      <c r="S248" s="191"/>
      <c r="T248" s="192"/>
      <c r="AT248" s="186" t="s">
        <v>280</v>
      </c>
      <c r="AU248" s="186" t="s">
        <v>88</v>
      </c>
      <c r="AV248" s="13" t="s">
        <v>88</v>
      </c>
      <c r="AW248" s="13" t="s">
        <v>29</v>
      </c>
      <c r="AX248" s="13" t="s">
        <v>75</v>
      </c>
      <c r="AY248" s="186" t="s">
        <v>271</v>
      </c>
    </row>
    <row r="249" spans="1:65" s="14" customFormat="1" x14ac:dyDescent="0.1">
      <c r="B249" s="193"/>
      <c r="D249" s="185" t="s">
        <v>280</v>
      </c>
      <c r="E249" s="194" t="s">
        <v>219</v>
      </c>
      <c r="F249" s="195" t="s">
        <v>282</v>
      </c>
      <c r="H249" s="196">
        <v>71.08</v>
      </c>
      <c r="I249" s="197"/>
      <c r="L249" s="193"/>
      <c r="M249" s="198"/>
      <c r="N249" s="199"/>
      <c r="O249" s="199"/>
      <c r="P249" s="199"/>
      <c r="Q249" s="199"/>
      <c r="R249" s="199"/>
      <c r="S249" s="199"/>
      <c r="T249" s="200"/>
      <c r="AT249" s="194" t="s">
        <v>280</v>
      </c>
      <c r="AU249" s="194" t="s">
        <v>88</v>
      </c>
      <c r="AV249" s="14" t="s">
        <v>278</v>
      </c>
      <c r="AW249" s="14" t="s">
        <v>29</v>
      </c>
      <c r="AX249" s="14" t="s">
        <v>82</v>
      </c>
      <c r="AY249" s="194" t="s">
        <v>271</v>
      </c>
    </row>
    <row r="250" spans="1:65" s="2" customFormat="1" ht="33" customHeight="1" x14ac:dyDescent="0.15">
      <c r="A250" s="35"/>
      <c r="B250" s="141"/>
      <c r="C250" s="172" t="s">
        <v>478</v>
      </c>
      <c r="D250" s="172" t="s">
        <v>274</v>
      </c>
      <c r="E250" s="173" t="s">
        <v>459</v>
      </c>
      <c r="F250" s="174" t="s">
        <v>460</v>
      </c>
      <c r="G250" s="175" t="s">
        <v>289</v>
      </c>
      <c r="H250" s="176">
        <v>924.04</v>
      </c>
      <c r="I250" s="177"/>
      <c r="J250" s="176">
        <f>ROUND(I250*H250,2)</f>
        <v>0</v>
      </c>
      <c r="K250" s="178"/>
      <c r="L250" s="36"/>
      <c r="M250" s="179" t="s">
        <v>1</v>
      </c>
      <c r="N250" s="180" t="s">
        <v>41</v>
      </c>
      <c r="O250" s="61"/>
      <c r="P250" s="181">
        <f>O250*H250</f>
        <v>0</v>
      </c>
      <c r="Q250" s="181">
        <v>7.4271999999999999E-4</v>
      </c>
      <c r="R250" s="181">
        <f>Q250*H250</f>
        <v>0.68630298879999996</v>
      </c>
      <c r="S250" s="181">
        <v>0.11</v>
      </c>
      <c r="T250" s="182">
        <f>S250*H250</f>
        <v>101.64439999999999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278</v>
      </c>
      <c r="AT250" s="183" t="s">
        <v>274</v>
      </c>
      <c r="AU250" s="183" t="s">
        <v>88</v>
      </c>
      <c r="AY250" s="18" t="s">
        <v>271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88</v>
      </c>
      <c r="BK250" s="105">
        <f>ROUND(I250*H250,2)</f>
        <v>0</v>
      </c>
      <c r="BL250" s="18" t="s">
        <v>278</v>
      </c>
      <c r="BM250" s="183" t="s">
        <v>461</v>
      </c>
    </row>
    <row r="251" spans="1:65" s="13" customFormat="1" x14ac:dyDescent="0.1">
      <c r="B251" s="184"/>
      <c r="D251" s="185" t="s">
        <v>280</v>
      </c>
      <c r="E251" s="186" t="s">
        <v>1</v>
      </c>
      <c r="F251" s="187" t="s">
        <v>462</v>
      </c>
      <c r="H251" s="188">
        <v>924.04</v>
      </c>
      <c r="I251" s="189"/>
      <c r="L251" s="184"/>
      <c r="M251" s="190"/>
      <c r="N251" s="191"/>
      <c r="O251" s="191"/>
      <c r="P251" s="191"/>
      <c r="Q251" s="191"/>
      <c r="R251" s="191"/>
      <c r="S251" s="191"/>
      <c r="T251" s="192"/>
      <c r="AT251" s="186" t="s">
        <v>280</v>
      </c>
      <c r="AU251" s="186" t="s">
        <v>88</v>
      </c>
      <c r="AV251" s="13" t="s">
        <v>88</v>
      </c>
      <c r="AW251" s="13" t="s">
        <v>29</v>
      </c>
      <c r="AX251" s="13" t="s">
        <v>75</v>
      </c>
      <c r="AY251" s="186" t="s">
        <v>271</v>
      </c>
    </row>
    <row r="252" spans="1:65" s="14" customFormat="1" x14ac:dyDescent="0.1">
      <c r="B252" s="193"/>
      <c r="D252" s="185" t="s">
        <v>280</v>
      </c>
      <c r="E252" s="194" t="s">
        <v>1</v>
      </c>
      <c r="F252" s="195" t="s">
        <v>282</v>
      </c>
      <c r="H252" s="196">
        <v>924.04</v>
      </c>
      <c r="I252" s="197"/>
      <c r="L252" s="193"/>
      <c r="M252" s="198"/>
      <c r="N252" s="199"/>
      <c r="O252" s="199"/>
      <c r="P252" s="199"/>
      <c r="Q252" s="199"/>
      <c r="R252" s="199"/>
      <c r="S252" s="199"/>
      <c r="T252" s="200"/>
      <c r="AT252" s="194" t="s">
        <v>280</v>
      </c>
      <c r="AU252" s="194" t="s">
        <v>88</v>
      </c>
      <c r="AV252" s="14" t="s">
        <v>278</v>
      </c>
      <c r="AW252" s="14" t="s">
        <v>29</v>
      </c>
      <c r="AX252" s="14" t="s">
        <v>82</v>
      </c>
      <c r="AY252" s="194" t="s">
        <v>271</v>
      </c>
    </row>
    <row r="253" spans="1:65" s="12" customFormat="1" ht="22.9" customHeight="1" x14ac:dyDescent="0.15">
      <c r="B253" s="159"/>
      <c r="D253" s="160" t="s">
        <v>74</v>
      </c>
      <c r="E253" s="170" t="s">
        <v>463</v>
      </c>
      <c r="F253" s="170" t="s">
        <v>464</v>
      </c>
      <c r="I253" s="162"/>
      <c r="J253" s="171">
        <f>BK253</f>
        <v>0</v>
      </c>
      <c r="L253" s="159"/>
      <c r="M253" s="164"/>
      <c r="N253" s="165"/>
      <c r="O253" s="165"/>
      <c r="P253" s="166">
        <f>P254</f>
        <v>0</v>
      </c>
      <c r="Q253" s="165"/>
      <c r="R253" s="166">
        <f>R254</f>
        <v>0</v>
      </c>
      <c r="S253" s="165"/>
      <c r="T253" s="167">
        <f>T254</f>
        <v>0</v>
      </c>
      <c r="AR253" s="160" t="s">
        <v>82</v>
      </c>
      <c r="AT253" s="168" t="s">
        <v>74</v>
      </c>
      <c r="AU253" s="168" t="s">
        <v>82</v>
      </c>
      <c r="AY253" s="160" t="s">
        <v>271</v>
      </c>
      <c r="BK253" s="169">
        <f>BK254</f>
        <v>0</v>
      </c>
    </row>
    <row r="254" spans="1:65" s="2" customFormat="1" ht="21.75" customHeight="1" x14ac:dyDescent="0.15">
      <c r="A254" s="35"/>
      <c r="B254" s="141"/>
      <c r="C254" s="172" t="s">
        <v>482</v>
      </c>
      <c r="D254" s="172" t="s">
        <v>274</v>
      </c>
      <c r="E254" s="173" t="s">
        <v>466</v>
      </c>
      <c r="F254" s="174" t="s">
        <v>467</v>
      </c>
      <c r="G254" s="175" t="s">
        <v>412</v>
      </c>
      <c r="H254" s="176">
        <v>61.49</v>
      </c>
      <c r="I254" s="177"/>
      <c r="J254" s="176">
        <f>ROUND(I254*H254,2)</f>
        <v>0</v>
      </c>
      <c r="K254" s="178"/>
      <c r="L254" s="36"/>
      <c r="M254" s="179" t="s">
        <v>1</v>
      </c>
      <c r="N254" s="180" t="s">
        <v>41</v>
      </c>
      <c r="O254" s="61"/>
      <c r="P254" s="181">
        <f>O254*H254</f>
        <v>0</v>
      </c>
      <c r="Q254" s="181">
        <v>0</v>
      </c>
      <c r="R254" s="181">
        <f>Q254*H254</f>
        <v>0</v>
      </c>
      <c r="S254" s="181">
        <v>0</v>
      </c>
      <c r="T254" s="18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278</v>
      </c>
      <c r="AT254" s="183" t="s">
        <v>274</v>
      </c>
      <c r="AU254" s="183" t="s">
        <v>88</v>
      </c>
      <c r="AY254" s="18" t="s">
        <v>271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88</v>
      </c>
      <c r="BK254" s="105">
        <f>ROUND(I254*H254,2)</f>
        <v>0</v>
      </c>
      <c r="BL254" s="18" t="s">
        <v>278</v>
      </c>
      <c r="BM254" s="183" t="s">
        <v>468</v>
      </c>
    </row>
    <row r="255" spans="1:65" s="12" customFormat="1" ht="25.9" customHeight="1" x14ac:dyDescent="0.15">
      <c r="B255" s="159"/>
      <c r="D255" s="160" t="s">
        <v>74</v>
      </c>
      <c r="E255" s="161" t="s">
        <v>469</v>
      </c>
      <c r="F255" s="161" t="s">
        <v>470</v>
      </c>
      <c r="I255" s="162"/>
      <c r="J255" s="163">
        <f>BK255</f>
        <v>0</v>
      </c>
      <c r="L255" s="159"/>
      <c r="M255" s="164"/>
      <c r="N255" s="165"/>
      <c r="O255" s="165"/>
      <c r="P255" s="166">
        <f>P256+P268+P280+P284+P292</f>
        <v>0</v>
      </c>
      <c r="Q255" s="165"/>
      <c r="R255" s="166">
        <f>R256+R268+R280+R284+R292</f>
        <v>0</v>
      </c>
      <c r="S255" s="165"/>
      <c r="T255" s="167">
        <f>T256+T268+T280+T284+T292</f>
        <v>53.924617999999995</v>
      </c>
      <c r="AR255" s="160" t="s">
        <v>88</v>
      </c>
      <c r="AT255" s="168" t="s">
        <v>74</v>
      </c>
      <c r="AU255" s="168" t="s">
        <v>75</v>
      </c>
      <c r="AY255" s="160" t="s">
        <v>271</v>
      </c>
      <c r="BK255" s="169">
        <f>BK256+BK268+BK280+BK284+BK292</f>
        <v>0</v>
      </c>
    </row>
    <row r="256" spans="1:65" s="12" customFormat="1" ht="22.9" customHeight="1" x14ac:dyDescent="0.15">
      <c r="B256" s="159"/>
      <c r="D256" s="160" t="s">
        <v>74</v>
      </c>
      <c r="E256" s="170" t="s">
        <v>486</v>
      </c>
      <c r="F256" s="170" t="s">
        <v>487</v>
      </c>
      <c r="I256" s="162"/>
      <c r="J256" s="171">
        <f>BK256</f>
        <v>0</v>
      </c>
      <c r="L256" s="159"/>
      <c r="M256" s="164"/>
      <c r="N256" s="165"/>
      <c r="O256" s="165"/>
      <c r="P256" s="166">
        <f>SUM(P257:P267)</f>
        <v>0</v>
      </c>
      <c r="Q256" s="165"/>
      <c r="R256" s="166">
        <f>SUM(R257:R267)</f>
        <v>0</v>
      </c>
      <c r="S256" s="165"/>
      <c r="T256" s="167">
        <f>SUM(T257:T267)</f>
        <v>48.133899999999997</v>
      </c>
      <c r="AR256" s="160" t="s">
        <v>88</v>
      </c>
      <c r="AT256" s="168" t="s">
        <v>74</v>
      </c>
      <c r="AU256" s="168" t="s">
        <v>82</v>
      </c>
      <c r="AY256" s="160" t="s">
        <v>271</v>
      </c>
      <c r="BK256" s="169">
        <f>SUM(BK257:BK267)</f>
        <v>0</v>
      </c>
    </row>
    <row r="257" spans="1:65" s="2" customFormat="1" ht="33" customHeight="1" x14ac:dyDescent="0.15">
      <c r="A257" s="35"/>
      <c r="B257" s="141"/>
      <c r="C257" s="172" t="s">
        <v>488</v>
      </c>
      <c r="D257" s="172" t="s">
        <v>274</v>
      </c>
      <c r="E257" s="173" t="s">
        <v>489</v>
      </c>
      <c r="F257" s="174" t="s">
        <v>490</v>
      </c>
      <c r="G257" s="175" t="s">
        <v>319</v>
      </c>
      <c r="H257" s="176">
        <v>1179.22</v>
      </c>
      <c r="I257" s="177"/>
      <c r="J257" s="176">
        <f>ROUND(I257*H257,2)</f>
        <v>0</v>
      </c>
      <c r="K257" s="178"/>
      <c r="L257" s="36"/>
      <c r="M257" s="179" t="s">
        <v>1</v>
      </c>
      <c r="N257" s="180" t="s">
        <v>41</v>
      </c>
      <c r="O257" s="61"/>
      <c r="P257" s="181">
        <f>O257*H257</f>
        <v>0</v>
      </c>
      <c r="Q257" s="181">
        <v>0</v>
      </c>
      <c r="R257" s="181">
        <f>Q257*H257</f>
        <v>0</v>
      </c>
      <c r="S257" s="181">
        <v>1.4E-2</v>
      </c>
      <c r="T257" s="182">
        <f>S257*H257</f>
        <v>16.509080000000001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367</v>
      </c>
      <c r="AT257" s="183" t="s">
        <v>274</v>
      </c>
      <c r="AU257" s="183" t="s">
        <v>88</v>
      </c>
      <c r="AY257" s="18" t="s">
        <v>271</v>
      </c>
      <c r="BE257" s="105">
        <f>IF(N257="základná",J257,0)</f>
        <v>0</v>
      </c>
      <c r="BF257" s="105">
        <f>IF(N257="znížená",J257,0)</f>
        <v>0</v>
      </c>
      <c r="BG257" s="105">
        <f>IF(N257="zákl. prenesená",J257,0)</f>
        <v>0</v>
      </c>
      <c r="BH257" s="105">
        <f>IF(N257="zníž. prenesená",J257,0)</f>
        <v>0</v>
      </c>
      <c r="BI257" s="105">
        <f>IF(N257="nulová",J257,0)</f>
        <v>0</v>
      </c>
      <c r="BJ257" s="18" t="s">
        <v>88</v>
      </c>
      <c r="BK257" s="105">
        <f>ROUND(I257*H257,2)</f>
        <v>0</v>
      </c>
      <c r="BL257" s="18" t="s">
        <v>367</v>
      </c>
      <c r="BM257" s="183" t="s">
        <v>491</v>
      </c>
    </row>
    <row r="258" spans="1:65" s="13" customFormat="1" x14ac:dyDescent="0.1">
      <c r="B258" s="184"/>
      <c r="D258" s="185" t="s">
        <v>280</v>
      </c>
      <c r="E258" s="186" t="s">
        <v>1</v>
      </c>
      <c r="F258" s="187" t="s">
        <v>4337</v>
      </c>
      <c r="H258" s="188">
        <v>760.36</v>
      </c>
      <c r="I258" s="189"/>
      <c r="L258" s="184"/>
      <c r="M258" s="190"/>
      <c r="N258" s="191"/>
      <c r="O258" s="191"/>
      <c r="P258" s="191"/>
      <c r="Q258" s="191"/>
      <c r="R258" s="191"/>
      <c r="S258" s="191"/>
      <c r="T258" s="192"/>
      <c r="AT258" s="186" t="s">
        <v>280</v>
      </c>
      <c r="AU258" s="186" t="s">
        <v>88</v>
      </c>
      <c r="AV258" s="13" t="s">
        <v>88</v>
      </c>
      <c r="AW258" s="13" t="s">
        <v>29</v>
      </c>
      <c r="AX258" s="13" t="s">
        <v>75</v>
      </c>
      <c r="AY258" s="186" t="s">
        <v>271</v>
      </c>
    </row>
    <row r="259" spans="1:65" s="13" customFormat="1" x14ac:dyDescent="0.1">
      <c r="B259" s="184"/>
      <c r="D259" s="185" t="s">
        <v>280</v>
      </c>
      <c r="E259" s="186" t="s">
        <v>1</v>
      </c>
      <c r="F259" s="187" t="s">
        <v>4406</v>
      </c>
      <c r="H259" s="188">
        <v>247</v>
      </c>
      <c r="I259" s="189"/>
      <c r="L259" s="184"/>
      <c r="M259" s="190"/>
      <c r="N259" s="191"/>
      <c r="O259" s="191"/>
      <c r="P259" s="191"/>
      <c r="Q259" s="191"/>
      <c r="R259" s="191"/>
      <c r="S259" s="191"/>
      <c r="T259" s="192"/>
      <c r="AT259" s="186" t="s">
        <v>280</v>
      </c>
      <c r="AU259" s="186" t="s">
        <v>88</v>
      </c>
      <c r="AV259" s="13" t="s">
        <v>88</v>
      </c>
      <c r="AW259" s="13" t="s">
        <v>29</v>
      </c>
      <c r="AX259" s="13" t="s">
        <v>75</v>
      </c>
      <c r="AY259" s="186" t="s">
        <v>271</v>
      </c>
    </row>
    <row r="260" spans="1:65" s="13" customFormat="1" x14ac:dyDescent="0.1">
      <c r="B260" s="184"/>
      <c r="D260" s="185" t="s">
        <v>280</v>
      </c>
      <c r="E260" s="186" t="s">
        <v>1</v>
      </c>
      <c r="F260" s="187" t="s">
        <v>494</v>
      </c>
      <c r="H260" s="188">
        <v>171.86</v>
      </c>
      <c r="I260" s="189"/>
      <c r="L260" s="184"/>
      <c r="M260" s="190"/>
      <c r="N260" s="191"/>
      <c r="O260" s="191"/>
      <c r="P260" s="191"/>
      <c r="Q260" s="191"/>
      <c r="R260" s="191"/>
      <c r="S260" s="191"/>
      <c r="T260" s="192"/>
      <c r="AT260" s="186" t="s">
        <v>280</v>
      </c>
      <c r="AU260" s="186" t="s">
        <v>88</v>
      </c>
      <c r="AV260" s="13" t="s">
        <v>88</v>
      </c>
      <c r="AW260" s="13" t="s">
        <v>29</v>
      </c>
      <c r="AX260" s="13" t="s">
        <v>75</v>
      </c>
      <c r="AY260" s="186" t="s">
        <v>271</v>
      </c>
    </row>
    <row r="261" spans="1:65" s="14" customFormat="1" x14ac:dyDescent="0.1">
      <c r="B261" s="193"/>
      <c r="D261" s="185" t="s">
        <v>280</v>
      </c>
      <c r="E261" s="194" t="s">
        <v>1</v>
      </c>
      <c r="F261" s="195" t="s">
        <v>282</v>
      </c>
      <c r="H261" s="196">
        <v>1179.22</v>
      </c>
      <c r="I261" s="197"/>
      <c r="L261" s="193"/>
      <c r="M261" s="198"/>
      <c r="N261" s="199"/>
      <c r="O261" s="199"/>
      <c r="P261" s="199"/>
      <c r="Q261" s="199"/>
      <c r="R261" s="199"/>
      <c r="S261" s="199"/>
      <c r="T261" s="200"/>
      <c r="AT261" s="194" t="s">
        <v>280</v>
      </c>
      <c r="AU261" s="194" t="s">
        <v>88</v>
      </c>
      <c r="AV261" s="14" t="s">
        <v>278</v>
      </c>
      <c r="AW261" s="14" t="s">
        <v>29</v>
      </c>
      <c r="AX261" s="14" t="s">
        <v>82</v>
      </c>
      <c r="AY261" s="194" t="s">
        <v>271</v>
      </c>
    </row>
    <row r="262" spans="1:65" s="2" customFormat="1" ht="33" customHeight="1" x14ac:dyDescent="0.15">
      <c r="A262" s="35"/>
      <c r="B262" s="141"/>
      <c r="C262" s="172" t="s">
        <v>496</v>
      </c>
      <c r="D262" s="172" t="s">
        <v>274</v>
      </c>
      <c r="E262" s="173" t="s">
        <v>497</v>
      </c>
      <c r="F262" s="174" t="s">
        <v>498</v>
      </c>
      <c r="G262" s="175" t="s">
        <v>277</v>
      </c>
      <c r="H262" s="176">
        <v>736.52</v>
      </c>
      <c r="I262" s="177"/>
      <c r="J262" s="176">
        <f>ROUND(I262*H262,2)</f>
        <v>0</v>
      </c>
      <c r="K262" s="178"/>
      <c r="L262" s="36"/>
      <c r="M262" s="179" t="s">
        <v>1</v>
      </c>
      <c r="N262" s="180" t="s">
        <v>41</v>
      </c>
      <c r="O262" s="61"/>
      <c r="P262" s="181">
        <f>O262*H262</f>
        <v>0</v>
      </c>
      <c r="Q262" s="181">
        <v>0</v>
      </c>
      <c r="R262" s="181">
        <f>Q262*H262</f>
        <v>0</v>
      </c>
      <c r="S262" s="181">
        <v>1.6E-2</v>
      </c>
      <c r="T262" s="182">
        <f>S262*H262</f>
        <v>11.784319999999999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367</v>
      </c>
      <c r="AT262" s="183" t="s">
        <v>274</v>
      </c>
      <c r="AU262" s="183" t="s">
        <v>88</v>
      </c>
      <c r="AY262" s="18" t="s">
        <v>271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88</v>
      </c>
      <c r="BK262" s="105">
        <f>ROUND(I262*H262,2)</f>
        <v>0</v>
      </c>
      <c r="BL262" s="18" t="s">
        <v>367</v>
      </c>
      <c r="BM262" s="183" t="s">
        <v>499</v>
      </c>
    </row>
    <row r="263" spans="1:65" s="13" customFormat="1" x14ac:dyDescent="0.1">
      <c r="B263" s="184"/>
      <c r="D263" s="185" t="s">
        <v>280</v>
      </c>
      <c r="E263" s="186" t="s">
        <v>1</v>
      </c>
      <c r="F263" s="187" t="s">
        <v>666</v>
      </c>
      <c r="H263" s="188">
        <v>736.52</v>
      </c>
      <c r="I263" s="189"/>
      <c r="L263" s="184"/>
      <c r="M263" s="190"/>
      <c r="N263" s="191"/>
      <c r="O263" s="191"/>
      <c r="P263" s="191"/>
      <c r="Q263" s="191"/>
      <c r="R263" s="191"/>
      <c r="S263" s="191"/>
      <c r="T263" s="192"/>
      <c r="AT263" s="186" t="s">
        <v>280</v>
      </c>
      <c r="AU263" s="186" t="s">
        <v>88</v>
      </c>
      <c r="AV263" s="13" t="s">
        <v>88</v>
      </c>
      <c r="AW263" s="13" t="s">
        <v>29</v>
      </c>
      <c r="AX263" s="13" t="s">
        <v>75</v>
      </c>
      <c r="AY263" s="186" t="s">
        <v>271</v>
      </c>
    </row>
    <row r="264" spans="1:65" s="14" customFormat="1" x14ac:dyDescent="0.1">
      <c r="B264" s="193"/>
      <c r="D264" s="185" t="s">
        <v>280</v>
      </c>
      <c r="E264" s="194" t="s">
        <v>1</v>
      </c>
      <c r="F264" s="195" t="s">
        <v>282</v>
      </c>
      <c r="H264" s="196">
        <v>736.52</v>
      </c>
      <c r="I264" s="197"/>
      <c r="L264" s="193"/>
      <c r="M264" s="198"/>
      <c r="N264" s="199"/>
      <c r="O264" s="199"/>
      <c r="P264" s="199"/>
      <c r="Q264" s="199"/>
      <c r="R264" s="199"/>
      <c r="S264" s="199"/>
      <c r="T264" s="200"/>
      <c r="AT264" s="194" t="s">
        <v>280</v>
      </c>
      <c r="AU264" s="194" t="s">
        <v>88</v>
      </c>
      <c r="AV264" s="14" t="s">
        <v>278</v>
      </c>
      <c r="AW264" s="14" t="s">
        <v>29</v>
      </c>
      <c r="AX264" s="14" t="s">
        <v>82</v>
      </c>
      <c r="AY264" s="194" t="s">
        <v>271</v>
      </c>
    </row>
    <row r="265" spans="1:65" s="2" customFormat="1" ht="21.75" customHeight="1" x14ac:dyDescent="0.15">
      <c r="A265" s="35"/>
      <c r="B265" s="141"/>
      <c r="C265" s="172" t="s">
        <v>500</v>
      </c>
      <c r="D265" s="172" t="s">
        <v>274</v>
      </c>
      <c r="E265" s="173" t="s">
        <v>501</v>
      </c>
      <c r="F265" s="174" t="s">
        <v>502</v>
      </c>
      <c r="G265" s="175" t="s">
        <v>277</v>
      </c>
      <c r="H265" s="176">
        <v>440.9</v>
      </c>
      <c r="I265" s="177"/>
      <c r="J265" s="176">
        <f>ROUND(I265*H265,2)</f>
        <v>0</v>
      </c>
      <c r="K265" s="178"/>
      <c r="L265" s="36"/>
      <c r="M265" s="179" t="s">
        <v>1</v>
      </c>
      <c r="N265" s="180" t="s">
        <v>41</v>
      </c>
      <c r="O265" s="61"/>
      <c r="P265" s="181">
        <f>O265*H265</f>
        <v>0</v>
      </c>
      <c r="Q265" s="181">
        <v>0</v>
      </c>
      <c r="R265" s="181">
        <f>Q265*H265</f>
        <v>0</v>
      </c>
      <c r="S265" s="181">
        <v>4.4999999999999998E-2</v>
      </c>
      <c r="T265" s="182">
        <f>S265*H265</f>
        <v>19.840499999999999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367</v>
      </c>
      <c r="AT265" s="183" t="s">
        <v>274</v>
      </c>
      <c r="AU265" s="183" t="s">
        <v>88</v>
      </c>
      <c r="AY265" s="18" t="s">
        <v>271</v>
      </c>
      <c r="BE265" s="105">
        <f>IF(N265="základná",J265,0)</f>
        <v>0</v>
      </c>
      <c r="BF265" s="105">
        <f>IF(N265="znížená",J265,0)</f>
        <v>0</v>
      </c>
      <c r="BG265" s="105">
        <f>IF(N265="zákl. prenesená",J265,0)</f>
        <v>0</v>
      </c>
      <c r="BH265" s="105">
        <f>IF(N265="zníž. prenesená",J265,0)</f>
        <v>0</v>
      </c>
      <c r="BI265" s="105">
        <f>IF(N265="nulová",J265,0)</f>
        <v>0</v>
      </c>
      <c r="BJ265" s="18" t="s">
        <v>88</v>
      </c>
      <c r="BK265" s="105">
        <f>ROUND(I265*H265,2)</f>
        <v>0</v>
      </c>
      <c r="BL265" s="18" t="s">
        <v>367</v>
      </c>
      <c r="BM265" s="183" t="s">
        <v>503</v>
      </c>
    </row>
    <row r="266" spans="1:65" s="13" customFormat="1" x14ac:dyDescent="0.1">
      <c r="B266" s="184"/>
      <c r="D266" s="185" t="s">
        <v>280</v>
      </c>
      <c r="E266" s="186" t="s">
        <v>1</v>
      </c>
      <c r="F266" s="187" t="s">
        <v>504</v>
      </c>
      <c r="H266" s="188">
        <v>440.9</v>
      </c>
      <c r="I266" s="189"/>
      <c r="L266" s="184"/>
      <c r="M266" s="190"/>
      <c r="N266" s="191"/>
      <c r="O266" s="191"/>
      <c r="P266" s="191"/>
      <c r="Q266" s="191"/>
      <c r="R266" s="191"/>
      <c r="S266" s="191"/>
      <c r="T266" s="192"/>
      <c r="AT266" s="186" t="s">
        <v>280</v>
      </c>
      <c r="AU266" s="186" t="s">
        <v>88</v>
      </c>
      <c r="AV266" s="13" t="s">
        <v>88</v>
      </c>
      <c r="AW266" s="13" t="s">
        <v>29</v>
      </c>
      <c r="AX266" s="13" t="s">
        <v>75</v>
      </c>
      <c r="AY266" s="186" t="s">
        <v>271</v>
      </c>
    </row>
    <row r="267" spans="1:65" s="14" customFormat="1" x14ac:dyDescent="0.1">
      <c r="B267" s="193"/>
      <c r="D267" s="185" t="s">
        <v>280</v>
      </c>
      <c r="E267" s="194" t="s">
        <v>1</v>
      </c>
      <c r="F267" s="195" t="s">
        <v>282</v>
      </c>
      <c r="H267" s="196">
        <v>440.9</v>
      </c>
      <c r="I267" s="197"/>
      <c r="L267" s="193"/>
      <c r="M267" s="198"/>
      <c r="N267" s="199"/>
      <c r="O267" s="199"/>
      <c r="P267" s="199"/>
      <c r="Q267" s="199"/>
      <c r="R267" s="199"/>
      <c r="S267" s="199"/>
      <c r="T267" s="200"/>
      <c r="AT267" s="194" t="s">
        <v>280</v>
      </c>
      <c r="AU267" s="194" t="s">
        <v>88</v>
      </c>
      <c r="AV267" s="14" t="s">
        <v>278</v>
      </c>
      <c r="AW267" s="14" t="s">
        <v>29</v>
      </c>
      <c r="AX267" s="14" t="s">
        <v>82</v>
      </c>
      <c r="AY267" s="194" t="s">
        <v>271</v>
      </c>
    </row>
    <row r="268" spans="1:65" s="12" customFormat="1" ht="22.9" customHeight="1" x14ac:dyDescent="0.15">
      <c r="B268" s="159"/>
      <c r="D268" s="160" t="s">
        <v>74</v>
      </c>
      <c r="E268" s="170" t="s">
        <v>512</v>
      </c>
      <c r="F268" s="170" t="s">
        <v>513</v>
      </c>
      <c r="I268" s="162"/>
      <c r="J268" s="171">
        <f>BK268</f>
        <v>0</v>
      </c>
      <c r="L268" s="159"/>
      <c r="M268" s="164"/>
      <c r="N268" s="165"/>
      <c r="O268" s="165"/>
      <c r="P268" s="166">
        <f>SUM(P269:P279)</f>
        <v>0</v>
      </c>
      <c r="Q268" s="165"/>
      <c r="R268" s="166">
        <f>SUM(R269:R279)</f>
        <v>0</v>
      </c>
      <c r="S268" s="165"/>
      <c r="T268" s="167">
        <f>SUM(T269:T279)</f>
        <v>0.41902800000000001</v>
      </c>
      <c r="AR268" s="160" t="s">
        <v>88</v>
      </c>
      <c r="AT268" s="168" t="s">
        <v>74</v>
      </c>
      <c r="AU268" s="168" t="s">
        <v>82</v>
      </c>
      <c r="AY268" s="160" t="s">
        <v>271</v>
      </c>
      <c r="BK268" s="169">
        <f>SUM(BK269:BK279)</f>
        <v>0</v>
      </c>
    </row>
    <row r="269" spans="1:65" s="2" customFormat="1" ht="33" customHeight="1" x14ac:dyDescent="0.15">
      <c r="A269" s="35"/>
      <c r="B269" s="141"/>
      <c r="C269" s="172" t="s">
        <v>507</v>
      </c>
      <c r="D269" s="172" t="s">
        <v>274</v>
      </c>
      <c r="E269" s="173" t="s">
        <v>515</v>
      </c>
      <c r="F269" s="174" t="s">
        <v>516</v>
      </c>
      <c r="G269" s="175" t="s">
        <v>319</v>
      </c>
      <c r="H269" s="176">
        <v>103.74</v>
      </c>
      <c r="I269" s="177"/>
      <c r="J269" s="176">
        <f>ROUND(I269*H269,2)</f>
        <v>0</v>
      </c>
      <c r="K269" s="178"/>
      <c r="L269" s="36"/>
      <c r="M269" s="179" t="s">
        <v>1</v>
      </c>
      <c r="N269" s="180" t="s">
        <v>41</v>
      </c>
      <c r="O269" s="61"/>
      <c r="P269" s="181">
        <f>O269*H269</f>
        <v>0</v>
      </c>
      <c r="Q269" s="181">
        <v>0</v>
      </c>
      <c r="R269" s="181">
        <f>Q269*H269</f>
        <v>0</v>
      </c>
      <c r="S269" s="181">
        <v>3.3E-3</v>
      </c>
      <c r="T269" s="182">
        <f>S269*H269</f>
        <v>0.34234199999999998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367</v>
      </c>
      <c r="AT269" s="183" t="s">
        <v>274</v>
      </c>
      <c r="AU269" s="183" t="s">
        <v>88</v>
      </c>
      <c r="AY269" s="18" t="s">
        <v>271</v>
      </c>
      <c r="BE269" s="105">
        <f>IF(N269="základná",J269,0)</f>
        <v>0</v>
      </c>
      <c r="BF269" s="105">
        <f>IF(N269="znížená",J269,0)</f>
        <v>0</v>
      </c>
      <c r="BG269" s="105">
        <f>IF(N269="zákl. prenesená",J269,0)</f>
        <v>0</v>
      </c>
      <c r="BH269" s="105">
        <f>IF(N269="zníž. prenesená",J269,0)</f>
        <v>0</v>
      </c>
      <c r="BI269" s="105">
        <f>IF(N269="nulová",J269,0)</f>
        <v>0</v>
      </c>
      <c r="BJ269" s="18" t="s">
        <v>88</v>
      </c>
      <c r="BK269" s="105">
        <f>ROUND(I269*H269,2)</f>
        <v>0</v>
      </c>
      <c r="BL269" s="18" t="s">
        <v>367</v>
      </c>
      <c r="BM269" s="183" t="s">
        <v>517</v>
      </c>
    </row>
    <row r="270" spans="1:65" s="13" customFormat="1" x14ac:dyDescent="0.1">
      <c r="B270" s="184"/>
      <c r="D270" s="185" t="s">
        <v>280</v>
      </c>
      <c r="E270" s="186" t="s">
        <v>1</v>
      </c>
      <c r="F270" s="187" t="s">
        <v>518</v>
      </c>
      <c r="H270" s="188">
        <v>103.74</v>
      </c>
      <c r="I270" s="189"/>
      <c r="L270" s="184"/>
      <c r="M270" s="190"/>
      <c r="N270" s="191"/>
      <c r="O270" s="191"/>
      <c r="P270" s="191"/>
      <c r="Q270" s="191"/>
      <c r="R270" s="191"/>
      <c r="S270" s="191"/>
      <c r="T270" s="192"/>
      <c r="AT270" s="186" t="s">
        <v>280</v>
      </c>
      <c r="AU270" s="186" t="s">
        <v>88</v>
      </c>
      <c r="AV270" s="13" t="s">
        <v>88</v>
      </c>
      <c r="AW270" s="13" t="s">
        <v>29</v>
      </c>
      <c r="AX270" s="13" t="s">
        <v>75</v>
      </c>
      <c r="AY270" s="186" t="s">
        <v>271</v>
      </c>
    </row>
    <row r="271" spans="1:65" s="14" customFormat="1" x14ac:dyDescent="0.1">
      <c r="B271" s="193"/>
      <c r="D271" s="185" t="s">
        <v>280</v>
      </c>
      <c r="E271" s="194" t="s">
        <v>1</v>
      </c>
      <c r="F271" s="195" t="s">
        <v>282</v>
      </c>
      <c r="H271" s="196">
        <v>103.74</v>
      </c>
      <c r="I271" s="197"/>
      <c r="L271" s="193"/>
      <c r="M271" s="198"/>
      <c r="N271" s="199"/>
      <c r="O271" s="199"/>
      <c r="P271" s="199"/>
      <c r="Q271" s="199"/>
      <c r="R271" s="199"/>
      <c r="S271" s="199"/>
      <c r="T271" s="200"/>
      <c r="AT271" s="194" t="s">
        <v>280</v>
      </c>
      <c r="AU271" s="194" t="s">
        <v>88</v>
      </c>
      <c r="AV271" s="14" t="s">
        <v>278</v>
      </c>
      <c r="AW271" s="14" t="s">
        <v>29</v>
      </c>
      <c r="AX271" s="14" t="s">
        <v>82</v>
      </c>
      <c r="AY271" s="194" t="s">
        <v>271</v>
      </c>
    </row>
    <row r="272" spans="1:65" s="2" customFormat="1" ht="21.75" customHeight="1" x14ac:dyDescent="0.15">
      <c r="A272" s="35"/>
      <c r="B272" s="141"/>
      <c r="C272" s="172" t="s">
        <v>514</v>
      </c>
      <c r="D272" s="172" t="s">
        <v>274</v>
      </c>
      <c r="E272" s="173" t="s">
        <v>520</v>
      </c>
      <c r="F272" s="174" t="s">
        <v>521</v>
      </c>
      <c r="G272" s="175" t="s">
        <v>319</v>
      </c>
      <c r="H272" s="176">
        <v>20</v>
      </c>
      <c r="I272" s="177"/>
      <c r="J272" s="176">
        <f>ROUND(I272*H272,2)</f>
        <v>0</v>
      </c>
      <c r="K272" s="178"/>
      <c r="L272" s="36"/>
      <c r="M272" s="179" t="s">
        <v>1</v>
      </c>
      <c r="N272" s="180" t="s">
        <v>41</v>
      </c>
      <c r="O272" s="61"/>
      <c r="P272" s="181">
        <f>O272*H272</f>
        <v>0</v>
      </c>
      <c r="Q272" s="181">
        <v>0</v>
      </c>
      <c r="R272" s="181">
        <f>Q272*H272</f>
        <v>0</v>
      </c>
      <c r="S272" s="181">
        <v>1.3500000000000001E-3</v>
      </c>
      <c r="T272" s="182">
        <f>S272*H272</f>
        <v>2.7000000000000003E-2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367</v>
      </c>
      <c r="AT272" s="183" t="s">
        <v>274</v>
      </c>
      <c r="AU272" s="183" t="s">
        <v>88</v>
      </c>
      <c r="AY272" s="18" t="s">
        <v>271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88</v>
      </c>
      <c r="BK272" s="105">
        <f>ROUND(I272*H272,2)</f>
        <v>0</v>
      </c>
      <c r="BL272" s="18" t="s">
        <v>367</v>
      </c>
      <c r="BM272" s="183" t="s">
        <v>522</v>
      </c>
    </row>
    <row r="273" spans="1:65" s="13" customFormat="1" x14ac:dyDescent="0.1">
      <c r="B273" s="184"/>
      <c r="D273" s="185" t="s">
        <v>280</v>
      </c>
      <c r="E273" s="186" t="s">
        <v>1</v>
      </c>
      <c r="F273" s="187" t="s">
        <v>4407</v>
      </c>
      <c r="H273" s="188">
        <v>2.4</v>
      </c>
      <c r="I273" s="189"/>
      <c r="L273" s="184"/>
      <c r="M273" s="190"/>
      <c r="N273" s="191"/>
      <c r="O273" s="191"/>
      <c r="P273" s="191"/>
      <c r="Q273" s="191"/>
      <c r="R273" s="191"/>
      <c r="S273" s="191"/>
      <c r="T273" s="192"/>
      <c r="AT273" s="186" t="s">
        <v>280</v>
      </c>
      <c r="AU273" s="186" t="s">
        <v>88</v>
      </c>
      <c r="AV273" s="13" t="s">
        <v>88</v>
      </c>
      <c r="AW273" s="13" t="s">
        <v>29</v>
      </c>
      <c r="AX273" s="13" t="s">
        <v>75</v>
      </c>
      <c r="AY273" s="186" t="s">
        <v>271</v>
      </c>
    </row>
    <row r="274" spans="1:65" s="13" customFormat="1" x14ac:dyDescent="0.1">
      <c r="B274" s="184"/>
      <c r="D274" s="185" t="s">
        <v>280</v>
      </c>
      <c r="E274" s="186" t="s">
        <v>1</v>
      </c>
      <c r="F274" s="187" t="s">
        <v>4408</v>
      </c>
      <c r="H274" s="188">
        <v>4.0999999999999996</v>
      </c>
      <c r="I274" s="189"/>
      <c r="L274" s="184"/>
      <c r="M274" s="190"/>
      <c r="N274" s="191"/>
      <c r="O274" s="191"/>
      <c r="P274" s="191"/>
      <c r="Q274" s="191"/>
      <c r="R274" s="191"/>
      <c r="S274" s="191"/>
      <c r="T274" s="192"/>
      <c r="AT274" s="186" t="s">
        <v>280</v>
      </c>
      <c r="AU274" s="186" t="s">
        <v>88</v>
      </c>
      <c r="AV274" s="13" t="s">
        <v>88</v>
      </c>
      <c r="AW274" s="13" t="s">
        <v>29</v>
      </c>
      <c r="AX274" s="13" t="s">
        <v>75</v>
      </c>
      <c r="AY274" s="186" t="s">
        <v>271</v>
      </c>
    </row>
    <row r="275" spans="1:65" s="13" customFormat="1" x14ac:dyDescent="0.1">
      <c r="B275" s="184"/>
      <c r="D275" s="185" t="s">
        <v>280</v>
      </c>
      <c r="E275" s="186" t="s">
        <v>1</v>
      </c>
      <c r="F275" s="187" t="s">
        <v>4409</v>
      </c>
      <c r="H275" s="188">
        <v>13.5</v>
      </c>
      <c r="I275" s="189"/>
      <c r="L275" s="184"/>
      <c r="M275" s="190"/>
      <c r="N275" s="191"/>
      <c r="O275" s="191"/>
      <c r="P275" s="191"/>
      <c r="Q275" s="191"/>
      <c r="R275" s="191"/>
      <c r="S275" s="191"/>
      <c r="T275" s="192"/>
      <c r="AT275" s="186" t="s">
        <v>280</v>
      </c>
      <c r="AU275" s="186" t="s">
        <v>88</v>
      </c>
      <c r="AV275" s="13" t="s">
        <v>88</v>
      </c>
      <c r="AW275" s="13" t="s">
        <v>29</v>
      </c>
      <c r="AX275" s="13" t="s">
        <v>75</v>
      </c>
      <c r="AY275" s="186" t="s">
        <v>271</v>
      </c>
    </row>
    <row r="276" spans="1:65" s="14" customFormat="1" x14ac:dyDescent="0.1">
      <c r="B276" s="193"/>
      <c r="D276" s="185" t="s">
        <v>280</v>
      </c>
      <c r="E276" s="194" t="s">
        <v>1</v>
      </c>
      <c r="F276" s="195" t="s">
        <v>282</v>
      </c>
      <c r="H276" s="196">
        <v>20</v>
      </c>
      <c r="I276" s="197"/>
      <c r="L276" s="193"/>
      <c r="M276" s="198"/>
      <c r="N276" s="199"/>
      <c r="O276" s="199"/>
      <c r="P276" s="199"/>
      <c r="Q276" s="199"/>
      <c r="R276" s="199"/>
      <c r="S276" s="199"/>
      <c r="T276" s="200"/>
      <c r="AT276" s="194" t="s">
        <v>280</v>
      </c>
      <c r="AU276" s="194" t="s">
        <v>88</v>
      </c>
      <c r="AV276" s="14" t="s">
        <v>278</v>
      </c>
      <c r="AW276" s="14" t="s">
        <v>29</v>
      </c>
      <c r="AX276" s="14" t="s">
        <v>82</v>
      </c>
      <c r="AY276" s="194" t="s">
        <v>271</v>
      </c>
    </row>
    <row r="277" spans="1:65" s="2" customFormat="1" ht="21.75" customHeight="1" x14ac:dyDescent="0.15">
      <c r="A277" s="35"/>
      <c r="B277" s="141"/>
      <c r="C277" s="172" t="s">
        <v>519</v>
      </c>
      <c r="D277" s="172" t="s">
        <v>274</v>
      </c>
      <c r="E277" s="173" t="s">
        <v>529</v>
      </c>
      <c r="F277" s="174" t="s">
        <v>530</v>
      </c>
      <c r="G277" s="175" t="s">
        <v>319</v>
      </c>
      <c r="H277" s="176">
        <v>14.7</v>
      </c>
      <c r="I277" s="177"/>
      <c r="J277" s="176">
        <f>ROUND(I277*H277,2)</f>
        <v>0</v>
      </c>
      <c r="K277" s="178"/>
      <c r="L277" s="36"/>
      <c r="M277" s="179" t="s">
        <v>1</v>
      </c>
      <c r="N277" s="180" t="s">
        <v>41</v>
      </c>
      <c r="O277" s="61"/>
      <c r="P277" s="181">
        <f>O277*H277</f>
        <v>0</v>
      </c>
      <c r="Q277" s="181">
        <v>0</v>
      </c>
      <c r="R277" s="181">
        <f>Q277*H277</f>
        <v>0</v>
      </c>
      <c r="S277" s="181">
        <v>3.3800000000000002E-3</v>
      </c>
      <c r="T277" s="182">
        <f>S277*H277</f>
        <v>4.9686000000000001E-2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367</v>
      </c>
      <c r="AT277" s="183" t="s">
        <v>274</v>
      </c>
      <c r="AU277" s="183" t="s">
        <v>88</v>
      </c>
      <c r="AY277" s="18" t="s">
        <v>271</v>
      </c>
      <c r="BE277" s="105">
        <f>IF(N277="základná",J277,0)</f>
        <v>0</v>
      </c>
      <c r="BF277" s="105">
        <f>IF(N277="znížená",J277,0)</f>
        <v>0</v>
      </c>
      <c r="BG277" s="105">
        <f>IF(N277="zákl. prenesená",J277,0)</f>
        <v>0</v>
      </c>
      <c r="BH277" s="105">
        <f>IF(N277="zníž. prenesená",J277,0)</f>
        <v>0</v>
      </c>
      <c r="BI277" s="105">
        <f>IF(N277="nulová",J277,0)</f>
        <v>0</v>
      </c>
      <c r="BJ277" s="18" t="s">
        <v>88</v>
      </c>
      <c r="BK277" s="105">
        <f>ROUND(I277*H277,2)</f>
        <v>0</v>
      </c>
      <c r="BL277" s="18" t="s">
        <v>367</v>
      </c>
      <c r="BM277" s="183" t="s">
        <v>531</v>
      </c>
    </row>
    <row r="278" spans="1:65" s="13" customFormat="1" x14ac:dyDescent="0.1">
      <c r="B278" s="184"/>
      <c r="D278" s="185" t="s">
        <v>280</v>
      </c>
      <c r="E278" s="186" t="s">
        <v>1</v>
      </c>
      <c r="F278" s="187" t="s">
        <v>4345</v>
      </c>
      <c r="H278" s="188">
        <v>14.7</v>
      </c>
      <c r="I278" s="189"/>
      <c r="L278" s="184"/>
      <c r="M278" s="190"/>
      <c r="N278" s="191"/>
      <c r="O278" s="191"/>
      <c r="P278" s="191"/>
      <c r="Q278" s="191"/>
      <c r="R278" s="191"/>
      <c r="S278" s="191"/>
      <c r="T278" s="192"/>
      <c r="AT278" s="186" t="s">
        <v>280</v>
      </c>
      <c r="AU278" s="186" t="s">
        <v>88</v>
      </c>
      <c r="AV278" s="13" t="s">
        <v>88</v>
      </c>
      <c r="AW278" s="13" t="s">
        <v>29</v>
      </c>
      <c r="AX278" s="13" t="s">
        <v>75</v>
      </c>
      <c r="AY278" s="186" t="s">
        <v>271</v>
      </c>
    </row>
    <row r="279" spans="1:65" s="14" customFormat="1" x14ac:dyDescent="0.1">
      <c r="B279" s="193"/>
      <c r="D279" s="185" t="s">
        <v>280</v>
      </c>
      <c r="E279" s="194" t="s">
        <v>1</v>
      </c>
      <c r="F279" s="195" t="s">
        <v>282</v>
      </c>
      <c r="H279" s="196">
        <v>14.7</v>
      </c>
      <c r="I279" s="197"/>
      <c r="L279" s="193"/>
      <c r="M279" s="198"/>
      <c r="N279" s="199"/>
      <c r="O279" s="199"/>
      <c r="P279" s="199"/>
      <c r="Q279" s="199"/>
      <c r="R279" s="199"/>
      <c r="S279" s="199"/>
      <c r="T279" s="200"/>
      <c r="AT279" s="194" t="s">
        <v>280</v>
      </c>
      <c r="AU279" s="194" t="s">
        <v>88</v>
      </c>
      <c r="AV279" s="14" t="s">
        <v>278</v>
      </c>
      <c r="AW279" s="14" t="s">
        <v>29</v>
      </c>
      <c r="AX279" s="14" t="s">
        <v>82</v>
      </c>
      <c r="AY279" s="194" t="s">
        <v>271</v>
      </c>
    </row>
    <row r="280" spans="1:65" s="12" customFormat="1" ht="22.9" customHeight="1" x14ac:dyDescent="0.15">
      <c r="B280" s="159"/>
      <c r="D280" s="160" t="s">
        <v>74</v>
      </c>
      <c r="E280" s="170" t="s">
        <v>671</v>
      </c>
      <c r="F280" s="170" t="s">
        <v>672</v>
      </c>
      <c r="I280" s="162"/>
      <c r="J280" s="171">
        <f>BK280</f>
        <v>0</v>
      </c>
      <c r="L280" s="159"/>
      <c r="M280" s="164"/>
      <c r="N280" s="165"/>
      <c r="O280" s="165"/>
      <c r="P280" s="166">
        <f>SUM(P281:P283)</f>
        <v>0</v>
      </c>
      <c r="Q280" s="165"/>
      <c r="R280" s="166">
        <f>SUM(R281:R283)</f>
        <v>0</v>
      </c>
      <c r="S280" s="165"/>
      <c r="T280" s="167">
        <f>SUM(T281:T283)</f>
        <v>0.38891999999999999</v>
      </c>
      <c r="AR280" s="160" t="s">
        <v>88</v>
      </c>
      <c r="AT280" s="168" t="s">
        <v>74</v>
      </c>
      <c r="AU280" s="168" t="s">
        <v>82</v>
      </c>
      <c r="AY280" s="160" t="s">
        <v>271</v>
      </c>
      <c r="BK280" s="169">
        <f>SUM(BK281:BK283)</f>
        <v>0</v>
      </c>
    </row>
    <row r="281" spans="1:65" s="2" customFormat="1" ht="21.75" customHeight="1" x14ac:dyDescent="0.15">
      <c r="A281" s="35"/>
      <c r="B281" s="141"/>
      <c r="C281" s="172" t="s">
        <v>528</v>
      </c>
      <c r="D281" s="172" t="s">
        <v>274</v>
      </c>
      <c r="E281" s="173" t="s">
        <v>673</v>
      </c>
      <c r="F281" s="174" t="s">
        <v>674</v>
      </c>
      <c r="G281" s="175" t="s">
        <v>277</v>
      </c>
      <c r="H281" s="176">
        <v>32.409999999999997</v>
      </c>
      <c r="I281" s="177"/>
      <c r="J281" s="176">
        <f>ROUND(I281*H281,2)</f>
        <v>0</v>
      </c>
      <c r="K281" s="178"/>
      <c r="L281" s="36"/>
      <c r="M281" s="179" t="s">
        <v>1</v>
      </c>
      <c r="N281" s="180" t="s">
        <v>41</v>
      </c>
      <c r="O281" s="61"/>
      <c r="P281" s="181">
        <f>O281*H281</f>
        <v>0</v>
      </c>
      <c r="Q281" s="181">
        <v>0</v>
      </c>
      <c r="R281" s="181">
        <f>Q281*H281</f>
        <v>0</v>
      </c>
      <c r="S281" s="181">
        <v>1.2E-2</v>
      </c>
      <c r="T281" s="182">
        <f>S281*H281</f>
        <v>0.38891999999999999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367</v>
      </c>
      <c r="AT281" s="183" t="s">
        <v>274</v>
      </c>
      <c r="AU281" s="183" t="s">
        <v>88</v>
      </c>
      <c r="AY281" s="18" t="s">
        <v>271</v>
      </c>
      <c r="BE281" s="105">
        <f>IF(N281="základná",J281,0)</f>
        <v>0</v>
      </c>
      <c r="BF281" s="105">
        <f>IF(N281="znížená",J281,0)</f>
        <v>0</v>
      </c>
      <c r="BG281" s="105">
        <f>IF(N281="zákl. prenesená",J281,0)</f>
        <v>0</v>
      </c>
      <c r="BH281" s="105">
        <f>IF(N281="zníž. prenesená",J281,0)</f>
        <v>0</v>
      </c>
      <c r="BI281" s="105">
        <f>IF(N281="nulová",J281,0)</f>
        <v>0</v>
      </c>
      <c r="BJ281" s="18" t="s">
        <v>88</v>
      </c>
      <c r="BK281" s="105">
        <f>ROUND(I281*H281,2)</f>
        <v>0</v>
      </c>
      <c r="BL281" s="18" t="s">
        <v>367</v>
      </c>
      <c r="BM281" s="183" t="s">
        <v>4346</v>
      </c>
    </row>
    <row r="282" spans="1:65" s="13" customFormat="1" x14ac:dyDescent="0.1">
      <c r="B282" s="184"/>
      <c r="D282" s="185" t="s">
        <v>280</v>
      </c>
      <c r="E282" s="186" t="s">
        <v>1</v>
      </c>
      <c r="F282" s="187" t="s">
        <v>4347</v>
      </c>
      <c r="H282" s="188">
        <v>32.409999999999997</v>
      </c>
      <c r="I282" s="189"/>
      <c r="L282" s="184"/>
      <c r="M282" s="190"/>
      <c r="N282" s="191"/>
      <c r="O282" s="191"/>
      <c r="P282" s="191"/>
      <c r="Q282" s="191"/>
      <c r="R282" s="191"/>
      <c r="S282" s="191"/>
      <c r="T282" s="192"/>
      <c r="AT282" s="186" t="s">
        <v>280</v>
      </c>
      <c r="AU282" s="186" t="s">
        <v>88</v>
      </c>
      <c r="AV282" s="13" t="s">
        <v>88</v>
      </c>
      <c r="AW282" s="13" t="s">
        <v>29</v>
      </c>
      <c r="AX282" s="13" t="s">
        <v>75</v>
      </c>
      <c r="AY282" s="186" t="s">
        <v>271</v>
      </c>
    </row>
    <row r="283" spans="1:65" s="14" customFormat="1" x14ac:dyDescent="0.1">
      <c r="B283" s="193"/>
      <c r="D283" s="185" t="s">
        <v>280</v>
      </c>
      <c r="E283" s="194" t="s">
        <v>569</v>
      </c>
      <c r="F283" s="195" t="s">
        <v>282</v>
      </c>
      <c r="H283" s="196">
        <v>32.409999999999997</v>
      </c>
      <c r="I283" s="197"/>
      <c r="L283" s="193"/>
      <c r="M283" s="198"/>
      <c r="N283" s="199"/>
      <c r="O283" s="199"/>
      <c r="P283" s="199"/>
      <c r="Q283" s="199"/>
      <c r="R283" s="199"/>
      <c r="S283" s="199"/>
      <c r="T283" s="200"/>
      <c r="AT283" s="194" t="s">
        <v>280</v>
      </c>
      <c r="AU283" s="194" t="s">
        <v>88</v>
      </c>
      <c r="AV283" s="14" t="s">
        <v>278</v>
      </c>
      <c r="AW283" s="14" t="s">
        <v>29</v>
      </c>
      <c r="AX283" s="14" t="s">
        <v>82</v>
      </c>
      <c r="AY283" s="194" t="s">
        <v>271</v>
      </c>
    </row>
    <row r="284" spans="1:65" s="12" customFormat="1" ht="22.9" customHeight="1" x14ac:dyDescent="0.15">
      <c r="B284" s="159"/>
      <c r="D284" s="160" t="s">
        <v>74</v>
      </c>
      <c r="E284" s="170" t="s">
        <v>533</v>
      </c>
      <c r="F284" s="170" t="s">
        <v>534</v>
      </c>
      <c r="I284" s="162"/>
      <c r="J284" s="171">
        <f>BK284</f>
        <v>0</v>
      </c>
      <c r="L284" s="159"/>
      <c r="M284" s="164"/>
      <c r="N284" s="165"/>
      <c r="O284" s="165"/>
      <c r="P284" s="166">
        <f>SUM(P285:P291)</f>
        <v>0</v>
      </c>
      <c r="Q284" s="165"/>
      <c r="R284" s="166">
        <f>SUM(R285:R291)</f>
        <v>0</v>
      </c>
      <c r="S284" s="165"/>
      <c r="T284" s="167">
        <f>SUM(T285:T291)</f>
        <v>5.3999999999999999E-2</v>
      </c>
      <c r="AR284" s="160" t="s">
        <v>88</v>
      </c>
      <c r="AT284" s="168" t="s">
        <v>74</v>
      </c>
      <c r="AU284" s="168" t="s">
        <v>82</v>
      </c>
      <c r="AY284" s="160" t="s">
        <v>271</v>
      </c>
      <c r="BK284" s="169">
        <f>SUM(BK285:BK291)</f>
        <v>0</v>
      </c>
    </row>
    <row r="285" spans="1:65" s="2" customFormat="1" ht="21.75" customHeight="1" x14ac:dyDescent="0.15">
      <c r="A285" s="35"/>
      <c r="B285" s="141"/>
      <c r="C285" s="172" t="s">
        <v>535</v>
      </c>
      <c r="D285" s="172" t="s">
        <v>274</v>
      </c>
      <c r="E285" s="173" t="s">
        <v>536</v>
      </c>
      <c r="F285" s="174" t="s">
        <v>537</v>
      </c>
      <c r="G285" s="175" t="s">
        <v>302</v>
      </c>
      <c r="H285" s="176">
        <v>2</v>
      </c>
      <c r="I285" s="177"/>
      <c r="J285" s="176">
        <f>ROUND(I285*H285,2)</f>
        <v>0</v>
      </c>
      <c r="K285" s="178"/>
      <c r="L285" s="36"/>
      <c r="M285" s="179" t="s">
        <v>1</v>
      </c>
      <c r="N285" s="180" t="s">
        <v>41</v>
      </c>
      <c r="O285" s="61"/>
      <c r="P285" s="181">
        <f>O285*H285</f>
        <v>0</v>
      </c>
      <c r="Q285" s="181">
        <v>0</v>
      </c>
      <c r="R285" s="181">
        <f>Q285*H285</f>
        <v>0</v>
      </c>
      <c r="S285" s="181">
        <v>3.0000000000000001E-3</v>
      </c>
      <c r="T285" s="182">
        <f>S285*H285</f>
        <v>6.0000000000000001E-3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367</v>
      </c>
      <c r="AT285" s="183" t="s">
        <v>274</v>
      </c>
      <c r="AU285" s="183" t="s">
        <v>88</v>
      </c>
      <c r="AY285" s="18" t="s">
        <v>271</v>
      </c>
      <c r="BE285" s="105">
        <f>IF(N285="základná",J285,0)</f>
        <v>0</v>
      </c>
      <c r="BF285" s="105">
        <f>IF(N285="znížená",J285,0)</f>
        <v>0</v>
      </c>
      <c r="BG285" s="105">
        <f>IF(N285="zákl. prenesená",J285,0)</f>
        <v>0</v>
      </c>
      <c r="BH285" s="105">
        <f>IF(N285="zníž. prenesená",J285,0)</f>
        <v>0</v>
      </c>
      <c r="BI285" s="105">
        <f>IF(N285="nulová",J285,0)</f>
        <v>0</v>
      </c>
      <c r="BJ285" s="18" t="s">
        <v>88</v>
      </c>
      <c r="BK285" s="105">
        <f>ROUND(I285*H285,2)</f>
        <v>0</v>
      </c>
      <c r="BL285" s="18" t="s">
        <v>367</v>
      </c>
      <c r="BM285" s="183" t="s">
        <v>538</v>
      </c>
    </row>
    <row r="286" spans="1:65" s="13" customFormat="1" x14ac:dyDescent="0.1">
      <c r="B286" s="184"/>
      <c r="D286" s="185" t="s">
        <v>280</v>
      </c>
      <c r="E286" s="186" t="s">
        <v>1</v>
      </c>
      <c r="F286" s="187" t="s">
        <v>4410</v>
      </c>
      <c r="H286" s="188">
        <v>2</v>
      </c>
      <c r="I286" s="189"/>
      <c r="L286" s="184"/>
      <c r="M286" s="190"/>
      <c r="N286" s="191"/>
      <c r="O286" s="191"/>
      <c r="P286" s="191"/>
      <c r="Q286" s="191"/>
      <c r="R286" s="191"/>
      <c r="S286" s="191"/>
      <c r="T286" s="192"/>
      <c r="AT286" s="186" t="s">
        <v>280</v>
      </c>
      <c r="AU286" s="186" t="s">
        <v>88</v>
      </c>
      <c r="AV286" s="13" t="s">
        <v>88</v>
      </c>
      <c r="AW286" s="13" t="s">
        <v>29</v>
      </c>
      <c r="AX286" s="13" t="s">
        <v>75</v>
      </c>
      <c r="AY286" s="186" t="s">
        <v>271</v>
      </c>
    </row>
    <row r="287" spans="1:65" s="14" customFormat="1" x14ac:dyDescent="0.1">
      <c r="B287" s="193"/>
      <c r="D287" s="185" t="s">
        <v>280</v>
      </c>
      <c r="E287" s="194" t="s">
        <v>1</v>
      </c>
      <c r="F287" s="195" t="s">
        <v>282</v>
      </c>
      <c r="H287" s="196">
        <v>2</v>
      </c>
      <c r="I287" s="197"/>
      <c r="L287" s="193"/>
      <c r="M287" s="198"/>
      <c r="N287" s="199"/>
      <c r="O287" s="199"/>
      <c r="P287" s="199"/>
      <c r="Q287" s="199"/>
      <c r="R287" s="199"/>
      <c r="S287" s="199"/>
      <c r="T287" s="200"/>
      <c r="AT287" s="194" t="s">
        <v>280</v>
      </c>
      <c r="AU287" s="194" t="s">
        <v>88</v>
      </c>
      <c r="AV287" s="14" t="s">
        <v>278</v>
      </c>
      <c r="AW287" s="14" t="s">
        <v>29</v>
      </c>
      <c r="AX287" s="14" t="s">
        <v>82</v>
      </c>
      <c r="AY287" s="194" t="s">
        <v>271</v>
      </c>
    </row>
    <row r="288" spans="1:65" s="2" customFormat="1" ht="21.75" customHeight="1" x14ac:dyDescent="0.15">
      <c r="A288" s="35"/>
      <c r="B288" s="141"/>
      <c r="C288" s="172" t="s">
        <v>542</v>
      </c>
      <c r="D288" s="172" t="s">
        <v>274</v>
      </c>
      <c r="E288" s="173" t="s">
        <v>543</v>
      </c>
      <c r="F288" s="174" t="s">
        <v>544</v>
      </c>
      <c r="G288" s="175" t="s">
        <v>302</v>
      </c>
      <c r="H288" s="176">
        <v>8</v>
      </c>
      <c r="I288" s="177"/>
      <c r="J288" s="176">
        <f>ROUND(I288*H288,2)</f>
        <v>0</v>
      </c>
      <c r="K288" s="178"/>
      <c r="L288" s="36"/>
      <c r="M288" s="179" t="s">
        <v>1</v>
      </c>
      <c r="N288" s="180" t="s">
        <v>41</v>
      </c>
      <c r="O288" s="61"/>
      <c r="P288" s="181">
        <f>O288*H288</f>
        <v>0</v>
      </c>
      <c r="Q288" s="181">
        <v>0</v>
      </c>
      <c r="R288" s="181">
        <f>Q288*H288</f>
        <v>0</v>
      </c>
      <c r="S288" s="181">
        <v>6.0000000000000001E-3</v>
      </c>
      <c r="T288" s="182">
        <f>S288*H288</f>
        <v>4.8000000000000001E-2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367</v>
      </c>
      <c r="AT288" s="183" t="s">
        <v>274</v>
      </c>
      <c r="AU288" s="183" t="s">
        <v>88</v>
      </c>
      <c r="AY288" s="18" t="s">
        <v>271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88</v>
      </c>
      <c r="BK288" s="105">
        <f>ROUND(I288*H288,2)</f>
        <v>0</v>
      </c>
      <c r="BL288" s="18" t="s">
        <v>367</v>
      </c>
      <c r="BM288" s="183" t="s">
        <v>545</v>
      </c>
    </row>
    <row r="289" spans="1:65" s="13" customFormat="1" x14ac:dyDescent="0.1">
      <c r="B289" s="184"/>
      <c r="D289" s="185" t="s">
        <v>280</v>
      </c>
      <c r="E289" s="186" t="s">
        <v>1</v>
      </c>
      <c r="F289" s="187" t="s">
        <v>4411</v>
      </c>
      <c r="H289" s="188">
        <v>2</v>
      </c>
      <c r="I289" s="189"/>
      <c r="L289" s="184"/>
      <c r="M289" s="190"/>
      <c r="N289" s="191"/>
      <c r="O289" s="191"/>
      <c r="P289" s="191"/>
      <c r="Q289" s="191"/>
      <c r="R289" s="191"/>
      <c r="S289" s="191"/>
      <c r="T289" s="192"/>
      <c r="AT289" s="186" t="s">
        <v>280</v>
      </c>
      <c r="AU289" s="186" t="s">
        <v>88</v>
      </c>
      <c r="AV289" s="13" t="s">
        <v>88</v>
      </c>
      <c r="AW289" s="13" t="s">
        <v>29</v>
      </c>
      <c r="AX289" s="13" t="s">
        <v>75</v>
      </c>
      <c r="AY289" s="186" t="s">
        <v>271</v>
      </c>
    </row>
    <row r="290" spans="1:65" s="13" customFormat="1" x14ac:dyDescent="0.1">
      <c r="B290" s="184"/>
      <c r="D290" s="185" t="s">
        <v>280</v>
      </c>
      <c r="E290" s="186" t="s">
        <v>1</v>
      </c>
      <c r="F290" s="187" t="s">
        <v>4412</v>
      </c>
      <c r="H290" s="188">
        <v>6</v>
      </c>
      <c r="I290" s="189"/>
      <c r="L290" s="184"/>
      <c r="M290" s="190"/>
      <c r="N290" s="191"/>
      <c r="O290" s="191"/>
      <c r="P290" s="191"/>
      <c r="Q290" s="191"/>
      <c r="R290" s="191"/>
      <c r="S290" s="191"/>
      <c r="T290" s="192"/>
      <c r="AT290" s="186" t="s">
        <v>280</v>
      </c>
      <c r="AU290" s="186" t="s">
        <v>88</v>
      </c>
      <c r="AV290" s="13" t="s">
        <v>88</v>
      </c>
      <c r="AW290" s="13" t="s">
        <v>29</v>
      </c>
      <c r="AX290" s="13" t="s">
        <v>75</v>
      </c>
      <c r="AY290" s="186" t="s">
        <v>271</v>
      </c>
    </row>
    <row r="291" spans="1:65" s="14" customFormat="1" x14ac:dyDescent="0.1">
      <c r="B291" s="193"/>
      <c r="D291" s="185" t="s">
        <v>280</v>
      </c>
      <c r="E291" s="194" t="s">
        <v>1</v>
      </c>
      <c r="F291" s="195" t="s">
        <v>282</v>
      </c>
      <c r="H291" s="196">
        <v>8</v>
      </c>
      <c r="I291" s="197"/>
      <c r="L291" s="193"/>
      <c r="M291" s="198"/>
      <c r="N291" s="199"/>
      <c r="O291" s="199"/>
      <c r="P291" s="199"/>
      <c r="Q291" s="199"/>
      <c r="R291" s="199"/>
      <c r="S291" s="199"/>
      <c r="T291" s="200"/>
      <c r="AT291" s="194" t="s">
        <v>280</v>
      </c>
      <c r="AU291" s="194" t="s">
        <v>88</v>
      </c>
      <c r="AV291" s="14" t="s">
        <v>278</v>
      </c>
      <c r="AW291" s="14" t="s">
        <v>29</v>
      </c>
      <c r="AX291" s="14" t="s">
        <v>82</v>
      </c>
      <c r="AY291" s="194" t="s">
        <v>271</v>
      </c>
    </row>
    <row r="292" spans="1:65" s="12" customFormat="1" ht="22.9" customHeight="1" x14ac:dyDescent="0.15">
      <c r="B292" s="159"/>
      <c r="D292" s="160" t="s">
        <v>74</v>
      </c>
      <c r="E292" s="170" t="s">
        <v>548</v>
      </c>
      <c r="F292" s="170" t="s">
        <v>549</v>
      </c>
      <c r="I292" s="162"/>
      <c r="J292" s="171">
        <f>BK292</f>
        <v>0</v>
      </c>
      <c r="L292" s="159"/>
      <c r="M292" s="164"/>
      <c r="N292" s="165"/>
      <c r="O292" s="165"/>
      <c r="P292" s="166">
        <f>SUM(P293:P297)</f>
        <v>0</v>
      </c>
      <c r="Q292" s="165"/>
      <c r="R292" s="166">
        <f>SUM(R293:R297)</f>
        <v>0</v>
      </c>
      <c r="S292" s="165"/>
      <c r="T292" s="167">
        <f>SUM(T293:T297)</f>
        <v>4.9287700000000001</v>
      </c>
      <c r="AR292" s="160" t="s">
        <v>88</v>
      </c>
      <c r="AT292" s="168" t="s">
        <v>74</v>
      </c>
      <c r="AU292" s="168" t="s">
        <v>82</v>
      </c>
      <c r="AY292" s="160" t="s">
        <v>271</v>
      </c>
      <c r="BK292" s="169">
        <f>SUM(BK293:BK297)</f>
        <v>0</v>
      </c>
    </row>
    <row r="293" spans="1:65" s="2" customFormat="1" ht="21.75" customHeight="1" x14ac:dyDescent="0.15">
      <c r="A293" s="35"/>
      <c r="B293" s="141"/>
      <c r="C293" s="172" t="s">
        <v>550</v>
      </c>
      <c r="D293" s="172" t="s">
        <v>274</v>
      </c>
      <c r="E293" s="173" t="s">
        <v>551</v>
      </c>
      <c r="F293" s="174" t="s">
        <v>552</v>
      </c>
      <c r="G293" s="175" t="s">
        <v>277</v>
      </c>
      <c r="H293" s="176">
        <v>3</v>
      </c>
      <c r="I293" s="177"/>
      <c r="J293" s="176">
        <f>ROUND(I293*H293,2)</f>
        <v>0</v>
      </c>
      <c r="K293" s="178"/>
      <c r="L293" s="36"/>
      <c r="M293" s="179" t="s">
        <v>1</v>
      </c>
      <c r="N293" s="180" t="s">
        <v>41</v>
      </c>
      <c r="O293" s="61"/>
      <c r="P293" s="181">
        <f>O293*H293</f>
        <v>0</v>
      </c>
      <c r="Q293" s="181">
        <v>0</v>
      </c>
      <c r="R293" s="181">
        <f>Q293*H293</f>
        <v>0</v>
      </c>
      <c r="S293" s="181">
        <v>0</v>
      </c>
      <c r="T293" s="18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3" t="s">
        <v>367</v>
      </c>
      <c r="AT293" s="183" t="s">
        <v>274</v>
      </c>
      <c r="AU293" s="183" t="s">
        <v>88</v>
      </c>
      <c r="AY293" s="18" t="s">
        <v>271</v>
      </c>
      <c r="BE293" s="105">
        <f>IF(N293="základná",J293,0)</f>
        <v>0</v>
      </c>
      <c r="BF293" s="105">
        <f>IF(N293="znížená",J293,0)</f>
        <v>0</v>
      </c>
      <c r="BG293" s="105">
        <f>IF(N293="zákl. prenesená",J293,0)</f>
        <v>0</v>
      </c>
      <c r="BH293" s="105">
        <f>IF(N293="zníž. prenesená",J293,0)</f>
        <v>0</v>
      </c>
      <c r="BI293" s="105">
        <f>IF(N293="nulová",J293,0)</f>
        <v>0</v>
      </c>
      <c r="BJ293" s="18" t="s">
        <v>88</v>
      </c>
      <c r="BK293" s="105">
        <f>ROUND(I293*H293,2)</f>
        <v>0</v>
      </c>
      <c r="BL293" s="18" t="s">
        <v>367</v>
      </c>
      <c r="BM293" s="183" t="s">
        <v>4413</v>
      </c>
    </row>
    <row r="294" spans="1:65" s="13" customFormat="1" x14ac:dyDescent="0.1">
      <c r="B294" s="184"/>
      <c r="D294" s="185" t="s">
        <v>280</v>
      </c>
      <c r="E294" s="186" t="s">
        <v>1</v>
      </c>
      <c r="F294" s="187" t="s">
        <v>4414</v>
      </c>
      <c r="H294" s="188">
        <v>3</v>
      </c>
      <c r="I294" s="189"/>
      <c r="L294" s="184"/>
      <c r="M294" s="190"/>
      <c r="N294" s="191"/>
      <c r="O294" s="191"/>
      <c r="P294" s="191"/>
      <c r="Q294" s="191"/>
      <c r="R294" s="191"/>
      <c r="S294" s="191"/>
      <c r="T294" s="192"/>
      <c r="AT294" s="186" t="s">
        <v>280</v>
      </c>
      <c r="AU294" s="186" t="s">
        <v>88</v>
      </c>
      <c r="AV294" s="13" t="s">
        <v>88</v>
      </c>
      <c r="AW294" s="13" t="s">
        <v>29</v>
      </c>
      <c r="AX294" s="13" t="s">
        <v>82</v>
      </c>
      <c r="AY294" s="186" t="s">
        <v>271</v>
      </c>
    </row>
    <row r="295" spans="1:65" s="2" customFormat="1" ht="21.75" customHeight="1" x14ac:dyDescent="0.15">
      <c r="A295" s="35"/>
      <c r="B295" s="141"/>
      <c r="C295" s="172" t="s">
        <v>555</v>
      </c>
      <c r="D295" s="172" t="s">
        <v>274</v>
      </c>
      <c r="E295" s="173" t="s">
        <v>556</v>
      </c>
      <c r="F295" s="174" t="s">
        <v>557</v>
      </c>
      <c r="G295" s="175" t="s">
        <v>277</v>
      </c>
      <c r="H295" s="176">
        <v>704.11</v>
      </c>
      <c r="I295" s="177"/>
      <c r="J295" s="176">
        <f>ROUND(I295*H295,2)</f>
        <v>0</v>
      </c>
      <c r="K295" s="178"/>
      <c r="L295" s="36"/>
      <c r="M295" s="179" t="s">
        <v>1</v>
      </c>
      <c r="N295" s="180" t="s">
        <v>41</v>
      </c>
      <c r="O295" s="61"/>
      <c r="P295" s="181">
        <f>O295*H295</f>
        <v>0</v>
      </c>
      <c r="Q295" s="181">
        <v>0</v>
      </c>
      <c r="R295" s="181">
        <f>Q295*H295</f>
        <v>0</v>
      </c>
      <c r="S295" s="181">
        <v>7.0000000000000001E-3</v>
      </c>
      <c r="T295" s="182">
        <f>S295*H295</f>
        <v>4.9287700000000001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367</v>
      </c>
      <c r="AT295" s="183" t="s">
        <v>274</v>
      </c>
      <c r="AU295" s="183" t="s">
        <v>88</v>
      </c>
      <c r="AY295" s="18" t="s">
        <v>271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88</v>
      </c>
      <c r="BK295" s="105">
        <f>ROUND(I295*H295,2)</f>
        <v>0</v>
      </c>
      <c r="BL295" s="18" t="s">
        <v>367</v>
      </c>
      <c r="BM295" s="183" t="s">
        <v>558</v>
      </c>
    </row>
    <row r="296" spans="1:65" s="13" customFormat="1" x14ac:dyDescent="0.1">
      <c r="B296" s="184"/>
      <c r="D296" s="185" t="s">
        <v>280</v>
      </c>
      <c r="E296" s="186" t="s">
        <v>1</v>
      </c>
      <c r="F296" s="187" t="s">
        <v>4356</v>
      </c>
      <c r="H296" s="188">
        <v>704.11</v>
      </c>
      <c r="I296" s="189"/>
      <c r="L296" s="184"/>
      <c r="M296" s="190"/>
      <c r="N296" s="191"/>
      <c r="O296" s="191"/>
      <c r="P296" s="191"/>
      <c r="Q296" s="191"/>
      <c r="R296" s="191"/>
      <c r="S296" s="191"/>
      <c r="T296" s="192"/>
      <c r="AT296" s="186" t="s">
        <v>280</v>
      </c>
      <c r="AU296" s="186" t="s">
        <v>88</v>
      </c>
      <c r="AV296" s="13" t="s">
        <v>88</v>
      </c>
      <c r="AW296" s="13" t="s">
        <v>29</v>
      </c>
      <c r="AX296" s="13" t="s">
        <v>75</v>
      </c>
      <c r="AY296" s="186" t="s">
        <v>271</v>
      </c>
    </row>
    <row r="297" spans="1:65" s="14" customFormat="1" x14ac:dyDescent="0.1">
      <c r="B297" s="193"/>
      <c r="D297" s="185" t="s">
        <v>280</v>
      </c>
      <c r="E297" s="194" t="s">
        <v>234</v>
      </c>
      <c r="F297" s="195" t="s">
        <v>282</v>
      </c>
      <c r="H297" s="196">
        <v>704.11</v>
      </c>
      <c r="I297" s="197"/>
      <c r="L297" s="193"/>
      <c r="M297" s="217"/>
      <c r="N297" s="218"/>
      <c r="O297" s="218"/>
      <c r="P297" s="218"/>
      <c r="Q297" s="218"/>
      <c r="R297" s="218"/>
      <c r="S297" s="218"/>
      <c r="T297" s="219"/>
      <c r="AT297" s="194" t="s">
        <v>280</v>
      </c>
      <c r="AU297" s="194" t="s">
        <v>88</v>
      </c>
      <c r="AV297" s="14" t="s">
        <v>278</v>
      </c>
      <c r="AW297" s="14" t="s">
        <v>29</v>
      </c>
      <c r="AX297" s="14" t="s">
        <v>82</v>
      </c>
      <c r="AY297" s="194" t="s">
        <v>271</v>
      </c>
    </row>
    <row r="298" spans="1:65" s="2" customFormat="1" ht="6.95" customHeight="1" x14ac:dyDescent="0.1">
      <c r="A298" s="35"/>
      <c r="B298" s="50"/>
      <c r="C298" s="51"/>
      <c r="D298" s="51"/>
      <c r="E298" s="51"/>
      <c r="F298" s="51"/>
      <c r="G298" s="51"/>
      <c r="H298" s="51"/>
      <c r="I298" s="51"/>
      <c r="J298" s="51"/>
      <c r="K298" s="51"/>
      <c r="L298" s="36"/>
      <c r="M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</row>
  </sheetData>
  <autoFilter ref="C134:K297" xr:uid="{00000000-0009-0000-0000-000010000000}"/>
  <mergeCells count="13">
    <mergeCell ref="E127:H127"/>
    <mergeCell ref="L2:V2"/>
    <mergeCell ref="E123:H123"/>
    <mergeCell ref="E125:H125"/>
    <mergeCell ref="E85:H85"/>
    <mergeCell ref="E87:H87"/>
    <mergeCell ref="E89:H89"/>
    <mergeCell ref="D112:F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55"/>
  <sheetViews>
    <sheetView showGridLines="0" topLeftCell="A96" workbookViewId="0">
      <selection activeCell="J107" sqref="J107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137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30" customHeight="1" x14ac:dyDescent="0.1">
      <c r="A11" s="35"/>
      <c r="B11" s="36"/>
      <c r="C11" s="35"/>
      <c r="D11" s="35"/>
      <c r="E11" s="321" t="s">
        <v>685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ROUND((SUM(BE106:BE108) + SUM(BE130:BE154)),  2)</f>
        <v>0</v>
      </c>
      <c r="G37" s="35"/>
      <c r="H37" s="35"/>
      <c r="I37" s="120">
        <v>0.2</v>
      </c>
      <c r="J37" s="119">
        <f>ROUND(((SUM(BE106:BE108) + SUM(BE130:BE154))*I37),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ROUND((SUM(BF106:BF108) + SUM(BF130:BF154)),  2)</f>
        <v>0</v>
      </c>
      <c r="G38" s="35"/>
      <c r="H38" s="35"/>
      <c r="I38" s="120">
        <v>0.2</v>
      </c>
      <c r="J38" s="119">
        <f>ROUND(((SUM(BF106:BF108) + SUM(BF130:BF154))*I38),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ROUND((SUM(BG106:BG108) + SUM(BG130:BG154)),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ROUND((SUM(BH106:BH108) + SUM(BH130:BH154)),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ROUND((SUM(BI106:BI108) + SUM(BI130:BI154)),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30" customHeight="1" x14ac:dyDescent="0.1">
      <c r="A89" s="35"/>
      <c r="B89" s="36"/>
      <c r="C89" s="35"/>
      <c r="D89" s="35"/>
      <c r="E89" s="321" t="str">
        <f>E11</f>
        <v>03 - Buranie existujúcich spevnených plôch pod navrhovanou výstavbou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J130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244</v>
      </c>
      <c r="E99" s="133"/>
      <c r="F99" s="133"/>
      <c r="G99" s="133"/>
      <c r="H99" s="133"/>
      <c r="I99" s="133"/>
      <c r="J99" s="134">
        <f>J131</f>
        <v>0</v>
      </c>
      <c r="L99" s="131"/>
    </row>
    <row r="100" spans="1:65" s="10" customFormat="1" ht="19.899999999999999" customHeight="1" x14ac:dyDescent="0.1">
      <c r="B100" s="135"/>
      <c r="D100" s="136" t="s">
        <v>573</v>
      </c>
      <c r="E100" s="137"/>
      <c r="F100" s="137"/>
      <c r="G100" s="137"/>
      <c r="H100" s="137"/>
      <c r="I100" s="137"/>
      <c r="J100" s="138">
        <f>J132</f>
        <v>0</v>
      </c>
      <c r="L100" s="135"/>
    </row>
    <row r="101" spans="1:65" s="10" customFormat="1" ht="19.899999999999999" customHeight="1" x14ac:dyDescent="0.1">
      <c r="B101" s="135"/>
      <c r="D101" s="136" t="s">
        <v>245</v>
      </c>
      <c r="E101" s="137"/>
      <c r="F101" s="137"/>
      <c r="G101" s="137"/>
      <c r="H101" s="137"/>
      <c r="I101" s="137"/>
      <c r="J101" s="138">
        <f>J139</f>
        <v>0</v>
      </c>
      <c r="L101" s="135"/>
    </row>
    <row r="102" spans="1:65" s="9" customFormat="1" ht="24.95" customHeight="1" x14ac:dyDescent="0.1">
      <c r="B102" s="131"/>
      <c r="D102" s="132" t="s">
        <v>247</v>
      </c>
      <c r="E102" s="133"/>
      <c r="F102" s="133"/>
      <c r="G102" s="133"/>
      <c r="H102" s="133"/>
      <c r="I102" s="133"/>
      <c r="J102" s="134">
        <f>J151</f>
        <v>0</v>
      </c>
      <c r="L102" s="131"/>
    </row>
    <row r="103" spans="1:65" s="10" customFormat="1" ht="19.899999999999999" customHeight="1" x14ac:dyDescent="0.1">
      <c r="B103" s="135"/>
      <c r="D103" s="136" t="s">
        <v>253</v>
      </c>
      <c r="E103" s="137"/>
      <c r="F103" s="137"/>
      <c r="G103" s="137"/>
      <c r="H103" s="137"/>
      <c r="I103" s="137"/>
      <c r="J103" s="138">
        <f>J152</f>
        <v>0</v>
      </c>
      <c r="L103" s="135"/>
    </row>
    <row r="104" spans="1:65" s="2" customFormat="1" ht="21.75" customHeight="1" x14ac:dyDescent="0.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 x14ac:dyDescent="0.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 x14ac:dyDescent="0.1">
      <c r="A106" s="35"/>
      <c r="B106" s="36"/>
      <c r="C106" s="130" t="s">
        <v>254</v>
      </c>
      <c r="D106" s="35"/>
      <c r="E106" s="35"/>
      <c r="F106" s="35"/>
      <c r="G106" s="35"/>
      <c r="H106" s="35"/>
      <c r="I106" s="35"/>
      <c r="J106" s="139">
        <f>ROUND(J107,2)</f>
        <v>0</v>
      </c>
      <c r="K106" s="35"/>
      <c r="L106" s="45"/>
      <c r="N106" s="140" t="s">
        <v>39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 x14ac:dyDescent="0.1">
      <c r="A107" s="35"/>
      <c r="B107" s="141"/>
      <c r="C107" s="142"/>
      <c r="D107" s="338" t="s">
        <v>255</v>
      </c>
      <c r="E107" s="342"/>
      <c r="F107" s="342"/>
      <c r="G107" s="142"/>
      <c r="H107" s="142"/>
      <c r="I107" s="142"/>
      <c r="J107" s="102">
        <v>0</v>
      </c>
      <c r="K107" s="142"/>
      <c r="L107" s="143"/>
      <c r="M107" s="144"/>
      <c r="N107" s="145" t="s">
        <v>41</v>
      </c>
      <c r="O107" s="144"/>
      <c r="P107" s="144"/>
      <c r="Q107" s="144"/>
      <c r="R107" s="144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6" t="s">
        <v>256</v>
      </c>
      <c r="AZ107" s="144"/>
      <c r="BA107" s="144"/>
      <c r="BB107" s="144"/>
      <c r="BC107" s="144"/>
      <c r="BD107" s="144"/>
      <c r="BE107" s="147">
        <f t="shared" ref="BE107" si="0">IF(N107="základná",J107,0)</f>
        <v>0</v>
      </c>
      <c r="BF107" s="147">
        <f t="shared" ref="BF107" si="1">IF(N107="znížená",J107,0)</f>
        <v>0</v>
      </c>
      <c r="BG107" s="147">
        <f t="shared" ref="BG107" si="2">IF(N107="zákl. prenesená",J107,0)</f>
        <v>0</v>
      </c>
      <c r="BH107" s="147">
        <f t="shared" ref="BH107" si="3">IF(N107="zníž. prenesená",J107,0)</f>
        <v>0</v>
      </c>
      <c r="BI107" s="147">
        <f t="shared" ref="BI107" si="4">IF(N107="nulová",J107,0)</f>
        <v>0</v>
      </c>
      <c r="BJ107" s="146" t="s">
        <v>88</v>
      </c>
      <c r="BK107" s="144"/>
      <c r="BL107" s="144"/>
      <c r="BM107" s="144"/>
    </row>
    <row r="108" spans="1:65" s="2" customFormat="1" x14ac:dyDescent="0.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 x14ac:dyDescent="0.1">
      <c r="A109" s="35"/>
      <c r="B109" s="36"/>
      <c r="C109" s="109" t="s">
        <v>213</v>
      </c>
      <c r="D109" s="110"/>
      <c r="E109" s="110"/>
      <c r="F109" s="110"/>
      <c r="G109" s="110"/>
      <c r="H109" s="110"/>
      <c r="I109" s="110"/>
      <c r="J109" s="111">
        <f>ROUND(J98+J106,2)</f>
        <v>0</v>
      </c>
      <c r="K109" s="110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 x14ac:dyDescent="0.1">
      <c r="A110" s="35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 x14ac:dyDescent="0.1">
      <c r="A114" s="35"/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 x14ac:dyDescent="0.1">
      <c r="A115" s="35"/>
      <c r="B115" s="36"/>
      <c r="C115" s="22" t="s">
        <v>257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 x14ac:dyDescent="0.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 x14ac:dyDescent="0.1">
      <c r="A117" s="35"/>
      <c r="B117" s="36"/>
      <c r="C117" s="28" t="s">
        <v>14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 x14ac:dyDescent="0.1">
      <c r="A118" s="35"/>
      <c r="B118" s="36"/>
      <c r="C118" s="35"/>
      <c r="D118" s="35"/>
      <c r="E118" s="340" t="str">
        <f>E7</f>
        <v>Kreatívne cenrum Nitra - Martinský vrch</v>
      </c>
      <c r="F118" s="341"/>
      <c r="G118" s="341"/>
      <c r="H118" s="341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 x14ac:dyDescent="0.1">
      <c r="B119" s="21"/>
      <c r="C119" s="28" t="s">
        <v>228</v>
      </c>
      <c r="L119" s="21"/>
    </row>
    <row r="120" spans="1:31" s="2" customFormat="1" ht="16.5" customHeight="1" x14ac:dyDescent="0.1">
      <c r="A120" s="35"/>
      <c r="B120" s="36"/>
      <c r="C120" s="35"/>
      <c r="D120" s="35"/>
      <c r="E120" s="340" t="s">
        <v>4222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 x14ac:dyDescent="0.1">
      <c r="A121" s="35"/>
      <c r="B121" s="36"/>
      <c r="C121" s="28" t="s">
        <v>233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30" customHeight="1" x14ac:dyDescent="0.1">
      <c r="A122" s="35"/>
      <c r="B122" s="36"/>
      <c r="C122" s="35"/>
      <c r="D122" s="35"/>
      <c r="E122" s="321" t="str">
        <f>E11</f>
        <v>03 - Buranie existujúcich spevnených plôch pod navrhovanou výstavbou</v>
      </c>
      <c r="F122" s="339"/>
      <c r="G122" s="339"/>
      <c r="H122" s="339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 x14ac:dyDescent="0.1">
      <c r="A124" s="35"/>
      <c r="B124" s="36"/>
      <c r="C124" s="28" t="s">
        <v>18</v>
      </c>
      <c r="D124" s="35"/>
      <c r="E124" s="35"/>
      <c r="F124" s="26" t="str">
        <f>F14</f>
        <v>Nitra</v>
      </c>
      <c r="G124" s="35"/>
      <c r="H124" s="35"/>
      <c r="I124" s="28" t="s">
        <v>20</v>
      </c>
      <c r="J124" s="58" t="str">
        <f>IF(J14="","",J14)</f>
        <v>26. 8. 2020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 x14ac:dyDescent="0.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40.15" customHeight="1" x14ac:dyDescent="0.15">
      <c r="A126" s="35"/>
      <c r="B126" s="36"/>
      <c r="C126" s="28" t="s">
        <v>22</v>
      </c>
      <c r="D126" s="35"/>
      <c r="E126" s="35"/>
      <c r="F126" s="26" t="str">
        <f>E17</f>
        <v>Mesto Nitra, Štefánikova tr. 60, 949 01 Nitra</v>
      </c>
      <c r="G126" s="35"/>
      <c r="H126" s="35"/>
      <c r="I126" s="28" t="s">
        <v>28</v>
      </c>
      <c r="J126" s="31" t="str">
        <f>E23</f>
        <v>Mesto Nitra, Štefánikova tr. 60, 949 01 Nitra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 x14ac:dyDescent="0.15">
      <c r="A127" s="35"/>
      <c r="B127" s="36"/>
      <c r="C127" s="28" t="s">
        <v>26</v>
      </c>
      <c r="D127" s="35"/>
      <c r="E127" s="35"/>
      <c r="F127" s="26" t="str">
        <f>IF(E20="","",E20)</f>
        <v>Vyplň údaj</v>
      </c>
      <c r="G127" s="35"/>
      <c r="H127" s="35"/>
      <c r="I127" s="28" t="s">
        <v>30</v>
      </c>
      <c r="J127" s="31" t="str">
        <f>E26</f>
        <v>Mesto Nitra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 x14ac:dyDescent="0.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 x14ac:dyDescent="0.15">
      <c r="A129" s="148"/>
      <c r="B129" s="149"/>
      <c r="C129" s="150" t="s">
        <v>258</v>
      </c>
      <c r="D129" s="151" t="s">
        <v>60</v>
      </c>
      <c r="E129" s="151" t="s">
        <v>56</v>
      </c>
      <c r="F129" s="151" t="s">
        <v>57</v>
      </c>
      <c r="G129" s="151" t="s">
        <v>259</v>
      </c>
      <c r="H129" s="151" t="s">
        <v>260</v>
      </c>
      <c r="I129" s="151" t="s">
        <v>261</v>
      </c>
      <c r="J129" s="152" t="s">
        <v>241</v>
      </c>
      <c r="K129" s="153" t="s">
        <v>262</v>
      </c>
      <c r="L129" s="154"/>
      <c r="M129" s="65" t="s">
        <v>1</v>
      </c>
      <c r="N129" s="66" t="s">
        <v>39</v>
      </c>
      <c r="O129" s="66" t="s">
        <v>263</v>
      </c>
      <c r="P129" s="66" t="s">
        <v>264</v>
      </c>
      <c r="Q129" s="66" t="s">
        <v>265</v>
      </c>
      <c r="R129" s="66" t="s">
        <v>266</v>
      </c>
      <c r="S129" s="66" t="s">
        <v>267</v>
      </c>
      <c r="T129" s="67" t="s">
        <v>268</v>
      </c>
      <c r="U129" s="148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</row>
    <row r="130" spans="1:65" s="2" customFormat="1" ht="22.9" customHeight="1" x14ac:dyDescent="0.15">
      <c r="A130" s="35"/>
      <c r="B130" s="36"/>
      <c r="C130" s="72" t="s">
        <v>238</v>
      </c>
      <c r="D130" s="35"/>
      <c r="E130" s="35"/>
      <c r="F130" s="35"/>
      <c r="G130" s="35"/>
      <c r="H130" s="35"/>
      <c r="I130" s="35"/>
      <c r="J130" s="155">
        <f>BK130</f>
        <v>0</v>
      </c>
      <c r="K130" s="35"/>
      <c r="L130" s="36"/>
      <c r="M130" s="68"/>
      <c r="N130" s="59"/>
      <c r="O130" s="69"/>
      <c r="P130" s="156">
        <f>P131+P151</f>
        <v>0</v>
      </c>
      <c r="Q130" s="69"/>
      <c r="R130" s="156">
        <f>R131+R151</f>
        <v>0.117504</v>
      </c>
      <c r="S130" s="69"/>
      <c r="T130" s="157">
        <f>T131+T151</f>
        <v>1157.33872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74</v>
      </c>
      <c r="AU130" s="18" t="s">
        <v>243</v>
      </c>
      <c r="BK130" s="158">
        <f>BK131+BK151</f>
        <v>0</v>
      </c>
    </row>
    <row r="131" spans="1:65" s="12" customFormat="1" ht="25.9" customHeight="1" x14ac:dyDescent="0.15">
      <c r="B131" s="159"/>
      <c r="D131" s="160" t="s">
        <v>74</v>
      </c>
      <c r="E131" s="161" t="s">
        <v>269</v>
      </c>
      <c r="F131" s="161" t="s">
        <v>270</v>
      </c>
      <c r="I131" s="162"/>
      <c r="J131" s="163">
        <f>BK131</f>
        <v>0</v>
      </c>
      <c r="L131" s="159"/>
      <c r="M131" s="164"/>
      <c r="N131" s="165"/>
      <c r="O131" s="165"/>
      <c r="P131" s="166">
        <f>P132+P139</f>
        <v>0</v>
      </c>
      <c r="Q131" s="165"/>
      <c r="R131" s="166">
        <f>R132+R139</f>
        <v>0</v>
      </c>
      <c r="S131" s="165"/>
      <c r="T131" s="167">
        <f>T132+T139</f>
        <v>1154.77872</v>
      </c>
      <c r="AR131" s="160" t="s">
        <v>82</v>
      </c>
      <c r="AT131" s="168" t="s">
        <v>74</v>
      </c>
      <c r="AU131" s="168" t="s">
        <v>75</v>
      </c>
      <c r="AY131" s="160" t="s">
        <v>271</v>
      </c>
      <c r="BK131" s="169">
        <f>BK132+BK139</f>
        <v>0</v>
      </c>
    </row>
    <row r="132" spans="1:65" s="12" customFormat="1" ht="22.9" customHeight="1" x14ac:dyDescent="0.15">
      <c r="B132" s="159"/>
      <c r="D132" s="160" t="s">
        <v>74</v>
      </c>
      <c r="E132" s="170" t="s">
        <v>82</v>
      </c>
      <c r="F132" s="170" t="s">
        <v>575</v>
      </c>
      <c r="I132" s="162"/>
      <c r="J132" s="171">
        <f>BK132</f>
        <v>0</v>
      </c>
      <c r="L132" s="159"/>
      <c r="M132" s="164"/>
      <c r="N132" s="165"/>
      <c r="O132" s="165"/>
      <c r="P132" s="166">
        <f>SUM(P133:P138)</f>
        <v>0</v>
      </c>
      <c r="Q132" s="165"/>
      <c r="R132" s="166">
        <f>SUM(R133:R138)</f>
        <v>0</v>
      </c>
      <c r="S132" s="165"/>
      <c r="T132" s="167">
        <f>SUM(T133:T138)</f>
        <v>1154.77872</v>
      </c>
      <c r="AR132" s="160" t="s">
        <v>82</v>
      </c>
      <c r="AT132" s="168" t="s">
        <v>74</v>
      </c>
      <c r="AU132" s="168" t="s">
        <v>82</v>
      </c>
      <c r="AY132" s="160" t="s">
        <v>271</v>
      </c>
      <c r="BK132" s="169">
        <f>SUM(BK133:BK138)</f>
        <v>0</v>
      </c>
    </row>
    <row r="133" spans="1:65" s="2" customFormat="1" ht="21.75" customHeight="1" x14ac:dyDescent="0.15">
      <c r="A133" s="35"/>
      <c r="B133" s="141"/>
      <c r="C133" s="172" t="s">
        <v>82</v>
      </c>
      <c r="D133" s="172" t="s">
        <v>274</v>
      </c>
      <c r="E133" s="173" t="s">
        <v>686</v>
      </c>
      <c r="F133" s="174" t="s">
        <v>687</v>
      </c>
      <c r="G133" s="175" t="s">
        <v>277</v>
      </c>
      <c r="H133" s="176">
        <v>1415.17</v>
      </c>
      <c r="I133" s="177"/>
      <c r="J133" s="176">
        <f>ROUND(I133*H133,2)</f>
        <v>0</v>
      </c>
      <c r="K133" s="178"/>
      <c r="L133" s="36"/>
      <c r="M133" s="179" t="s">
        <v>1</v>
      </c>
      <c r="N133" s="180" t="s">
        <v>41</v>
      </c>
      <c r="O133" s="61"/>
      <c r="P133" s="181">
        <f>O133*H133</f>
        <v>0</v>
      </c>
      <c r="Q133" s="181">
        <v>0</v>
      </c>
      <c r="R133" s="181">
        <f>Q133*H133</f>
        <v>0</v>
      </c>
      <c r="S133" s="181">
        <v>0.316</v>
      </c>
      <c r="T133" s="182">
        <f>S133*H133</f>
        <v>447.19372000000004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88</v>
      </c>
      <c r="AY133" s="18" t="s">
        <v>271</v>
      </c>
      <c r="BE133" s="105">
        <f>IF(N133="základná",J133,0)</f>
        <v>0</v>
      </c>
      <c r="BF133" s="105">
        <f>IF(N133="znížená",J133,0)</f>
        <v>0</v>
      </c>
      <c r="BG133" s="105">
        <f>IF(N133="zákl. prenesená",J133,0)</f>
        <v>0</v>
      </c>
      <c r="BH133" s="105">
        <f>IF(N133="zníž. prenesená",J133,0)</f>
        <v>0</v>
      </c>
      <c r="BI133" s="105">
        <f>IF(N133="nulová",J133,0)</f>
        <v>0</v>
      </c>
      <c r="BJ133" s="18" t="s">
        <v>88</v>
      </c>
      <c r="BK133" s="105">
        <f>ROUND(I133*H133,2)</f>
        <v>0</v>
      </c>
      <c r="BL133" s="18" t="s">
        <v>278</v>
      </c>
      <c r="BM133" s="183" t="s">
        <v>688</v>
      </c>
    </row>
    <row r="134" spans="1:65" s="13" customFormat="1" x14ac:dyDescent="0.1">
      <c r="B134" s="184"/>
      <c r="D134" s="185" t="s">
        <v>280</v>
      </c>
      <c r="E134" s="186" t="s">
        <v>1</v>
      </c>
      <c r="F134" s="187" t="s">
        <v>4415</v>
      </c>
      <c r="H134" s="188">
        <v>1415.17</v>
      </c>
      <c r="I134" s="189"/>
      <c r="L134" s="184"/>
      <c r="M134" s="190"/>
      <c r="N134" s="191"/>
      <c r="O134" s="191"/>
      <c r="P134" s="191"/>
      <c r="Q134" s="191"/>
      <c r="R134" s="191"/>
      <c r="S134" s="191"/>
      <c r="T134" s="192"/>
      <c r="AT134" s="186" t="s">
        <v>280</v>
      </c>
      <c r="AU134" s="186" t="s">
        <v>88</v>
      </c>
      <c r="AV134" s="13" t="s">
        <v>88</v>
      </c>
      <c r="AW134" s="13" t="s">
        <v>29</v>
      </c>
      <c r="AX134" s="13" t="s">
        <v>75</v>
      </c>
      <c r="AY134" s="186" t="s">
        <v>271</v>
      </c>
    </row>
    <row r="135" spans="1:65" s="14" customFormat="1" x14ac:dyDescent="0.1">
      <c r="B135" s="193"/>
      <c r="D135" s="185" t="s">
        <v>280</v>
      </c>
      <c r="E135" s="194" t="s">
        <v>1</v>
      </c>
      <c r="F135" s="195" t="s">
        <v>282</v>
      </c>
      <c r="H135" s="196">
        <v>1415.17</v>
      </c>
      <c r="I135" s="197"/>
      <c r="L135" s="193"/>
      <c r="M135" s="198"/>
      <c r="N135" s="199"/>
      <c r="O135" s="199"/>
      <c r="P135" s="199"/>
      <c r="Q135" s="199"/>
      <c r="R135" s="199"/>
      <c r="S135" s="199"/>
      <c r="T135" s="200"/>
      <c r="AT135" s="194" t="s">
        <v>280</v>
      </c>
      <c r="AU135" s="194" t="s">
        <v>88</v>
      </c>
      <c r="AV135" s="14" t="s">
        <v>278</v>
      </c>
      <c r="AW135" s="14" t="s">
        <v>29</v>
      </c>
      <c r="AX135" s="14" t="s">
        <v>82</v>
      </c>
      <c r="AY135" s="194" t="s">
        <v>271</v>
      </c>
    </row>
    <row r="136" spans="1:65" s="2" customFormat="1" ht="33" customHeight="1" x14ac:dyDescent="0.15">
      <c r="A136" s="35"/>
      <c r="B136" s="141"/>
      <c r="C136" s="172" t="s">
        <v>88</v>
      </c>
      <c r="D136" s="172" t="s">
        <v>274</v>
      </c>
      <c r="E136" s="173" t="s">
        <v>690</v>
      </c>
      <c r="F136" s="174" t="s">
        <v>691</v>
      </c>
      <c r="G136" s="175" t="s">
        <v>277</v>
      </c>
      <c r="H136" s="176">
        <v>1415.17</v>
      </c>
      <c r="I136" s="177"/>
      <c r="J136" s="176">
        <f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>O136*H136</f>
        <v>0</v>
      </c>
      <c r="Q136" s="181">
        <v>0</v>
      </c>
      <c r="R136" s="181">
        <f>Q136*H136</f>
        <v>0</v>
      </c>
      <c r="S136" s="181">
        <v>0.5</v>
      </c>
      <c r="T136" s="182">
        <f>S136*H136</f>
        <v>707.58500000000004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88</v>
      </c>
      <c r="AY136" s="18" t="s">
        <v>271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88</v>
      </c>
      <c r="BK136" s="105">
        <f>ROUND(I136*H136,2)</f>
        <v>0</v>
      </c>
      <c r="BL136" s="18" t="s">
        <v>278</v>
      </c>
      <c r="BM136" s="183" t="s">
        <v>4416</v>
      </c>
    </row>
    <row r="137" spans="1:65" s="13" customFormat="1" x14ac:dyDescent="0.1">
      <c r="B137" s="184"/>
      <c r="D137" s="185" t="s">
        <v>280</v>
      </c>
      <c r="E137" s="186" t="s">
        <v>1</v>
      </c>
      <c r="F137" s="187" t="s">
        <v>4415</v>
      </c>
      <c r="H137" s="188">
        <v>1415.17</v>
      </c>
      <c r="I137" s="189"/>
      <c r="L137" s="184"/>
      <c r="M137" s="190"/>
      <c r="N137" s="191"/>
      <c r="O137" s="191"/>
      <c r="P137" s="191"/>
      <c r="Q137" s="191"/>
      <c r="R137" s="191"/>
      <c r="S137" s="191"/>
      <c r="T137" s="192"/>
      <c r="AT137" s="186" t="s">
        <v>280</v>
      </c>
      <c r="AU137" s="186" t="s">
        <v>88</v>
      </c>
      <c r="AV137" s="13" t="s">
        <v>88</v>
      </c>
      <c r="AW137" s="13" t="s">
        <v>29</v>
      </c>
      <c r="AX137" s="13" t="s">
        <v>75</v>
      </c>
      <c r="AY137" s="186" t="s">
        <v>271</v>
      </c>
    </row>
    <row r="138" spans="1:65" s="14" customFormat="1" x14ac:dyDescent="0.1">
      <c r="B138" s="193"/>
      <c r="D138" s="185" t="s">
        <v>280</v>
      </c>
      <c r="E138" s="194" t="s">
        <v>1</v>
      </c>
      <c r="F138" s="195" t="s">
        <v>282</v>
      </c>
      <c r="H138" s="196">
        <v>1415.17</v>
      </c>
      <c r="I138" s="197"/>
      <c r="L138" s="193"/>
      <c r="M138" s="198"/>
      <c r="N138" s="199"/>
      <c r="O138" s="199"/>
      <c r="P138" s="199"/>
      <c r="Q138" s="199"/>
      <c r="R138" s="199"/>
      <c r="S138" s="199"/>
      <c r="T138" s="200"/>
      <c r="AT138" s="194" t="s">
        <v>280</v>
      </c>
      <c r="AU138" s="194" t="s">
        <v>88</v>
      </c>
      <c r="AV138" s="14" t="s">
        <v>278</v>
      </c>
      <c r="AW138" s="14" t="s">
        <v>29</v>
      </c>
      <c r="AX138" s="14" t="s">
        <v>82</v>
      </c>
      <c r="AY138" s="194" t="s">
        <v>271</v>
      </c>
    </row>
    <row r="139" spans="1:65" s="12" customFormat="1" ht="22.9" customHeight="1" x14ac:dyDescent="0.15">
      <c r="B139" s="159"/>
      <c r="D139" s="160" t="s">
        <v>74</v>
      </c>
      <c r="E139" s="170" t="s">
        <v>272</v>
      </c>
      <c r="F139" s="170" t="s">
        <v>273</v>
      </c>
      <c r="I139" s="162"/>
      <c r="J139" s="171">
        <f>BK139</f>
        <v>0</v>
      </c>
      <c r="L139" s="159"/>
      <c r="M139" s="164"/>
      <c r="N139" s="165"/>
      <c r="O139" s="165"/>
      <c r="P139" s="166">
        <f>SUM(P140:P150)</f>
        <v>0</v>
      </c>
      <c r="Q139" s="165"/>
      <c r="R139" s="166">
        <f>SUM(R140:R150)</f>
        <v>0</v>
      </c>
      <c r="S139" s="165"/>
      <c r="T139" s="167">
        <f>SUM(T140:T150)</f>
        <v>0</v>
      </c>
      <c r="AR139" s="160" t="s">
        <v>82</v>
      </c>
      <c r="AT139" s="168" t="s">
        <v>74</v>
      </c>
      <c r="AU139" s="168" t="s">
        <v>82</v>
      </c>
      <c r="AY139" s="160" t="s">
        <v>271</v>
      </c>
      <c r="BK139" s="169">
        <f>SUM(BK140:BK150)</f>
        <v>0</v>
      </c>
    </row>
    <row r="140" spans="1:65" s="2" customFormat="1" ht="21.75" customHeight="1" x14ac:dyDescent="0.15">
      <c r="A140" s="35"/>
      <c r="B140" s="141"/>
      <c r="C140" s="172" t="s">
        <v>286</v>
      </c>
      <c r="D140" s="172" t="s">
        <v>274</v>
      </c>
      <c r="E140" s="173" t="s">
        <v>415</v>
      </c>
      <c r="F140" s="174" t="s">
        <v>416</v>
      </c>
      <c r="G140" s="175" t="s">
        <v>412</v>
      </c>
      <c r="H140" s="176">
        <v>578.66999999999996</v>
      </c>
      <c r="I140" s="177"/>
      <c r="J140" s="176">
        <f>ROUND(I140*H140,2)</f>
        <v>0</v>
      </c>
      <c r="K140" s="178"/>
      <c r="L140" s="36"/>
      <c r="M140" s="179" t="s">
        <v>1</v>
      </c>
      <c r="N140" s="180" t="s">
        <v>41</v>
      </c>
      <c r="O140" s="61"/>
      <c r="P140" s="181">
        <f>O140*H140</f>
        <v>0</v>
      </c>
      <c r="Q140" s="181">
        <v>0</v>
      </c>
      <c r="R140" s="181">
        <f>Q140*H140</f>
        <v>0</v>
      </c>
      <c r="S140" s="181">
        <v>0</v>
      </c>
      <c r="T140" s="18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>IF(N140="základná",J140,0)</f>
        <v>0</v>
      </c>
      <c r="BF140" s="105">
        <f>IF(N140="znížená",J140,0)</f>
        <v>0</v>
      </c>
      <c r="BG140" s="105">
        <f>IF(N140="zákl. prenesená",J140,0)</f>
        <v>0</v>
      </c>
      <c r="BH140" s="105">
        <f>IF(N140="zníž. prenesená",J140,0)</f>
        <v>0</v>
      </c>
      <c r="BI140" s="105">
        <f>IF(N140="nulová",J140,0)</f>
        <v>0</v>
      </c>
      <c r="BJ140" s="18" t="s">
        <v>88</v>
      </c>
      <c r="BK140" s="105">
        <f>ROUND(I140*H140,2)</f>
        <v>0</v>
      </c>
      <c r="BL140" s="18" t="s">
        <v>278</v>
      </c>
      <c r="BM140" s="183" t="s">
        <v>708</v>
      </c>
    </row>
    <row r="141" spans="1:65" s="13" customFormat="1" x14ac:dyDescent="0.1">
      <c r="B141" s="184"/>
      <c r="D141" s="185" t="s">
        <v>280</v>
      </c>
      <c r="F141" s="187" t="s">
        <v>4417</v>
      </c>
      <c r="H141" s="188">
        <v>578.66999999999996</v>
      </c>
      <c r="I141" s="189"/>
      <c r="L141" s="184"/>
      <c r="M141" s="190"/>
      <c r="N141" s="191"/>
      <c r="O141" s="191"/>
      <c r="P141" s="191"/>
      <c r="Q141" s="191"/>
      <c r="R141" s="191"/>
      <c r="S141" s="191"/>
      <c r="T141" s="192"/>
      <c r="AT141" s="186" t="s">
        <v>280</v>
      </c>
      <c r="AU141" s="186" t="s">
        <v>88</v>
      </c>
      <c r="AV141" s="13" t="s">
        <v>88</v>
      </c>
      <c r="AW141" s="13" t="s">
        <v>3</v>
      </c>
      <c r="AX141" s="13" t="s">
        <v>82</v>
      </c>
      <c r="AY141" s="186" t="s">
        <v>271</v>
      </c>
    </row>
    <row r="142" spans="1:65" s="2" customFormat="1" ht="21.75" customHeight="1" x14ac:dyDescent="0.15">
      <c r="A142" s="35"/>
      <c r="B142" s="141"/>
      <c r="C142" s="172" t="s">
        <v>278</v>
      </c>
      <c r="D142" s="216" t="s">
        <v>274</v>
      </c>
      <c r="E142" s="173" t="s">
        <v>420</v>
      </c>
      <c r="F142" s="174" t="s">
        <v>421</v>
      </c>
      <c r="G142" s="175" t="s">
        <v>412</v>
      </c>
      <c r="H142" s="176">
        <v>7522.71</v>
      </c>
      <c r="I142" s="177"/>
      <c r="J142" s="176">
        <f>ROUND(I142*H142,2)</f>
        <v>0</v>
      </c>
      <c r="K142" s="178"/>
      <c r="L142" s="36"/>
      <c r="M142" s="179" t="s">
        <v>1</v>
      </c>
      <c r="N142" s="180" t="s">
        <v>41</v>
      </c>
      <c r="O142" s="61"/>
      <c r="P142" s="181">
        <f>O142*H142</f>
        <v>0</v>
      </c>
      <c r="Q142" s="181">
        <v>0</v>
      </c>
      <c r="R142" s="181">
        <f>Q142*H142</f>
        <v>0</v>
      </c>
      <c r="S142" s="181">
        <v>0</v>
      </c>
      <c r="T142" s="18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88</v>
      </c>
      <c r="BK142" s="105">
        <f>ROUND(I142*H142,2)</f>
        <v>0</v>
      </c>
      <c r="BL142" s="18" t="s">
        <v>278</v>
      </c>
      <c r="BM142" s="183" t="s">
        <v>710</v>
      </c>
    </row>
    <row r="143" spans="1:65" s="13" customFormat="1" x14ac:dyDescent="0.1">
      <c r="B143" s="184"/>
      <c r="D143" s="185" t="s">
        <v>280</v>
      </c>
      <c r="F143" s="187" t="s">
        <v>4418</v>
      </c>
      <c r="H143" s="188">
        <v>7522.71</v>
      </c>
      <c r="I143" s="189"/>
      <c r="L143" s="184"/>
      <c r="M143" s="190"/>
      <c r="N143" s="191"/>
      <c r="O143" s="191"/>
      <c r="P143" s="191"/>
      <c r="Q143" s="191"/>
      <c r="R143" s="191"/>
      <c r="S143" s="191"/>
      <c r="T143" s="192"/>
      <c r="AT143" s="186" t="s">
        <v>280</v>
      </c>
      <c r="AU143" s="186" t="s">
        <v>88</v>
      </c>
      <c r="AV143" s="13" t="s">
        <v>88</v>
      </c>
      <c r="AW143" s="13" t="s">
        <v>3</v>
      </c>
      <c r="AX143" s="13" t="s">
        <v>82</v>
      </c>
      <c r="AY143" s="186" t="s">
        <v>271</v>
      </c>
    </row>
    <row r="144" spans="1:65" s="2" customFormat="1" ht="21.75" customHeight="1" x14ac:dyDescent="0.15">
      <c r="A144" s="35"/>
      <c r="B144" s="141"/>
      <c r="C144" s="172" t="s">
        <v>299</v>
      </c>
      <c r="D144" s="172" t="s">
        <v>274</v>
      </c>
      <c r="E144" s="173" t="s">
        <v>425</v>
      </c>
      <c r="F144" s="174" t="s">
        <v>426</v>
      </c>
      <c r="G144" s="175" t="s">
        <v>412</v>
      </c>
      <c r="H144" s="176">
        <v>1157.3399999999999</v>
      </c>
      <c r="I144" s="177"/>
      <c r="J144" s="176">
        <f>ROUND(I144*H144,2)</f>
        <v>0</v>
      </c>
      <c r="K144" s="178"/>
      <c r="L144" s="36"/>
      <c r="M144" s="179" t="s">
        <v>1</v>
      </c>
      <c r="N144" s="180" t="s">
        <v>41</v>
      </c>
      <c r="O144" s="61"/>
      <c r="P144" s="181">
        <f>O144*H144</f>
        <v>0</v>
      </c>
      <c r="Q144" s="181">
        <v>0</v>
      </c>
      <c r="R144" s="181">
        <f>Q144*H144</f>
        <v>0</v>
      </c>
      <c r="S144" s="181">
        <v>0</v>
      </c>
      <c r="T144" s="18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88</v>
      </c>
      <c r="BK144" s="105">
        <f>ROUND(I144*H144,2)</f>
        <v>0</v>
      </c>
      <c r="BL144" s="18" t="s">
        <v>278</v>
      </c>
      <c r="BM144" s="183" t="s">
        <v>712</v>
      </c>
    </row>
    <row r="145" spans="1:65" s="2" customFormat="1" ht="21.75" customHeight="1" x14ac:dyDescent="0.15">
      <c r="A145" s="35"/>
      <c r="B145" s="141"/>
      <c r="C145" s="172" t="s">
        <v>304</v>
      </c>
      <c r="D145" s="172" t="s">
        <v>274</v>
      </c>
      <c r="E145" s="173" t="s">
        <v>429</v>
      </c>
      <c r="F145" s="174" t="s">
        <v>430</v>
      </c>
      <c r="G145" s="175" t="s">
        <v>412</v>
      </c>
      <c r="H145" s="176">
        <v>5786.7</v>
      </c>
      <c r="I145" s="177"/>
      <c r="J145" s="176">
        <f>ROUND(I145*H145,2)</f>
        <v>0</v>
      </c>
      <c r="K145" s="178"/>
      <c r="L145" s="36"/>
      <c r="M145" s="179" t="s">
        <v>1</v>
      </c>
      <c r="N145" s="180" t="s">
        <v>41</v>
      </c>
      <c r="O145" s="61"/>
      <c r="P145" s="181">
        <f>O145*H145</f>
        <v>0</v>
      </c>
      <c r="Q145" s="181">
        <v>0</v>
      </c>
      <c r="R145" s="181">
        <f>Q145*H145</f>
        <v>0</v>
      </c>
      <c r="S145" s="181">
        <v>0</v>
      </c>
      <c r="T145" s="18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88</v>
      </c>
      <c r="AY145" s="18" t="s">
        <v>271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88</v>
      </c>
      <c r="BK145" s="105">
        <f>ROUND(I145*H145,2)</f>
        <v>0</v>
      </c>
      <c r="BL145" s="18" t="s">
        <v>278</v>
      </c>
      <c r="BM145" s="183" t="s">
        <v>713</v>
      </c>
    </row>
    <row r="146" spans="1:65" s="13" customFormat="1" x14ac:dyDescent="0.1">
      <c r="B146" s="184"/>
      <c r="D146" s="185" t="s">
        <v>280</v>
      </c>
      <c r="F146" s="187" t="s">
        <v>4419</v>
      </c>
      <c r="H146" s="188">
        <v>5786.7</v>
      </c>
      <c r="I146" s="189"/>
      <c r="L146" s="184"/>
      <c r="M146" s="190"/>
      <c r="N146" s="191"/>
      <c r="O146" s="191"/>
      <c r="P146" s="191"/>
      <c r="Q146" s="191"/>
      <c r="R146" s="191"/>
      <c r="S146" s="191"/>
      <c r="T146" s="192"/>
      <c r="AT146" s="186" t="s">
        <v>280</v>
      </c>
      <c r="AU146" s="186" t="s">
        <v>88</v>
      </c>
      <c r="AV146" s="13" t="s">
        <v>88</v>
      </c>
      <c r="AW146" s="13" t="s">
        <v>3</v>
      </c>
      <c r="AX146" s="13" t="s">
        <v>82</v>
      </c>
      <c r="AY146" s="186" t="s">
        <v>271</v>
      </c>
    </row>
    <row r="147" spans="1:65" s="2" customFormat="1" ht="21.75" customHeight="1" x14ac:dyDescent="0.15">
      <c r="A147" s="35"/>
      <c r="B147" s="141"/>
      <c r="C147" s="172" t="s">
        <v>310</v>
      </c>
      <c r="D147" s="172" t="s">
        <v>274</v>
      </c>
      <c r="E147" s="173" t="s">
        <v>434</v>
      </c>
      <c r="F147" s="174" t="s">
        <v>435</v>
      </c>
      <c r="G147" s="175" t="s">
        <v>412</v>
      </c>
      <c r="H147" s="176">
        <v>578.66999999999996</v>
      </c>
      <c r="I147" s="177"/>
      <c r="J147" s="176">
        <f>ROUND(I147*H147,2)</f>
        <v>0</v>
      </c>
      <c r="K147" s="178"/>
      <c r="L147" s="36"/>
      <c r="M147" s="179" t="s">
        <v>1</v>
      </c>
      <c r="N147" s="180" t="s">
        <v>41</v>
      </c>
      <c r="O147" s="61"/>
      <c r="P147" s="181">
        <f>O147*H147</f>
        <v>0</v>
      </c>
      <c r="Q147" s="181">
        <v>0</v>
      </c>
      <c r="R147" s="181">
        <f>Q147*H147</f>
        <v>0</v>
      </c>
      <c r="S147" s="181">
        <v>0</v>
      </c>
      <c r="T147" s="18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88</v>
      </c>
      <c r="AY147" s="18" t="s">
        <v>271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278</v>
      </c>
      <c r="BM147" s="183" t="s">
        <v>722</v>
      </c>
    </row>
    <row r="148" spans="1:65" s="13" customFormat="1" x14ac:dyDescent="0.1">
      <c r="B148" s="184"/>
      <c r="D148" s="185" t="s">
        <v>280</v>
      </c>
      <c r="F148" s="187" t="s">
        <v>4417</v>
      </c>
      <c r="H148" s="188">
        <v>578.66999999999996</v>
      </c>
      <c r="I148" s="189"/>
      <c r="L148" s="184"/>
      <c r="M148" s="190"/>
      <c r="N148" s="191"/>
      <c r="O148" s="191"/>
      <c r="P148" s="191"/>
      <c r="Q148" s="191"/>
      <c r="R148" s="191"/>
      <c r="S148" s="191"/>
      <c r="T148" s="192"/>
      <c r="AT148" s="186" t="s">
        <v>280</v>
      </c>
      <c r="AU148" s="186" t="s">
        <v>88</v>
      </c>
      <c r="AV148" s="13" t="s">
        <v>88</v>
      </c>
      <c r="AW148" s="13" t="s">
        <v>3</v>
      </c>
      <c r="AX148" s="13" t="s">
        <v>82</v>
      </c>
      <c r="AY148" s="186" t="s">
        <v>271</v>
      </c>
    </row>
    <row r="149" spans="1:65" s="2" customFormat="1" ht="21.75" customHeight="1" x14ac:dyDescent="0.15">
      <c r="A149" s="35"/>
      <c r="B149" s="141"/>
      <c r="C149" s="172" t="s">
        <v>316</v>
      </c>
      <c r="D149" s="172" t="s">
        <v>274</v>
      </c>
      <c r="E149" s="173" t="s">
        <v>438</v>
      </c>
      <c r="F149" s="174" t="s">
        <v>439</v>
      </c>
      <c r="G149" s="175" t="s">
        <v>412</v>
      </c>
      <c r="H149" s="176">
        <v>578.66999999999996</v>
      </c>
      <c r="I149" s="177"/>
      <c r="J149" s="176">
        <f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88</v>
      </c>
      <c r="AY149" s="18" t="s">
        <v>271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278</v>
      </c>
      <c r="BM149" s="183" t="s">
        <v>727</v>
      </c>
    </row>
    <row r="150" spans="1:65" s="13" customFormat="1" x14ac:dyDescent="0.1">
      <c r="B150" s="184"/>
      <c r="D150" s="185" t="s">
        <v>280</v>
      </c>
      <c r="F150" s="187" t="s">
        <v>4417</v>
      </c>
      <c r="H150" s="188">
        <v>578.66999999999996</v>
      </c>
      <c r="I150" s="189"/>
      <c r="L150" s="184"/>
      <c r="M150" s="190"/>
      <c r="N150" s="191"/>
      <c r="O150" s="191"/>
      <c r="P150" s="191"/>
      <c r="Q150" s="191"/>
      <c r="R150" s="191"/>
      <c r="S150" s="191"/>
      <c r="T150" s="192"/>
      <c r="AT150" s="186" t="s">
        <v>280</v>
      </c>
      <c r="AU150" s="186" t="s">
        <v>88</v>
      </c>
      <c r="AV150" s="13" t="s">
        <v>88</v>
      </c>
      <c r="AW150" s="13" t="s">
        <v>3</v>
      </c>
      <c r="AX150" s="13" t="s">
        <v>82</v>
      </c>
      <c r="AY150" s="186" t="s">
        <v>271</v>
      </c>
    </row>
    <row r="151" spans="1:65" s="12" customFormat="1" ht="25.9" customHeight="1" x14ac:dyDescent="0.15">
      <c r="B151" s="159"/>
      <c r="D151" s="160" t="s">
        <v>74</v>
      </c>
      <c r="E151" s="161" t="s">
        <v>469</v>
      </c>
      <c r="F151" s="161" t="s">
        <v>470</v>
      </c>
      <c r="I151" s="162"/>
      <c r="J151" s="163">
        <f>BK151</f>
        <v>0</v>
      </c>
      <c r="L151" s="159"/>
      <c r="M151" s="164"/>
      <c r="N151" s="165"/>
      <c r="O151" s="165"/>
      <c r="P151" s="166">
        <f>P152</f>
        <v>0</v>
      </c>
      <c r="Q151" s="165"/>
      <c r="R151" s="166">
        <f>R152</f>
        <v>0.117504</v>
      </c>
      <c r="S151" s="165"/>
      <c r="T151" s="167">
        <f>T152</f>
        <v>2.56</v>
      </c>
      <c r="AR151" s="160" t="s">
        <v>88</v>
      </c>
      <c r="AT151" s="168" t="s">
        <v>74</v>
      </c>
      <c r="AU151" s="168" t="s">
        <v>75</v>
      </c>
      <c r="AY151" s="160" t="s">
        <v>271</v>
      </c>
      <c r="BK151" s="169">
        <f>BK152</f>
        <v>0</v>
      </c>
    </row>
    <row r="152" spans="1:65" s="12" customFormat="1" ht="22.9" customHeight="1" x14ac:dyDescent="0.15">
      <c r="B152" s="159"/>
      <c r="D152" s="160" t="s">
        <v>74</v>
      </c>
      <c r="E152" s="170" t="s">
        <v>548</v>
      </c>
      <c r="F152" s="170" t="s">
        <v>549</v>
      </c>
      <c r="I152" s="162"/>
      <c r="J152" s="171">
        <f>BK152</f>
        <v>0</v>
      </c>
      <c r="L152" s="159"/>
      <c r="M152" s="164"/>
      <c r="N152" s="165"/>
      <c r="O152" s="165"/>
      <c r="P152" s="166">
        <f>SUM(P153:P154)</f>
        <v>0</v>
      </c>
      <c r="Q152" s="165"/>
      <c r="R152" s="166">
        <f>SUM(R153:R154)</f>
        <v>0.117504</v>
      </c>
      <c r="S152" s="165"/>
      <c r="T152" s="167">
        <f>SUM(T153:T154)</f>
        <v>2.56</v>
      </c>
      <c r="AR152" s="160" t="s">
        <v>88</v>
      </c>
      <c r="AT152" s="168" t="s">
        <v>74</v>
      </c>
      <c r="AU152" s="168" t="s">
        <v>82</v>
      </c>
      <c r="AY152" s="160" t="s">
        <v>271</v>
      </c>
      <c r="BK152" s="169">
        <f>SUM(BK153:BK154)</f>
        <v>0</v>
      </c>
    </row>
    <row r="153" spans="1:65" s="2" customFormat="1" ht="33" customHeight="1" x14ac:dyDescent="0.15">
      <c r="A153" s="35"/>
      <c r="B153" s="141"/>
      <c r="C153" s="172" t="s">
        <v>272</v>
      </c>
      <c r="D153" s="172" t="s">
        <v>274</v>
      </c>
      <c r="E153" s="173" t="s">
        <v>4420</v>
      </c>
      <c r="F153" s="174" t="s">
        <v>4421</v>
      </c>
      <c r="G153" s="175" t="s">
        <v>1375</v>
      </c>
      <c r="H153" s="176">
        <v>2560</v>
      </c>
      <c r="I153" s="177"/>
      <c r="J153" s="176">
        <f>ROUND(I153*H153,2)</f>
        <v>0</v>
      </c>
      <c r="K153" s="178"/>
      <c r="L153" s="36"/>
      <c r="M153" s="179" t="s">
        <v>1</v>
      </c>
      <c r="N153" s="180" t="s">
        <v>41</v>
      </c>
      <c r="O153" s="61"/>
      <c r="P153" s="181">
        <f>O153*H153</f>
        <v>0</v>
      </c>
      <c r="Q153" s="181">
        <v>4.5899999999999998E-5</v>
      </c>
      <c r="R153" s="181">
        <f>Q153*H153</f>
        <v>0.117504</v>
      </c>
      <c r="S153" s="181">
        <v>1E-3</v>
      </c>
      <c r="T153" s="182">
        <f>S153*H153</f>
        <v>2.56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367</v>
      </c>
      <c r="AT153" s="183" t="s">
        <v>274</v>
      </c>
      <c r="AU153" s="183" t="s">
        <v>88</v>
      </c>
      <c r="AY153" s="18" t="s">
        <v>271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367</v>
      </c>
      <c r="BM153" s="183" t="s">
        <v>4422</v>
      </c>
    </row>
    <row r="154" spans="1:65" s="13" customFormat="1" x14ac:dyDescent="0.1">
      <c r="B154" s="184"/>
      <c r="D154" s="185" t="s">
        <v>280</v>
      </c>
      <c r="E154" s="186" t="s">
        <v>1</v>
      </c>
      <c r="F154" s="187" t="s">
        <v>4423</v>
      </c>
      <c r="H154" s="188">
        <v>2560</v>
      </c>
      <c r="I154" s="189"/>
      <c r="L154" s="184"/>
      <c r="M154" s="220"/>
      <c r="N154" s="221"/>
      <c r="O154" s="221"/>
      <c r="P154" s="221"/>
      <c r="Q154" s="221"/>
      <c r="R154" s="221"/>
      <c r="S154" s="221"/>
      <c r="T154" s="222"/>
      <c r="AT154" s="186" t="s">
        <v>280</v>
      </c>
      <c r="AU154" s="186" t="s">
        <v>88</v>
      </c>
      <c r="AV154" s="13" t="s">
        <v>88</v>
      </c>
      <c r="AW154" s="13" t="s">
        <v>29</v>
      </c>
      <c r="AX154" s="13" t="s">
        <v>82</v>
      </c>
      <c r="AY154" s="186" t="s">
        <v>271</v>
      </c>
    </row>
    <row r="155" spans="1:65" s="2" customFormat="1" ht="6.95" customHeight="1" x14ac:dyDescent="0.1">
      <c r="A155" s="35"/>
      <c r="B155" s="50"/>
      <c r="C155" s="51"/>
      <c r="D155" s="51"/>
      <c r="E155" s="51"/>
      <c r="F155" s="51"/>
      <c r="G155" s="51"/>
      <c r="H155" s="51"/>
      <c r="I155" s="51"/>
      <c r="J155" s="51"/>
      <c r="K155" s="51"/>
      <c r="L155" s="36"/>
      <c r="M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</sheetData>
  <autoFilter ref="C129:K154" xr:uid="{00000000-0009-0000-0000-000011000000}"/>
  <mergeCells count="13">
    <mergeCell ref="E122:H122"/>
    <mergeCell ref="L2:V2"/>
    <mergeCell ref="E118:H118"/>
    <mergeCell ref="E120:H120"/>
    <mergeCell ref="E85:H85"/>
    <mergeCell ref="E87:H87"/>
    <mergeCell ref="E89:H89"/>
    <mergeCell ref="D107:F10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1567"/>
  <sheetViews>
    <sheetView showGridLines="0" tabSelected="1" topLeftCell="A929" workbookViewId="0">
      <selection activeCell="X945" sqref="X945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5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139</v>
      </c>
      <c r="AZ2" s="112" t="s">
        <v>728</v>
      </c>
      <c r="BA2" s="112" t="s">
        <v>1</v>
      </c>
      <c r="BB2" s="112" t="s">
        <v>1</v>
      </c>
      <c r="BC2" s="112" t="s">
        <v>729</v>
      </c>
      <c r="BD2" s="112" t="s">
        <v>88</v>
      </c>
    </row>
    <row r="3" spans="1:5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4424</v>
      </c>
      <c r="BA3" s="112" t="s">
        <v>1</v>
      </c>
      <c r="BB3" s="112" t="s">
        <v>1</v>
      </c>
      <c r="BC3" s="112" t="s">
        <v>4425</v>
      </c>
      <c r="BD3" s="112" t="s">
        <v>88</v>
      </c>
    </row>
    <row r="4" spans="1:5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  <c r="AZ4" s="112" t="s">
        <v>4426</v>
      </c>
      <c r="BA4" s="112" t="s">
        <v>1</v>
      </c>
      <c r="BB4" s="112" t="s">
        <v>1</v>
      </c>
      <c r="BC4" s="112" t="s">
        <v>4427</v>
      </c>
      <c r="BD4" s="112" t="s">
        <v>88</v>
      </c>
    </row>
    <row r="5" spans="1:56" s="1" customFormat="1" ht="6.95" customHeight="1" x14ac:dyDescent="0.1">
      <c r="B5" s="21"/>
      <c r="L5" s="21"/>
      <c r="AZ5" s="112" t="s">
        <v>730</v>
      </c>
      <c r="BA5" s="112" t="s">
        <v>1</v>
      </c>
      <c r="BB5" s="112" t="s">
        <v>1</v>
      </c>
      <c r="BC5" s="112" t="s">
        <v>4428</v>
      </c>
      <c r="BD5" s="112" t="s">
        <v>88</v>
      </c>
    </row>
    <row r="6" spans="1:56" s="1" customFormat="1" ht="12" customHeight="1" x14ac:dyDescent="0.1">
      <c r="B6" s="21"/>
      <c r="D6" s="28" t="s">
        <v>14</v>
      </c>
      <c r="L6" s="21"/>
      <c r="AZ6" s="112" t="s">
        <v>4429</v>
      </c>
      <c r="BA6" s="112" t="s">
        <v>1</v>
      </c>
      <c r="BB6" s="112" t="s">
        <v>1</v>
      </c>
      <c r="BC6" s="112" t="s">
        <v>4430</v>
      </c>
      <c r="BD6" s="112" t="s">
        <v>88</v>
      </c>
    </row>
    <row r="7" spans="1:5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  <c r="AZ7" s="112" t="s">
        <v>4431</v>
      </c>
      <c r="BA7" s="112" t="s">
        <v>1</v>
      </c>
      <c r="BB7" s="112" t="s">
        <v>1</v>
      </c>
      <c r="BC7" s="112" t="s">
        <v>4432</v>
      </c>
      <c r="BD7" s="112" t="s">
        <v>88</v>
      </c>
    </row>
    <row r="8" spans="1:56" s="1" customFormat="1" ht="12" customHeight="1" x14ac:dyDescent="0.1">
      <c r="B8" s="21"/>
      <c r="D8" s="28" t="s">
        <v>228</v>
      </c>
      <c r="L8" s="21"/>
      <c r="AZ8" s="112" t="s">
        <v>732</v>
      </c>
      <c r="BA8" s="112" t="s">
        <v>1</v>
      </c>
      <c r="BB8" s="112" t="s">
        <v>1</v>
      </c>
      <c r="BC8" s="112" t="s">
        <v>4433</v>
      </c>
      <c r="BD8" s="112" t="s">
        <v>88</v>
      </c>
    </row>
    <row r="9" spans="1:56" s="2" customFormat="1" ht="16.5" customHeight="1" x14ac:dyDescent="0.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734</v>
      </c>
      <c r="BA9" s="112" t="s">
        <v>220</v>
      </c>
      <c r="BB9" s="112" t="s">
        <v>1</v>
      </c>
      <c r="BC9" s="112" t="s">
        <v>4434</v>
      </c>
      <c r="BD9" s="112" t="s">
        <v>88</v>
      </c>
    </row>
    <row r="10" spans="1:5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736</v>
      </c>
      <c r="BA10" s="112" t="s">
        <v>1</v>
      </c>
      <c r="BB10" s="112" t="s">
        <v>1</v>
      </c>
      <c r="BC10" s="112" t="s">
        <v>4435</v>
      </c>
      <c r="BD10" s="112" t="s">
        <v>88</v>
      </c>
    </row>
    <row r="11" spans="1:56" s="2" customFormat="1" ht="16.5" customHeight="1" x14ac:dyDescent="0.1">
      <c r="A11" s="35"/>
      <c r="B11" s="36"/>
      <c r="C11" s="35"/>
      <c r="D11" s="35"/>
      <c r="E11" s="321" t="s">
        <v>4436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738</v>
      </c>
      <c r="BA11" s="112" t="s">
        <v>1</v>
      </c>
      <c r="BB11" s="112" t="s">
        <v>1</v>
      </c>
      <c r="BC11" s="112" t="s">
        <v>4437</v>
      </c>
      <c r="BD11" s="112" t="s">
        <v>88</v>
      </c>
    </row>
    <row r="12" spans="1:5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4438</v>
      </c>
      <c r="BA12" s="112" t="s">
        <v>1</v>
      </c>
      <c r="BB12" s="112" t="s">
        <v>1</v>
      </c>
      <c r="BC12" s="112" t="s">
        <v>4439</v>
      </c>
      <c r="BD12" s="112" t="s">
        <v>88</v>
      </c>
    </row>
    <row r="13" spans="1:5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740</v>
      </c>
      <c r="BA13" s="112" t="s">
        <v>1</v>
      </c>
      <c r="BB13" s="112" t="s">
        <v>1</v>
      </c>
      <c r="BC13" s="112" t="s">
        <v>4440</v>
      </c>
      <c r="BD13" s="112" t="s">
        <v>88</v>
      </c>
    </row>
    <row r="14" spans="1:5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12" t="s">
        <v>742</v>
      </c>
      <c r="BA14" s="112" t="s">
        <v>1</v>
      </c>
      <c r="BB14" s="112" t="s">
        <v>1</v>
      </c>
      <c r="BC14" s="112" t="s">
        <v>4441</v>
      </c>
      <c r="BD14" s="112" t="s">
        <v>286</v>
      </c>
    </row>
    <row r="15" spans="1:5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12" t="s">
        <v>4442</v>
      </c>
      <c r="BA15" s="112" t="s">
        <v>1</v>
      </c>
      <c r="BB15" s="112" t="s">
        <v>1</v>
      </c>
      <c r="BC15" s="112" t="s">
        <v>4443</v>
      </c>
      <c r="BD15" s="112" t="s">
        <v>88</v>
      </c>
    </row>
    <row r="16" spans="1:5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12" t="s">
        <v>747</v>
      </c>
      <c r="BA16" s="112" t="s">
        <v>1</v>
      </c>
      <c r="BB16" s="112" t="s">
        <v>1</v>
      </c>
      <c r="BC16" s="112" t="s">
        <v>748</v>
      </c>
      <c r="BD16" s="112" t="s">
        <v>88</v>
      </c>
    </row>
    <row r="17" spans="1:56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12" t="s">
        <v>749</v>
      </c>
      <c r="BA17" s="112" t="s">
        <v>220</v>
      </c>
      <c r="BB17" s="112" t="s">
        <v>1</v>
      </c>
      <c r="BC17" s="112" t="s">
        <v>750</v>
      </c>
      <c r="BD17" s="112" t="s">
        <v>88</v>
      </c>
    </row>
    <row r="18" spans="1:56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Z18" s="112" t="s">
        <v>751</v>
      </c>
      <c r="BA18" s="112" t="s">
        <v>220</v>
      </c>
      <c r="BB18" s="112" t="s">
        <v>1</v>
      </c>
      <c r="BC18" s="112" t="s">
        <v>752</v>
      </c>
      <c r="BD18" s="112" t="s">
        <v>88</v>
      </c>
    </row>
    <row r="19" spans="1:56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Z19" s="112" t="s">
        <v>753</v>
      </c>
      <c r="BA19" s="112" t="s">
        <v>220</v>
      </c>
      <c r="BB19" s="112" t="s">
        <v>1</v>
      </c>
      <c r="BC19" s="112" t="s">
        <v>754</v>
      </c>
      <c r="BD19" s="112" t="s">
        <v>88</v>
      </c>
    </row>
    <row r="20" spans="1:56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Z20" s="112" t="s">
        <v>755</v>
      </c>
      <c r="BA20" s="112" t="s">
        <v>220</v>
      </c>
      <c r="BB20" s="112" t="s">
        <v>1</v>
      </c>
      <c r="BC20" s="112" t="s">
        <v>756</v>
      </c>
      <c r="BD20" s="112" t="s">
        <v>88</v>
      </c>
    </row>
    <row r="21" spans="1:56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Z21" s="112" t="s">
        <v>757</v>
      </c>
      <c r="BA21" s="112" t="s">
        <v>220</v>
      </c>
      <c r="BB21" s="112" t="s">
        <v>1</v>
      </c>
      <c r="BC21" s="112" t="s">
        <v>758</v>
      </c>
      <c r="BD21" s="112" t="s">
        <v>88</v>
      </c>
    </row>
    <row r="22" spans="1:56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Z22" s="112" t="s">
        <v>759</v>
      </c>
      <c r="BA22" s="112" t="s">
        <v>220</v>
      </c>
      <c r="BB22" s="112" t="s">
        <v>1</v>
      </c>
      <c r="BC22" s="112" t="s">
        <v>760</v>
      </c>
      <c r="BD22" s="112" t="s">
        <v>88</v>
      </c>
    </row>
    <row r="23" spans="1:56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Z23" s="112" t="s">
        <v>4444</v>
      </c>
      <c r="BA23" s="112" t="s">
        <v>1</v>
      </c>
      <c r="BB23" s="112" t="s">
        <v>1</v>
      </c>
      <c r="BC23" s="112" t="s">
        <v>4427</v>
      </c>
      <c r="BD23" s="112" t="s">
        <v>88</v>
      </c>
    </row>
    <row r="24" spans="1:56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Z24" s="112" t="s">
        <v>4445</v>
      </c>
      <c r="BA24" s="112" t="s">
        <v>1</v>
      </c>
      <c r="BB24" s="112" t="s">
        <v>1</v>
      </c>
      <c r="BC24" s="112" t="s">
        <v>4446</v>
      </c>
      <c r="BD24" s="112" t="s">
        <v>286</v>
      </c>
    </row>
    <row r="25" spans="1:56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Z25" s="112" t="s">
        <v>761</v>
      </c>
      <c r="BA25" s="112" t="s">
        <v>1</v>
      </c>
      <c r="BB25" s="112" t="s">
        <v>1</v>
      </c>
      <c r="BC25" s="112" t="s">
        <v>762</v>
      </c>
      <c r="BD25" s="112" t="s">
        <v>88</v>
      </c>
    </row>
    <row r="26" spans="1:56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Z26" s="112" t="s">
        <v>763</v>
      </c>
      <c r="BA26" s="112" t="s">
        <v>764</v>
      </c>
      <c r="BB26" s="112" t="s">
        <v>1</v>
      </c>
      <c r="BC26" s="112" t="s">
        <v>765</v>
      </c>
      <c r="BD26" s="112" t="s">
        <v>88</v>
      </c>
    </row>
    <row r="27" spans="1:56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Z27" s="112" t="s">
        <v>4447</v>
      </c>
      <c r="BA27" s="112" t="s">
        <v>1</v>
      </c>
      <c r="BB27" s="112" t="s">
        <v>1</v>
      </c>
      <c r="BC27" s="112" t="s">
        <v>4448</v>
      </c>
      <c r="BD27" s="112" t="s">
        <v>88</v>
      </c>
    </row>
    <row r="28" spans="1:56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Z28" s="112" t="s">
        <v>768</v>
      </c>
      <c r="BA28" s="112" t="s">
        <v>1</v>
      </c>
      <c r="BB28" s="112" t="s">
        <v>1</v>
      </c>
      <c r="BC28" s="112" t="s">
        <v>4449</v>
      </c>
      <c r="BD28" s="112" t="s">
        <v>88</v>
      </c>
    </row>
    <row r="29" spans="1:56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Z29" s="223" t="s">
        <v>770</v>
      </c>
      <c r="BA29" s="223" t="s">
        <v>1</v>
      </c>
      <c r="BB29" s="223" t="s">
        <v>1</v>
      </c>
      <c r="BC29" s="223" t="s">
        <v>4450</v>
      </c>
      <c r="BD29" s="223" t="s">
        <v>88</v>
      </c>
    </row>
    <row r="30" spans="1:56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Z30" s="112" t="s">
        <v>4451</v>
      </c>
      <c r="BA30" s="112" t="s">
        <v>1</v>
      </c>
      <c r="BB30" s="112" t="s">
        <v>1</v>
      </c>
      <c r="BC30" s="112" t="s">
        <v>4452</v>
      </c>
      <c r="BD30" s="112" t="s">
        <v>88</v>
      </c>
    </row>
    <row r="31" spans="1:56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Z31" s="112" t="s">
        <v>774</v>
      </c>
      <c r="BA31" s="112" t="s">
        <v>1</v>
      </c>
      <c r="BB31" s="112" t="s">
        <v>1</v>
      </c>
      <c r="BC31" s="112" t="s">
        <v>4453</v>
      </c>
      <c r="BD31" s="112" t="s">
        <v>88</v>
      </c>
    </row>
    <row r="32" spans="1:56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Z32" s="112" t="s">
        <v>776</v>
      </c>
      <c r="BA32" s="112" t="s">
        <v>220</v>
      </c>
      <c r="BB32" s="112" t="s">
        <v>1</v>
      </c>
      <c r="BC32" s="112" t="s">
        <v>4454</v>
      </c>
      <c r="BD32" s="112" t="s">
        <v>88</v>
      </c>
    </row>
    <row r="33" spans="1:56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J131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Z33" s="112" t="s">
        <v>4455</v>
      </c>
      <c r="BA33" s="112" t="s">
        <v>1</v>
      </c>
      <c r="BB33" s="112" t="s">
        <v>1</v>
      </c>
      <c r="BC33" s="112" t="s">
        <v>4456</v>
      </c>
      <c r="BD33" s="112" t="s">
        <v>88</v>
      </c>
    </row>
    <row r="34" spans="1:56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Z34" s="112" t="s">
        <v>780</v>
      </c>
      <c r="BA34" s="112" t="s">
        <v>781</v>
      </c>
      <c r="BB34" s="112" t="s">
        <v>1</v>
      </c>
      <c r="BC34" s="112" t="s">
        <v>4457</v>
      </c>
      <c r="BD34" s="112" t="s">
        <v>88</v>
      </c>
    </row>
    <row r="35" spans="1:56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Z35" s="112" t="s">
        <v>783</v>
      </c>
      <c r="BA35" s="112" t="s">
        <v>781</v>
      </c>
      <c r="BB35" s="112" t="s">
        <v>1</v>
      </c>
      <c r="BC35" s="112" t="s">
        <v>4458</v>
      </c>
      <c r="BD35" s="112" t="s">
        <v>88</v>
      </c>
    </row>
    <row r="36" spans="1:56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Z36" s="112" t="s">
        <v>785</v>
      </c>
      <c r="BA36" s="112" t="s">
        <v>781</v>
      </c>
      <c r="BB36" s="112" t="s">
        <v>1</v>
      </c>
      <c r="BC36" s="112" t="s">
        <v>4459</v>
      </c>
      <c r="BD36" s="112" t="s">
        <v>88</v>
      </c>
    </row>
    <row r="37" spans="1:56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ROUND((SUM(BE131:BE133) + SUM(BE155:BE1566)),  2)</f>
        <v>0</v>
      </c>
      <c r="G37" s="35"/>
      <c r="H37" s="35"/>
      <c r="I37" s="120">
        <v>0.2</v>
      </c>
      <c r="J37" s="119">
        <f>ROUND(((SUM(BE131:BE133) + SUM(BE155:BE1566))*I37),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Z37" s="112" t="s">
        <v>787</v>
      </c>
      <c r="BA37" s="112" t="s">
        <v>220</v>
      </c>
      <c r="BB37" s="112" t="s">
        <v>1</v>
      </c>
      <c r="BC37" s="112" t="s">
        <v>4460</v>
      </c>
      <c r="BD37" s="112" t="s">
        <v>88</v>
      </c>
    </row>
    <row r="38" spans="1:56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ROUND((SUM(BF131:BF133) + SUM(BF155:BF1566)),  2)</f>
        <v>0</v>
      </c>
      <c r="G38" s="35"/>
      <c r="H38" s="35"/>
      <c r="I38" s="120">
        <v>0.2</v>
      </c>
      <c r="J38" s="119">
        <f>ROUND(((SUM(BF131:BF133) + SUM(BF155:BF1566))*I38),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Z38" s="112" t="s">
        <v>789</v>
      </c>
      <c r="BA38" s="112" t="s">
        <v>220</v>
      </c>
      <c r="BB38" s="112" t="s">
        <v>1</v>
      </c>
      <c r="BC38" s="112" t="s">
        <v>4461</v>
      </c>
      <c r="BD38" s="112" t="s">
        <v>88</v>
      </c>
    </row>
    <row r="39" spans="1:56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ROUND((SUM(BG131:BG133) + SUM(BG155:BG1566)),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Z39" s="112" t="s">
        <v>791</v>
      </c>
      <c r="BA39" s="112" t="s">
        <v>781</v>
      </c>
      <c r="BB39" s="112" t="s">
        <v>1</v>
      </c>
      <c r="BC39" s="112" t="s">
        <v>4462</v>
      </c>
      <c r="BD39" s="112" t="s">
        <v>88</v>
      </c>
    </row>
    <row r="40" spans="1:56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ROUND((SUM(BH131:BH133) + SUM(BH155:BH1566)),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Z40" s="112" t="s">
        <v>793</v>
      </c>
      <c r="BA40" s="112" t="s">
        <v>781</v>
      </c>
      <c r="BB40" s="112" t="s">
        <v>1</v>
      </c>
      <c r="BC40" s="112" t="s">
        <v>4463</v>
      </c>
      <c r="BD40" s="112" t="s">
        <v>88</v>
      </c>
    </row>
    <row r="41" spans="1:56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ROUND((SUM(BI131:BI133) + SUM(BI155:BI1566)),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Z41" s="112" t="s">
        <v>795</v>
      </c>
      <c r="BA41" s="112" t="s">
        <v>220</v>
      </c>
      <c r="BB41" s="112" t="s">
        <v>1</v>
      </c>
      <c r="BC41" s="112" t="s">
        <v>796</v>
      </c>
      <c r="BD41" s="112" t="s">
        <v>88</v>
      </c>
    </row>
    <row r="42" spans="1:56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Z42" s="112" t="s">
        <v>797</v>
      </c>
      <c r="BA42" s="112" t="s">
        <v>1</v>
      </c>
      <c r="BB42" s="112" t="s">
        <v>1</v>
      </c>
      <c r="BC42" s="112" t="s">
        <v>4464</v>
      </c>
      <c r="BD42" s="112" t="s">
        <v>88</v>
      </c>
    </row>
    <row r="43" spans="1:56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Z43" s="112" t="s">
        <v>799</v>
      </c>
      <c r="BA43" s="112" t="s">
        <v>1</v>
      </c>
      <c r="BB43" s="112" t="s">
        <v>1</v>
      </c>
      <c r="BC43" s="112" t="s">
        <v>4465</v>
      </c>
      <c r="BD43" s="112" t="s">
        <v>88</v>
      </c>
    </row>
    <row r="44" spans="1:56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Z44" s="112" t="s">
        <v>801</v>
      </c>
      <c r="BA44" s="112" t="s">
        <v>1</v>
      </c>
      <c r="BB44" s="112" t="s">
        <v>1</v>
      </c>
      <c r="BC44" s="112" t="s">
        <v>4466</v>
      </c>
      <c r="BD44" s="112" t="s">
        <v>88</v>
      </c>
    </row>
    <row r="45" spans="1:56" s="1" customFormat="1" ht="14.45" customHeight="1" x14ac:dyDescent="0.1">
      <c r="B45" s="21"/>
      <c r="L45" s="21"/>
      <c r="AZ45" s="112" t="s">
        <v>4467</v>
      </c>
      <c r="BA45" s="112" t="s">
        <v>1</v>
      </c>
      <c r="BB45" s="112" t="s">
        <v>1</v>
      </c>
      <c r="BC45" s="112" t="s">
        <v>4468</v>
      </c>
      <c r="BD45" s="112" t="s">
        <v>88</v>
      </c>
    </row>
    <row r="46" spans="1:56" s="1" customFormat="1" ht="14.45" customHeight="1" x14ac:dyDescent="0.1">
      <c r="B46" s="21"/>
      <c r="L46" s="21"/>
      <c r="AZ46" s="112" t="s">
        <v>803</v>
      </c>
      <c r="BA46" s="112" t="s">
        <v>1</v>
      </c>
      <c r="BB46" s="112" t="s">
        <v>1</v>
      </c>
      <c r="BC46" s="112" t="s">
        <v>4469</v>
      </c>
      <c r="BD46" s="112" t="s">
        <v>88</v>
      </c>
    </row>
    <row r="47" spans="1:56" s="1" customFormat="1" ht="14.45" customHeight="1" x14ac:dyDescent="0.1">
      <c r="B47" s="21"/>
      <c r="L47" s="21"/>
      <c r="AZ47" s="112" t="s">
        <v>4470</v>
      </c>
      <c r="BA47" s="112" t="s">
        <v>220</v>
      </c>
      <c r="BB47" s="112" t="s">
        <v>1</v>
      </c>
      <c r="BC47" s="112" t="s">
        <v>4471</v>
      </c>
      <c r="BD47" s="112" t="s">
        <v>88</v>
      </c>
    </row>
    <row r="48" spans="1:56" s="1" customFormat="1" ht="14.45" customHeight="1" x14ac:dyDescent="0.1">
      <c r="B48" s="21"/>
      <c r="L48" s="21"/>
      <c r="AZ48" s="112" t="s">
        <v>4472</v>
      </c>
      <c r="BA48" s="112" t="s">
        <v>220</v>
      </c>
      <c r="BB48" s="112" t="s">
        <v>1</v>
      </c>
      <c r="BC48" s="112" t="s">
        <v>4473</v>
      </c>
      <c r="BD48" s="112" t="s">
        <v>88</v>
      </c>
    </row>
    <row r="49" spans="1:56" s="1" customFormat="1" ht="14.45" customHeight="1" x14ac:dyDescent="0.1">
      <c r="B49" s="21"/>
      <c r="L49" s="21"/>
      <c r="AZ49" s="112" t="s">
        <v>805</v>
      </c>
      <c r="BA49" s="112" t="s">
        <v>220</v>
      </c>
      <c r="BB49" s="112" t="s">
        <v>1</v>
      </c>
      <c r="BC49" s="112" t="s">
        <v>806</v>
      </c>
      <c r="BD49" s="112" t="s">
        <v>88</v>
      </c>
    </row>
    <row r="50" spans="1:56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  <c r="AZ50" s="112" t="s">
        <v>807</v>
      </c>
      <c r="BA50" s="112" t="s">
        <v>1</v>
      </c>
      <c r="BB50" s="112" t="s">
        <v>1</v>
      </c>
      <c r="BC50" s="112" t="s">
        <v>4474</v>
      </c>
      <c r="BD50" s="112" t="s">
        <v>88</v>
      </c>
    </row>
    <row r="51" spans="1:56" x14ac:dyDescent="0.1">
      <c r="B51" s="21"/>
      <c r="L51" s="21"/>
      <c r="AZ51" s="112" t="s">
        <v>809</v>
      </c>
      <c r="BA51" s="112" t="s">
        <v>220</v>
      </c>
      <c r="BB51" s="112" t="s">
        <v>1</v>
      </c>
      <c r="BC51" s="112" t="s">
        <v>810</v>
      </c>
      <c r="BD51" s="112" t="s">
        <v>88</v>
      </c>
    </row>
    <row r="52" spans="1:56" x14ac:dyDescent="0.1">
      <c r="B52" s="21"/>
      <c r="L52" s="21"/>
      <c r="AZ52" s="112" t="s">
        <v>811</v>
      </c>
      <c r="BA52" s="112" t="s">
        <v>220</v>
      </c>
      <c r="BB52" s="112" t="s">
        <v>1</v>
      </c>
      <c r="BC52" s="112" t="s">
        <v>4475</v>
      </c>
      <c r="BD52" s="112" t="s">
        <v>88</v>
      </c>
    </row>
    <row r="53" spans="1:56" x14ac:dyDescent="0.1">
      <c r="B53" s="21"/>
      <c r="L53" s="21"/>
      <c r="AZ53" s="112" t="s">
        <v>813</v>
      </c>
      <c r="BA53" s="112" t="s">
        <v>220</v>
      </c>
      <c r="BB53" s="112" t="s">
        <v>1</v>
      </c>
      <c r="BC53" s="112" t="s">
        <v>4476</v>
      </c>
      <c r="BD53" s="112" t="s">
        <v>88</v>
      </c>
    </row>
    <row r="54" spans="1:56" x14ac:dyDescent="0.1">
      <c r="B54" s="21"/>
      <c r="L54" s="21"/>
      <c r="AZ54" s="112" t="s">
        <v>815</v>
      </c>
      <c r="BA54" s="112" t="s">
        <v>220</v>
      </c>
      <c r="BB54" s="112" t="s">
        <v>1</v>
      </c>
      <c r="BC54" s="112" t="s">
        <v>4477</v>
      </c>
      <c r="BD54" s="112" t="s">
        <v>88</v>
      </c>
    </row>
    <row r="55" spans="1:56" x14ac:dyDescent="0.1">
      <c r="B55" s="21"/>
      <c r="L55" s="21"/>
      <c r="AZ55" s="112" t="s">
        <v>817</v>
      </c>
      <c r="BA55" s="112" t="s">
        <v>220</v>
      </c>
      <c r="BB55" s="112" t="s">
        <v>1</v>
      </c>
      <c r="BC55" s="112" t="s">
        <v>818</v>
      </c>
      <c r="BD55" s="112" t="s">
        <v>88</v>
      </c>
    </row>
    <row r="56" spans="1:56" x14ac:dyDescent="0.1">
      <c r="B56" s="21"/>
      <c r="L56" s="21"/>
      <c r="AZ56" s="112" t="s">
        <v>819</v>
      </c>
      <c r="BA56" s="112" t="s">
        <v>220</v>
      </c>
      <c r="BB56" s="112" t="s">
        <v>1</v>
      </c>
      <c r="BC56" s="112" t="s">
        <v>4477</v>
      </c>
      <c r="BD56" s="112" t="s">
        <v>88</v>
      </c>
    </row>
    <row r="57" spans="1:56" x14ac:dyDescent="0.1">
      <c r="B57" s="21"/>
      <c r="L57" s="21"/>
      <c r="AZ57" s="112" t="s">
        <v>820</v>
      </c>
      <c r="BA57" s="112" t="s">
        <v>220</v>
      </c>
      <c r="BB57" s="112" t="s">
        <v>1</v>
      </c>
      <c r="BC57" s="112" t="s">
        <v>821</v>
      </c>
      <c r="BD57" s="112" t="s">
        <v>88</v>
      </c>
    </row>
    <row r="58" spans="1:56" x14ac:dyDescent="0.1">
      <c r="B58" s="21"/>
      <c r="L58" s="21"/>
      <c r="AZ58" s="112" t="s">
        <v>822</v>
      </c>
      <c r="BA58" s="112" t="s">
        <v>220</v>
      </c>
      <c r="BB58" s="112" t="s">
        <v>1</v>
      </c>
      <c r="BC58" s="112" t="s">
        <v>810</v>
      </c>
      <c r="BD58" s="112" t="s">
        <v>88</v>
      </c>
    </row>
    <row r="59" spans="1:56" x14ac:dyDescent="0.1">
      <c r="B59" s="21"/>
      <c r="L59" s="21"/>
      <c r="AZ59" s="112" t="s">
        <v>823</v>
      </c>
      <c r="BA59" s="112" t="s">
        <v>220</v>
      </c>
      <c r="BB59" s="112" t="s">
        <v>1</v>
      </c>
      <c r="BC59" s="112" t="s">
        <v>824</v>
      </c>
      <c r="BD59" s="112" t="s">
        <v>88</v>
      </c>
    </row>
    <row r="60" spans="1:56" x14ac:dyDescent="0.1">
      <c r="B60" s="21"/>
      <c r="L60" s="21"/>
      <c r="AZ60" s="112" t="s">
        <v>825</v>
      </c>
      <c r="BA60" s="112" t="s">
        <v>220</v>
      </c>
      <c r="BB60" s="112" t="s">
        <v>1</v>
      </c>
      <c r="BC60" s="112" t="s">
        <v>4478</v>
      </c>
      <c r="BD60" s="112" t="s">
        <v>88</v>
      </c>
    </row>
    <row r="61" spans="1:56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Z61" s="112" t="s">
        <v>827</v>
      </c>
      <c r="BA61" s="112" t="s">
        <v>220</v>
      </c>
      <c r="BB61" s="112" t="s">
        <v>1</v>
      </c>
      <c r="BC61" s="112" t="s">
        <v>4479</v>
      </c>
      <c r="BD61" s="112" t="s">
        <v>88</v>
      </c>
    </row>
    <row r="62" spans="1:56" x14ac:dyDescent="0.1">
      <c r="B62" s="21"/>
      <c r="L62" s="21"/>
      <c r="AZ62" s="112" t="s">
        <v>829</v>
      </c>
      <c r="BA62" s="112" t="s">
        <v>220</v>
      </c>
      <c r="BB62" s="112" t="s">
        <v>1</v>
      </c>
      <c r="BC62" s="112" t="s">
        <v>830</v>
      </c>
      <c r="BD62" s="112" t="s">
        <v>88</v>
      </c>
    </row>
    <row r="63" spans="1:56" x14ac:dyDescent="0.1">
      <c r="B63" s="21"/>
      <c r="L63" s="21"/>
      <c r="AZ63" s="112" t="s">
        <v>831</v>
      </c>
      <c r="BA63" s="112" t="s">
        <v>220</v>
      </c>
      <c r="BB63" s="112" t="s">
        <v>1</v>
      </c>
      <c r="BC63" s="112" t="s">
        <v>4480</v>
      </c>
      <c r="BD63" s="112" t="s">
        <v>88</v>
      </c>
    </row>
    <row r="64" spans="1:56" x14ac:dyDescent="0.1">
      <c r="B64" s="21"/>
      <c r="L64" s="21"/>
      <c r="AZ64" s="112" t="s">
        <v>833</v>
      </c>
      <c r="BA64" s="112" t="s">
        <v>220</v>
      </c>
      <c r="BB64" s="112" t="s">
        <v>1</v>
      </c>
      <c r="BC64" s="112" t="s">
        <v>834</v>
      </c>
      <c r="BD64" s="112" t="s">
        <v>88</v>
      </c>
    </row>
    <row r="65" spans="1:56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Z65" s="112" t="s">
        <v>835</v>
      </c>
      <c r="BA65" s="112" t="s">
        <v>220</v>
      </c>
      <c r="BB65" s="112" t="s">
        <v>1</v>
      </c>
      <c r="BC65" s="112" t="s">
        <v>4481</v>
      </c>
      <c r="BD65" s="112" t="s">
        <v>88</v>
      </c>
    </row>
    <row r="66" spans="1:56" x14ac:dyDescent="0.1">
      <c r="B66" s="21"/>
      <c r="L66" s="21"/>
      <c r="AZ66" s="112" t="s">
        <v>837</v>
      </c>
      <c r="BA66" s="112" t="s">
        <v>220</v>
      </c>
      <c r="BB66" s="112" t="s">
        <v>1</v>
      </c>
      <c r="BC66" s="112" t="s">
        <v>4482</v>
      </c>
      <c r="BD66" s="112" t="s">
        <v>88</v>
      </c>
    </row>
    <row r="67" spans="1:56" x14ac:dyDescent="0.1">
      <c r="B67" s="21"/>
      <c r="L67" s="21"/>
      <c r="AZ67" s="112" t="s">
        <v>839</v>
      </c>
      <c r="BA67" s="112" t="s">
        <v>220</v>
      </c>
      <c r="BB67" s="112" t="s">
        <v>1</v>
      </c>
      <c r="BC67" s="112" t="s">
        <v>840</v>
      </c>
      <c r="BD67" s="112" t="s">
        <v>88</v>
      </c>
    </row>
    <row r="68" spans="1:56" x14ac:dyDescent="0.1">
      <c r="B68" s="21"/>
      <c r="L68" s="21"/>
      <c r="AZ68" s="112" t="s">
        <v>841</v>
      </c>
      <c r="BA68" s="112" t="s">
        <v>1</v>
      </c>
      <c r="BB68" s="112" t="s">
        <v>1</v>
      </c>
      <c r="BC68" s="112" t="s">
        <v>4483</v>
      </c>
      <c r="BD68" s="112" t="s">
        <v>88</v>
      </c>
    </row>
    <row r="69" spans="1:56" x14ac:dyDescent="0.1">
      <c r="B69" s="21"/>
      <c r="L69" s="21"/>
      <c r="AZ69" s="112" t="s">
        <v>845</v>
      </c>
      <c r="BA69" s="112" t="s">
        <v>1</v>
      </c>
      <c r="BB69" s="112" t="s">
        <v>1</v>
      </c>
      <c r="BC69" s="112" t="s">
        <v>4484</v>
      </c>
      <c r="BD69" s="112" t="s">
        <v>88</v>
      </c>
    </row>
    <row r="70" spans="1:56" x14ac:dyDescent="0.1">
      <c r="B70" s="21"/>
      <c r="L70" s="21"/>
      <c r="AZ70" s="112" t="s">
        <v>847</v>
      </c>
      <c r="BA70" s="112" t="s">
        <v>1</v>
      </c>
      <c r="BB70" s="112" t="s">
        <v>1</v>
      </c>
      <c r="BC70" s="112" t="s">
        <v>4485</v>
      </c>
      <c r="BD70" s="112" t="s">
        <v>88</v>
      </c>
    </row>
    <row r="71" spans="1:56" x14ac:dyDescent="0.1">
      <c r="B71" s="21"/>
      <c r="L71" s="21"/>
      <c r="AZ71" s="112" t="s">
        <v>849</v>
      </c>
      <c r="BA71" s="112" t="s">
        <v>1</v>
      </c>
      <c r="BB71" s="112" t="s">
        <v>1</v>
      </c>
      <c r="BC71" s="112" t="s">
        <v>850</v>
      </c>
      <c r="BD71" s="112" t="s">
        <v>88</v>
      </c>
    </row>
    <row r="72" spans="1:56" x14ac:dyDescent="0.1">
      <c r="B72" s="21"/>
      <c r="L72" s="21"/>
      <c r="AZ72" s="112" t="s">
        <v>851</v>
      </c>
      <c r="BA72" s="112" t="s">
        <v>1</v>
      </c>
      <c r="BB72" s="112" t="s">
        <v>1</v>
      </c>
      <c r="BC72" s="112" t="s">
        <v>852</v>
      </c>
      <c r="BD72" s="112" t="s">
        <v>88</v>
      </c>
    </row>
    <row r="73" spans="1:56" x14ac:dyDescent="0.1">
      <c r="B73" s="21"/>
      <c r="L73" s="21"/>
      <c r="AZ73" s="112" t="s">
        <v>853</v>
      </c>
      <c r="BA73" s="112" t="s">
        <v>1</v>
      </c>
      <c r="BB73" s="112" t="s">
        <v>1</v>
      </c>
      <c r="BC73" s="112" t="s">
        <v>4486</v>
      </c>
      <c r="BD73" s="112" t="s">
        <v>88</v>
      </c>
    </row>
    <row r="74" spans="1:56" x14ac:dyDescent="0.1">
      <c r="B74" s="21"/>
      <c r="L74" s="21"/>
      <c r="AZ74" s="112" t="s">
        <v>4487</v>
      </c>
      <c r="BA74" s="112" t="s">
        <v>220</v>
      </c>
      <c r="BB74" s="112" t="s">
        <v>1</v>
      </c>
      <c r="BC74" s="112" t="s">
        <v>4488</v>
      </c>
      <c r="BD74" s="112" t="s">
        <v>88</v>
      </c>
    </row>
    <row r="75" spans="1:56" x14ac:dyDescent="0.1">
      <c r="B75" s="21"/>
      <c r="L75" s="21"/>
      <c r="AZ75" s="112" t="s">
        <v>4489</v>
      </c>
      <c r="BA75" s="112" t="s">
        <v>1</v>
      </c>
      <c r="BB75" s="112" t="s">
        <v>1</v>
      </c>
      <c r="BC75" s="112" t="s">
        <v>4490</v>
      </c>
      <c r="BD75" s="112" t="s">
        <v>286</v>
      </c>
    </row>
    <row r="76" spans="1:56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Z76" s="112" t="s">
        <v>4491</v>
      </c>
      <c r="BA76" s="112" t="s">
        <v>1</v>
      </c>
      <c r="BB76" s="112" t="s">
        <v>1</v>
      </c>
      <c r="BC76" s="112" t="s">
        <v>4492</v>
      </c>
      <c r="BD76" s="112" t="s">
        <v>88</v>
      </c>
    </row>
    <row r="77" spans="1:56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Z77" s="112" t="s">
        <v>857</v>
      </c>
      <c r="BA77" s="112" t="s">
        <v>220</v>
      </c>
      <c r="BB77" s="112" t="s">
        <v>1</v>
      </c>
      <c r="BC77" s="112" t="s">
        <v>4493</v>
      </c>
      <c r="BD77" s="112" t="s">
        <v>88</v>
      </c>
    </row>
    <row r="78" spans="1:56" x14ac:dyDescent="0.1">
      <c r="AZ78" s="112" t="s">
        <v>859</v>
      </c>
      <c r="BA78" s="112" t="s">
        <v>220</v>
      </c>
      <c r="BB78" s="112" t="s">
        <v>1</v>
      </c>
      <c r="BC78" s="112" t="s">
        <v>4494</v>
      </c>
      <c r="BD78" s="112" t="s">
        <v>88</v>
      </c>
    </row>
    <row r="79" spans="1:56" x14ac:dyDescent="0.1">
      <c r="AZ79" s="112" t="s">
        <v>861</v>
      </c>
      <c r="BA79" s="112" t="s">
        <v>1</v>
      </c>
      <c r="BB79" s="112" t="s">
        <v>1</v>
      </c>
      <c r="BC79" s="112" t="s">
        <v>4495</v>
      </c>
      <c r="BD79" s="112" t="s">
        <v>88</v>
      </c>
    </row>
    <row r="80" spans="1:56" x14ac:dyDescent="0.1">
      <c r="AZ80" s="112" t="s">
        <v>863</v>
      </c>
      <c r="BA80" s="112" t="s">
        <v>1</v>
      </c>
      <c r="BB80" s="112" t="s">
        <v>1</v>
      </c>
      <c r="BC80" s="112" t="s">
        <v>4496</v>
      </c>
      <c r="BD80" s="112" t="s">
        <v>88</v>
      </c>
    </row>
    <row r="81" spans="1:56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Z81" s="112" t="s">
        <v>4497</v>
      </c>
      <c r="BA81" s="112" t="s">
        <v>1</v>
      </c>
      <c r="BB81" s="112" t="s">
        <v>1</v>
      </c>
      <c r="BC81" s="112" t="s">
        <v>4439</v>
      </c>
      <c r="BD81" s="112" t="s">
        <v>88</v>
      </c>
    </row>
    <row r="82" spans="1:56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Z82" s="112" t="s">
        <v>867</v>
      </c>
      <c r="BA82" s="112" t="s">
        <v>220</v>
      </c>
      <c r="BB82" s="112" t="s">
        <v>1</v>
      </c>
      <c r="BC82" s="112" t="s">
        <v>4498</v>
      </c>
      <c r="BD82" s="112" t="s">
        <v>88</v>
      </c>
    </row>
    <row r="83" spans="1:56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56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56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56" s="1" customFormat="1" ht="12" customHeight="1" x14ac:dyDescent="0.1">
      <c r="B86" s="21"/>
      <c r="C86" s="28" t="s">
        <v>228</v>
      </c>
      <c r="L86" s="21"/>
    </row>
    <row r="87" spans="1:56" s="2" customFormat="1" ht="16.5" customHeight="1" x14ac:dyDescent="0.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56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56" s="2" customFormat="1" ht="16.5" customHeight="1" x14ac:dyDescent="0.1">
      <c r="A89" s="35"/>
      <c r="B89" s="36"/>
      <c r="C89" s="35"/>
      <c r="D89" s="35"/>
      <c r="E89" s="321" t="str">
        <f>E11</f>
        <v>04 - Nové konštrukcie Blok F2.2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56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56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56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56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56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56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56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J155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 x14ac:dyDescent="0.1">
      <c r="B99" s="131"/>
      <c r="D99" s="132" t="s">
        <v>244</v>
      </c>
      <c r="E99" s="133"/>
      <c r="F99" s="133"/>
      <c r="G99" s="133"/>
      <c r="H99" s="133"/>
      <c r="I99" s="133"/>
      <c r="J99" s="134">
        <f>J156</f>
        <v>0</v>
      </c>
      <c r="L99" s="131"/>
    </row>
    <row r="100" spans="1:47" s="10" customFormat="1" ht="19.899999999999999" customHeight="1" x14ac:dyDescent="0.1">
      <c r="B100" s="135"/>
      <c r="D100" s="136" t="s">
        <v>573</v>
      </c>
      <c r="E100" s="137"/>
      <c r="F100" s="137"/>
      <c r="G100" s="137"/>
      <c r="H100" s="137"/>
      <c r="I100" s="137"/>
      <c r="J100" s="138">
        <f>J157</f>
        <v>0</v>
      </c>
      <c r="L100" s="135"/>
    </row>
    <row r="101" spans="1:47" s="10" customFormat="1" ht="19.899999999999999" customHeight="1" x14ac:dyDescent="0.1">
      <c r="B101" s="135"/>
      <c r="D101" s="136" t="s">
        <v>873</v>
      </c>
      <c r="E101" s="137"/>
      <c r="F101" s="137"/>
      <c r="G101" s="137"/>
      <c r="H101" s="137"/>
      <c r="I101" s="137"/>
      <c r="J101" s="138">
        <f>J191</f>
        <v>0</v>
      </c>
      <c r="L101" s="135"/>
    </row>
    <row r="102" spans="1:47" s="10" customFormat="1" ht="19.899999999999999" customHeight="1" x14ac:dyDescent="0.1">
      <c r="B102" s="135"/>
      <c r="D102" s="136" t="s">
        <v>874</v>
      </c>
      <c r="E102" s="137"/>
      <c r="F102" s="137"/>
      <c r="G102" s="137"/>
      <c r="H102" s="137"/>
      <c r="I102" s="137"/>
      <c r="J102" s="138">
        <f>J221</f>
        <v>0</v>
      </c>
      <c r="L102" s="135"/>
    </row>
    <row r="103" spans="1:47" s="10" customFormat="1" ht="19.899999999999999" customHeight="1" x14ac:dyDescent="0.1">
      <c r="B103" s="135"/>
      <c r="D103" s="136" t="s">
        <v>875</v>
      </c>
      <c r="E103" s="137"/>
      <c r="F103" s="137"/>
      <c r="G103" s="137"/>
      <c r="H103" s="137"/>
      <c r="I103" s="137"/>
      <c r="J103" s="138">
        <f>J302</f>
        <v>0</v>
      </c>
      <c r="L103" s="135"/>
    </row>
    <row r="104" spans="1:47" s="10" customFormat="1" ht="19.899999999999999" customHeight="1" x14ac:dyDescent="0.1">
      <c r="B104" s="135"/>
      <c r="D104" s="136" t="s">
        <v>876</v>
      </c>
      <c r="E104" s="137"/>
      <c r="F104" s="137"/>
      <c r="G104" s="137"/>
      <c r="H104" s="137"/>
      <c r="I104" s="137"/>
      <c r="J104" s="138">
        <f>J343</f>
        <v>0</v>
      </c>
      <c r="L104" s="135"/>
    </row>
    <row r="105" spans="1:47" s="10" customFormat="1" ht="19.899999999999999" customHeight="1" x14ac:dyDescent="0.1">
      <c r="B105" s="135"/>
      <c r="D105" s="136" t="s">
        <v>877</v>
      </c>
      <c r="E105" s="137"/>
      <c r="F105" s="137"/>
      <c r="G105" s="137"/>
      <c r="H105" s="137"/>
      <c r="I105" s="137"/>
      <c r="J105" s="138">
        <f>J358</f>
        <v>0</v>
      </c>
      <c r="L105" s="135"/>
    </row>
    <row r="106" spans="1:47" s="10" customFormat="1" ht="19.899999999999999" customHeight="1" x14ac:dyDescent="0.1">
      <c r="B106" s="135"/>
      <c r="D106" s="136" t="s">
        <v>245</v>
      </c>
      <c r="E106" s="137"/>
      <c r="F106" s="137"/>
      <c r="G106" s="137"/>
      <c r="H106" s="137"/>
      <c r="I106" s="137"/>
      <c r="J106" s="138">
        <f>J530</f>
        <v>0</v>
      </c>
      <c r="L106" s="135"/>
    </row>
    <row r="107" spans="1:47" s="10" customFormat="1" ht="19.899999999999999" customHeight="1" x14ac:dyDescent="0.1">
      <c r="B107" s="135"/>
      <c r="D107" s="136" t="s">
        <v>246</v>
      </c>
      <c r="E107" s="137"/>
      <c r="F107" s="137"/>
      <c r="G107" s="137"/>
      <c r="H107" s="137"/>
      <c r="I107" s="137"/>
      <c r="J107" s="138">
        <f>J604</f>
        <v>0</v>
      </c>
      <c r="L107" s="135"/>
    </row>
    <row r="108" spans="1:47" s="9" customFormat="1" ht="24.95" customHeight="1" x14ac:dyDescent="0.1">
      <c r="B108" s="131"/>
      <c r="D108" s="132" t="s">
        <v>247</v>
      </c>
      <c r="E108" s="133"/>
      <c r="F108" s="133"/>
      <c r="G108" s="133"/>
      <c r="H108" s="133"/>
      <c r="I108" s="133"/>
      <c r="J108" s="134">
        <f>J606</f>
        <v>0</v>
      </c>
      <c r="L108" s="131"/>
    </row>
    <row r="109" spans="1:47" s="10" customFormat="1" ht="19.899999999999999" customHeight="1" x14ac:dyDescent="0.1">
      <c r="B109" s="135"/>
      <c r="D109" s="136" t="s">
        <v>878</v>
      </c>
      <c r="E109" s="137"/>
      <c r="F109" s="137"/>
      <c r="G109" s="137"/>
      <c r="H109" s="137"/>
      <c r="I109" s="137"/>
      <c r="J109" s="138">
        <f>J607</f>
        <v>0</v>
      </c>
      <c r="L109" s="135"/>
    </row>
    <row r="110" spans="1:47" s="10" customFormat="1" ht="19.899999999999999" customHeight="1" x14ac:dyDescent="0.1">
      <c r="B110" s="135"/>
      <c r="D110" s="136" t="s">
        <v>879</v>
      </c>
      <c r="E110" s="137"/>
      <c r="F110" s="137"/>
      <c r="G110" s="137"/>
      <c r="H110" s="137"/>
      <c r="I110" s="137"/>
      <c r="J110" s="138">
        <f>J647</f>
        <v>0</v>
      </c>
      <c r="L110" s="135"/>
    </row>
    <row r="111" spans="1:47" s="10" customFormat="1" ht="19.899999999999999" customHeight="1" x14ac:dyDescent="0.1">
      <c r="B111" s="135"/>
      <c r="D111" s="136" t="s">
        <v>880</v>
      </c>
      <c r="E111" s="137"/>
      <c r="F111" s="137"/>
      <c r="G111" s="137"/>
      <c r="H111" s="137"/>
      <c r="I111" s="137"/>
      <c r="J111" s="138">
        <f>J733</f>
        <v>0</v>
      </c>
      <c r="L111" s="135"/>
    </row>
    <row r="112" spans="1:47" s="10" customFormat="1" ht="19.899999999999999" customHeight="1" x14ac:dyDescent="0.1">
      <c r="B112" s="135"/>
      <c r="D112" s="136" t="s">
        <v>881</v>
      </c>
      <c r="E112" s="137"/>
      <c r="F112" s="137"/>
      <c r="G112" s="137"/>
      <c r="H112" s="137"/>
      <c r="I112" s="137"/>
      <c r="J112" s="138">
        <f>J800</f>
        <v>0</v>
      </c>
      <c r="L112" s="135"/>
    </row>
    <row r="113" spans="2:12" s="10" customFormat="1" ht="19.899999999999999" customHeight="1" x14ac:dyDescent="0.1">
      <c r="B113" s="135"/>
      <c r="D113" s="136" t="s">
        <v>248</v>
      </c>
      <c r="E113" s="137"/>
      <c r="F113" s="137"/>
      <c r="G113" s="137"/>
      <c r="H113" s="137"/>
      <c r="I113" s="137"/>
      <c r="J113" s="138">
        <f>J828</f>
        <v>0</v>
      </c>
      <c r="L113" s="135"/>
    </row>
    <row r="114" spans="2:12" s="10" customFormat="1" ht="19.899999999999999" customHeight="1" x14ac:dyDescent="0.1">
      <c r="B114" s="135"/>
      <c r="D114" s="136" t="s">
        <v>249</v>
      </c>
      <c r="E114" s="137"/>
      <c r="F114" s="137"/>
      <c r="G114" s="137"/>
      <c r="H114" s="137"/>
      <c r="I114" s="137"/>
      <c r="J114" s="138">
        <f>J834</f>
        <v>0</v>
      </c>
      <c r="L114" s="135"/>
    </row>
    <row r="115" spans="2:12" s="10" customFormat="1" ht="19.899999999999999" customHeight="1" x14ac:dyDescent="0.1">
      <c r="B115" s="135"/>
      <c r="D115" s="136" t="s">
        <v>250</v>
      </c>
      <c r="E115" s="137"/>
      <c r="F115" s="137"/>
      <c r="G115" s="137"/>
      <c r="H115" s="137"/>
      <c r="I115" s="137"/>
      <c r="J115" s="138">
        <f>J945</f>
        <v>0</v>
      </c>
      <c r="L115" s="135"/>
    </row>
    <row r="116" spans="2:12" s="10" customFormat="1" ht="19.899999999999999" customHeight="1" x14ac:dyDescent="0.1">
      <c r="B116" s="135"/>
      <c r="D116" s="136" t="s">
        <v>251</v>
      </c>
      <c r="E116" s="137"/>
      <c r="F116" s="137"/>
      <c r="G116" s="137"/>
      <c r="H116" s="137"/>
      <c r="I116" s="137"/>
      <c r="J116" s="138">
        <f>J1024</f>
        <v>0</v>
      </c>
      <c r="L116" s="135"/>
    </row>
    <row r="117" spans="2:12" s="10" customFormat="1" ht="19.899999999999999" customHeight="1" x14ac:dyDescent="0.1">
      <c r="B117" s="135"/>
      <c r="D117" s="136" t="s">
        <v>252</v>
      </c>
      <c r="E117" s="137"/>
      <c r="F117" s="137"/>
      <c r="G117" s="137"/>
      <c r="H117" s="137"/>
      <c r="I117" s="137"/>
      <c r="J117" s="138">
        <f>J1097</f>
        <v>0</v>
      </c>
      <c r="L117" s="135"/>
    </row>
    <row r="118" spans="2:12" s="10" customFormat="1" ht="19.899999999999999" customHeight="1" x14ac:dyDescent="0.1">
      <c r="B118" s="135"/>
      <c r="D118" s="136" t="s">
        <v>253</v>
      </c>
      <c r="E118" s="137"/>
      <c r="F118" s="137"/>
      <c r="G118" s="137"/>
      <c r="H118" s="137"/>
      <c r="I118" s="137"/>
      <c r="J118" s="138">
        <f>J1120</f>
        <v>0</v>
      </c>
      <c r="L118" s="135"/>
    </row>
    <row r="119" spans="2:12" s="10" customFormat="1" ht="19.899999999999999" customHeight="1" x14ac:dyDescent="0.1">
      <c r="B119" s="135"/>
      <c r="D119" s="136" t="s">
        <v>882</v>
      </c>
      <c r="E119" s="137"/>
      <c r="F119" s="137"/>
      <c r="G119" s="137"/>
      <c r="H119" s="137"/>
      <c r="I119" s="137"/>
      <c r="J119" s="138">
        <f>J1375</f>
        <v>0</v>
      </c>
      <c r="L119" s="135"/>
    </row>
    <row r="120" spans="2:12" s="10" customFormat="1" ht="19.899999999999999" customHeight="1" x14ac:dyDescent="0.1">
      <c r="B120" s="135"/>
      <c r="D120" s="136" t="s">
        <v>4499</v>
      </c>
      <c r="E120" s="137"/>
      <c r="F120" s="137"/>
      <c r="G120" s="137"/>
      <c r="H120" s="137"/>
      <c r="I120" s="137"/>
      <c r="J120" s="138">
        <f>J1394</f>
        <v>0</v>
      </c>
      <c r="L120" s="135"/>
    </row>
    <row r="121" spans="2:12" s="10" customFormat="1" ht="19.899999999999999" customHeight="1" x14ac:dyDescent="0.1">
      <c r="B121" s="135"/>
      <c r="D121" s="136" t="s">
        <v>883</v>
      </c>
      <c r="E121" s="137"/>
      <c r="F121" s="137"/>
      <c r="G121" s="137"/>
      <c r="H121" s="137"/>
      <c r="I121" s="137"/>
      <c r="J121" s="138">
        <f>J1405</f>
        <v>0</v>
      </c>
      <c r="L121" s="135"/>
    </row>
    <row r="122" spans="2:12" s="10" customFormat="1" ht="19.899999999999999" customHeight="1" x14ac:dyDescent="0.1">
      <c r="B122" s="135"/>
      <c r="D122" s="136" t="s">
        <v>884</v>
      </c>
      <c r="E122" s="137"/>
      <c r="F122" s="137"/>
      <c r="G122" s="137"/>
      <c r="H122" s="137"/>
      <c r="I122" s="137"/>
      <c r="J122" s="138">
        <f>J1419</f>
        <v>0</v>
      </c>
      <c r="L122" s="135"/>
    </row>
    <row r="123" spans="2:12" s="10" customFormat="1" ht="19.899999999999999" customHeight="1" x14ac:dyDescent="0.1">
      <c r="B123" s="135"/>
      <c r="D123" s="136" t="s">
        <v>885</v>
      </c>
      <c r="E123" s="137"/>
      <c r="F123" s="137"/>
      <c r="G123" s="137"/>
      <c r="H123" s="137"/>
      <c r="I123" s="137"/>
      <c r="J123" s="138">
        <f>J1438</f>
        <v>0</v>
      </c>
      <c r="L123" s="135"/>
    </row>
    <row r="124" spans="2:12" s="10" customFormat="1" ht="19.899999999999999" customHeight="1" x14ac:dyDescent="0.1">
      <c r="B124" s="135"/>
      <c r="D124" s="136" t="s">
        <v>886</v>
      </c>
      <c r="E124" s="137"/>
      <c r="F124" s="137"/>
      <c r="G124" s="137"/>
      <c r="H124" s="137"/>
      <c r="I124" s="137"/>
      <c r="J124" s="138">
        <f>J1475</f>
        <v>0</v>
      </c>
      <c r="L124" s="135"/>
    </row>
    <row r="125" spans="2:12" s="10" customFormat="1" ht="19.899999999999999" customHeight="1" x14ac:dyDescent="0.1">
      <c r="B125" s="135"/>
      <c r="D125" s="136" t="s">
        <v>4500</v>
      </c>
      <c r="E125" s="137"/>
      <c r="F125" s="137"/>
      <c r="G125" s="137"/>
      <c r="H125" s="137"/>
      <c r="I125" s="137"/>
      <c r="J125" s="138">
        <f>J1534</f>
        <v>0</v>
      </c>
      <c r="L125" s="135"/>
    </row>
    <row r="126" spans="2:12" s="10" customFormat="1" ht="19.899999999999999" customHeight="1" x14ac:dyDescent="0.1">
      <c r="B126" s="135"/>
      <c r="D126" s="136" t="s">
        <v>887</v>
      </c>
      <c r="E126" s="137"/>
      <c r="F126" s="137"/>
      <c r="G126" s="137"/>
      <c r="H126" s="137"/>
      <c r="I126" s="137"/>
      <c r="J126" s="138">
        <f>J1541</f>
        <v>0</v>
      </c>
      <c r="L126" s="135"/>
    </row>
    <row r="127" spans="2:12" s="9" customFormat="1" ht="24.95" customHeight="1" x14ac:dyDescent="0.1">
      <c r="B127" s="131"/>
      <c r="D127" s="132" t="s">
        <v>888</v>
      </c>
      <c r="E127" s="133"/>
      <c r="F127" s="133"/>
      <c r="G127" s="133"/>
      <c r="H127" s="133"/>
      <c r="I127" s="133"/>
      <c r="J127" s="134">
        <f>J1562</f>
        <v>0</v>
      </c>
      <c r="L127" s="131"/>
    </row>
    <row r="128" spans="2:12" s="10" customFormat="1" ht="19.899999999999999" customHeight="1" x14ac:dyDescent="0.1">
      <c r="B128" s="135"/>
      <c r="D128" s="136" t="s">
        <v>889</v>
      </c>
      <c r="E128" s="137"/>
      <c r="F128" s="137"/>
      <c r="G128" s="137"/>
      <c r="H128" s="137"/>
      <c r="I128" s="137"/>
      <c r="J128" s="138">
        <f>J1563</f>
        <v>0</v>
      </c>
      <c r="L128" s="135"/>
    </row>
    <row r="129" spans="1:65" s="2" customFormat="1" ht="21.75" customHeight="1" x14ac:dyDescent="0.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 x14ac:dyDescent="0.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29.25" customHeight="1" x14ac:dyDescent="0.1">
      <c r="A131" s="35"/>
      <c r="B131" s="36"/>
      <c r="C131" s="130" t="s">
        <v>254</v>
      </c>
      <c r="D131" s="35"/>
      <c r="E131" s="35"/>
      <c r="F131" s="35"/>
      <c r="G131" s="35"/>
      <c r="H131" s="35"/>
      <c r="I131" s="35"/>
      <c r="J131" s="139">
        <f>ROUND(J132,2)</f>
        <v>0</v>
      </c>
      <c r="K131" s="35"/>
      <c r="L131" s="45"/>
      <c r="N131" s="140" t="s">
        <v>39</v>
      </c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8" customHeight="1" x14ac:dyDescent="0.1">
      <c r="A132" s="35"/>
      <c r="B132" s="141"/>
      <c r="C132" s="142"/>
      <c r="D132" s="338" t="s">
        <v>255</v>
      </c>
      <c r="E132" s="342"/>
      <c r="F132" s="342"/>
      <c r="G132" s="142"/>
      <c r="H132" s="142"/>
      <c r="I132" s="142"/>
      <c r="J132" s="102">
        <v>0</v>
      </c>
      <c r="K132" s="142"/>
      <c r="L132" s="143"/>
      <c r="M132" s="144"/>
      <c r="N132" s="145" t="s">
        <v>41</v>
      </c>
      <c r="O132" s="144"/>
      <c r="P132" s="144"/>
      <c r="Q132" s="144"/>
      <c r="R132" s="144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  <c r="AU132" s="144"/>
      <c r="AV132" s="144"/>
      <c r="AW132" s="144"/>
      <c r="AX132" s="144"/>
      <c r="AY132" s="146" t="s">
        <v>256</v>
      </c>
      <c r="AZ132" s="144"/>
      <c r="BA132" s="144"/>
      <c r="BB132" s="144"/>
      <c r="BC132" s="144"/>
      <c r="BD132" s="144"/>
      <c r="BE132" s="147">
        <f t="shared" ref="BE132" si="0">IF(N132="základná",J132,0)</f>
        <v>0</v>
      </c>
      <c r="BF132" s="147">
        <f t="shared" ref="BF132" si="1">IF(N132="znížená",J132,0)</f>
        <v>0</v>
      </c>
      <c r="BG132" s="147">
        <f t="shared" ref="BG132" si="2">IF(N132="zákl. prenesená",J132,0)</f>
        <v>0</v>
      </c>
      <c r="BH132" s="147">
        <f t="shared" ref="BH132" si="3">IF(N132="zníž. prenesená",J132,0)</f>
        <v>0</v>
      </c>
      <c r="BI132" s="147">
        <f t="shared" ref="BI132" si="4">IF(N132="nulová",J132,0)</f>
        <v>0</v>
      </c>
      <c r="BJ132" s="146" t="s">
        <v>88</v>
      </c>
      <c r="BK132" s="144"/>
      <c r="BL132" s="144"/>
      <c r="BM132" s="144"/>
    </row>
    <row r="133" spans="1:65" s="2" customFormat="1" x14ac:dyDescent="0.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29.25" customHeight="1" x14ac:dyDescent="0.1">
      <c r="A134" s="35"/>
      <c r="B134" s="36"/>
      <c r="C134" s="109" t="s">
        <v>213</v>
      </c>
      <c r="D134" s="110"/>
      <c r="E134" s="110"/>
      <c r="F134" s="110"/>
      <c r="G134" s="110"/>
      <c r="H134" s="110"/>
      <c r="I134" s="110"/>
      <c r="J134" s="111">
        <f>ROUND(J98+J131,2)</f>
        <v>0</v>
      </c>
      <c r="K134" s="110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6.95" customHeight="1" x14ac:dyDescent="0.1">
      <c r="A135" s="35"/>
      <c r="B135" s="50"/>
      <c r="C135" s="51"/>
      <c r="D135" s="51"/>
      <c r="E135" s="51"/>
      <c r="F135" s="51"/>
      <c r="G135" s="51"/>
      <c r="H135" s="51"/>
      <c r="I135" s="51"/>
      <c r="J135" s="51"/>
      <c r="K135" s="51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9" spans="1:65" s="2" customFormat="1" ht="6.95" customHeight="1" x14ac:dyDescent="0.1">
      <c r="A139" s="35"/>
      <c r="B139" s="52"/>
      <c r="C139" s="53"/>
      <c r="D139" s="53"/>
      <c r="E139" s="53"/>
      <c r="F139" s="53"/>
      <c r="G139" s="53"/>
      <c r="H139" s="53"/>
      <c r="I139" s="53"/>
      <c r="J139" s="53"/>
      <c r="K139" s="53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2" customFormat="1" ht="24.95" customHeight="1" x14ac:dyDescent="0.1">
      <c r="A140" s="35"/>
      <c r="B140" s="36"/>
      <c r="C140" s="22" t="s">
        <v>257</v>
      </c>
      <c r="D140" s="35"/>
      <c r="E140" s="35"/>
      <c r="F140" s="35"/>
      <c r="G140" s="35"/>
      <c r="H140" s="35"/>
      <c r="I140" s="35"/>
      <c r="J140" s="35"/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5" s="2" customFormat="1" ht="6.95" customHeight="1" x14ac:dyDescent="0.1">
      <c r="A141" s="35"/>
      <c r="B141" s="36"/>
      <c r="C141" s="35"/>
      <c r="D141" s="35"/>
      <c r="E141" s="35"/>
      <c r="F141" s="35"/>
      <c r="G141" s="35"/>
      <c r="H141" s="35"/>
      <c r="I141" s="35"/>
      <c r="J141" s="35"/>
      <c r="K141" s="35"/>
      <c r="L141" s="4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65" s="2" customFormat="1" ht="12" customHeight="1" x14ac:dyDescent="0.1">
      <c r="A142" s="35"/>
      <c r="B142" s="36"/>
      <c r="C142" s="28" t="s">
        <v>14</v>
      </c>
      <c r="D142" s="35"/>
      <c r="E142" s="35"/>
      <c r="F142" s="35"/>
      <c r="G142" s="35"/>
      <c r="H142" s="35"/>
      <c r="I142" s="35"/>
      <c r="J142" s="35"/>
      <c r="K142" s="35"/>
      <c r="L142" s="4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pans="1:65" s="2" customFormat="1" ht="16.5" customHeight="1" x14ac:dyDescent="0.1">
      <c r="A143" s="35"/>
      <c r="B143" s="36"/>
      <c r="C143" s="35"/>
      <c r="D143" s="35"/>
      <c r="E143" s="340" t="str">
        <f>E7</f>
        <v>Kreatívne cenrum Nitra - Martinský vrch</v>
      </c>
      <c r="F143" s="341"/>
      <c r="G143" s="341"/>
      <c r="H143" s="341"/>
      <c r="I143" s="35"/>
      <c r="J143" s="35"/>
      <c r="K143" s="35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1" customFormat="1" ht="12" customHeight="1" x14ac:dyDescent="0.1">
      <c r="B144" s="21"/>
      <c r="C144" s="28" t="s">
        <v>228</v>
      </c>
      <c r="L144" s="21"/>
    </row>
    <row r="145" spans="1:65" s="2" customFormat="1" ht="16.5" customHeight="1" x14ac:dyDescent="0.1">
      <c r="A145" s="35"/>
      <c r="B145" s="36"/>
      <c r="C145" s="35"/>
      <c r="D145" s="35"/>
      <c r="E145" s="340" t="s">
        <v>4222</v>
      </c>
      <c r="F145" s="339"/>
      <c r="G145" s="339"/>
      <c r="H145" s="339"/>
      <c r="I145" s="35"/>
      <c r="J145" s="35"/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5" s="2" customFormat="1" ht="12" customHeight="1" x14ac:dyDescent="0.1">
      <c r="A146" s="35"/>
      <c r="B146" s="36"/>
      <c r="C146" s="28" t="s">
        <v>233</v>
      </c>
      <c r="D146" s="35"/>
      <c r="E146" s="35"/>
      <c r="F146" s="35"/>
      <c r="G146" s="35"/>
      <c r="H146" s="35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65" s="2" customFormat="1" ht="16.5" customHeight="1" x14ac:dyDescent="0.1">
      <c r="A147" s="35"/>
      <c r="B147" s="36"/>
      <c r="C147" s="35"/>
      <c r="D147" s="35"/>
      <c r="E147" s="321" t="str">
        <f>E11</f>
        <v>04 - Nové konštrukcie Blok F2.2</v>
      </c>
      <c r="F147" s="339"/>
      <c r="G147" s="339"/>
      <c r="H147" s="339"/>
      <c r="I147" s="35"/>
      <c r="J147" s="35"/>
      <c r="K147" s="35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65" s="2" customFormat="1" ht="6.95" customHeight="1" x14ac:dyDescent="0.1">
      <c r="A148" s="35"/>
      <c r="B148" s="36"/>
      <c r="C148" s="35"/>
      <c r="D148" s="35"/>
      <c r="E148" s="35"/>
      <c r="F148" s="35"/>
      <c r="G148" s="35"/>
      <c r="H148" s="35"/>
      <c r="I148" s="35"/>
      <c r="J148" s="35"/>
      <c r="K148" s="35"/>
      <c r="L148" s="4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65" s="2" customFormat="1" ht="12" customHeight="1" x14ac:dyDescent="0.1">
      <c r="A149" s="35"/>
      <c r="B149" s="36"/>
      <c r="C149" s="28" t="s">
        <v>18</v>
      </c>
      <c r="D149" s="35"/>
      <c r="E149" s="35"/>
      <c r="F149" s="26" t="str">
        <f>F14</f>
        <v>Nitra</v>
      </c>
      <c r="G149" s="35"/>
      <c r="H149" s="35"/>
      <c r="I149" s="28" t="s">
        <v>20</v>
      </c>
      <c r="J149" s="58" t="str">
        <f>IF(J14="","",J14)</f>
        <v>26. 8. 2020</v>
      </c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65" s="2" customFormat="1" ht="6.95" customHeight="1" x14ac:dyDescent="0.1">
      <c r="A150" s="35"/>
      <c r="B150" s="36"/>
      <c r="C150" s="35"/>
      <c r="D150" s="35"/>
      <c r="E150" s="35"/>
      <c r="F150" s="35"/>
      <c r="G150" s="35"/>
      <c r="H150" s="35"/>
      <c r="I150" s="35"/>
      <c r="J150" s="35"/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65" s="2" customFormat="1" ht="40.15" customHeight="1" x14ac:dyDescent="0.15">
      <c r="A151" s="35"/>
      <c r="B151" s="36"/>
      <c r="C151" s="28" t="s">
        <v>22</v>
      </c>
      <c r="D151" s="35"/>
      <c r="E151" s="35"/>
      <c r="F151" s="26" t="str">
        <f>E17</f>
        <v>Mesto Nitra, Štefánikova tr. 60, 949 01 Nitra</v>
      </c>
      <c r="G151" s="35"/>
      <c r="H151" s="35"/>
      <c r="I151" s="28" t="s">
        <v>28</v>
      </c>
      <c r="J151" s="31" t="str">
        <f>E23</f>
        <v>Mesto Nitra, Štefánikova tr. 60, 949 01 Nitra</v>
      </c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65" s="2" customFormat="1" ht="15.2" customHeight="1" x14ac:dyDescent="0.15">
      <c r="A152" s="35"/>
      <c r="B152" s="36"/>
      <c r="C152" s="28" t="s">
        <v>26</v>
      </c>
      <c r="D152" s="35"/>
      <c r="E152" s="35"/>
      <c r="F152" s="26" t="str">
        <f>IF(E20="","",E20)</f>
        <v>Vyplň údaj</v>
      </c>
      <c r="G152" s="35"/>
      <c r="H152" s="35"/>
      <c r="I152" s="28" t="s">
        <v>30</v>
      </c>
      <c r="J152" s="31" t="str">
        <f>E26</f>
        <v>Mesto Nitra</v>
      </c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65" s="2" customFormat="1" ht="10.35" customHeight="1" x14ac:dyDescent="0.1">
      <c r="A153" s="35"/>
      <c r="B153" s="36"/>
      <c r="C153" s="35"/>
      <c r="D153" s="35"/>
      <c r="E153" s="35"/>
      <c r="F153" s="35"/>
      <c r="G153" s="35"/>
      <c r="H153" s="35"/>
      <c r="I153" s="35"/>
      <c r="J153" s="35"/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65" s="11" customFormat="1" ht="29.25" customHeight="1" x14ac:dyDescent="0.15">
      <c r="A154" s="148"/>
      <c r="B154" s="149"/>
      <c r="C154" s="150" t="s">
        <v>258</v>
      </c>
      <c r="D154" s="151" t="s">
        <v>60</v>
      </c>
      <c r="E154" s="151" t="s">
        <v>56</v>
      </c>
      <c r="F154" s="151" t="s">
        <v>57</v>
      </c>
      <c r="G154" s="151" t="s">
        <v>259</v>
      </c>
      <c r="H154" s="151" t="s">
        <v>260</v>
      </c>
      <c r="I154" s="151" t="s">
        <v>261</v>
      </c>
      <c r="J154" s="152" t="s">
        <v>241</v>
      </c>
      <c r="K154" s="153" t="s">
        <v>262</v>
      </c>
      <c r="L154" s="154"/>
      <c r="M154" s="65" t="s">
        <v>1</v>
      </c>
      <c r="N154" s="66" t="s">
        <v>39</v>
      </c>
      <c r="O154" s="66" t="s">
        <v>263</v>
      </c>
      <c r="P154" s="66" t="s">
        <v>264</v>
      </c>
      <c r="Q154" s="66" t="s">
        <v>265</v>
      </c>
      <c r="R154" s="66" t="s">
        <v>266</v>
      </c>
      <c r="S154" s="66" t="s">
        <v>267</v>
      </c>
      <c r="T154" s="67" t="s">
        <v>268</v>
      </c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</row>
    <row r="155" spans="1:65" s="2" customFormat="1" ht="22.9" customHeight="1" x14ac:dyDescent="0.15">
      <c r="A155" s="35"/>
      <c r="B155" s="36"/>
      <c r="C155" s="72" t="s">
        <v>238</v>
      </c>
      <c r="D155" s="35"/>
      <c r="E155" s="35"/>
      <c r="F155" s="35"/>
      <c r="G155" s="35"/>
      <c r="H155" s="35"/>
      <c r="I155" s="35"/>
      <c r="J155" s="155">
        <f>BK155</f>
        <v>0</v>
      </c>
      <c r="K155" s="35"/>
      <c r="L155" s="36"/>
      <c r="M155" s="68"/>
      <c r="N155" s="59"/>
      <c r="O155" s="69"/>
      <c r="P155" s="156">
        <f>P156+P606+P1562</f>
        <v>0</v>
      </c>
      <c r="Q155" s="69"/>
      <c r="R155" s="156">
        <f>R156+R606+R1562</f>
        <v>1854.95191358698</v>
      </c>
      <c r="S155" s="69"/>
      <c r="T155" s="157">
        <f>T156+T606+T1562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8" t="s">
        <v>74</v>
      </c>
      <c r="AU155" s="18" t="s">
        <v>243</v>
      </c>
      <c r="BK155" s="158">
        <f>BK156+BK606+BK1562</f>
        <v>0</v>
      </c>
    </row>
    <row r="156" spans="1:65" s="12" customFormat="1" ht="25.9" customHeight="1" x14ac:dyDescent="0.15">
      <c r="B156" s="159"/>
      <c r="D156" s="160" t="s">
        <v>74</v>
      </c>
      <c r="E156" s="161" t="s">
        <v>269</v>
      </c>
      <c r="F156" s="161" t="s">
        <v>270</v>
      </c>
      <c r="I156" s="162"/>
      <c r="J156" s="163">
        <f>BK156</f>
        <v>0</v>
      </c>
      <c r="L156" s="159"/>
      <c r="M156" s="164"/>
      <c r="N156" s="165"/>
      <c r="O156" s="165"/>
      <c r="P156" s="166">
        <f>P157+P191+P221+P302+P343+P358+P530+P604</f>
        <v>0</v>
      </c>
      <c r="Q156" s="165"/>
      <c r="R156" s="166">
        <f>R157+R191+R221+R302+R343+R358+R530+R604</f>
        <v>1614.9889318138501</v>
      </c>
      <c r="S156" s="165"/>
      <c r="T156" s="167">
        <f>T157+T191+T221+T302+T343+T358+T530+T604</f>
        <v>0</v>
      </c>
      <c r="AR156" s="160" t="s">
        <v>82</v>
      </c>
      <c r="AT156" s="168" t="s">
        <v>74</v>
      </c>
      <c r="AU156" s="168" t="s">
        <v>75</v>
      </c>
      <c r="AY156" s="160" t="s">
        <v>271</v>
      </c>
      <c r="BK156" s="169">
        <f>BK157+BK191+BK221+BK302+BK343+BK358+BK530+BK604</f>
        <v>0</v>
      </c>
    </row>
    <row r="157" spans="1:65" s="12" customFormat="1" ht="22.9" customHeight="1" x14ac:dyDescent="0.15">
      <c r="B157" s="159"/>
      <c r="D157" s="160" t="s">
        <v>74</v>
      </c>
      <c r="E157" s="170" t="s">
        <v>82</v>
      </c>
      <c r="F157" s="170" t="s">
        <v>575</v>
      </c>
      <c r="I157" s="162"/>
      <c r="J157" s="171">
        <f>BK157</f>
        <v>0</v>
      </c>
      <c r="L157" s="159"/>
      <c r="M157" s="164"/>
      <c r="N157" s="165"/>
      <c r="O157" s="165"/>
      <c r="P157" s="166">
        <f>SUM(P158:P190)</f>
        <v>0</v>
      </c>
      <c r="Q157" s="165"/>
      <c r="R157" s="166">
        <f>SUM(R158:R190)</f>
        <v>0.1453632</v>
      </c>
      <c r="S157" s="165"/>
      <c r="T157" s="167">
        <f>SUM(T158:T190)</f>
        <v>0</v>
      </c>
      <c r="AR157" s="160" t="s">
        <v>82</v>
      </c>
      <c r="AT157" s="168" t="s">
        <v>74</v>
      </c>
      <c r="AU157" s="168" t="s">
        <v>82</v>
      </c>
      <c r="AY157" s="160" t="s">
        <v>271</v>
      </c>
      <c r="BK157" s="169">
        <f>SUM(BK158:BK190)</f>
        <v>0</v>
      </c>
    </row>
    <row r="158" spans="1:65" s="2" customFormat="1" ht="21.75" customHeight="1" x14ac:dyDescent="0.15">
      <c r="A158" s="35"/>
      <c r="B158" s="141"/>
      <c r="C158" s="172" t="s">
        <v>82</v>
      </c>
      <c r="D158" s="172" t="s">
        <v>274</v>
      </c>
      <c r="E158" s="173" t="s">
        <v>890</v>
      </c>
      <c r="F158" s="174" t="s">
        <v>891</v>
      </c>
      <c r="G158" s="175" t="s">
        <v>289</v>
      </c>
      <c r="H158" s="176">
        <v>23.94</v>
      </c>
      <c r="I158" s="177"/>
      <c r="J158" s="176">
        <f>ROUND(I158*H158,2)</f>
        <v>0</v>
      </c>
      <c r="K158" s="178"/>
      <c r="L158" s="36"/>
      <c r="M158" s="179" t="s">
        <v>1</v>
      </c>
      <c r="N158" s="180" t="s">
        <v>41</v>
      </c>
      <c r="O158" s="61"/>
      <c r="P158" s="181">
        <f>O158*H158</f>
        <v>0</v>
      </c>
      <c r="Q158" s="181">
        <v>0</v>
      </c>
      <c r="R158" s="181">
        <f>Q158*H158</f>
        <v>0</v>
      </c>
      <c r="S158" s="181">
        <v>0</v>
      </c>
      <c r="T158" s="18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88</v>
      </c>
      <c r="BK158" s="105">
        <f>ROUND(I158*H158,2)</f>
        <v>0</v>
      </c>
      <c r="BL158" s="18" t="s">
        <v>278</v>
      </c>
      <c r="BM158" s="183" t="s">
        <v>4501</v>
      </c>
    </row>
    <row r="159" spans="1:65" s="13" customFormat="1" x14ac:dyDescent="0.1">
      <c r="B159" s="184"/>
      <c r="D159" s="185" t="s">
        <v>280</v>
      </c>
      <c r="E159" s="186" t="s">
        <v>1</v>
      </c>
      <c r="F159" s="187" t="s">
        <v>4502</v>
      </c>
      <c r="H159" s="188">
        <v>23.94</v>
      </c>
      <c r="I159" s="189"/>
      <c r="L159" s="184"/>
      <c r="M159" s="190"/>
      <c r="N159" s="191"/>
      <c r="O159" s="191"/>
      <c r="P159" s="191"/>
      <c r="Q159" s="191"/>
      <c r="R159" s="191"/>
      <c r="S159" s="191"/>
      <c r="T159" s="192"/>
      <c r="AT159" s="186" t="s">
        <v>280</v>
      </c>
      <c r="AU159" s="186" t="s">
        <v>88</v>
      </c>
      <c r="AV159" s="13" t="s">
        <v>88</v>
      </c>
      <c r="AW159" s="13" t="s">
        <v>29</v>
      </c>
      <c r="AX159" s="13" t="s">
        <v>75</v>
      </c>
      <c r="AY159" s="186" t="s">
        <v>271</v>
      </c>
    </row>
    <row r="160" spans="1:65" s="14" customFormat="1" x14ac:dyDescent="0.1">
      <c r="B160" s="193"/>
      <c r="D160" s="185" t="s">
        <v>280</v>
      </c>
      <c r="E160" s="194" t="s">
        <v>857</v>
      </c>
      <c r="F160" s="195" t="s">
        <v>282</v>
      </c>
      <c r="H160" s="196">
        <v>23.94</v>
      </c>
      <c r="I160" s="197"/>
      <c r="L160" s="193"/>
      <c r="M160" s="198"/>
      <c r="N160" s="199"/>
      <c r="O160" s="199"/>
      <c r="P160" s="199"/>
      <c r="Q160" s="199"/>
      <c r="R160" s="199"/>
      <c r="S160" s="199"/>
      <c r="T160" s="200"/>
      <c r="AT160" s="194" t="s">
        <v>280</v>
      </c>
      <c r="AU160" s="194" t="s">
        <v>88</v>
      </c>
      <c r="AV160" s="14" t="s">
        <v>278</v>
      </c>
      <c r="AW160" s="14" t="s">
        <v>29</v>
      </c>
      <c r="AX160" s="14" t="s">
        <v>82</v>
      </c>
      <c r="AY160" s="194" t="s">
        <v>271</v>
      </c>
    </row>
    <row r="161" spans="1:65" s="2" customFormat="1" ht="21.75" customHeight="1" x14ac:dyDescent="0.15">
      <c r="A161" s="35"/>
      <c r="B161" s="141"/>
      <c r="C161" s="172" t="s">
        <v>88</v>
      </c>
      <c r="D161" s="172" t="s">
        <v>274</v>
      </c>
      <c r="E161" s="173" t="s">
        <v>894</v>
      </c>
      <c r="F161" s="174" t="s">
        <v>895</v>
      </c>
      <c r="G161" s="175" t="s">
        <v>289</v>
      </c>
      <c r="H161" s="176">
        <v>11.97</v>
      </c>
      <c r="I161" s="177"/>
      <c r="J161" s="176">
        <f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88</v>
      </c>
      <c r="AY161" s="18" t="s">
        <v>271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278</v>
      </c>
      <c r="BM161" s="183" t="s">
        <v>4503</v>
      </c>
    </row>
    <row r="162" spans="1:65" s="13" customFormat="1" x14ac:dyDescent="0.1">
      <c r="B162" s="184"/>
      <c r="D162" s="185" t="s">
        <v>280</v>
      </c>
      <c r="E162" s="186" t="s">
        <v>1</v>
      </c>
      <c r="F162" s="187" t="s">
        <v>897</v>
      </c>
      <c r="H162" s="188">
        <v>11.97</v>
      </c>
      <c r="I162" s="189"/>
      <c r="L162" s="184"/>
      <c r="M162" s="190"/>
      <c r="N162" s="191"/>
      <c r="O162" s="191"/>
      <c r="P162" s="191"/>
      <c r="Q162" s="191"/>
      <c r="R162" s="191"/>
      <c r="S162" s="191"/>
      <c r="T162" s="192"/>
      <c r="AT162" s="186" t="s">
        <v>280</v>
      </c>
      <c r="AU162" s="186" t="s">
        <v>88</v>
      </c>
      <c r="AV162" s="13" t="s">
        <v>88</v>
      </c>
      <c r="AW162" s="13" t="s">
        <v>29</v>
      </c>
      <c r="AX162" s="13" t="s">
        <v>75</v>
      </c>
      <c r="AY162" s="186" t="s">
        <v>271</v>
      </c>
    </row>
    <row r="163" spans="1:65" s="14" customFormat="1" x14ac:dyDescent="0.1">
      <c r="B163" s="193"/>
      <c r="D163" s="185" t="s">
        <v>280</v>
      </c>
      <c r="E163" s="194" t="s">
        <v>1</v>
      </c>
      <c r="F163" s="195" t="s">
        <v>282</v>
      </c>
      <c r="H163" s="196">
        <v>11.97</v>
      </c>
      <c r="I163" s="197"/>
      <c r="L163" s="193"/>
      <c r="M163" s="198"/>
      <c r="N163" s="199"/>
      <c r="O163" s="199"/>
      <c r="P163" s="199"/>
      <c r="Q163" s="199"/>
      <c r="R163" s="199"/>
      <c r="S163" s="199"/>
      <c r="T163" s="200"/>
      <c r="AT163" s="194" t="s">
        <v>280</v>
      </c>
      <c r="AU163" s="194" t="s">
        <v>88</v>
      </c>
      <c r="AV163" s="14" t="s">
        <v>278</v>
      </c>
      <c r="AW163" s="14" t="s">
        <v>29</v>
      </c>
      <c r="AX163" s="14" t="s">
        <v>82</v>
      </c>
      <c r="AY163" s="194" t="s">
        <v>271</v>
      </c>
    </row>
    <row r="164" spans="1:65" s="2" customFormat="1" ht="21.75" customHeight="1" x14ac:dyDescent="0.15">
      <c r="A164" s="35"/>
      <c r="B164" s="141"/>
      <c r="C164" s="172" t="s">
        <v>286</v>
      </c>
      <c r="D164" s="172" t="s">
        <v>274</v>
      </c>
      <c r="E164" s="173" t="s">
        <v>898</v>
      </c>
      <c r="F164" s="174" t="s">
        <v>899</v>
      </c>
      <c r="G164" s="175" t="s">
        <v>289</v>
      </c>
      <c r="H164" s="176">
        <v>217.14</v>
      </c>
      <c r="I164" s="177"/>
      <c r="J164" s="176">
        <f>ROUND(I164*H164,2)</f>
        <v>0</v>
      </c>
      <c r="K164" s="178"/>
      <c r="L164" s="36"/>
      <c r="M164" s="179" t="s">
        <v>1</v>
      </c>
      <c r="N164" s="180" t="s">
        <v>41</v>
      </c>
      <c r="O164" s="61"/>
      <c r="P164" s="181">
        <f>O164*H164</f>
        <v>0</v>
      </c>
      <c r="Q164" s="181">
        <v>0</v>
      </c>
      <c r="R164" s="181">
        <f>Q164*H164</f>
        <v>0</v>
      </c>
      <c r="S164" s="181">
        <v>0</v>
      </c>
      <c r="T164" s="18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88</v>
      </c>
      <c r="AY164" s="18" t="s">
        <v>271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278</v>
      </c>
      <c r="BM164" s="183" t="s">
        <v>4504</v>
      </c>
    </row>
    <row r="165" spans="1:65" s="13" customFormat="1" x14ac:dyDescent="0.1">
      <c r="B165" s="184"/>
      <c r="D165" s="185" t="s">
        <v>280</v>
      </c>
      <c r="E165" s="186" t="s">
        <v>1</v>
      </c>
      <c r="F165" s="187" t="s">
        <v>4505</v>
      </c>
      <c r="H165" s="188">
        <v>217.14</v>
      </c>
      <c r="I165" s="189"/>
      <c r="L165" s="184"/>
      <c r="M165" s="190"/>
      <c r="N165" s="191"/>
      <c r="O165" s="191"/>
      <c r="P165" s="191"/>
      <c r="Q165" s="191"/>
      <c r="R165" s="191"/>
      <c r="S165" s="191"/>
      <c r="T165" s="192"/>
      <c r="AT165" s="186" t="s">
        <v>280</v>
      </c>
      <c r="AU165" s="186" t="s">
        <v>88</v>
      </c>
      <c r="AV165" s="13" t="s">
        <v>88</v>
      </c>
      <c r="AW165" s="13" t="s">
        <v>29</v>
      </c>
      <c r="AX165" s="13" t="s">
        <v>75</v>
      </c>
      <c r="AY165" s="186" t="s">
        <v>271</v>
      </c>
    </row>
    <row r="166" spans="1:65" s="14" customFormat="1" x14ac:dyDescent="0.1">
      <c r="B166" s="193"/>
      <c r="D166" s="185" t="s">
        <v>280</v>
      </c>
      <c r="E166" s="194" t="s">
        <v>859</v>
      </c>
      <c r="F166" s="195" t="s">
        <v>282</v>
      </c>
      <c r="H166" s="196">
        <v>217.14</v>
      </c>
      <c r="I166" s="197"/>
      <c r="L166" s="193"/>
      <c r="M166" s="198"/>
      <c r="N166" s="199"/>
      <c r="O166" s="199"/>
      <c r="P166" s="199"/>
      <c r="Q166" s="199"/>
      <c r="R166" s="199"/>
      <c r="S166" s="199"/>
      <c r="T166" s="200"/>
      <c r="AT166" s="194" t="s">
        <v>280</v>
      </c>
      <c r="AU166" s="194" t="s">
        <v>88</v>
      </c>
      <c r="AV166" s="14" t="s">
        <v>278</v>
      </c>
      <c r="AW166" s="14" t="s">
        <v>29</v>
      </c>
      <c r="AX166" s="14" t="s">
        <v>82</v>
      </c>
      <c r="AY166" s="194" t="s">
        <v>271</v>
      </c>
    </row>
    <row r="167" spans="1:65" s="2" customFormat="1" ht="33" customHeight="1" x14ac:dyDescent="0.15">
      <c r="A167" s="35"/>
      <c r="B167" s="141"/>
      <c r="C167" s="172" t="s">
        <v>278</v>
      </c>
      <c r="D167" s="172" t="s">
        <v>274</v>
      </c>
      <c r="E167" s="173" t="s">
        <v>902</v>
      </c>
      <c r="F167" s="174" t="s">
        <v>903</v>
      </c>
      <c r="G167" s="175" t="s">
        <v>289</v>
      </c>
      <c r="H167" s="176">
        <v>108.57</v>
      </c>
      <c r="I167" s="177"/>
      <c r="J167" s="176">
        <f>ROUND(I167*H167,2)</f>
        <v>0</v>
      </c>
      <c r="K167" s="178"/>
      <c r="L167" s="36"/>
      <c r="M167" s="179" t="s">
        <v>1</v>
      </c>
      <c r="N167" s="180" t="s">
        <v>41</v>
      </c>
      <c r="O167" s="61"/>
      <c r="P167" s="181">
        <f>O167*H167</f>
        <v>0</v>
      </c>
      <c r="Q167" s="181">
        <v>0</v>
      </c>
      <c r="R167" s="181">
        <f>Q167*H167</f>
        <v>0</v>
      </c>
      <c r="S167" s="181">
        <v>0</v>
      </c>
      <c r="T167" s="18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88</v>
      </c>
      <c r="AY167" s="18" t="s">
        <v>271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278</v>
      </c>
      <c r="BM167" s="183" t="s">
        <v>4506</v>
      </c>
    </row>
    <row r="168" spans="1:65" s="13" customFormat="1" x14ac:dyDescent="0.1">
      <c r="B168" s="184"/>
      <c r="D168" s="185" t="s">
        <v>280</v>
      </c>
      <c r="E168" s="186" t="s">
        <v>1</v>
      </c>
      <c r="F168" s="187" t="s">
        <v>905</v>
      </c>
      <c r="H168" s="188">
        <v>108.57</v>
      </c>
      <c r="I168" s="189"/>
      <c r="L168" s="184"/>
      <c r="M168" s="190"/>
      <c r="N168" s="191"/>
      <c r="O168" s="191"/>
      <c r="P168" s="191"/>
      <c r="Q168" s="191"/>
      <c r="R168" s="191"/>
      <c r="S168" s="191"/>
      <c r="T168" s="192"/>
      <c r="AT168" s="186" t="s">
        <v>280</v>
      </c>
      <c r="AU168" s="186" t="s">
        <v>88</v>
      </c>
      <c r="AV168" s="13" t="s">
        <v>88</v>
      </c>
      <c r="AW168" s="13" t="s">
        <v>29</v>
      </c>
      <c r="AX168" s="13" t="s">
        <v>75</v>
      </c>
      <c r="AY168" s="186" t="s">
        <v>271</v>
      </c>
    </row>
    <row r="169" spans="1:65" s="14" customFormat="1" x14ac:dyDescent="0.1">
      <c r="B169" s="193"/>
      <c r="D169" s="185" t="s">
        <v>280</v>
      </c>
      <c r="E169" s="194" t="s">
        <v>1</v>
      </c>
      <c r="F169" s="195" t="s">
        <v>282</v>
      </c>
      <c r="H169" s="196">
        <v>108.57</v>
      </c>
      <c r="I169" s="197"/>
      <c r="L169" s="193"/>
      <c r="M169" s="198"/>
      <c r="N169" s="199"/>
      <c r="O169" s="199"/>
      <c r="P169" s="199"/>
      <c r="Q169" s="199"/>
      <c r="R169" s="199"/>
      <c r="S169" s="199"/>
      <c r="T169" s="200"/>
      <c r="AT169" s="194" t="s">
        <v>280</v>
      </c>
      <c r="AU169" s="194" t="s">
        <v>88</v>
      </c>
      <c r="AV169" s="14" t="s">
        <v>278</v>
      </c>
      <c r="AW169" s="14" t="s">
        <v>29</v>
      </c>
      <c r="AX169" s="14" t="s">
        <v>82</v>
      </c>
      <c r="AY169" s="194" t="s">
        <v>271</v>
      </c>
    </row>
    <row r="170" spans="1:65" s="2" customFormat="1" ht="21.75" customHeight="1" x14ac:dyDescent="0.15">
      <c r="A170" s="35"/>
      <c r="B170" s="141"/>
      <c r="C170" s="172" t="s">
        <v>299</v>
      </c>
      <c r="D170" s="172" t="s">
        <v>274</v>
      </c>
      <c r="E170" s="173" t="s">
        <v>906</v>
      </c>
      <c r="F170" s="174" t="s">
        <v>907</v>
      </c>
      <c r="G170" s="175" t="s">
        <v>289</v>
      </c>
      <c r="H170" s="176">
        <v>241.08</v>
      </c>
      <c r="I170" s="177"/>
      <c r="J170" s="176">
        <f>ROUND(I170*H170,2)</f>
        <v>0</v>
      </c>
      <c r="K170" s="178"/>
      <c r="L170" s="36"/>
      <c r="M170" s="179" t="s">
        <v>1</v>
      </c>
      <c r="N170" s="180" t="s">
        <v>41</v>
      </c>
      <c r="O170" s="61"/>
      <c r="P170" s="181">
        <f>O170*H170</f>
        <v>0</v>
      </c>
      <c r="Q170" s="181">
        <v>0</v>
      </c>
      <c r="R170" s="181">
        <f>Q170*H170</f>
        <v>0</v>
      </c>
      <c r="S170" s="181">
        <v>0</v>
      </c>
      <c r="T170" s="18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88</v>
      </c>
      <c r="AY170" s="18" t="s">
        <v>271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88</v>
      </c>
      <c r="BK170" s="105">
        <f>ROUND(I170*H170,2)</f>
        <v>0</v>
      </c>
      <c r="BL170" s="18" t="s">
        <v>278</v>
      </c>
      <c r="BM170" s="183" t="s">
        <v>4507</v>
      </c>
    </row>
    <row r="171" spans="1:65" s="13" customFormat="1" x14ac:dyDescent="0.1">
      <c r="B171" s="184"/>
      <c r="D171" s="185" t="s">
        <v>280</v>
      </c>
      <c r="E171" s="186" t="s">
        <v>1</v>
      </c>
      <c r="F171" s="187" t="s">
        <v>909</v>
      </c>
      <c r="H171" s="188">
        <v>241.08</v>
      </c>
      <c r="I171" s="189"/>
      <c r="L171" s="184"/>
      <c r="M171" s="190"/>
      <c r="N171" s="191"/>
      <c r="O171" s="191"/>
      <c r="P171" s="191"/>
      <c r="Q171" s="191"/>
      <c r="R171" s="191"/>
      <c r="S171" s="191"/>
      <c r="T171" s="192"/>
      <c r="AT171" s="186" t="s">
        <v>280</v>
      </c>
      <c r="AU171" s="186" t="s">
        <v>88</v>
      </c>
      <c r="AV171" s="13" t="s">
        <v>88</v>
      </c>
      <c r="AW171" s="13" t="s">
        <v>29</v>
      </c>
      <c r="AX171" s="13" t="s">
        <v>75</v>
      </c>
      <c r="AY171" s="186" t="s">
        <v>271</v>
      </c>
    </row>
    <row r="172" spans="1:65" s="14" customFormat="1" x14ac:dyDescent="0.1">
      <c r="B172" s="193"/>
      <c r="D172" s="185" t="s">
        <v>280</v>
      </c>
      <c r="E172" s="194" t="s">
        <v>1</v>
      </c>
      <c r="F172" s="195" t="s">
        <v>282</v>
      </c>
      <c r="H172" s="196">
        <v>241.08</v>
      </c>
      <c r="I172" s="197"/>
      <c r="L172" s="193"/>
      <c r="M172" s="198"/>
      <c r="N172" s="199"/>
      <c r="O172" s="199"/>
      <c r="P172" s="199"/>
      <c r="Q172" s="199"/>
      <c r="R172" s="199"/>
      <c r="S172" s="199"/>
      <c r="T172" s="200"/>
      <c r="AT172" s="194" t="s">
        <v>280</v>
      </c>
      <c r="AU172" s="194" t="s">
        <v>88</v>
      </c>
      <c r="AV172" s="14" t="s">
        <v>278</v>
      </c>
      <c r="AW172" s="14" t="s">
        <v>29</v>
      </c>
      <c r="AX172" s="14" t="s">
        <v>82</v>
      </c>
      <c r="AY172" s="194" t="s">
        <v>271</v>
      </c>
    </row>
    <row r="173" spans="1:65" s="2" customFormat="1" ht="33" customHeight="1" x14ac:dyDescent="0.15">
      <c r="A173" s="35"/>
      <c r="B173" s="141"/>
      <c r="C173" s="172" t="s">
        <v>304</v>
      </c>
      <c r="D173" s="172" t="s">
        <v>274</v>
      </c>
      <c r="E173" s="173" t="s">
        <v>910</v>
      </c>
      <c r="F173" s="174" t="s">
        <v>911</v>
      </c>
      <c r="G173" s="175" t="s">
        <v>289</v>
      </c>
      <c r="H173" s="176">
        <v>168.76</v>
      </c>
      <c r="I173" s="177"/>
      <c r="J173" s="176">
        <f>ROUND(I173*H173,2)</f>
        <v>0</v>
      </c>
      <c r="K173" s="178"/>
      <c r="L173" s="36"/>
      <c r="M173" s="179" t="s">
        <v>1</v>
      </c>
      <c r="N173" s="180" t="s">
        <v>41</v>
      </c>
      <c r="O173" s="61"/>
      <c r="P173" s="181">
        <f>O173*H173</f>
        <v>0</v>
      </c>
      <c r="Q173" s="181">
        <v>0</v>
      </c>
      <c r="R173" s="181">
        <f>Q173*H173</f>
        <v>0</v>
      </c>
      <c r="S173" s="181">
        <v>0</v>
      </c>
      <c r="T173" s="18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88</v>
      </c>
      <c r="AY173" s="18" t="s">
        <v>271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88</v>
      </c>
      <c r="BK173" s="105">
        <f>ROUND(I173*H173,2)</f>
        <v>0</v>
      </c>
      <c r="BL173" s="18" t="s">
        <v>278</v>
      </c>
      <c r="BM173" s="183" t="s">
        <v>4508</v>
      </c>
    </row>
    <row r="174" spans="1:65" s="13" customFormat="1" x14ac:dyDescent="0.1">
      <c r="B174" s="184"/>
      <c r="D174" s="185" t="s">
        <v>280</v>
      </c>
      <c r="E174" s="186" t="s">
        <v>1</v>
      </c>
      <c r="F174" s="187" t="s">
        <v>797</v>
      </c>
      <c r="H174" s="188">
        <v>168.76</v>
      </c>
      <c r="I174" s="189"/>
      <c r="L174" s="184"/>
      <c r="M174" s="190"/>
      <c r="N174" s="191"/>
      <c r="O174" s="191"/>
      <c r="P174" s="191"/>
      <c r="Q174" s="191"/>
      <c r="R174" s="191"/>
      <c r="S174" s="191"/>
      <c r="T174" s="192"/>
      <c r="AT174" s="186" t="s">
        <v>280</v>
      </c>
      <c r="AU174" s="186" t="s">
        <v>88</v>
      </c>
      <c r="AV174" s="13" t="s">
        <v>88</v>
      </c>
      <c r="AW174" s="13" t="s">
        <v>29</v>
      </c>
      <c r="AX174" s="13" t="s">
        <v>82</v>
      </c>
      <c r="AY174" s="186" t="s">
        <v>271</v>
      </c>
    </row>
    <row r="175" spans="1:65" s="2" customFormat="1" ht="44.25" customHeight="1" x14ac:dyDescent="0.15">
      <c r="A175" s="35"/>
      <c r="B175" s="141"/>
      <c r="C175" s="172" t="s">
        <v>310</v>
      </c>
      <c r="D175" s="172" t="s">
        <v>274</v>
      </c>
      <c r="E175" s="173" t="s">
        <v>913</v>
      </c>
      <c r="F175" s="174" t="s">
        <v>914</v>
      </c>
      <c r="G175" s="175" t="s">
        <v>289</v>
      </c>
      <c r="H175" s="176">
        <v>4219</v>
      </c>
      <c r="I175" s="177"/>
      <c r="J175" s="176">
        <f>ROUND(I175*H175,2)</f>
        <v>0</v>
      </c>
      <c r="K175" s="178"/>
      <c r="L175" s="36"/>
      <c r="M175" s="179" t="s">
        <v>1</v>
      </c>
      <c r="N175" s="180" t="s">
        <v>41</v>
      </c>
      <c r="O175" s="61"/>
      <c r="P175" s="181">
        <f>O175*H175</f>
        <v>0</v>
      </c>
      <c r="Q175" s="181">
        <v>0</v>
      </c>
      <c r="R175" s="181">
        <f>Q175*H175</f>
        <v>0</v>
      </c>
      <c r="S175" s="181">
        <v>0</v>
      </c>
      <c r="T175" s="18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88</v>
      </c>
      <c r="AY175" s="18" t="s">
        <v>271</v>
      </c>
      <c r="BE175" s="105">
        <f>IF(N175="základná",J175,0)</f>
        <v>0</v>
      </c>
      <c r="BF175" s="105">
        <f>IF(N175="znížená",J175,0)</f>
        <v>0</v>
      </c>
      <c r="BG175" s="105">
        <f>IF(N175="zákl. prenesená",J175,0)</f>
        <v>0</v>
      </c>
      <c r="BH175" s="105">
        <f>IF(N175="zníž. prenesená",J175,0)</f>
        <v>0</v>
      </c>
      <c r="BI175" s="105">
        <f>IF(N175="nulová",J175,0)</f>
        <v>0</v>
      </c>
      <c r="BJ175" s="18" t="s">
        <v>88</v>
      </c>
      <c r="BK175" s="105">
        <f>ROUND(I175*H175,2)</f>
        <v>0</v>
      </c>
      <c r="BL175" s="18" t="s">
        <v>278</v>
      </c>
      <c r="BM175" s="183" t="s">
        <v>4509</v>
      </c>
    </row>
    <row r="176" spans="1:65" s="13" customFormat="1" x14ac:dyDescent="0.1">
      <c r="B176" s="184"/>
      <c r="D176" s="185" t="s">
        <v>280</v>
      </c>
      <c r="E176" s="186" t="s">
        <v>1</v>
      </c>
      <c r="F176" s="187" t="s">
        <v>916</v>
      </c>
      <c r="H176" s="188">
        <v>4219</v>
      </c>
      <c r="I176" s="189"/>
      <c r="L176" s="184"/>
      <c r="M176" s="190"/>
      <c r="N176" s="191"/>
      <c r="O176" s="191"/>
      <c r="P176" s="191"/>
      <c r="Q176" s="191"/>
      <c r="R176" s="191"/>
      <c r="S176" s="191"/>
      <c r="T176" s="192"/>
      <c r="AT176" s="186" t="s">
        <v>280</v>
      </c>
      <c r="AU176" s="186" t="s">
        <v>88</v>
      </c>
      <c r="AV176" s="13" t="s">
        <v>88</v>
      </c>
      <c r="AW176" s="13" t="s">
        <v>29</v>
      </c>
      <c r="AX176" s="13" t="s">
        <v>75</v>
      </c>
      <c r="AY176" s="186" t="s">
        <v>271</v>
      </c>
    </row>
    <row r="177" spans="1:65" s="14" customFormat="1" x14ac:dyDescent="0.1">
      <c r="B177" s="193"/>
      <c r="D177" s="185" t="s">
        <v>280</v>
      </c>
      <c r="E177" s="194" t="s">
        <v>1</v>
      </c>
      <c r="F177" s="195" t="s">
        <v>282</v>
      </c>
      <c r="H177" s="196">
        <v>4219</v>
      </c>
      <c r="I177" s="197"/>
      <c r="L177" s="193"/>
      <c r="M177" s="198"/>
      <c r="N177" s="199"/>
      <c r="O177" s="199"/>
      <c r="P177" s="199"/>
      <c r="Q177" s="199"/>
      <c r="R177" s="199"/>
      <c r="S177" s="199"/>
      <c r="T177" s="200"/>
      <c r="AT177" s="194" t="s">
        <v>280</v>
      </c>
      <c r="AU177" s="194" t="s">
        <v>88</v>
      </c>
      <c r="AV177" s="14" t="s">
        <v>278</v>
      </c>
      <c r="AW177" s="14" t="s">
        <v>29</v>
      </c>
      <c r="AX177" s="14" t="s">
        <v>82</v>
      </c>
      <c r="AY177" s="194" t="s">
        <v>271</v>
      </c>
    </row>
    <row r="178" spans="1:65" s="2" customFormat="1" ht="21.75" customHeight="1" x14ac:dyDescent="0.15">
      <c r="A178" s="35"/>
      <c r="B178" s="141"/>
      <c r="C178" s="172" t="s">
        <v>316</v>
      </c>
      <c r="D178" s="172" t="s">
        <v>274</v>
      </c>
      <c r="E178" s="173" t="s">
        <v>917</v>
      </c>
      <c r="F178" s="174" t="s">
        <v>918</v>
      </c>
      <c r="G178" s="175" t="s">
        <v>289</v>
      </c>
      <c r="H178" s="176">
        <v>168.76</v>
      </c>
      <c r="I178" s="177"/>
      <c r="J178" s="176">
        <f>ROUND(I178*H178,2)</f>
        <v>0</v>
      </c>
      <c r="K178" s="178"/>
      <c r="L178" s="36"/>
      <c r="M178" s="179" t="s">
        <v>1</v>
      </c>
      <c r="N178" s="180" t="s">
        <v>41</v>
      </c>
      <c r="O178" s="61"/>
      <c r="P178" s="181">
        <f>O178*H178</f>
        <v>0</v>
      </c>
      <c r="Q178" s="181">
        <v>0</v>
      </c>
      <c r="R178" s="181">
        <f>Q178*H178</f>
        <v>0</v>
      </c>
      <c r="S178" s="181">
        <v>0</v>
      </c>
      <c r="T178" s="18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88</v>
      </c>
      <c r="AY178" s="18" t="s">
        <v>271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88</v>
      </c>
      <c r="BK178" s="105">
        <f>ROUND(I178*H178,2)</f>
        <v>0</v>
      </c>
      <c r="BL178" s="18" t="s">
        <v>278</v>
      </c>
      <c r="BM178" s="183" t="s">
        <v>4510</v>
      </c>
    </row>
    <row r="179" spans="1:65" s="13" customFormat="1" x14ac:dyDescent="0.1">
      <c r="B179" s="184"/>
      <c r="D179" s="185" t="s">
        <v>280</v>
      </c>
      <c r="E179" s="186" t="s">
        <v>1</v>
      </c>
      <c r="F179" s="187" t="s">
        <v>920</v>
      </c>
      <c r="H179" s="188">
        <v>168.76</v>
      </c>
      <c r="I179" s="189"/>
      <c r="L179" s="184"/>
      <c r="M179" s="190"/>
      <c r="N179" s="191"/>
      <c r="O179" s="191"/>
      <c r="P179" s="191"/>
      <c r="Q179" s="191"/>
      <c r="R179" s="191"/>
      <c r="S179" s="191"/>
      <c r="T179" s="192"/>
      <c r="AT179" s="186" t="s">
        <v>280</v>
      </c>
      <c r="AU179" s="186" t="s">
        <v>88</v>
      </c>
      <c r="AV179" s="13" t="s">
        <v>88</v>
      </c>
      <c r="AW179" s="13" t="s">
        <v>29</v>
      </c>
      <c r="AX179" s="13" t="s">
        <v>75</v>
      </c>
      <c r="AY179" s="186" t="s">
        <v>271</v>
      </c>
    </row>
    <row r="180" spans="1:65" s="14" customFormat="1" x14ac:dyDescent="0.1">
      <c r="B180" s="193"/>
      <c r="D180" s="185" t="s">
        <v>280</v>
      </c>
      <c r="E180" s="194" t="s">
        <v>797</v>
      </c>
      <c r="F180" s="195" t="s">
        <v>282</v>
      </c>
      <c r="H180" s="196">
        <v>168.76</v>
      </c>
      <c r="I180" s="197"/>
      <c r="L180" s="193"/>
      <c r="M180" s="198"/>
      <c r="N180" s="199"/>
      <c r="O180" s="199"/>
      <c r="P180" s="199"/>
      <c r="Q180" s="199"/>
      <c r="R180" s="199"/>
      <c r="S180" s="199"/>
      <c r="T180" s="200"/>
      <c r="AT180" s="194" t="s">
        <v>280</v>
      </c>
      <c r="AU180" s="194" t="s">
        <v>88</v>
      </c>
      <c r="AV180" s="14" t="s">
        <v>278</v>
      </c>
      <c r="AW180" s="14" t="s">
        <v>29</v>
      </c>
      <c r="AX180" s="14" t="s">
        <v>82</v>
      </c>
      <c r="AY180" s="194" t="s">
        <v>271</v>
      </c>
    </row>
    <row r="181" spans="1:65" s="2" customFormat="1" ht="21.75" customHeight="1" x14ac:dyDescent="0.15">
      <c r="A181" s="35"/>
      <c r="B181" s="141"/>
      <c r="C181" s="172" t="s">
        <v>272</v>
      </c>
      <c r="D181" s="172" t="s">
        <v>274</v>
      </c>
      <c r="E181" s="173" t="s">
        <v>921</v>
      </c>
      <c r="F181" s="174" t="s">
        <v>922</v>
      </c>
      <c r="G181" s="175" t="s">
        <v>289</v>
      </c>
      <c r="H181" s="176">
        <v>168.76</v>
      </c>
      <c r="I181" s="177"/>
      <c r="J181" s="176">
        <f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>O181*H181</f>
        <v>0</v>
      </c>
      <c r="Q181" s="181">
        <v>0</v>
      </c>
      <c r="R181" s="181">
        <f>Q181*H181</f>
        <v>0</v>
      </c>
      <c r="S181" s="181">
        <v>0</v>
      </c>
      <c r="T181" s="18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88</v>
      </c>
      <c r="AY181" s="18" t="s">
        <v>271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278</v>
      </c>
      <c r="BM181" s="183" t="s">
        <v>4511</v>
      </c>
    </row>
    <row r="182" spans="1:65" s="13" customFormat="1" x14ac:dyDescent="0.1">
      <c r="B182" s="184"/>
      <c r="D182" s="185" t="s">
        <v>280</v>
      </c>
      <c r="E182" s="186" t="s">
        <v>1</v>
      </c>
      <c r="F182" s="187" t="s">
        <v>797</v>
      </c>
      <c r="H182" s="188">
        <v>168.76</v>
      </c>
      <c r="I182" s="189"/>
      <c r="L182" s="184"/>
      <c r="M182" s="190"/>
      <c r="N182" s="191"/>
      <c r="O182" s="191"/>
      <c r="P182" s="191"/>
      <c r="Q182" s="191"/>
      <c r="R182" s="191"/>
      <c r="S182" s="191"/>
      <c r="T182" s="192"/>
      <c r="AT182" s="186" t="s">
        <v>280</v>
      </c>
      <c r="AU182" s="186" t="s">
        <v>88</v>
      </c>
      <c r="AV182" s="13" t="s">
        <v>88</v>
      </c>
      <c r="AW182" s="13" t="s">
        <v>29</v>
      </c>
      <c r="AX182" s="13" t="s">
        <v>82</v>
      </c>
      <c r="AY182" s="186" t="s">
        <v>271</v>
      </c>
    </row>
    <row r="183" spans="1:65" s="2" customFormat="1" ht="21.75" customHeight="1" x14ac:dyDescent="0.15">
      <c r="A183" s="35"/>
      <c r="B183" s="141"/>
      <c r="C183" s="172" t="s">
        <v>115</v>
      </c>
      <c r="D183" s="172" t="s">
        <v>274</v>
      </c>
      <c r="E183" s="173" t="s">
        <v>924</v>
      </c>
      <c r="F183" s="174" t="s">
        <v>925</v>
      </c>
      <c r="G183" s="175" t="s">
        <v>412</v>
      </c>
      <c r="H183" s="176">
        <v>303.77</v>
      </c>
      <c r="I183" s="177"/>
      <c r="J183" s="176">
        <f>ROUND(I183*H183,2)</f>
        <v>0</v>
      </c>
      <c r="K183" s="178"/>
      <c r="L183" s="36"/>
      <c r="M183" s="179" t="s">
        <v>1</v>
      </c>
      <c r="N183" s="180" t="s">
        <v>41</v>
      </c>
      <c r="O183" s="6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88</v>
      </c>
      <c r="AY183" s="18" t="s">
        <v>271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278</v>
      </c>
      <c r="BM183" s="183" t="s">
        <v>4512</v>
      </c>
    </row>
    <row r="184" spans="1:65" s="13" customFormat="1" x14ac:dyDescent="0.1">
      <c r="B184" s="184"/>
      <c r="D184" s="185" t="s">
        <v>280</v>
      </c>
      <c r="E184" s="186" t="s">
        <v>1</v>
      </c>
      <c r="F184" s="187" t="s">
        <v>927</v>
      </c>
      <c r="H184" s="188">
        <v>303.77</v>
      </c>
      <c r="I184" s="189"/>
      <c r="L184" s="184"/>
      <c r="M184" s="190"/>
      <c r="N184" s="191"/>
      <c r="O184" s="191"/>
      <c r="P184" s="191"/>
      <c r="Q184" s="191"/>
      <c r="R184" s="191"/>
      <c r="S184" s="191"/>
      <c r="T184" s="192"/>
      <c r="AT184" s="186" t="s">
        <v>280</v>
      </c>
      <c r="AU184" s="186" t="s">
        <v>88</v>
      </c>
      <c r="AV184" s="13" t="s">
        <v>88</v>
      </c>
      <c r="AW184" s="13" t="s">
        <v>29</v>
      </c>
      <c r="AX184" s="13" t="s">
        <v>82</v>
      </c>
      <c r="AY184" s="186" t="s">
        <v>271</v>
      </c>
    </row>
    <row r="185" spans="1:65" s="2" customFormat="1" ht="21.75" customHeight="1" x14ac:dyDescent="0.15">
      <c r="A185" s="35"/>
      <c r="B185" s="141"/>
      <c r="C185" s="172" t="s">
        <v>118</v>
      </c>
      <c r="D185" s="172" t="s">
        <v>274</v>
      </c>
      <c r="E185" s="173" t="s">
        <v>928</v>
      </c>
      <c r="F185" s="174" t="s">
        <v>929</v>
      </c>
      <c r="G185" s="175" t="s">
        <v>289</v>
      </c>
      <c r="H185" s="176">
        <v>72.319999999999993</v>
      </c>
      <c r="I185" s="177"/>
      <c r="J185" s="176">
        <f>ROUND(I185*H185,2)</f>
        <v>0</v>
      </c>
      <c r="K185" s="178"/>
      <c r="L185" s="36"/>
      <c r="M185" s="179" t="s">
        <v>1</v>
      </c>
      <c r="N185" s="180" t="s">
        <v>41</v>
      </c>
      <c r="O185" s="6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88</v>
      </c>
      <c r="AY185" s="18" t="s">
        <v>271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278</v>
      </c>
      <c r="BM185" s="183" t="s">
        <v>4513</v>
      </c>
    </row>
    <row r="186" spans="1:65" s="13" customFormat="1" x14ac:dyDescent="0.1">
      <c r="B186" s="184"/>
      <c r="D186" s="185" t="s">
        <v>280</v>
      </c>
      <c r="E186" s="186" t="s">
        <v>1</v>
      </c>
      <c r="F186" s="187" t="s">
        <v>931</v>
      </c>
      <c r="H186" s="188">
        <v>72.319999999999993</v>
      </c>
      <c r="I186" s="189"/>
      <c r="L186" s="184"/>
      <c r="M186" s="190"/>
      <c r="N186" s="191"/>
      <c r="O186" s="191"/>
      <c r="P186" s="191"/>
      <c r="Q186" s="191"/>
      <c r="R186" s="191"/>
      <c r="S186" s="191"/>
      <c r="T186" s="192"/>
      <c r="AT186" s="186" t="s">
        <v>280</v>
      </c>
      <c r="AU186" s="186" t="s">
        <v>88</v>
      </c>
      <c r="AV186" s="13" t="s">
        <v>88</v>
      </c>
      <c r="AW186" s="13" t="s">
        <v>29</v>
      </c>
      <c r="AX186" s="13" t="s">
        <v>75</v>
      </c>
      <c r="AY186" s="186" t="s">
        <v>271</v>
      </c>
    </row>
    <row r="187" spans="1:65" s="14" customFormat="1" x14ac:dyDescent="0.1">
      <c r="B187" s="193"/>
      <c r="D187" s="185" t="s">
        <v>280</v>
      </c>
      <c r="E187" s="194" t="s">
        <v>867</v>
      </c>
      <c r="F187" s="195" t="s">
        <v>282</v>
      </c>
      <c r="H187" s="196">
        <v>72.319999999999993</v>
      </c>
      <c r="I187" s="197"/>
      <c r="L187" s="193"/>
      <c r="M187" s="198"/>
      <c r="N187" s="199"/>
      <c r="O187" s="199"/>
      <c r="P187" s="199"/>
      <c r="Q187" s="199"/>
      <c r="R187" s="199"/>
      <c r="S187" s="199"/>
      <c r="T187" s="200"/>
      <c r="AT187" s="194" t="s">
        <v>280</v>
      </c>
      <c r="AU187" s="194" t="s">
        <v>88</v>
      </c>
      <c r="AV187" s="14" t="s">
        <v>278</v>
      </c>
      <c r="AW187" s="14" t="s">
        <v>29</v>
      </c>
      <c r="AX187" s="14" t="s">
        <v>82</v>
      </c>
      <c r="AY187" s="194" t="s">
        <v>271</v>
      </c>
    </row>
    <row r="188" spans="1:65" s="2" customFormat="1" ht="16.5" customHeight="1" x14ac:dyDescent="0.15">
      <c r="A188" s="35"/>
      <c r="B188" s="141"/>
      <c r="C188" s="172" t="s">
        <v>121</v>
      </c>
      <c r="D188" s="172" t="s">
        <v>274</v>
      </c>
      <c r="E188" s="173" t="s">
        <v>932</v>
      </c>
      <c r="F188" s="174" t="s">
        <v>933</v>
      </c>
      <c r="G188" s="175" t="s">
        <v>277</v>
      </c>
      <c r="H188" s="176">
        <v>108.48</v>
      </c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1.34E-3</v>
      </c>
      <c r="R188" s="181">
        <f>Q188*H188</f>
        <v>0.1453632</v>
      </c>
      <c r="S188" s="181">
        <v>0</v>
      </c>
      <c r="T188" s="18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278</v>
      </c>
      <c r="BM188" s="183" t="s">
        <v>4514</v>
      </c>
    </row>
    <row r="189" spans="1:65" s="13" customFormat="1" x14ac:dyDescent="0.1">
      <c r="B189" s="184"/>
      <c r="D189" s="185" t="s">
        <v>280</v>
      </c>
      <c r="E189" s="186" t="s">
        <v>1</v>
      </c>
      <c r="F189" s="187" t="s">
        <v>935</v>
      </c>
      <c r="H189" s="188">
        <v>108.48</v>
      </c>
      <c r="I189" s="189"/>
      <c r="L189" s="184"/>
      <c r="M189" s="190"/>
      <c r="N189" s="191"/>
      <c r="O189" s="191"/>
      <c r="P189" s="191"/>
      <c r="Q189" s="191"/>
      <c r="R189" s="191"/>
      <c r="S189" s="191"/>
      <c r="T189" s="192"/>
      <c r="AT189" s="186" t="s">
        <v>280</v>
      </c>
      <c r="AU189" s="186" t="s">
        <v>88</v>
      </c>
      <c r="AV189" s="13" t="s">
        <v>88</v>
      </c>
      <c r="AW189" s="13" t="s">
        <v>29</v>
      </c>
      <c r="AX189" s="13" t="s">
        <v>75</v>
      </c>
      <c r="AY189" s="186" t="s">
        <v>271</v>
      </c>
    </row>
    <row r="190" spans="1:65" s="14" customFormat="1" x14ac:dyDescent="0.1">
      <c r="B190" s="193"/>
      <c r="D190" s="185" t="s">
        <v>280</v>
      </c>
      <c r="E190" s="194" t="s">
        <v>1</v>
      </c>
      <c r="F190" s="195" t="s">
        <v>282</v>
      </c>
      <c r="H190" s="196">
        <v>108.48</v>
      </c>
      <c r="I190" s="197"/>
      <c r="L190" s="193"/>
      <c r="M190" s="198"/>
      <c r="N190" s="199"/>
      <c r="O190" s="199"/>
      <c r="P190" s="199"/>
      <c r="Q190" s="199"/>
      <c r="R190" s="199"/>
      <c r="S190" s="199"/>
      <c r="T190" s="200"/>
      <c r="AT190" s="194" t="s">
        <v>280</v>
      </c>
      <c r="AU190" s="194" t="s">
        <v>88</v>
      </c>
      <c r="AV190" s="14" t="s">
        <v>278</v>
      </c>
      <c r="AW190" s="14" t="s">
        <v>29</v>
      </c>
      <c r="AX190" s="14" t="s">
        <v>82</v>
      </c>
      <c r="AY190" s="194" t="s">
        <v>271</v>
      </c>
    </row>
    <row r="191" spans="1:65" s="12" customFormat="1" ht="22.9" customHeight="1" x14ac:dyDescent="0.15">
      <c r="B191" s="159"/>
      <c r="D191" s="160" t="s">
        <v>74</v>
      </c>
      <c r="E191" s="170" t="s">
        <v>88</v>
      </c>
      <c r="F191" s="170" t="s">
        <v>936</v>
      </c>
      <c r="I191" s="162"/>
      <c r="J191" s="171">
        <f>BK191</f>
        <v>0</v>
      </c>
      <c r="L191" s="159"/>
      <c r="M191" s="164"/>
      <c r="N191" s="165"/>
      <c r="O191" s="165"/>
      <c r="P191" s="166">
        <f>SUM(P192:P220)</f>
        <v>0</v>
      </c>
      <c r="Q191" s="165"/>
      <c r="R191" s="166">
        <f>SUM(R192:R220)</f>
        <v>796.07523133922996</v>
      </c>
      <c r="S191" s="165"/>
      <c r="T191" s="167">
        <f>SUM(T192:T220)</f>
        <v>0</v>
      </c>
      <c r="AR191" s="160" t="s">
        <v>82</v>
      </c>
      <c r="AT191" s="168" t="s">
        <v>74</v>
      </c>
      <c r="AU191" s="168" t="s">
        <v>82</v>
      </c>
      <c r="AY191" s="160" t="s">
        <v>271</v>
      </c>
      <c r="BK191" s="169">
        <f>SUM(BK192:BK220)</f>
        <v>0</v>
      </c>
    </row>
    <row r="192" spans="1:65" s="2" customFormat="1" ht="16.5" customHeight="1" x14ac:dyDescent="0.15">
      <c r="A192" s="35"/>
      <c r="B192" s="141"/>
      <c r="C192" s="172" t="s">
        <v>124</v>
      </c>
      <c r="D192" s="172" t="s">
        <v>274</v>
      </c>
      <c r="E192" s="173" t="s">
        <v>937</v>
      </c>
      <c r="F192" s="174" t="s">
        <v>938</v>
      </c>
      <c r="G192" s="175" t="s">
        <v>289</v>
      </c>
      <c r="H192" s="176">
        <v>84.11</v>
      </c>
      <c r="I192" s="177"/>
      <c r="J192" s="176">
        <f>ROUND(I192*H192,2)</f>
        <v>0</v>
      </c>
      <c r="K192" s="178"/>
      <c r="L192" s="36"/>
      <c r="M192" s="179" t="s">
        <v>1</v>
      </c>
      <c r="N192" s="180" t="s">
        <v>41</v>
      </c>
      <c r="O192" s="61"/>
      <c r="P192" s="181">
        <f>O192*H192</f>
        <v>0</v>
      </c>
      <c r="Q192" s="181">
        <v>2.0663999999999998</v>
      </c>
      <c r="R192" s="181">
        <f>Q192*H192</f>
        <v>173.80490399999999</v>
      </c>
      <c r="S192" s="181">
        <v>0</v>
      </c>
      <c r="T192" s="18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88</v>
      </c>
      <c r="AY192" s="18" t="s">
        <v>271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88</v>
      </c>
      <c r="BK192" s="105">
        <f>ROUND(I192*H192,2)</f>
        <v>0</v>
      </c>
      <c r="BL192" s="18" t="s">
        <v>278</v>
      </c>
      <c r="BM192" s="183" t="s">
        <v>4515</v>
      </c>
    </row>
    <row r="193" spans="1:65" s="13" customFormat="1" ht="19.5" x14ac:dyDescent="0.1">
      <c r="B193" s="184"/>
      <c r="D193" s="185" t="s">
        <v>280</v>
      </c>
      <c r="E193" s="186" t="s">
        <v>1</v>
      </c>
      <c r="F193" s="187" t="s">
        <v>940</v>
      </c>
      <c r="H193" s="188">
        <v>84.11</v>
      </c>
      <c r="I193" s="189"/>
      <c r="L193" s="184"/>
      <c r="M193" s="190"/>
      <c r="N193" s="191"/>
      <c r="O193" s="191"/>
      <c r="P193" s="191"/>
      <c r="Q193" s="191"/>
      <c r="R193" s="191"/>
      <c r="S193" s="191"/>
      <c r="T193" s="192"/>
      <c r="AT193" s="186" t="s">
        <v>280</v>
      </c>
      <c r="AU193" s="186" t="s">
        <v>88</v>
      </c>
      <c r="AV193" s="13" t="s">
        <v>88</v>
      </c>
      <c r="AW193" s="13" t="s">
        <v>29</v>
      </c>
      <c r="AX193" s="13" t="s">
        <v>75</v>
      </c>
      <c r="AY193" s="186" t="s">
        <v>271</v>
      </c>
    </row>
    <row r="194" spans="1:65" s="14" customFormat="1" x14ac:dyDescent="0.1">
      <c r="B194" s="193"/>
      <c r="D194" s="185" t="s">
        <v>280</v>
      </c>
      <c r="E194" s="194" t="s">
        <v>1</v>
      </c>
      <c r="F194" s="195" t="s">
        <v>282</v>
      </c>
      <c r="H194" s="196">
        <v>84.11</v>
      </c>
      <c r="I194" s="197"/>
      <c r="L194" s="193"/>
      <c r="M194" s="198"/>
      <c r="N194" s="199"/>
      <c r="O194" s="199"/>
      <c r="P194" s="199"/>
      <c r="Q194" s="199"/>
      <c r="R194" s="199"/>
      <c r="S194" s="199"/>
      <c r="T194" s="200"/>
      <c r="AT194" s="194" t="s">
        <v>280</v>
      </c>
      <c r="AU194" s="194" t="s">
        <v>88</v>
      </c>
      <c r="AV194" s="14" t="s">
        <v>278</v>
      </c>
      <c r="AW194" s="14" t="s">
        <v>29</v>
      </c>
      <c r="AX194" s="14" t="s">
        <v>82</v>
      </c>
      <c r="AY194" s="194" t="s">
        <v>271</v>
      </c>
    </row>
    <row r="195" spans="1:65" s="2" customFormat="1" ht="21.75" customHeight="1" x14ac:dyDescent="0.15">
      <c r="A195" s="35"/>
      <c r="B195" s="141"/>
      <c r="C195" s="172" t="s">
        <v>127</v>
      </c>
      <c r="D195" s="172" t="s">
        <v>274</v>
      </c>
      <c r="E195" s="173" t="s">
        <v>941</v>
      </c>
      <c r="F195" s="174" t="s">
        <v>942</v>
      </c>
      <c r="G195" s="175" t="s">
        <v>289</v>
      </c>
      <c r="H195" s="176">
        <v>76.849999999999994</v>
      </c>
      <c r="I195" s="177"/>
      <c r="J195" s="176">
        <f>ROUND(I195*H195,2)</f>
        <v>0</v>
      </c>
      <c r="K195" s="178"/>
      <c r="L195" s="36"/>
      <c r="M195" s="179" t="s">
        <v>1</v>
      </c>
      <c r="N195" s="180" t="s">
        <v>41</v>
      </c>
      <c r="O195" s="61"/>
      <c r="P195" s="181">
        <f>O195*H195</f>
        <v>0</v>
      </c>
      <c r="Q195" s="181">
        <v>2.4157202039999999</v>
      </c>
      <c r="R195" s="181">
        <f>Q195*H195</f>
        <v>185.64809767739999</v>
      </c>
      <c r="S195" s="181">
        <v>0</v>
      </c>
      <c r="T195" s="18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278</v>
      </c>
      <c r="AT195" s="183" t="s">
        <v>274</v>
      </c>
      <c r="AU195" s="183" t="s">
        <v>88</v>
      </c>
      <c r="AY195" s="18" t="s">
        <v>271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88</v>
      </c>
      <c r="BK195" s="105">
        <f>ROUND(I195*H195,2)</f>
        <v>0</v>
      </c>
      <c r="BL195" s="18" t="s">
        <v>278</v>
      </c>
      <c r="BM195" s="183" t="s">
        <v>4516</v>
      </c>
    </row>
    <row r="196" spans="1:65" s="13" customFormat="1" x14ac:dyDescent="0.1">
      <c r="B196" s="184"/>
      <c r="D196" s="185" t="s">
        <v>280</v>
      </c>
      <c r="E196" s="186" t="s">
        <v>1</v>
      </c>
      <c r="F196" s="187" t="s">
        <v>4517</v>
      </c>
      <c r="H196" s="188">
        <v>72.59</v>
      </c>
      <c r="I196" s="189"/>
      <c r="L196" s="184"/>
      <c r="M196" s="190"/>
      <c r="N196" s="191"/>
      <c r="O196" s="191"/>
      <c r="P196" s="191"/>
      <c r="Q196" s="191"/>
      <c r="R196" s="191"/>
      <c r="S196" s="191"/>
      <c r="T196" s="192"/>
      <c r="AT196" s="186" t="s">
        <v>280</v>
      </c>
      <c r="AU196" s="186" t="s">
        <v>88</v>
      </c>
      <c r="AV196" s="13" t="s">
        <v>88</v>
      </c>
      <c r="AW196" s="13" t="s">
        <v>29</v>
      </c>
      <c r="AX196" s="13" t="s">
        <v>75</v>
      </c>
      <c r="AY196" s="186" t="s">
        <v>271</v>
      </c>
    </row>
    <row r="197" spans="1:65" s="13" customFormat="1" ht="19.5" x14ac:dyDescent="0.1">
      <c r="B197" s="184"/>
      <c r="D197" s="185" t="s">
        <v>280</v>
      </c>
      <c r="E197" s="186" t="s">
        <v>1</v>
      </c>
      <c r="F197" s="187" t="s">
        <v>4518</v>
      </c>
      <c r="H197" s="188">
        <v>4.26</v>
      </c>
      <c r="I197" s="189"/>
      <c r="L197" s="184"/>
      <c r="M197" s="190"/>
      <c r="N197" s="191"/>
      <c r="O197" s="191"/>
      <c r="P197" s="191"/>
      <c r="Q197" s="191"/>
      <c r="R197" s="191"/>
      <c r="S197" s="191"/>
      <c r="T197" s="192"/>
      <c r="AT197" s="186" t="s">
        <v>280</v>
      </c>
      <c r="AU197" s="186" t="s">
        <v>88</v>
      </c>
      <c r="AV197" s="13" t="s">
        <v>88</v>
      </c>
      <c r="AW197" s="13" t="s">
        <v>29</v>
      </c>
      <c r="AX197" s="13" t="s">
        <v>75</v>
      </c>
      <c r="AY197" s="186" t="s">
        <v>271</v>
      </c>
    </row>
    <row r="198" spans="1:65" s="14" customFormat="1" x14ac:dyDescent="0.1">
      <c r="B198" s="193"/>
      <c r="D198" s="185" t="s">
        <v>280</v>
      </c>
      <c r="E198" s="194" t="s">
        <v>1</v>
      </c>
      <c r="F198" s="195" t="s">
        <v>282</v>
      </c>
      <c r="H198" s="196">
        <v>76.849999999999994</v>
      </c>
      <c r="I198" s="197"/>
      <c r="L198" s="193"/>
      <c r="M198" s="198"/>
      <c r="N198" s="199"/>
      <c r="O198" s="199"/>
      <c r="P198" s="199"/>
      <c r="Q198" s="199"/>
      <c r="R198" s="199"/>
      <c r="S198" s="199"/>
      <c r="T198" s="200"/>
      <c r="AT198" s="194" t="s">
        <v>280</v>
      </c>
      <c r="AU198" s="194" t="s">
        <v>88</v>
      </c>
      <c r="AV198" s="14" t="s">
        <v>278</v>
      </c>
      <c r="AW198" s="14" t="s">
        <v>29</v>
      </c>
      <c r="AX198" s="14" t="s">
        <v>82</v>
      </c>
      <c r="AY198" s="194" t="s">
        <v>271</v>
      </c>
    </row>
    <row r="199" spans="1:65" s="2" customFormat="1" ht="21.75" customHeight="1" x14ac:dyDescent="0.15">
      <c r="A199" s="35"/>
      <c r="B199" s="141"/>
      <c r="C199" s="172" t="s">
        <v>154</v>
      </c>
      <c r="D199" s="172" t="s">
        <v>274</v>
      </c>
      <c r="E199" s="173" t="s">
        <v>946</v>
      </c>
      <c r="F199" s="174" t="s">
        <v>947</v>
      </c>
      <c r="G199" s="175" t="s">
        <v>277</v>
      </c>
      <c r="H199" s="176">
        <v>65.400000000000006</v>
      </c>
      <c r="I199" s="177"/>
      <c r="J199" s="176">
        <f>ROUND(I199*H199,2)</f>
        <v>0</v>
      </c>
      <c r="K199" s="178"/>
      <c r="L199" s="36"/>
      <c r="M199" s="179" t="s">
        <v>1</v>
      </c>
      <c r="N199" s="180" t="s">
        <v>41</v>
      </c>
      <c r="O199" s="61"/>
      <c r="P199" s="181">
        <f>O199*H199</f>
        <v>0</v>
      </c>
      <c r="Q199" s="181">
        <v>1.1492455E-2</v>
      </c>
      <c r="R199" s="181">
        <f>Q199*H199</f>
        <v>0.75160655700000012</v>
      </c>
      <c r="S199" s="181">
        <v>0</v>
      </c>
      <c r="T199" s="18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278</v>
      </c>
      <c r="AT199" s="183" t="s">
        <v>274</v>
      </c>
      <c r="AU199" s="183" t="s">
        <v>88</v>
      </c>
      <c r="AY199" s="18" t="s">
        <v>271</v>
      </c>
      <c r="BE199" s="105">
        <f>IF(N199="základná",J199,0)</f>
        <v>0</v>
      </c>
      <c r="BF199" s="105">
        <f>IF(N199="znížená",J199,0)</f>
        <v>0</v>
      </c>
      <c r="BG199" s="105">
        <f>IF(N199="zákl. prenesená",J199,0)</f>
        <v>0</v>
      </c>
      <c r="BH199" s="105">
        <f>IF(N199="zníž. prenesená",J199,0)</f>
        <v>0</v>
      </c>
      <c r="BI199" s="105">
        <f>IF(N199="nulová",J199,0)</f>
        <v>0</v>
      </c>
      <c r="BJ199" s="18" t="s">
        <v>88</v>
      </c>
      <c r="BK199" s="105">
        <f>ROUND(I199*H199,2)</f>
        <v>0</v>
      </c>
      <c r="BL199" s="18" t="s">
        <v>278</v>
      </c>
      <c r="BM199" s="183" t="s">
        <v>4519</v>
      </c>
    </row>
    <row r="200" spans="1:65" s="13" customFormat="1" x14ac:dyDescent="0.1">
      <c r="B200" s="184"/>
      <c r="D200" s="185" t="s">
        <v>280</v>
      </c>
      <c r="E200" s="186" t="s">
        <v>1</v>
      </c>
      <c r="F200" s="187" t="s">
        <v>4520</v>
      </c>
      <c r="H200" s="188">
        <v>65.400000000000006</v>
      </c>
      <c r="I200" s="189"/>
      <c r="L200" s="184"/>
      <c r="M200" s="190"/>
      <c r="N200" s="191"/>
      <c r="O200" s="191"/>
      <c r="P200" s="191"/>
      <c r="Q200" s="191"/>
      <c r="R200" s="191"/>
      <c r="S200" s="191"/>
      <c r="T200" s="192"/>
      <c r="AT200" s="186" t="s">
        <v>280</v>
      </c>
      <c r="AU200" s="186" t="s">
        <v>88</v>
      </c>
      <c r="AV200" s="13" t="s">
        <v>88</v>
      </c>
      <c r="AW200" s="13" t="s">
        <v>29</v>
      </c>
      <c r="AX200" s="13" t="s">
        <v>75</v>
      </c>
      <c r="AY200" s="186" t="s">
        <v>271</v>
      </c>
    </row>
    <row r="201" spans="1:65" s="14" customFormat="1" x14ac:dyDescent="0.1">
      <c r="B201" s="193"/>
      <c r="D201" s="185" t="s">
        <v>280</v>
      </c>
      <c r="E201" s="194" t="s">
        <v>734</v>
      </c>
      <c r="F201" s="195" t="s">
        <v>282</v>
      </c>
      <c r="H201" s="196">
        <v>65.400000000000006</v>
      </c>
      <c r="I201" s="197"/>
      <c r="L201" s="193"/>
      <c r="M201" s="198"/>
      <c r="N201" s="199"/>
      <c r="O201" s="199"/>
      <c r="P201" s="199"/>
      <c r="Q201" s="199"/>
      <c r="R201" s="199"/>
      <c r="S201" s="199"/>
      <c r="T201" s="200"/>
      <c r="AT201" s="194" t="s">
        <v>280</v>
      </c>
      <c r="AU201" s="194" t="s">
        <v>88</v>
      </c>
      <c r="AV201" s="14" t="s">
        <v>278</v>
      </c>
      <c r="AW201" s="14" t="s">
        <v>29</v>
      </c>
      <c r="AX201" s="14" t="s">
        <v>82</v>
      </c>
      <c r="AY201" s="194" t="s">
        <v>271</v>
      </c>
    </row>
    <row r="202" spans="1:65" s="2" customFormat="1" ht="21.75" customHeight="1" x14ac:dyDescent="0.15">
      <c r="A202" s="35"/>
      <c r="B202" s="141"/>
      <c r="C202" s="172" t="s">
        <v>367</v>
      </c>
      <c r="D202" s="172" t="s">
        <v>274</v>
      </c>
      <c r="E202" s="173" t="s">
        <v>950</v>
      </c>
      <c r="F202" s="174" t="s">
        <v>951</v>
      </c>
      <c r="G202" s="175" t="s">
        <v>277</v>
      </c>
      <c r="H202" s="176">
        <v>65.400000000000006</v>
      </c>
      <c r="I202" s="177"/>
      <c r="J202" s="176">
        <f>ROUND(I202*H202,2)</f>
        <v>0</v>
      </c>
      <c r="K202" s="178"/>
      <c r="L202" s="36"/>
      <c r="M202" s="179" t="s">
        <v>1</v>
      </c>
      <c r="N202" s="180" t="s">
        <v>41</v>
      </c>
      <c r="O202" s="61"/>
      <c r="P202" s="181">
        <f>O202*H202</f>
        <v>0</v>
      </c>
      <c r="Q202" s="181">
        <v>0</v>
      </c>
      <c r="R202" s="181">
        <f>Q202*H202</f>
        <v>0</v>
      </c>
      <c r="S202" s="181">
        <v>0</v>
      </c>
      <c r="T202" s="18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278</v>
      </c>
      <c r="AT202" s="183" t="s">
        <v>274</v>
      </c>
      <c r="AU202" s="183" t="s">
        <v>88</v>
      </c>
      <c r="AY202" s="18" t="s">
        <v>271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88</v>
      </c>
      <c r="BK202" s="105">
        <f>ROUND(I202*H202,2)</f>
        <v>0</v>
      </c>
      <c r="BL202" s="18" t="s">
        <v>278</v>
      </c>
      <c r="BM202" s="183" t="s">
        <v>4521</v>
      </c>
    </row>
    <row r="203" spans="1:65" s="13" customFormat="1" x14ac:dyDescent="0.1">
      <c r="B203" s="184"/>
      <c r="D203" s="185" t="s">
        <v>280</v>
      </c>
      <c r="E203" s="186" t="s">
        <v>1</v>
      </c>
      <c r="F203" s="187" t="s">
        <v>734</v>
      </c>
      <c r="H203" s="188">
        <v>65.400000000000006</v>
      </c>
      <c r="I203" s="189"/>
      <c r="L203" s="184"/>
      <c r="M203" s="190"/>
      <c r="N203" s="191"/>
      <c r="O203" s="191"/>
      <c r="P203" s="191"/>
      <c r="Q203" s="191"/>
      <c r="R203" s="191"/>
      <c r="S203" s="191"/>
      <c r="T203" s="192"/>
      <c r="AT203" s="186" t="s">
        <v>280</v>
      </c>
      <c r="AU203" s="186" t="s">
        <v>88</v>
      </c>
      <c r="AV203" s="13" t="s">
        <v>88</v>
      </c>
      <c r="AW203" s="13" t="s">
        <v>29</v>
      </c>
      <c r="AX203" s="13" t="s">
        <v>82</v>
      </c>
      <c r="AY203" s="186" t="s">
        <v>271</v>
      </c>
    </row>
    <row r="204" spans="1:65" s="2" customFormat="1" ht="16.5" customHeight="1" x14ac:dyDescent="0.15">
      <c r="A204" s="35"/>
      <c r="B204" s="141"/>
      <c r="C204" s="172" t="s">
        <v>374</v>
      </c>
      <c r="D204" s="172" t="s">
        <v>274</v>
      </c>
      <c r="E204" s="173" t="s">
        <v>953</v>
      </c>
      <c r="F204" s="174" t="s">
        <v>954</v>
      </c>
      <c r="G204" s="175" t="s">
        <v>412</v>
      </c>
      <c r="H204" s="176">
        <v>3.88</v>
      </c>
      <c r="I204" s="177"/>
      <c r="J204" s="176">
        <f>ROUND(I204*H204,2)</f>
        <v>0</v>
      </c>
      <c r="K204" s="178"/>
      <c r="L204" s="36"/>
      <c r="M204" s="179" t="s">
        <v>1</v>
      </c>
      <c r="N204" s="180" t="s">
        <v>41</v>
      </c>
      <c r="O204" s="61"/>
      <c r="P204" s="181">
        <f>O204*H204</f>
        <v>0</v>
      </c>
      <c r="Q204" s="181">
        <v>1.202961408</v>
      </c>
      <c r="R204" s="181">
        <f>Q204*H204</f>
        <v>4.6674902630399995</v>
      </c>
      <c r="S204" s="181">
        <v>0</v>
      </c>
      <c r="T204" s="18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278</v>
      </c>
      <c r="AT204" s="183" t="s">
        <v>274</v>
      </c>
      <c r="AU204" s="183" t="s">
        <v>88</v>
      </c>
      <c r="AY204" s="18" t="s">
        <v>271</v>
      </c>
      <c r="BE204" s="105">
        <f>IF(N204="základná",J204,0)</f>
        <v>0</v>
      </c>
      <c r="BF204" s="105">
        <f>IF(N204="znížená",J204,0)</f>
        <v>0</v>
      </c>
      <c r="BG204" s="105">
        <f>IF(N204="zákl. prenesená",J204,0)</f>
        <v>0</v>
      </c>
      <c r="BH204" s="105">
        <f>IF(N204="zníž. prenesená",J204,0)</f>
        <v>0</v>
      </c>
      <c r="BI204" s="105">
        <f>IF(N204="nulová",J204,0)</f>
        <v>0</v>
      </c>
      <c r="BJ204" s="18" t="s">
        <v>88</v>
      </c>
      <c r="BK204" s="105">
        <f>ROUND(I204*H204,2)</f>
        <v>0</v>
      </c>
      <c r="BL204" s="18" t="s">
        <v>278</v>
      </c>
      <c r="BM204" s="183" t="s">
        <v>4522</v>
      </c>
    </row>
    <row r="205" spans="1:65" s="13" customFormat="1" x14ac:dyDescent="0.1">
      <c r="B205" s="184"/>
      <c r="D205" s="185" t="s">
        <v>280</v>
      </c>
      <c r="E205" s="186" t="s">
        <v>1</v>
      </c>
      <c r="F205" s="187" t="s">
        <v>956</v>
      </c>
      <c r="H205" s="188">
        <v>3.88</v>
      </c>
      <c r="I205" s="189"/>
      <c r="L205" s="184"/>
      <c r="M205" s="190"/>
      <c r="N205" s="191"/>
      <c r="O205" s="191"/>
      <c r="P205" s="191"/>
      <c r="Q205" s="191"/>
      <c r="R205" s="191"/>
      <c r="S205" s="191"/>
      <c r="T205" s="192"/>
      <c r="AT205" s="186" t="s">
        <v>280</v>
      </c>
      <c r="AU205" s="186" t="s">
        <v>88</v>
      </c>
      <c r="AV205" s="13" t="s">
        <v>88</v>
      </c>
      <c r="AW205" s="13" t="s">
        <v>29</v>
      </c>
      <c r="AX205" s="13" t="s">
        <v>82</v>
      </c>
      <c r="AY205" s="186" t="s">
        <v>271</v>
      </c>
    </row>
    <row r="206" spans="1:65" s="2" customFormat="1" ht="21.75" customHeight="1" x14ac:dyDescent="0.15">
      <c r="A206" s="35"/>
      <c r="B206" s="141"/>
      <c r="C206" s="172" t="s">
        <v>379</v>
      </c>
      <c r="D206" s="172" t="s">
        <v>274</v>
      </c>
      <c r="E206" s="173" t="s">
        <v>957</v>
      </c>
      <c r="F206" s="174" t="s">
        <v>958</v>
      </c>
      <c r="G206" s="175" t="s">
        <v>289</v>
      </c>
      <c r="H206" s="176">
        <v>0.65</v>
      </c>
      <c r="I206" s="177"/>
      <c r="J206" s="176">
        <f>ROUND(I206*H206,2)</f>
        <v>0</v>
      </c>
      <c r="K206" s="178"/>
      <c r="L206" s="36"/>
      <c r="M206" s="179" t="s">
        <v>1</v>
      </c>
      <c r="N206" s="180" t="s">
        <v>41</v>
      </c>
      <c r="O206" s="61"/>
      <c r="P206" s="181">
        <f>O206*H206</f>
        <v>0</v>
      </c>
      <c r="Q206" s="181">
        <v>2.2365075000000001</v>
      </c>
      <c r="R206" s="181">
        <f>Q206*H206</f>
        <v>1.4537298750000001</v>
      </c>
      <c r="S206" s="181">
        <v>0</v>
      </c>
      <c r="T206" s="18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278</v>
      </c>
      <c r="AT206" s="183" t="s">
        <v>274</v>
      </c>
      <c r="AU206" s="183" t="s">
        <v>88</v>
      </c>
      <c r="AY206" s="18" t="s">
        <v>271</v>
      </c>
      <c r="BE206" s="105">
        <f>IF(N206="základná",J206,0)</f>
        <v>0</v>
      </c>
      <c r="BF206" s="105">
        <f>IF(N206="znížená",J206,0)</f>
        <v>0</v>
      </c>
      <c r="BG206" s="105">
        <f>IF(N206="zákl. prenesená",J206,0)</f>
        <v>0</v>
      </c>
      <c r="BH206" s="105">
        <f>IF(N206="zníž. prenesená",J206,0)</f>
        <v>0</v>
      </c>
      <c r="BI206" s="105">
        <f>IF(N206="nulová",J206,0)</f>
        <v>0</v>
      </c>
      <c r="BJ206" s="18" t="s">
        <v>88</v>
      </c>
      <c r="BK206" s="105">
        <f>ROUND(I206*H206,2)</f>
        <v>0</v>
      </c>
      <c r="BL206" s="18" t="s">
        <v>278</v>
      </c>
      <c r="BM206" s="183" t="s">
        <v>4523</v>
      </c>
    </row>
    <row r="207" spans="1:65" s="13" customFormat="1" x14ac:dyDescent="0.1">
      <c r="B207" s="184"/>
      <c r="D207" s="185" t="s">
        <v>280</v>
      </c>
      <c r="E207" s="186" t="s">
        <v>1</v>
      </c>
      <c r="F207" s="187" t="s">
        <v>960</v>
      </c>
      <c r="H207" s="188">
        <v>0.65</v>
      </c>
      <c r="I207" s="189"/>
      <c r="L207" s="184"/>
      <c r="M207" s="190"/>
      <c r="N207" s="191"/>
      <c r="O207" s="191"/>
      <c r="P207" s="191"/>
      <c r="Q207" s="191"/>
      <c r="R207" s="191"/>
      <c r="S207" s="191"/>
      <c r="T207" s="192"/>
      <c r="AT207" s="186" t="s">
        <v>280</v>
      </c>
      <c r="AU207" s="186" t="s">
        <v>88</v>
      </c>
      <c r="AV207" s="13" t="s">
        <v>88</v>
      </c>
      <c r="AW207" s="13" t="s">
        <v>29</v>
      </c>
      <c r="AX207" s="13" t="s">
        <v>75</v>
      </c>
      <c r="AY207" s="186" t="s">
        <v>271</v>
      </c>
    </row>
    <row r="208" spans="1:65" s="14" customFormat="1" x14ac:dyDescent="0.1">
      <c r="B208" s="193"/>
      <c r="D208" s="185" t="s">
        <v>280</v>
      </c>
      <c r="E208" s="194" t="s">
        <v>1</v>
      </c>
      <c r="F208" s="195" t="s">
        <v>282</v>
      </c>
      <c r="H208" s="196">
        <v>0.65</v>
      </c>
      <c r="I208" s="197"/>
      <c r="L208" s="193"/>
      <c r="M208" s="198"/>
      <c r="N208" s="199"/>
      <c r="O208" s="199"/>
      <c r="P208" s="199"/>
      <c r="Q208" s="199"/>
      <c r="R208" s="199"/>
      <c r="S208" s="199"/>
      <c r="T208" s="200"/>
      <c r="AT208" s="194" t="s">
        <v>280</v>
      </c>
      <c r="AU208" s="194" t="s">
        <v>88</v>
      </c>
      <c r="AV208" s="14" t="s">
        <v>278</v>
      </c>
      <c r="AW208" s="14" t="s">
        <v>29</v>
      </c>
      <c r="AX208" s="14" t="s">
        <v>82</v>
      </c>
      <c r="AY208" s="194" t="s">
        <v>271</v>
      </c>
    </row>
    <row r="209" spans="1:65" s="2" customFormat="1" ht="33" customHeight="1" x14ac:dyDescent="0.15">
      <c r="A209" s="35"/>
      <c r="B209" s="141"/>
      <c r="C209" s="172" t="s">
        <v>384</v>
      </c>
      <c r="D209" s="172" t="s">
        <v>274</v>
      </c>
      <c r="E209" s="173" t="s">
        <v>961</v>
      </c>
      <c r="F209" s="174" t="s">
        <v>962</v>
      </c>
      <c r="G209" s="175" t="s">
        <v>289</v>
      </c>
      <c r="H209" s="176">
        <v>32.549999999999997</v>
      </c>
      <c r="I209" s="177"/>
      <c r="J209" s="176">
        <f>ROUND(I209*H209,2)</f>
        <v>0</v>
      </c>
      <c r="K209" s="178"/>
      <c r="L209" s="36"/>
      <c r="M209" s="179" t="s">
        <v>1</v>
      </c>
      <c r="N209" s="180" t="s">
        <v>41</v>
      </c>
      <c r="O209" s="61"/>
      <c r="P209" s="181">
        <f>O209*H209</f>
        <v>0</v>
      </c>
      <c r="Q209" s="181">
        <v>2.196176328</v>
      </c>
      <c r="R209" s="181">
        <f>Q209*H209</f>
        <v>71.485539476399993</v>
      </c>
      <c r="S209" s="181">
        <v>0</v>
      </c>
      <c r="T209" s="18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278</v>
      </c>
      <c r="AT209" s="183" t="s">
        <v>274</v>
      </c>
      <c r="AU209" s="183" t="s">
        <v>88</v>
      </c>
      <c r="AY209" s="18" t="s">
        <v>271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88</v>
      </c>
      <c r="BK209" s="105">
        <f>ROUND(I209*H209,2)</f>
        <v>0</v>
      </c>
      <c r="BL209" s="18" t="s">
        <v>278</v>
      </c>
      <c r="BM209" s="183" t="s">
        <v>4524</v>
      </c>
    </row>
    <row r="210" spans="1:65" s="13" customFormat="1" x14ac:dyDescent="0.1">
      <c r="B210" s="184"/>
      <c r="D210" s="185" t="s">
        <v>280</v>
      </c>
      <c r="E210" s="186" t="s">
        <v>1</v>
      </c>
      <c r="F210" s="187" t="s">
        <v>4525</v>
      </c>
      <c r="H210" s="188">
        <v>32.549999999999997</v>
      </c>
      <c r="I210" s="189"/>
      <c r="L210" s="184"/>
      <c r="M210" s="190"/>
      <c r="N210" s="191"/>
      <c r="O210" s="191"/>
      <c r="P210" s="191"/>
      <c r="Q210" s="191"/>
      <c r="R210" s="191"/>
      <c r="S210" s="191"/>
      <c r="T210" s="192"/>
      <c r="AT210" s="186" t="s">
        <v>280</v>
      </c>
      <c r="AU210" s="186" t="s">
        <v>88</v>
      </c>
      <c r="AV210" s="13" t="s">
        <v>88</v>
      </c>
      <c r="AW210" s="13" t="s">
        <v>29</v>
      </c>
      <c r="AX210" s="13" t="s">
        <v>75</v>
      </c>
      <c r="AY210" s="186" t="s">
        <v>271</v>
      </c>
    </row>
    <row r="211" spans="1:65" s="14" customFormat="1" x14ac:dyDescent="0.1">
      <c r="B211" s="193"/>
      <c r="D211" s="185" t="s">
        <v>280</v>
      </c>
      <c r="E211" s="194" t="s">
        <v>1</v>
      </c>
      <c r="F211" s="195" t="s">
        <v>282</v>
      </c>
      <c r="H211" s="196">
        <v>32.549999999999997</v>
      </c>
      <c r="I211" s="197"/>
      <c r="L211" s="193"/>
      <c r="M211" s="198"/>
      <c r="N211" s="199"/>
      <c r="O211" s="199"/>
      <c r="P211" s="199"/>
      <c r="Q211" s="199"/>
      <c r="R211" s="199"/>
      <c r="S211" s="199"/>
      <c r="T211" s="200"/>
      <c r="AT211" s="194" t="s">
        <v>280</v>
      </c>
      <c r="AU211" s="194" t="s">
        <v>88</v>
      </c>
      <c r="AV211" s="14" t="s">
        <v>278</v>
      </c>
      <c r="AW211" s="14" t="s">
        <v>29</v>
      </c>
      <c r="AX211" s="14" t="s">
        <v>82</v>
      </c>
      <c r="AY211" s="194" t="s">
        <v>271</v>
      </c>
    </row>
    <row r="212" spans="1:65" s="2" customFormat="1" ht="21.75" customHeight="1" x14ac:dyDescent="0.15">
      <c r="A212" s="35"/>
      <c r="B212" s="141"/>
      <c r="C212" s="172" t="s">
        <v>7</v>
      </c>
      <c r="D212" s="172" t="s">
        <v>274</v>
      </c>
      <c r="E212" s="173" t="s">
        <v>965</v>
      </c>
      <c r="F212" s="174" t="s">
        <v>966</v>
      </c>
      <c r="G212" s="175" t="s">
        <v>289</v>
      </c>
      <c r="H212" s="176">
        <v>109.6</v>
      </c>
      <c r="I212" s="177"/>
      <c r="J212" s="176">
        <f>ROUND(I212*H212,2)</f>
        <v>0</v>
      </c>
      <c r="K212" s="178"/>
      <c r="L212" s="36"/>
      <c r="M212" s="179" t="s">
        <v>1</v>
      </c>
      <c r="N212" s="180" t="s">
        <v>41</v>
      </c>
      <c r="O212" s="61"/>
      <c r="P212" s="181">
        <f>O212*H212</f>
        <v>0</v>
      </c>
      <c r="Q212" s="181">
        <v>2.4157202039999999</v>
      </c>
      <c r="R212" s="181">
        <f>Q212*H212</f>
        <v>264.76293435839995</v>
      </c>
      <c r="S212" s="181">
        <v>0</v>
      </c>
      <c r="T212" s="18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278</v>
      </c>
      <c r="AT212" s="183" t="s">
        <v>274</v>
      </c>
      <c r="AU212" s="183" t="s">
        <v>88</v>
      </c>
      <c r="AY212" s="18" t="s">
        <v>271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88</v>
      </c>
      <c r="BK212" s="105">
        <f>ROUND(I212*H212,2)</f>
        <v>0</v>
      </c>
      <c r="BL212" s="18" t="s">
        <v>278</v>
      </c>
      <c r="BM212" s="183" t="s">
        <v>4526</v>
      </c>
    </row>
    <row r="213" spans="1:65" s="13" customFormat="1" ht="19.5" x14ac:dyDescent="0.1">
      <c r="B213" s="184"/>
      <c r="D213" s="185" t="s">
        <v>280</v>
      </c>
      <c r="E213" s="186" t="s">
        <v>1</v>
      </c>
      <c r="F213" s="187" t="s">
        <v>4527</v>
      </c>
      <c r="H213" s="188">
        <v>109.6</v>
      </c>
      <c r="I213" s="189"/>
      <c r="L213" s="184"/>
      <c r="M213" s="190"/>
      <c r="N213" s="191"/>
      <c r="O213" s="191"/>
      <c r="P213" s="191"/>
      <c r="Q213" s="191"/>
      <c r="R213" s="191"/>
      <c r="S213" s="191"/>
      <c r="T213" s="192"/>
      <c r="AT213" s="186" t="s">
        <v>280</v>
      </c>
      <c r="AU213" s="186" t="s">
        <v>88</v>
      </c>
      <c r="AV213" s="13" t="s">
        <v>88</v>
      </c>
      <c r="AW213" s="13" t="s">
        <v>29</v>
      </c>
      <c r="AX213" s="13" t="s">
        <v>75</v>
      </c>
      <c r="AY213" s="186" t="s">
        <v>271</v>
      </c>
    </row>
    <row r="214" spans="1:65" s="14" customFormat="1" x14ac:dyDescent="0.1">
      <c r="B214" s="193"/>
      <c r="D214" s="185" t="s">
        <v>280</v>
      </c>
      <c r="E214" s="194" t="s">
        <v>1</v>
      </c>
      <c r="F214" s="195" t="s">
        <v>282</v>
      </c>
      <c r="H214" s="196">
        <v>109.6</v>
      </c>
      <c r="I214" s="197"/>
      <c r="L214" s="193"/>
      <c r="M214" s="198"/>
      <c r="N214" s="199"/>
      <c r="O214" s="199"/>
      <c r="P214" s="199"/>
      <c r="Q214" s="199"/>
      <c r="R214" s="199"/>
      <c r="S214" s="199"/>
      <c r="T214" s="200"/>
      <c r="AT214" s="194" t="s">
        <v>280</v>
      </c>
      <c r="AU214" s="194" t="s">
        <v>88</v>
      </c>
      <c r="AV214" s="14" t="s">
        <v>278</v>
      </c>
      <c r="AW214" s="14" t="s">
        <v>29</v>
      </c>
      <c r="AX214" s="14" t="s">
        <v>82</v>
      </c>
      <c r="AY214" s="194" t="s">
        <v>271</v>
      </c>
    </row>
    <row r="215" spans="1:65" s="2" customFormat="1" ht="16.5" customHeight="1" x14ac:dyDescent="0.15">
      <c r="A215" s="35"/>
      <c r="B215" s="141"/>
      <c r="C215" s="172" t="s">
        <v>409</v>
      </c>
      <c r="D215" s="172" t="s">
        <v>274</v>
      </c>
      <c r="E215" s="173" t="s">
        <v>969</v>
      </c>
      <c r="F215" s="174" t="s">
        <v>970</v>
      </c>
      <c r="G215" s="175" t="s">
        <v>412</v>
      </c>
      <c r="H215" s="176">
        <v>7.67</v>
      </c>
      <c r="I215" s="177"/>
      <c r="J215" s="176">
        <f>ROUND(I215*H215,2)</f>
        <v>0</v>
      </c>
      <c r="K215" s="178"/>
      <c r="L215" s="36"/>
      <c r="M215" s="179" t="s">
        <v>1</v>
      </c>
      <c r="N215" s="180" t="s">
        <v>41</v>
      </c>
      <c r="O215" s="61"/>
      <c r="P215" s="181">
        <f>O215*H215</f>
        <v>0</v>
      </c>
      <c r="Q215" s="181">
        <v>1.0189584970000001</v>
      </c>
      <c r="R215" s="181">
        <f>Q215*H215</f>
        <v>7.8154116719900006</v>
      </c>
      <c r="S215" s="181">
        <v>0</v>
      </c>
      <c r="T215" s="18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278</v>
      </c>
      <c r="AT215" s="183" t="s">
        <v>274</v>
      </c>
      <c r="AU215" s="183" t="s">
        <v>88</v>
      </c>
      <c r="AY215" s="18" t="s">
        <v>271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88</v>
      </c>
      <c r="BK215" s="105">
        <f>ROUND(I215*H215,2)</f>
        <v>0</v>
      </c>
      <c r="BL215" s="18" t="s">
        <v>278</v>
      </c>
      <c r="BM215" s="183" t="s">
        <v>4528</v>
      </c>
    </row>
    <row r="216" spans="1:65" s="13" customFormat="1" x14ac:dyDescent="0.1">
      <c r="B216" s="184"/>
      <c r="D216" s="185" t="s">
        <v>280</v>
      </c>
      <c r="E216" s="186" t="s">
        <v>1</v>
      </c>
      <c r="F216" s="187" t="s">
        <v>4529</v>
      </c>
      <c r="H216" s="188">
        <v>7.67</v>
      </c>
      <c r="I216" s="189"/>
      <c r="L216" s="184"/>
      <c r="M216" s="190"/>
      <c r="N216" s="191"/>
      <c r="O216" s="191"/>
      <c r="P216" s="191"/>
      <c r="Q216" s="191"/>
      <c r="R216" s="191"/>
      <c r="S216" s="191"/>
      <c r="T216" s="192"/>
      <c r="AT216" s="186" t="s">
        <v>280</v>
      </c>
      <c r="AU216" s="186" t="s">
        <v>88</v>
      </c>
      <c r="AV216" s="13" t="s">
        <v>88</v>
      </c>
      <c r="AW216" s="13" t="s">
        <v>29</v>
      </c>
      <c r="AX216" s="13" t="s">
        <v>75</v>
      </c>
      <c r="AY216" s="186" t="s">
        <v>271</v>
      </c>
    </row>
    <row r="217" spans="1:65" s="14" customFormat="1" x14ac:dyDescent="0.1">
      <c r="B217" s="193"/>
      <c r="D217" s="185" t="s">
        <v>280</v>
      </c>
      <c r="E217" s="194" t="s">
        <v>1</v>
      </c>
      <c r="F217" s="195" t="s">
        <v>282</v>
      </c>
      <c r="H217" s="196">
        <v>7.67</v>
      </c>
      <c r="I217" s="197"/>
      <c r="L217" s="193"/>
      <c r="M217" s="198"/>
      <c r="N217" s="199"/>
      <c r="O217" s="199"/>
      <c r="P217" s="199"/>
      <c r="Q217" s="199"/>
      <c r="R217" s="199"/>
      <c r="S217" s="199"/>
      <c r="T217" s="200"/>
      <c r="AT217" s="194" t="s">
        <v>280</v>
      </c>
      <c r="AU217" s="194" t="s">
        <v>88</v>
      </c>
      <c r="AV217" s="14" t="s">
        <v>278</v>
      </c>
      <c r="AW217" s="14" t="s">
        <v>29</v>
      </c>
      <c r="AX217" s="14" t="s">
        <v>82</v>
      </c>
      <c r="AY217" s="194" t="s">
        <v>271</v>
      </c>
    </row>
    <row r="218" spans="1:65" s="2" customFormat="1" ht="33" customHeight="1" x14ac:dyDescent="0.15">
      <c r="A218" s="35"/>
      <c r="B218" s="141"/>
      <c r="C218" s="172" t="s">
        <v>414</v>
      </c>
      <c r="D218" s="172" t="s">
        <v>274</v>
      </c>
      <c r="E218" s="173" t="s">
        <v>4530</v>
      </c>
      <c r="F218" s="174" t="s">
        <v>4531</v>
      </c>
      <c r="G218" s="175" t="s">
        <v>289</v>
      </c>
      <c r="H218" s="176">
        <v>35.47</v>
      </c>
      <c r="I218" s="177"/>
      <c r="J218" s="176">
        <f>ROUND(I218*H218,2)</f>
        <v>0</v>
      </c>
      <c r="K218" s="178"/>
      <c r="L218" s="36"/>
      <c r="M218" s="179" t="s">
        <v>1</v>
      </c>
      <c r="N218" s="180" t="s">
        <v>41</v>
      </c>
      <c r="O218" s="61"/>
      <c r="P218" s="181">
        <f>O218*H218</f>
        <v>0</v>
      </c>
      <c r="Q218" s="181">
        <v>2.415718</v>
      </c>
      <c r="R218" s="181">
        <f>Q218*H218</f>
        <v>85.68551746</v>
      </c>
      <c r="S218" s="181">
        <v>0</v>
      </c>
      <c r="T218" s="18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278</v>
      </c>
      <c r="AT218" s="183" t="s">
        <v>274</v>
      </c>
      <c r="AU218" s="183" t="s">
        <v>88</v>
      </c>
      <c r="AY218" s="18" t="s">
        <v>271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88</v>
      </c>
      <c r="BK218" s="105">
        <f>ROUND(I218*H218,2)</f>
        <v>0</v>
      </c>
      <c r="BL218" s="18" t="s">
        <v>278</v>
      </c>
      <c r="BM218" s="183" t="s">
        <v>4532</v>
      </c>
    </row>
    <row r="219" spans="1:65" s="13" customFormat="1" ht="19.5" x14ac:dyDescent="0.1">
      <c r="B219" s="184"/>
      <c r="D219" s="185" t="s">
        <v>280</v>
      </c>
      <c r="E219" s="186" t="s">
        <v>1</v>
      </c>
      <c r="F219" s="187" t="s">
        <v>4533</v>
      </c>
      <c r="H219" s="188">
        <v>35.47</v>
      </c>
      <c r="I219" s="189"/>
      <c r="L219" s="184"/>
      <c r="M219" s="190"/>
      <c r="N219" s="191"/>
      <c r="O219" s="191"/>
      <c r="P219" s="191"/>
      <c r="Q219" s="191"/>
      <c r="R219" s="191"/>
      <c r="S219" s="191"/>
      <c r="T219" s="192"/>
      <c r="AT219" s="186" t="s">
        <v>280</v>
      </c>
      <c r="AU219" s="186" t="s">
        <v>88</v>
      </c>
      <c r="AV219" s="13" t="s">
        <v>88</v>
      </c>
      <c r="AW219" s="13" t="s">
        <v>29</v>
      </c>
      <c r="AX219" s="13" t="s">
        <v>75</v>
      </c>
      <c r="AY219" s="186" t="s">
        <v>271</v>
      </c>
    </row>
    <row r="220" spans="1:65" s="14" customFormat="1" x14ac:dyDescent="0.1">
      <c r="B220" s="193"/>
      <c r="D220" s="185" t="s">
        <v>280</v>
      </c>
      <c r="E220" s="194" t="s">
        <v>1</v>
      </c>
      <c r="F220" s="195" t="s">
        <v>282</v>
      </c>
      <c r="H220" s="196">
        <v>35.47</v>
      </c>
      <c r="I220" s="197"/>
      <c r="L220" s="193"/>
      <c r="M220" s="198"/>
      <c r="N220" s="199"/>
      <c r="O220" s="199"/>
      <c r="P220" s="199"/>
      <c r="Q220" s="199"/>
      <c r="R220" s="199"/>
      <c r="S220" s="199"/>
      <c r="T220" s="200"/>
      <c r="AT220" s="194" t="s">
        <v>280</v>
      </c>
      <c r="AU220" s="194" t="s">
        <v>88</v>
      </c>
      <c r="AV220" s="14" t="s">
        <v>278</v>
      </c>
      <c r="AW220" s="14" t="s">
        <v>29</v>
      </c>
      <c r="AX220" s="14" t="s">
        <v>82</v>
      </c>
      <c r="AY220" s="194" t="s">
        <v>271</v>
      </c>
    </row>
    <row r="221" spans="1:65" s="12" customFormat="1" ht="22.9" customHeight="1" x14ac:dyDescent="0.15">
      <c r="B221" s="159"/>
      <c r="D221" s="160" t="s">
        <v>74</v>
      </c>
      <c r="E221" s="170" t="s">
        <v>286</v>
      </c>
      <c r="F221" s="170" t="s">
        <v>973</v>
      </c>
      <c r="I221" s="162"/>
      <c r="J221" s="171">
        <f>BK221</f>
        <v>0</v>
      </c>
      <c r="L221" s="159"/>
      <c r="M221" s="164"/>
      <c r="N221" s="165"/>
      <c r="O221" s="165"/>
      <c r="P221" s="166">
        <f>SUM(P222:P301)</f>
        <v>0</v>
      </c>
      <c r="Q221" s="165"/>
      <c r="R221" s="166">
        <f>SUM(R222:R301)</f>
        <v>200.52413394332001</v>
      </c>
      <c r="S221" s="165"/>
      <c r="T221" s="167">
        <f>SUM(T222:T301)</f>
        <v>0</v>
      </c>
      <c r="AR221" s="160" t="s">
        <v>82</v>
      </c>
      <c r="AT221" s="168" t="s">
        <v>74</v>
      </c>
      <c r="AU221" s="168" t="s">
        <v>82</v>
      </c>
      <c r="AY221" s="160" t="s">
        <v>271</v>
      </c>
      <c r="BK221" s="169">
        <f>SUM(BK222:BK301)</f>
        <v>0</v>
      </c>
    </row>
    <row r="222" spans="1:65" s="2" customFormat="1" ht="33" customHeight="1" x14ac:dyDescent="0.15">
      <c r="A222" s="35"/>
      <c r="B222" s="141"/>
      <c r="C222" s="172" t="s">
        <v>419</v>
      </c>
      <c r="D222" s="172" t="s">
        <v>274</v>
      </c>
      <c r="E222" s="173" t="s">
        <v>974</v>
      </c>
      <c r="F222" s="174" t="s">
        <v>975</v>
      </c>
      <c r="G222" s="175" t="s">
        <v>319</v>
      </c>
      <c r="H222" s="176">
        <v>251.41</v>
      </c>
      <c r="I222" s="177"/>
      <c r="J222" s="176">
        <f>ROUND(I222*H222,2)</f>
        <v>0</v>
      </c>
      <c r="K222" s="178"/>
      <c r="L222" s="36"/>
      <c r="M222" s="179" t="s">
        <v>1</v>
      </c>
      <c r="N222" s="180" t="s">
        <v>41</v>
      </c>
      <c r="O222" s="61"/>
      <c r="P222" s="181">
        <f>O222*H222</f>
        <v>0</v>
      </c>
      <c r="Q222" s="181">
        <v>1.873E-2</v>
      </c>
      <c r="R222" s="181">
        <f>Q222*H222</f>
        <v>4.7089093000000002</v>
      </c>
      <c r="S222" s="181">
        <v>0</v>
      </c>
      <c r="T222" s="18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278</v>
      </c>
      <c r="AT222" s="183" t="s">
        <v>274</v>
      </c>
      <c r="AU222" s="183" t="s">
        <v>88</v>
      </c>
      <c r="AY222" s="18" t="s">
        <v>271</v>
      </c>
      <c r="BE222" s="105">
        <f>IF(N222="základná",J222,0)</f>
        <v>0</v>
      </c>
      <c r="BF222" s="105">
        <f>IF(N222="znížená",J222,0)</f>
        <v>0</v>
      </c>
      <c r="BG222" s="105">
        <f>IF(N222="zákl. prenesená",J222,0)</f>
        <v>0</v>
      </c>
      <c r="BH222" s="105">
        <f>IF(N222="zníž. prenesená",J222,0)</f>
        <v>0</v>
      </c>
      <c r="BI222" s="105">
        <f>IF(N222="nulová",J222,0)</f>
        <v>0</v>
      </c>
      <c r="BJ222" s="18" t="s">
        <v>88</v>
      </c>
      <c r="BK222" s="105">
        <f>ROUND(I222*H222,2)</f>
        <v>0</v>
      </c>
      <c r="BL222" s="18" t="s">
        <v>278</v>
      </c>
      <c r="BM222" s="183" t="s">
        <v>4534</v>
      </c>
    </row>
    <row r="223" spans="1:65" s="13" customFormat="1" x14ac:dyDescent="0.1">
      <c r="B223" s="184"/>
      <c r="D223" s="185" t="s">
        <v>280</v>
      </c>
      <c r="E223" s="186" t="s">
        <v>1</v>
      </c>
      <c r="F223" s="187" t="s">
        <v>4535</v>
      </c>
      <c r="H223" s="188">
        <v>251.41</v>
      </c>
      <c r="I223" s="189"/>
      <c r="L223" s="184"/>
      <c r="M223" s="190"/>
      <c r="N223" s="191"/>
      <c r="O223" s="191"/>
      <c r="P223" s="191"/>
      <c r="Q223" s="191"/>
      <c r="R223" s="191"/>
      <c r="S223" s="191"/>
      <c r="T223" s="192"/>
      <c r="AT223" s="186" t="s">
        <v>280</v>
      </c>
      <c r="AU223" s="186" t="s">
        <v>88</v>
      </c>
      <c r="AV223" s="13" t="s">
        <v>88</v>
      </c>
      <c r="AW223" s="13" t="s">
        <v>29</v>
      </c>
      <c r="AX223" s="13" t="s">
        <v>75</v>
      </c>
      <c r="AY223" s="186" t="s">
        <v>271</v>
      </c>
    </row>
    <row r="224" spans="1:65" s="14" customFormat="1" x14ac:dyDescent="0.1">
      <c r="B224" s="193"/>
      <c r="D224" s="185" t="s">
        <v>280</v>
      </c>
      <c r="E224" s="194" t="s">
        <v>1</v>
      </c>
      <c r="F224" s="195" t="s">
        <v>282</v>
      </c>
      <c r="H224" s="196">
        <v>251.41</v>
      </c>
      <c r="I224" s="197"/>
      <c r="L224" s="193"/>
      <c r="M224" s="198"/>
      <c r="N224" s="199"/>
      <c r="O224" s="199"/>
      <c r="P224" s="199"/>
      <c r="Q224" s="199"/>
      <c r="R224" s="199"/>
      <c r="S224" s="199"/>
      <c r="T224" s="200"/>
      <c r="AT224" s="194" t="s">
        <v>280</v>
      </c>
      <c r="AU224" s="194" t="s">
        <v>88</v>
      </c>
      <c r="AV224" s="14" t="s">
        <v>278</v>
      </c>
      <c r="AW224" s="14" t="s">
        <v>29</v>
      </c>
      <c r="AX224" s="14" t="s">
        <v>82</v>
      </c>
      <c r="AY224" s="194" t="s">
        <v>271</v>
      </c>
    </row>
    <row r="225" spans="1:65" s="2" customFormat="1" ht="21.75" customHeight="1" x14ac:dyDescent="0.15">
      <c r="A225" s="35"/>
      <c r="B225" s="141"/>
      <c r="C225" s="172" t="s">
        <v>424</v>
      </c>
      <c r="D225" s="172" t="s">
        <v>274</v>
      </c>
      <c r="E225" s="173" t="s">
        <v>978</v>
      </c>
      <c r="F225" s="174" t="s">
        <v>979</v>
      </c>
      <c r="G225" s="175" t="s">
        <v>277</v>
      </c>
      <c r="H225" s="176">
        <v>529.33000000000004</v>
      </c>
      <c r="I225" s="177"/>
      <c r="J225" s="176">
        <f>ROUND(I225*H225,2)</f>
        <v>0</v>
      </c>
      <c r="K225" s="178"/>
      <c r="L225" s="36"/>
      <c r="M225" s="179" t="s">
        <v>1</v>
      </c>
      <c r="N225" s="180" t="s">
        <v>41</v>
      </c>
      <c r="O225" s="61"/>
      <c r="P225" s="181">
        <f>O225*H225</f>
        <v>0</v>
      </c>
      <c r="Q225" s="181">
        <v>0</v>
      </c>
      <c r="R225" s="181">
        <f>Q225*H225</f>
        <v>0</v>
      </c>
      <c r="S225" s="181">
        <v>0</v>
      </c>
      <c r="T225" s="18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278</v>
      </c>
      <c r="AT225" s="183" t="s">
        <v>274</v>
      </c>
      <c r="AU225" s="183" t="s">
        <v>88</v>
      </c>
      <c r="AY225" s="18" t="s">
        <v>271</v>
      </c>
      <c r="BE225" s="105">
        <f>IF(N225="základná",J225,0)</f>
        <v>0</v>
      </c>
      <c r="BF225" s="105">
        <f>IF(N225="znížená",J225,0)</f>
        <v>0</v>
      </c>
      <c r="BG225" s="105">
        <f>IF(N225="zákl. prenesená",J225,0)</f>
        <v>0</v>
      </c>
      <c r="BH225" s="105">
        <f>IF(N225="zníž. prenesená",J225,0)</f>
        <v>0</v>
      </c>
      <c r="BI225" s="105">
        <f>IF(N225="nulová",J225,0)</f>
        <v>0</v>
      </c>
      <c r="BJ225" s="18" t="s">
        <v>88</v>
      </c>
      <c r="BK225" s="105">
        <f>ROUND(I225*H225,2)</f>
        <v>0</v>
      </c>
      <c r="BL225" s="18" t="s">
        <v>278</v>
      </c>
      <c r="BM225" s="183" t="s">
        <v>4536</v>
      </c>
    </row>
    <row r="226" spans="1:65" s="13" customFormat="1" x14ac:dyDescent="0.1">
      <c r="B226" s="184"/>
      <c r="D226" s="185" t="s">
        <v>280</v>
      </c>
      <c r="E226" s="186" t="s">
        <v>1</v>
      </c>
      <c r="F226" s="187" t="s">
        <v>738</v>
      </c>
      <c r="H226" s="188">
        <v>504.12</v>
      </c>
      <c r="I226" s="189"/>
      <c r="L226" s="184"/>
      <c r="M226" s="190"/>
      <c r="N226" s="191"/>
      <c r="O226" s="191"/>
      <c r="P226" s="191"/>
      <c r="Q226" s="191"/>
      <c r="R226" s="191"/>
      <c r="S226" s="191"/>
      <c r="T226" s="192"/>
      <c r="AT226" s="186" t="s">
        <v>280</v>
      </c>
      <c r="AU226" s="186" t="s">
        <v>88</v>
      </c>
      <c r="AV226" s="13" t="s">
        <v>88</v>
      </c>
      <c r="AW226" s="13" t="s">
        <v>29</v>
      </c>
      <c r="AX226" s="13" t="s">
        <v>75</v>
      </c>
      <c r="AY226" s="186" t="s">
        <v>271</v>
      </c>
    </row>
    <row r="227" spans="1:65" s="13" customFormat="1" x14ac:dyDescent="0.1">
      <c r="B227" s="184"/>
      <c r="D227" s="185" t="s">
        <v>280</v>
      </c>
      <c r="E227" s="186" t="s">
        <v>1</v>
      </c>
      <c r="F227" s="187" t="s">
        <v>981</v>
      </c>
      <c r="H227" s="188">
        <v>25.21</v>
      </c>
      <c r="I227" s="189"/>
      <c r="L227" s="184"/>
      <c r="M227" s="190"/>
      <c r="N227" s="191"/>
      <c r="O227" s="191"/>
      <c r="P227" s="191"/>
      <c r="Q227" s="191"/>
      <c r="R227" s="191"/>
      <c r="S227" s="191"/>
      <c r="T227" s="192"/>
      <c r="AT227" s="186" t="s">
        <v>280</v>
      </c>
      <c r="AU227" s="186" t="s">
        <v>88</v>
      </c>
      <c r="AV227" s="13" t="s">
        <v>88</v>
      </c>
      <c r="AW227" s="13" t="s">
        <v>29</v>
      </c>
      <c r="AX227" s="13" t="s">
        <v>75</v>
      </c>
      <c r="AY227" s="186" t="s">
        <v>271</v>
      </c>
    </row>
    <row r="228" spans="1:65" s="14" customFormat="1" x14ac:dyDescent="0.1">
      <c r="B228" s="193"/>
      <c r="D228" s="185" t="s">
        <v>280</v>
      </c>
      <c r="E228" s="194" t="s">
        <v>1</v>
      </c>
      <c r="F228" s="195" t="s">
        <v>282</v>
      </c>
      <c r="H228" s="196">
        <v>529.33000000000004</v>
      </c>
      <c r="I228" s="197"/>
      <c r="L228" s="193"/>
      <c r="M228" s="198"/>
      <c r="N228" s="199"/>
      <c r="O228" s="199"/>
      <c r="P228" s="199"/>
      <c r="Q228" s="199"/>
      <c r="R228" s="199"/>
      <c r="S228" s="199"/>
      <c r="T228" s="200"/>
      <c r="AT228" s="194" t="s">
        <v>280</v>
      </c>
      <c r="AU228" s="194" t="s">
        <v>88</v>
      </c>
      <c r="AV228" s="14" t="s">
        <v>278</v>
      </c>
      <c r="AW228" s="14" t="s">
        <v>29</v>
      </c>
      <c r="AX228" s="14" t="s">
        <v>82</v>
      </c>
      <c r="AY228" s="194" t="s">
        <v>271</v>
      </c>
    </row>
    <row r="229" spans="1:65" s="2" customFormat="1" ht="33" customHeight="1" x14ac:dyDescent="0.15">
      <c r="A229" s="35"/>
      <c r="B229" s="141"/>
      <c r="C229" s="172" t="s">
        <v>428</v>
      </c>
      <c r="D229" s="172" t="s">
        <v>274</v>
      </c>
      <c r="E229" s="173" t="s">
        <v>982</v>
      </c>
      <c r="F229" s="174" t="s">
        <v>983</v>
      </c>
      <c r="G229" s="175" t="s">
        <v>289</v>
      </c>
      <c r="H229" s="176">
        <v>63.85</v>
      </c>
      <c r="I229" s="177"/>
      <c r="J229" s="176">
        <f>ROUND(I229*H229,2)</f>
        <v>0</v>
      </c>
      <c r="K229" s="178"/>
      <c r="L229" s="36"/>
      <c r="M229" s="179" t="s">
        <v>1</v>
      </c>
      <c r="N229" s="180" t="s">
        <v>41</v>
      </c>
      <c r="O229" s="61"/>
      <c r="P229" s="181">
        <f>O229*H229</f>
        <v>0</v>
      </c>
      <c r="Q229" s="181">
        <v>0.38213000000000003</v>
      </c>
      <c r="R229" s="181">
        <f>Q229*H229</f>
        <v>24.399000500000003</v>
      </c>
      <c r="S229" s="181">
        <v>0</v>
      </c>
      <c r="T229" s="18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278</v>
      </c>
      <c r="AT229" s="183" t="s">
        <v>274</v>
      </c>
      <c r="AU229" s="183" t="s">
        <v>88</v>
      </c>
      <c r="AY229" s="18" t="s">
        <v>271</v>
      </c>
      <c r="BE229" s="105">
        <f>IF(N229="základná",J229,0)</f>
        <v>0</v>
      </c>
      <c r="BF229" s="105">
        <f>IF(N229="znížená",J229,0)</f>
        <v>0</v>
      </c>
      <c r="BG229" s="105">
        <f>IF(N229="zákl. prenesená",J229,0)</f>
        <v>0</v>
      </c>
      <c r="BH229" s="105">
        <f>IF(N229="zníž. prenesená",J229,0)</f>
        <v>0</v>
      </c>
      <c r="BI229" s="105">
        <f>IF(N229="nulová",J229,0)</f>
        <v>0</v>
      </c>
      <c r="BJ229" s="18" t="s">
        <v>88</v>
      </c>
      <c r="BK229" s="105">
        <f>ROUND(I229*H229,2)</f>
        <v>0</v>
      </c>
      <c r="BL229" s="18" t="s">
        <v>278</v>
      </c>
      <c r="BM229" s="183" t="s">
        <v>4537</v>
      </c>
    </row>
    <row r="230" spans="1:65" s="16" customFormat="1" x14ac:dyDescent="0.1">
      <c r="B230" s="209"/>
      <c r="D230" s="185" t="s">
        <v>280</v>
      </c>
      <c r="E230" s="210" t="s">
        <v>1</v>
      </c>
      <c r="F230" s="211" t="s">
        <v>985</v>
      </c>
      <c r="H230" s="210" t="s">
        <v>1</v>
      </c>
      <c r="I230" s="212"/>
      <c r="L230" s="209"/>
      <c r="M230" s="213"/>
      <c r="N230" s="214"/>
      <c r="O230" s="214"/>
      <c r="P230" s="214"/>
      <c r="Q230" s="214"/>
      <c r="R230" s="214"/>
      <c r="S230" s="214"/>
      <c r="T230" s="215"/>
      <c r="AT230" s="210" t="s">
        <v>280</v>
      </c>
      <c r="AU230" s="210" t="s">
        <v>88</v>
      </c>
      <c r="AV230" s="16" t="s">
        <v>82</v>
      </c>
      <c r="AW230" s="16" t="s">
        <v>29</v>
      </c>
      <c r="AX230" s="16" t="s">
        <v>75</v>
      </c>
      <c r="AY230" s="210" t="s">
        <v>271</v>
      </c>
    </row>
    <row r="231" spans="1:65" s="13" customFormat="1" x14ac:dyDescent="0.1">
      <c r="B231" s="184"/>
      <c r="D231" s="185" t="s">
        <v>280</v>
      </c>
      <c r="E231" s="186" t="s">
        <v>1</v>
      </c>
      <c r="F231" s="187" t="s">
        <v>4538</v>
      </c>
      <c r="H231" s="188">
        <v>7.0000000000000007E-2</v>
      </c>
      <c r="I231" s="189"/>
      <c r="L231" s="184"/>
      <c r="M231" s="190"/>
      <c r="N231" s="191"/>
      <c r="O231" s="191"/>
      <c r="P231" s="191"/>
      <c r="Q231" s="191"/>
      <c r="R231" s="191"/>
      <c r="S231" s="191"/>
      <c r="T231" s="192"/>
      <c r="AT231" s="186" t="s">
        <v>280</v>
      </c>
      <c r="AU231" s="186" t="s">
        <v>88</v>
      </c>
      <c r="AV231" s="13" t="s">
        <v>88</v>
      </c>
      <c r="AW231" s="13" t="s">
        <v>29</v>
      </c>
      <c r="AX231" s="13" t="s">
        <v>75</v>
      </c>
      <c r="AY231" s="186" t="s">
        <v>271</v>
      </c>
    </row>
    <row r="232" spans="1:65" s="13" customFormat="1" ht="37.5" x14ac:dyDescent="0.1">
      <c r="B232" s="184"/>
      <c r="D232" s="185" t="s">
        <v>280</v>
      </c>
      <c r="E232" s="186" t="s">
        <v>1</v>
      </c>
      <c r="F232" s="187" t="s">
        <v>4539</v>
      </c>
      <c r="H232" s="188">
        <v>4.37</v>
      </c>
      <c r="I232" s="189"/>
      <c r="L232" s="184"/>
      <c r="M232" s="190"/>
      <c r="N232" s="191"/>
      <c r="O232" s="191"/>
      <c r="P232" s="191"/>
      <c r="Q232" s="191"/>
      <c r="R232" s="191"/>
      <c r="S232" s="191"/>
      <c r="T232" s="192"/>
      <c r="AT232" s="186" t="s">
        <v>280</v>
      </c>
      <c r="AU232" s="186" t="s">
        <v>88</v>
      </c>
      <c r="AV232" s="13" t="s">
        <v>88</v>
      </c>
      <c r="AW232" s="13" t="s">
        <v>29</v>
      </c>
      <c r="AX232" s="13" t="s">
        <v>75</v>
      </c>
      <c r="AY232" s="186" t="s">
        <v>271</v>
      </c>
    </row>
    <row r="233" spans="1:65" s="13" customFormat="1" ht="37.5" x14ac:dyDescent="0.1">
      <c r="B233" s="184"/>
      <c r="D233" s="185" t="s">
        <v>280</v>
      </c>
      <c r="E233" s="186" t="s">
        <v>1</v>
      </c>
      <c r="F233" s="187" t="s">
        <v>4540</v>
      </c>
      <c r="H233" s="188">
        <v>5.49</v>
      </c>
      <c r="I233" s="189"/>
      <c r="L233" s="184"/>
      <c r="M233" s="190"/>
      <c r="N233" s="191"/>
      <c r="O233" s="191"/>
      <c r="P233" s="191"/>
      <c r="Q233" s="191"/>
      <c r="R233" s="191"/>
      <c r="S233" s="191"/>
      <c r="T233" s="192"/>
      <c r="AT233" s="186" t="s">
        <v>280</v>
      </c>
      <c r="AU233" s="186" t="s">
        <v>88</v>
      </c>
      <c r="AV233" s="13" t="s">
        <v>88</v>
      </c>
      <c r="AW233" s="13" t="s">
        <v>29</v>
      </c>
      <c r="AX233" s="13" t="s">
        <v>75</v>
      </c>
      <c r="AY233" s="186" t="s">
        <v>271</v>
      </c>
    </row>
    <row r="234" spans="1:65" s="13" customFormat="1" ht="37.5" x14ac:dyDescent="0.1">
      <c r="B234" s="184"/>
      <c r="D234" s="185" t="s">
        <v>280</v>
      </c>
      <c r="E234" s="186" t="s">
        <v>1</v>
      </c>
      <c r="F234" s="187" t="s">
        <v>4541</v>
      </c>
      <c r="H234" s="188">
        <v>2.64</v>
      </c>
      <c r="I234" s="189"/>
      <c r="L234" s="184"/>
      <c r="M234" s="190"/>
      <c r="N234" s="191"/>
      <c r="O234" s="191"/>
      <c r="P234" s="191"/>
      <c r="Q234" s="191"/>
      <c r="R234" s="191"/>
      <c r="S234" s="191"/>
      <c r="T234" s="192"/>
      <c r="AT234" s="186" t="s">
        <v>280</v>
      </c>
      <c r="AU234" s="186" t="s">
        <v>88</v>
      </c>
      <c r="AV234" s="13" t="s">
        <v>88</v>
      </c>
      <c r="AW234" s="13" t="s">
        <v>29</v>
      </c>
      <c r="AX234" s="13" t="s">
        <v>75</v>
      </c>
      <c r="AY234" s="186" t="s">
        <v>271</v>
      </c>
    </row>
    <row r="235" spans="1:65" s="13" customFormat="1" ht="28.5" x14ac:dyDescent="0.1">
      <c r="B235" s="184"/>
      <c r="D235" s="185" t="s">
        <v>280</v>
      </c>
      <c r="E235" s="186" t="s">
        <v>1</v>
      </c>
      <c r="F235" s="187" t="s">
        <v>4542</v>
      </c>
      <c r="H235" s="188">
        <v>2.98</v>
      </c>
      <c r="I235" s="189"/>
      <c r="L235" s="184"/>
      <c r="M235" s="190"/>
      <c r="N235" s="191"/>
      <c r="O235" s="191"/>
      <c r="P235" s="191"/>
      <c r="Q235" s="191"/>
      <c r="R235" s="191"/>
      <c r="S235" s="191"/>
      <c r="T235" s="192"/>
      <c r="AT235" s="186" t="s">
        <v>280</v>
      </c>
      <c r="AU235" s="186" t="s">
        <v>88</v>
      </c>
      <c r="AV235" s="13" t="s">
        <v>88</v>
      </c>
      <c r="AW235" s="13" t="s">
        <v>29</v>
      </c>
      <c r="AX235" s="13" t="s">
        <v>75</v>
      </c>
      <c r="AY235" s="186" t="s">
        <v>271</v>
      </c>
    </row>
    <row r="236" spans="1:65" s="13" customFormat="1" ht="28.5" x14ac:dyDescent="0.1">
      <c r="B236" s="184"/>
      <c r="D236" s="185" t="s">
        <v>280</v>
      </c>
      <c r="E236" s="186" t="s">
        <v>1</v>
      </c>
      <c r="F236" s="187" t="s">
        <v>4543</v>
      </c>
      <c r="H236" s="188">
        <v>5.7</v>
      </c>
      <c r="I236" s="189"/>
      <c r="L236" s="184"/>
      <c r="M236" s="190"/>
      <c r="N236" s="191"/>
      <c r="O236" s="191"/>
      <c r="P236" s="191"/>
      <c r="Q236" s="191"/>
      <c r="R236" s="191"/>
      <c r="S236" s="191"/>
      <c r="T236" s="192"/>
      <c r="AT236" s="186" t="s">
        <v>280</v>
      </c>
      <c r="AU236" s="186" t="s">
        <v>88</v>
      </c>
      <c r="AV236" s="13" t="s">
        <v>88</v>
      </c>
      <c r="AW236" s="13" t="s">
        <v>29</v>
      </c>
      <c r="AX236" s="13" t="s">
        <v>75</v>
      </c>
      <c r="AY236" s="186" t="s">
        <v>271</v>
      </c>
    </row>
    <row r="237" spans="1:65" s="13" customFormat="1" x14ac:dyDescent="0.1">
      <c r="B237" s="184"/>
      <c r="D237" s="185" t="s">
        <v>280</v>
      </c>
      <c r="E237" s="186" t="s">
        <v>1</v>
      </c>
      <c r="F237" s="187" t="s">
        <v>4544</v>
      </c>
      <c r="H237" s="188">
        <v>0.63</v>
      </c>
      <c r="I237" s="189"/>
      <c r="L237" s="184"/>
      <c r="M237" s="190"/>
      <c r="N237" s="191"/>
      <c r="O237" s="191"/>
      <c r="P237" s="191"/>
      <c r="Q237" s="191"/>
      <c r="R237" s="191"/>
      <c r="S237" s="191"/>
      <c r="T237" s="192"/>
      <c r="AT237" s="186" t="s">
        <v>280</v>
      </c>
      <c r="AU237" s="186" t="s">
        <v>88</v>
      </c>
      <c r="AV237" s="13" t="s">
        <v>88</v>
      </c>
      <c r="AW237" s="13" t="s">
        <v>29</v>
      </c>
      <c r="AX237" s="13" t="s">
        <v>75</v>
      </c>
      <c r="AY237" s="186" t="s">
        <v>271</v>
      </c>
    </row>
    <row r="238" spans="1:65" s="13" customFormat="1" ht="28.5" x14ac:dyDescent="0.1">
      <c r="B238" s="184"/>
      <c r="D238" s="185" t="s">
        <v>280</v>
      </c>
      <c r="E238" s="186" t="s">
        <v>1</v>
      </c>
      <c r="F238" s="187" t="s">
        <v>4545</v>
      </c>
      <c r="H238" s="188">
        <v>7.56</v>
      </c>
      <c r="I238" s="189"/>
      <c r="L238" s="184"/>
      <c r="M238" s="190"/>
      <c r="N238" s="191"/>
      <c r="O238" s="191"/>
      <c r="P238" s="191"/>
      <c r="Q238" s="191"/>
      <c r="R238" s="191"/>
      <c r="S238" s="191"/>
      <c r="T238" s="192"/>
      <c r="AT238" s="186" t="s">
        <v>280</v>
      </c>
      <c r="AU238" s="186" t="s">
        <v>88</v>
      </c>
      <c r="AV238" s="13" t="s">
        <v>88</v>
      </c>
      <c r="AW238" s="13" t="s">
        <v>29</v>
      </c>
      <c r="AX238" s="13" t="s">
        <v>75</v>
      </c>
      <c r="AY238" s="186" t="s">
        <v>271</v>
      </c>
    </row>
    <row r="239" spans="1:65" s="16" customFormat="1" x14ac:dyDescent="0.1">
      <c r="B239" s="209"/>
      <c r="D239" s="185" t="s">
        <v>280</v>
      </c>
      <c r="E239" s="210" t="s">
        <v>1</v>
      </c>
      <c r="F239" s="211" t="s">
        <v>993</v>
      </c>
      <c r="H239" s="210" t="s">
        <v>1</v>
      </c>
      <c r="I239" s="212"/>
      <c r="L239" s="209"/>
      <c r="M239" s="213"/>
      <c r="N239" s="214"/>
      <c r="O239" s="214"/>
      <c r="P239" s="214"/>
      <c r="Q239" s="214"/>
      <c r="R239" s="214"/>
      <c r="S239" s="214"/>
      <c r="T239" s="215"/>
      <c r="AT239" s="210" t="s">
        <v>280</v>
      </c>
      <c r="AU239" s="210" t="s">
        <v>88</v>
      </c>
      <c r="AV239" s="16" t="s">
        <v>82</v>
      </c>
      <c r="AW239" s="16" t="s">
        <v>29</v>
      </c>
      <c r="AX239" s="16" t="s">
        <v>75</v>
      </c>
      <c r="AY239" s="210" t="s">
        <v>271</v>
      </c>
    </row>
    <row r="240" spans="1:65" s="13" customFormat="1" ht="37.5" x14ac:dyDescent="0.1">
      <c r="B240" s="184"/>
      <c r="D240" s="185" t="s">
        <v>280</v>
      </c>
      <c r="E240" s="186" t="s">
        <v>1</v>
      </c>
      <c r="F240" s="187" t="s">
        <v>4546</v>
      </c>
      <c r="H240" s="188">
        <v>7.73</v>
      </c>
      <c r="I240" s="189"/>
      <c r="L240" s="184"/>
      <c r="M240" s="190"/>
      <c r="N240" s="191"/>
      <c r="O240" s="191"/>
      <c r="P240" s="191"/>
      <c r="Q240" s="191"/>
      <c r="R240" s="191"/>
      <c r="S240" s="191"/>
      <c r="T240" s="192"/>
      <c r="AT240" s="186" t="s">
        <v>280</v>
      </c>
      <c r="AU240" s="186" t="s">
        <v>88</v>
      </c>
      <c r="AV240" s="13" t="s">
        <v>88</v>
      </c>
      <c r="AW240" s="13" t="s">
        <v>29</v>
      </c>
      <c r="AX240" s="13" t="s">
        <v>75</v>
      </c>
      <c r="AY240" s="186" t="s">
        <v>271</v>
      </c>
    </row>
    <row r="241" spans="1:65" s="13" customFormat="1" ht="37.5" x14ac:dyDescent="0.1">
      <c r="B241" s="184"/>
      <c r="D241" s="185" t="s">
        <v>280</v>
      </c>
      <c r="E241" s="186" t="s">
        <v>1</v>
      </c>
      <c r="F241" s="187" t="s">
        <v>4547</v>
      </c>
      <c r="H241" s="188">
        <v>6.4</v>
      </c>
      <c r="I241" s="189"/>
      <c r="L241" s="184"/>
      <c r="M241" s="190"/>
      <c r="N241" s="191"/>
      <c r="O241" s="191"/>
      <c r="P241" s="191"/>
      <c r="Q241" s="191"/>
      <c r="R241" s="191"/>
      <c r="S241" s="191"/>
      <c r="T241" s="192"/>
      <c r="AT241" s="186" t="s">
        <v>280</v>
      </c>
      <c r="AU241" s="186" t="s">
        <v>88</v>
      </c>
      <c r="AV241" s="13" t="s">
        <v>88</v>
      </c>
      <c r="AW241" s="13" t="s">
        <v>29</v>
      </c>
      <c r="AX241" s="13" t="s">
        <v>75</v>
      </c>
      <c r="AY241" s="186" t="s">
        <v>271</v>
      </c>
    </row>
    <row r="242" spans="1:65" s="13" customFormat="1" ht="37.5" x14ac:dyDescent="0.1">
      <c r="B242" s="184"/>
      <c r="D242" s="185" t="s">
        <v>280</v>
      </c>
      <c r="E242" s="186" t="s">
        <v>1</v>
      </c>
      <c r="F242" s="187" t="s">
        <v>4548</v>
      </c>
      <c r="H242" s="188">
        <v>0.91</v>
      </c>
      <c r="I242" s="189"/>
      <c r="L242" s="184"/>
      <c r="M242" s="190"/>
      <c r="N242" s="191"/>
      <c r="O242" s="191"/>
      <c r="P242" s="191"/>
      <c r="Q242" s="191"/>
      <c r="R242" s="191"/>
      <c r="S242" s="191"/>
      <c r="T242" s="192"/>
      <c r="AT242" s="186" t="s">
        <v>280</v>
      </c>
      <c r="AU242" s="186" t="s">
        <v>88</v>
      </c>
      <c r="AV242" s="13" t="s">
        <v>88</v>
      </c>
      <c r="AW242" s="13" t="s">
        <v>29</v>
      </c>
      <c r="AX242" s="13" t="s">
        <v>75</v>
      </c>
      <c r="AY242" s="186" t="s">
        <v>271</v>
      </c>
    </row>
    <row r="243" spans="1:65" s="13" customFormat="1" ht="37.5" x14ac:dyDescent="0.1">
      <c r="B243" s="184"/>
      <c r="D243" s="185" t="s">
        <v>280</v>
      </c>
      <c r="E243" s="186" t="s">
        <v>1</v>
      </c>
      <c r="F243" s="187" t="s">
        <v>4549</v>
      </c>
      <c r="H243" s="188">
        <v>5.17</v>
      </c>
      <c r="I243" s="189"/>
      <c r="L243" s="184"/>
      <c r="M243" s="190"/>
      <c r="N243" s="191"/>
      <c r="O243" s="191"/>
      <c r="P243" s="191"/>
      <c r="Q243" s="191"/>
      <c r="R243" s="191"/>
      <c r="S243" s="191"/>
      <c r="T243" s="192"/>
      <c r="AT243" s="186" t="s">
        <v>280</v>
      </c>
      <c r="AU243" s="186" t="s">
        <v>88</v>
      </c>
      <c r="AV243" s="13" t="s">
        <v>88</v>
      </c>
      <c r="AW243" s="13" t="s">
        <v>29</v>
      </c>
      <c r="AX243" s="13" t="s">
        <v>75</v>
      </c>
      <c r="AY243" s="186" t="s">
        <v>271</v>
      </c>
    </row>
    <row r="244" spans="1:65" s="13" customFormat="1" x14ac:dyDescent="0.1">
      <c r="B244" s="184"/>
      <c r="D244" s="185" t="s">
        <v>280</v>
      </c>
      <c r="E244" s="186" t="s">
        <v>1</v>
      </c>
      <c r="F244" s="187" t="s">
        <v>4550</v>
      </c>
      <c r="H244" s="188">
        <v>1.02</v>
      </c>
      <c r="I244" s="189"/>
      <c r="L244" s="184"/>
      <c r="M244" s="190"/>
      <c r="N244" s="191"/>
      <c r="O244" s="191"/>
      <c r="P244" s="191"/>
      <c r="Q244" s="191"/>
      <c r="R244" s="191"/>
      <c r="S244" s="191"/>
      <c r="T244" s="192"/>
      <c r="AT244" s="186" t="s">
        <v>280</v>
      </c>
      <c r="AU244" s="186" t="s">
        <v>88</v>
      </c>
      <c r="AV244" s="13" t="s">
        <v>88</v>
      </c>
      <c r="AW244" s="13" t="s">
        <v>29</v>
      </c>
      <c r="AX244" s="13" t="s">
        <v>75</v>
      </c>
      <c r="AY244" s="186" t="s">
        <v>271</v>
      </c>
    </row>
    <row r="245" spans="1:65" s="13" customFormat="1" ht="28.5" x14ac:dyDescent="0.1">
      <c r="B245" s="184"/>
      <c r="D245" s="185" t="s">
        <v>280</v>
      </c>
      <c r="E245" s="186" t="s">
        <v>1</v>
      </c>
      <c r="F245" s="187" t="s">
        <v>4551</v>
      </c>
      <c r="H245" s="188">
        <v>2.2799999999999998</v>
      </c>
      <c r="I245" s="189"/>
      <c r="L245" s="184"/>
      <c r="M245" s="190"/>
      <c r="N245" s="191"/>
      <c r="O245" s="191"/>
      <c r="P245" s="191"/>
      <c r="Q245" s="191"/>
      <c r="R245" s="191"/>
      <c r="S245" s="191"/>
      <c r="T245" s="192"/>
      <c r="AT245" s="186" t="s">
        <v>280</v>
      </c>
      <c r="AU245" s="186" t="s">
        <v>88</v>
      </c>
      <c r="AV245" s="13" t="s">
        <v>88</v>
      </c>
      <c r="AW245" s="13" t="s">
        <v>29</v>
      </c>
      <c r="AX245" s="13" t="s">
        <v>75</v>
      </c>
      <c r="AY245" s="186" t="s">
        <v>271</v>
      </c>
    </row>
    <row r="246" spans="1:65" s="13" customFormat="1" x14ac:dyDescent="0.1">
      <c r="B246" s="184"/>
      <c r="D246" s="185" t="s">
        <v>280</v>
      </c>
      <c r="E246" s="186" t="s">
        <v>1</v>
      </c>
      <c r="F246" s="187" t="s">
        <v>4552</v>
      </c>
      <c r="H246" s="188">
        <v>0.33</v>
      </c>
      <c r="I246" s="189"/>
      <c r="L246" s="184"/>
      <c r="M246" s="190"/>
      <c r="N246" s="191"/>
      <c r="O246" s="191"/>
      <c r="P246" s="191"/>
      <c r="Q246" s="191"/>
      <c r="R246" s="191"/>
      <c r="S246" s="191"/>
      <c r="T246" s="192"/>
      <c r="AT246" s="186" t="s">
        <v>280</v>
      </c>
      <c r="AU246" s="186" t="s">
        <v>88</v>
      </c>
      <c r="AV246" s="13" t="s">
        <v>88</v>
      </c>
      <c r="AW246" s="13" t="s">
        <v>29</v>
      </c>
      <c r="AX246" s="13" t="s">
        <v>75</v>
      </c>
      <c r="AY246" s="186" t="s">
        <v>271</v>
      </c>
    </row>
    <row r="247" spans="1:65" s="13" customFormat="1" ht="37.5" x14ac:dyDescent="0.1">
      <c r="B247" s="184"/>
      <c r="D247" s="185" t="s">
        <v>280</v>
      </c>
      <c r="E247" s="186" t="s">
        <v>1</v>
      </c>
      <c r="F247" s="187" t="s">
        <v>4553</v>
      </c>
      <c r="H247" s="188">
        <v>7.03</v>
      </c>
      <c r="I247" s="189"/>
      <c r="L247" s="184"/>
      <c r="M247" s="190"/>
      <c r="N247" s="191"/>
      <c r="O247" s="191"/>
      <c r="P247" s="191"/>
      <c r="Q247" s="191"/>
      <c r="R247" s="191"/>
      <c r="S247" s="191"/>
      <c r="T247" s="192"/>
      <c r="AT247" s="186" t="s">
        <v>280</v>
      </c>
      <c r="AU247" s="186" t="s">
        <v>88</v>
      </c>
      <c r="AV247" s="13" t="s">
        <v>88</v>
      </c>
      <c r="AW247" s="13" t="s">
        <v>29</v>
      </c>
      <c r="AX247" s="13" t="s">
        <v>75</v>
      </c>
      <c r="AY247" s="186" t="s">
        <v>271</v>
      </c>
    </row>
    <row r="248" spans="1:65" s="13" customFormat="1" ht="19.5" x14ac:dyDescent="0.1">
      <c r="B248" s="184"/>
      <c r="D248" s="185" t="s">
        <v>280</v>
      </c>
      <c r="E248" s="186" t="s">
        <v>1</v>
      </c>
      <c r="F248" s="187" t="s">
        <v>4554</v>
      </c>
      <c r="H248" s="188">
        <v>0.5</v>
      </c>
      <c r="I248" s="189"/>
      <c r="L248" s="184"/>
      <c r="M248" s="190"/>
      <c r="N248" s="191"/>
      <c r="O248" s="191"/>
      <c r="P248" s="191"/>
      <c r="Q248" s="191"/>
      <c r="R248" s="191"/>
      <c r="S248" s="191"/>
      <c r="T248" s="192"/>
      <c r="AT248" s="186" t="s">
        <v>280</v>
      </c>
      <c r="AU248" s="186" t="s">
        <v>88</v>
      </c>
      <c r="AV248" s="13" t="s">
        <v>88</v>
      </c>
      <c r="AW248" s="13" t="s">
        <v>29</v>
      </c>
      <c r="AX248" s="13" t="s">
        <v>75</v>
      </c>
      <c r="AY248" s="186" t="s">
        <v>271</v>
      </c>
    </row>
    <row r="249" spans="1:65" s="15" customFormat="1" x14ac:dyDescent="0.1">
      <c r="B249" s="201"/>
      <c r="D249" s="185" t="s">
        <v>280</v>
      </c>
      <c r="E249" s="202" t="s">
        <v>768</v>
      </c>
      <c r="F249" s="203" t="s">
        <v>293</v>
      </c>
      <c r="H249" s="204">
        <v>60.81</v>
      </c>
      <c r="I249" s="205"/>
      <c r="L249" s="201"/>
      <c r="M249" s="206"/>
      <c r="N249" s="207"/>
      <c r="O249" s="207"/>
      <c r="P249" s="207"/>
      <c r="Q249" s="207"/>
      <c r="R249" s="207"/>
      <c r="S249" s="207"/>
      <c r="T249" s="208"/>
      <c r="AT249" s="202" t="s">
        <v>280</v>
      </c>
      <c r="AU249" s="202" t="s">
        <v>88</v>
      </c>
      <c r="AV249" s="15" t="s">
        <v>286</v>
      </c>
      <c r="AW249" s="15" t="s">
        <v>29</v>
      </c>
      <c r="AX249" s="15" t="s">
        <v>75</v>
      </c>
      <c r="AY249" s="202" t="s">
        <v>271</v>
      </c>
    </row>
    <row r="250" spans="1:65" s="13" customFormat="1" x14ac:dyDescent="0.1">
      <c r="B250" s="184"/>
      <c r="D250" s="185" t="s">
        <v>280</v>
      </c>
      <c r="E250" s="186" t="s">
        <v>1</v>
      </c>
      <c r="F250" s="187" t="s">
        <v>1001</v>
      </c>
      <c r="H250" s="188">
        <v>3.04</v>
      </c>
      <c r="I250" s="189"/>
      <c r="L250" s="184"/>
      <c r="M250" s="190"/>
      <c r="N250" s="191"/>
      <c r="O250" s="191"/>
      <c r="P250" s="191"/>
      <c r="Q250" s="191"/>
      <c r="R250" s="191"/>
      <c r="S250" s="191"/>
      <c r="T250" s="192"/>
      <c r="AT250" s="186" t="s">
        <v>280</v>
      </c>
      <c r="AU250" s="186" t="s">
        <v>88</v>
      </c>
      <c r="AV250" s="13" t="s">
        <v>88</v>
      </c>
      <c r="AW250" s="13" t="s">
        <v>29</v>
      </c>
      <c r="AX250" s="13" t="s">
        <v>75</v>
      </c>
      <c r="AY250" s="186" t="s">
        <v>271</v>
      </c>
    </row>
    <row r="251" spans="1:65" s="14" customFormat="1" x14ac:dyDescent="0.1">
      <c r="B251" s="193"/>
      <c r="D251" s="185" t="s">
        <v>280</v>
      </c>
      <c r="E251" s="194" t="s">
        <v>1</v>
      </c>
      <c r="F251" s="195" t="s">
        <v>282</v>
      </c>
      <c r="H251" s="196">
        <v>63.85</v>
      </c>
      <c r="I251" s="197"/>
      <c r="L251" s="193"/>
      <c r="M251" s="198"/>
      <c r="N251" s="199"/>
      <c r="O251" s="199"/>
      <c r="P251" s="199"/>
      <c r="Q251" s="199"/>
      <c r="R251" s="199"/>
      <c r="S251" s="199"/>
      <c r="T251" s="200"/>
      <c r="AT251" s="194" t="s">
        <v>280</v>
      </c>
      <c r="AU251" s="194" t="s">
        <v>88</v>
      </c>
      <c r="AV251" s="14" t="s">
        <v>278</v>
      </c>
      <c r="AW251" s="14" t="s">
        <v>29</v>
      </c>
      <c r="AX251" s="14" t="s">
        <v>82</v>
      </c>
      <c r="AY251" s="194" t="s">
        <v>271</v>
      </c>
    </row>
    <row r="252" spans="1:65" s="2" customFormat="1" ht="21.75" customHeight="1" x14ac:dyDescent="0.15">
      <c r="A252" s="35"/>
      <c r="B252" s="141"/>
      <c r="C252" s="172" t="s">
        <v>433</v>
      </c>
      <c r="D252" s="172" t="s">
        <v>274</v>
      </c>
      <c r="E252" s="173" t="s">
        <v>1002</v>
      </c>
      <c r="F252" s="174" t="s">
        <v>1003</v>
      </c>
      <c r="G252" s="175" t="s">
        <v>302</v>
      </c>
      <c r="H252" s="176">
        <v>92</v>
      </c>
      <c r="I252" s="177"/>
      <c r="J252" s="176">
        <f>ROUND(I252*H252,2)</f>
        <v>0</v>
      </c>
      <c r="K252" s="178"/>
      <c r="L252" s="36"/>
      <c r="M252" s="179" t="s">
        <v>1</v>
      </c>
      <c r="N252" s="180" t="s">
        <v>41</v>
      </c>
      <c r="O252" s="61"/>
      <c r="P252" s="181">
        <f>O252*H252</f>
        <v>0</v>
      </c>
      <c r="Q252" s="181">
        <v>6.8233000000000002E-2</v>
      </c>
      <c r="R252" s="181">
        <f>Q252*H252</f>
        <v>6.2774359999999998</v>
      </c>
      <c r="S252" s="181">
        <v>0</v>
      </c>
      <c r="T252" s="18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278</v>
      </c>
      <c r="AT252" s="183" t="s">
        <v>274</v>
      </c>
      <c r="AU252" s="183" t="s">
        <v>88</v>
      </c>
      <c r="AY252" s="18" t="s">
        <v>271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88</v>
      </c>
      <c r="BK252" s="105">
        <f>ROUND(I252*H252,2)</f>
        <v>0</v>
      </c>
      <c r="BL252" s="18" t="s">
        <v>278</v>
      </c>
      <c r="BM252" s="183" t="s">
        <v>4555</v>
      </c>
    </row>
    <row r="253" spans="1:65" s="13" customFormat="1" x14ac:dyDescent="0.1">
      <c r="B253" s="184"/>
      <c r="D253" s="185" t="s">
        <v>280</v>
      </c>
      <c r="E253" s="186" t="s">
        <v>1</v>
      </c>
      <c r="F253" s="187" t="s">
        <v>1005</v>
      </c>
      <c r="H253" s="188">
        <v>48</v>
      </c>
      <c r="I253" s="189"/>
      <c r="L253" s="184"/>
      <c r="M253" s="190"/>
      <c r="N253" s="191"/>
      <c r="O253" s="191"/>
      <c r="P253" s="191"/>
      <c r="Q253" s="191"/>
      <c r="R253" s="191"/>
      <c r="S253" s="191"/>
      <c r="T253" s="192"/>
      <c r="AT253" s="186" t="s">
        <v>280</v>
      </c>
      <c r="AU253" s="186" t="s">
        <v>88</v>
      </c>
      <c r="AV253" s="13" t="s">
        <v>88</v>
      </c>
      <c r="AW253" s="13" t="s">
        <v>29</v>
      </c>
      <c r="AX253" s="13" t="s">
        <v>75</v>
      </c>
      <c r="AY253" s="186" t="s">
        <v>271</v>
      </c>
    </row>
    <row r="254" spans="1:65" s="13" customFormat="1" x14ac:dyDescent="0.1">
      <c r="B254" s="184"/>
      <c r="D254" s="185" t="s">
        <v>280</v>
      </c>
      <c r="E254" s="186" t="s">
        <v>1</v>
      </c>
      <c r="F254" s="187" t="s">
        <v>4556</v>
      </c>
      <c r="H254" s="188">
        <v>44</v>
      </c>
      <c r="I254" s="189"/>
      <c r="L254" s="184"/>
      <c r="M254" s="190"/>
      <c r="N254" s="191"/>
      <c r="O254" s="191"/>
      <c r="P254" s="191"/>
      <c r="Q254" s="191"/>
      <c r="R254" s="191"/>
      <c r="S254" s="191"/>
      <c r="T254" s="192"/>
      <c r="AT254" s="186" t="s">
        <v>280</v>
      </c>
      <c r="AU254" s="186" t="s">
        <v>88</v>
      </c>
      <c r="AV254" s="13" t="s">
        <v>88</v>
      </c>
      <c r="AW254" s="13" t="s">
        <v>29</v>
      </c>
      <c r="AX254" s="13" t="s">
        <v>75</v>
      </c>
      <c r="AY254" s="186" t="s">
        <v>271</v>
      </c>
    </row>
    <row r="255" spans="1:65" s="14" customFormat="1" x14ac:dyDescent="0.1">
      <c r="B255" s="193"/>
      <c r="D255" s="185" t="s">
        <v>280</v>
      </c>
      <c r="E255" s="194" t="s">
        <v>1</v>
      </c>
      <c r="F255" s="195" t="s">
        <v>282</v>
      </c>
      <c r="H255" s="196">
        <v>92</v>
      </c>
      <c r="I255" s="197"/>
      <c r="L255" s="193"/>
      <c r="M255" s="198"/>
      <c r="N255" s="199"/>
      <c r="O255" s="199"/>
      <c r="P255" s="199"/>
      <c r="Q255" s="199"/>
      <c r="R255" s="199"/>
      <c r="S255" s="199"/>
      <c r="T255" s="200"/>
      <c r="AT255" s="194" t="s">
        <v>280</v>
      </c>
      <c r="AU255" s="194" t="s">
        <v>88</v>
      </c>
      <c r="AV255" s="14" t="s">
        <v>278</v>
      </c>
      <c r="AW255" s="14" t="s">
        <v>29</v>
      </c>
      <c r="AX255" s="14" t="s">
        <v>82</v>
      </c>
      <c r="AY255" s="194" t="s">
        <v>271</v>
      </c>
    </row>
    <row r="256" spans="1:65" s="2" customFormat="1" ht="21.75" customHeight="1" x14ac:dyDescent="0.15">
      <c r="A256" s="35"/>
      <c r="B256" s="141"/>
      <c r="C256" s="172" t="s">
        <v>437</v>
      </c>
      <c r="D256" s="172" t="s">
        <v>274</v>
      </c>
      <c r="E256" s="173" t="s">
        <v>4557</v>
      </c>
      <c r="F256" s="174" t="s">
        <v>4558</v>
      </c>
      <c r="G256" s="175" t="s">
        <v>302</v>
      </c>
      <c r="H256" s="176">
        <v>4</v>
      </c>
      <c r="I256" s="177"/>
      <c r="J256" s="176">
        <f>ROUND(I256*H256,2)</f>
        <v>0</v>
      </c>
      <c r="K256" s="178"/>
      <c r="L256" s="36"/>
      <c r="M256" s="179" t="s">
        <v>1</v>
      </c>
      <c r="N256" s="180" t="s">
        <v>41</v>
      </c>
      <c r="O256" s="61"/>
      <c r="P256" s="181">
        <f>O256*H256</f>
        <v>0</v>
      </c>
      <c r="Q256" s="181">
        <v>0.136463</v>
      </c>
      <c r="R256" s="181">
        <f>Q256*H256</f>
        <v>0.545852</v>
      </c>
      <c r="S256" s="181">
        <v>0</v>
      </c>
      <c r="T256" s="18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278</v>
      </c>
      <c r="AT256" s="183" t="s">
        <v>274</v>
      </c>
      <c r="AU256" s="183" t="s">
        <v>88</v>
      </c>
      <c r="AY256" s="18" t="s">
        <v>271</v>
      </c>
      <c r="BE256" s="105">
        <f>IF(N256="základná",J256,0)</f>
        <v>0</v>
      </c>
      <c r="BF256" s="105">
        <f>IF(N256="znížená",J256,0)</f>
        <v>0</v>
      </c>
      <c r="BG256" s="105">
        <f>IF(N256="zákl. prenesená",J256,0)</f>
        <v>0</v>
      </c>
      <c r="BH256" s="105">
        <f>IF(N256="zníž. prenesená",J256,0)</f>
        <v>0</v>
      </c>
      <c r="BI256" s="105">
        <f>IF(N256="nulová",J256,0)</f>
        <v>0</v>
      </c>
      <c r="BJ256" s="18" t="s">
        <v>88</v>
      </c>
      <c r="BK256" s="105">
        <f>ROUND(I256*H256,2)</f>
        <v>0</v>
      </c>
      <c r="BL256" s="18" t="s">
        <v>278</v>
      </c>
      <c r="BM256" s="183" t="s">
        <v>4559</v>
      </c>
    </row>
    <row r="257" spans="1:65" s="13" customFormat="1" x14ac:dyDescent="0.1">
      <c r="B257" s="184"/>
      <c r="D257" s="185" t="s">
        <v>280</v>
      </c>
      <c r="E257" s="186" t="s">
        <v>1</v>
      </c>
      <c r="F257" s="187" t="s">
        <v>4560</v>
      </c>
      <c r="H257" s="188">
        <v>4</v>
      </c>
      <c r="I257" s="189"/>
      <c r="L257" s="184"/>
      <c r="M257" s="190"/>
      <c r="N257" s="191"/>
      <c r="O257" s="191"/>
      <c r="P257" s="191"/>
      <c r="Q257" s="191"/>
      <c r="R257" s="191"/>
      <c r="S257" s="191"/>
      <c r="T257" s="192"/>
      <c r="AT257" s="186" t="s">
        <v>280</v>
      </c>
      <c r="AU257" s="186" t="s">
        <v>88</v>
      </c>
      <c r="AV257" s="13" t="s">
        <v>88</v>
      </c>
      <c r="AW257" s="13" t="s">
        <v>29</v>
      </c>
      <c r="AX257" s="13" t="s">
        <v>75</v>
      </c>
      <c r="AY257" s="186" t="s">
        <v>271</v>
      </c>
    </row>
    <row r="258" spans="1:65" s="14" customFormat="1" x14ac:dyDescent="0.1">
      <c r="B258" s="193"/>
      <c r="D258" s="185" t="s">
        <v>280</v>
      </c>
      <c r="E258" s="194" t="s">
        <v>1</v>
      </c>
      <c r="F258" s="195" t="s">
        <v>282</v>
      </c>
      <c r="H258" s="196">
        <v>4</v>
      </c>
      <c r="I258" s="197"/>
      <c r="L258" s="193"/>
      <c r="M258" s="198"/>
      <c r="N258" s="199"/>
      <c r="O258" s="199"/>
      <c r="P258" s="199"/>
      <c r="Q258" s="199"/>
      <c r="R258" s="199"/>
      <c r="S258" s="199"/>
      <c r="T258" s="200"/>
      <c r="AT258" s="194" t="s">
        <v>280</v>
      </c>
      <c r="AU258" s="194" t="s">
        <v>88</v>
      </c>
      <c r="AV258" s="14" t="s">
        <v>278</v>
      </c>
      <c r="AW258" s="14" t="s">
        <v>29</v>
      </c>
      <c r="AX258" s="14" t="s">
        <v>82</v>
      </c>
      <c r="AY258" s="194" t="s">
        <v>271</v>
      </c>
    </row>
    <row r="259" spans="1:65" s="2" customFormat="1" ht="21.75" customHeight="1" x14ac:dyDescent="0.15">
      <c r="A259" s="35"/>
      <c r="B259" s="141"/>
      <c r="C259" s="172" t="s">
        <v>441</v>
      </c>
      <c r="D259" s="172" t="s">
        <v>274</v>
      </c>
      <c r="E259" s="173" t="s">
        <v>1007</v>
      </c>
      <c r="F259" s="174" t="s">
        <v>1008</v>
      </c>
      <c r="G259" s="175" t="s">
        <v>289</v>
      </c>
      <c r="H259" s="176">
        <v>53.92</v>
      </c>
      <c r="I259" s="177"/>
      <c r="J259" s="176">
        <f>ROUND(I259*H259,2)</f>
        <v>0</v>
      </c>
      <c r="K259" s="178"/>
      <c r="L259" s="36"/>
      <c r="M259" s="179" t="s">
        <v>1</v>
      </c>
      <c r="N259" s="180" t="s">
        <v>41</v>
      </c>
      <c r="O259" s="61"/>
      <c r="P259" s="181">
        <f>O259*H259</f>
        <v>0</v>
      </c>
      <c r="Q259" s="181">
        <v>2.401766796</v>
      </c>
      <c r="R259" s="181">
        <f>Q259*H259</f>
        <v>129.50326564032</v>
      </c>
      <c r="S259" s="181">
        <v>0</v>
      </c>
      <c r="T259" s="18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278</v>
      </c>
      <c r="AT259" s="183" t="s">
        <v>274</v>
      </c>
      <c r="AU259" s="183" t="s">
        <v>88</v>
      </c>
      <c r="AY259" s="18" t="s">
        <v>271</v>
      </c>
      <c r="BE259" s="105">
        <f>IF(N259="základná",J259,0)</f>
        <v>0</v>
      </c>
      <c r="BF259" s="105">
        <f>IF(N259="znížená",J259,0)</f>
        <v>0</v>
      </c>
      <c r="BG259" s="105">
        <f>IF(N259="zákl. prenesená",J259,0)</f>
        <v>0</v>
      </c>
      <c r="BH259" s="105">
        <f>IF(N259="zníž. prenesená",J259,0)</f>
        <v>0</v>
      </c>
      <c r="BI259" s="105">
        <f>IF(N259="nulová",J259,0)</f>
        <v>0</v>
      </c>
      <c r="BJ259" s="18" t="s">
        <v>88</v>
      </c>
      <c r="BK259" s="105">
        <f>ROUND(I259*H259,2)</f>
        <v>0</v>
      </c>
      <c r="BL259" s="18" t="s">
        <v>278</v>
      </c>
      <c r="BM259" s="183" t="s">
        <v>4561</v>
      </c>
    </row>
    <row r="260" spans="1:65" s="13" customFormat="1" ht="37.5" x14ac:dyDescent="0.1">
      <c r="B260" s="184"/>
      <c r="D260" s="185" t="s">
        <v>280</v>
      </c>
      <c r="E260" s="186" t="s">
        <v>1</v>
      </c>
      <c r="F260" s="187" t="s">
        <v>4562</v>
      </c>
      <c r="H260" s="188">
        <v>11.73</v>
      </c>
      <c r="I260" s="189"/>
      <c r="L260" s="184"/>
      <c r="M260" s="190"/>
      <c r="N260" s="191"/>
      <c r="O260" s="191"/>
      <c r="P260" s="191"/>
      <c r="Q260" s="191"/>
      <c r="R260" s="191"/>
      <c r="S260" s="191"/>
      <c r="T260" s="192"/>
      <c r="AT260" s="186" t="s">
        <v>280</v>
      </c>
      <c r="AU260" s="186" t="s">
        <v>88</v>
      </c>
      <c r="AV260" s="13" t="s">
        <v>88</v>
      </c>
      <c r="AW260" s="13" t="s">
        <v>29</v>
      </c>
      <c r="AX260" s="13" t="s">
        <v>75</v>
      </c>
      <c r="AY260" s="186" t="s">
        <v>271</v>
      </c>
    </row>
    <row r="261" spans="1:65" s="13" customFormat="1" x14ac:dyDescent="0.1">
      <c r="B261" s="184"/>
      <c r="D261" s="185" t="s">
        <v>280</v>
      </c>
      <c r="E261" s="186" t="s">
        <v>1</v>
      </c>
      <c r="F261" s="187" t="s">
        <v>4563</v>
      </c>
      <c r="H261" s="188">
        <v>7.43</v>
      </c>
      <c r="I261" s="189"/>
      <c r="L261" s="184"/>
      <c r="M261" s="190"/>
      <c r="N261" s="191"/>
      <c r="O261" s="191"/>
      <c r="P261" s="191"/>
      <c r="Q261" s="191"/>
      <c r="R261" s="191"/>
      <c r="S261" s="191"/>
      <c r="T261" s="192"/>
      <c r="AT261" s="186" t="s">
        <v>280</v>
      </c>
      <c r="AU261" s="186" t="s">
        <v>88</v>
      </c>
      <c r="AV261" s="13" t="s">
        <v>88</v>
      </c>
      <c r="AW261" s="13" t="s">
        <v>29</v>
      </c>
      <c r="AX261" s="13" t="s">
        <v>75</v>
      </c>
      <c r="AY261" s="186" t="s">
        <v>271</v>
      </c>
    </row>
    <row r="262" spans="1:65" s="13" customFormat="1" x14ac:dyDescent="0.1">
      <c r="B262" s="184"/>
      <c r="D262" s="185" t="s">
        <v>280</v>
      </c>
      <c r="E262" s="186" t="s">
        <v>1</v>
      </c>
      <c r="F262" s="187" t="s">
        <v>4564</v>
      </c>
      <c r="H262" s="188">
        <v>7.43</v>
      </c>
      <c r="I262" s="189"/>
      <c r="L262" s="184"/>
      <c r="M262" s="190"/>
      <c r="N262" s="191"/>
      <c r="O262" s="191"/>
      <c r="P262" s="191"/>
      <c r="Q262" s="191"/>
      <c r="R262" s="191"/>
      <c r="S262" s="191"/>
      <c r="T262" s="192"/>
      <c r="AT262" s="186" t="s">
        <v>280</v>
      </c>
      <c r="AU262" s="186" t="s">
        <v>88</v>
      </c>
      <c r="AV262" s="13" t="s">
        <v>88</v>
      </c>
      <c r="AW262" s="13" t="s">
        <v>29</v>
      </c>
      <c r="AX262" s="13" t="s">
        <v>75</v>
      </c>
      <c r="AY262" s="186" t="s">
        <v>271</v>
      </c>
    </row>
    <row r="263" spans="1:65" s="13" customFormat="1" ht="19.5" x14ac:dyDescent="0.1">
      <c r="B263" s="184"/>
      <c r="D263" s="185" t="s">
        <v>280</v>
      </c>
      <c r="E263" s="186" t="s">
        <v>1</v>
      </c>
      <c r="F263" s="187" t="s">
        <v>4565</v>
      </c>
      <c r="H263" s="188">
        <v>4.68</v>
      </c>
      <c r="I263" s="189"/>
      <c r="L263" s="184"/>
      <c r="M263" s="190"/>
      <c r="N263" s="191"/>
      <c r="O263" s="191"/>
      <c r="P263" s="191"/>
      <c r="Q263" s="191"/>
      <c r="R263" s="191"/>
      <c r="S263" s="191"/>
      <c r="T263" s="192"/>
      <c r="AT263" s="186" t="s">
        <v>280</v>
      </c>
      <c r="AU263" s="186" t="s">
        <v>88</v>
      </c>
      <c r="AV263" s="13" t="s">
        <v>88</v>
      </c>
      <c r="AW263" s="13" t="s">
        <v>29</v>
      </c>
      <c r="AX263" s="13" t="s">
        <v>75</v>
      </c>
      <c r="AY263" s="186" t="s">
        <v>271</v>
      </c>
    </row>
    <row r="264" spans="1:65" s="13" customFormat="1" x14ac:dyDescent="0.1">
      <c r="B264" s="184"/>
      <c r="D264" s="185" t="s">
        <v>280</v>
      </c>
      <c r="E264" s="186" t="s">
        <v>1</v>
      </c>
      <c r="F264" s="187" t="s">
        <v>4566</v>
      </c>
      <c r="H264" s="188">
        <v>4.2</v>
      </c>
      <c r="I264" s="189"/>
      <c r="L264" s="184"/>
      <c r="M264" s="190"/>
      <c r="N264" s="191"/>
      <c r="O264" s="191"/>
      <c r="P264" s="191"/>
      <c r="Q264" s="191"/>
      <c r="R264" s="191"/>
      <c r="S264" s="191"/>
      <c r="T264" s="192"/>
      <c r="AT264" s="186" t="s">
        <v>280</v>
      </c>
      <c r="AU264" s="186" t="s">
        <v>88</v>
      </c>
      <c r="AV264" s="13" t="s">
        <v>88</v>
      </c>
      <c r="AW264" s="13" t="s">
        <v>29</v>
      </c>
      <c r="AX264" s="13" t="s">
        <v>75</v>
      </c>
      <c r="AY264" s="186" t="s">
        <v>271</v>
      </c>
    </row>
    <row r="265" spans="1:65" s="13" customFormat="1" x14ac:dyDescent="0.1">
      <c r="B265" s="184"/>
      <c r="D265" s="185" t="s">
        <v>280</v>
      </c>
      <c r="E265" s="186" t="s">
        <v>1</v>
      </c>
      <c r="F265" s="187" t="s">
        <v>1015</v>
      </c>
      <c r="H265" s="188">
        <v>9.9</v>
      </c>
      <c r="I265" s="189"/>
      <c r="L265" s="184"/>
      <c r="M265" s="190"/>
      <c r="N265" s="191"/>
      <c r="O265" s="191"/>
      <c r="P265" s="191"/>
      <c r="Q265" s="191"/>
      <c r="R265" s="191"/>
      <c r="S265" s="191"/>
      <c r="T265" s="192"/>
      <c r="AT265" s="186" t="s">
        <v>280</v>
      </c>
      <c r="AU265" s="186" t="s">
        <v>88</v>
      </c>
      <c r="AV265" s="13" t="s">
        <v>88</v>
      </c>
      <c r="AW265" s="13" t="s">
        <v>29</v>
      </c>
      <c r="AX265" s="13" t="s">
        <v>75</v>
      </c>
      <c r="AY265" s="186" t="s">
        <v>271</v>
      </c>
    </row>
    <row r="266" spans="1:65" s="13" customFormat="1" x14ac:dyDescent="0.1">
      <c r="B266" s="184"/>
      <c r="D266" s="185" t="s">
        <v>280</v>
      </c>
      <c r="E266" s="186" t="s">
        <v>1</v>
      </c>
      <c r="F266" s="187" t="s">
        <v>4567</v>
      </c>
      <c r="H266" s="188">
        <v>2.1800000000000002</v>
      </c>
      <c r="I266" s="189"/>
      <c r="L266" s="184"/>
      <c r="M266" s="190"/>
      <c r="N266" s="191"/>
      <c r="O266" s="191"/>
      <c r="P266" s="191"/>
      <c r="Q266" s="191"/>
      <c r="R266" s="191"/>
      <c r="S266" s="191"/>
      <c r="T266" s="192"/>
      <c r="AT266" s="186" t="s">
        <v>280</v>
      </c>
      <c r="AU266" s="186" t="s">
        <v>88</v>
      </c>
      <c r="AV266" s="13" t="s">
        <v>88</v>
      </c>
      <c r="AW266" s="13" t="s">
        <v>29</v>
      </c>
      <c r="AX266" s="13" t="s">
        <v>75</v>
      </c>
      <c r="AY266" s="186" t="s">
        <v>271</v>
      </c>
    </row>
    <row r="267" spans="1:65" s="13" customFormat="1" x14ac:dyDescent="0.1">
      <c r="B267" s="184"/>
      <c r="D267" s="185" t="s">
        <v>280</v>
      </c>
      <c r="E267" s="186" t="s">
        <v>1</v>
      </c>
      <c r="F267" s="187" t="s">
        <v>1017</v>
      </c>
      <c r="H267" s="188">
        <v>0.35</v>
      </c>
      <c r="I267" s="189"/>
      <c r="L267" s="184"/>
      <c r="M267" s="190"/>
      <c r="N267" s="191"/>
      <c r="O267" s="191"/>
      <c r="P267" s="191"/>
      <c r="Q267" s="191"/>
      <c r="R267" s="191"/>
      <c r="S267" s="191"/>
      <c r="T267" s="192"/>
      <c r="AT267" s="186" t="s">
        <v>280</v>
      </c>
      <c r="AU267" s="186" t="s">
        <v>88</v>
      </c>
      <c r="AV267" s="13" t="s">
        <v>88</v>
      </c>
      <c r="AW267" s="13" t="s">
        <v>29</v>
      </c>
      <c r="AX267" s="13" t="s">
        <v>75</v>
      </c>
      <c r="AY267" s="186" t="s">
        <v>271</v>
      </c>
    </row>
    <row r="268" spans="1:65" s="13" customFormat="1" x14ac:dyDescent="0.1">
      <c r="B268" s="184"/>
      <c r="D268" s="185" t="s">
        <v>280</v>
      </c>
      <c r="E268" s="186" t="s">
        <v>1</v>
      </c>
      <c r="F268" s="187" t="s">
        <v>4568</v>
      </c>
      <c r="H268" s="188">
        <v>3.45</v>
      </c>
      <c r="I268" s="189"/>
      <c r="L268" s="184"/>
      <c r="M268" s="190"/>
      <c r="N268" s="191"/>
      <c r="O268" s="191"/>
      <c r="P268" s="191"/>
      <c r="Q268" s="191"/>
      <c r="R268" s="191"/>
      <c r="S268" s="191"/>
      <c r="T268" s="192"/>
      <c r="AT268" s="186" t="s">
        <v>280</v>
      </c>
      <c r="AU268" s="186" t="s">
        <v>88</v>
      </c>
      <c r="AV268" s="13" t="s">
        <v>88</v>
      </c>
      <c r="AW268" s="13" t="s">
        <v>29</v>
      </c>
      <c r="AX268" s="13" t="s">
        <v>75</v>
      </c>
      <c r="AY268" s="186" t="s">
        <v>271</v>
      </c>
    </row>
    <row r="269" spans="1:65" s="15" customFormat="1" x14ac:dyDescent="0.1">
      <c r="B269" s="201"/>
      <c r="D269" s="185" t="s">
        <v>280</v>
      </c>
      <c r="E269" s="202" t="s">
        <v>732</v>
      </c>
      <c r="F269" s="203" t="s">
        <v>293</v>
      </c>
      <c r="H269" s="204">
        <v>51.35</v>
      </c>
      <c r="I269" s="205"/>
      <c r="L269" s="201"/>
      <c r="M269" s="206"/>
      <c r="N269" s="207"/>
      <c r="O269" s="207"/>
      <c r="P269" s="207"/>
      <c r="Q269" s="207"/>
      <c r="R269" s="207"/>
      <c r="S269" s="207"/>
      <c r="T269" s="208"/>
      <c r="AT269" s="202" t="s">
        <v>280</v>
      </c>
      <c r="AU269" s="202" t="s">
        <v>88</v>
      </c>
      <c r="AV269" s="15" t="s">
        <v>286</v>
      </c>
      <c r="AW269" s="15" t="s">
        <v>29</v>
      </c>
      <c r="AX269" s="15" t="s">
        <v>75</v>
      </c>
      <c r="AY269" s="202" t="s">
        <v>271</v>
      </c>
    </row>
    <row r="270" spans="1:65" s="13" customFormat="1" x14ac:dyDescent="0.1">
      <c r="B270" s="184"/>
      <c r="D270" s="185" t="s">
        <v>280</v>
      </c>
      <c r="E270" s="186" t="s">
        <v>1</v>
      </c>
      <c r="F270" s="187" t="s">
        <v>1019</v>
      </c>
      <c r="H270" s="188">
        <v>2.57</v>
      </c>
      <c r="I270" s="189"/>
      <c r="L270" s="184"/>
      <c r="M270" s="190"/>
      <c r="N270" s="191"/>
      <c r="O270" s="191"/>
      <c r="P270" s="191"/>
      <c r="Q270" s="191"/>
      <c r="R270" s="191"/>
      <c r="S270" s="191"/>
      <c r="T270" s="192"/>
      <c r="AT270" s="186" t="s">
        <v>280</v>
      </c>
      <c r="AU270" s="186" t="s">
        <v>88</v>
      </c>
      <c r="AV270" s="13" t="s">
        <v>88</v>
      </c>
      <c r="AW270" s="13" t="s">
        <v>29</v>
      </c>
      <c r="AX270" s="13" t="s">
        <v>75</v>
      </c>
      <c r="AY270" s="186" t="s">
        <v>271</v>
      </c>
    </row>
    <row r="271" spans="1:65" s="14" customFormat="1" x14ac:dyDescent="0.1">
      <c r="B271" s="193"/>
      <c r="D271" s="185" t="s">
        <v>280</v>
      </c>
      <c r="E271" s="194" t="s">
        <v>1</v>
      </c>
      <c r="F271" s="195" t="s">
        <v>282</v>
      </c>
      <c r="H271" s="196">
        <v>53.92</v>
      </c>
      <c r="I271" s="197"/>
      <c r="L271" s="193"/>
      <c r="M271" s="198"/>
      <c r="N271" s="199"/>
      <c r="O271" s="199"/>
      <c r="P271" s="199"/>
      <c r="Q271" s="199"/>
      <c r="R271" s="199"/>
      <c r="S271" s="199"/>
      <c r="T271" s="200"/>
      <c r="AT271" s="194" t="s">
        <v>280</v>
      </c>
      <c r="AU271" s="194" t="s">
        <v>88</v>
      </c>
      <c r="AV271" s="14" t="s">
        <v>278</v>
      </c>
      <c r="AW271" s="14" t="s">
        <v>29</v>
      </c>
      <c r="AX271" s="14" t="s">
        <v>82</v>
      </c>
      <c r="AY271" s="194" t="s">
        <v>271</v>
      </c>
    </row>
    <row r="272" spans="1:65" s="2" customFormat="1" ht="21.75" customHeight="1" x14ac:dyDescent="0.15">
      <c r="A272" s="35"/>
      <c r="B272" s="141"/>
      <c r="C272" s="172" t="s">
        <v>458</v>
      </c>
      <c r="D272" s="172" t="s">
        <v>274</v>
      </c>
      <c r="E272" s="173" t="s">
        <v>1020</v>
      </c>
      <c r="F272" s="174" t="s">
        <v>1021</v>
      </c>
      <c r="G272" s="175" t="s">
        <v>277</v>
      </c>
      <c r="H272" s="176">
        <v>529.33000000000004</v>
      </c>
      <c r="I272" s="177"/>
      <c r="J272" s="176">
        <f>ROUND(I272*H272,2)</f>
        <v>0</v>
      </c>
      <c r="K272" s="178"/>
      <c r="L272" s="36"/>
      <c r="M272" s="179" t="s">
        <v>1</v>
      </c>
      <c r="N272" s="180" t="s">
        <v>41</v>
      </c>
      <c r="O272" s="61"/>
      <c r="P272" s="181">
        <f>O272*H272</f>
        <v>0</v>
      </c>
      <c r="Q272" s="181">
        <v>3.3541220000000002E-3</v>
      </c>
      <c r="R272" s="181">
        <f>Q272*H272</f>
        <v>1.7754373982600002</v>
      </c>
      <c r="S272" s="181">
        <v>0</v>
      </c>
      <c r="T272" s="18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278</v>
      </c>
      <c r="AT272" s="183" t="s">
        <v>274</v>
      </c>
      <c r="AU272" s="183" t="s">
        <v>88</v>
      </c>
      <c r="AY272" s="18" t="s">
        <v>271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88</v>
      </c>
      <c r="BK272" s="105">
        <f>ROUND(I272*H272,2)</f>
        <v>0</v>
      </c>
      <c r="BL272" s="18" t="s">
        <v>278</v>
      </c>
      <c r="BM272" s="183" t="s">
        <v>4569</v>
      </c>
    </row>
    <row r="273" spans="1:65" s="13" customFormat="1" ht="28.5" x14ac:dyDescent="0.1">
      <c r="B273" s="184"/>
      <c r="D273" s="185" t="s">
        <v>280</v>
      </c>
      <c r="E273" s="186" t="s">
        <v>1</v>
      </c>
      <c r="F273" s="187" t="s">
        <v>4570</v>
      </c>
      <c r="H273" s="188">
        <v>95.09</v>
      </c>
      <c r="I273" s="189"/>
      <c r="L273" s="184"/>
      <c r="M273" s="190"/>
      <c r="N273" s="191"/>
      <c r="O273" s="191"/>
      <c r="P273" s="191"/>
      <c r="Q273" s="191"/>
      <c r="R273" s="191"/>
      <c r="S273" s="191"/>
      <c r="T273" s="192"/>
      <c r="AT273" s="186" t="s">
        <v>280</v>
      </c>
      <c r="AU273" s="186" t="s">
        <v>88</v>
      </c>
      <c r="AV273" s="13" t="s">
        <v>88</v>
      </c>
      <c r="AW273" s="13" t="s">
        <v>29</v>
      </c>
      <c r="AX273" s="13" t="s">
        <v>75</v>
      </c>
      <c r="AY273" s="186" t="s">
        <v>271</v>
      </c>
    </row>
    <row r="274" spans="1:65" s="13" customFormat="1" x14ac:dyDescent="0.1">
      <c r="B274" s="184"/>
      <c r="D274" s="185" t="s">
        <v>280</v>
      </c>
      <c r="E274" s="186" t="s">
        <v>1</v>
      </c>
      <c r="F274" s="187" t="s">
        <v>1024</v>
      </c>
      <c r="H274" s="188">
        <v>4.7699999999999996</v>
      </c>
      <c r="I274" s="189"/>
      <c r="L274" s="184"/>
      <c r="M274" s="190"/>
      <c r="N274" s="191"/>
      <c r="O274" s="191"/>
      <c r="P274" s="191"/>
      <c r="Q274" s="191"/>
      <c r="R274" s="191"/>
      <c r="S274" s="191"/>
      <c r="T274" s="192"/>
      <c r="AT274" s="186" t="s">
        <v>280</v>
      </c>
      <c r="AU274" s="186" t="s">
        <v>88</v>
      </c>
      <c r="AV274" s="13" t="s">
        <v>88</v>
      </c>
      <c r="AW274" s="13" t="s">
        <v>29</v>
      </c>
      <c r="AX274" s="13" t="s">
        <v>75</v>
      </c>
      <c r="AY274" s="186" t="s">
        <v>271</v>
      </c>
    </row>
    <row r="275" spans="1:65" s="13" customFormat="1" x14ac:dyDescent="0.1">
      <c r="B275" s="184"/>
      <c r="D275" s="185" t="s">
        <v>280</v>
      </c>
      <c r="E275" s="186" t="s">
        <v>1</v>
      </c>
      <c r="F275" s="187" t="s">
        <v>4571</v>
      </c>
      <c r="H275" s="188">
        <v>74.3</v>
      </c>
      <c r="I275" s="189"/>
      <c r="L275" s="184"/>
      <c r="M275" s="190"/>
      <c r="N275" s="191"/>
      <c r="O275" s="191"/>
      <c r="P275" s="191"/>
      <c r="Q275" s="191"/>
      <c r="R275" s="191"/>
      <c r="S275" s="191"/>
      <c r="T275" s="192"/>
      <c r="AT275" s="186" t="s">
        <v>280</v>
      </c>
      <c r="AU275" s="186" t="s">
        <v>88</v>
      </c>
      <c r="AV275" s="13" t="s">
        <v>88</v>
      </c>
      <c r="AW275" s="13" t="s">
        <v>29</v>
      </c>
      <c r="AX275" s="13" t="s">
        <v>75</v>
      </c>
      <c r="AY275" s="186" t="s">
        <v>271</v>
      </c>
    </row>
    <row r="276" spans="1:65" s="13" customFormat="1" x14ac:dyDescent="0.1">
      <c r="B276" s="184"/>
      <c r="D276" s="185" t="s">
        <v>280</v>
      </c>
      <c r="E276" s="186" t="s">
        <v>1</v>
      </c>
      <c r="F276" s="187" t="s">
        <v>4572</v>
      </c>
      <c r="H276" s="188">
        <v>74.3</v>
      </c>
      <c r="I276" s="189"/>
      <c r="L276" s="184"/>
      <c r="M276" s="190"/>
      <c r="N276" s="191"/>
      <c r="O276" s="191"/>
      <c r="P276" s="191"/>
      <c r="Q276" s="191"/>
      <c r="R276" s="191"/>
      <c r="S276" s="191"/>
      <c r="T276" s="192"/>
      <c r="AT276" s="186" t="s">
        <v>280</v>
      </c>
      <c r="AU276" s="186" t="s">
        <v>88</v>
      </c>
      <c r="AV276" s="13" t="s">
        <v>88</v>
      </c>
      <c r="AW276" s="13" t="s">
        <v>29</v>
      </c>
      <c r="AX276" s="13" t="s">
        <v>75</v>
      </c>
      <c r="AY276" s="186" t="s">
        <v>271</v>
      </c>
    </row>
    <row r="277" spans="1:65" s="13" customFormat="1" ht="28.5" x14ac:dyDescent="0.1">
      <c r="B277" s="184"/>
      <c r="D277" s="185" t="s">
        <v>280</v>
      </c>
      <c r="E277" s="186" t="s">
        <v>1</v>
      </c>
      <c r="F277" s="187" t="s">
        <v>4573</v>
      </c>
      <c r="H277" s="188">
        <v>49.02</v>
      </c>
      <c r="I277" s="189"/>
      <c r="L277" s="184"/>
      <c r="M277" s="190"/>
      <c r="N277" s="191"/>
      <c r="O277" s="191"/>
      <c r="P277" s="191"/>
      <c r="Q277" s="191"/>
      <c r="R277" s="191"/>
      <c r="S277" s="191"/>
      <c r="T277" s="192"/>
      <c r="AT277" s="186" t="s">
        <v>280</v>
      </c>
      <c r="AU277" s="186" t="s">
        <v>88</v>
      </c>
      <c r="AV277" s="13" t="s">
        <v>88</v>
      </c>
      <c r="AW277" s="13" t="s">
        <v>29</v>
      </c>
      <c r="AX277" s="13" t="s">
        <v>75</v>
      </c>
      <c r="AY277" s="186" t="s">
        <v>271</v>
      </c>
    </row>
    <row r="278" spans="1:65" s="13" customFormat="1" ht="19.5" x14ac:dyDescent="0.1">
      <c r="B278" s="184"/>
      <c r="D278" s="185" t="s">
        <v>280</v>
      </c>
      <c r="E278" s="186" t="s">
        <v>1</v>
      </c>
      <c r="F278" s="187" t="s">
        <v>4574</v>
      </c>
      <c r="H278" s="188">
        <v>45.52</v>
      </c>
      <c r="I278" s="189"/>
      <c r="L278" s="184"/>
      <c r="M278" s="190"/>
      <c r="N278" s="191"/>
      <c r="O278" s="191"/>
      <c r="P278" s="191"/>
      <c r="Q278" s="191"/>
      <c r="R278" s="191"/>
      <c r="S278" s="191"/>
      <c r="T278" s="192"/>
      <c r="AT278" s="186" t="s">
        <v>280</v>
      </c>
      <c r="AU278" s="186" t="s">
        <v>88</v>
      </c>
      <c r="AV278" s="13" t="s">
        <v>88</v>
      </c>
      <c r="AW278" s="13" t="s">
        <v>29</v>
      </c>
      <c r="AX278" s="13" t="s">
        <v>75</v>
      </c>
      <c r="AY278" s="186" t="s">
        <v>271</v>
      </c>
    </row>
    <row r="279" spans="1:65" s="13" customFormat="1" x14ac:dyDescent="0.1">
      <c r="B279" s="184"/>
      <c r="D279" s="185" t="s">
        <v>280</v>
      </c>
      <c r="E279" s="186" t="s">
        <v>1</v>
      </c>
      <c r="F279" s="187" t="s">
        <v>1029</v>
      </c>
      <c r="H279" s="188">
        <v>99</v>
      </c>
      <c r="I279" s="189"/>
      <c r="L279" s="184"/>
      <c r="M279" s="190"/>
      <c r="N279" s="191"/>
      <c r="O279" s="191"/>
      <c r="P279" s="191"/>
      <c r="Q279" s="191"/>
      <c r="R279" s="191"/>
      <c r="S279" s="191"/>
      <c r="T279" s="192"/>
      <c r="AT279" s="186" t="s">
        <v>280</v>
      </c>
      <c r="AU279" s="186" t="s">
        <v>88</v>
      </c>
      <c r="AV279" s="13" t="s">
        <v>88</v>
      </c>
      <c r="AW279" s="13" t="s">
        <v>29</v>
      </c>
      <c r="AX279" s="13" t="s">
        <v>75</v>
      </c>
      <c r="AY279" s="186" t="s">
        <v>271</v>
      </c>
    </row>
    <row r="280" spans="1:65" s="13" customFormat="1" x14ac:dyDescent="0.1">
      <c r="B280" s="184"/>
      <c r="D280" s="185" t="s">
        <v>280</v>
      </c>
      <c r="E280" s="186" t="s">
        <v>1</v>
      </c>
      <c r="F280" s="187" t="s">
        <v>1030</v>
      </c>
      <c r="H280" s="188">
        <v>21.85</v>
      </c>
      <c r="I280" s="189"/>
      <c r="L280" s="184"/>
      <c r="M280" s="190"/>
      <c r="N280" s="191"/>
      <c r="O280" s="191"/>
      <c r="P280" s="191"/>
      <c r="Q280" s="191"/>
      <c r="R280" s="191"/>
      <c r="S280" s="191"/>
      <c r="T280" s="192"/>
      <c r="AT280" s="186" t="s">
        <v>280</v>
      </c>
      <c r="AU280" s="186" t="s">
        <v>88</v>
      </c>
      <c r="AV280" s="13" t="s">
        <v>88</v>
      </c>
      <c r="AW280" s="13" t="s">
        <v>29</v>
      </c>
      <c r="AX280" s="13" t="s">
        <v>75</v>
      </c>
      <c r="AY280" s="186" t="s">
        <v>271</v>
      </c>
    </row>
    <row r="281" spans="1:65" s="13" customFormat="1" x14ac:dyDescent="0.1">
      <c r="B281" s="184"/>
      <c r="D281" s="185" t="s">
        <v>280</v>
      </c>
      <c r="E281" s="186" t="s">
        <v>1</v>
      </c>
      <c r="F281" s="187" t="s">
        <v>1031</v>
      </c>
      <c r="H281" s="188">
        <v>3.52</v>
      </c>
      <c r="I281" s="189"/>
      <c r="L281" s="184"/>
      <c r="M281" s="190"/>
      <c r="N281" s="191"/>
      <c r="O281" s="191"/>
      <c r="P281" s="191"/>
      <c r="Q281" s="191"/>
      <c r="R281" s="191"/>
      <c r="S281" s="191"/>
      <c r="T281" s="192"/>
      <c r="AT281" s="186" t="s">
        <v>280</v>
      </c>
      <c r="AU281" s="186" t="s">
        <v>88</v>
      </c>
      <c r="AV281" s="13" t="s">
        <v>88</v>
      </c>
      <c r="AW281" s="13" t="s">
        <v>29</v>
      </c>
      <c r="AX281" s="13" t="s">
        <v>75</v>
      </c>
      <c r="AY281" s="186" t="s">
        <v>271</v>
      </c>
    </row>
    <row r="282" spans="1:65" s="13" customFormat="1" x14ac:dyDescent="0.1">
      <c r="B282" s="184"/>
      <c r="D282" s="185" t="s">
        <v>280</v>
      </c>
      <c r="E282" s="186" t="s">
        <v>1</v>
      </c>
      <c r="F282" s="187" t="s">
        <v>4575</v>
      </c>
      <c r="H282" s="188">
        <v>36.75</v>
      </c>
      <c r="I282" s="189"/>
      <c r="L282" s="184"/>
      <c r="M282" s="190"/>
      <c r="N282" s="191"/>
      <c r="O282" s="191"/>
      <c r="P282" s="191"/>
      <c r="Q282" s="191"/>
      <c r="R282" s="191"/>
      <c r="S282" s="191"/>
      <c r="T282" s="192"/>
      <c r="AT282" s="186" t="s">
        <v>280</v>
      </c>
      <c r="AU282" s="186" t="s">
        <v>88</v>
      </c>
      <c r="AV282" s="13" t="s">
        <v>88</v>
      </c>
      <c r="AW282" s="13" t="s">
        <v>29</v>
      </c>
      <c r="AX282" s="13" t="s">
        <v>75</v>
      </c>
      <c r="AY282" s="186" t="s">
        <v>271</v>
      </c>
    </row>
    <row r="283" spans="1:65" s="15" customFormat="1" x14ac:dyDescent="0.1">
      <c r="B283" s="201"/>
      <c r="D283" s="185" t="s">
        <v>280</v>
      </c>
      <c r="E283" s="202" t="s">
        <v>738</v>
      </c>
      <c r="F283" s="203" t="s">
        <v>293</v>
      </c>
      <c r="H283" s="204">
        <v>504.12</v>
      </c>
      <c r="I283" s="205"/>
      <c r="L283" s="201"/>
      <c r="M283" s="206"/>
      <c r="N283" s="207"/>
      <c r="O283" s="207"/>
      <c r="P283" s="207"/>
      <c r="Q283" s="207"/>
      <c r="R283" s="207"/>
      <c r="S283" s="207"/>
      <c r="T283" s="208"/>
      <c r="AT283" s="202" t="s">
        <v>280</v>
      </c>
      <c r="AU283" s="202" t="s">
        <v>88</v>
      </c>
      <c r="AV283" s="15" t="s">
        <v>286</v>
      </c>
      <c r="AW283" s="15" t="s">
        <v>29</v>
      </c>
      <c r="AX283" s="15" t="s">
        <v>75</v>
      </c>
      <c r="AY283" s="202" t="s">
        <v>271</v>
      </c>
    </row>
    <row r="284" spans="1:65" s="13" customFormat="1" x14ac:dyDescent="0.1">
      <c r="B284" s="184"/>
      <c r="D284" s="185" t="s">
        <v>280</v>
      </c>
      <c r="E284" s="186" t="s">
        <v>1</v>
      </c>
      <c r="F284" s="187" t="s">
        <v>981</v>
      </c>
      <c r="H284" s="188">
        <v>25.21</v>
      </c>
      <c r="I284" s="189"/>
      <c r="L284" s="184"/>
      <c r="M284" s="190"/>
      <c r="N284" s="191"/>
      <c r="O284" s="191"/>
      <c r="P284" s="191"/>
      <c r="Q284" s="191"/>
      <c r="R284" s="191"/>
      <c r="S284" s="191"/>
      <c r="T284" s="192"/>
      <c r="AT284" s="186" t="s">
        <v>280</v>
      </c>
      <c r="AU284" s="186" t="s">
        <v>88</v>
      </c>
      <c r="AV284" s="13" t="s">
        <v>88</v>
      </c>
      <c r="AW284" s="13" t="s">
        <v>29</v>
      </c>
      <c r="AX284" s="13" t="s">
        <v>75</v>
      </c>
      <c r="AY284" s="186" t="s">
        <v>271</v>
      </c>
    </row>
    <row r="285" spans="1:65" s="14" customFormat="1" x14ac:dyDescent="0.1">
      <c r="B285" s="193"/>
      <c r="D285" s="185" t="s">
        <v>280</v>
      </c>
      <c r="E285" s="194" t="s">
        <v>1</v>
      </c>
      <c r="F285" s="195" t="s">
        <v>282</v>
      </c>
      <c r="H285" s="196">
        <v>529.33000000000004</v>
      </c>
      <c r="I285" s="197"/>
      <c r="L285" s="193"/>
      <c r="M285" s="198"/>
      <c r="N285" s="199"/>
      <c r="O285" s="199"/>
      <c r="P285" s="199"/>
      <c r="Q285" s="199"/>
      <c r="R285" s="199"/>
      <c r="S285" s="199"/>
      <c r="T285" s="200"/>
      <c r="AT285" s="194" t="s">
        <v>280</v>
      </c>
      <c r="AU285" s="194" t="s">
        <v>88</v>
      </c>
      <c r="AV285" s="14" t="s">
        <v>278</v>
      </c>
      <c r="AW285" s="14" t="s">
        <v>29</v>
      </c>
      <c r="AX285" s="14" t="s">
        <v>82</v>
      </c>
      <c r="AY285" s="194" t="s">
        <v>271</v>
      </c>
    </row>
    <row r="286" spans="1:65" s="2" customFormat="1" ht="21.75" customHeight="1" x14ac:dyDescent="0.15">
      <c r="A286" s="35"/>
      <c r="B286" s="141"/>
      <c r="C286" s="172" t="s">
        <v>465</v>
      </c>
      <c r="D286" s="172" t="s">
        <v>274</v>
      </c>
      <c r="E286" s="173" t="s">
        <v>1033</v>
      </c>
      <c r="F286" s="174" t="s">
        <v>1034</v>
      </c>
      <c r="G286" s="175" t="s">
        <v>277</v>
      </c>
      <c r="H286" s="176">
        <v>529.33000000000004</v>
      </c>
      <c r="I286" s="177"/>
      <c r="J286" s="176">
        <f>ROUND(I286*H286,2)</f>
        <v>0</v>
      </c>
      <c r="K286" s="178"/>
      <c r="L286" s="36"/>
      <c r="M286" s="179" t="s">
        <v>1</v>
      </c>
      <c r="N286" s="180" t="s">
        <v>41</v>
      </c>
      <c r="O286" s="61"/>
      <c r="P286" s="181">
        <f>O286*H286</f>
        <v>0</v>
      </c>
      <c r="Q286" s="181">
        <v>0</v>
      </c>
      <c r="R286" s="181">
        <f>Q286*H286</f>
        <v>0</v>
      </c>
      <c r="S286" s="181">
        <v>0</v>
      </c>
      <c r="T286" s="18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3" t="s">
        <v>278</v>
      </c>
      <c r="AT286" s="183" t="s">
        <v>274</v>
      </c>
      <c r="AU286" s="183" t="s">
        <v>88</v>
      </c>
      <c r="AY286" s="18" t="s">
        <v>271</v>
      </c>
      <c r="BE286" s="105">
        <f>IF(N286="základná",J286,0)</f>
        <v>0</v>
      </c>
      <c r="BF286" s="105">
        <f>IF(N286="znížená",J286,0)</f>
        <v>0</v>
      </c>
      <c r="BG286" s="105">
        <f>IF(N286="zákl. prenesená",J286,0)</f>
        <v>0</v>
      </c>
      <c r="BH286" s="105">
        <f>IF(N286="zníž. prenesená",J286,0)</f>
        <v>0</v>
      </c>
      <c r="BI286" s="105">
        <f>IF(N286="nulová",J286,0)</f>
        <v>0</v>
      </c>
      <c r="BJ286" s="18" t="s">
        <v>88</v>
      </c>
      <c r="BK286" s="105">
        <f>ROUND(I286*H286,2)</f>
        <v>0</v>
      </c>
      <c r="BL286" s="18" t="s">
        <v>278</v>
      </c>
      <c r="BM286" s="183" t="s">
        <v>4576</v>
      </c>
    </row>
    <row r="287" spans="1:65" s="13" customFormat="1" x14ac:dyDescent="0.1">
      <c r="B287" s="184"/>
      <c r="D287" s="185" t="s">
        <v>280</v>
      </c>
      <c r="E287" s="186" t="s">
        <v>1</v>
      </c>
      <c r="F287" s="187" t="s">
        <v>738</v>
      </c>
      <c r="H287" s="188">
        <v>504.12</v>
      </c>
      <c r="I287" s="189"/>
      <c r="L287" s="184"/>
      <c r="M287" s="190"/>
      <c r="N287" s="191"/>
      <c r="O287" s="191"/>
      <c r="P287" s="191"/>
      <c r="Q287" s="191"/>
      <c r="R287" s="191"/>
      <c r="S287" s="191"/>
      <c r="T287" s="192"/>
      <c r="AT287" s="186" t="s">
        <v>280</v>
      </c>
      <c r="AU287" s="186" t="s">
        <v>88</v>
      </c>
      <c r="AV287" s="13" t="s">
        <v>88</v>
      </c>
      <c r="AW287" s="13" t="s">
        <v>29</v>
      </c>
      <c r="AX287" s="13" t="s">
        <v>75</v>
      </c>
      <c r="AY287" s="186" t="s">
        <v>271</v>
      </c>
    </row>
    <row r="288" spans="1:65" s="13" customFormat="1" x14ac:dyDescent="0.1">
      <c r="B288" s="184"/>
      <c r="D288" s="185" t="s">
        <v>280</v>
      </c>
      <c r="E288" s="186" t="s">
        <v>1</v>
      </c>
      <c r="F288" s="187" t="s">
        <v>981</v>
      </c>
      <c r="H288" s="188">
        <v>25.21</v>
      </c>
      <c r="I288" s="189"/>
      <c r="L288" s="184"/>
      <c r="M288" s="190"/>
      <c r="N288" s="191"/>
      <c r="O288" s="191"/>
      <c r="P288" s="191"/>
      <c r="Q288" s="191"/>
      <c r="R288" s="191"/>
      <c r="S288" s="191"/>
      <c r="T288" s="192"/>
      <c r="AT288" s="186" t="s">
        <v>280</v>
      </c>
      <c r="AU288" s="186" t="s">
        <v>88</v>
      </c>
      <c r="AV288" s="13" t="s">
        <v>88</v>
      </c>
      <c r="AW288" s="13" t="s">
        <v>29</v>
      </c>
      <c r="AX288" s="13" t="s">
        <v>75</v>
      </c>
      <c r="AY288" s="186" t="s">
        <v>271</v>
      </c>
    </row>
    <row r="289" spans="1:65" s="14" customFormat="1" x14ac:dyDescent="0.1">
      <c r="B289" s="193"/>
      <c r="D289" s="185" t="s">
        <v>280</v>
      </c>
      <c r="E289" s="194" t="s">
        <v>1</v>
      </c>
      <c r="F289" s="195" t="s">
        <v>282</v>
      </c>
      <c r="H289" s="196">
        <v>529.33000000000004</v>
      </c>
      <c r="I289" s="197"/>
      <c r="L289" s="193"/>
      <c r="M289" s="198"/>
      <c r="N289" s="199"/>
      <c r="O289" s="199"/>
      <c r="P289" s="199"/>
      <c r="Q289" s="199"/>
      <c r="R289" s="199"/>
      <c r="S289" s="199"/>
      <c r="T289" s="200"/>
      <c r="AT289" s="194" t="s">
        <v>280</v>
      </c>
      <c r="AU289" s="194" t="s">
        <v>88</v>
      </c>
      <c r="AV289" s="14" t="s">
        <v>278</v>
      </c>
      <c r="AW289" s="14" t="s">
        <v>29</v>
      </c>
      <c r="AX289" s="14" t="s">
        <v>82</v>
      </c>
      <c r="AY289" s="194" t="s">
        <v>271</v>
      </c>
    </row>
    <row r="290" spans="1:65" s="2" customFormat="1" ht="16.5" customHeight="1" x14ac:dyDescent="0.15">
      <c r="A290" s="35"/>
      <c r="B290" s="141"/>
      <c r="C290" s="172" t="s">
        <v>473</v>
      </c>
      <c r="D290" s="172" t="s">
        <v>274</v>
      </c>
      <c r="E290" s="173" t="s">
        <v>1036</v>
      </c>
      <c r="F290" s="174" t="s">
        <v>1037</v>
      </c>
      <c r="G290" s="175" t="s">
        <v>412</v>
      </c>
      <c r="H290" s="176">
        <v>6.26</v>
      </c>
      <c r="I290" s="177"/>
      <c r="J290" s="176">
        <f>ROUND(I290*H290,2)</f>
        <v>0</v>
      </c>
      <c r="K290" s="178"/>
      <c r="L290" s="36"/>
      <c r="M290" s="179" t="s">
        <v>1</v>
      </c>
      <c r="N290" s="180" t="s">
        <v>41</v>
      </c>
      <c r="O290" s="61"/>
      <c r="P290" s="181">
        <f>O290*H290</f>
        <v>0</v>
      </c>
      <c r="Q290" s="181">
        <v>1.015552349</v>
      </c>
      <c r="R290" s="181">
        <f>Q290*H290</f>
        <v>6.3573577047400001</v>
      </c>
      <c r="S290" s="181">
        <v>0</v>
      </c>
      <c r="T290" s="18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3" t="s">
        <v>278</v>
      </c>
      <c r="AT290" s="183" t="s">
        <v>274</v>
      </c>
      <c r="AU290" s="183" t="s">
        <v>88</v>
      </c>
      <c r="AY290" s="18" t="s">
        <v>271</v>
      </c>
      <c r="BE290" s="105">
        <f>IF(N290="základná",J290,0)</f>
        <v>0</v>
      </c>
      <c r="BF290" s="105">
        <f>IF(N290="znížená",J290,0)</f>
        <v>0</v>
      </c>
      <c r="BG290" s="105">
        <f>IF(N290="zákl. prenesená",J290,0)</f>
        <v>0</v>
      </c>
      <c r="BH290" s="105">
        <f>IF(N290="zníž. prenesená",J290,0)</f>
        <v>0</v>
      </c>
      <c r="BI290" s="105">
        <f>IF(N290="nulová",J290,0)</f>
        <v>0</v>
      </c>
      <c r="BJ290" s="18" t="s">
        <v>88</v>
      </c>
      <c r="BK290" s="105">
        <f>ROUND(I290*H290,2)</f>
        <v>0</v>
      </c>
      <c r="BL290" s="18" t="s">
        <v>278</v>
      </c>
      <c r="BM290" s="183" t="s">
        <v>4577</v>
      </c>
    </row>
    <row r="291" spans="1:65" s="13" customFormat="1" x14ac:dyDescent="0.1">
      <c r="B291" s="184"/>
      <c r="D291" s="185" t="s">
        <v>280</v>
      </c>
      <c r="E291" s="186" t="s">
        <v>863</v>
      </c>
      <c r="F291" s="187" t="s">
        <v>4578</v>
      </c>
      <c r="H291" s="188">
        <v>5.96</v>
      </c>
      <c r="I291" s="189"/>
      <c r="L291" s="184"/>
      <c r="M291" s="190"/>
      <c r="N291" s="191"/>
      <c r="O291" s="191"/>
      <c r="P291" s="191"/>
      <c r="Q291" s="191"/>
      <c r="R291" s="191"/>
      <c r="S291" s="191"/>
      <c r="T291" s="192"/>
      <c r="AT291" s="186" t="s">
        <v>280</v>
      </c>
      <c r="AU291" s="186" t="s">
        <v>88</v>
      </c>
      <c r="AV291" s="13" t="s">
        <v>88</v>
      </c>
      <c r="AW291" s="13" t="s">
        <v>29</v>
      </c>
      <c r="AX291" s="13" t="s">
        <v>75</v>
      </c>
      <c r="AY291" s="186" t="s">
        <v>271</v>
      </c>
    </row>
    <row r="292" spans="1:65" s="13" customFormat="1" x14ac:dyDescent="0.1">
      <c r="B292" s="184"/>
      <c r="D292" s="185" t="s">
        <v>280</v>
      </c>
      <c r="E292" s="186" t="s">
        <v>1</v>
      </c>
      <c r="F292" s="187" t="s">
        <v>1040</v>
      </c>
      <c r="H292" s="188">
        <v>0.3</v>
      </c>
      <c r="I292" s="189"/>
      <c r="L292" s="184"/>
      <c r="M292" s="190"/>
      <c r="N292" s="191"/>
      <c r="O292" s="191"/>
      <c r="P292" s="191"/>
      <c r="Q292" s="191"/>
      <c r="R292" s="191"/>
      <c r="S292" s="191"/>
      <c r="T292" s="192"/>
      <c r="AT292" s="186" t="s">
        <v>280</v>
      </c>
      <c r="AU292" s="186" t="s">
        <v>88</v>
      </c>
      <c r="AV292" s="13" t="s">
        <v>88</v>
      </c>
      <c r="AW292" s="13" t="s">
        <v>29</v>
      </c>
      <c r="AX292" s="13" t="s">
        <v>75</v>
      </c>
      <c r="AY292" s="186" t="s">
        <v>271</v>
      </c>
    </row>
    <row r="293" spans="1:65" s="14" customFormat="1" x14ac:dyDescent="0.1">
      <c r="B293" s="193"/>
      <c r="D293" s="185" t="s">
        <v>280</v>
      </c>
      <c r="E293" s="194" t="s">
        <v>1</v>
      </c>
      <c r="F293" s="195" t="s">
        <v>282</v>
      </c>
      <c r="H293" s="196">
        <v>6.26</v>
      </c>
      <c r="I293" s="197"/>
      <c r="L293" s="193"/>
      <c r="M293" s="198"/>
      <c r="N293" s="199"/>
      <c r="O293" s="199"/>
      <c r="P293" s="199"/>
      <c r="Q293" s="199"/>
      <c r="R293" s="199"/>
      <c r="S293" s="199"/>
      <c r="T293" s="200"/>
      <c r="AT293" s="194" t="s">
        <v>280</v>
      </c>
      <c r="AU293" s="194" t="s">
        <v>88</v>
      </c>
      <c r="AV293" s="14" t="s">
        <v>278</v>
      </c>
      <c r="AW293" s="14" t="s">
        <v>29</v>
      </c>
      <c r="AX293" s="14" t="s">
        <v>82</v>
      </c>
      <c r="AY293" s="194" t="s">
        <v>271</v>
      </c>
    </row>
    <row r="294" spans="1:65" s="2" customFormat="1" ht="33" customHeight="1" x14ac:dyDescent="0.15">
      <c r="A294" s="35"/>
      <c r="B294" s="141"/>
      <c r="C294" s="172" t="s">
        <v>478</v>
      </c>
      <c r="D294" s="246" t="s">
        <v>274</v>
      </c>
      <c r="E294" s="173" t="s">
        <v>4579</v>
      </c>
      <c r="F294" s="174" t="s">
        <v>4580</v>
      </c>
      <c r="G294" s="175" t="s">
        <v>277</v>
      </c>
      <c r="H294" s="176">
        <v>46.02</v>
      </c>
      <c r="I294" s="177"/>
      <c r="J294" s="176">
        <f>ROUND(I294*H294,2)</f>
        <v>0</v>
      </c>
      <c r="K294" s="178"/>
      <c r="L294" s="36"/>
      <c r="M294" s="179" t="s">
        <v>1</v>
      </c>
      <c r="N294" s="180" t="s">
        <v>41</v>
      </c>
      <c r="O294" s="61"/>
      <c r="P294" s="181">
        <f>O294*H294</f>
        <v>0</v>
      </c>
      <c r="Q294" s="181">
        <v>0.17752000000000001</v>
      </c>
      <c r="R294" s="181">
        <f>Q294*H294</f>
        <v>8.1694704000000016</v>
      </c>
      <c r="S294" s="181">
        <v>0</v>
      </c>
      <c r="T294" s="18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3" t="s">
        <v>278</v>
      </c>
      <c r="AT294" s="183" t="s">
        <v>274</v>
      </c>
      <c r="AU294" s="183" t="s">
        <v>88</v>
      </c>
      <c r="AY294" s="18" t="s">
        <v>271</v>
      </c>
      <c r="BE294" s="105">
        <f>IF(N294="základná",J294,0)</f>
        <v>0</v>
      </c>
      <c r="BF294" s="105">
        <f>IF(N294="znížená",J294,0)</f>
        <v>0</v>
      </c>
      <c r="BG294" s="105">
        <f>IF(N294="zákl. prenesená",J294,0)</f>
        <v>0</v>
      </c>
      <c r="BH294" s="105">
        <f>IF(N294="zníž. prenesená",J294,0)</f>
        <v>0</v>
      </c>
      <c r="BI294" s="105">
        <f>IF(N294="nulová",J294,0)</f>
        <v>0</v>
      </c>
      <c r="BJ294" s="18" t="s">
        <v>88</v>
      </c>
      <c r="BK294" s="105">
        <f>ROUND(I294*H294,2)</f>
        <v>0</v>
      </c>
      <c r="BL294" s="18" t="s">
        <v>278</v>
      </c>
      <c r="BM294" s="183" t="s">
        <v>4581</v>
      </c>
    </row>
    <row r="295" spans="1:65" s="2" customFormat="1" ht="16.5" x14ac:dyDescent="0.1">
      <c r="A295" s="35"/>
      <c r="B295" s="36"/>
      <c r="C295" s="35"/>
      <c r="D295" s="185" t="s">
        <v>1142</v>
      </c>
      <c r="E295" s="35"/>
      <c r="F295" s="235" t="s">
        <v>1143</v>
      </c>
      <c r="G295" s="35"/>
      <c r="H295" s="35"/>
      <c r="I295" s="142"/>
      <c r="J295" s="35"/>
      <c r="K295" s="35"/>
      <c r="L295" s="36"/>
      <c r="M295" s="236"/>
      <c r="N295" s="237"/>
      <c r="O295" s="61"/>
      <c r="P295" s="61"/>
      <c r="Q295" s="61"/>
      <c r="R295" s="61"/>
      <c r="S295" s="61"/>
      <c r="T295" s="62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T295" s="18" t="s">
        <v>1142</v>
      </c>
      <c r="AU295" s="18" t="s">
        <v>88</v>
      </c>
    </row>
    <row r="296" spans="1:65" s="13" customFormat="1" x14ac:dyDescent="0.1">
      <c r="B296" s="184"/>
      <c r="D296" s="185" t="s">
        <v>280</v>
      </c>
      <c r="E296" s="186" t="s">
        <v>1</v>
      </c>
      <c r="F296" s="187" t="s">
        <v>4582</v>
      </c>
      <c r="H296" s="188">
        <v>46.02</v>
      </c>
      <c r="I296" s="189"/>
      <c r="L296" s="184"/>
      <c r="M296" s="190"/>
      <c r="N296" s="191"/>
      <c r="O296" s="191"/>
      <c r="P296" s="191"/>
      <c r="Q296" s="191"/>
      <c r="R296" s="191"/>
      <c r="S296" s="191"/>
      <c r="T296" s="192"/>
      <c r="AT296" s="186" t="s">
        <v>280</v>
      </c>
      <c r="AU296" s="186" t="s">
        <v>88</v>
      </c>
      <c r="AV296" s="13" t="s">
        <v>88</v>
      </c>
      <c r="AW296" s="13" t="s">
        <v>29</v>
      </c>
      <c r="AX296" s="13" t="s">
        <v>75</v>
      </c>
      <c r="AY296" s="186" t="s">
        <v>271</v>
      </c>
    </row>
    <row r="297" spans="1:65" s="14" customFormat="1" x14ac:dyDescent="0.1">
      <c r="B297" s="193"/>
      <c r="D297" s="185" t="s">
        <v>280</v>
      </c>
      <c r="E297" s="194" t="s">
        <v>4470</v>
      </c>
      <c r="F297" s="195" t="s">
        <v>282</v>
      </c>
      <c r="H297" s="196">
        <v>46.02</v>
      </c>
      <c r="I297" s="197"/>
      <c r="L297" s="193"/>
      <c r="M297" s="198"/>
      <c r="N297" s="199"/>
      <c r="O297" s="199"/>
      <c r="P297" s="199"/>
      <c r="Q297" s="199"/>
      <c r="R297" s="199"/>
      <c r="S297" s="199"/>
      <c r="T297" s="200"/>
      <c r="AT297" s="194" t="s">
        <v>280</v>
      </c>
      <c r="AU297" s="194" t="s">
        <v>88</v>
      </c>
      <c r="AV297" s="14" t="s">
        <v>278</v>
      </c>
      <c r="AW297" s="14" t="s">
        <v>29</v>
      </c>
      <c r="AX297" s="14" t="s">
        <v>82</v>
      </c>
      <c r="AY297" s="194" t="s">
        <v>271</v>
      </c>
    </row>
    <row r="298" spans="1:65" s="2" customFormat="1" ht="33" customHeight="1" x14ac:dyDescent="0.15">
      <c r="A298" s="35"/>
      <c r="B298" s="141"/>
      <c r="C298" s="172" t="s">
        <v>482</v>
      </c>
      <c r="D298" s="246" t="s">
        <v>274</v>
      </c>
      <c r="E298" s="173" t="s">
        <v>4583</v>
      </c>
      <c r="F298" s="174" t="s">
        <v>4584</v>
      </c>
      <c r="G298" s="175" t="s">
        <v>277</v>
      </c>
      <c r="H298" s="176">
        <v>92.05</v>
      </c>
      <c r="I298" s="177"/>
      <c r="J298" s="176">
        <f>ROUND(I298*H298,2)</f>
        <v>0</v>
      </c>
      <c r="K298" s="178"/>
      <c r="L298" s="36"/>
      <c r="M298" s="179" t="s">
        <v>1</v>
      </c>
      <c r="N298" s="180" t="s">
        <v>41</v>
      </c>
      <c r="O298" s="61"/>
      <c r="P298" s="181">
        <f>O298*H298</f>
        <v>0</v>
      </c>
      <c r="Q298" s="181">
        <v>0.2041</v>
      </c>
      <c r="R298" s="181">
        <f>Q298*H298</f>
        <v>18.787405</v>
      </c>
      <c r="S298" s="181">
        <v>0</v>
      </c>
      <c r="T298" s="18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3" t="s">
        <v>278</v>
      </c>
      <c r="AT298" s="183" t="s">
        <v>274</v>
      </c>
      <c r="AU298" s="183" t="s">
        <v>88</v>
      </c>
      <c r="AY298" s="18" t="s">
        <v>271</v>
      </c>
      <c r="BE298" s="105">
        <f>IF(N298="základná",J298,0)</f>
        <v>0</v>
      </c>
      <c r="BF298" s="105">
        <f>IF(N298="znížená",J298,0)</f>
        <v>0</v>
      </c>
      <c r="BG298" s="105">
        <f>IF(N298="zákl. prenesená",J298,0)</f>
        <v>0</v>
      </c>
      <c r="BH298" s="105">
        <f>IF(N298="zníž. prenesená",J298,0)</f>
        <v>0</v>
      </c>
      <c r="BI298" s="105">
        <f>IF(N298="nulová",J298,0)</f>
        <v>0</v>
      </c>
      <c r="BJ298" s="18" t="s">
        <v>88</v>
      </c>
      <c r="BK298" s="105">
        <f>ROUND(I298*H298,2)</f>
        <v>0</v>
      </c>
      <c r="BL298" s="18" t="s">
        <v>278</v>
      </c>
      <c r="BM298" s="183" t="s">
        <v>4585</v>
      </c>
    </row>
    <row r="299" spans="1:65" s="2" customFormat="1" ht="16.5" x14ac:dyDescent="0.1">
      <c r="A299" s="35"/>
      <c r="B299" s="36"/>
      <c r="C299" s="35"/>
      <c r="D299" s="185" t="s">
        <v>1142</v>
      </c>
      <c r="E299" s="35"/>
      <c r="F299" s="235" t="s">
        <v>1143</v>
      </c>
      <c r="G299" s="35"/>
      <c r="H299" s="35"/>
      <c r="I299" s="142"/>
      <c r="J299" s="35"/>
      <c r="K299" s="35"/>
      <c r="L299" s="36"/>
      <c r="M299" s="236"/>
      <c r="N299" s="237"/>
      <c r="O299" s="61"/>
      <c r="P299" s="61"/>
      <c r="Q299" s="61"/>
      <c r="R299" s="61"/>
      <c r="S299" s="61"/>
      <c r="T299" s="62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T299" s="18" t="s">
        <v>1142</v>
      </c>
      <c r="AU299" s="18" t="s">
        <v>88</v>
      </c>
    </row>
    <row r="300" spans="1:65" s="13" customFormat="1" x14ac:dyDescent="0.1">
      <c r="B300" s="184"/>
      <c r="D300" s="185" t="s">
        <v>280</v>
      </c>
      <c r="E300" s="186" t="s">
        <v>1</v>
      </c>
      <c r="F300" s="187" t="s">
        <v>4586</v>
      </c>
      <c r="H300" s="188">
        <v>92.05</v>
      </c>
      <c r="I300" s="189"/>
      <c r="L300" s="184"/>
      <c r="M300" s="190"/>
      <c r="N300" s="191"/>
      <c r="O300" s="191"/>
      <c r="P300" s="191"/>
      <c r="Q300" s="191"/>
      <c r="R300" s="191"/>
      <c r="S300" s="191"/>
      <c r="T300" s="192"/>
      <c r="AT300" s="186" t="s">
        <v>280</v>
      </c>
      <c r="AU300" s="186" t="s">
        <v>88</v>
      </c>
      <c r="AV300" s="13" t="s">
        <v>88</v>
      </c>
      <c r="AW300" s="13" t="s">
        <v>29</v>
      </c>
      <c r="AX300" s="13" t="s">
        <v>75</v>
      </c>
      <c r="AY300" s="186" t="s">
        <v>271</v>
      </c>
    </row>
    <row r="301" spans="1:65" s="14" customFormat="1" x14ac:dyDescent="0.1">
      <c r="B301" s="193"/>
      <c r="D301" s="185" t="s">
        <v>280</v>
      </c>
      <c r="E301" s="194" t="s">
        <v>4472</v>
      </c>
      <c r="F301" s="195" t="s">
        <v>282</v>
      </c>
      <c r="H301" s="196">
        <v>92.05</v>
      </c>
      <c r="I301" s="197"/>
      <c r="L301" s="193"/>
      <c r="M301" s="198"/>
      <c r="N301" s="199"/>
      <c r="O301" s="199"/>
      <c r="P301" s="199"/>
      <c r="Q301" s="199"/>
      <c r="R301" s="199"/>
      <c r="S301" s="199"/>
      <c r="T301" s="200"/>
      <c r="AT301" s="194" t="s">
        <v>280</v>
      </c>
      <c r="AU301" s="194" t="s">
        <v>88</v>
      </c>
      <c r="AV301" s="14" t="s">
        <v>278</v>
      </c>
      <c r="AW301" s="14" t="s">
        <v>29</v>
      </c>
      <c r="AX301" s="14" t="s">
        <v>82</v>
      </c>
      <c r="AY301" s="194" t="s">
        <v>271</v>
      </c>
    </row>
    <row r="302" spans="1:65" s="12" customFormat="1" ht="22.9" customHeight="1" x14ac:dyDescent="0.15">
      <c r="B302" s="159"/>
      <c r="D302" s="160" t="s">
        <v>74</v>
      </c>
      <c r="E302" s="170" t="s">
        <v>278</v>
      </c>
      <c r="F302" s="170" t="s">
        <v>1041</v>
      </c>
      <c r="I302" s="162"/>
      <c r="J302" s="171">
        <f>BK302</f>
        <v>0</v>
      </c>
      <c r="L302" s="159"/>
      <c r="M302" s="164"/>
      <c r="N302" s="165"/>
      <c r="O302" s="165"/>
      <c r="P302" s="166">
        <f>SUM(P303:P342)</f>
        <v>0</v>
      </c>
      <c r="Q302" s="165"/>
      <c r="R302" s="166">
        <f>SUM(R303:R342)</f>
        <v>79.100015644799996</v>
      </c>
      <c r="S302" s="165"/>
      <c r="T302" s="167">
        <f>SUM(T303:T342)</f>
        <v>0</v>
      </c>
      <c r="AR302" s="160" t="s">
        <v>82</v>
      </c>
      <c r="AT302" s="168" t="s">
        <v>74</v>
      </c>
      <c r="AU302" s="168" t="s">
        <v>82</v>
      </c>
      <c r="AY302" s="160" t="s">
        <v>271</v>
      </c>
      <c r="BK302" s="169">
        <f>SUM(BK303:BK342)</f>
        <v>0</v>
      </c>
    </row>
    <row r="303" spans="1:65" s="2" customFormat="1" ht="21.75" customHeight="1" x14ac:dyDescent="0.15">
      <c r="A303" s="35"/>
      <c r="B303" s="141"/>
      <c r="C303" s="172" t="s">
        <v>488</v>
      </c>
      <c r="D303" s="172" t="s">
        <v>274</v>
      </c>
      <c r="E303" s="173" t="s">
        <v>1042</v>
      </c>
      <c r="F303" s="174" t="s">
        <v>1043</v>
      </c>
      <c r="G303" s="175" t="s">
        <v>289</v>
      </c>
      <c r="H303" s="176">
        <v>26.8</v>
      </c>
      <c r="I303" s="177"/>
      <c r="J303" s="176">
        <f>ROUND(I303*H303,2)</f>
        <v>0</v>
      </c>
      <c r="K303" s="178"/>
      <c r="L303" s="36"/>
      <c r="M303" s="179" t="s">
        <v>1</v>
      </c>
      <c r="N303" s="180" t="s">
        <v>41</v>
      </c>
      <c r="O303" s="61"/>
      <c r="P303" s="181">
        <f>O303*H303</f>
        <v>0</v>
      </c>
      <c r="Q303" s="181">
        <v>2.4018963000000002</v>
      </c>
      <c r="R303" s="181">
        <f>Q303*H303</f>
        <v>64.370820840000007</v>
      </c>
      <c r="S303" s="181">
        <v>0</v>
      </c>
      <c r="T303" s="182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3" t="s">
        <v>278</v>
      </c>
      <c r="AT303" s="183" t="s">
        <v>274</v>
      </c>
      <c r="AU303" s="183" t="s">
        <v>88</v>
      </c>
      <c r="AY303" s="18" t="s">
        <v>271</v>
      </c>
      <c r="BE303" s="105">
        <f>IF(N303="základná",J303,0)</f>
        <v>0</v>
      </c>
      <c r="BF303" s="105">
        <f>IF(N303="znížená",J303,0)</f>
        <v>0</v>
      </c>
      <c r="BG303" s="105">
        <f>IF(N303="zákl. prenesená",J303,0)</f>
        <v>0</v>
      </c>
      <c r="BH303" s="105">
        <f>IF(N303="zníž. prenesená",J303,0)</f>
        <v>0</v>
      </c>
      <c r="BI303" s="105">
        <f>IF(N303="nulová",J303,0)</f>
        <v>0</v>
      </c>
      <c r="BJ303" s="18" t="s">
        <v>88</v>
      </c>
      <c r="BK303" s="105">
        <f>ROUND(I303*H303,2)</f>
        <v>0</v>
      </c>
      <c r="BL303" s="18" t="s">
        <v>278</v>
      </c>
      <c r="BM303" s="183" t="s">
        <v>4587</v>
      </c>
    </row>
    <row r="304" spans="1:65" s="13" customFormat="1" x14ac:dyDescent="0.1">
      <c r="B304" s="184"/>
      <c r="D304" s="185" t="s">
        <v>280</v>
      </c>
      <c r="E304" s="186" t="s">
        <v>1</v>
      </c>
      <c r="F304" s="187" t="s">
        <v>4588</v>
      </c>
      <c r="H304" s="188">
        <v>24.51</v>
      </c>
      <c r="I304" s="189"/>
      <c r="L304" s="184"/>
      <c r="M304" s="190"/>
      <c r="N304" s="191"/>
      <c r="O304" s="191"/>
      <c r="P304" s="191"/>
      <c r="Q304" s="191"/>
      <c r="R304" s="191"/>
      <c r="S304" s="191"/>
      <c r="T304" s="192"/>
      <c r="AT304" s="186" t="s">
        <v>280</v>
      </c>
      <c r="AU304" s="186" t="s">
        <v>88</v>
      </c>
      <c r="AV304" s="13" t="s">
        <v>88</v>
      </c>
      <c r="AW304" s="13" t="s">
        <v>29</v>
      </c>
      <c r="AX304" s="13" t="s">
        <v>75</v>
      </c>
      <c r="AY304" s="186" t="s">
        <v>271</v>
      </c>
    </row>
    <row r="305" spans="1:65" s="13" customFormat="1" x14ac:dyDescent="0.1">
      <c r="B305" s="184"/>
      <c r="D305" s="185" t="s">
        <v>280</v>
      </c>
      <c r="E305" s="186" t="s">
        <v>1</v>
      </c>
      <c r="F305" s="187" t="s">
        <v>1046</v>
      </c>
      <c r="H305" s="188">
        <v>1.01</v>
      </c>
      <c r="I305" s="189"/>
      <c r="L305" s="184"/>
      <c r="M305" s="190"/>
      <c r="N305" s="191"/>
      <c r="O305" s="191"/>
      <c r="P305" s="191"/>
      <c r="Q305" s="191"/>
      <c r="R305" s="191"/>
      <c r="S305" s="191"/>
      <c r="T305" s="192"/>
      <c r="AT305" s="186" t="s">
        <v>280</v>
      </c>
      <c r="AU305" s="186" t="s">
        <v>88</v>
      </c>
      <c r="AV305" s="13" t="s">
        <v>88</v>
      </c>
      <c r="AW305" s="13" t="s">
        <v>29</v>
      </c>
      <c r="AX305" s="13" t="s">
        <v>75</v>
      </c>
      <c r="AY305" s="186" t="s">
        <v>271</v>
      </c>
    </row>
    <row r="306" spans="1:65" s="15" customFormat="1" x14ac:dyDescent="0.1">
      <c r="B306" s="201"/>
      <c r="D306" s="185" t="s">
        <v>280</v>
      </c>
      <c r="E306" s="202" t="s">
        <v>730</v>
      </c>
      <c r="F306" s="203" t="s">
        <v>293</v>
      </c>
      <c r="H306" s="204">
        <v>25.52</v>
      </c>
      <c r="I306" s="205"/>
      <c r="L306" s="201"/>
      <c r="M306" s="206"/>
      <c r="N306" s="207"/>
      <c r="O306" s="207"/>
      <c r="P306" s="207"/>
      <c r="Q306" s="207"/>
      <c r="R306" s="207"/>
      <c r="S306" s="207"/>
      <c r="T306" s="208"/>
      <c r="AT306" s="202" t="s">
        <v>280</v>
      </c>
      <c r="AU306" s="202" t="s">
        <v>88</v>
      </c>
      <c r="AV306" s="15" t="s">
        <v>286</v>
      </c>
      <c r="AW306" s="15" t="s">
        <v>29</v>
      </c>
      <c r="AX306" s="15" t="s">
        <v>75</v>
      </c>
      <c r="AY306" s="202" t="s">
        <v>271</v>
      </c>
    </row>
    <row r="307" spans="1:65" s="13" customFormat="1" x14ac:dyDescent="0.1">
      <c r="B307" s="184"/>
      <c r="D307" s="185" t="s">
        <v>280</v>
      </c>
      <c r="E307" s="186" t="s">
        <v>1</v>
      </c>
      <c r="F307" s="187" t="s">
        <v>1047</v>
      </c>
      <c r="H307" s="188">
        <v>1.28</v>
      </c>
      <c r="I307" s="189"/>
      <c r="L307" s="184"/>
      <c r="M307" s="190"/>
      <c r="N307" s="191"/>
      <c r="O307" s="191"/>
      <c r="P307" s="191"/>
      <c r="Q307" s="191"/>
      <c r="R307" s="191"/>
      <c r="S307" s="191"/>
      <c r="T307" s="192"/>
      <c r="AT307" s="186" t="s">
        <v>280</v>
      </c>
      <c r="AU307" s="186" t="s">
        <v>88</v>
      </c>
      <c r="AV307" s="13" t="s">
        <v>88</v>
      </c>
      <c r="AW307" s="13" t="s">
        <v>29</v>
      </c>
      <c r="AX307" s="13" t="s">
        <v>75</v>
      </c>
      <c r="AY307" s="186" t="s">
        <v>271</v>
      </c>
    </row>
    <row r="308" spans="1:65" s="14" customFormat="1" x14ac:dyDescent="0.1">
      <c r="B308" s="193"/>
      <c r="D308" s="185" t="s">
        <v>280</v>
      </c>
      <c r="E308" s="194" t="s">
        <v>1</v>
      </c>
      <c r="F308" s="195" t="s">
        <v>282</v>
      </c>
      <c r="H308" s="196">
        <v>26.8</v>
      </c>
      <c r="I308" s="197"/>
      <c r="L308" s="193"/>
      <c r="M308" s="198"/>
      <c r="N308" s="199"/>
      <c r="O308" s="199"/>
      <c r="P308" s="199"/>
      <c r="Q308" s="199"/>
      <c r="R308" s="199"/>
      <c r="S308" s="199"/>
      <c r="T308" s="200"/>
      <c r="AT308" s="194" t="s">
        <v>280</v>
      </c>
      <c r="AU308" s="194" t="s">
        <v>88</v>
      </c>
      <c r="AV308" s="14" t="s">
        <v>278</v>
      </c>
      <c r="AW308" s="14" t="s">
        <v>29</v>
      </c>
      <c r="AX308" s="14" t="s">
        <v>82</v>
      </c>
      <c r="AY308" s="194" t="s">
        <v>271</v>
      </c>
    </row>
    <row r="309" spans="1:65" s="2" customFormat="1" ht="16.5" customHeight="1" x14ac:dyDescent="0.15">
      <c r="A309" s="35"/>
      <c r="B309" s="141"/>
      <c r="C309" s="172" t="s">
        <v>496</v>
      </c>
      <c r="D309" s="172" t="s">
        <v>274</v>
      </c>
      <c r="E309" s="173" t="s">
        <v>1048</v>
      </c>
      <c r="F309" s="174" t="s">
        <v>1049</v>
      </c>
      <c r="G309" s="175" t="s">
        <v>277</v>
      </c>
      <c r="H309" s="176">
        <v>147.28</v>
      </c>
      <c r="I309" s="177"/>
      <c r="J309" s="176">
        <f>ROUND(I309*H309,2)</f>
        <v>0</v>
      </c>
      <c r="K309" s="178"/>
      <c r="L309" s="36"/>
      <c r="M309" s="179" t="s">
        <v>1</v>
      </c>
      <c r="N309" s="180" t="s">
        <v>41</v>
      </c>
      <c r="O309" s="61"/>
      <c r="P309" s="181">
        <f>O309*H309</f>
        <v>0</v>
      </c>
      <c r="Q309" s="181">
        <v>6.9561400000000004E-3</v>
      </c>
      <c r="R309" s="181">
        <f>Q309*H309</f>
        <v>1.0245002992000001</v>
      </c>
      <c r="S309" s="181">
        <v>0</v>
      </c>
      <c r="T309" s="18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3" t="s">
        <v>278</v>
      </c>
      <c r="AT309" s="183" t="s">
        <v>274</v>
      </c>
      <c r="AU309" s="183" t="s">
        <v>88</v>
      </c>
      <c r="AY309" s="18" t="s">
        <v>271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88</v>
      </c>
      <c r="BK309" s="105">
        <f>ROUND(I309*H309,2)</f>
        <v>0</v>
      </c>
      <c r="BL309" s="18" t="s">
        <v>278</v>
      </c>
      <c r="BM309" s="183" t="s">
        <v>4589</v>
      </c>
    </row>
    <row r="310" spans="1:65" s="13" customFormat="1" x14ac:dyDescent="0.1">
      <c r="B310" s="184"/>
      <c r="D310" s="185" t="s">
        <v>280</v>
      </c>
      <c r="E310" s="186" t="s">
        <v>1</v>
      </c>
      <c r="F310" s="187" t="s">
        <v>4590</v>
      </c>
      <c r="H310" s="188">
        <v>122.53</v>
      </c>
      <c r="I310" s="189"/>
      <c r="L310" s="184"/>
      <c r="M310" s="190"/>
      <c r="N310" s="191"/>
      <c r="O310" s="191"/>
      <c r="P310" s="191"/>
      <c r="Q310" s="191"/>
      <c r="R310" s="191"/>
      <c r="S310" s="191"/>
      <c r="T310" s="192"/>
      <c r="AT310" s="186" t="s">
        <v>280</v>
      </c>
      <c r="AU310" s="186" t="s">
        <v>88</v>
      </c>
      <c r="AV310" s="13" t="s">
        <v>88</v>
      </c>
      <c r="AW310" s="13" t="s">
        <v>29</v>
      </c>
      <c r="AX310" s="13" t="s">
        <v>75</v>
      </c>
      <c r="AY310" s="186" t="s">
        <v>271</v>
      </c>
    </row>
    <row r="311" spans="1:65" s="13" customFormat="1" x14ac:dyDescent="0.1">
      <c r="B311" s="184"/>
      <c r="D311" s="185" t="s">
        <v>280</v>
      </c>
      <c r="E311" s="186" t="s">
        <v>1</v>
      </c>
      <c r="F311" s="187" t="s">
        <v>4591</v>
      </c>
      <c r="H311" s="188">
        <v>8.8800000000000008</v>
      </c>
      <c r="I311" s="189"/>
      <c r="L311" s="184"/>
      <c r="M311" s="190"/>
      <c r="N311" s="191"/>
      <c r="O311" s="191"/>
      <c r="P311" s="191"/>
      <c r="Q311" s="191"/>
      <c r="R311" s="191"/>
      <c r="S311" s="191"/>
      <c r="T311" s="192"/>
      <c r="AT311" s="186" t="s">
        <v>280</v>
      </c>
      <c r="AU311" s="186" t="s">
        <v>88</v>
      </c>
      <c r="AV311" s="13" t="s">
        <v>88</v>
      </c>
      <c r="AW311" s="13" t="s">
        <v>29</v>
      </c>
      <c r="AX311" s="13" t="s">
        <v>75</v>
      </c>
      <c r="AY311" s="186" t="s">
        <v>271</v>
      </c>
    </row>
    <row r="312" spans="1:65" s="13" customFormat="1" x14ac:dyDescent="0.1">
      <c r="B312" s="184"/>
      <c r="D312" s="185" t="s">
        <v>280</v>
      </c>
      <c r="E312" s="186" t="s">
        <v>1</v>
      </c>
      <c r="F312" s="187" t="s">
        <v>1053</v>
      </c>
      <c r="H312" s="188">
        <v>6.33</v>
      </c>
      <c r="I312" s="189"/>
      <c r="L312" s="184"/>
      <c r="M312" s="190"/>
      <c r="N312" s="191"/>
      <c r="O312" s="191"/>
      <c r="P312" s="191"/>
      <c r="Q312" s="191"/>
      <c r="R312" s="191"/>
      <c r="S312" s="191"/>
      <c r="T312" s="192"/>
      <c r="AT312" s="186" t="s">
        <v>280</v>
      </c>
      <c r="AU312" s="186" t="s">
        <v>88</v>
      </c>
      <c r="AV312" s="13" t="s">
        <v>88</v>
      </c>
      <c r="AW312" s="13" t="s">
        <v>29</v>
      </c>
      <c r="AX312" s="13" t="s">
        <v>75</v>
      </c>
      <c r="AY312" s="186" t="s">
        <v>271</v>
      </c>
    </row>
    <row r="313" spans="1:65" s="13" customFormat="1" x14ac:dyDescent="0.1">
      <c r="B313" s="184"/>
      <c r="D313" s="185" t="s">
        <v>280</v>
      </c>
      <c r="E313" s="186" t="s">
        <v>1</v>
      </c>
      <c r="F313" s="187" t="s">
        <v>4592</v>
      </c>
      <c r="H313" s="188">
        <v>2.5299999999999998</v>
      </c>
      <c r="I313" s="189"/>
      <c r="L313" s="184"/>
      <c r="M313" s="190"/>
      <c r="N313" s="191"/>
      <c r="O313" s="191"/>
      <c r="P313" s="191"/>
      <c r="Q313" s="191"/>
      <c r="R313" s="191"/>
      <c r="S313" s="191"/>
      <c r="T313" s="192"/>
      <c r="AT313" s="186" t="s">
        <v>280</v>
      </c>
      <c r="AU313" s="186" t="s">
        <v>88</v>
      </c>
      <c r="AV313" s="13" t="s">
        <v>88</v>
      </c>
      <c r="AW313" s="13" t="s">
        <v>29</v>
      </c>
      <c r="AX313" s="13" t="s">
        <v>75</v>
      </c>
      <c r="AY313" s="186" t="s">
        <v>271</v>
      </c>
    </row>
    <row r="314" spans="1:65" s="15" customFormat="1" x14ac:dyDescent="0.1">
      <c r="B314" s="201"/>
      <c r="D314" s="185" t="s">
        <v>280</v>
      </c>
      <c r="E314" s="202" t="s">
        <v>736</v>
      </c>
      <c r="F314" s="203" t="s">
        <v>293</v>
      </c>
      <c r="H314" s="204">
        <v>140.27000000000001</v>
      </c>
      <c r="I314" s="205"/>
      <c r="L314" s="201"/>
      <c r="M314" s="206"/>
      <c r="N314" s="207"/>
      <c r="O314" s="207"/>
      <c r="P314" s="207"/>
      <c r="Q314" s="207"/>
      <c r="R314" s="207"/>
      <c r="S314" s="207"/>
      <c r="T314" s="208"/>
      <c r="AT314" s="202" t="s">
        <v>280</v>
      </c>
      <c r="AU314" s="202" t="s">
        <v>88</v>
      </c>
      <c r="AV314" s="15" t="s">
        <v>286</v>
      </c>
      <c r="AW314" s="15" t="s">
        <v>29</v>
      </c>
      <c r="AX314" s="15" t="s">
        <v>75</v>
      </c>
      <c r="AY314" s="202" t="s">
        <v>271</v>
      </c>
    </row>
    <row r="315" spans="1:65" s="13" customFormat="1" x14ac:dyDescent="0.1">
      <c r="B315" s="184"/>
      <c r="D315" s="185" t="s">
        <v>280</v>
      </c>
      <c r="E315" s="186" t="s">
        <v>1</v>
      </c>
      <c r="F315" s="187" t="s">
        <v>1055</v>
      </c>
      <c r="H315" s="188">
        <v>7.01</v>
      </c>
      <c r="I315" s="189"/>
      <c r="L315" s="184"/>
      <c r="M315" s="190"/>
      <c r="N315" s="191"/>
      <c r="O315" s="191"/>
      <c r="P315" s="191"/>
      <c r="Q315" s="191"/>
      <c r="R315" s="191"/>
      <c r="S315" s="191"/>
      <c r="T315" s="192"/>
      <c r="AT315" s="186" t="s">
        <v>280</v>
      </c>
      <c r="AU315" s="186" t="s">
        <v>88</v>
      </c>
      <c r="AV315" s="13" t="s">
        <v>88</v>
      </c>
      <c r="AW315" s="13" t="s">
        <v>29</v>
      </c>
      <c r="AX315" s="13" t="s">
        <v>75</v>
      </c>
      <c r="AY315" s="186" t="s">
        <v>271</v>
      </c>
    </row>
    <row r="316" spans="1:65" s="14" customFormat="1" x14ac:dyDescent="0.1">
      <c r="B316" s="193"/>
      <c r="D316" s="185" t="s">
        <v>280</v>
      </c>
      <c r="E316" s="194" t="s">
        <v>1</v>
      </c>
      <c r="F316" s="195" t="s">
        <v>282</v>
      </c>
      <c r="H316" s="196">
        <v>147.28</v>
      </c>
      <c r="I316" s="197"/>
      <c r="L316" s="193"/>
      <c r="M316" s="198"/>
      <c r="N316" s="199"/>
      <c r="O316" s="199"/>
      <c r="P316" s="199"/>
      <c r="Q316" s="199"/>
      <c r="R316" s="199"/>
      <c r="S316" s="199"/>
      <c r="T316" s="200"/>
      <c r="AT316" s="194" t="s">
        <v>280</v>
      </c>
      <c r="AU316" s="194" t="s">
        <v>88</v>
      </c>
      <c r="AV316" s="14" t="s">
        <v>278</v>
      </c>
      <c r="AW316" s="14" t="s">
        <v>29</v>
      </c>
      <c r="AX316" s="14" t="s">
        <v>82</v>
      </c>
      <c r="AY316" s="194" t="s">
        <v>271</v>
      </c>
    </row>
    <row r="317" spans="1:65" s="2" customFormat="1" ht="16.5" customHeight="1" x14ac:dyDescent="0.15">
      <c r="A317" s="35"/>
      <c r="B317" s="141"/>
      <c r="C317" s="172" t="s">
        <v>500</v>
      </c>
      <c r="D317" s="172" t="s">
        <v>274</v>
      </c>
      <c r="E317" s="173" t="s">
        <v>1056</v>
      </c>
      <c r="F317" s="174" t="s">
        <v>1057</v>
      </c>
      <c r="G317" s="175" t="s">
        <v>277</v>
      </c>
      <c r="H317" s="176">
        <v>147.28</v>
      </c>
      <c r="I317" s="177"/>
      <c r="J317" s="176">
        <f>ROUND(I317*H317,2)</f>
        <v>0</v>
      </c>
      <c r="K317" s="178"/>
      <c r="L317" s="36"/>
      <c r="M317" s="179" t="s">
        <v>1</v>
      </c>
      <c r="N317" s="180" t="s">
        <v>41</v>
      </c>
      <c r="O317" s="61"/>
      <c r="P317" s="181">
        <f>O317*H317</f>
        <v>0</v>
      </c>
      <c r="Q317" s="181">
        <v>0</v>
      </c>
      <c r="R317" s="181">
        <f>Q317*H317</f>
        <v>0</v>
      </c>
      <c r="S317" s="181">
        <v>0</v>
      </c>
      <c r="T317" s="18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3" t="s">
        <v>278</v>
      </c>
      <c r="AT317" s="183" t="s">
        <v>274</v>
      </c>
      <c r="AU317" s="183" t="s">
        <v>88</v>
      </c>
      <c r="AY317" s="18" t="s">
        <v>271</v>
      </c>
      <c r="BE317" s="105">
        <f>IF(N317="základná",J317,0)</f>
        <v>0</v>
      </c>
      <c r="BF317" s="105">
        <f>IF(N317="znížená",J317,0)</f>
        <v>0</v>
      </c>
      <c r="BG317" s="105">
        <f>IF(N317="zákl. prenesená",J317,0)</f>
        <v>0</v>
      </c>
      <c r="BH317" s="105">
        <f>IF(N317="zníž. prenesená",J317,0)</f>
        <v>0</v>
      </c>
      <c r="BI317" s="105">
        <f>IF(N317="nulová",J317,0)</f>
        <v>0</v>
      </c>
      <c r="BJ317" s="18" t="s">
        <v>88</v>
      </c>
      <c r="BK317" s="105">
        <f>ROUND(I317*H317,2)</f>
        <v>0</v>
      </c>
      <c r="BL317" s="18" t="s">
        <v>278</v>
      </c>
      <c r="BM317" s="183" t="s">
        <v>4593</v>
      </c>
    </row>
    <row r="318" spans="1:65" s="13" customFormat="1" x14ac:dyDescent="0.1">
      <c r="B318" s="184"/>
      <c r="D318" s="185" t="s">
        <v>280</v>
      </c>
      <c r="E318" s="186" t="s">
        <v>1</v>
      </c>
      <c r="F318" s="187" t="s">
        <v>736</v>
      </c>
      <c r="H318" s="188">
        <v>140.27000000000001</v>
      </c>
      <c r="I318" s="189"/>
      <c r="L318" s="184"/>
      <c r="M318" s="190"/>
      <c r="N318" s="191"/>
      <c r="O318" s="191"/>
      <c r="P318" s="191"/>
      <c r="Q318" s="191"/>
      <c r="R318" s="191"/>
      <c r="S318" s="191"/>
      <c r="T318" s="192"/>
      <c r="AT318" s="186" t="s">
        <v>280</v>
      </c>
      <c r="AU318" s="186" t="s">
        <v>88</v>
      </c>
      <c r="AV318" s="13" t="s">
        <v>88</v>
      </c>
      <c r="AW318" s="13" t="s">
        <v>29</v>
      </c>
      <c r="AX318" s="13" t="s">
        <v>75</v>
      </c>
      <c r="AY318" s="186" t="s">
        <v>271</v>
      </c>
    </row>
    <row r="319" spans="1:65" s="13" customFormat="1" x14ac:dyDescent="0.1">
      <c r="B319" s="184"/>
      <c r="D319" s="185" t="s">
        <v>280</v>
      </c>
      <c r="E319" s="186" t="s">
        <v>1</v>
      </c>
      <c r="F319" s="187" t="s">
        <v>1055</v>
      </c>
      <c r="H319" s="188">
        <v>7.01</v>
      </c>
      <c r="I319" s="189"/>
      <c r="L319" s="184"/>
      <c r="M319" s="190"/>
      <c r="N319" s="191"/>
      <c r="O319" s="191"/>
      <c r="P319" s="191"/>
      <c r="Q319" s="191"/>
      <c r="R319" s="191"/>
      <c r="S319" s="191"/>
      <c r="T319" s="192"/>
      <c r="AT319" s="186" t="s">
        <v>280</v>
      </c>
      <c r="AU319" s="186" t="s">
        <v>88</v>
      </c>
      <c r="AV319" s="13" t="s">
        <v>88</v>
      </c>
      <c r="AW319" s="13" t="s">
        <v>29</v>
      </c>
      <c r="AX319" s="13" t="s">
        <v>75</v>
      </c>
      <c r="AY319" s="186" t="s">
        <v>271</v>
      </c>
    </row>
    <row r="320" spans="1:65" s="14" customFormat="1" x14ac:dyDescent="0.1">
      <c r="B320" s="193"/>
      <c r="D320" s="185" t="s">
        <v>280</v>
      </c>
      <c r="E320" s="194" t="s">
        <v>1</v>
      </c>
      <c r="F320" s="195" t="s">
        <v>282</v>
      </c>
      <c r="H320" s="196">
        <v>147.28</v>
      </c>
      <c r="I320" s="197"/>
      <c r="L320" s="193"/>
      <c r="M320" s="198"/>
      <c r="N320" s="199"/>
      <c r="O320" s="199"/>
      <c r="P320" s="199"/>
      <c r="Q320" s="199"/>
      <c r="R320" s="199"/>
      <c r="S320" s="199"/>
      <c r="T320" s="200"/>
      <c r="AT320" s="194" t="s">
        <v>280</v>
      </c>
      <c r="AU320" s="194" t="s">
        <v>88</v>
      </c>
      <c r="AV320" s="14" t="s">
        <v>278</v>
      </c>
      <c r="AW320" s="14" t="s">
        <v>29</v>
      </c>
      <c r="AX320" s="14" t="s">
        <v>82</v>
      </c>
      <c r="AY320" s="194" t="s">
        <v>271</v>
      </c>
    </row>
    <row r="321" spans="1:65" s="2" customFormat="1" ht="21.75" customHeight="1" x14ac:dyDescent="0.15">
      <c r="A321" s="35"/>
      <c r="B321" s="141"/>
      <c r="C321" s="172" t="s">
        <v>507</v>
      </c>
      <c r="D321" s="172" t="s">
        <v>274</v>
      </c>
      <c r="E321" s="173" t="s">
        <v>1059</v>
      </c>
      <c r="F321" s="174" t="s">
        <v>1060</v>
      </c>
      <c r="G321" s="175" t="s">
        <v>277</v>
      </c>
      <c r="H321" s="176">
        <v>147.28</v>
      </c>
      <c r="I321" s="177"/>
      <c r="J321" s="176">
        <f>ROUND(I321*H321,2)</f>
        <v>0</v>
      </c>
      <c r="K321" s="178"/>
      <c r="L321" s="36"/>
      <c r="M321" s="179" t="s">
        <v>1</v>
      </c>
      <c r="N321" s="180" t="s">
        <v>41</v>
      </c>
      <c r="O321" s="61"/>
      <c r="P321" s="181">
        <f>O321*H321</f>
        <v>0</v>
      </c>
      <c r="Q321" s="181">
        <v>3.3378499999999998E-2</v>
      </c>
      <c r="R321" s="181">
        <f>Q321*H321</f>
        <v>4.9159854799999998</v>
      </c>
      <c r="S321" s="181">
        <v>0</v>
      </c>
      <c r="T321" s="182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3" t="s">
        <v>278</v>
      </c>
      <c r="AT321" s="183" t="s">
        <v>274</v>
      </c>
      <c r="AU321" s="183" t="s">
        <v>88</v>
      </c>
      <c r="AY321" s="18" t="s">
        <v>271</v>
      </c>
      <c r="BE321" s="105">
        <f>IF(N321="základná",J321,0)</f>
        <v>0</v>
      </c>
      <c r="BF321" s="105">
        <f>IF(N321="znížená",J321,0)</f>
        <v>0</v>
      </c>
      <c r="BG321" s="105">
        <f>IF(N321="zákl. prenesená",J321,0)</f>
        <v>0</v>
      </c>
      <c r="BH321" s="105">
        <f>IF(N321="zníž. prenesená",J321,0)</f>
        <v>0</v>
      </c>
      <c r="BI321" s="105">
        <f>IF(N321="nulová",J321,0)</f>
        <v>0</v>
      </c>
      <c r="BJ321" s="18" t="s">
        <v>88</v>
      </c>
      <c r="BK321" s="105">
        <f>ROUND(I321*H321,2)</f>
        <v>0</v>
      </c>
      <c r="BL321" s="18" t="s">
        <v>278</v>
      </c>
      <c r="BM321" s="183" t="s">
        <v>4594</v>
      </c>
    </row>
    <row r="322" spans="1:65" s="13" customFormat="1" x14ac:dyDescent="0.1">
      <c r="B322" s="184"/>
      <c r="D322" s="185" t="s">
        <v>280</v>
      </c>
      <c r="E322" s="186" t="s">
        <v>1</v>
      </c>
      <c r="F322" s="187" t="s">
        <v>736</v>
      </c>
      <c r="H322" s="188">
        <v>140.27000000000001</v>
      </c>
      <c r="I322" s="189"/>
      <c r="L322" s="184"/>
      <c r="M322" s="190"/>
      <c r="N322" s="191"/>
      <c r="O322" s="191"/>
      <c r="P322" s="191"/>
      <c r="Q322" s="191"/>
      <c r="R322" s="191"/>
      <c r="S322" s="191"/>
      <c r="T322" s="192"/>
      <c r="AT322" s="186" t="s">
        <v>280</v>
      </c>
      <c r="AU322" s="186" t="s">
        <v>88</v>
      </c>
      <c r="AV322" s="13" t="s">
        <v>88</v>
      </c>
      <c r="AW322" s="13" t="s">
        <v>29</v>
      </c>
      <c r="AX322" s="13" t="s">
        <v>75</v>
      </c>
      <c r="AY322" s="186" t="s">
        <v>271</v>
      </c>
    </row>
    <row r="323" spans="1:65" s="13" customFormat="1" x14ac:dyDescent="0.1">
      <c r="B323" s="184"/>
      <c r="D323" s="185" t="s">
        <v>280</v>
      </c>
      <c r="E323" s="186" t="s">
        <v>1</v>
      </c>
      <c r="F323" s="187" t="s">
        <v>1055</v>
      </c>
      <c r="H323" s="188">
        <v>7.01</v>
      </c>
      <c r="I323" s="189"/>
      <c r="L323" s="184"/>
      <c r="M323" s="190"/>
      <c r="N323" s="191"/>
      <c r="O323" s="191"/>
      <c r="P323" s="191"/>
      <c r="Q323" s="191"/>
      <c r="R323" s="191"/>
      <c r="S323" s="191"/>
      <c r="T323" s="192"/>
      <c r="AT323" s="186" t="s">
        <v>280</v>
      </c>
      <c r="AU323" s="186" t="s">
        <v>88</v>
      </c>
      <c r="AV323" s="13" t="s">
        <v>88</v>
      </c>
      <c r="AW323" s="13" t="s">
        <v>29</v>
      </c>
      <c r="AX323" s="13" t="s">
        <v>75</v>
      </c>
      <c r="AY323" s="186" t="s">
        <v>271</v>
      </c>
    </row>
    <row r="324" spans="1:65" s="14" customFormat="1" x14ac:dyDescent="0.1">
      <c r="B324" s="193"/>
      <c r="D324" s="185" t="s">
        <v>280</v>
      </c>
      <c r="E324" s="194" t="s">
        <v>1</v>
      </c>
      <c r="F324" s="195" t="s">
        <v>282</v>
      </c>
      <c r="H324" s="196">
        <v>147.28</v>
      </c>
      <c r="I324" s="197"/>
      <c r="L324" s="193"/>
      <c r="M324" s="198"/>
      <c r="N324" s="199"/>
      <c r="O324" s="199"/>
      <c r="P324" s="199"/>
      <c r="Q324" s="199"/>
      <c r="R324" s="199"/>
      <c r="S324" s="199"/>
      <c r="T324" s="200"/>
      <c r="AT324" s="194" t="s">
        <v>280</v>
      </c>
      <c r="AU324" s="194" t="s">
        <v>88</v>
      </c>
      <c r="AV324" s="14" t="s">
        <v>278</v>
      </c>
      <c r="AW324" s="14" t="s">
        <v>29</v>
      </c>
      <c r="AX324" s="14" t="s">
        <v>82</v>
      </c>
      <c r="AY324" s="194" t="s">
        <v>271</v>
      </c>
    </row>
    <row r="325" spans="1:65" s="2" customFormat="1" ht="21.75" customHeight="1" x14ac:dyDescent="0.15">
      <c r="A325" s="35"/>
      <c r="B325" s="141"/>
      <c r="C325" s="172" t="s">
        <v>514</v>
      </c>
      <c r="D325" s="172" t="s">
        <v>274</v>
      </c>
      <c r="E325" s="173" t="s">
        <v>1062</v>
      </c>
      <c r="F325" s="174" t="s">
        <v>1063</v>
      </c>
      <c r="G325" s="175" t="s">
        <v>277</v>
      </c>
      <c r="H325" s="176">
        <v>147.28</v>
      </c>
      <c r="I325" s="177"/>
      <c r="J325" s="176">
        <f>ROUND(I325*H325,2)</f>
        <v>0</v>
      </c>
      <c r="K325" s="178"/>
      <c r="L325" s="36"/>
      <c r="M325" s="179" t="s">
        <v>1</v>
      </c>
      <c r="N325" s="180" t="s">
        <v>41</v>
      </c>
      <c r="O325" s="61"/>
      <c r="P325" s="181">
        <f>O325*H325</f>
        <v>0</v>
      </c>
      <c r="Q325" s="181">
        <v>0</v>
      </c>
      <c r="R325" s="181">
        <f>Q325*H325</f>
        <v>0</v>
      </c>
      <c r="S325" s="181">
        <v>0</v>
      </c>
      <c r="T325" s="182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3" t="s">
        <v>278</v>
      </c>
      <c r="AT325" s="183" t="s">
        <v>274</v>
      </c>
      <c r="AU325" s="183" t="s">
        <v>88</v>
      </c>
      <c r="AY325" s="18" t="s">
        <v>271</v>
      </c>
      <c r="BE325" s="105">
        <f>IF(N325="základná",J325,0)</f>
        <v>0</v>
      </c>
      <c r="BF325" s="105">
        <f>IF(N325="znížená",J325,0)</f>
        <v>0</v>
      </c>
      <c r="BG325" s="105">
        <f>IF(N325="zákl. prenesená",J325,0)</f>
        <v>0</v>
      </c>
      <c r="BH325" s="105">
        <f>IF(N325="zníž. prenesená",J325,0)</f>
        <v>0</v>
      </c>
      <c r="BI325" s="105">
        <f>IF(N325="nulová",J325,0)</f>
        <v>0</v>
      </c>
      <c r="BJ325" s="18" t="s">
        <v>88</v>
      </c>
      <c r="BK325" s="105">
        <f>ROUND(I325*H325,2)</f>
        <v>0</v>
      </c>
      <c r="BL325" s="18" t="s">
        <v>278</v>
      </c>
      <c r="BM325" s="183" t="s">
        <v>4595</v>
      </c>
    </row>
    <row r="326" spans="1:65" s="13" customFormat="1" x14ac:dyDescent="0.1">
      <c r="B326" s="184"/>
      <c r="D326" s="185" t="s">
        <v>280</v>
      </c>
      <c r="E326" s="186" t="s">
        <v>1</v>
      </c>
      <c r="F326" s="187" t="s">
        <v>736</v>
      </c>
      <c r="H326" s="188">
        <v>140.27000000000001</v>
      </c>
      <c r="I326" s="189"/>
      <c r="L326" s="184"/>
      <c r="M326" s="190"/>
      <c r="N326" s="191"/>
      <c r="O326" s="191"/>
      <c r="P326" s="191"/>
      <c r="Q326" s="191"/>
      <c r="R326" s="191"/>
      <c r="S326" s="191"/>
      <c r="T326" s="192"/>
      <c r="AT326" s="186" t="s">
        <v>280</v>
      </c>
      <c r="AU326" s="186" t="s">
        <v>88</v>
      </c>
      <c r="AV326" s="13" t="s">
        <v>88</v>
      </c>
      <c r="AW326" s="13" t="s">
        <v>29</v>
      </c>
      <c r="AX326" s="13" t="s">
        <v>75</v>
      </c>
      <c r="AY326" s="186" t="s">
        <v>271</v>
      </c>
    </row>
    <row r="327" spans="1:65" s="13" customFormat="1" x14ac:dyDescent="0.1">
      <c r="B327" s="184"/>
      <c r="D327" s="185" t="s">
        <v>280</v>
      </c>
      <c r="E327" s="186" t="s">
        <v>1</v>
      </c>
      <c r="F327" s="187" t="s">
        <v>1055</v>
      </c>
      <c r="H327" s="188">
        <v>7.01</v>
      </c>
      <c r="I327" s="189"/>
      <c r="L327" s="184"/>
      <c r="M327" s="190"/>
      <c r="N327" s="191"/>
      <c r="O327" s="191"/>
      <c r="P327" s="191"/>
      <c r="Q327" s="191"/>
      <c r="R327" s="191"/>
      <c r="S327" s="191"/>
      <c r="T327" s="192"/>
      <c r="AT327" s="186" t="s">
        <v>280</v>
      </c>
      <c r="AU327" s="186" t="s">
        <v>88</v>
      </c>
      <c r="AV327" s="13" t="s">
        <v>88</v>
      </c>
      <c r="AW327" s="13" t="s">
        <v>29</v>
      </c>
      <c r="AX327" s="13" t="s">
        <v>75</v>
      </c>
      <c r="AY327" s="186" t="s">
        <v>271</v>
      </c>
    </row>
    <row r="328" spans="1:65" s="14" customFormat="1" x14ac:dyDescent="0.1">
      <c r="B328" s="193"/>
      <c r="D328" s="185" t="s">
        <v>280</v>
      </c>
      <c r="E328" s="194" t="s">
        <v>1</v>
      </c>
      <c r="F328" s="195" t="s">
        <v>282</v>
      </c>
      <c r="H328" s="196">
        <v>147.28</v>
      </c>
      <c r="I328" s="197"/>
      <c r="L328" s="193"/>
      <c r="M328" s="198"/>
      <c r="N328" s="199"/>
      <c r="O328" s="199"/>
      <c r="P328" s="199"/>
      <c r="Q328" s="199"/>
      <c r="R328" s="199"/>
      <c r="S328" s="199"/>
      <c r="T328" s="200"/>
      <c r="AT328" s="194" t="s">
        <v>280</v>
      </c>
      <c r="AU328" s="194" t="s">
        <v>88</v>
      </c>
      <c r="AV328" s="14" t="s">
        <v>278</v>
      </c>
      <c r="AW328" s="14" t="s">
        <v>29</v>
      </c>
      <c r="AX328" s="14" t="s">
        <v>82</v>
      </c>
      <c r="AY328" s="194" t="s">
        <v>271</v>
      </c>
    </row>
    <row r="329" spans="1:65" s="2" customFormat="1" ht="21.75" customHeight="1" x14ac:dyDescent="0.15">
      <c r="A329" s="35"/>
      <c r="B329" s="141"/>
      <c r="C329" s="172" t="s">
        <v>519</v>
      </c>
      <c r="D329" s="172" t="s">
        <v>274</v>
      </c>
      <c r="E329" s="173" t="s">
        <v>1065</v>
      </c>
      <c r="F329" s="174" t="s">
        <v>1066</v>
      </c>
      <c r="G329" s="175" t="s">
        <v>412</v>
      </c>
      <c r="H329" s="176">
        <v>3.3</v>
      </c>
      <c r="I329" s="177"/>
      <c r="J329" s="176">
        <f>ROUND(I329*H329,2)</f>
        <v>0</v>
      </c>
      <c r="K329" s="178"/>
      <c r="L329" s="36"/>
      <c r="M329" s="179" t="s">
        <v>1</v>
      </c>
      <c r="N329" s="180" t="s">
        <v>41</v>
      </c>
      <c r="O329" s="61"/>
      <c r="P329" s="181">
        <f>O329*H329</f>
        <v>0</v>
      </c>
      <c r="Q329" s="181">
        <v>1.016283432</v>
      </c>
      <c r="R329" s="181">
        <f>Q329*H329</f>
        <v>3.3537353255999998</v>
      </c>
      <c r="S329" s="181">
        <v>0</v>
      </c>
      <c r="T329" s="182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3" t="s">
        <v>278</v>
      </c>
      <c r="AT329" s="183" t="s">
        <v>274</v>
      </c>
      <c r="AU329" s="183" t="s">
        <v>88</v>
      </c>
      <c r="AY329" s="18" t="s">
        <v>271</v>
      </c>
      <c r="BE329" s="105">
        <f>IF(N329="základná",J329,0)</f>
        <v>0</v>
      </c>
      <c r="BF329" s="105">
        <f>IF(N329="znížená",J329,0)</f>
        <v>0</v>
      </c>
      <c r="BG329" s="105">
        <f>IF(N329="zákl. prenesená",J329,0)</f>
        <v>0</v>
      </c>
      <c r="BH329" s="105">
        <f>IF(N329="zníž. prenesená",J329,0)</f>
        <v>0</v>
      </c>
      <c r="BI329" s="105">
        <f>IF(N329="nulová",J329,0)</f>
        <v>0</v>
      </c>
      <c r="BJ329" s="18" t="s">
        <v>88</v>
      </c>
      <c r="BK329" s="105">
        <f>ROUND(I329*H329,2)</f>
        <v>0</v>
      </c>
      <c r="BL329" s="18" t="s">
        <v>278</v>
      </c>
      <c r="BM329" s="183" t="s">
        <v>4596</v>
      </c>
    </row>
    <row r="330" spans="1:65" s="16" customFormat="1" x14ac:dyDescent="0.1">
      <c r="B330" s="209"/>
      <c r="D330" s="185" t="s">
        <v>280</v>
      </c>
      <c r="E330" s="210" t="s">
        <v>1</v>
      </c>
      <c r="F330" s="211" t="s">
        <v>1068</v>
      </c>
      <c r="H330" s="210" t="s">
        <v>1</v>
      </c>
      <c r="I330" s="212"/>
      <c r="L330" s="209"/>
      <c r="M330" s="213"/>
      <c r="N330" s="214"/>
      <c r="O330" s="214"/>
      <c r="P330" s="214"/>
      <c r="Q330" s="214"/>
      <c r="R330" s="214"/>
      <c r="S330" s="214"/>
      <c r="T330" s="215"/>
      <c r="AT330" s="210" t="s">
        <v>280</v>
      </c>
      <c r="AU330" s="210" t="s">
        <v>88</v>
      </c>
      <c r="AV330" s="16" t="s">
        <v>82</v>
      </c>
      <c r="AW330" s="16" t="s">
        <v>29</v>
      </c>
      <c r="AX330" s="16" t="s">
        <v>75</v>
      </c>
      <c r="AY330" s="210" t="s">
        <v>271</v>
      </c>
    </row>
    <row r="331" spans="1:65" s="13" customFormat="1" x14ac:dyDescent="0.1">
      <c r="B331" s="184"/>
      <c r="D331" s="185" t="s">
        <v>280</v>
      </c>
      <c r="E331" s="186" t="s">
        <v>861</v>
      </c>
      <c r="F331" s="187" t="s">
        <v>4597</v>
      </c>
      <c r="H331" s="188">
        <v>3.14</v>
      </c>
      <c r="I331" s="189"/>
      <c r="L331" s="184"/>
      <c r="M331" s="190"/>
      <c r="N331" s="191"/>
      <c r="O331" s="191"/>
      <c r="P331" s="191"/>
      <c r="Q331" s="191"/>
      <c r="R331" s="191"/>
      <c r="S331" s="191"/>
      <c r="T331" s="192"/>
      <c r="AT331" s="186" t="s">
        <v>280</v>
      </c>
      <c r="AU331" s="186" t="s">
        <v>88</v>
      </c>
      <c r="AV331" s="13" t="s">
        <v>88</v>
      </c>
      <c r="AW331" s="13" t="s">
        <v>29</v>
      </c>
      <c r="AX331" s="13" t="s">
        <v>75</v>
      </c>
      <c r="AY331" s="186" t="s">
        <v>271</v>
      </c>
    </row>
    <row r="332" spans="1:65" s="13" customFormat="1" x14ac:dyDescent="0.1">
      <c r="B332" s="184"/>
      <c r="D332" s="185" t="s">
        <v>280</v>
      </c>
      <c r="E332" s="186" t="s">
        <v>1</v>
      </c>
      <c r="F332" s="187" t="s">
        <v>1070</v>
      </c>
      <c r="H332" s="188">
        <v>0.16</v>
      </c>
      <c r="I332" s="189"/>
      <c r="L332" s="184"/>
      <c r="M332" s="190"/>
      <c r="N332" s="191"/>
      <c r="O332" s="191"/>
      <c r="P332" s="191"/>
      <c r="Q332" s="191"/>
      <c r="R332" s="191"/>
      <c r="S332" s="191"/>
      <c r="T332" s="192"/>
      <c r="AT332" s="186" t="s">
        <v>280</v>
      </c>
      <c r="AU332" s="186" t="s">
        <v>88</v>
      </c>
      <c r="AV332" s="13" t="s">
        <v>88</v>
      </c>
      <c r="AW332" s="13" t="s">
        <v>29</v>
      </c>
      <c r="AX332" s="13" t="s">
        <v>75</v>
      </c>
      <c r="AY332" s="186" t="s">
        <v>271</v>
      </c>
    </row>
    <row r="333" spans="1:65" s="14" customFormat="1" x14ac:dyDescent="0.1">
      <c r="B333" s="193"/>
      <c r="D333" s="185" t="s">
        <v>280</v>
      </c>
      <c r="E333" s="194" t="s">
        <v>1</v>
      </c>
      <c r="F333" s="195" t="s">
        <v>282</v>
      </c>
      <c r="H333" s="196">
        <v>3.3</v>
      </c>
      <c r="I333" s="197"/>
      <c r="L333" s="193"/>
      <c r="M333" s="198"/>
      <c r="N333" s="199"/>
      <c r="O333" s="199"/>
      <c r="P333" s="199"/>
      <c r="Q333" s="199"/>
      <c r="R333" s="199"/>
      <c r="S333" s="199"/>
      <c r="T333" s="200"/>
      <c r="AT333" s="194" t="s">
        <v>280</v>
      </c>
      <c r="AU333" s="194" t="s">
        <v>88</v>
      </c>
      <c r="AV333" s="14" t="s">
        <v>278</v>
      </c>
      <c r="AW333" s="14" t="s">
        <v>29</v>
      </c>
      <c r="AX333" s="14" t="s">
        <v>82</v>
      </c>
      <c r="AY333" s="194" t="s">
        <v>271</v>
      </c>
    </row>
    <row r="334" spans="1:65" s="2" customFormat="1" ht="21.75" customHeight="1" x14ac:dyDescent="0.15">
      <c r="A334" s="35"/>
      <c r="B334" s="141"/>
      <c r="C334" s="172" t="s">
        <v>528</v>
      </c>
      <c r="D334" s="172" t="s">
        <v>274</v>
      </c>
      <c r="E334" s="173" t="s">
        <v>1071</v>
      </c>
      <c r="F334" s="174" t="s">
        <v>1072</v>
      </c>
      <c r="G334" s="175" t="s">
        <v>319</v>
      </c>
      <c r="H334" s="176">
        <v>13.92</v>
      </c>
      <c r="I334" s="177"/>
      <c r="J334" s="176">
        <f>ROUND(I334*H334,2)</f>
        <v>0</v>
      </c>
      <c r="K334" s="178"/>
      <c r="L334" s="36"/>
      <c r="M334" s="179" t="s">
        <v>1</v>
      </c>
      <c r="N334" s="180" t="s">
        <v>41</v>
      </c>
      <c r="O334" s="61"/>
      <c r="P334" s="181">
        <f>O334*H334</f>
        <v>0</v>
      </c>
      <c r="Q334" s="181">
        <v>0.14781</v>
      </c>
      <c r="R334" s="181">
        <f>Q334*H334</f>
        <v>2.0575152000000001</v>
      </c>
      <c r="S334" s="181">
        <v>0</v>
      </c>
      <c r="T334" s="182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3" t="s">
        <v>278</v>
      </c>
      <c r="AT334" s="183" t="s">
        <v>274</v>
      </c>
      <c r="AU334" s="183" t="s">
        <v>88</v>
      </c>
      <c r="AY334" s="18" t="s">
        <v>271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88</v>
      </c>
      <c r="BK334" s="105">
        <f>ROUND(I334*H334,2)</f>
        <v>0</v>
      </c>
      <c r="BL334" s="18" t="s">
        <v>278</v>
      </c>
      <c r="BM334" s="183" t="s">
        <v>4598</v>
      </c>
    </row>
    <row r="335" spans="1:65" s="13" customFormat="1" x14ac:dyDescent="0.1">
      <c r="B335" s="184"/>
      <c r="D335" s="185" t="s">
        <v>280</v>
      </c>
      <c r="E335" s="186" t="s">
        <v>1</v>
      </c>
      <c r="F335" s="187" t="s">
        <v>4599</v>
      </c>
      <c r="H335" s="188">
        <v>13.92</v>
      </c>
      <c r="I335" s="189"/>
      <c r="L335" s="184"/>
      <c r="M335" s="190"/>
      <c r="N335" s="191"/>
      <c r="O335" s="191"/>
      <c r="P335" s="191"/>
      <c r="Q335" s="191"/>
      <c r="R335" s="191"/>
      <c r="S335" s="191"/>
      <c r="T335" s="192"/>
      <c r="AT335" s="186" t="s">
        <v>280</v>
      </c>
      <c r="AU335" s="186" t="s">
        <v>88</v>
      </c>
      <c r="AV335" s="13" t="s">
        <v>88</v>
      </c>
      <c r="AW335" s="13" t="s">
        <v>29</v>
      </c>
      <c r="AX335" s="13" t="s">
        <v>75</v>
      </c>
      <c r="AY335" s="186" t="s">
        <v>271</v>
      </c>
    </row>
    <row r="336" spans="1:65" s="14" customFormat="1" x14ac:dyDescent="0.1">
      <c r="B336" s="193"/>
      <c r="D336" s="185" t="s">
        <v>280</v>
      </c>
      <c r="E336" s="194" t="s">
        <v>1</v>
      </c>
      <c r="F336" s="195" t="s">
        <v>282</v>
      </c>
      <c r="H336" s="196">
        <v>13.92</v>
      </c>
      <c r="I336" s="197"/>
      <c r="L336" s="193"/>
      <c r="M336" s="198"/>
      <c r="N336" s="199"/>
      <c r="O336" s="199"/>
      <c r="P336" s="199"/>
      <c r="Q336" s="199"/>
      <c r="R336" s="199"/>
      <c r="S336" s="199"/>
      <c r="T336" s="200"/>
      <c r="AT336" s="194" t="s">
        <v>280</v>
      </c>
      <c r="AU336" s="194" t="s">
        <v>88</v>
      </c>
      <c r="AV336" s="14" t="s">
        <v>278</v>
      </c>
      <c r="AW336" s="14" t="s">
        <v>29</v>
      </c>
      <c r="AX336" s="14" t="s">
        <v>82</v>
      </c>
      <c r="AY336" s="194" t="s">
        <v>271</v>
      </c>
    </row>
    <row r="337" spans="1:65" s="2" customFormat="1" ht="21.75" customHeight="1" x14ac:dyDescent="0.15">
      <c r="A337" s="35"/>
      <c r="B337" s="141"/>
      <c r="C337" s="172" t="s">
        <v>535</v>
      </c>
      <c r="D337" s="172" t="s">
        <v>274</v>
      </c>
      <c r="E337" s="173" t="s">
        <v>1075</v>
      </c>
      <c r="F337" s="174" t="s">
        <v>1076</v>
      </c>
      <c r="G337" s="175" t="s">
        <v>319</v>
      </c>
      <c r="H337" s="176">
        <v>8.61</v>
      </c>
      <c r="I337" s="177"/>
      <c r="J337" s="176">
        <f>ROUND(I337*H337,2)</f>
        <v>0</v>
      </c>
      <c r="K337" s="178"/>
      <c r="L337" s="36"/>
      <c r="M337" s="179" t="s">
        <v>1</v>
      </c>
      <c r="N337" s="180" t="s">
        <v>41</v>
      </c>
      <c r="O337" s="61"/>
      <c r="P337" s="181">
        <f>O337*H337</f>
        <v>0</v>
      </c>
      <c r="Q337" s="181">
        <v>0.14781</v>
      </c>
      <c r="R337" s="181">
        <f>Q337*H337</f>
        <v>1.2726440999999999</v>
      </c>
      <c r="S337" s="181">
        <v>0</v>
      </c>
      <c r="T337" s="182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3" t="s">
        <v>278</v>
      </c>
      <c r="AT337" s="183" t="s">
        <v>274</v>
      </c>
      <c r="AU337" s="183" t="s">
        <v>88</v>
      </c>
      <c r="AY337" s="18" t="s">
        <v>271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88</v>
      </c>
      <c r="BK337" s="105">
        <f>ROUND(I337*H337,2)</f>
        <v>0</v>
      </c>
      <c r="BL337" s="18" t="s">
        <v>278</v>
      </c>
      <c r="BM337" s="183" t="s">
        <v>4600</v>
      </c>
    </row>
    <row r="338" spans="1:65" s="13" customFormat="1" x14ac:dyDescent="0.1">
      <c r="B338" s="184"/>
      <c r="D338" s="185" t="s">
        <v>280</v>
      </c>
      <c r="E338" s="186" t="s">
        <v>1</v>
      </c>
      <c r="F338" s="187" t="s">
        <v>4601</v>
      </c>
      <c r="H338" s="188">
        <v>8.61</v>
      </c>
      <c r="I338" s="189"/>
      <c r="L338" s="184"/>
      <c r="M338" s="190"/>
      <c r="N338" s="191"/>
      <c r="O338" s="191"/>
      <c r="P338" s="191"/>
      <c r="Q338" s="191"/>
      <c r="R338" s="191"/>
      <c r="S338" s="191"/>
      <c r="T338" s="192"/>
      <c r="AT338" s="186" t="s">
        <v>280</v>
      </c>
      <c r="AU338" s="186" t="s">
        <v>88</v>
      </c>
      <c r="AV338" s="13" t="s">
        <v>88</v>
      </c>
      <c r="AW338" s="13" t="s">
        <v>29</v>
      </c>
      <c r="AX338" s="13" t="s">
        <v>75</v>
      </c>
      <c r="AY338" s="186" t="s">
        <v>271</v>
      </c>
    </row>
    <row r="339" spans="1:65" s="14" customFormat="1" x14ac:dyDescent="0.1">
      <c r="B339" s="193"/>
      <c r="D339" s="185" t="s">
        <v>280</v>
      </c>
      <c r="E339" s="194" t="s">
        <v>1</v>
      </c>
      <c r="F339" s="195" t="s">
        <v>282</v>
      </c>
      <c r="H339" s="196">
        <v>8.61</v>
      </c>
      <c r="I339" s="197"/>
      <c r="L339" s="193"/>
      <c r="M339" s="198"/>
      <c r="N339" s="199"/>
      <c r="O339" s="199"/>
      <c r="P339" s="199"/>
      <c r="Q339" s="199"/>
      <c r="R339" s="199"/>
      <c r="S339" s="199"/>
      <c r="T339" s="200"/>
      <c r="AT339" s="194" t="s">
        <v>280</v>
      </c>
      <c r="AU339" s="194" t="s">
        <v>88</v>
      </c>
      <c r="AV339" s="14" t="s">
        <v>278</v>
      </c>
      <c r="AW339" s="14" t="s">
        <v>29</v>
      </c>
      <c r="AX339" s="14" t="s">
        <v>82</v>
      </c>
      <c r="AY339" s="194" t="s">
        <v>271</v>
      </c>
    </row>
    <row r="340" spans="1:65" s="2" customFormat="1" ht="21.75" customHeight="1" x14ac:dyDescent="0.15">
      <c r="A340" s="35"/>
      <c r="B340" s="141"/>
      <c r="C340" s="172" t="s">
        <v>542</v>
      </c>
      <c r="D340" s="172" t="s">
        <v>274</v>
      </c>
      <c r="E340" s="173" t="s">
        <v>1079</v>
      </c>
      <c r="F340" s="174" t="s">
        <v>1080</v>
      </c>
      <c r="G340" s="175" t="s">
        <v>319</v>
      </c>
      <c r="H340" s="176">
        <v>14.24</v>
      </c>
      <c r="I340" s="177"/>
      <c r="J340" s="176">
        <f>ROUND(I340*H340,2)</f>
        <v>0</v>
      </c>
      <c r="K340" s="178"/>
      <c r="L340" s="36"/>
      <c r="M340" s="179" t="s">
        <v>1</v>
      </c>
      <c r="N340" s="180" t="s">
        <v>41</v>
      </c>
      <c r="O340" s="61"/>
      <c r="P340" s="181">
        <f>O340*H340</f>
        <v>0</v>
      </c>
      <c r="Q340" s="181">
        <v>0.14781</v>
      </c>
      <c r="R340" s="181">
        <f>Q340*H340</f>
        <v>2.1048144</v>
      </c>
      <c r="S340" s="181">
        <v>0</v>
      </c>
      <c r="T340" s="182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3" t="s">
        <v>278</v>
      </c>
      <c r="AT340" s="183" t="s">
        <v>274</v>
      </c>
      <c r="AU340" s="183" t="s">
        <v>88</v>
      </c>
      <c r="AY340" s="18" t="s">
        <v>271</v>
      </c>
      <c r="BE340" s="105">
        <f>IF(N340="základná",J340,0)</f>
        <v>0</v>
      </c>
      <c r="BF340" s="105">
        <f>IF(N340="znížená",J340,0)</f>
        <v>0</v>
      </c>
      <c r="BG340" s="105">
        <f>IF(N340="zákl. prenesená",J340,0)</f>
        <v>0</v>
      </c>
      <c r="BH340" s="105">
        <f>IF(N340="zníž. prenesená",J340,0)</f>
        <v>0</v>
      </c>
      <c r="BI340" s="105">
        <f>IF(N340="nulová",J340,0)</f>
        <v>0</v>
      </c>
      <c r="BJ340" s="18" t="s">
        <v>88</v>
      </c>
      <c r="BK340" s="105">
        <f>ROUND(I340*H340,2)</f>
        <v>0</v>
      </c>
      <c r="BL340" s="18" t="s">
        <v>278</v>
      </c>
      <c r="BM340" s="183" t="s">
        <v>4602</v>
      </c>
    </row>
    <row r="341" spans="1:65" s="13" customFormat="1" x14ac:dyDescent="0.1">
      <c r="B341" s="184"/>
      <c r="D341" s="185" t="s">
        <v>280</v>
      </c>
      <c r="E341" s="186" t="s">
        <v>1</v>
      </c>
      <c r="F341" s="187" t="s">
        <v>4603</v>
      </c>
      <c r="H341" s="188">
        <v>14.24</v>
      </c>
      <c r="I341" s="189"/>
      <c r="L341" s="184"/>
      <c r="M341" s="190"/>
      <c r="N341" s="191"/>
      <c r="O341" s="191"/>
      <c r="P341" s="191"/>
      <c r="Q341" s="191"/>
      <c r="R341" s="191"/>
      <c r="S341" s="191"/>
      <c r="T341" s="192"/>
      <c r="AT341" s="186" t="s">
        <v>280</v>
      </c>
      <c r="AU341" s="186" t="s">
        <v>88</v>
      </c>
      <c r="AV341" s="13" t="s">
        <v>88</v>
      </c>
      <c r="AW341" s="13" t="s">
        <v>29</v>
      </c>
      <c r="AX341" s="13" t="s">
        <v>75</v>
      </c>
      <c r="AY341" s="186" t="s">
        <v>271</v>
      </c>
    </row>
    <row r="342" spans="1:65" s="14" customFormat="1" x14ac:dyDescent="0.1">
      <c r="B342" s="193"/>
      <c r="D342" s="185" t="s">
        <v>280</v>
      </c>
      <c r="E342" s="194" t="s">
        <v>1</v>
      </c>
      <c r="F342" s="195" t="s">
        <v>282</v>
      </c>
      <c r="H342" s="196">
        <v>14.24</v>
      </c>
      <c r="I342" s="197"/>
      <c r="L342" s="193"/>
      <c r="M342" s="198"/>
      <c r="N342" s="199"/>
      <c r="O342" s="199"/>
      <c r="P342" s="199"/>
      <c r="Q342" s="199"/>
      <c r="R342" s="199"/>
      <c r="S342" s="199"/>
      <c r="T342" s="200"/>
      <c r="AT342" s="194" t="s">
        <v>280</v>
      </c>
      <c r="AU342" s="194" t="s">
        <v>88</v>
      </c>
      <c r="AV342" s="14" t="s">
        <v>278</v>
      </c>
      <c r="AW342" s="14" t="s">
        <v>29</v>
      </c>
      <c r="AX342" s="14" t="s">
        <v>82</v>
      </c>
      <c r="AY342" s="194" t="s">
        <v>271</v>
      </c>
    </row>
    <row r="343" spans="1:65" s="12" customFormat="1" ht="22.9" customHeight="1" x14ac:dyDescent="0.15">
      <c r="B343" s="159"/>
      <c r="D343" s="160" t="s">
        <v>74</v>
      </c>
      <c r="E343" s="170" t="s">
        <v>299</v>
      </c>
      <c r="F343" s="170" t="s">
        <v>1083</v>
      </c>
      <c r="I343" s="162"/>
      <c r="J343" s="171">
        <f>BK343</f>
        <v>0</v>
      </c>
      <c r="L343" s="159"/>
      <c r="M343" s="164"/>
      <c r="N343" s="165"/>
      <c r="O343" s="165"/>
      <c r="P343" s="166">
        <f>SUM(P344:P357)</f>
        <v>0</v>
      </c>
      <c r="Q343" s="165"/>
      <c r="R343" s="166">
        <f>SUM(R344:R357)</f>
        <v>120.99380880000001</v>
      </c>
      <c r="S343" s="165"/>
      <c r="T343" s="167">
        <f>SUM(T344:T357)</f>
        <v>0</v>
      </c>
      <c r="AR343" s="160" t="s">
        <v>82</v>
      </c>
      <c r="AT343" s="168" t="s">
        <v>74</v>
      </c>
      <c r="AU343" s="168" t="s">
        <v>82</v>
      </c>
      <c r="AY343" s="160" t="s">
        <v>271</v>
      </c>
      <c r="BK343" s="169">
        <f>SUM(BK344:BK357)</f>
        <v>0</v>
      </c>
    </row>
    <row r="344" spans="1:65" s="2" customFormat="1" ht="21.75" customHeight="1" x14ac:dyDescent="0.15">
      <c r="A344" s="35"/>
      <c r="B344" s="141"/>
      <c r="C344" s="172" t="s">
        <v>550</v>
      </c>
      <c r="D344" s="172" t="s">
        <v>274</v>
      </c>
      <c r="E344" s="173" t="s">
        <v>1084</v>
      </c>
      <c r="F344" s="174" t="s">
        <v>1085</v>
      </c>
      <c r="G344" s="175" t="s">
        <v>277</v>
      </c>
      <c r="H344" s="176">
        <v>105.16</v>
      </c>
      <c r="I344" s="177"/>
      <c r="J344" s="176">
        <f>ROUND(I344*H344,2)</f>
        <v>0</v>
      </c>
      <c r="K344" s="178"/>
      <c r="L344" s="36"/>
      <c r="M344" s="179" t="s">
        <v>1</v>
      </c>
      <c r="N344" s="180" t="s">
        <v>41</v>
      </c>
      <c r="O344" s="61"/>
      <c r="P344" s="181">
        <f>O344*H344</f>
        <v>0</v>
      </c>
      <c r="Q344" s="181">
        <v>8.0030000000000004E-2</v>
      </c>
      <c r="R344" s="181">
        <f>Q344*H344</f>
        <v>8.4159547999999997</v>
      </c>
      <c r="S344" s="181">
        <v>0</v>
      </c>
      <c r="T344" s="182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3" t="s">
        <v>278</v>
      </c>
      <c r="AT344" s="183" t="s">
        <v>274</v>
      </c>
      <c r="AU344" s="183" t="s">
        <v>88</v>
      </c>
      <c r="AY344" s="18" t="s">
        <v>271</v>
      </c>
      <c r="BE344" s="105">
        <f>IF(N344="základná",J344,0)</f>
        <v>0</v>
      </c>
      <c r="BF344" s="105">
        <f>IF(N344="znížená",J344,0)</f>
        <v>0</v>
      </c>
      <c r="BG344" s="105">
        <f>IF(N344="zákl. prenesená",J344,0)</f>
        <v>0</v>
      </c>
      <c r="BH344" s="105">
        <f>IF(N344="zníž. prenesená",J344,0)</f>
        <v>0</v>
      </c>
      <c r="BI344" s="105">
        <f>IF(N344="nulová",J344,0)</f>
        <v>0</v>
      </c>
      <c r="BJ344" s="18" t="s">
        <v>88</v>
      </c>
      <c r="BK344" s="105">
        <f>ROUND(I344*H344,2)</f>
        <v>0</v>
      </c>
      <c r="BL344" s="18" t="s">
        <v>278</v>
      </c>
      <c r="BM344" s="183" t="s">
        <v>4604</v>
      </c>
    </row>
    <row r="345" spans="1:65" s="13" customFormat="1" ht="19.5" x14ac:dyDescent="0.1">
      <c r="B345" s="184"/>
      <c r="D345" s="185" t="s">
        <v>280</v>
      </c>
      <c r="E345" s="186" t="s">
        <v>1</v>
      </c>
      <c r="F345" s="187" t="s">
        <v>4605</v>
      </c>
      <c r="H345" s="188">
        <v>91.22</v>
      </c>
      <c r="I345" s="189"/>
      <c r="L345" s="184"/>
      <c r="M345" s="190"/>
      <c r="N345" s="191"/>
      <c r="O345" s="191"/>
      <c r="P345" s="191"/>
      <c r="Q345" s="191"/>
      <c r="R345" s="191"/>
      <c r="S345" s="191"/>
      <c r="T345" s="192"/>
      <c r="AT345" s="186" t="s">
        <v>280</v>
      </c>
      <c r="AU345" s="186" t="s">
        <v>88</v>
      </c>
      <c r="AV345" s="13" t="s">
        <v>88</v>
      </c>
      <c r="AW345" s="13" t="s">
        <v>29</v>
      </c>
      <c r="AX345" s="13" t="s">
        <v>75</v>
      </c>
      <c r="AY345" s="186" t="s">
        <v>271</v>
      </c>
    </row>
    <row r="346" spans="1:65" s="13" customFormat="1" x14ac:dyDescent="0.1">
      <c r="B346" s="184"/>
      <c r="D346" s="185" t="s">
        <v>280</v>
      </c>
      <c r="E346" s="186" t="s">
        <v>1</v>
      </c>
      <c r="F346" s="187" t="s">
        <v>4606</v>
      </c>
      <c r="H346" s="188">
        <v>13.94</v>
      </c>
      <c r="I346" s="189"/>
      <c r="L346" s="184"/>
      <c r="M346" s="190"/>
      <c r="N346" s="191"/>
      <c r="O346" s="191"/>
      <c r="P346" s="191"/>
      <c r="Q346" s="191"/>
      <c r="R346" s="191"/>
      <c r="S346" s="191"/>
      <c r="T346" s="192"/>
      <c r="AT346" s="186" t="s">
        <v>280</v>
      </c>
      <c r="AU346" s="186" t="s">
        <v>88</v>
      </c>
      <c r="AV346" s="13" t="s">
        <v>88</v>
      </c>
      <c r="AW346" s="13" t="s">
        <v>29</v>
      </c>
      <c r="AX346" s="13" t="s">
        <v>75</v>
      </c>
      <c r="AY346" s="186" t="s">
        <v>271</v>
      </c>
    </row>
    <row r="347" spans="1:65" s="14" customFormat="1" x14ac:dyDescent="0.1">
      <c r="B347" s="193"/>
      <c r="D347" s="185" t="s">
        <v>280</v>
      </c>
      <c r="E347" s="194" t="s">
        <v>1</v>
      </c>
      <c r="F347" s="195" t="s">
        <v>282</v>
      </c>
      <c r="H347" s="196">
        <v>105.16</v>
      </c>
      <c r="I347" s="197"/>
      <c r="L347" s="193"/>
      <c r="M347" s="198"/>
      <c r="N347" s="199"/>
      <c r="O347" s="199"/>
      <c r="P347" s="199"/>
      <c r="Q347" s="199"/>
      <c r="R347" s="199"/>
      <c r="S347" s="199"/>
      <c r="T347" s="200"/>
      <c r="AT347" s="194" t="s">
        <v>280</v>
      </c>
      <c r="AU347" s="194" t="s">
        <v>88</v>
      </c>
      <c r="AV347" s="14" t="s">
        <v>278</v>
      </c>
      <c r="AW347" s="14" t="s">
        <v>29</v>
      </c>
      <c r="AX347" s="14" t="s">
        <v>82</v>
      </c>
      <c r="AY347" s="194" t="s">
        <v>271</v>
      </c>
    </row>
    <row r="348" spans="1:65" s="2" customFormat="1" ht="21.75" customHeight="1" x14ac:dyDescent="0.15">
      <c r="A348" s="35"/>
      <c r="B348" s="141"/>
      <c r="C348" s="172" t="s">
        <v>555</v>
      </c>
      <c r="D348" s="172" t="s">
        <v>274</v>
      </c>
      <c r="E348" s="173" t="s">
        <v>1089</v>
      </c>
      <c r="F348" s="174" t="s">
        <v>1090</v>
      </c>
      <c r="G348" s="175" t="s">
        <v>277</v>
      </c>
      <c r="H348" s="176">
        <v>105.16</v>
      </c>
      <c r="I348" s="177"/>
      <c r="J348" s="176">
        <f>ROUND(I348*H348,2)</f>
        <v>0</v>
      </c>
      <c r="K348" s="178"/>
      <c r="L348" s="36"/>
      <c r="M348" s="179" t="s">
        <v>1</v>
      </c>
      <c r="N348" s="180" t="s">
        <v>41</v>
      </c>
      <c r="O348" s="61"/>
      <c r="P348" s="181">
        <f>O348*H348</f>
        <v>0</v>
      </c>
      <c r="Q348" s="181">
        <v>0.27994000000000002</v>
      </c>
      <c r="R348" s="181">
        <f>Q348*H348</f>
        <v>29.438490400000003</v>
      </c>
      <c r="S348" s="181">
        <v>0</v>
      </c>
      <c r="T348" s="182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3" t="s">
        <v>278</v>
      </c>
      <c r="AT348" s="183" t="s">
        <v>274</v>
      </c>
      <c r="AU348" s="183" t="s">
        <v>88</v>
      </c>
      <c r="AY348" s="18" t="s">
        <v>271</v>
      </c>
      <c r="BE348" s="105">
        <f>IF(N348="základná",J348,0)</f>
        <v>0</v>
      </c>
      <c r="BF348" s="105">
        <f>IF(N348="znížená",J348,0)</f>
        <v>0</v>
      </c>
      <c r="BG348" s="105">
        <f>IF(N348="zákl. prenesená",J348,0)</f>
        <v>0</v>
      </c>
      <c r="BH348" s="105">
        <f>IF(N348="zníž. prenesená",J348,0)</f>
        <v>0</v>
      </c>
      <c r="BI348" s="105">
        <f>IF(N348="nulová",J348,0)</f>
        <v>0</v>
      </c>
      <c r="BJ348" s="18" t="s">
        <v>88</v>
      </c>
      <c r="BK348" s="105">
        <f>ROUND(I348*H348,2)</f>
        <v>0</v>
      </c>
      <c r="BL348" s="18" t="s">
        <v>278</v>
      </c>
      <c r="BM348" s="183" t="s">
        <v>4607</v>
      </c>
    </row>
    <row r="349" spans="1:65" s="13" customFormat="1" ht="19.5" x14ac:dyDescent="0.1">
      <c r="B349" s="184"/>
      <c r="D349" s="185" t="s">
        <v>280</v>
      </c>
      <c r="E349" s="186" t="s">
        <v>825</v>
      </c>
      <c r="F349" s="187" t="s">
        <v>4605</v>
      </c>
      <c r="H349" s="188">
        <v>91.22</v>
      </c>
      <c r="I349" s="189"/>
      <c r="L349" s="184"/>
      <c r="M349" s="190"/>
      <c r="N349" s="191"/>
      <c r="O349" s="191"/>
      <c r="P349" s="191"/>
      <c r="Q349" s="191"/>
      <c r="R349" s="191"/>
      <c r="S349" s="191"/>
      <c r="T349" s="192"/>
      <c r="AT349" s="186" t="s">
        <v>280</v>
      </c>
      <c r="AU349" s="186" t="s">
        <v>88</v>
      </c>
      <c r="AV349" s="13" t="s">
        <v>88</v>
      </c>
      <c r="AW349" s="13" t="s">
        <v>29</v>
      </c>
      <c r="AX349" s="13" t="s">
        <v>75</v>
      </c>
      <c r="AY349" s="186" t="s">
        <v>271</v>
      </c>
    </row>
    <row r="350" spans="1:65" s="13" customFormat="1" x14ac:dyDescent="0.1">
      <c r="B350" s="184"/>
      <c r="D350" s="185" t="s">
        <v>280</v>
      </c>
      <c r="E350" s="186" t="s">
        <v>1092</v>
      </c>
      <c r="F350" s="187" t="s">
        <v>4606</v>
      </c>
      <c r="H350" s="188">
        <v>13.94</v>
      </c>
      <c r="I350" s="189"/>
      <c r="L350" s="184"/>
      <c r="M350" s="190"/>
      <c r="N350" s="191"/>
      <c r="O350" s="191"/>
      <c r="P350" s="191"/>
      <c r="Q350" s="191"/>
      <c r="R350" s="191"/>
      <c r="S350" s="191"/>
      <c r="T350" s="192"/>
      <c r="AT350" s="186" t="s">
        <v>280</v>
      </c>
      <c r="AU350" s="186" t="s">
        <v>88</v>
      </c>
      <c r="AV350" s="13" t="s">
        <v>88</v>
      </c>
      <c r="AW350" s="13" t="s">
        <v>29</v>
      </c>
      <c r="AX350" s="13" t="s">
        <v>75</v>
      </c>
      <c r="AY350" s="186" t="s">
        <v>271</v>
      </c>
    </row>
    <row r="351" spans="1:65" s="14" customFormat="1" x14ac:dyDescent="0.1">
      <c r="B351" s="193"/>
      <c r="D351" s="185" t="s">
        <v>280</v>
      </c>
      <c r="E351" s="194" t="s">
        <v>1</v>
      </c>
      <c r="F351" s="195" t="s">
        <v>282</v>
      </c>
      <c r="H351" s="196">
        <v>105.16</v>
      </c>
      <c r="I351" s="197"/>
      <c r="L351" s="193"/>
      <c r="M351" s="198"/>
      <c r="N351" s="199"/>
      <c r="O351" s="199"/>
      <c r="P351" s="199"/>
      <c r="Q351" s="199"/>
      <c r="R351" s="199"/>
      <c r="S351" s="199"/>
      <c r="T351" s="200"/>
      <c r="AT351" s="194" t="s">
        <v>280</v>
      </c>
      <c r="AU351" s="194" t="s">
        <v>88</v>
      </c>
      <c r="AV351" s="14" t="s">
        <v>278</v>
      </c>
      <c r="AW351" s="14" t="s">
        <v>29</v>
      </c>
      <c r="AX351" s="14" t="s">
        <v>82</v>
      </c>
      <c r="AY351" s="194" t="s">
        <v>271</v>
      </c>
    </row>
    <row r="352" spans="1:65" s="2" customFormat="1" ht="33" customHeight="1" x14ac:dyDescent="0.15">
      <c r="A352" s="35"/>
      <c r="B352" s="141"/>
      <c r="C352" s="172" t="s">
        <v>684</v>
      </c>
      <c r="D352" s="172" t="s">
        <v>274</v>
      </c>
      <c r="E352" s="173" t="s">
        <v>1093</v>
      </c>
      <c r="F352" s="174" t="s">
        <v>1094</v>
      </c>
      <c r="G352" s="175" t="s">
        <v>277</v>
      </c>
      <c r="H352" s="176">
        <v>105.16</v>
      </c>
      <c r="I352" s="177"/>
      <c r="J352" s="176">
        <f>ROUND(I352*H352,2)</f>
        <v>0</v>
      </c>
      <c r="K352" s="178"/>
      <c r="L352" s="36"/>
      <c r="M352" s="179" t="s">
        <v>1</v>
      </c>
      <c r="N352" s="180" t="s">
        <v>41</v>
      </c>
      <c r="O352" s="61"/>
      <c r="P352" s="181">
        <f>O352*H352</f>
        <v>0</v>
      </c>
      <c r="Q352" s="181">
        <v>0.28731000000000001</v>
      </c>
      <c r="R352" s="181">
        <f>Q352*H352</f>
        <v>30.213519600000001</v>
      </c>
      <c r="S352" s="181">
        <v>0</v>
      </c>
      <c r="T352" s="182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3" t="s">
        <v>278</v>
      </c>
      <c r="AT352" s="183" t="s">
        <v>274</v>
      </c>
      <c r="AU352" s="183" t="s">
        <v>88</v>
      </c>
      <c r="AY352" s="18" t="s">
        <v>271</v>
      </c>
      <c r="BE352" s="105">
        <f>IF(N352="základná",J352,0)</f>
        <v>0</v>
      </c>
      <c r="BF352" s="105">
        <f>IF(N352="znížená",J352,0)</f>
        <v>0</v>
      </c>
      <c r="BG352" s="105">
        <f>IF(N352="zákl. prenesená",J352,0)</f>
        <v>0</v>
      </c>
      <c r="BH352" s="105">
        <f>IF(N352="zníž. prenesená",J352,0)</f>
        <v>0</v>
      </c>
      <c r="BI352" s="105">
        <f>IF(N352="nulová",J352,0)</f>
        <v>0</v>
      </c>
      <c r="BJ352" s="18" t="s">
        <v>88</v>
      </c>
      <c r="BK352" s="105">
        <f>ROUND(I352*H352,2)</f>
        <v>0</v>
      </c>
      <c r="BL352" s="18" t="s">
        <v>278</v>
      </c>
      <c r="BM352" s="183" t="s">
        <v>4608</v>
      </c>
    </row>
    <row r="353" spans="1:65" s="13" customFormat="1" ht="19.5" x14ac:dyDescent="0.1">
      <c r="B353" s="184"/>
      <c r="D353" s="185" t="s">
        <v>280</v>
      </c>
      <c r="E353" s="186" t="s">
        <v>1</v>
      </c>
      <c r="F353" s="187" t="s">
        <v>4605</v>
      </c>
      <c r="H353" s="188">
        <v>91.22</v>
      </c>
      <c r="I353" s="189"/>
      <c r="L353" s="184"/>
      <c r="M353" s="190"/>
      <c r="N353" s="191"/>
      <c r="O353" s="191"/>
      <c r="P353" s="191"/>
      <c r="Q353" s="191"/>
      <c r="R353" s="191"/>
      <c r="S353" s="191"/>
      <c r="T353" s="192"/>
      <c r="AT353" s="186" t="s">
        <v>280</v>
      </c>
      <c r="AU353" s="186" t="s">
        <v>88</v>
      </c>
      <c r="AV353" s="13" t="s">
        <v>88</v>
      </c>
      <c r="AW353" s="13" t="s">
        <v>29</v>
      </c>
      <c r="AX353" s="13" t="s">
        <v>75</v>
      </c>
      <c r="AY353" s="186" t="s">
        <v>271</v>
      </c>
    </row>
    <row r="354" spans="1:65" s="13" customFormat="1" x14ac:dyDescent="0.1">
      <c r="B354" s="184"/>
      <c r="D354" s="185" t="s">
        <v>280</v>
      </c>
      <c r="E354" s="186" t="s">
        <v>1</v>
      </c>
      <c r="F354" s="187" t="s">
        <v>4606</v>
      </c>
      <c r="H354" s="188">
        <v>13.94</v>
      </c>
      <c r="I354" s="189"/>
      <c r="L354" s="184"/>
      <c r="M354" s="190"/>
      <c r="N354" s="191"/>
      <c r="O354" s="191"/>
      <c r="P354" s="191"/>
      <c r="Q354" s="191"/>
      <c r="R354" s="191"/>
      <c r="S354" s="191"/>
      <c r="T354" s="192"/>
      <c r="AT354" s="186" t="s">
        <v>280</v>
      </c>
      <c r="AU354" s="186" t="s">
        <v>88</v>
      </c>
      <c r="AV354" s="13" t="s">
        <v>88</v>
      </c>
      <c r="AW354" s="13" t="s">
        <v>29</v>
      </c>
      <c r="AX354" s="13" t="s">
        <v>75</v>
      </c>
      <c r="AY354" s="186" t="s">
        <v>271</v>
      </c>
    </row>
    <row r="355" spans="1:65" s="14" customFormat="1" x14ac:dyDescent="0.1">
      <c r="B355" s="193"/>
      <c r="D355" s="185" t="s">
        <v>280</v>
      </c>
      <c r="E355" s="194" t="s">
        <v>1</v>
      </c>
      <c r="F355" s="195" t="s">
        <v>282</v>
      </c>
      <c r="H355" s="196">
        <v>105.16</v>
      </c>
      <c r="I355" s="197"/>
      <c r="L355" s="193"/>
      <c r="M355" s="198"/>
      <c r="N355" s="199"/>
      <c r="O355" s="199"/>
      <c r="P355" s="199"/>
      <c r="Q355" s="199"/>
      <c r="R355" s="199"/>
      <c r="S355" s="199"/>
      <c r="T355" s="200"/>
      <c r="AT355" s="194" t="s">
        <v>280</v>
      </c>
      <c r="AU355" s="194" t="s">
        <v>88</v>
      </c>
      <c r="AV355" s="14" t="s">
        <v>278</v>
      </c>
      <c r="AW355" s="14" t="s">
        <v>29</v>
      </c>
      <c r="AX355" s="14" t="s">
        <v>82</v>
      </c>
      <c r="AY355" s="194" t="s">
        <v>271</v>
      </c>
    </row>
    <row r="356" spans="1:65" s="2" customFormat="1" ht="21.75" customHeight="1" x14ac:dyDescent="0.15">
      <c r="A356" s="35"/>
      <c r="B356" s="141"/>
      <c r="C356" s="172" t="s">
        <v>1128</v>
      </c>
      <c r="D356" s="172" t="s">
        <v>274</v>
      </c>
      <c r="E356" s="173" t="s">
        <v>1096</v>
      </c>
      <c r="F356" s="174" t="s">
        <v>1097</v>
      </c>
      <c r="G356" s="175" t="s">
        <v>277</v>
      </c>
      <c r="H356" s="176">
        <v>91.22</v>
      </c>
      <c r="I356" s="177"/>
      <c r="J356" s="176">
        <f>ROUND(I356*H356,2)</f>
        <v>0</v>
      </c>
      <c r="K356" s="178"/>
      <c r="L356" s="36"/>
      <c r="M356" s="179" t="s">
        <v>1</v>
      </c>
      <c r="N356" s="180" t="s">
        <v>41</v>
      </c>
      <c r="O356" s="61"/>
      <c r="P356" s="181">
        <f>O356*H356</f>
        <v>0</v>
      </c>
      <c r="Q356" s="181">
        <v>0.58020000000000005</v>
      </c>
      <c r="R356" s="181">
        <f>Q356*H356</f>
        <v>52.925844000000005</v>
      </c>
      <c r="S356" s="181">
        <v>0</v>
      </c>
      <c r="T356" s="182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3" t="s">
        <v>278</v>
      </c>
      <c r="AT356" s="183" t="s">
        <v>274</v>
      </c>
      <c r="AU356" s="183" t="s">
        <v>88</v>
      </c>
      <c r="AY356" s="18" t="s">
        <v>271</v>
      </c>
      <c r="BE356" s="105">
        <f>IF(N356="základná",J356,0)</f>
        <v>0</v>
      </c>
      <c r="BF356" s="105">
        <f>IF(N356="znížená",J356,0)</f>
        <v>0</v>
      </c>
      <c r="BG356" s="105">
        <f>IF(N356="zákl. prenesená",J356,0)</f>
        <v>0</v>
      </c>
      <c r="BH356" s="105">
        <f>IF(N356="zníž. prenesená",J356,0)</f>
        <v>0</v>
      </c>
      <c r="BI356" s="105">
        <f>IF(N356="nulová",J356,0)</f>
        <v>0</v>
      </c>
      <c r="BJ356" s="18" t="s">
        <v>88</v>
      </c>
      <c r="BK356" s="105">
        <f>ROUND(I356*H356,2)</f>
        <v>0</v>
      </c>
      <c r="BL356" s="18" t="s">
        <v>278</v>
      </c>
      <c r="BM356" s="183" t="s">
        <v>4609</v>
      </c>
    </row>
    <row r="357" spans="1:65" s="13" customFormat="1" x14ac:dyDescent="0.1">
      <c r="B357" s="184"/>
      <c r="D357" s="185" t="s">
        <v>280</v>
      </c>
      <c r="E357" s="186" t="s">
        <v>1</v>
      </c>
      <c r="F357" s="187" t="s">
        <v>825</v>
      </c>
      <c r="H357" s="188">
        <v>91.22</v>
      </c>
      <c r="I357" s="189"/>
      <c r="L357" s="184"/>
      <c r="M357" s="190"/>
      <c r="N357" s="191"/>
      <c r="O357" s="191"/>
      <c r="P357" s="191"/>
      <c r="Q357" s="191"/>
      <c r="R357" s="191"/>
      <c r="S357" s="191"/>
      <c r="T357" s="192"/>
      <c r="AT357" s="186" t="s">
        <v>280</v>
      </c>
      <c r="AU357" s="186" t="s">
        <v>88</v>
      </c>
      <c r="AV357" s="13" t="s">
        <v>88</v>
      </c>
      <c r="AW357" s="13" t="s">
        <v>29</v>
      </c>
      <c r="AX357" s="13" t="s">
        <v>82</v>
      </c>
      <c r="AY357" s="186" t="s">
        <v>271</v>
      </c>
    </row>
    <row r="358" spans="1:65" s="12" customFormat="1" ht="22.9" customHeight="1" x14ac:dyDescent="0.15">
      <c r="B358" s="159"/>
      <c r="D358" s="160" t="s">
        <v>74</v>
      </c>
      <c r="E358" s="170" t="s">
        <v>304</v>
      </c>
      <c r="F358" s="170" t="s">
        <v>1099</v>
      </c>
      <c r="I358" s="162"/>
      <c r="J358" s="171">
        <f>BK358</f>
        <v>0</v>
      </c>
      <c r="L358" s="159"/>
      <c r="M358" s="164"/>
      <c r="N358" s="165"/>
      <c r="O358" s="165"/>
      <c r="P358" s="166">
        <f>SUM(P359:P529)</f>
        <v>0</v>
      </c>
      <c r="Q358" s="165"/>
      <c r="R358" s="166">
        <f>SUM(R359:R529)</f>
        <v>234.09705068720001</v>
      </c>
      <c r="S358" s="165"/>
      <c r="T358" s="167">
        <f>SUM(T359:T529)</f>
        <v>0</v>
      </c>
      <c r="AR358" s="160" t="s">
        <v>82</v>
      </c>
      <c r="AT358" s="168" t="s">
        <v>74</v>
      </c>
      <c r="AU358" s="168" t="s">
        <v>82</v>
      </c>
      <c r="AY358" s="160" t="s">
        <v>271</v>
      </c>
      <c r="BK358" s="169">
        <f>SUM(BK359:BK529)</f>
        <v>0</v>
      </c>
    </row>
    <row r="359" spans="1:65" s="2" customFormat="1" ht="21.75" customHeight="1" x14ac:dyDescent="0.15">
      <c r="A359" s="35"/>
      <c r="B359" s="141"/>
      <c r="C359" s="172" t="s">
        <v>1137</v>
      </c>
      <c r="D359" s="216" t="s">
        <v>274</v>
      </c>
      <c r="E359" s="173" t="s">
        <v>1100</v>
      </c>
      <c r="F359" s="174" t="s">
        <v>1101</v>
      </c>
      <c r="G359" s="175" t="s">
        <v>277</v>
      </c>
      <c r="H359" s="176">
        <v>542.6</v>
      </c>
      <c r="I359" s="177"/>
      <c r="J359" s="176">
        <f>ROUND(I359*H359,2)</f>
        <v>0</v>
      </c>
      <c r="K359" s="178"/>
      <c r="L359" s="36"/>
      <c r="M359" s="179" t="s">
        <v>1</v>
      </c>
      <c r="N359" s="180" t="s">
        <v>41</v>
      </c>
      <c r="O359" s="61"/>
      <c r="P359" s="181">
        <f>O359*H359</f>
        <v>0</v>
      </c>
      <c r="Q359" s="181">
        <v>1.575E-2</v>
      </c>
      <c r="R359" s="181">
        <f>Q359*H359</f>
        <v>8.5459500000000013</v>
      </c>
      <c r="S359" s="181">
        <v>0</v>
      </c>
      <c r="T359" s="182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3" t="s">
        <v>278</v>
      </c>
      <c r="AT359" s="183" t="s">
        <v>274</v>
      </c>
      <c r="AU359" s="183" t="s">
        <v>88</v>
      </c>
      <c r="AY359" s="18" t="s">
        <v>271</v>
      </c>
      <c r="BE359" s="105">
        <f>IF(N359="základná",J359,0)</f>
        <v>0</v>
      </c>
      <c r="BF359" s="105">
        <f>IF(N359="znížená",J359,0)</f>
        <v>0</v>
      </c>
      <c r="BG359" s="105">
        <f>IF(N359="zákl. prenesená",J359,0)</f>
        <v>0</v>
      </c>
      <c r="BH359" s="105">
        <f>IF(N359="zníž. prenesená",J359,0)</f>
        <v>0</v>
      </c>
      <c r="BI359" s="105">
        <f>IF(N359="nulová",J359,0)</f>
        <v>0</v>
      </c>
      <c r="BJ359" s="18" t="s">
        <v>88</v>
      </c>
      <c r="BK359" s="105">
        <f>ROUND(I359*H359,2)</f>
        <v>0</v>
      </c>
      <c r="BL359" s="18" t="s">
        <v>278</v>
      </c>
      <c r="BM359" s="183" t="s">
        <v>4610</v>
      </c>
    </row>
    <row r="360" spans="1:65" s="16" customFormat="1" x14ac:dyDescent="0.1">
      <c r="B360" s="209"/>
      <c r="D360" s="185" t="s">
        <v>280</v>
      </c>
      <c r="E360" s="210" t="s">
        <v>1</v>
      </c>
      <c r="F360" s="211" t="s">
        <v>4611</v>
      </c>
      <c r="H360" s="210" t="s">
        <v>1</v>
      </c>
      <c r="I360" s="212"/>
      <c r="L360" s="209"/>
      <c r="M360" s="213"/>
      <c r="N360" s="214"/>
      <c r="O360" s="214"/>
      <c r="P360" s="214"/>
      <c r="Q360" s="214"/>
      <c r="R360" s="214"/>
      <c r="S360" s="214"/>
      <c r="T360" s="215"/>
      <c r="AT360" s="210" t="s">
        <v>280</v>
      </c>
      <c r="AU360" s="210" t="s">
        <v>88</v>
      </c>
      <c r="AV360" s="16" t="s">
        <v>82</v>
      </c>
      <c r="AW360" s="16" t="s">
        <v>29</v>
      </c>
      <c r="AX360" s="16" t="s">
        <v>75</v>
      </c>
      <c r="AY360" s="210" t="s">
        <v>271</v>
      </c>
    </row>
    <row r="361" spans="1:65" s="13" customFormat="1" x14ac:dyDescent="0.1">
      <c r="B361" s="184"/>
      <c r="D361" s="185" t="s">
        <v>280</v>
      </c>
      <c r="E361" s="186" t="s">
        <v>1</v>
      </c>
      <c r="F361" s="187" t="s">
        <v>4612</v>
      </c>
      <c r="H361" s="188">
        <v>35.090000000000003</v>
      </c>
      <c r="I361" s="189"/>
      <c r="L361" s="184"/>
      <c r="M361" s="190"/>
      <c r="N361" s="191"/>
      <c r="O361" s="191"/>
      <c r="P361" s="191"/>
      <c r="Q361" s="191"/>
      <c r="R361" s="191"/>
      <c r="S361" s="191"/>
      <c r="T361" s="192"/>
      <c r="AT361" s="186" t="s">
        <v>280</v>
      </c>
      <c r="AU361" s="186" t="s">
        <v>88</v>
      </c>
      <c r="AV361" s="13" t="s">
        <v>88</v>
      </c>
      <c r="AW361" s="13" t="s">
        <v>29</v>
      </c>
      <c r="AX361" s="13" t="s">
        <v>75</v>
      </c>
      <c r="AY361" s="186" t="s">
        <v>271</v>
      </c>
    </row>
    <row r="362" spans="1:65" s="13" customFormat="1" x14ac:dyDescent="0.1">
      <c r="B362" s="184"/>
      <c r="D362" s="185" t="s">
        <v>280</v>
      </c>
      <c r="E362" s="186" t="s">
        <v>1</v>
      </c>
      <c r="F362" s="187" t="s">
        <v>4613</v>
      </c>
      <c r="H362" s="188">
        <v>11.47</v>
      </c>
      <c r="I362" s="189"/>
      <c r="L362" s="184"/>
      <c r="M362" s="190"/>
      <c r="N362" s="191"/>
      <c r="O362" s="191"/>
      <c r="P362" s="191"/>
      <c r="Q362" s="191"/>
      <c r="R362" s="191"/>
      <c r="S362" s="191"/>
      <c r="T362" s="192"/>
      <c r="AT362" s="186" t="s">
        <v>280</v>
      </c>
      <c r="AU362" s="186" t="s">
        <v>88</v>
      </c>
      <c r="AV362" s="13" t="s">
        <v>88</v>
      </c>
      <c r="AW362" s="13" t="s">
        <v>29</v>
      </c>
      <c r="AX362" s="13" t="s">
        <v>75</v>
      </c>
      <c r="AY362" s="186" t="s">
        <v>271</v>
      </c>
    </row>
    <row r="363" spans="1:65" s="13" customFormat="1" x14ac:dyDescent="0.1">
      <c r="B363" s="184"/>
      <c r="D363" s="185" t="s">
        <v>280</v>
      </c>
      <c r="E363" s="186" t="s">
        <v>1</v>
      </c>
      <c r="F363" s="187" t="s">
        <v>4614</v>
      </c>
      <c r="H363" s="188">
        <v>6.41</v>
      </c>
      <c r="I363" s="189"/>
      <c r="L363" s="184"/>
      <c r="M363" s="190"/>
      <c r="N363" s="191"/>
      <c r="O363" s="191"/>
      <c r="P363" s="191"/>
      <c r="Q363" s="191"/>
      <c r="R363" s="191"/>
      <c r="S363" s="191"/>
      <c r="T363" s="192"/>
      <c r="AT363" s="186" t="s">
        <v>280</v>
      </c>
      <c r="AU363" s="186" t="s">
        <v>88</v>
      </c>
      <c r="AV363" s="13" t="s">
        <v>88</v>
      </c>
      <c r="AW363" s="13" t="s">
        <v>29</v>
      </c>
      <c r="AX363" s="13" t="s">
        <v>75</v>
      </c>
      <c r="AY363" s="186" t="s">
        <v>271</v>
      </c>
    </row>
    <row r="364" spans="1:65" s="13" customFormat="1" x14ac:dyDescent="0.1">
      <c r="B364" s="184"/>
      <c r="D364" s="185" t="s">
        <v>280</v>
      </c>
      <c r="E364" s="186" t="s">
        <v>1</v>
      </c>
      <c r="F364" s="187" t="s">
        <v>4615</v>
      </c>
      <c r="H364" s="188">
        <v>6.44</v>
      </c>
      <c r="I364" s="189"/>
      <c r="L364" s="184"/>
      <c r="M364" s="190"/>
      <c r="N364" s="191"/>
      <c r="O364" s="191"/>
      <c r="P364" s="191"/>
      <c r="Q364" s="191"/>
      <c r="R364" s="191"/>
      <c r="S364" s="191"/>
      <c r="T364" s="192"/>
      <c r="AT364" s="186" t="s">
        <v>280</v>
      </c>
      <c r="AU364" s="186" t="s">
        <v>88</v>
      </c>
      <c r="AV364" s="13" t="s">
        <v>88</v>
      </c>
      <c r="AW364" s="13" t="s">
        <v>29</v>
      </c>
      <c r="AX364" s="13" t="s">
        <v>75</v>
      </c>
      <c r="AY364" s="186" t="s">
        <v>271</v>
      </c>
    </row>
    <row r="365" spans="1:65" s="13" customFormat="1" x14ac:dyDescent="0.1">
      <c r="B365" s="184"/>
      <c r="D365" s="185" t="s">
        <v>280</v>
      </c>
      <c r="E365" s="186" t="s">
        <v>1</v>
      </c>
      <c r="F365" s="187" t="s">
        <v>4616</v>
      </c>
      <c r="H365" s="188">
        <v>25.02</v>
      </c>
      <c r="I365" s="189"/>
      <c r="L365" s="184"/>
      <c r="M365" s="190"/>
      <c r="N365" s="191"/>
      <c r="O365" s="191"/>
      <c r="P365" s="191"/>
      <c r="Q365" s="191"/>
      <c r="R365" s="191"/>
      <c r="S365" s="191"/>
      <c r="T365" s="192"/>
      <c r="AT365" s="186" t="s">
        <v>280</v>
      </c>
      <c r="AU365" s="186" t="s">
        <v>88</v>
      </c>
      <c r="AV365" s="13" t="s">
        <v>88</v>
      </c>
      <c r="AW365" s="13" t="s">
        <v>29</v>
      </c>
      <c r="AX365" s="13" t="s">
        <v>75</v>
      </c>
      <c r="AY365" s="186" t="s">
        <v>271</v>
      </c>
    </row>
    <row r="366" spans="1:65" s="13" customFormat="1" x14ac:dyDescent="0.1">
      <c r="B366" s="184"/>
      <c r="D366" s="185" t="s">
        <v>280</v>
      </c>
      <c r="E366" s="186" t="s">
        <v>1</v>
      </c>
      <c r="F366" s="187" t="s">
        <v>4617</v>
      </c>
      <c r="H366" s="188">
        <v>12.03</v>
      </c>
      <c r="I366" s="189"/>
      <c r="L366" s="184"/>
      <c r="M366" s="190"/>
      <c r="N366" s="191"/>
      <c r="O366" s="191"/>
      <c r="P366" s="191"/>
      <c r="Q366" s="191"/>
      <c r="R366" s="191"/>
      <c r="S366" s="191"/>
      <c r="T366" s="192"/>
      <c r="AT366" s="186" t="s">
        <v>280</v>
      </c>
      <c r="AU366" s="186" t="s">
        <v>88</v>
      </c>
      <c r="AV366" s="13" t="s">
        <v>88</v>
      </c>
      <c r="AW366" s="13" t="s">
        <v>29</v>
      </c>
      <c r="AX366" s="13" t="s">
        <v>75</v>
      </c>
      <c r="AY366" s="186" t="s">
        <v>271</v>
      </c>
    </row>
    <row r="367" spans="1:65" s="13" customFormat="1" x14ac:dyDescent="0.1">
      <c r="B367" s="184"/>
      <c r="D367" s="185" t="s">
        <v>280</v>
      </c>
      <c r="E367" s="186" t="s">
        <v>1</v>
      </c>
      <c r="F367" s="187" t="s">
        <v>4618</v>
      </c>
      <c r="H367" s="188">
        <v>14.7</v>
      </c>
      <c r="I367" s="189"/>
      <c r="L367" s="184"/>
      <c r="M367" s="190"/>
      <c r="N367" s="191"/>
      <c r="O367" s="191"/>
      <c r="P367" s="191"/>
      <c r="Q367" s="191"/>
      <c r="R367" s="191"/>
      <c r="S367" s="191"/>
      <c r="T367" s="192"/>
      <c r="AT367" s="186" t="s">
        <v>280</v>
      </c>
      <c r="AU367" s="186" t="s">
        <v>88</v>
      </c>
      <c r="AV367" s="13" t="s">
        <v>88</v>
      </c>
      <c r="AW367" s="13" t="s">
        <v>29</v>
      </c>
      <c r="AX367" s="13" t="s">
        <v>75</v>
      </c>
      <c r="AY367" s="186" t="s">
        <v>271</v>
      </c>
    </row>
    <row r="368" spans="1:65" s="13" customFormat="1" x14ac:dyDescent="0.1">
      <c r="B368" s="184"/>
      <c r="D368" s="185" t="s">
        <v>280</v>
      </c>
      <c r="E368" s="186" t="s">
        <v>1</v>
      </c>
      <c r="F368" s="187" t="s">
        <v>4619</v>
      </c>
      <c r="H368" s="188">
        <v>14.39</v>
      </c>
      <c r="I368" s="189"/>
      <c r="L368" s="184"/>
      <c r="M368" s="190"/>
      <c r="N368" s="191"/>
      <c r="O368" s="191"/>
      <c r="P368" s="191"/>
      <c r="Q368" s="191"/>
      <c r="R368" s="191"/>
      <c r="S368" s="191"/>
      <c r="T368" s="192"/>
      <c r="AT368" s="186" t="s">
        <v>280</v>
      </c>
      <c r="AU368" s="186" t="s">
        <v>88</v>
      </c>
      <c r="AV368" s="13" t="s">
        <v>88</v>
      </c>
      <c r="AW368" s="13" t="s">
        <v>29</v>
      </c>
      <c r="AX368" s="13" t="s">
        <v>75</v>
      </c>
      <c r="AY368" s="186" t="s">
        <v>271</v>
      </c>
    </row>
    <row r="369" spans="1:65" s="13" customFormat="1" ht="19.5" x14ac:dyDescent="0.1">
      <c r="B369" s="184"/>
      <c r="D369" s="185" t="s">
        <v>280</v>
      </c>
      <c r="E369" s="186" t="s">
        <v>1</v>
      </c>
      <c r="F369" s="187" t="s">
        <v>4620</v>
      </c>
      <c r="H369" s="188">
        <v>49</v>
      </c>
      <c r="I369" s="189"/>
      <c r="L369" s="184"/>
      <c r="M369" s="190"/>
      <c r="N369" s="191"/>
      <c r="O369" s="191"/>
      <c r="P369" s="191"/>
      <c r="Q369" s="191"/>
      <c r="R369" s="191"/>
      <c r="S369" s="191"/>
      <c r="T369" s="192"/>
      <c r="AT369" s="186" t="s">
        <v>280</v>
      </c>
      <c r="AU369" s="186" t="s">
        <v>88</v>
      </c>
      <c r="AV369" s="13" t="s">
        <v>88</v>
      </c>
      <c r="AW369" s="13" t="s">
        <v>29</v>
      </c>
      <c r="AX369" s="13" t="s">
        <v>75</v>
      </c>
      <c r="AY369" s="186" t="s">
        <v>271</v>
      </c>
    </row>
    <row r="370" spans="1:65" s="13" customFormat="1" ht="19.5" x14ac:dyDescent="0.1">
      <c r="B370" s="184"/>
      <c r="D370" s="185" t="s">
        <v>280</v>
      </c>
      <c r="E370" s="186" t="s">
        <v>1</v>
      </c>
      <c r="F370" s="187" t="s">
        <v>4621</v>
      </c>
      <c r="H370" s="188">
        <v>55.14</v>
      </c>
      <c r="I370" s="189"/>
      <c r="L370" s="184"/>
      <c r="M370" s="190"/>
      <c r="N370" s="191"/>
      <c r="O370" s="191"/>
      <c r="P370" s="191"/>
      <c r="Q370" s="191"/>
      <c r="R370" s="191"/>
      <c r="S370" s="191"/>
      <c r="T370" s="192"/>
      <c r="AT370" s="186" t="s">
        <v>280</v>
      </c>
      <c r="AU370" s="186" t="s">
        <v>88</v>
      </c>
      <c r="AV370" s="13" t="s">
        <v>88</v>
      </c>
      <c r="AW370" s="13" t="s">
        <v>29</v>
      </c>
      <c r="AX370" s="13" t="s">
        <v>75</v>
      </c>
      <c r="AY370" s="186" t="s">
        <v>271</v>
      </c>
    </row>
    <row r="371" spans="1:65" s="13" customFormat="1" x14ac:dyDescent="0.1">
      <c r="B371" s="184"/>
      <c r="D371" s="185" t="s">
        <v>280</v>
      </c>
      <c r="E371" s="186" t="s">
        <v>1</v>
      </c>
      <c r="F371" s="187" t="s">
        <v>4622</v>
      </c>
      <c r="H371" s="188">
        <v>24.15</v>
      </c>
      <c r="I371" s="189"/>
      <c r="L371" s="184"/>
      <c r="M371" s="190"/>
      <c r="N371" s="191"/>
      <c r="O371" s="191"/>
      <c r="P371" s="191"/>
      <c r="Q371" s="191"/>
      <c r="R371" s="191"/>
      <c r="S371" s="191"/>
      <c r="T371" s="192"/>
      <c r="AT371" s="186" t="s">
        <v>280</v>
      </c>
      <c r="AU371" s="186" t="s">
        <v>88</v>
      </c>
      <c r="AV371" s="13" t="s">
        <v>88</v>
      </c>
      <c r="AW371" s="13" t="s">
        <v>29</v>
      </c>
      <c r="AX371" s="13" t="s">
        <v>75</v>
      </c>
      <c r="AY371" s="186" t="s">
        <v>271</v>
      </c>
    </row>
    <row r="372" spans="1:65" s="13" customFormat="1" x14ac:dyDescent="0.1">
      <c r="B372" s="184"/>
      <c r="D372" s="185" t="s">
        <v>280</v>
      </c>
      <c r="E372" s="186" t="s">
        <v>1</v>
      </c>
      <c r="F372" s="187" t="s">
        <v>4623</v>
      </c>
      <c r="H372" s="188">
        <v>20.25</v>
      </c>
      <c r="I372" s="189"/>
      <c r="L372" s="184"/>
      <c r="M372" s="190"/>
      <c r="N372" s="191"/>
      <c r="O372" s="191"/>
      <c r="P372" s="191"/>
      <c r="Q372" s="191"/>
      <c r="R372" s="191"/>
      <c r="S372" s="191"/>
      <c r="T372" s="192"/>
      <c r="AT372" s="186" t="s">
        <v>280</v>
      </c>
      <c r="AU372" s="186" t="s">
        <v>88</v>
      </c>
      <c r="AV372" s="13" t="s">
        <v>88</v>
      </c>
      <c r="AW372" s="13" t="s">
        <v>29</v>
      </c>
      <c r="AX372" s="13" t="s">
        <v>75</v>
      </c>
      <c r="AY372" s="186" t="s">
        <v>271</v>
      </c>
    </row>
    <row r="373" spans="1:65" s="13" customFormat="1" x14ac:dyDescent="0.1">
      <c r="B373" s="184"/>
      <c r="D373" s="185" t="s">
        <v>280</v>
      </c>
      <c r="E373" s="186" t="s">
        <v>1</v>
      </c>
      <c r="F373" s="187" t="s">
        <v>4624</v>
      </c>
      <c r="H373" s="188">
        <v>11.63</v>
      </c>
      <c r="I373" s="189"/>
      <c r="L373" s="184"/>
      <c r="M373" s="190"/>
      <c r="N373" s="191"/>
      <c r="O373" s="191"/>
      <c r="P373" s="191"/>
      <c r="Q373" s="191"/>
      <c r="R373" s="191"/>
      <c r="S373" s="191"/>
      <c r="T373" s="192"/>
      <c r="AT373" s="186" t="s">
        <v>280</v>
      </c>
      <c r="AU373" s="186" t="s">
        <v>88</v>
      </c>
      <c r="AV373" s="13" t="s">
        <v>88</v>
      </c>
      <c r="AW373" s="13" t="s">
        <v>29</v>
      </c>
      <c r="AX373" s="13" t="s">
        <v>75</v>
      </c>
      <c r="AY373" s="186" t="s">
        <v>271</v>
      </c>
    </row>
    <row r="374" spans="1:65" s="13" customFormat="1" ht="19.5" x14ac:dyDescent="0.1">
      <c r="B374" s="184"/>
      <c r="D374" s="185" t="s">
        <v>280</v>
      </c>
      <c r="E374" s="186" t="s">
        <v>1</v>
      </c>
      <c r="F374" s="187" t="s">
        <v>4625</v>
      </c>
      <c r="H374" s="188">
        <v>86.1</v>
      </c>
      <c r="I374" s="189"/>
      <c r="L374" s="184"/>
      <c r="M374" s="190"/>
      <c r="N374" s="191"/>
      <c r="O374" s="191"/>
      <c r="P374" s="191"/>
      <c r="Q374" s="191"/>
      <c r="R374" s="191"/>
      <c r="S374" s="191"/>
      <c r="T374" s="192"/>
      <c r="AT374" s="186" t="s">
        <v>280</v>
      </c>
      <c r="AU374" s="186" t="s">
        <v>88</v>
      </c>
      <c r="AV374" s="13" t="s">
        <v>88</v>
      </c>
      <c r="AW374" s="13" t="s">
        <v>29</v>
      </c>
      <c r="AX374" s="13" t="s">
        <v>75</v>
      </c>
      <c r="AY374" s="186" t="s">
        <v>271</v>
      </c>
    </row>
    <row r="375" spans="1:65" s="13" customFormat="1" x14ac:dyDescent="0.1">
      <c r="B375" s="184"/>
      <c r="D375" s="185" t="s">
        <v>280</v>
      </c>
      <c r="E375" s="186" t="s">
        <v>1</v>
      </c>
      <c r="F375" s="187" t="s">
        <v>4626</v>
      </c>
      <c r="H375" s="188">
        <v>13.45</v>
      </c>
      <c r="I375" s="189"/>
      <c r="L375" s="184"/>
      <c r="M375" s="190"/>
      <c r="N375" s="191"/>
      <c r="O375" s="191"/>
      <c r="P375" s="191"/>
      <c r="Q375" s="191"/>
      <c r="R375" s="191"/>
      <c r="S375" s="191"/>
      <c r="T375" s="192"/>
      <c r="AT375" s="186" t="s">
        <v>280</v>
      </c>
      <c r="AU375" s="186" t="s">
        <v>88</v>
      </c>
      <c r="AV375" s="13" t="s">
        <v>88</v>
      </c>
      <c r="AW375" s="13" t="s">
        <v>29</v>
      </c>
      <c r="AX375" s="13" t="s">
        <v>75</v>
      </c>
      <c r="AY375" s="186" t="s">
        <v>271</v>
      </c>
    </row>
    <row r="376" spans="1:65" s="15" customFormat="1" x14ac:dyDescent="0.1">
      <c r="B376" s="201"/>
      <c r="D376" s="185" t="s">
        <v>280</v>
      </c>
      <c r="E376" s="202" t="s">
        <v>4491</v>
      </c>
      <c r="F376" s="203" t="s">
        <v>293</v>
      </c>
      <c r="H376" s="204">
        <v>385.27</v>
      </c>
      <c r="I376" s="205"/>
      <c r="L376" s="201"/>
      <c r="M376" s="206"/>
      <c r="N376" s="207"/>
      <c r="O376" s="207"/>
      <c r="P376" s="207"/>
      <c r="Q376" s="207"/>
      <c r="R376" s="207"/>
      <c r="S376" s="207"/>
      <c r="T376" s="208"/>
      <c r="AT376" s="202" t="s">
        <v>280</v>
      </c>
      <c r="AU376" s="202" t="s">
        <v>88</v>
      </c>
      <c r="AV376" s="15" t="s">
        <v>286</v>
      </c>
      <c r="AW376" s="15" t="s">
        <v>29</v>
      </c>
      <c r="AX376" s="15" t="s">
        <v>75</v>
      </c>
      <c r="AY376" s="202" t="s">
        <v>271</v>
      </c>
    </row>
    <row r="377" spans="1:65" s="13" customFormat="1" x14ac:dyDescent="0.1">
      <c r="B377" s="184"/>
      <c r="D377" s="185" t="s">
        <v>280</v>
      </c>
      <c r="E377" s="186" t="s">
        <v>1</v>
      </c>
      <c r="F377" s="187" t="s">
        <v>4627</v>
      </c>
      <c r="H377" s="188">
        <v>19.260000000000002</v>
      </c>
      <c r="I377" s="189"/>
      <c r="L377" s="184"/>
      <c r="M377" s="190"/>
      <c r="N377" s="191"/>
      <c r="O377" s="191"/>
      <c r="P377" s="191"/>
      <c r="Q377" s="191"/>
      <c r="R377" s="191"/>
      <c r="S377" s="191"/>
      <c r="T377" s="192"/>
      <c r="AT377" s="186" t="s">
        <v>280</v>
      </c>
      <c r="AU377" s="186" t="s">
        <v>88</v>
      </c>
      <c r="AV377" s="13" t="s">
        <v>88</v>
      </c>
      <c r="AW377" s="13" t="s">
        <v>29</v>
      </c>
      <c r="AX377" s="13" t="s">
        <v>75</v>
      </c>
      <c r="AY377" s="186" t="s">
        <v>271</v>
      </c>
    </row>
    <row r="378" spans="1:65" s="13" customFormat="1" x14ac:dyDescent="0.1">
      <c r="B378" s="184"/>
      <c r="D378" s="185" t="s">
        <v>280</v>
      </c>
      <c r="E378" s="186" t="s">
        <v>1</v>
      </c>
      <c r="F378" s="187" t="s">
        <v>4628</v>
      </c>
      <c r="H378" s="188">
        <v>138.07</v>
      </c>
      <c r="I378" s="189"/>
      <c r="L378" s="184"/>
      <c r="M378" s="190"/>
      <c r="N378" s="191"/>
      <c r="O378" s="191"/>
      <c r="P378" s="191"/>
      <c r="Q378" s="191"/>
      <c r="R378" s="191"/>
      <c r="S378" s="191"/>
      <c r="T378" s="192"/>
      <c r="AT378" s="186" t="s">
        <v>280</v>
      </c>
      <c r="AU378" s="186" t="s">
        <v>88</v>
      </c>
      <c r="AV378" s="13" t="s">
        <v>88</v>
      </c>
      <c r="AW378" s="13" t="s">
        <v>29</v>
      </c>
      <c r="AX378" s="13" t="s">
        <v>75</v>
      </c>
      <c r="AY378" s="186" t="s">
        <v>271</v>
      </c>
    </row>
    <row r="379" spans="1:65" s="14" customFormat="1" x14ac:dyDescent="0.1">
      <c r="B379" s="193"/>
      <c r="D379" s="185" t="s">
        <v>280</v>
      </c>
      <c r="E379" s="194" t="s">
        <v>1</v>
      </c>
      <c r="F379" s="195" t="s">
        <v>282</v>
      </c>
      <c r="H379" s="196">
        <v>542.6</v>
      </c>
      <c r="I379" s="197"/>
      <c r="L379" s="193"/>
      <c r="M379" s="198"/>
      <c r="N379" s="199"/>
      <c r="O379" s="199"/>
      <c r="P379" s="199"/>
      <c r="Q379" s="199"/>
      <c r="R379" s="199"/>
      <c r="S379" s="199"/>
      <c r="T379" s="200"/>
      <c r="AT379" s="194" t="s">
        <v>280</v>
      </c>
      <c r="AU379" s="194" t="s">
        <v>88</v>
      </c>
      <c r="AV379" s="14" t="s">
        <v>278</v>
      </c>
      <c r="AW379" s="14" t="s">
        <v>29</v>
      </c>
      <c r="AX379" s="14" t="s">
        <v>82</v>
      </c>
      <c r="AY379" s="194" t="s">
        <v>271</v>
      </c>
    </row>
    <row r="380" spans="1:65" s="2" customFormat="1" ht="21.75" customHeight="1" x14ac:dyDescent="0.15">
      <c r="A380" s="35"/>
      <c r="B380" s="141"/>
      <c r="C380" s="172" t="s">
        <v>1144</v>
      </c>
      <c r="D380" s="216" t="s">
        <v>274</v>
      </c>
      <c r="E380" s="173" t="s">
        <v>1115</v>
      </c>
      <c r="F380" s="174" t="s">
        <v>1116</v>
      </c>
      <c r="G380" s="175" t="s">
        <v>277</v>
      </c>
      <c r="H380" s="176">
        <v>542.6</v>
      </c>
      <c r="I380" s="177"/>
      <c r="J380" s="176">
        <f>ROUND(I380*H380,2)</f>
        <v>0</v>
      </c>
      <c r="K380" s="178"/>
      <c r="L380" s="36"/>
      <c r="M380" s="179" t="s">
        <v>1</v>
      </c>
      <c r="N380" s="180" t="s">
        <v>41</v>
      </c>
      <c r="O380" s="61"/>
      <c r="P380" s="181">
        <f>O380*H380</f>
        <v>0</v>
      </c>
      <c r="Q380" s="181">
        <v>4.725E-3</v>
      </c>
      <c r="R380" s="181">
        <f>Q380*H380</f>
        <v>2.5637850000000002</v>
      </c>
      <c r="S380" s="181">
        <v>0</v>
      </c>
      <c r="T380" s="182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183" t="s">
        <v>278</v>
      </c>
      <c r="AT380" s="183" t="s">
        <v>274</v>
      </c>
      <c r="AU380" s="183" t="s">
        <v>88</v>
      </c>
      <c r="AY380" s="18" t="s">
        <v>271</v>
      </c>
      <c r="BE380" s="105">
        <f>IF(N380="základná",J380,0)</f>
        <v>0</v>
      </c>
      <c r="BF380" s="105">
        <f>IF(N380="znížená",J380,0)</f>
        <v>0</v>
      </c>
      <c r="BG380" s="105">
        <f>IF(N380="zákl. prenesená",J380,0)</f>
        <v>0</v>
      </c>
      <c r="BH380" s="105">
        <f>IF(N380="zníž. prenesená",J380,0)</f>
        <v>0</v>
      </c>
      <c r="BI380" s="105">
        <f>IF(N380="nulová",J380,0)</f>
        <v>0</v>
      </c>
      <c r="BJ380" s="18" t="s">
        <v>88</v>
      </c>
      <c r="BK380" s="105">
        <f>ROUND(I380*H380,2)</f>
        <v>0</v>
      </c>
      <c r="BL380" s="18" t="s">
        <v>278</v>
      </c>
      <c r="BM380" s="183" t="s">
        <v>4629</v>
      </c>
    </row>
    <row r="381" spans="1:65" s="13" customFormat="1" ht="19.5" x14ac:dyDescent="0.1">
      <c r="B381" s="184"/>
      <c r="D381" s="185" t="s">
        <v>280</v>
      </c>
      <c r="E381" s="186" t="s">
        <v>1</v>
      </c>
      <c r="F381" s="187" t="s">
        <v>4630</v>
      </c>
      <c r="H381" s="188">
        <v>542.6</v>
      </c>
      <c r="I381" s="189"/>
      <c r="L381" s="184"/>
      <c r="M381" s="190"/>
      <c r="N381" s="191"/>
      <c r="O381" s="191"/>
      <c r="P381" s="191"/>
      <c r="Q381" s="191"/>
      <c r="R381" s="191"/>
      <c r="S381" s="191"/>
      <c r="T381" s="192"/>
      <c r="AT381" s="186" t="s">
        <v>280</v>
      </c>
      <c r="AU381" s="186" t="s">
        <v>88</v>
      </c>
      <c r="AV381" s="13" t="s">
        <v>88</v>
      </c>
      <c r="AW381" s="13" t="s">
        <v>29</v>
      </c>
      <c r="AX381" s="13" t="s">
        <v>82</v>
      </c>
      <c r="AY381" s="186" t="s">
        <v>271</v>
      </c>
    </row>
    <row r="382" spans="1:65" s="2" customFormat="1" ht="33" customHeight="1" x14ac:dyDescent="0.15">
      <c r="A382" s="35"/>
      <c r="B382" s="141"/>
      <c r="C382" s="172" t="s">
        <v>1154</v>
      </c>
      <c r="D382" s="172" t="s">
        <v>274</v>
      </c>
      <c r="E382" s="173" t="s">
        <v>1118</v>
      </c>
      <c r="F382" s="174" t="s">
        <v>1119</v>
      </c>
      <c r="G382" s="175" t="s">
        <v>277</v>
      </c>
      <c r="H382" s="176">
        <v>257.02</v>
      </c>
      <c r="I382" s="177"/>
      <c r="J382" s="176">
        <f>ROUND(I382*H382,2)</f>
        <v>0</v>
      </c>
      <c r="K382" s="178"/>
      <c r="L382" s="36"/>
      <c r="M382" s="179" t="s">
        <v>1</v>
      </c>
      <c r="N382" s="180" t="s">
        <v>41</v>
      </c>
      <c r="O382" s="61"/>
      <c r="P382" s="181">
        <f>O382*H382</f>
        <v>0</v>
      </c>
      <c r="Q382" s="181">
        <v>1.9236000000000001E-4</v>
      </c>
      <c r="R382" s="181">
        <f>Q382*H382</f>
        <v>4.9440367200000002E-2</v>
      </c>
      <c r="S382" s="181">
        <v>0</v>
      </c>
      <c r="T382" s="182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3" t="s">
        <v>278</v>
      </c>
      <c r="AT382" s="183" t="s">
        <v>274</v>
      </c>
      <c r="AU382" s="183" t="s">
        <v>88</v>
      </c>
      <c r="AY382" s="18" t="s">
        <v>271</v>
      </c>
      <c r="BE382" s="105">
        <f>IF(N382="základná",J382,0)</f>
        <v>0</v>
      </c>
      <c r="BF382" s="105">
        <f>IF(N382="znížená",J382,0)</f>
        <v>0</v>
      </c>
      <c r="BG382" s="105">
        <f>IF(N382="zákl. prenesená",J382,0)</f>
        <v>0</v>
      </c>
      <c r="BH382" s="105">
        <f>IF(N382="zníž. prenesená",J382,0)</f>
        <v>0</v>
      </c>
      <c r="BI382" s="105">
        <f>IF(N382="nulová",J382,0)</f>
        <v>0</v>
      </c>
      <c r="BJ382" s="18" t="s">
        <v>88</v>
      </c>
      <c r="BK382" s="105">
        <f>ROUND(I382*H382,2)</f>
        <v>0</v>
      </c>
      <c r="BL382" s="18" t="s">
        <v>278</v>
      </c>
      <c r="BM382" s="183" t="s">
        <v>4631</v>
      </c>
    </row>
    <row r="383" spans="1:65" s="13" customFormat="1" x14ac:dyDescent="0.1">
      <c r="B383" s="184"/>
      <c r="D383" s="185" t="s">
        <v>280</v>
      </c>
      <c r="E383" s="186" t="s">
        <v>1</v>
      </c>
      <c r="F383" s="187" t="s">
        <v>4632</v>
      </c>
      <c r="H383" s="188">
        <v>57.41</v>
      </c>
      <c r="I383" s="189"/>
      <c r="L383" s="184"/>
      <c r="M383" s="190"/>
      <c r="N383" s="191"/>
      <c r="O383" s="191"/>
      <c r="P383" s="191"/>
      <c r="Q383" s="191"/>
      <c r="R383" s="191"/>
      <c r="S383" s="191"/>
      <c r="T383" s="192"/>
      <c r="AT383" s="186" t="s">
        <v>280</v>
      </c>
      <c r="AU383" s="186" t="s">
        <v>88</v>
      </c>
      <c r="AV383" s="13" t="s">
        <v>88</v>
      </c>
      <c r="AW383" s="13" t="s">
        <v>29</v>
      </c>
      <c r="AX383" s="13" t="s">
        <v>75</v>
      </c>
      <c r="AY383" s="186" t="s">
        <v>271</v>
      </c>
    </row>
    <row r="384" spans="1:65" s="13" customFormat="1" x14ac:dyDescent="0.1">
      <c r="B384" s="184"/>
      <c r="D384" s="185" t="s">
        <v>280</v>
      </c>
      <c r="E384" s="186" t="s">
        <v>1</v>
      </c>
      <c r="F384" s="187" t="s">
        <v>4633</v>
      </c>
      <c r="H384" s="188">
        <v>22.58</v>
      </c>
      <c r="I384" s="189"/>
      <c r="L384" s="184"/>
      <c r="M384" s="190"/>
      <c r="N384" s="191"/>
      <c r="O384" s="191"/>
      <c r="P384" s="191"/>
      <c r="Q384" s="191"/>
      <c r="R384" s="191"/>
      <c r="S384" s="191"/>
      <c r="T384" s="192"/>
      <c r="AT384" s="186" t="s">
        <v>280</v>
      </c>
      <c r="AU384" s="186" t="s">
        <v>88</v>
      </c>
      <c r="AV384" s="13" t="s">
        <v>88</v>
      </c>
      <c r="AW384" s="13" t="s">
        <v>29</v>
      </c>
      <c r="AX384" s="13" t="s">
        <v>75</v>
      </c>
      <c r="AY384" s="186" t="s">
        <v>271</v>
      </c>
    </row>
    <row r="385" spans="1:65" s="13" customFormat="1" x14ac:dyDescent="0.1">
      <c r="B385" s="184"/>
      <c r="D385" s="185" t="s">
        <v>280</v>
      </c>
      <c r="E385" s="186" t="s">
        <v>1</v>
      </c>
      <c r="F385" s="187" t="s">
        <v>1123</v>
      </c>
      <c r="H385" s="188">
        <v>20.29</v>
      </c>
      <c r="I385" s="189"/>
      <c r="L385" s="184"/>
      <c r="M385" s="190"/>
      <c r="N385" s="191"/>
      <c r="O385" s="191"/>
      <c r="P385" s="191"/>
      <c r="Q385" s="191"/>
      <c r="R385" s="191"/>
      <c r="S385" s="191"/>
      <c r="T385" s="192"/>
      <c r="AT385" s="186" t="s">
        <v>280</v>
      </c>
      <c r="AU385" s="186" t="s">
        <v>88</v>
      </c>
      <c r="AV385" s="13" t="s">
        <v>88</v>
      </c>
      <c r="AW385" s="13" t="s">
        <v>29</v>
      </c>
      <c r="AX385" s="13" t="s">
        <v>75</v>
      </c>
      <c r="AY385" s="186" t="s">
        <v>271</v>
      </c>
    </row>
    <row r="386" spans="1:65" s="13" customFormat="1" x14ac:dyDescent="0.1">
      <c r="B386" s="184"/>
      <c r="D386" s="185" t="s">
        <v>280</v>
      </c>
      <c r="E386" s="186" t="s">
        <v>1</v>
      </c>
      <c r="F386" s="187" t="s">
        <v>4634</v>
      </c>
      <c r="H386" s="188">
        <v>68.19</v>
      </c>
      <c r="I386" s="189"/>
      <c r="L386" s="184"/>
      <c r="M386" s="190"/>
      <c r="N386" s="191"/>
      <c r="O386" s="191"/>
      <c r="P386" s="191"/>
      <c r="Q386" s="191"/>
      <c r="R386" s="191"/>
      <c r="S386" s="191"/>
      <c r="T386" s="192"/>
      <c r="AT386" s="186" t="s">
        <v>280</v>
      </c>
      <c r="AU386" s="186" t="s">
        <v>88</v>
      </c>
      <c r="AV386" s="13" t="s">
        <v>88</v>
      </c>
      <c r="AW386" s="13" t="s">
        <v>29</v>
      </c>
      <c r="AX386" s="13" t="s">
        <v>75</v>
      </c>
      <c r="AY386" s="186" t="s">
        <v>271</v>
      </c>
    </row>
    <row r="387" spans="1:65" s="13" customFormat="1" x14ac:dyDescent="0.1">
      <c r="B387" s="184"/>
      <c r="D387" s="185" t="s">
        <v>280</v>
      </c>
      <c r="E387" s="186" t="s">
        <v>1</v>
      </c>
      <c r="F387" s="187" t="s">
        <v>4635</v>
      </c>
      <c r="H387" s="188">
        <v>68.290000000000006</v>
      </c>
      <c r="I387" s="189"/>
      <c r="L387" s="184"/>
      <c r="M387" s="190"/>
      <c r="N387" s="191"/>
      <c r="O387" s="191"/>
      <c r="P387" s="191"/>
      <c r="Q387" s="191"/>
      <c r="R387" s="191"/>
      <c r="S387" s="191"/>
      <c r="T387" s="192"/>
      <c r="AT387" s="186" t="s">
        <v>280</v>
      </c>
      <c r="AU387" s="186" t="s">
        <v>88</v>
      </c>
      <c r="AV387" s="13" t="s">
        <v>88</v>
      </c>
      <c r="AW387" s="13" t="s">
        <v>29</v>
      </c>
      <c r="AX387" s="13" t="s">
        <v>75</v>
      </c>
      <c r="AY387" s="186" t="s">
        <v>271</v>
      </c>
    </row>
    <row r="388" spans="1:65" s="13" customFormat="1" x14ac:dyDescent="0.1">
      <c r="B388" s="184"/>
      <c r="D388" s="185" t="s">
        <v>280</v>
      </c>
      <c r="E388" s="186" t="s">
        <v>1</v>
      </c>
      <c r="F388" s="187" t="s">
        <v>1125</v>
      </c>
      <c r="H388" s="188">
        <v>1.96</v>
      </c>
      <c r="I388" s="189"/>
      <c r="L388" s="184"/>
      <c r="M388" s="190"/>
      <c r="N388" s="191"/>
      <c r="O388" s="191"/>
      <c r="P388" s="191"/>
      <c r="Q388" s="191"/>
      <c r="R388" s="191"/>
      <c r="S388" s="191"/>
      <c r="T388" s="192"/>
      <c r="AT388" s="186" t="s">
        <v>280</v>
      </c>
      <c r="AU388" s="186" t="s">
        <v>88</v>
      </c>
      <c r="AV388" s="13" t="s">
        <v>88</v>
      </c>
      <c r="AW388" s="13" t="s">
        <v>29</v>
      </c>
      <c r="AX388" s="13" t="s">
        <v>75</v>
      </c>
      <c r="AY388" s="186" t="s">
        <v>271</v>
      </c>
    </row>
    <row r="389" spans="1:65" s="13" customFormat="1" x14ac:dyDescent="0.1">
      <c r="B389" s="184"/>
      <c r="D389" s="185" t="s">
        <v>280</v>
      </c>
      <c r="E389" s="186" t="s">
        <v>1</v>
      </c>
      <c r="F389" s="187" t="s">
        <v>1126</v>
      </c>
      <c r="H389" s="188">
        <v>2.21</v>
      </c>
      <c r="I389" s="189"/>
      <c r="L389" s="184"/>
      <c r="M389" s="190"/>
      <c r="N389" s="191"/>
      <c r="O389" s="191"/>
      <c r="P389" s="191"/>
      <c r="Q389" s="191"/>
      <c r="R389" s="191"/>
      <c r="S389" s="191"/>
      <c r="T389" s="192"/>
      <c r="AT389" s="186" t="s">
        <v>280</v>
      </c>
      <c r="AU389" s="186" t="s">
        <v>88</v>
      </c>
      <c r="AV389" s="13" t="s">
        <v>88</v>
      </c>
      <c r="AW389" s="13" t="s">
        <v>29</v>
      </c>
      <c r="AX389" s="13" t="s">
        <v>75</v>
      </c>
      <c r="AY389" s="186" t="s">
        <v>271</v>
      </c>
    </row>
    <row r="390" spans="1:65" s="13" customFormat="1" x14ac:dyDescent="0.1">
      <c r="B390" s="184"/>
      <c r="D390" s="185" t="s">
        <v>280</v>
      </c>
      <c r="E390" s="186" t="s">
        <v>1</v>
      </c>
      <c r="F390" s="187" t="s">
        <v>1127</v>
      </c>
      <c r="H390" s="188">
        <v>9.1300000000000008</v>
      </c>
      <c r="I390" s="189"/>
      <c r="L390" s="184"/>
      <c r="M390" s="190"/>
      <c r="N390" s="191"/>
      <c r="O390" s="191"/>
      <c r="P390" s="191"/>
      <c r="Q390" s="191"/>
      <c r="R390" s="191"/>
      <c r="S390" s="191"/>
      <c r="T390" s="192"/>
      <c r="AT390" s="186" t="s">
        <v>280</v>
      </c>
      <c r="AU390" s="186" t="s">
        <v>88</v>
      </c>
      <c r="AV390" s="13" t="s">
        <v>88</v>
      </c>
      <c r="AW390" s="13" t="s">
        <v>29</v>
      </c>
      <c r="AX390" s="13" t="s">
        <v>75</v>
      </c>
      <c r="AY390" s="186" t="s">
        <v>271</v>
      </c>
    </row>
    <row r="391" spans="1:65" s="13" customFormat="1" x14ac:dyDescent="0.1">
      <c r="B391" s="184"/>
      <c r="D391" s="185" t="s">
        <v>280</v>
      </c>
      <c r="E391" s="186" t="s">
        <v>1</v>
      </c>
      <c r="F391" s="187" t="s">
        <v>4636</v>
      </c>
      <c r="H391" s="188">
        <v>6.96</v>
      </c>
      <c r="I391" s="189"/>
      <c r="L391" s="184"/>
      <c r="M391" s="190"/>
      <c r="N391" s="191"/>
      <c r="O391" s="191"/>
      <c r="P391" s="191"/>
      <c r="Q391" s="191"/>
      <c r="R391" s="191"/>
      <c r="S391" s="191"/>
      <c r="T391" s="192"/>
      <c r="AT391" s="186" t="s">
        <v>280</v>
      </c>
      <c r="AU391" s="186" t="s">
        <v>88</v>
      </c>
      <c r="AV391" s="13" t="s">
        <v>88</v>
      </c>
      <c r="AW391" s="13" t="s">
        <v>29</v>
      </c>
      <c r="AX391" s="13" t="s">
        <v>75</v>
      </c>
      <c r="AY391" s="186" t="s">
        <v>271</v>
      </c>
    </row>
    <row r="392" spans="1:65" s="14" customFormat="1" x14ac:dyDescent="0.1">
      <c r="B392" s="193"/>
      <c r="D392" s="185" t="s">
        <v>280</v>
      </c>
      <c r="E392" s="194" t="s">
        <v>1</v>
      </c>
      <c r="F392" s="195" t="s">
        <v>282</v>
      </c>
      <c r="H392" s="196">
        <v>257.02</v>
      </c>
      <c r="I392" s="197"/>
      <c r="L392" s="193"/>
      <c r="M392" s="198"/>
      <c r="N392" s="199"/>
      <c r="O392" s="199"/>
      <c r="P392" s="199"/>
      <c r="Q392" s="199"/>
      <c r="R392" s="199"/>
      <c r="S392" s="199"/>
      <c r="T392" s="200"/>
      <c r="AT392" s="194" t="s">
        <v>280</v>
      </c>
      <c r="AU392" s="194" t="s">
        <v>88</v>
      </c>
      <c r="AV392" s="14" t="s">
        <v>278</v>
      </c>
      <c r="AW392" s="14" t="s">
        <v>29</v>
      </c>
      <c r="AX392" s="14" t="s">
        <v>82</v>
      </c>
      <c r="AY392" s="194" t="s">
        <v>271</v>
      </c>
    </row>
    <row r="393" spans="1:65" s="2" customFormat="1" ht="44.25" customHeight="1" x14ac:dyDescent="0.15">
      <c r="A393" s="35"/>
      <c r="B393" s="141"/>
      <c r="C393" s="172" t="s">
        <v>1158</v>
      </c>
      <c r="D393" s="172" t="s">
        <v>274</v>
      </c>
      <c r="E393" s="173" t="s">
        <v>1129</v>
      </c>
      <c r="F393" s="174" t="s">
        <v>1130</v>
      </c>
      <c r="G393" s="175" t="s">
        <v>277</v>
      </c>
      <c r="H393" s="176">
        <v>126.98</v>
      </c>
      <c r="I393" s="177"/>
      <c r="J393" s="176">
        <f>ROUND(I393*H393,2)</f>
        <v>0</v>
      </c>
      <c r="K393" s="178"/>
      <c r="L393" s="36"/>
      <c r="M393" s="179" t="s">
        <v>1</v>
      </c>
      <c r="N393" s="180" t="s">
        <v>41</v>
      </c>
      <c r="O393" s="61"/>
      <c r="P393" s="181">
        <f>O393*H393</f>
        <v>0</v>
      </c>
      <c r="Q393" s="181">
        <v>2.5300000000000001E-3</v>
      </c>
      <c r="R393" s="181">
        <f>Q393*H393</f>
        <v>0.32125940000000003</v>
      </c>
      <c r="S393" s="181">
        <v>0</v>
      </c>
      <c r="T393" s="182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3" t="s">
        <v>278</v>
      </c>
      <c r="AT393" s="183" t="s">
        <v>274</v>
      </c>
      <c r="AU393" s="183" t="s">
        <v>88</v>
      </c>
      <c r="AY393" s="18" t="s">
        <v>271</v>
      </c>
      <c r="BE393" s="105">
        <f>IF(N393="základná",J393,0)</f>
        <v>0</v>
      </c>
      <c r="BF393" s="105">
        <f>IF(N393="znížená",J393,0)</f>
        <v>0</v>
      </c>
      <c r="BG393" s="105">
        <f>IF(N393="zákl. prenesená",J393,0)</f>
        <v>0</v>
      </c>
      <c r="BH393" s="105">
        <f>IF(N393="zníž. prenesená",J393,0)</f>
        <v>0</v>
      </c>
      <c r="BI393" s="105">
        <f>IF(N393="nulová",J393,0)</f>
        <v>0</v>
      </c>
      <c r="BJ393" s="18" t="s">
        <v>88</v>
      </c>
      <c r="BK393" s="105">
        <f>ROUND(I393*H393,2)</f>
        <v>0</v>
      </c>
      <c r="BL393" s="18" t="s">
        <v>278</v>
      </c>
      <c r="BM393" s="183" t="s">
        <v>4637</v>
      </c>
    </row>
    <row r="394" spans="1:65" s="13" customFormat="1" x14ac:dyDescent="0.1">
      <c r="B394" s="184"/>
      <c r="D394" s="185" t="s">
        <v>280</v>
      </c>
      <c r="E394" s="186" t="s">
        <v>1</v>
      </c>
      <c r="F394" s="187" t="s">
        <v>1132</v>
      </c>
      <c r="H394" s="188">
        <v>123.46</v>
      </c>
      <c r="I394" s="189"/>
      <c r="L394" s="184"/>
      <c r="M394" s="190"/>
      <c r="N394" s="191"/>
      <c r="O394" s="191"/>
      <c r="P394" s="191"/>
      <c r="Q394" s="191"/>
      <c r="R394" s="191"/>
      <c r="S394" s="191"/>
      <c r="T394" s="192"/>
      <c r="AT394" s="186" t="s">
        <v>280</v>
      </c>
      <c r="AU394" s="186" t="s">
        <v>88</v>
      </c>
      <c r="AV394" s="13" t="s">
        <v>88</v>
      </c>
      <c r="AW394" s="13" t="s">
        <v>29</v>
      </c>
      <c r="AX394" s="13" t="s">
        <v>75</v>
      </c>
      <c r="AY394" s="186" t="s">
        <v>271</v>
      </c>
    </row>
    <row r="395" spans="1:65" s="16" customFormat="1" x14ac:dyDescent="0.1">
      <c r="B395" s="209"/>
      <c r="D395" s="185" t="s">
        <v>280</v>
      </c>
      <c r="E395" s="210" t="s">
        <v>1</v>
      </c>
      <c r="F395" s="211" t="s">
        <v>1133</v>
      </c>
      <c r="H395" s="210" t="s">
        <v>1</v>
      </c>
      <c r="I395" s="212"/>
      <c r="L395" s="209"/>
      <c r="M395" s="213"/>
      <c r="N395" s="214"/>
      <c r="O395" s="214"/>
      <c r="P395" s="214"/>
      <c r="Q395" s="214"/>
      <c r="R395" s="214"/>
      <c r="S395" s="214"/>
      <c r="T395" s="215"/>
      <c r="AT395" s="210" t="s">
        <v>280</v>
      </c>
      <c r="AU395" s="210" t="s">
        <v>88</v>
      </c>
      <c r="AV395" s="16" t="s">
        <v>82</v>
      </c>
      <c r="AW395" s="16" t="s">
        <v>29</v>
      </c>
      <c r="AX395" s="16" t="s">
        <v>75</v>
      </c>
      <c r="AY395" s="210" t="s">
        <v>271</v>
      </c>
    </row>
    <row r="396" spans="1:65" s="13" customFormat="1" x14ac:dyDescent="0.1">
      <c r="B396" s="184"/>
      <c r="D396" s="185" t="s">
        <v>280</v>
      </c>
      <c r="E396" s="186" t="s">
        <v>1</v>
      </c>
      <c r="F396" s="187" t="s">
        <v>1134</v>
      </c>
      <c r="H396" s="188">
        <v>0.84</v>
      </c>
      <c r="I396" s="189"/>
      <c r="L396" s="184"/>
      <c r="M396" s="190"/>
      <c r="N396" s="191"/>
      <c r="O396" s="191"/>
      <c r="P396" s="191"/>
      <c r="Q396" s="191"/>
      <c r="R396" s="191"/>
      <c r="S396" s="191"/>
      <c r="T396" s="192"/>
      <c r="AT396" s="186" t="s">
        <v>280</v>
      </c>
      <c r="AU396" s="186" t="s">
        <v>88</v>
      </c>
      <c r="AV396" s="13" t="s">
        <v>88</v>
      </c>
      <c r="AW396" s="13" t="s">
        <v>29</v>
      </c>
      <c r="AX396" s="13" t="s">
        <v>75</v>
      </c>
      <c r="AY396" s="186" t="s">
        <v>271</v>
      </c>
    </row>
    <row r="397" spans="1:65" s="13" customFormat="1" x14ac:dyDescent="0.1">
      <c r="B397" s="184"/>
      <c r="D397" s="185" t="s">
        <v>280</v>
      </c>
      <c r="E397" s="186" t="s">
        <v>1</v>
      </c>
      <c r="F397" s="187" t="s">
        <v>1135</v>
      </c>
      <c r="H397" s="188">
        <v>0.91</v>
      </c>
      <c r="I397" s="189"/>
      <c r="L397" s="184"/>
      <c r="M397" s="190"/>
      <c r="N397" s="191"/>
      <c r="O397" s="191"/>
      <c r="P397" s="191"/>
      <c r="Q397" s="191"/>
      <c r="R397" s="191"/>
      <c r="S397" s="191"/>
      <c r="T397" s="192"/>
      <c r="AT397" s="186" t="s">
        <v>280</v>
      </c>
      <c r="AU397" s="186" t="s">
        <v>88</v>
      </c>
      <c r="AV397" s="13" t="s">
        <v>88</v>
      </c>
      <c r="AW397" s="13" t="s">
        <v>29</v>
      </c>
      <c r="AX397" s="13" t="s">
        <v>75</v>
      </c>
      <c r="AY397" s="186" t="s">
        <v>271</v>
      </c>
    </row>
    <row r="398" spans="1:65" s="13" customFormat="1" x14ac:dyDescent="0.1">
      <c r="B398" s="184"/>
      <c r="D398" s="185" t="s">
        <v>280</v>
      </c>
      <c r="E398" s="186" t="s">
        <v>1</v>
      </c>
      <c r="F398" s="187" t="s">
        <v>1136</v>
      </c>
      <c r="H398" s="188">
        <v>1.77</v>
      </c>
      <c r="I398" s="189"/>
      <c r="L398" s="184"/>
      <c r="M398" s="190"/>
      <c r="N398" s="191"/>
      <c r="O398" s="191"/>
      <c r="P398" s="191"/>
      <c r="Q398" s="191"/>
      <c r="R398" s="191"/>
      <c r="S398" s="191"/>
      <c r="T398" s="192"/>
      <c r="AT398" s="186" t="s">
        <v>280</v>
      </c>
      <c r="AU398" s="186" t="s">
        <v>88</v>
      </c>
      <c r="AV398" s="13" t="s">
        <v>88</v>
      </c>
      <c r="AW398" s="13" t="s">
        <v>29</v>
      </c>
      <c r="AX398" s="13" t="s">
        <v>75</v>
      </c>
      <c r="AY398" s="186" t="s">
        <v>271</v>
      </c>
    </row>
    <row r="399" spans="1:65" s="14" customFormat="1" x14ac:dyDescent="0.1">
      <c r="B399" s="193"/>
      <c r="D399" s="185" t="s">
        <v>280</v>
      </c>
      <c r="E399" s="194" t="s">
        <v>1</v>
      </c>
      <c r="F399" s="195" t="s">
        <v>282</v>
      </c>
      <c r="H399" s="196">
        <v>126.98</v>
      </c>
      <c r="I399" s="197"/>
      <c r="L399" s="193"/>
      <c r="M399" s="198"/>
      <c r="N399" s="199"/>
      <c r="O399" s="199"/>
      <c r="P399" s="199"/>
      <c r="Q399" s="199"/>
      <c r="R399" s="199"/>
      <c r="S399" s="199"/>
      <c r="T399" s="200"/>
      <c r="AT399" s="194" t="s">
        <v>280</v>
      </c>
      <c r="AU399" s="194" t="s">
        <v>88</v>
      </c>
      <c r="AV399" s="14" t="s">
        <v>278</v>
      </c>
      <c r="AW399" s="14" t="s">
        <v>29</v>
      </c>
      <c r="AX399" s="14" t="s">
        <v>82</v>
      </c>
      <c r="AY399" s="194" t="s">
        <v>271</v>
      </c>
    </row>
    <row r="400" spans="1:65" s="2" customFormat="1" ht="16.5" customHeight="1" x14ac:dyDescent="0.15">
      <c r="A400" s="35"/>
      <c r="B400" s="141"/>
      <c r="C400" s="224" t="s">
        <v>1162</v>
      </c>
      <c r="D400" s="225" t="s">
        <v>1138</v>
      </c>
      <c r="E400" s="226" t="s">
        <v>1139</v>
      </c>
      <c r="F400" s="227" t="s">
        <v>1140</v>
      </c>
      <c r="G400" s="228" t="s">
        <v>277</v>
      </c>
      <c r="H400" s="229">
        <v>133.33000000000001</v>
      </c>
      <c r="I400" s="230"/>
      <c r="J400" s="229">
        <f>ROUND(I400*H400,2)</f>
        <v>0</v>
      </c>
      <c r="K400" s="231"/>
      <c r="L400" s="232"/>
      <c r="M400" s="233" t="s">
        <v>1</v>
      </c>
      <c r="N400" s="234" t="s">
        <v>41</v>
      </c>
      <c r="O400" s="61"/>
      <c r="P400" s="181">
        <f>O400*H400</f>
        <v>0</v>
      </c>
      <c r="Q400" s="181">
        <v>1.46E-2</v>
      </c>
      <c r="R400" s="181">
        <f>Q400*H400</f>
        <v>1.9466180000000002</v>
      </c>
      <c r="S400" s="181">
        <v>0</v>
      </c>
      <c r="T400" s="182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183" t="s">
        <v>316</v>
      </c>
      <c r="AT400" s="183" t="s">
        <v>1138</v>
      </c>
      <c r="AU400" s="183" t="s">
        <v>88</v>
      </c>
      <c r="AY400" s="18" t="s">
        <v>271</v>
      </c>
      <c r="BE400" s="105">
        <f>IF(N400="základná",J400,0)</f>
        <v>0</v>
      </c>
      <c r="BF400" s="105">
        <f>IF(N400="znížená",J400,0)</f>
        <v>0</v>
      </c>
      <c r="BG400" s="105">
        <f>IF(N400="zákl. prenesená",J400,0)</f>
        <v>0</v>
      </c>
      <c r="BH400" s="105">
        <f>IF(N400="zníž. prenesená",J400,0)</f>
        <v>0</v>
      </c>
      <c r="BI400" s="105">
        <f>IF(N400="nulová",J400,0)</f>
        <v>0</v>
      </c>
      <c r="BJ400" s="18" t="s">
        <v>88</v>
      </c>
      <c r="BK400" s="105">
        <f>ROUND(I400*H400,2)</f>
        <v>0</v>
      </c>
      <c r="BL400" s="18" t="s">
        <v>278</v>
      </c>
      <c r="BM400" s="183" t="s">
        <v>4638</v>
      </c>
    </row>
    <row r="401" spans="1:65" s="2" customFormat="1" ht="16.5" x14ac:dyDescent="0.1">
      <c r="A401" s="35"/>
      <c r="B401" s="36"/>
      <c r="C401" s="35"/>
      <c r="D401" s="185" t="s">
        <v>1142</v>
      </c>
      <c r="E401" s="35"/>
      <c r="F401" s="235" t="s">
        <v>1143</v>
      </c>
      <c r="G401" s="35"/>
      <c r="H401" s="35"/>
      <c r="I401" s="142"/>
      <c r="J401" s="35"/>
      <c r="K401" s="35"/>
      <c r="L401" s="36"/>
      <c r="M401" s="236"/>
      <c r="N401" s="237"/>
      <c r="O401" s="61"/>
      <c r="P401" s="61"/>
      <c r="Q401" s="61"/>
      <c r="R401" s="61"/>
      <c r="S401" s="61"/>
      <c r="T401" s="62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T401" s="18" t="s">
        <v>1142</v>
      </c>
      <c r="AU401" s="18" t="s">
        <v>88</v>
      </c>
    </row>
    <row r="402" spans="1:65" s="2" customFormat="1" ht="21.75" customHeight="1" x14ac:dyDescent="0.15">
      <c r="A402" s="35"/>
      <c r="B402" s="141"/>
      <c r="C402" s="172" t="s">
        <v>1172</v>
      </c>
      <c r="D402" s="172" t="s">
        <v>274</v>
      </c>
      <c r="E402" s="173" t="s">
        <v>1145</v>
      </c>
      <c r="F402" s="174" t="s">
        <v>1146</v>
      </c>
      <c r="G402" s="175" t="s">
        <v>277</v>
      </c>
      <c r="H402" s="176">
        <v>813.67</v>
      </c>
      <c r="I402" s="177"/>
      <c r="J402" s="176">
        <f>ROUND(I402*H402,2)</f>
        <v>0</v>
      </c>
      <c r="K402" s="178"/>
      <c r="L402" s="36"/>
      <c r="M402" s="179" t="s">
        <v>1</v>
      </c>
      <c r="N402" s="180" t="s">
        <v>41</v>
      </c>
      <c r="O402" s="61"/>
      <c r="P402" s="181">
        <f>O402*H402</f>
        <v>0</v>
      </c>
      <c r="Q402" s="181">
        <v>4.3E-3</v>
      </c>
      <c r="R402" s="181">
        <f>Q402*H402</f>
        <v>3.4987809999999997</v>
      </c>
      <c r="S402" s="181">
        <v>0</v>
      </c>
      <c r="T402" s="182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83" t="s">
        <v>278</v>
      </c>
      <c r="AT402" s="183" t="s">
        <v>274</v>
      </c>
      <c r="AU402" s="183" t="s">
        <v>88</v>
      </c>
      <c r="AY402" s="18" t="s">
        <v>271</v>
      </c>
      <c r="BE402" s="105">
        <f>IF(N402="základná",J402,0)</f>
        <v>0</v>
      </c>
      <c r="BF402" s="105">
        <f>IF(N402="znížená",J402,0)</f>
        <v>0</v>
      </c>
      <c r="BG402" s="105">
        <f>IF(N402="zákl. prenesená",J402,0)</f>
        <v>0</v>
      </c>
      <c r="BH402" s="105">
        <f>IF(N402="zníž. prenesená",J402,0)</f>
        <v>0</v>
      </c>
      <c r="BI402" s="105">
        <f>IF(N402="nulová",J402,0)</f>
        <v>0</v>
      </c>
      <c r="BJ402" s="18" t="s">
        <v>88</v>
      </c>
      <c r="BK402" s="105">
        <f>ROUND(I402*H402,2)</f>
        <v>0</v>
      </c>
      <c r="BL402" s="18" t="s">
        <v>278</v>
      </c>
      <c r="BM402" s="183" t="s">
        <v>4639</v>
      </c>
    </row>
    <row r="403" spans="1:65" s="13" customFormat="1" ht="19.5" x14ac:dyDescent="0.1">
      <c r="B403" s="184"/>
      <c r="D403" s="185" t="s">
        <v>280</v>
      </c>
      <c r="E403" s="186" t="s">
        <v>1</v>
      </c>
      <c r="F403" s="187" t="s">
        <v>4640</v>
      </c>
      <c r="H403" s="188">
        <v>779.54</v>
      </c>
      <c r="I403" s="189"/>
      <c r="L403" s="184"/>
      <c r="M403" s="190"/>
      <c r="N403" s="191"/>
      <c r="O403" s="191"/>
      <c r="P403" s="191"/>
      <c r="Q403" s="191"/>
      <c r="R403" s="191"/>
      <c r="S403" s="191"/>
      <c r="T403" s="192"/>
      <c r="AT403" s="186" t="s">
        <v>280</v>
      </c>
      <c r="AU403" s="186" t="s">
        <v>88</v>
      </c>
      <c r="AV403" s="13" t="s">
        <v>88</v>
      </c>
      <c r="AW403" s="13" t="s">
        <v>29</v>
      </c>
      <c r="AX403" s="13" t="s">
        <v>75</v>
      </c>
      <c r="AY403" s="186" t="s">
        <v>271</v>
      </c>
    </row>
    <row r="404" spans="1:65" s="16" customFormat="1" x14ac:dyDescent="0.1">
      <c r="B404" s="209"/>
      <c r="D404" s="185" t="s">
        <v>280</v>
      </c>
      <c r="E404" s="210" t="s">
        <v>1</v>
      </c>
      <c r="F404" s="211" t="s">
        <v>1149</v>
      </c>
      <c r="H404" s="210" t="s">
        <v>1</v>
      </c>
      <c r="I404" s="212"/>
      <c r="L404" s="209"/>
      <c r="M404" s="213"/>
      <c r="N404" s="214"/>
      <c r="O404" s="214"/>
      <c r="P404" s="214"/>
      <c r="Q404" s="214"/>
      <c r="R404" s="214"/>
      <c r="S404" s="214"/>
      <c r="T404" s="215"/>
      <c r="AT404" s="210" t="s">
        <v>280</v>
      </c>
      <c r="AU404" s="210" t="s">
        <v>88</v>
      </c>
      <c r="AV404" s="16" t="s">
        <v>82</v>
      </c>
      <c r="AW404" s="16" t="s">
        <v>29</v>
      </c>
      <c r="AX404" s="16" t="s">
        <v>75</v>
      </c>
      <c r="AY404" s="210" t="s">
        <v>271</v>
      </c>
    </row>
    <row r="405" spans="1:65" s="13" customFormat="1" x14ac:dyDescent="0.1">
      <c r="B405" s="184"/>
      <c r="D405" s="185" t="s">
        <v>280</v>
      </c>
      <c r="E405" s="186" t="s">
        <v>1</v>
      </c>
      <c r="F405" s="187" t="s">
        <v>1150</v>
      </c>
      <c r="H405" s="188">
        <v>21.13</v>
      </c>
      <c r="I405" s="189"/>
      <c r="L405" s="184"/>
      <c r="M405" s="190"/>
      <c r="N405" s="191"/>
      <c r="O405" s="191"/>
      <c r="P405" s="191"/>
      <c r="Q405" s="191"/>
      <c r="R405" s="191"/>
      <c r="S405" s="191"/>
      <c r="T405" s="192"/>
      <c r="AT405" s="186" t="s">
        <v>280</v>
      </c>
      <c r="AU405" s="186" t="s">
        <v>88</v>
      </c>
      <c r="AV405" s="13" t="s">
        <v>88</v>
      </c>
      <c r="AW405" s="13" t="s">
        <v>29</v>
      </c>
      <c r="AX405" s="13" t="s">
        <v>75</v>
      </c>
      <c r="AY405" s="186" t="s">
        <v>271</v>
      </c>
    </row>
    <row r="406" spans="1:65" s="13" customFormat="1" x14ac:dyDescent="0.1">
      <c r="B406" s="184"/>
      <c r="D406" s="185" t="s">
        <v>280</v>
      </c>
      <c r="E406" s="186" t="s">
        <v>1</v>
      </c>
      <c r="F406" s="187" t="s">
        <v>1151</v>
      </c>
      <c r="H406" s="188">
        <v>3.01</v>
      </c>
      <c r="I406" s="189"/>
      <c r="L406" s="184"/>
      <c r="M406" s="190"/>
      <c r="N406" s="191"/>
      <c r="O406" s="191"/>
      <c r="P406" s="191"/>
      <c r="Q406" s="191"/>
      <c r="R406" s="191"/>
      <c r="S406" s="191"/>
      <c r="T406" s="192"/>
      <c r="AT406" s="186" t="s">
        <v>280</v>
      </c>
      <c r="AU406" s="186" t="s">
        <v>88</v>
      </c>
      <c r="AV406" s="13" t="s">
        <v>88</v>
      </c>
      <c r="AW406" s="13" t="s">
        <v>29</v>
      </c>
      <c r="AX406" s="13" t="s">
        <v>75</v>
      </c>
      <c r="AY406" s="186" t="s">
        <v>271</v>
      </c>
    </row>
    <row r="407" spans="1:65" s="13" customFormat="1" x14ac:dyDescent="0.1">
      <c r="B407" s="184"/>
      <c r="D407" s="185" t="s">
        <v>280</v>
      </c>
      <c r="E407" s="186" t="s">
        <v>1</v>
      </c>
      <c r="F407" s="187" t="s">
        <v>1152</v>
      </c>
      <c r="H407" s="188">
        <v>2.8</v>
      </c>
      <c r="I407" s="189"/>
      <c r="L407" s="184"/>
      <c r="M407" s="190"/>
      <c r="N407" s="191"/>
      <c r="O407" s="191"/>
      <c r="P407" s="191"/>
      <c r="Q407" s="191"/>
      <c r="R407" s="191"/>
      <c r="S407" s="191"/>
      <c r="T407" s="192"/>
      <c r="AT407" s="186" t="s">
        <v>280</v>
      </c>
      <c r="AU407" s="186" t="s">
        <v>88</v>
      </c>
      <c r="AV407" s="13" t="s">
        <v>88</v>
      </c>
      <c r="AW407" s="13" t="s">
        <v>29</v>
      </c>
      <c r="AX407" s="13" t="s">
        <v>75</v>
      </c>
      <c r="AY407" s="186" t="s">
        <v>271</v>
      </c>
    </row>
    <row r="408" spans="1:65" s="13" customFormat="1" x14ac:dyDescent="0.1">
      <c r="B408" s="184"/>
      <c r="D408" s="185" t="s">
        <v>280</v>
      </c>
      <c r="E408" s="186" t="s">
        <v>1</v>
      </c>
      <c r="F408" s="187" t="s">
        <v>1153</v>
      </c>
      <c r="H408" s="188">
        <v>7.19</v>
      </c>
      <c r="I408" s="189"/>
      <c r="L408" s="184"/>
      <c r="M408" s="190"/>
      <c r="N408" s="191"/>
      <c r="O408" s="191"/>
      <c r="P408" s="191"/>
      <c r="Q408" s="191"/>
      <c r="R408" s="191"/>
      <c r="S408" s="191"/>
      <c r="T408" s="192"/>
      <c r="AT408" s="186" t="s">
        <v>280</v>
      </c>
      <c r="AU408" s="186" t="s">
        <v>88</v>
      </c>
      <c r="AV408" s="13" t="s">
        <v>88</v>
      </c>
      <c r="AW408" s="13" t="s">
        <v>29</v>
      </c>
      <c r="AX408" s="13" t="s">
        <v>75</v>
      </c>
      <c r="AY408" s="186" t="s">
        <v>271</v>
      </c>
    </row>
    <row r="409" spans="1:65" s="14" customFormat="1" x14ac:dyDescent="0.1">
      <c r="B409" s="193"/>
      <c r="D409" s="185" t="s">
        <v>280</v>
      </c>
      <c r="E409" s="194" t="s">
        <v>1</v>
      </c>
      <c r="F409" s="195" t="s">
        <v>282</v>
      </c>
      <c r="H409" s="196">
        <v>813.67</v>
      </c>
      <c r="I409" s="197"/>
      <c r="L409" s="193"/>
      <c r="M409" s="198"/>
      <c r="N409" s="199"/>
      <c r="O409" s="199"/>
      <c r="P409" s="199"/>
      <c r="Q409" s="199"/>
      <c r="R409" s="199"/>
      <c r="S409" s="199"/>
      <c r="T409" s="200"/>
      <c r="AT409" s="194" t="s">
        <v>280</v>
      </c>
      <c r="AU409" s="194" t="s">
        <v>88</v>
      </c>
      <c r="AV409" s="14" t="s">
        <v>278</v>
      </c>
      <c r="AW409" s="14" t="s">
        <v>29</v>
      </c>
      <c r="AX409" s="14" t="s">
        <v>82</v>
      </c>
      <c r="AY409" s="194" t="s">
        <v>271</v>
      </c>
    </row>
    <row r="410" spans="1:65" s="2" customFormat="1" ht="21.75" customHeight="1" x14ac:dyDescent="0.15">
      <c r="A410" s="35"/>
      <c r="B410" s="141"/>
      <c r="C410" s="172" t="s">
        <v>1178</v>
      </c>
      <c r="D410" s="172" t="s">
        <v>274</v>
      </c>
      <c r="E410" s="173" t="s">
        <v>1155</v>
      </c>
      <c r="F410" s="174" t="s">
        <v>1156</v>
      </c>
      <c r="G410" s="175" t="s">
        <v>277</v>
      </c>
      <c r="H410" s="176">
        <v>903</v>
      </c>
      <c r="I410" s="177"/>
      <c r="J410" s="176">
        <f>ROUND(I410*H410,2)</f>
        <v>0</v>
      </c>
      <c r="K410" s="178"/>
      <c r="L410" s="36"/>
      <c r="M410" s="179" t="s">
        <v>1</v>
      </c>
      <c r="N410" s="180" t="s">
        <v>41</v>
      </c>
      <c r="O410" s="61"/>
      <c r="P410" s="181">
        <f>O410*H410</f>
        <v>0</v>
      </c>
      <c r="Q410" s="181">
        <v>4.0000000000000002E-4</v>
      </c>
      <c r="R410" s="181">
        <f>Q410*H410</f>
        <v>0.36120000000000002</v>
      </c>
      <c r="S410" s="181">
        <v>0</v>
      </c>
      <c r="T410" s="182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83" t="s">
        <v>278</v>
      </c>
      <c r="AT410" s="183" t="s">
        <v>274</v>
      </c>
      <c r="AU410" s="183" t="s">
        <v>88</v>
      </c>
      <c r="AY410" s="18" t="s">
        <v>271</v>
      </c>
      <c r="BE410" s="105">
        <f>IF(N410="základná",J410,0)</f>
        <v>0</v>
      </c>
      <c r="BF410" s="105">
        <f>IF(N410="znížená",J410,0)</f>
        <v>0</v>
      </c>
      <c r="BG410" s="105">
        <f>IF(N410="zákl. prenesená",J410,0)</f>
        <v>0</v>
      </c>
      <c r="BH410" s="105">
        <f>IF(N410="zníž. prenesená",J410,0)</f>
        <v>0</v>
      </c>
      <c r="BI410" s="105">
        <f>IF(N410="nulová",J410,0)</f>
        <v>0</v>
      </c>
      <c r="BJ410" s="18" t="s">
        <v>88</v>
      </c>
      <c r="BK410" s="105">
        <f>ROUND(I410*H410,2)</f>
        <v>0</v>
      </c>
      <c r="BL410" s="18" t="s">
        <v>278</v>
      </c>
      <c r="BM410" s="183" t="s">
        <v>4641</v>
      </c>
    </row>
    <row r="411" spans="1:65" s="13" customFormat="1" ht="19.5" x14ac:dyDescent="0.1">
      <c r="B411" s="184"/>
      <c r="D411" s="185" t="s">
        <v>280</v>
      </c>
      <c r="E411" s="186" t="s">
        <v>1</v>
      </c>
      <c r="F411" s="187" t="s">
        <v>4640</v>
      </c>
      <c r="H411" s="188">
        <v>779.54</v>
      </c>
      <c r="I411" s="189"/>
      <c r="L411" s="184"/>
      <c r="M411" s="190"/>
      <c r="N411" s="191"/>
      <c r="O411" s="191"/>
      <c r="P411" s="191"/>
      <c r="Q411" s="191"/>
      <c r="R411" s="191"/>
      <c r="S411" s="191"/>
      <c r="T411" s="192"/>
      <c r="AT411" s="186" t="s">
        <v>280</v>
      </c>
      <c r="AU411" s="186" t="s">
        <v>88</v>
      </c>
      <c r="AV411" s="13" t="s">
        <v>88</v>
      </c>
      <c r="AW411" s="13" t="s">
        <v>29</v>
      </c>
      <c r="AX411" s="13" t="s">
        <v>75</v>
      </c>
      <c r="AY411" s="186" t="s">
        <v>271</v>
      </c>
    </row>
    <row r="412" spans="1:65" s="13" customFormat="1" x14ac:dyDescent="0.1">
      <c r="B412" s="184"/>
      <c r="D412" s="185" t="s">
        <v>280</v>
      </c>
      <c r="E412" s="186" t="s">
        <v>1</v>
      </c>
      <c r="F412" s="187" t="s">
        <v>1132</v>
      </c>
      <c r="H412" s="188">
        <v>123.46</v>
      </c>
      <c r="I412" s="189"/>
      <c r="L412" s="184"/>
      <c r="M412" s="190"/>
      <c r="N412" s="191"/>
      <c r="O412" s="191"/>
      <c r="P412" s="191"/>
      <c r="Q412" s="191"/>
      <c r="R412" s="191"/>
      <c r="S412" s="191"/>
      <c r="T412" s="192"/>
      <c r="AT412" s="186" t="s">
        <v>280</v>
      </c>
      <c r="AU412" s="186" t="s">
        <v>88</v>
      </c>
      <c r="AV412" s="13" t="s">
        <v>88</v>
      </c>
      <c r="AW412" s="13" t="s">
        <v>29</v>
      </c>
      <c r="AX412" s="13" t="s">
        <v>75</v>
      </c>
      <c r="AY412" s="186" t="s">
        <v>271</v>
      </c>
    </row>
    <row r="413" spans="1:65" s="14" customFormat="1" x14ac:dyDescent="0.1">
      <c r="B413" s="193"/>
      <c r="D413" s="185" t="s">
        <v>280</v>
      </c>
      <c r="E413" s="194" t="s">
        <v>1</v>
      </c>
      <c r="F413" s="195" t="s">
        <v>282</v>
      </c>
      <c r="H413" s="196">
        <v>903</v>
      </c>
      <c r="I413" s="197"/>
      <c r="L413" s="193"/>
      <c r="M413" s="198"/>
      <c r="N413" s="199"/>
      <c r="O413" s="199"/>
      <c r="P413" s="199"/>
      <c r="Q413" s="199"/>
      <c r="R413" s="199"/>
      <c r="S413" s="199"/>
      <c r="T413" s="200"/>
      <c r="AT413" s="194" t="s">
        <v>280</v>
      </c>
      <c r="AU413" s="194" t="s">
        <v>88</v>
      </c>
      <c r="AV413" s="14" t="s">
        <v>278</v>
      </c>
      <c r="AW413" s="14" t="s">
        <v>29</v>
      </c>
      <c r="AX413" s="14" t="s">
        <v>82</v>
      </c>
      <c r="AY413" s="194" t="s">
        <v>271</v>
      </c>
    </row>
    <row r="414" spans="1:65" s="2" customFormat="1" ht="21.75" customHeight="1" x14ac:dyDescent="0.15">
      <c r="A414" s="35"/>
      <c r="B414" s="141"/>
      <c r="C414" s="172" t="s">
        <v>1189</v>
      </c>
      <c r="D414" s="172" t="s">
        <v>274</v>
      </c>
      <c r="E414" s="173" t="s">
        <v>4642</v>
      </c>
      <c r="F414" s="174" t="s">
        <v>4643</v>
      </c>
      <c r="G414" s="175" t="s">
        <v>277</v>
      </c>
      <c r="H414" s="176">
        <v>2</v>
      </c>
      <c r="I414" s="177"/>
      <c r="J414" s="176">
        <f>ROUND(I414*H414,2)</f>
        <v>0</v>
      </c>
      <c r="K414" s="178"/>
      <c r="L414" s="36"/>
      <c r="M414" s="179" t="s">
        <v>1</v>
      </c>
      <c r="N414" s="180" t="s">
        <v>41</v>
      </c>
      <c r="O414" s="61"/>
      <c r="P414" s="181">
        <f>O414*H414</f>
        <v>0</v>
      </c>
      <c r="Q414" s="181">
        <v>2.1700000000000001E-3</v>
      </c>
      <c r="R414" s="181">
        <f>Q414*H414</f>
        <v>4.3400000000000001E-3</v>
      </c>
      <c r="S414" s="181">
        <v>0</v>
      </c>
      <c r="T414" s="182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83" t="s">
        <v>278</v>
      </c>
      <c r="AT414" s="183" t="s">
        <v>274</v>
      </c>
      <c r="AU414" s="183" t="s">
        <v>88</v>
      </c>
      <c r="AY414" s="18" t="s">
        <v>271</v>
      </c>
      <c r="BE414" s="105">
        <f>IF(N414="základná",J414,0)</f>
        <v>0</v>
      </c>
      <c r="BF414" s="105">
        <f>IF(N414="znížená",J414,0)</f>
        <v>0</v>
      </c>
      <c r="BG414" s="105">
        <f>IF(N414="zákl. prenesená",J414,0)</f>
        <v>0</v>
      </c>
      <c r="BH414" s="105">
        <f>IF(N414="zníž. prenesená",J414,0)</f>
        <v>0</v>
      </c>
      <c r="BI414" s="105">
        <f>IF(N414="nulová",J414,0)</f>
        <v>0</v>
      </c>
      <c r="BJ414" s="18" t="s">
        <v>88</v>
      </c>
      <c r="BK414" s="105">
        <f>ROUND(I414*H414,2)</f>
        <v>0</v>
      </c>
      <c r="BL414" s="18" t="s">
        <v>278</v>
      </c>
      <c r="BM414" s="183" t="s">
        <v>4644</v>
      </c>
    </row>
    <row r="415" spans="1:65" s="2" customFormat="1" ht="21.75" customHeight="1" x14ac:dyDescent="0.15">
      <c r="A415" s="35"/>
      <c r="B415" s="141"/>
      <c r="C415" s="172" t="s">
        <v>1197</v>
      </c>
      <c r="D415" s="172" t="s">
        <v>274</v>
      </c>
      <c r="E415" s="173" t="s">
        <v>1159</v>
      </c>
      <c r="F415" s="174" t="s">
        <v>1160</v>
      </c>
      <c r="G415" s="175" t="s">
        <v>277</v>
      </c>
      <c r="H415" s="176">
        <v>2</v>
      </c>
      <c r="I415" s="177"/>
      <c r="J415" s="176">
        <f>ROUND(I415*H415,2)</f>
        <v>0</v>
      </c>
      <c r="K415" s="178"/>
      <c r="L415" s="36"/>
      <c r="M415" s="179" t="s">
        <v>1</v>
      </c>
      <c r="N415" s="180" t="s">
        <v>41</v>
      </c>
      <c r="O415" s="61"/>
      <c r="P415" s="181">
        <f>O415*H415</f>
        <v>0</v>
      </c>
      <c r="Q415" s="181">
        <v>2.1700000000000001E-3</v>
      </c>
      <c r="R415" s="181">
        <f>Q415*H415</f>
        <v>4.3400000000000001E-3</v>
      </c>
      <c r="S415" s="181">
        <v>0</v>
      </c>
      <c r="T415" s="182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83" t="s">
        <v>278</v>
      </c>
      <c r="AT415" s="183" t="s">
        <v>274</v>
      </c>
      <c r="AU415" s="183" t="s">
        <v>88</v>
      </c>
      <c r="AY415" s="18" t="s">
        <v>271</v>
      </c>
      <c r="BE415" s="105">
        <f>IF(N415="základná",J415,0)</f>
        <v>0</v>
      </c>
      <c r="BF415" s="105">
        <f>IF(N415="znížená",J415,0)</f>
        <v>0</v>
      </c>
      <c r="BG415" s="105">
        <f>IF(N415="zákl. prenesená",J415,0)</f>
        <v>0</v>
      </c>
      <c r="BH415" s="105">
        <f>IF(N415="zníž. prenesená",J415,0)</f>
        <v>0</v>
      </c>
      <c r="BI415" s="105">
        <f>IF(N415="nulová",J415,0)</f>
        <v>0</v>
      </c>
      <c r="BJ415" s="18" t="s">
        <v>88</v>
      </c>
      <c r="BK415" s="105">
        <f>ROUND(I415*H415,2)</f>
        <v>0</v>
      </c>
      <c r="BL415" s="18" t="s">
        <v>278</v>
      </c>
      <c r="BM415" s="183" t="s">
        <v>4645</v>
      </c>
    </row>
    <row r="416" spans="1:65" s="2" customFormat="1" ht="21.75" customHeight="1" x14ac:dyDescent="0.15">
      <c r="A416" s="35"/>
      <c r="B416" s="141"/>
      <c r="C416" s="172" t="s">
        <v>1204</v>
      </c>
      <c r="D416" s="172" t="s">
        <v>274</v>
      </c>
      <c r="E416" s="173" t="s">
        <v>1163</v>
      </c>
      <c r="F416" s="174" t="s">
        <v>1164</v>
      </c>
      <c r="G416" s="175" t="s">
        <v>277</v>
      </c>
      <c r="H416" s="176">
        <v>30.43</v>
      </c>
      <c r="I416" s="177"/>
      <c r="J416" s="176">
        <f>ROUND(I416*H416,2)</f>
        <v>0</v>
      </c>
      <c r="K416" s="178"/>
      <c r="L416" s="36"/>
      <c r="M416" s="179" t="s">
        <v>1</v>
      </c>
      <c r="N416" s="180" t="s">
        <v>41</v>
      </c>
      <c r="O416" s="61"/>
      <c r="P416" s="181">
        <f>O416*H416</f>
        <v>0</v>
      </c>
      <c r="Q416" s="181">
        <v>1.5774E-2</v>
      </c>
      <c r="R416" s="181">
        <f>Q416*H416</f>
        <v>0.48000282</v>
      </c>
      <c r="S416" s="181">
        <v>0</v>
      </c>
      <c r="T416" s="182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183" t="s">
        <v>278</v>
      </c>
      <c r="AT416" s="183" t="s">
        <v>274</v>
      </c>
      <c r="AU416" s="183" t="s">
        <v>88</v>
      </c>
      <c r="AY416" s="18" t="s">
        <v>271</v>
      </c>
      <c r="BE416" s="105">
        <f>IF(N416="základná",J416,0)</f>
        <v>0</v>
      </c>
      <c r="BF416" s="105">
        <f>IF(N416="znížená",J416,0)</f>
        <v>0</v>
      </c>
      <c r="BG416" s="105">
        <f>IF(N416="zákl. prenesená",J416,0)</f>
        <v>0</v>
      </c>
      <c r="BH416" s="105">
        <f>IF(N416="zníž. prenesená",J416,0)</f>
        <v>0</v>
      </c>
      <c r="BI416" s="105">
        <f>IF(N416="nulová",J416,0)</f>
        <v>0</v>
      </c>
      <c r="BJ416" s="18" t="s">
        <v>88</v>
      </c>
      <c r="BK416" s="105">
        <f>ROUND(I416*H416,2)</f>
        <v>0</v>
      </c>
      <c r="BL416" s="18" t="s">
        <v>278</v>
      </c>
      <c r="BM416" s="183" t="s">
        <v>4646</v>
      </c>
    </row>
    <row r="417" spans="1:65" s="13" customFormat="1" x14ac:dyDescent="0.1">
      <c r="B417" s="184"/>
      <c r="D417" s="185" t="s">
        <v>280</v>
      </c>
      <c r="E417" s="186" t="s">
        <v>1</v>
      </c>
      <c r="F417" s="187" t="s">
        <v>1166</v>
      </c>
      <c r="H417" s="188">
        <v>16.78</v>
      </c>
      <c r="I417" s="189"/>
      <c r="L417" s="184"/>
      <c r="M417" s="190"/>
      <c r="N417" s="191"/>
      <c r="O417" s="191"/>
      <c r="P417" s="191"/>
      <c r="Q417" s="191"/>
      <c r="R417" s="191"/>
      <c r="S417" s="191"/>
      <c r="T417" s="192"/>
      <c r="AT417" s="186" t="s">
        <v>280</v>
      </c>
      <c r="AU417" s="186" t="s">
        <v>88</v>
      </c>
      <c r="AV417" s="13" t="s">
        <v>88</v>
      </c>
      <c r="AW417" s="13" t="s">
        <v>29</v>
      </c>
      <c r="AX417" s="13" t="s">
        <v>75</v>
      </c>
      <c r="AY417" s="186" t="s">
        <v>271</v>
      </c>
    </row>
    <row r="418" spans="1:65" s="13" customFormat="1" x14ac:dyDescent="0.1">
      <c r="B418" s="184"/>
      <c r="D418" s="185" t="s">
        <v>280</v>
      </c>
      <c r="E418" s="186" t="s">
        <v>1</v>
      </c>
      <c r="F418" s="187" t="s">
        <v>1167</v>
      </c>
      <c r="H418" s="188">
        <v>1.28</v>
      </c>
      <c r="I418" s="189"/>
      <c r="L418" s="184"/>
      <c r="M418" s="190"/>
      <c r="N418" s="191"/>
      <c r="O418" s="191"/>
      <c r="P418" s="191"/>
      <c r="Q418" s="191"/>
      <c r="R418" s="191"/>
      <c r="S418" s="191"/>
      <c r="T418" s="192"/>
      <c r="AT418" s="186" t="s">
        <v>280</v>
      </c>
      <c r="AU418" s="186" t="s">
        <v>88</v>
      </c>
      <c r="AV418" s="13" t="s">
        <v>88</v>
      </c>
      <c r="AW418" s="13" t="s">
        <v>29</v>
      </c>
      <c r="AX418" s="13" t="s">
        <v>75</v>
      </c>
      <c r="AY418" s="186" t="s">
        <v>271</v>
      </c>
    </row>
    <row r="419" spans="1:65" s="13" customFormat="1" x14ac:dyDescent="0.1">
      <c r="B419" s="184"/>
      <c r="D419" s="185" t="s">
        <v>280</v>
      </c>
      <c r="E419" s="186" t="s">
        <v>1</v>
      </c>
      <c r="F419" s="187" t="s">
        <v>1168</v>
      </c>
      <c r="H419" s="188">
        <v>9.17</v>
      </c>
      <c r="I419" s="189"/>
      <c r="L419" s="184"/>
      <c r="M419" s="190"/>
      <c r="N419" s="191"/>
      <c r="O419" s="191"/>
      <c r="P419" s="191"/>
      <c r="Q419" s="191"/>
      <c r="R419" s="191"/>
      <c r="S419" s="191"/>
      <c r="T419" s="192"/>
      <c r="AT419" s="186" t="s">
        <v>280</v>
      </c>
      <c r="AU419" s="186" t="s">
        <v>88</v>
      </c>
      <c r="AV419" s="13" t="s">
        <v>88</v>
      </c>
      <c r="AW419" s="13" t="s">
        <v>29</v>
      </c>
      <c r="AX419" s="13" t="s">
        <v>75</v>
      </c>
      <c r="AY419" s="186" t="s">
        <v>271</v>
      </c>
    </row>
    <row r="420" spans="1:65" s="13" customFormat="1" x14ac:dyDescent="0.1">
      <c r="B420" s="184"/>
      <c r="D420" s="185" t="s">
        <v>280</v>
      </c>
      <c r="E420" s="186" t="s">
        <v>1</v>
      </c>
      <c r="F420" s="187" t="s">
        <v>1169</v>
      </c>
      <c r="H420" s="188">
        <v>1.75</v>
      </c>
      <c r="I420" s="189"/>
      <c r="L420" s="184"/>
      <c r="M420" s="190"/>
      <c r="N420" s="191"/>
      <c r="O420" s="191"/>
      <c r="P420" s="191"/>
      <c r="Q420" s="191"/>
      <c r="R420" s="191"/>
      <c r="S420" s="191"/>
      <c r="T420" s="192"/>
      <c r="AT420" s="186" t="s">
        <v>280</v>
      </c>
      <c r="AU420" s="186" t="s">
        <v>88</v>
      </c>
      <c r="AV420" s="13" t="s">
        <v>88</v>
      </c>
      <c r="AW420" s="13" t="s">
        <v>29</v>
      </c>
      <c r="AX420" s="13" t="s">
        <v>75</v>
      </c>
      <c r="AY420" s="186" t="s">
        <v>271</v>
      </c>
    </row>
    <row r="421" spans="1:65" s="15" customFormat="1" x14ac:dyDescent="0.1">
      <c r="B421" s="201"/>
      <c r="D421" s="185" t="s">
        <v>280</v>
      </c>
      <c r="E421" s="202" t="s">
        <v>728</v>
      </c>
      <c r="F421" s="203" t="s">
        <v>293</v>
      </c>
      <c r="H421" s="204">
        <v>28.98</v>
      </c>
      <c r="I421" s="205"/>
      <c r="L421" s="201"/>
      <c r="M421" s="206"/>
      <c r="N421" s="207"/>
      <c r="O421" s="207"/>
      <c r="P421" s="207"/>
      <c r="Q421" s="207"/>
      <c r="R421" s="207"/>
      <c r="S421" s="207"/>
      <c r="T421" s="208"/>
      <c r="AT421" s="202" t="s">
        <v>280</v>
      </c>
      <c r="AU421" s="202" t="s">
        <v>88</v>
      </c>
      <c r="AV421" s="15" t="s">
        <v>286</v>
      </c>
      <c r="AW421" s="15" t="s">
        <v>29</v>
      </c>
      <c r="AX421" s="15" t="s">
        <v>75</v>
      </c>
      <c r="AY421" s="202" t="s">
        <v>271</v>
      </c>
    </row>
    <row r="422" spans="1:65" s="13" customFormat="1" x14ac:dyDescent="0.1">
      <c r="B422" s="184"/>
      <c r="D422" s="185" t="s">
        <v>280</v>
      </c>
      <c r="E422" s="186" t="s">
        <v>1</v>
      </c>
      <c r="F422" s="187" t="s">
        <v>1170</v>
      </c>
      <c r="H422" s="188">
        <v>1.45</v>
      </c>
      <c r="I422" s="189"/>
      <c r="L422" s="184"/>
      <c r="M422" s="190"/>
      <c r="N422" s="191"/>
      <c r="O422" s="191"/>
      <c r="P422" s="191"/>
      <c r="Q422" s="191"/>
      <c r="R422" s="191"/>
      <c r="S422" s="191"/>
      <c r="T422" s="192"/>
      <c r="AT422" s="186" t="s">
        <v>280</v>
      </c>
      <c r="AU422" s="186" t="s">
        <v>88</v>
      </c>
      <c r="AV422" s="13" t="s">
        <v>88</v>
      </c>
      <c r="AW422" s="13" t="s">
        <v>29</v>
      </c>
      <c r="AX422" s="13" t="s">
        <v>75</v>
      </c>
      <c r="AY422" s="186" t="s">
        <v>271</v>
      </c>
    </row>
    <row r="423" spans="1:65" s="14" customFormat="1" x14ac:dyDescent="0.1">
      <c r="B423" s="193"/>
      <c r="D423" s="185" t="s">
        <v>280</v>
      </c>
      <c r="E423" s="194" t="s">
        <v>1171</v>
      </c>
      <c r="F423" s="195" t="s">
        <v>282</v>
      </c>
      <c r="H423" s="196">
        <v>30.43</v>
      </c>
      <c r="I423" s="197"/>
      <c r="L423" s="193"/>
      <c r="M423" s="198"/>
      <c r="N423" s="199"/>
      <c r="O423" s="199"/>
      <c r="P423" s="199"/>
      <c r="Q423" s="199"/>
      <c r="R423" s="199"/>
      <c r="S423" s="199"/>
      <c r="T423" s="200"/>
      <c r="AT423" s="194" t="s">
        <v>280</v>
      </c>
      <c r="AU423" s="194" t="s">
        <v>88</v>
      </c>
      <c r="AV423" s="14" t="s">
        <v>278</v>
      </c>
      <c r="AW423" s="14" t="s">
        <v>29</v>
      </c>
      <c r="AX423" s="14" t="s">
        <v>82</v>
      </c>
      <c r="AY423" s="194" t="s">
        <v>271</v>
      </c>
    </row>
    <row r="424" spans="1:65" s="2" customFormat="1" ht="21.75" customHeight="1" x14ac:dyDescent="0.15">
      <c r="A424" s="35"/>
      <c r="B424" s="141"/>
      <c r="C424" s="172" t="s">
        <v>1210</v>
      </c>
      <c r="D424" s="172" t="s">
        <v>274</v>
      </c>
      <c r="E424" s="173" t="s">
        <v>1173</v>
      </c>
      <c r="F424" s="174" t="s">
        <v>1174</v>
      </c>
      <c r="G424" s="175" t="s">
        <v>277</v>
      </c>
      <c r="H424" s="176">
        <v>106.61</v>
      </c>
      <c r="I424" s="177"/>
      <c r="J424" s="176">
        <f>ROUND(I424*H424,2)</f>
        <v>0</v>
      </c>
      <c r="K424" s="178"/>
      <c r="L424" s="36"/>
      <c r="M424" s="179" t="s">
        <v>1</v>
      </c>
      <c r="N424" s="180" t="s">
        <v>41</v>
      </c>
      <c r="O424" s="61"/>
      <c r="P424" s="181">
        <f>O424*H424</f>
        <v>0</v>
      </c>
      <c r="Q424" s="181">
        <v>2.76E-2</v>
      </c>
      <c r="R424" s="181">
        <f>Q424*H424</f>
        <v>2.9424359999999998</v>
      </c>
      <c r="S424" s="181">
        <v>0</v>
      </c>
      <c r="T424" s="182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83" t="s">
        <v>278</v>
      </c>
      <c r="AT424" s="183" t="s">
        <v>274</v>
      </c>
      <c r="AU424" s="183" t="s">
        <v>88</v>
      </c>
      <c r="AY424" s="18" t="s">
        <v>271</v>
      </c>
      <c r="BE424" s="105">
        <f>IF(N424="základná",J424,0)</f>
        <v>0</v>
      </c>
      <c r="BF424" s="105">
        <f>IF(N424="znížená",J424,0)</f>
        <v>0</v>
      </c>
      <c r="BG424" s="105">
        <f>IF(N424="zákl. prenesená",J424,0)</f>
        <v>0</v>
      </c>
      <c r="BH424" s="105">
        <f>IF(N424="zníž. prenesená",J424,0)</f>
        <v>0</v>
      </c>
      <c r="BI424" s="105">
        <f>IF(N424="nulová",J424,0)</f>
        <v>0</v>
      </c>
      <c r="BJ424" s="18" t="s">
        <v>88</v>
      </c>
      <c r="BK424" s="105">
        <f>ROUND(I424*H424,2)</f>
        <v>0</v>
      </c>
      <c r="BL424" s="18" t="s">
        <v>278</v>
      </c>
      <c r="BM424" s="183" t="s">
        <v>4647</v>
      </c>
    </row>
    <row r="425" spans="1:65" s="13" customFormat="1" x14ac:dyDescent="0.1">
      <c r="B425" s="184"/>
      <c r="D425" s="185" t="s">
        <v>280</v>
      </c>
      <c r="E425" s="186" t="s">
        <v>1</v>
      </c>
      <c r="F425" s="187" t="s">
        <v>1176</v>
      </c>
      <c r="H425" s="188">
        <v>240.38</v>
      </c>
      <c r="I425" s="189"/>
      <c r="L425" s="184"/>
      <c r="M425" s="190"/>
      <c r="N425" s="191"/>
      <c r="O425" s="191"/>
      <c r="P425" s="191"/>
      <c r="Q425" s="191"/>
      <c r="R425" s="191"/>
      <c r="S425" s="191"/>
      <c r="T425" s="192"/>
      <c r="AT425" s="186" t="s">
        <v>280</v>
      </c>
      <c r="AU425" s="186" t="s">
        <v>88</v>
      </c>
      <c r="AV425" s="13" t="s">
        <v>88</v>
      </c>
      <c r="AW425" s="13" t="s">
        <v>29</v>
      </c>
      <c r="AX425" s="13" t="s">
        <v>75</v>
      </c>
      <c r="AY425" s="186" t="s">
        <v>271</v>
      </c>
    </row>
    <row r="426" spans="1:65" s="13" customFormat="1" x14ac:dyDescent="0.1">
      <c r="B426" s="184"/>
      <c r="D426" s="185" t="s">
        <v>280</v>
      </c>
      <c r="E426" s="186" t="s">
        <v>1</v>
      </c>
      <c r="F426" s="187" t="s">
        <v>4648</v>
      </c>
      <c r="H426" s="188">
        <v>-66.83</v>
      </c>
      <c r="I426" s="189"/>
      <c r="L426" s="184"/>
      <c r="M426" s="190"/>
      <c r="N426" s="191"/>
      <c r="O426" s="191"/>
      <c r="P426" s="191"/>
      <c r="Q426" s="191"/>
      <c r="R426" s="191"/>
      <c r="S426" s="191"/>
      <c r="T426" s="192"/>
      <c r="AT426" s="186" t="s">
        <v>280</v>
      </c>
      <c r="AU426" s="186" t="s">
        <v>88</v>
      </c>
      <c r="AV426" s="13" t="s">
        <v>88</v>
      </c>
      <c r="AW426" s="13" t="s">
        <v>29</v>
      </c>
      <c r="AX426" s="13" t="s">
        <v>75</v>
      </c>
      <c r="AY426" s="186" t="s">
        <v>271</v>
      </c>
    </row>
    <row r="427" spans="1:65" s="13" customFormat="1" x14ac:dyDescent="0.1">
      <c r="B427" s="184"/>
      <c r="D427" s="185" t="s">
        <v>280</v>
      </c>
      <c r="E427" s="186" t="s">
        <v>1</v>
      </c>
      <c r="F427" s="187" t="s">
        <v>4649</v>
      </c>
      <c r="H427" s="188">
        <v>-66.94</v>
      </c>
      <c r="I427" s="189"/>
      <c r="L427" s="184"/>
      <c r="M427" s="190"/>
      <c r="N427" s="191"/>
      <c r="O427" s="191"/>
      <c r="P427" s="191"/>
      <c r="Q427" s="191"/>
      <c r="R427" s="191"/>
      <c r="S427" s="191"/>
      <c r="T427" s="192"/>
      <c r="AT427" s="186" t="s">
        <v>280</v>
      </c>
      <c r="AU427" s="186" t="s">
        <v>88</v>
      </c>
      <c r="AV427" s="13" t="s">
        <v>88</v>
      </c>
      <c r="AW427" s="13" t="s">
        <v>29</v>
      </c>
      <c r="AX427" s="13" t="s">
        <v>75</v>
      </c>
      <c r="AY427" s="186" t="s">
        <v>271</v>
      </c>
    </row>
    <row r="428" spans="1:65" s="14" customFormat="1" x14ac:dyDescent="0.1">
      <c r="B428" s="193"/>
      <c r="D428" s="185" t="s">
        <v>280</v>
      </c>
      <c r="E428" s="194" t="s">
        <v>837</v>
      </c>
      <c r="F428" s="195" t="s">
        <v>282</v>
      </c>
      <c r="H428" s="196">
        <v>106.61</v>
      </c>
      <c r="I428" s="197"/>
      <c r="L428" s="193"/>
      <c r="M428" s="198"/>
      <c r="N428" s="199"/>
      <c r="O428" s="199"/>
      <c r="P428" s="199"/>
      <c r="Q428" s="199"/>
      <c r="R428" s="199"/>
      <c r="S428" s="199"/>
      <c r="T428" s="200"/>
      <c r="AT428" s="194" t="s">
        <v>280</v>
      </c>
      <c r="AU428" s="194" t="s">
        <v>88</v>
      </c>
      <c r="AV428" s="14" t="s">
        <v>278</v>
      </c>
      <c r="AW428" s="14" t="s">
        <v>29</v>
      </c>
      <c r="AX428" s="14" t="s">
        <v>82</v>
      </c>
      <c r="AY428" s="194" t="s">
        <v>271</v>
      </c>
    </row>
    <row r="429" spans="1:65" s="2" customFormat="1" ht="21.75" customHeight="1" x14ac:dyDescent="0.15">
      <c r="A429" s="35"/>
      <c r="B429" s="141"/>
      <c r="C429" s="172" t="s">
        <v>1216</v>
      </c>
      <c r="D429" s="172" t="s">
        <v>274</v>
      </c>
      <c r="E429" s="173" t="s">
        <v>1179</v>
      </c>
      <c r="F429" s="174" t="s">
        <v>1180</v>
      </c>
      <c r="G429" s="175" t="s">
        <v>277</v>
      </c>
      <c r="H429" s="176">
        <v>519.29999999999995</v>
      </c>
      <c r="I429" s="177"/>
      <c r="J429" s="176">
        <f>ROUND(I429*H429,2)</f>
        <v>0</v>
      </c>
      <c r="K429" s="178"/>
      <c r="L429" s="36"/>
      <c r="M429" s="179" t="s">
        <v>1</v>
      </c>
      <c r="N429" s="180" t="s">
        <v>41</v>
      </c>
      <c r="O429" s="61"/>
      <c r="P429" s="181">
        <f>O429*H429</f>
        <v>0</v>
      </c>
      <c r="Q429" s="181">
        <v>3.3645000000000001E-2</v>
      </c>
      <c r="R429" s="181">
        <f>Q429*H429</f>
        <v>17.4718485</v>
      </c>
      <c r="S429" s="181">
        <v>0</v>
      </c>
      <c r="T429" s="182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183" t="s">
        <v>278</v>
      </c>
      <c r="AT429" s="183" t="s">
        <v>274</v>
      </c>
      <c r="AU429" s="183" t="s">
        <v>88</v>
      </c>
      <c r="AY429" s="18" t="s">
        <v>271</v>
      </c>
      <c r="BE429" s="105">
        <f>IF(N429="základná",J429,0)</f>
        <v>0</v>
      </c>
      <c r="BF429" s="105">
        <f>IF(N429="znížená",J429,0)</f>
        <v>0</v>
      </c>
      <c r="BG429" s="105">
        <f>IF(N429="zákl. prenesená",J429,0)</f>
        <v>0</v>
      </c>
      <c r="BH429" s="105">
        <f>IF(N429="zníž. prenesená",J429,0)</f>
        <v>0</v>
      </c>
      <c r="BI429" s="105">
        <f>IF(N429="nulová",J429,0)</f>
        <v>0</v>
      </c>
      <c r="BJ429" s="18" t="s">
        <v>88</v>
      </c>
      <c r="BK429" s="105">
        <f>ROUND(I429*H429,2)</f>
        <v>0</v>
      </c>
      <c r="BL429" s="18" t="s">
        <v>278</v>
      </c>
      <c r="BM429" s="183" t="s">
        <v>4650</v>
      </c>
    </row>
    <row r="430" spans="1:65" s="16" customFormat="1" x14ac:dyDescent="0.1">
      <c r="B430" s="209"/>
      <c r="D430" s="185" t="s">
        <v>280</v>
      </c>
      <c r="E430" s="210" t="s">
        <v>1</v>
      </c>
      <c r="F430" s="211" t="s">
        <v>1182</v>
      </c>
      <c r="H430" s="210" t="s">
        <v>1</v>
      </c>
      <c r="I430" s="212"/>
      <c r="L430" s="209"/>
      <c r="M430" s="213"/>
      <c r="N430" s="214"/>
      <c r="O430" s="214"/>
      <c r="P430" s="214"/>
      <c r="Q430" s="214"/>
      <c r="R430" s="214"/>
      <c r="S430" s="214"/>
      <c r="T430" s="215"/>
      <c r="AT430" s="210" t="s">
        <v>280</v>
      </c>
      <c r="AU430" s="210" t="s">
        <v>88</v>
      </c>
      <c r="AV430" s="16" t="s">
        <v>82</v>
      </c>
      <c r="AW430" s="16" t="s">
        <v>29</v>
      </c>
      <c r="AX430" s="16" t="s">
        <v>75</v>
      </c>
      <c r="AY430" s="210" t="s">
        <v>271</v>
      </c>
    </row>
    <row r="431" spans="1:65" s="13" customFormat="1" ht="19.5" x14ac:dyDescent="0.1">
      <c r="B431" s="184"/>
      <c r="D431" s="185" t="s">
        <v>280</v>
      </c>
      <c r="E431" s="186" t="s">
        <v>1</v>
      </c>
      <c r="F431" s="187" t="s">
        <v>1183</v>
      </c>
      <c r="H431" s="188">
        <v>266.27</v>
      </c>
      <c r="I431" s="189"/>
      <c r="L431" s="184"/>
      <c r="M431" s="190"/>
      <c r="N431" s="191"/>
      <c r="O431" s="191"/>
      <c r="P431" s="191"/>
      <c r="Q431" s="191"/>
      <c r="R431" s="191"/>
      <c r="S431" s="191"/>
      <c r="T431" s="192"/>
      <c r="AT431" s="186" t="s">
        <v>280</v>
      </c>
      <c r="AU431" s="186" t="s">
        <v>88</v>
      </c>
      <c r="AV431" s="13" t="s">
        <v>88</v>
      </c>
      <c r="AW431" s="13" t="s">
        <v>29</v>
      </c>
      <c r="AX431" s="13" t="s">
        <v>75</v>
      </c>
      <c r="AY431" s="186" t="s">
        <v>271</v>
      </c>
    </row>
    <row r="432" spans="1:65" s="16" customFormat="1" x14ac:dyDescent="0.1">
      <c r="B432" s="209"/>
      <c r="D432" s="185" t="s">
        <v>280</v>
      </c>
      <c r="E432" s="210" t="s">
        <v>1</v>
      </c>
      <c r="F432" s="211" t="s">
        <v>1184</v>
      </c>
      <c r="H432" s="210" t="s">
        <v>1</v>
      </c>
      <c r="I432" s="212"/>
      <c r="L432" s="209"/>
      <c r="M432" s="213"/>
      <c r="N432" s="214"/>
      <c r="O432" s="214"/>
      <c r="P432" s="214"/>
      <c r="Q432" s="214"/>
      <c r="R432" s="214"/>
      <c r="S432" s="214"/>
      <c r="T432" s="215"/>
      <c r="AT432" s="210" t="s">
        <v>280</v>
      </c>
      <c r="AU432" s="210" t="s">
        <v>88</v>
      </c>
      <c r="AV432" s="16" t="s">
        <v>82</v>
      </c>
      <c r="AW432" s="16" t="s">
        <v>29</v>
      </c>
      <c r="AX432" s="16" t="s">
        <v>75</v>
      </c>
      <c r="AY432" s="210" t="s">
        <v>271</v>
      </c>
    </row>
    <row r="433" spans="1:65" s="13" customFormat="1" x14ac:dyDescent="0.1">
      <c r="B433" s="184"/>
      <c r="D433" s="185" t="s">
        <v>280</v>
      </c>
      <c r="E433" s="186" t="s">
        <v>1</v>
      </c>
      <c r="F433" s="187" t="s">
        <v>4651</v>
      </c>
      <c r="H433" s="188">
        <v>-25.71</v>
      </c>
      <c r="I433" s="189"/>
      <c r="L433" s="184"/>
      <c r="M433" s="190"/>
      <c r="N433" s="191"/>
      <c r="O433" s="191"/>
      <c r="P433" s="191"/>
      <c r="Q433" s="191"/>
      <c r="R433" s="191"/>
      <c r="S433" s="191"/>
      <c r="T433" s="192"/>
      <c r="AT433" s="186" t="s">
        <v>280</v>
      </c>
      <c r="AU433" s="186" t="s">
        <v>88</v>
      </c>
      <c r="AV433" s="13" t="s">
        <v>88</v>
      </c>
      <c r="AW433" s="13" t="s">
        <v>29</v>
      </c>
      <c r="AX433" s="13" t="s">
        <v>75</v>
      </c>
      <c r="AY433" s="186" t="s">
        <v>271</v>
      </c>
    </row>
    <row r="434" spans="1:65" s="13" customFormat="1" x14ac:dyDescent="0.1">
      <c r="B434" s="184"/>
      <c r="D434" s="185" t="s">
        <v>280</v>
      </c>
      <c r="E434" s="186" t="s">
        <v>1</v>
      </c>
      <c r="F434" s="187" t="s">
        <v>4652</v>
      </c>
      <c r="H434" s="188">
        <v>-6.7</v>
      </c>
      <c r="I434" s="189"/>
      <c r="L434" s="184"/>
      <c r="M434" s="190"/>
      <c r="N434" s="191"/>
      <c r="O434" s="191"/>
      <c r="P434" s="191"/>
      <c r="Q434" s="191"/>
      <c r="R434" s="191"/>
      <c r="S434" s="191"/>
      <c r="T434" s="192"/>
      <c r="AT434" s="186" t="s">
        <v>280</v>
      </c>
      <c r="AU434" s="186" t="s">
        <v>88</v>
      </c>
      <c r="AV434" s="13" t="s">
        <v>88</v>
      </c>
      <c r="AW434" s="13" t="s">
        <v>29</v>
      </c>
      <c r="AX434" s="13" t="s">
        <v>75</v>
      </c>
      <c r="AY434" s="186" t="s">
        <v>271</v>
      </c>
    </row>
    <row r="435" spans="1:65" s="16" customFormat="1" x14ac:dyDescent="0.1">
      <c r="B435" s="209"/>
      <c r="D435" s="185" t="s">
        <v>280</v>
      </c>
      <c r="E435" s="210" t="s">
        <v>1</v>
      </c>
      <c r="F435" s="211" t="s">
        <v>1186</v>
      </c>
      <c r="H435" s="210" t="s">
        <v>1</v>
      </c>
      <c r="I435" s="212"/>
      <c r="L435" s="209"/>
      <c r="M435" s="213"/>
      <c r="N435" s="214"/>
      <c r="O435" s="214"/>
      <c r="P435" s="214"/>
      <c r="Q435" s="214"/>
      <c r="R435" s="214"/>
      <c r="S435" s="214"/>
      <c r="T435" s="215"/>
      <c r="AT435" s="210" t="s">
        <v>280</v>
      </c>
      <c r="AU435" s="210" t="s">
        <v>88</v>
      </c>
      <c r="AV435" s="16" t="s">
        <v>82</v>
      </c>
      <c r="AW435" s="16" t="s">
        <v>29</v>
      </c>
      <c r="AX435" s="16" t="s">
        <v>75</v>
      </c>
      <c r="AY435" s="210" t="s">
        <v>271</v>
      </c>
    </row>
    <row r="436" spans="1:65" s="13" customFormat="1" ht="19.5" x14ac:dyDescent="0.1">
      <c r="B436" s="184"/>
      <c r="D436" s="185" t="s">
        <v>280</v>
      </c>
      <c r="E436" s="186" t="s">
        <v>1</v>
      </c>
      <c r="F436" s="187" t="s">
        <v>1187</v>
      </c>
      <c r="H436" s="188">
        <v>266.27</v>
      </c>
      <c r="I436" s="189"/>
      <c r="L436" s="184"/>
      <c r="M436" s="190"/>
      <c r="N436" s="191"/>
      <c r="O436" s="191"/>
      <c r="P436" s="191"/>
      <c r="Q436" s="191"/>
      <c r="R436" s="191"/>
      <c r="S436" s="191"/>
      <c r="T436" s="192"/>
      <c r="AT436" s="186" t="s">
        <v>280</v>
      </c>
      <c r="AU436" s="186" t="s">
        <v>88</v>
      </c>
      <c r="AV436" s="13" t="s">
        <v>88</v>
      </c>
      <c r="AW436" s="13" t="s">
        <v>29</v>
      </c>
      <c r="AX436" s="13" t="s">
        <v>75</v>
      </c>
      <c r="AY436" s="186" t="s">
        <v>271</v>
      </c>
    </row>
    <row r="437" spans="1:65" s="16" customFormat="1" x14ac:dyDescent="0.1">
      <c r="B437" s="209"/>
      <c r="D437" s="185" t="s">
        <v>280</v>
      </c>
      <c r="E437" s="210" t="s">
        <v>1</v>
      </c>
      <c r="F437" s="211" t="s">
        <v>1184</v>
      </c>
      <c r="H437" s="210" t="s">
        <v>1</v>
      </c>
      <c r="I437" s="212"/>
      <c r="L437" s="209"/>
      <c r="M437" s="213"/>
      <c r="N437" s="214"/>
      <c r="O437" s="214"/>
      <c r="P437" s="214"/>
      <c r="Q437" s="214"/>
      <c r="R437" s="214"/>
      <c r="S437" s="214"/>
      <c r="T437" s="215"/>
      <c r="AT437" s="210" t="s">
        <v>280</v>
      </c>
      <c r="AU437" s="210" t="s">
        <v>88</v>
      </c>
      <c r="AV437" s="16" t="s">
        <v>82</v>
      </c>
      <c r="AW437" s="16" t="s">
        <v>29</v>
      </c>
      <c r="AX437" s="16" t="s">
        <v>75</v>
      </c>
      <c r="AY437" s="210" t="s">
        <v>271</v>
      </c>
    </row>
    <row r="438" spans="1:65" s="13" customFormat="1" x14ac:dyDescent="0.1">
      <c r="B438" s="184"/>
      <c r="D438" s="185" t="s">
        <v>280</v>
      </c>
      <c r="E438" s="186" t="s">
        <v>1</v>
      </c>
      <c r="F438" s="187" t="s">
        <v>1185</v>
      </c>
      <c r="H438" s="188">
        <v>-28.04</v>
      </c>
      <c r="I438" s="189"/>
      <c r="L438" s="184"/>
      <c r="M438" s="190"/>
      <c r="N438" s="191"/>
      <c r="O438" s="191"/>
      <c r="P438" s="191"/>
      <c r="Q438" s="191"/>
      <c r="R438" s="191"/>
      <c r="S438" s="191"/>
      <c r="T438" s="192"/>
      <c r="AT438" s="186" t="s">
        <v>280</v>
      </c>
      <c r="AU438" s="186" t="s">
        <v>88</v>
      </c>
      <c r="AV438" s="13" t="s">
        <v>88</v>
      </c>
      <c r="AW438" s="13" t="s">
        <v>29</v>
      </c>
      <c r="AX438" s="13" t="s">
        <v>75</v>
      </c>
      <c r="AY438" s="186" t="s">
        <v>271</v>
      </c>
    </row>
    <row r="439" spans="1:65" s="15" customFormat="1" x14ac:dyDescent="0.1">
      <c r="B439" s="201"/>
      <c r="D439" s="185" t="s">
        <v>280</v>
      </c>
      <c r="E439" s="202" t="s">
        <v>770</v>
      </c>
      <c r="F439" s="203" t="s">
        <v>293</v>
      </c>
      <c r="H439" s="204">
        <v>472.09</v>
      </c>
      <c r="I439" s="205"/>
      <c r="L439" s="201"/>
      <c r="M439" s="206"/>
      <c r="N439" s="207"/>
      <c r="O439" s="207"/>
      <c r="P439" s="207"/>
      <c r="Q439" s="207"/>
      <c r="R439" s="207"/>
      <c r="S439" s="207"/>
      <c r="T439" s="208"/>
      <c r="AT439" s="202" t="s">
        <v>280</v>
      </c>
      <c r="AU439" s="202" t="s">
        <v>88</v>
      </c>
      <c r="AV439" s="15" t="s">
        <v>286</v>
      </c>
      <c r="AW439" s="15" t="s">
        <v>29</v>
      </c>
      <c r="AX439" s="15" t="s">
        <v>75</v>
      </c>
      <c r="AY439" s="202" t="s">
        <v>271</v>
      </c>
    </row>
    <row r="440" spans="1:65" s="13" customFormat="1" x14ac:dyDescent="0.1">
      <c r="B440" s="184"/>
      <c r="D440" s="185" t="s">
        <v>280</v>
      </c>
      <c r="E440" s="186" t="s">
        <v>1</v>
      </c>
      <c r="F440" s="187" t="s">
        <v>1188</v>
      </c>
      <c r="H440" s="188">
        <v>47.21</v>
      </c>
      <c r="I440" s="189"/>
      <c r="L440" s="184"/>
      <c r="M440" s="190"/>
      <c r="N440" s="191"/>
      <c r="O440" s="191"/>
      <c r="P440" s="191"/>
      <c r="Q440" s="191"/>
      <c r="R440" s="191"/>
      <c r="S440" s="191"/>
      <c r="T440" s="192"/>
      <c r="AT440" s="186" t="s">
        <v>280</v>
      </c>
      <c r="AU440" s="186" t="s">
        <v>88</v>
      </c>
      <c r="AV440" s="13" t="s">
        <v>88</v>
      </c>
      <c r="AW440" s="13" t="s">
        <v>29</v>
      </c>
      <c r="AX440" s="13" t="s">
        <v>75</v>
      </c>
      <c r="AY440" s="186" t="s">
        <v>271</v>
      </c>
    </row>
    <row r="441" spans="1:65" s="14" customFormat="1" x14ac:dyDescent="0.1">
      <c r="B441" s="193"/>
      <c r="D441" s="185" t="s">
        <v>280</v>
      </c>
      <c r="E441" s="194" t="s">
        <v>827</v>
      </c>
      <c r="F441" s="195" t="s">
        <v>282</v>
      </c>
      <c r="H441" s="196">
        <v>519.29999999999995</v>
      </c>
      <c r="I441" s="197"/>
      <c r="L441" s="193"/>
      <c r="M441" s="198"/>
      <c r="N441" s="199"/>
      <c r="O441" s="199"/>
      <c r="P441" s="199"/>
      <c r="Q441" s="199"/>
      <c r="R441" s="199"/>
      <c r="S441" s="199"/>
      <c r="T441" s="200"/>
      <c r="AT441" s="194" t="s">
        <v>280</v>
      </c>
      <c r="AU441" s="194" t="s">
        <v>88</v>
      </c>
      <c r="AV441" s="14" t="s">
        <v>278</v>
      </c>
      <c r="AW441" s="14" t="s">
        <v>29</v>
      </c>
      <c r="AX441" s="14" t="s">
        <v>82</v>
      </c>
      <c r="AY441" s="194" t="s">
        <v>271</v>
      </c>
    </row>
    <row r="442" spans="1:65" s="2" customFormat="1" ht="21.75" customHeight="1" x14ac:dyDescent="0.15">
      <c r="A442" s="35"/>
      <c r="B442" s="141"/>
      <c r="C442" s="172" t="s">
        <v>1222</v>
      </c>
      <c r="D442" s="172" t="s">
        <v>274</v>
      </c>
      <c r="E442" s="173" t="s">
        <v>1190</v>
      </c>
      <c r="F442" s="174" t="s">
        <v>1191</v>
      </c>
      <c r="G442" s="175" t="s">
        <v>277</v>
      </c>
      <c r="H442" s="176">
        <v>97.68</v>
      </c>
      <c r="I442" s="177"/>
      <c r="J442" s="176">
        <f>ROUND(I442*H442,2)</f>
        <v>0</v>
      </c>
      <c r="K442" s="178"/>
      <c r="L442" s="36"/>
      <c r="M442" s="179" t="s">
        <v>1</v>
      </c>
      <c r="N442" s="180" t="s">
        <v>41</v>
      </c>
      <c r="O442" s="61"/>
      <c r="P442" s="181">
        <f>O442*H442</f>
        <v>0</v>
      </c>
      <c r="Q442" s="181">
        <v>3.7379999999999997E-2</v>
      </c>
      <c r="R442" s="181">
        <f>Q442*H442</f>
        <v>3.6512783999999998</v>
      </c>
      <c r="S442" s="181">
        <v>0</v>
      </c>
      <c r="T442" s="182">
        <f>S442*H442</f>
        <v>0</v>
      </c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R442" s="183" t="s">
        <v>278</v>
      </c>
      <c r="AT442" s="183" t="s">
        <v>274</v>
      </c>
      <c r="AU442" s="183" t="s">
        <v>88</v>
      </c>
      <c r="AY442" s="18" t="s">
        <v>271</v>
      </c>
      <c r="BE442" s="105">
        <f>IF(N442="základná",J442,0)</f>
        <v>0</v>
      </c>
      <c r="BF442" s="105">
        <f>IF(N442="znížená",J442,0)</f>
        <v>0</v>
      </c>
      <c r="BG442" s="105">
        <f>IF(N442="zákl. prenesená",J442,0)</f>
        <v>0</v>
      </c>
      <c r="BH442" s="105">
        <f>IF(N442="zníž. prenesená",J442,0)</f>
        <v>0</v>
      </c>
      <c r="BI442" s="105">
        <f>IF(N442="nulová",J442,0)</f>
        <v>0</v>
      </c>
      <c r="BJ442" s="18" t="s">
        <v>88</v>
      </c>
      <c r="BK442" s="105">
        <f>ROUND(I442*H442,2)</f>
        <v>0</v>
      </c>
      <c r="BL442" s="18" t="s">
        <v>278</v>
      </c>
      <c r="BM442" s="183" t="s">
        <v>4653</v>
      </c>
    </row>
    <row r="443" spans="1:65" s="13" customFormat="1" x14ac:dyDescent="0.1">
      <c r="B443" s="184"/>
      <c r="D443" s="185" t="s">
        <v>280</v>
      </c>
      <c r="E443" s="186" t="s">
        <v>1</v>
      </c>
      <c r="F443" s="187" t="s">
        <v>1193</v>
      </c>
      <c r="H443" s="188">
        <v>108.87</v>
      </c>
      <c r="I443" s="189"/>
      <c r="L443" s="184"/>
      <c r="M443" s="190"/>
      <c r="N443" s="191"/>
      <c r="O443" s="191"/>
      <c r="P443" s="191"/>
      <c r="Q443" s="191"/>
      <c r="R443" s="191"/>
      <c r="S443" s="191"/>
      <c r="T443" s="192"/>
      <c r="AT443" s="186" t="s">
        <v>280</v>
      </c>
      <c r="AU443" s="186" t="s">
        <v>88</v>
      </c>
      <c r="AV443" s="13" t="s">
        <v>88</v>
      </c>
      <c r="AW443" s="13" t="s">
        <v>29</v>
      </c>
      <c r="AX443" s="13" t="s">
        <v>75</v>
      </c>
      <c r="AY443" s="186" t="s">
        <v>271</v>
      </c>
    </row>
    <row r="444" spans="1:65" s="16" customFormat="1" x14ac:dyDescent="0.1">
      <c r="B444" s="209"/>
      <c r="D444" s="185" t="s">
        <v>280</v>
      </c>
      <c r="E444" s="210" t="s">
        <v>1</v>
      </c>
      <c r="F444" s="211" t="s">
        <v>1184</v>
      </c>
      <c r="H444" s="210" t="s">
        <v>1</v>
      </c>
      <c r="I444" s="212"/>
      <c r="L444" s="209"/>
      <c r="M444" s="213"/>
      <c r="N444" s="214"/>
      <c r="O444" s="214"/>
      <c r="P444" s="214"/>
      <c r="Q444" s="214"/>
      <c r="R444" s="214"/>
      <c r="S444" s="214"/>
      <c r="T444" s="215"/>
      <c r="AT444" s="210" t="s">
        <v>280</v>
      </c>
      <c r="AU444" s="210" t="s">
        <v>88</v>
      </c>
      <c r="AV444" s="16" t="s">
        <v>82</v>
      </c>
      <c r="AW444" s="16" t="s">
        <v>29</v>
      </c>
      <c r="AX444" s="16" t="s">
        <v>75</v>
      </c>
      <c r="AY444" s="210" t="s">
        <v>271</v>
      </c>
    </row>
    <row r="445" spans="1:65" s="13" customFormat="1" x14ac:dyDescent="0.1">
      <c r="B445" s="184"/>
      <c r="D445" s="185" t="s">
        <v>280</v>
      </c>
      <c r="E445" s="186" t="s">
        <v>1</v>
      </c>
      <c r="F445" s="187" t="s">
        <v>1194</v>
      </c>
      <c r="H445" s="188">
        <v>-1.79</v>
      </c>
      <c r="I445" s="189"/>
      <c r="L445" s="184"/>
      <c r="M445" s="190"/>
      <c r="N445" s="191"/>
      <c r="O445" s="191"/>
      <c r="P445" s="191"/>
      <c r="Q445" s="191"/>
      <c r="R445" s="191"/>
      <c r="S445" s="191"/>
      <c r="T445" s="192"/>
      <c r="AT445" s="186" t="s">
        <v>280</v>
      </c>
      <c r="AU445" s="186" t="s">
        <v>88</v>
      </c>
      <c r="AV445" s="13" t="s">
        <v>88</v>
      </c>
      <c r="AW445" s="13" t="s">
        <v>29</v>
      </c>
      <c r="AX445" s="13" t="s">
        <v>75</v>
      </c>
      <c r="AY445" s="186" t="s">
        <v>271</v>
      </c>
    </row>
    <row r="446" spans="1:65" s="13" customFormat="1" x14ac:dyDescent="0.1">
      <c r="B446" s="184"/>
      <c r="D446" s="185" t="s">
        <v>280</v>
      </c>
      <c r="E446" s="186" t="s">
        <v>1</v>
      </c>
      <c r="F446" s="187" t="s">
        <v>1195</v>
      </c>
      <c r="H446" s="188">
        <v>-2.02</v>
      </c>
      <c r="I446" s="189"/>
      <c r="L446" s="184"/>
      <c r="M446" s="190"/>
      <c r="N446" s="191"/>
      <c r="O446" s="191"/>
      <c r="P446" s="191"/>
      <c r="Q446" s="191"/>
      <c r="R446" s="191"/>
      <c r="S446" s="191"/>
      <c r="T446" s="192"/>
      <c r="AT446" s="186" t="s">
        <v>280</v>
      </c>
      <c r="AU446" s="186" t="s">
        <v>88</v>
      </c>
      <c r="AV446" s="13" t="s">
        <v>88</v>
      </c>
      <c r="AW446" s="13" t="s">
        <v>29</v>
      </c>
      <c r="AX446" s="13" t="s">
        <v>75</v>
      </c>
      <c r="AY446" s="186" t="s">
        <v>271</v>
      </c>
    </row>
    <row r="447" spans="1:65" s="13" customFormat="1" x14ac:dyDescent="0.1">
      <c r="B447" s="184"/>
      <c r="D447" s="185" t="s">
        <v>280</v>
      </c>
      <c r="E447" s="186" t="s">
        <v>1</v>
      </c>
      <c r="F447" s="187" t="s">
        <v>1196</v>
      </c>
      <c r="H447" s="188">
        <v>-7.38</v>
      </c>
      <c r="I447" s="189"/>
      <c r="L447" s="184"/>
      <c r="M447" s="190"/>
      <c r="N447" s="191"/>
      <c r="O447" s="191"/>
      <c r="P447" s="191"/>
      <c r="Q447" s="191"/>
      <c r="R447" s="191"/>
      <c r="S447" s="191"/>
      <c r="T447" s="192"/>
      <c r="AT447" s="186" t="s">
        <v>280</v>
      </c>
      <c r="AU447" s="186" t="s">
        <v>88</v>
      </c>
      <c r="AV447" s="13" t="s">
        <v>88</v>
      </c>
      <c r="AW447" s="13" t="s">
        <v>29</v>
      </c>
      <c r="AX447" s="13" t="s">
        <v>75</v>
      </c>
      <c r="AY447" s="186" t="s">
        <v>271</v>
      </c>
    </row>
    <row r="448" spans="1:65" s="14" customFormat="1" x14ac:dyDescent="0.1">
      <c r="B448" s="193"/>
      <c r="D448" s="185" t="s">
        <v>280</v>
      </c>
      <c r="E448" s="194" t="s">
        <v>833</v>
      </c>
      <c r="F448" s="195" t="s">
        <v>282</v>
      </c>
      <c r="H448" s="196">
        <v>97.68</v>
      </c>
      <c r="I448" s="197"/>
      <c r="L448" s="193"/>
      <c r="M448" s="198"/>
      <c r="N448" s="199"/>
      <c r="O448" s="199"/>
      <c r="P448" s="199"/>
      <c r="Q448" s="199"/>
      <c r="R448" s="199"/>
      <c r="S448" s="199"/>
      <c r="T448" s="200"/>
      <c r="AT448" s="194" t="s">
        <v>280</v>
      </c>
      <c r="AU448" s="194" t="s">
        <v>88</v>
      </c>
      <c r="AV448" s="14" t="s">
        <v>278</v>
      </c>
      <c r="AW448" s="14" t="s">
        <v>29</v>
      </c>
      <c r="AX448" s="14" t="s">
        <v>82</v>
      </c>
      <c r="AY448" s="194" t="s">
        <v>271</v>
      </c>
    </row>
    <row r="449" spans="1:65" s="2" customFormat="1" ht="21.75" customHeight="1" x14ac:dyDescent="0.15">
      <c r="A449" s="35"/>
      <c r="B449" s="141"/>
      <c r="C449" s="172" t="s">
        <v>1228</v>
      </c>
      <c r="D449" s="172" t="s">
        <v>274</v>
      </c>
      <c r="E449" s="173" t="s">
        <v>1198</v>
      </c>
      <c r="F449" s="174" t="s">
        <v>1199</v>
      </c>
      <c r="G449" s="175" t="s">
        <v>277</v>
      </c>
      <c r="H449" s="176">
        <v>55.14</v>
      </c>
      <c r="I449" s="177"/>
      <c r="J449" s="176">
        <f>ROUND(I449*H449,2)</f>
        <v>0</v>
      </c>
      <c r="K449" s="178"/>
      <c r="L449" s="36"/>
      <c r="M449" s="179" t="s">
        <v>1</v>
      </c>
      <c r="N449" s="180" t="s">
        <v>41</v>
      </c>
      <c r="O449" s="61"/>
      <c r="P449" s="181">
        <f>O449*H449</f>
        <v>0</v>
      </c>
      <c r="Q449" s="181">
        <v>3.9794999999999997E-2</v>
      </c>
      <c r="R449" s="181">
        <f>Q449*H449</f>
        <v>2.1942963</v>
      </c>
      <c r="S449" s="181">
        <v>0</v>
      </c>
      <c r="T449" s="182">
        <f>S449*H449</f>
        <v>0</v>
      </c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R449" s="183" t="s">
        <v>278</v>
      </c>
      <c r="AT449" s="183" t="s">
        <v>274</v>
      </c>
      <c r="AU449" s="183" t="s">
        <v>88</v>
      </c>
      <c r="AY449" s="18" t="s">
        <v>271</v>
      </c>
      <c r="BE449" s="105">
        <f>IF(N449="základná",J449,0)</f>
        <v>0</v>
      </c>
      <c r="BF449" s="105">
        <f>IF(N449="znížená",J449,0)</f>
        <v>0</v>
      </c>
      <c r="BG449" s="105">
        <f>IF(N449="zákl. prenesená",J449,0)</f>
        <v>0</v>
      </c>
      <c r="BH449" s="105">
        <f>IF(N449="zníž. prenesená",J449,0)</f>
        <v>0</v>
      </c>
      <c r="BI449" s="105">
        <f>IF(N449="nulová",J449,0)</f>
        <v>0</v>
      </c>
      <c r="BJ449" s="18" t="s">
        <v>88</v>
      </c>
      <c r="BK449" s="105">
        <f>ROUND(I449*H449,2)</f>
        <v>0</v>
      </c>
      <c r="BL449" s="18" t="s">
        <v>278</v>
      </c>
      <c r="BM449" s="183" t="s">
        <v>4654</v>
      </c>
    </row>
    <row r="450" spans="1:65" s="13" customFormat="1" x14ac:dyDescent="0.1">
      <c r="B450" s="184"/>
      <c r="D450" s="185" t="s">
        <v>280</v>
      </c>
      <c r="E450" s="186" t="s">
        <v>1</v>
      </c>
      <c r="F450" s="187" t="s">
        <v>1201</v>
      </c>
      <c r="H450" s="188">
        <v>97.42</v>
      </c>
      <c r="I450" s="189"/>
      <c r="L450" s="184"/>
      <c r="M450" s="190"/>
      <c r="N450" s="191"/>
      <c r="O450" s="191"/>
      <c r="P450" s="191"/>
      <c r="Q450" s="191"/>
      <c r="R450" s="191"/>
      <c r="S450" s="191"/>
      <c r="T450" s="192"/>
      <c r="AT450" s="186" t="s">
        <v>280</v>
      </c>
      <c r="AU450" s="186" t="s">
        <v>88</v>
      </c>
      <c r="AV450" s="13" t="s">
        <v>88</v>
      </c>
      <c r="AW450" s="13" t="s">
        <v>29</v>
      </c>
      <c r="AX450" s="13" t="s">
        <v>75</v>
      </c>
      <c r="AY450" s="186" t="s">
        <v>271</v>
      </c>
    </row>
    <row r="451" spans="1:65" s="16" customFormat="1" x14ac:dyDescent="0.1">
      <c r="B451" s="209"/>
      <c r="D451" s="185" t="s">
        <v>280</v>
      </c>
      <c r="E451" s="210" t="s">
        <v>1</v>
      </c>
      <c r="F451" s="211" t="s">
        <v>1184</v>
      </c>
      <c r="H451" s="210" t="s">
        <v>1</v>
      </c>
      <c r="I451" s="212"/>
      <c r="L451" s="209"/>
      <c r="M451" s="213"/>
      <c r="N451" s="214"/>
      <c r="O451" s="214"/>
      <c r="P451" s="214"/>
      <c r="Q451" s="214"/>
      <c r="R451" s="214"/>
      <c r="S451" s="214"/>
      <c r="T451" s="215"/>
      <c r="AT451" s="210" t="s">
        <v>280</v>
      </c>
      <c r="AU451" s="210" t="s">
        <v>88</v>
      </c>
      <c r="AV451" s="16" t="s">
        <v>82</v>
      </c>
      <c r="AW451" s="16" t="s">
        <v>29</v>
      </c>
      <c r="AX451" s="16" t="s">
        <v>75</v>
      </c>
      <c r="AY451" s="210" t="s">
        <v>271</v>
      </c>
    </row>
    <row r="452" spans="1:65" s="13" customFormat="1" x14ac:dyDescent="0.1">
      <c r="B452" s="184"/>
      <c r="D452" s="185" t="s">
        <v>280</v>
      </c>
      <c r="E452" s="186" t="s">
        <v>1</v>
      </c>
      <c r="F452" s="187" t="s">
        <v>4655</v>
      </c>
      <c r="H452" s="188">
        <v>-22.44</v>
      </c>
      <c r="I452" s="189"/>
      <c r="L452" s="184"/>
      <c r="M452" s="190"/>
      <c r="N452" s="191"/>
      <c r="O452" s="191"/>
      <c r="P452" s="191"/>
      <c r="Q452" s="191"/>
      <c r="R452" s="191"/>
      <c r="S452" s="191"/>
      <c r="T452" s="192"/>
      <c r="AT452" s="186" t="s">
        <v>280</v>
      </c>
      <c r="AU452" s="186" t="s">
        <v>88</v>
      </c>
      <c r="AV452" s="13" t="s">
        <v>88</v>
      </c>
      <c r="AW452" s="13" t="s">
        <v>29</v>
      </c>
      <c r="AX452" s="13" t="s">
        <v>75</v>
      </c>
      <c r="AY452" s="186" t="s">
        <v>271</v>
      </c>
    </row>
    <row r="453" spans="1:65" s="13" customFormat="1" x14ac:dyDescent="0.1">
      <c r="B453" s="184"/>
      <c r="D453" s="185" t="s">
        <v>280</v>
      </c>
      <c r="E453" s="186" t="s">
        <v>1</v>
      </c>
      <c r="F453" s="187" t="s">
        <v>4656</v>
      </c>
      <c r="H453" s="188">
        <v>-19.84</v>
      </c>
      <c r="I453" s="189"/>
      <c r="L453" s="184"/>
      <c r="M453" s="190"/>
      <c r="N453" s="191"/>
      <c r="O453" s="191"/>
      <c r="P453" s="191"/>
      <c r="Q453" s="191"/>
      <c r="R453" s="191"/>
      <c r="S453" s="191"/>
      <c r="T453" s="192"/>
      <c r="AT453" s="186" t="s">
        <v>280</v>
      </c>
      <c r="AU453" s="186" t="s">
        <v>88</v>
      </c>
      <c r="AV453" s="13" t="s">
        <v>88</v>
      </c>
      <c r="AW453" s="13" t="s">
        <v>29</v>
      </c>
      <c r="AX453" s="13" t="s">
        <v>75</v>
      </c>
      <c r="AY453" s="186" t="s">
        <v>271</v>
      </c>
    </row>
    <row r="454" spans="1:65" s="14" customFormat="1" x14ac:dyDescent="0.1">
      <c r="B454" s="193"/>
      <c r="D454" s="185" t="s">
        <v>280</v>
      </c>
      <c r="E454" s="194" t="s">
        <v>835</v>
      </c>
      <c r="F454" s="195" t="s">
        <v>282</v>
      </c>
      <c r="H454" s="196">
        <v>55.14</v>
      </c>
      <c r="I454" s="197"/>
      <c r="L454" s="193"/>
      <c r="M454" s="198"/>
      <c r="N454" s="199"/>
      <c r="O454" s="199"/>
      <c r="P454" s="199"/>
      <c r="Q454" s="199"/>
      <c r="R454" s="199"/>
      <c r="S454" s="199"/>
      <c r="T454" s="200"/>
      <c r="AT454" s="194" t="s">
        <v>280</v>
      </c>
      <c r="AU454" s="194" t="s">
        <v>88</v>
      </c>
      <c r="AV454" s="14" t="s">
        <v>278</v>
      </c>
      <c r="AW454" s="14" t="s">
        <v>29</v>
      </c>
      <c r="AX454" s="14" t="s">
        <v>82</v>
      </c>
      <c r="AY454" s="194" t="s">
        <v>271</v>
      </c>
    </row>
    <row r="455" spans="1:65" s="2" customFormat="1" ht="21.75" customHeight="1" x14ac:dyDescent="0.15">
      <c r="A455" s="35"/>
      <c r="B455" s="141"/>
      <c r="C455" s="172" t="s">
        <v>1233</v>
      </c>
      <c r="D455" s="172" t="s">
        <v>274</v>
      </c>
      <c r="E455" s="173" t="s">
        <v>1205</v>
      </c>
      <c r="F455" s="174" t="s">
        <v>1206</v>
      </c>
      <c r="G455" s="175" t="s">
        <v>277</v>
      </c>
      <c r="H455" s="176">
        <v>17.32</v>
      </c>
      <c r="I455" s="177"/>
      <c r="J455" s="176">
        <f>ROUND(I455*H455,2)</f>
        <v>0</v>
      </c>
      <c r="K455" s="178"/>
      <c r="L455" s="36"/>
      <c r="M455" s="179" t="s">
        <v>1</v>
      </c>
      <c r="N455" s="180" t="s">
        <v>41</v>
      </c>
      <c r="O455" s="61"/>
      <c r="P455" s="181">
        <f>O455*H455</f>
        <v>0</v>
      </c>
      <c r="Q455" s="181">
        <v>1.6275000000000001E-2</v>
      </c>
      <c r="R455" s="181">
        <f>Q455*H455</f>
        <v>0.28188300000000005</v>
      </c>
      <c r="S455" s="181">
        <v>0</v>
      </c>
      <c r="T455" s="182">
        <f>S455*H455</f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183" t="s">
        <v>278</v>
      </c>
      <c r="AT455" s="183" t="s">
        <v>274</v>
      </c>
      <c r="AU455" s="183" t="s">
        <v>88</v>
      </c>
      <c r="AY455" s="18" t="s">
        <v>271</v>
      </c>
      <c r="BE455" s="105">
        <f>IF(N455="základná",J455,0)</f>
        <v>0</v>
      </c>
      <c r="BF455" s="105">
        <f>IF(N455="znížená",J455,0)</f>
        <v>0</v>
      </c>
      <c r="BG455" s="105">
        <f>IF(N455="zákl. prenesená",J455,0)</f>
        <v>0</v>
      </c>
      <c r="BH455" s="105">
        <f>IF(N455="zníž. prenesená",J455,0)</f>
        <v>0</v>
      </c>
      <c r="BI455" s="105">
        <f>IF(N455="nulová",J455,0)</f>
        <v>0</v>
      </c>
      <c r="BJ455" s="18" t="s">
        <v>88</v>
      </c>
      <c r="BK455" s="105">
        <f>ROUND(I455*H455,2)</f>
        <v>0</v>
      </c>
      <c r="BL455" s="18" t="s">
        <v>278</v>
      </c>
      <c r="BM455" s="183" t="s">
        <v>4657</v>
      </c>
    </row>
    <row r="456" spans="1:65" s="13" customFormat="1" x14ac:dyDescent="0.1">
      <c r="B456" s="184"/>
      <c r="D456" s="185" t="s">
        <v>280</v>
      </c>
      <c r="E456" s="186" t="s">
        <v>1</v>
      </c>
      <c r="F456" s="187" t="s">
        <v>1208</v>
      </c>
      <c r="H456" s="188">
        <v>17.32</v>
      </c>
      <c r="I456" s="189"/>
      <c r="L456" s="184"/>
      <c r="M456" s="190"/>
      <c r="N456" s="191"/>
      <c r="O456" s="191"/>
      <c r="P456" s="191"/>
      <c r="Q456" s="191"/>
      <c r="R456" s="191"/>
      <c r="S456" s="191"/>
      <c r="T456" s="192"/>
      <c r="AT456" s="186" t="s">
        <v>280</v>
      </c>
      <c r="AU456" s="186" t="s">
        <v>88</v>
      </c>
      <c r="AV456" s="13" t="s">
        <v>88</v>
      </c>
      <c r="AW456" s="13" t="s">
        <v>29</v>
      </c>
      <c r="AX456" s="13" t="s">
        <v>75</v>
      </c>
      <c r="AY456" s="186" t="s">
        <v>271</v>
      </c>
    </row>
    <row r="457" spans="1:65" s="14" customFormat="1" x14ac:dyDescent="0.1">
      <c r="B457" s="193"/>
      <c r="D457" s="185" t="s">
        <v>280</v>
      </c>
      <c r="E457" s="194" t="s">
        <v>1209</v>
      </c>
      <c r="F457" s="195" t="s">
        <v>282</v>
      </c>
      <c r="H457" s="196">
        <v>17.32</v>
      </c>
      <c r="I457" s="197"/>
      <c r="L457" s="193"/>
      <c r="M457" s="198"/>
      <c r="N457" s="199"/>
      <c r="O457" s="199"/>
      <c r="P457" s="199"/>
      <c r="Q457" s="199"/>
      <c r="R457" s="199"/>
      <c r="S457" s="199"/>
      <c r="T457" s="200"/>
      <c r="AT457" s="194" t="s">
        <v>280</v>
      </c>
      <c r="AU457" s="194" t="s">
        <v>88</v>
      </c>
      <c r="AV457" s="14" t="s">
        <v>278</v>
      </c>
      <c r="AW457" s="14" t="s">
        <v>29</v>
      </c>
      <c r="AX457" s="14" t="s">
        <v>82</v>
      </c>
      <c r="AY457" s="194" t="s">
        <v>271</v>
      </c>
    </row>
    <row r="458" spans="1:65" s="2" customFormat="1" ht="33" customHeight="1" x14ac:dyDescent="0.15">
      <c r="A458" s="35"/>
      <c r="B458" s="141"/>
      <c r="C458" s="172" t="s">
        <v>1238</v>
      </c>
      <c r="D458" s="172" t="s">
        <v>274</v>
      </c>
      <c r="E458" s="173" t="s">
        <v>4658</v>
      </c>
      <c r="F458" s="174" t="s">
        <v>4659</v>
      </c>
      <c r="G458" s="175" t="s">
        <v>277</v>
      </c>
      <c r="H458" s="176">
        <v>44.21</v>
      </c>
      <c r="I458" s="177"/>
      <c r="J458" s="176">
        <f>ROUND(I458*H458,2)</f>
        <v>0</v>
      </c>
      <c r="K458" s="178"/>
      <c r="L458" s="36"/>
      <c r="M458" s="179" t="s">
        <v>1</v>
      </c>
      <c r="N458" s="180" t="s">
        <v>41</v>
      </c>
      <c r="O458" s="61"/>
      <c r="P458" s="181">
        <f>O458*H458</f>
        <v>0</v>
      </c>
      <c r="Q458" s="181">
        <v>1.1379999999999999E-2</v>
      </c>
      <c r="R458" s="181">
        <f>Q458*H458</f>
        <v>0.50310979999999994</v>
      </c>
      <c r="S458" s="181">
        <v>0</v>
      </c>
      <c r="T458" s="182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183" t="s">
        <v>278</v>
      </c>
      <c r="AT458" s="183" t="s">
        <v>274</v>
      </c>
      <c r="AU458" s="183" t="s">
        <v>88</v>
      </c>
      <c r="AY458" s="18" t="s">
        <v>271</v>
      </c>
      <c r="BE458" s="105">
        <f>IF(N458="základná",J458,0)</f>
        <v>0</v>
      </c>
      <c r="BF458" s="105">
        <f>IF(N458="znížená",J458,0)</f>
        <v>0</v>
      </c>
      <c r="BG458" s="105">
        <f>IF(N458="zákl. prenesená",J458,0)</f>
        <v>0</v>
      </c>
      <c r="BH458" s="105">
        <f>IF(N458="zníž. prenesená",J458,0)</f>
        <v>0</v>
      </c>
      <c r="BI458" s="105">
        <f>IF(N458="nulová",J458,0)</f>
        <v>0</v>
      </c>
      <c r="BJ458" s="18" t="s">
        <v>88</v>
      </c>
      <c r="BK458" s="105">
        <f>ROUND(I458*H458,2)</f>
        <v>0</v>
      </c>
      <c r="BL458" s="18" t="s">
        <v>278</v>
      </c>
      <c r="BM458" s="183" t="s">
        <v>4660</v>
      </c>
    </row>
    <row r="459" spans="1:65" s="16" customFormat="1" x14ac:dyDescent="0.1">
      <c r="B459" s="209"/>
      <c r="D459" s="185" t="s">
        <v>280</v>
      </c>
      <c r="E459" s="210" t="s">
        <v>1</v>
      </c>
      <c r="F459" s="211" t="s">
        <v>1186</v>
      </c>
      <c r="H459" s="210" t="s">
        <v>1</v>
      </c>
      <c r="I459" s="212"/>
      <c r="L459" s="209"/>
      <c r="M459" s="213"/>
      <c r="N459" s="214"/>
      <c r="O459" s="214"/>
      <c r="P459" s="214"/>
      <c r="Q459" s="214"/>
      <c r="R459" s="214"/>
      <c r="S459" s="214"/>
      <c r="T459" s="215"/>
      <c r="AT459" s="210" t="s">
        <v>280</v>
      </c>
      <c r="AU459" s="210" t="s">
        <v>88</v>
      </c>
      <c r="AV459" s="16" t="s">
        <v>82</v>
      </c>
      <c r="AW459" s="16" t="s">
        <v>29</v>
      </c>
      <c r="AX459" s="16" t="s">
        <v>75</v>
      </c>
      <c r="AY459" s="210" t="s">
        <v>271</v>
      </c>
    </row>
    <row r="460" spans="1:65" s="13" customFormat="1" x14ac:dyDescent="0.1">
      <c r="B460" s="184"/>
      <c r="D460" s="185" t="s">
        <v>280</v>
      </c>
      <c r="E460" s="186" t="s">
        <v>1</v>
      </c>
      <c r="F460" s="187" t="s">
        <v>4661</v>
      </c>
      <c r="H460" s="188">
        <v>40.19</v>
      </c>
      <c r="I460" s="189"/>
      <c r="L460" s="184"/>
      <c r="M460" s="190"/>
      <c r="N460" s="191"/>
      <c r="O460" s="191"/>
      <c r="P460" s="191"/>
      <c r="Q460" s="191"/>
      <c r="R460" s="191"/>
      <c r="S460" s="191"/>
      <c r="T460" s="192"/>
      <c r="AT460" s="186" t="s">
        <v>280</v>
      </c>
      <c r="AU460" s="186" t="s">
        <v>88</v>
      </c>
      <c r="AV460" s="13" t="s">
        <v>88</v>
      </c>
      <c r="AW460" s="13" t="s">
        <v>29</v>
      </c>
      <c r="AX460" s="13" t="s">
        <v>75</v>
      </c>
      <c r="AY460" s="186" t="s">
        <v>271</v>
      </c>
    </row>
    <row r="461" spans="1:65" s="15" customFormat="1" x14ac:dyDescent="0.1">
      <c r="B461" s="201"/>
      <c r="D461" s="185" t="s">
        <v>280</v>
      </c>
      <c r="E461" s="202" t="s">
        <v>4467</v>
      </c>
      <c r="F461" s="203" t="s">
        <v>293</v>
      </c>
      <c r="H461" s="204">
        <v>40.19</v>
      </c>
      <c r="I461" s="205"/>
      <c r="L461" s="201"/>
      <c r="M461" s="206"/>
      <c r="N461" s="207"/>
      <c r="O461" s="207"/>
      <c r="P461" s="207"/>
      <c r="Q461" s="207"/>
      <c r="R461" s="207"/>
      <c r="S461" s="207"/>
      <c r="T461" s="208"/>
      <c r="AT461" s="202" t="s">
        <v>280</v>
      </c>
      <c r="AU461" s="202" t="s">
        <v>88</v>
      </c>
      <c r="AV461" s="15" t="s">
        <v>286</v>
      </c>
      <c r="AW461" s="15" t="s">
        <v>29</v>
      </c>
      <c r="AX461" s="15" t="s">
        <v>75</v>
      </c>
      <c r="AY461" s="202" t="s">
        <v>271</v>
      </c>
    </row>
    <row r="462" spans="1:65" s="13" customFormat="1" x14ac:dyDescent="0.1">
      <c r="B462" s="184"/>
      <c r="D462" s="185" t="s">
        <v>280</v>
      </c>
      <c r="E462" s="186" t="s">
        <v>1</v>
      </c>
      <c r="F462" s="187" t="s">
        <v>4662</v>
      </c>
      <c r="H462" s="188">
        <v>4.0199999999999996</v>
      </c>
      <c r="I462" s="189"/>
      <c r="L462" s="184"/>
      <c r="M462" s="190"/>
      <c r="N462" s="191"/>
      <c r="O462" s="191"/>
      <c r="P462" s="191"/>
      <c r="Q462" s="191"/>
      <c r="R462" s="191"/>
      <c r="S462" s="191"/>
      <c r="T462" s="192"/>
      <c r="AT462" s="186" t="s">
        <v>280</v>
      </c>
      <c r="AU462" s="186" t="s">
        <v>88</v>
      </c>
      <c r="AV462" s="13" t="s">
        <v>88</v>
      </c>
      <c r="AW462" s="13" t="s">
        <v>29</v>
      </c>
      <c r="AX462" s="13" t="s">
        <v>75</v>
      </c>
      <c r="AY462" s="186" t="s">
        <v>271</v>
      </c>
    </row>
    <row r="463" spans="1:65" s="14" customFormat="1" x14ac:dyDescent="0.1">
      <c r="B463" s="193"/>
      <c r="D463" s="185" t="s">
        <v>280</v>
      </c>
      <c r="E463" s="194" t="s">
        <v>1</v>
      </c>
      <c r="F463" s="195" t="s">
        <v>282</v>
      </c>
      <c r="H463" s="196">
        <v>44.21</v>
      </c>
      <c r="I463" s="197"/>
      <c r="L463" s="193"/>
      <c r="M463" s="198"/>
      <c r="N463" s="199"/>
      <c r="O463" s="199"/>
      <c r="P463" s="199"/>
      <c r="Q463" s="199"/>
      <c r="R463" s="199"/>
      <c r="S463" s="199"/>
      <c r="T463" s="200"/>
      <c r="AT463" s="194" t="s">
        <v>280</v>
      </c>
      <c r="AU463" s="194" t="s">
        <v>88</v>
      </c>
      <c r="AV463" s="14" t="s">
        <v>278</v>
      </c>
      <c r="AW463" s="14" t="s">
        <v>29</v>
      </c>
      <c r="AX463" s="14" t="s">
        <v>82</v>
      </c>
      <c r="AY463" s="194" t="s">
        <v>271</v>
      </c>
    </row>
    <row r="464" spans="1:65" s="2" customFormat="1" ht="33" customHeight="1" x14ac:dyDescent="0.15">
      <c r="A464" s="35"/>
      <c r="B464" s="141"/>
      <c r="C464" s="172" t="s">
        <v>1243</v>
      </c>
      <c r="D464" s="172" t="s">
        <v>274</v>
      </c>
      <c r="E464" s="173" t="s">
        <v>4663</v>
      </c>
      <c r="F464" s="174" t="s">
        <v>4664</v>
      </c>
      <c r="G464" s="175" t="s">
        <v>277</v>
      </c>
      <c r="H464" s="176">
        <v>16.45</v>
      </c>
      <c r="I464" s="177"/>
      <c r="J464" s="176">
        <f>ROUND(I464*H464,2)</f>
        <v>0</v>
      </c>
      <c r="K464" s="178"/>
      <c r="L464" s="36"/>
      <c r="M464" s="179" t="s">
        <v>1</v>
      </c>
      <c r="N464" s="180" t="s">
        <v>41</v>
      </c>
      <c r="O464" s="61"/>
      <c r="P464" s="181">
        <f>O464*H464</f>
        <v>0</v>
      </c>
      <c r="Q464" s="181">
        <v>1.1379999999999999E-2</v>
      </c>
      <c r="R464" s="181">
        <f>Q464*H464</f>
        <v>0.18720099999999998</v>
      </c>
      <c r="S464" s="181">
        <v>0</v>
      </c>
      <c r="T464" s="182">
        <f>S464*H464</f>
        <v>0</v>
      </c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R464" s="183" t="s">
        <v>278</v>
      </c>
      <c r="AT464" s="183" t="s">
        <v>274</v>
      </c>
      <c r="AU464" s="183" t="s">
        <v>88</v>
      </c>
      <c r="AY464" s="18" t="s">
        <v>271</v>
      </c>
      <c r="BE464" s="105">
        <f>IF(N464="základná",J464,0)</f>
        <v>0</v>
      </c>
      <c r="BF464" s="105">
        <f>IF(N464="znížená",J464,0)</f>
        <v>0</v>
      </c>
      <c r="BG464" s="105">
        <f>IF(N464="zákl. prenesená",J464,0)</f>
        <v>0</v>
      </c>
      <c r="BH464" s="105">
        <f>IF(N464="zníž. prenesená",J464,0)</f>
        <v>0</v>
      </c>
      <c r="BI464" s="105">
        <f>IF(N464="nulová",J464,0)</f>
        <v>0</v>
      </c>
      <c r="BJ464" s="18" t="s">
        <v>88</v>
      </c>
      <c r="BK464" s="105">
        <f>ROUND(I464*H464,2)</f>
        <v>0</v>
      </c>
      <c r="BL464" s="18" t="s">
        <v>278</v>
      </c>
      <c r="BM464" s="183" t="s">
        <v>4665</v>
      </c>
    </row>
    <row r="465" spans="1:65" s="16" customFormat="1" x14ac:dyDescent="0.1">
      <c r="B465" s="209"/>
      <c r="D465" s="185" t="s">
        <v>280</v>
      </c>
      <c r="E465" s="210" t="s">
        <v>1</v>
      </c>
      <c r="F465" s="211" t="s">
        <v>1186</v>
      </c>
      <c r="H465" s="210" t="s">
        <v>1</v>
      </c>
      <c r="I465" s="212"/>
      <c r="L465" s="209"/>
      <c r="M465" s="213"/>
      <c r="N465" s="214"/>
      <c r="O465" s="214"/>
      <c r="P465" s="214"/>
      <c r="Q465" s="214"/>
      <c r="R465" s="214"/>
      <c r="S465" s="214"/>
      <c r="T465" s="215"/>
      <c r="AT465" s="210" t="s">
        <v>280</v>
      </c>
      <c r="AU465" s="210" t="s">
        <v>88</v>
      </c>
      <c r="AV465" s="16" t="s">
        <v>82</v>
      </c>
      <c r="AW465" s="16" t="s">
        <v>29</v>
      </c>
      <c r="AX465" s="16" t="s">
        <v>75</v>
      </c>
      <c r="AY465" s="210" t="s">
        <v>271</v>
      </c>
    </row>
    <row r="466" spans="1:65" s="13" customFormat="1" x14ac:dyDescent="0.1">
      <c r="B466" s="184"/>
      <c r="D466" s="185" t="s">
        <v>280</v>
      </c>
      <c r="E466" s="186" t="s">
        <v>1</v>
      </c>
      <c r="F466" s="187" t="s">
        <v>4666</v>
      </c>
      <c r="H466" s="188">
        <v>16.45</v>
      </c>
      <c r="I466" s="189"/>
      <c r="L466" s="184"/>
      <c r="M466" s="190"/>
      <c r="N466" s="191"/>
      <c r="O466" s="191"/>
      <c r="P466" s="191"/>
      <c r="Q466" s="191"/>
      <c r="R466" s="191"/>
      <c r="S466" s="191"/>
      <c r="T466" s="192"/>
      <c r="AT466" s="186" t="s">
        <v>280</v>
      </c>
      <c r="AU466" s="186" t="s">
        <v>88</v>
      </c>
      <c r="AV466" s="13" t="s">
        <v>88</v>
      </c>
      <c r="AW466" s="13" t="s">
        <v>29</v>
      </c>
      <c r="AX466" s="13" t="s">
        <v>75</v>
      </c>
      <c r="AY466" s="186" t="s">
        <v>271</v>
      </c>
    </row>
    <row r="467" spans="1:65" s="14" customFormat="1" x14ac:dyDescent="0.1">
      <c r="B467" s="193"/>
      <c r="D467" s="185" t="s">
        <v>280</v>
      </c>
      <c r="E467" s="194" t="s">
        <v>4487</v>
      </c>
      <c r="F467" s="195" t="s">
        <v>282</v>
      </c>
      <c r="H467" s="196">
        <v>16.45</v>
      </c>
      <c r="I467" s="197"/>
      <c r="L467" s="193"/>
      <c r="M467" s="198"/>
      <c r="N467" s="199"/>
      <c r="O467" s="199"/>
      <c r="P467" s="199"/>
      <c r="Q467" s="199"/>
      <c r="R467" s="199"/>
      <c r="S467" s="199"/>
      <c r="T467" s="200"/>
      <c r="AT467" s="194" t="s">
        <v>280</v>
      </c>
      <c r="AU467" s="194" t="s">
        <v>88</v>
      </c>
      <c r="AV467" s="14" t="s">
        <v>278</v>
      </c>
      <c r="AW467" s="14" t="s">
        <v>29</v>
      </c>
      <c r="AX467" s="14" t="s">
        <v>82</v>
      </c>
      <c r="AY467" s="194" t="s">
        <v>271</v>
      </c>
    </row>
    <row r="468" spans="1:65" s="2" customFormat="1" ht="33" customHeight="1" x14ac:dyDescent="0.15">
      <c r="A468" s="35"/>
      <c r="B468" s="141"/>
      <c r="C468" s="172" t="s">
        <v>1247</v>
      </c>
      <c r="D468" s="172" t="s">
        <v>274</v>
      </c>
      <c r="E468" s="173" t="s">
        <v>1211</v>
      </c>
      <c r="F468" s="174" t="s">
        <v>1212</v>
      </c>
      <c r="G468" s="175" t="s">
        <v>277</v>
      </c>
      <c r="H468" s="176">
        <v>100.64</v>
      </c>
      <c r="I468" s="177"/>
      <c r="J468" s="176">
        <f>ROUND(I468*H468,2)</f>
        <v>0</v>
      </c>
      <c r="K468" s="178"/>
      <c r="L468" s="36"/>
      <c r="M468" s="179" t="s">
        <v>1</v>
      </c>
      <c r="N468" s="180" t="s">
        <v>41</v>
      </c>
      <c r="O468" s="61"/>
      <c r="P468" s="181">
        <f>O468*H468</f>
        <v>0</v>
      </c>
      <c r="Q468" s="181">
        <v>1.439E-2</v>
      </c>
      <c r="R468" s="181">
        <f>Q468*H468</f>
        <v>1.4482096</v>
      </c>
      <c r="S468" s="181">
        <v>0</v>
      </c>
      <c r="T468" s="182">
        <f>S468*H468</f>
        <v>0</v>
      </c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R468" s="183" t="s">
        <v>278</v>
      </c>
      <c r="AT468" s="183" t="s">
        <v>274</v>
      </c>
      <c r="AU468" s="183" t="s">
        <v>88</v>
      </c>
      <c r="AY468" s="18" t="s">
        <v>271</v>
      </c>
      <c r="BE468" s="105">
        <f>IF(N468="základná",J468,0)</f>
        <v>0</v>
      </c>
      <c r="BF468" s="105">
        <f>IF(N468="znížená",J468,0)</f>
        <v>0</v>
      </c>
      <c r="BG468" s="105">
        <f>IF(N468="zákl. prenesená",J468,0)</f>
        <v>0</v>
      </c>
      <c r="BH468" s="105">
        <f>IF(N468="zníž. prenesená",J468,0)</f>
        <v>0</v>
      </c>
      <c r="BI468" s="105">
        <f>IF(N468="nulová",J468,0)</f>
        <v>0</v>
      </c>
      <c r="BJ468" s="18" t="s">
        <v>88</v>
      </c>
      <c r="BK468" s="105">
        <f>ROUND(I468*H468,2)</f>
        <v>0</v>
      </c>
      <c r="BL468" s="18" t="s">
        <v>278</v>
      </c>
      <c r="BM468" s="183" t="s">
        <v>4667</v>
      </c>
    </row>
    <row r="469" spans="1:65" s="16" customFormat="1" x14ac:dyDescent="0.1">
      <c r="B469" s="209"/>
      <c r="D469" s="185" t="s">
        <v>280</v>
      </c>
      <c r="E469" s="210" t="s">
        <v>1</v>
      </c>
      <c r="F469" s="211" t="s">
        <v>1182</v>
      </c>
      <c r="H469" s="210" t="s">
        <v>1</v>
      </c>
      <c r="I469" s="212"/>
      <c r="L469" s="209"/>
      <c r="M469" s="213"/>
      <c r="N469" s="214"/>
      <c r="O469" s="214"/>
      <c r="P469" s="214"/>
      <c r="Q469" s="214"/>
      <c r="R469" s="214"/>
      <c r="S469" s="214"/>
      <c r="T469" s="215"/>
      <c r="AT469" s="210" t="s">
        <v>280</v>
      </c>
      <c r="AU469" s="210" t="s">
        <v>88</v>
      </c>
      <c r="AV469" s="16" t="s">
        <v>82</v>
      </c>
      <c r="AW469" s="16" t="s">
        <v>29</v>
      </c>
      <c r="AX469" s="16" t="s">
        <v>75</v>
      </c>
      <c r="AY469" s="210" t="s">
        <v>271</v>
      </c>
    </row>
    <row r="470" spans="1:65" s="13" customFormat="1" x14ac:dyDescent="0.1">
      <c r="B470" s="184"/>
      <c r="D470" s="185" t="s">
        <v>280</v>
      </c>
      <c r="E470" s="186" t="s">
        <v>1</v>
      </c>
      <c r="F470" s="187" t="s">
        <v>4668</v>
      </c>
      <c r="H470" s="188">
        <v>91.49</v>
      </c>
      <c r="I470" s="189"/>
      <c r="L470" s="184"/>
      <c r="M470" s="190"/>
      <c r="N470" s="191"/>
      <c r="O470" s="191"/>
      <c r="P470" s="191"/>
      <c r="Q470" s="191"/>
      <c r="R470" s="191"/>
      <c r="S470" s="191"/>
      <c r="T470" s="192"/>
      <c r="AT470" s="186" t="s">
        <v>280</v>
      </c>
      <c r="AU470" s="186" t="s">
        <v>88</v>
      </c>
      <c r="AV470" s="13" t="s">
        <v>88</v>
      </c>
      <c r="AW470" s="13" t="s">
        <v>29</v>
      </c>
      <c r="AX470" s="13" t="s">
        <v>75</v>
      </c>
      <c r="AY470" s="186" t="s">
        <v>271</v>
      </c>
    </row>
    <row r="471" spans="1:65" s="15" customFormat="1" x14ac:dyDescent="0.1">
      <c r="B471" s="201"/>
      <c r="D471" s="185" t="s">
        <v>280</v>
      </c>
      <c r="E471" s="202" t="s">
        <v>803</v>
      </c>
      <c r="F471" s="203" t="s">
        <v>293</v>
      </c>
      <c r="H471" s="204">
        <v>91.49</v>
      </c>
      <c r="I471" s="205"/>
      <c r="L471" s="201"/>
      <c r="M471" s="206"/>
      <c r="N471" s="207"/>
      <c r="O471" s="207"/>
      <c r="P471" s="207"/>
      <c r="Q471" s="207"/>
      <c r="R471" s="207"/>
      <c r="S471" s="207"/>
      <c r="T471" s="208"/>
      <c r="AT471" s="202" t="s">
        <v>280</v>
      </c>
      <c r="AU471" s="202" t="s">
        <v>88</v>
      </c>
      <c r="AV471" s="15" t="s">
        <v>286</v>
      </c>
      <c r="AW471" s="15" t="s">
        <v>29</v>
      </c>
      <c r="AX471" s="15" t="s">
        <v>75</v>
      </c>
      <c r="AY471" s="202" t="s">
        <v>271</v>
      </c>
    </row>
    <row r="472" spans="1:65" s="13" customFormat="1" x14ac:dyDescent="0.1">
      <c r="B472" s="184"/>
      <c r="D472" s="185" t="s">
        <v>280</v>
      </c>
      <c r="E472" s="186" t="s">
        <v>1</v>
      </c>
      <c r="F472" s="187" t="s">
        <v>1215</v>
      </c>
      <c r="H472" s="188">
        <v>9.15</v>
      </c>
      <c r="I472" s="189"/>
      <c r="L472" s="184"/>
      <c r="M472" s="190"/>
      <c r="N472" s="191"/>
      <c r="O472" s="191"/>
      <c r="P472" s="191"/>
      <c r="Q472" s="191"/>
      <c r="R472" s="191"/>
      <c r="S472" s="191"/>
      <c r="T472" s="192"/>
      <c r="AT472" s="186" t="s">
        <v>280</v>
      </c>
      <c r="AU472" s="186" t="s">
        <v>88</v>
      </c>
      <c r="AV472" s="13" t="s">
        <v>88</v>
      </c>
      <c r="AW472" s="13" t="s">
        <v>29</v>
      </c>
      <c r="AX472" s="13" t="s">
        <v>75</v>
      </c>
      <c r="AY472" s="186" t="s">
        <v>271</v>
      </c>
    </row>
    <row r="473" spans="1:65" s="14" customFormat="1" x14ac:dyDescent="0.1">
      <c r="B473" s="193"/>
      <c r="D473" s="185" t="s">
        <v>280</v>
      </c>
      <c r="E473" s="194" t="s">
        <v>1</v>
      </c>
      <c r="F473" s="195" t="s">
        <v>282</v>
      </c>
      <c r="H473" s="196">
        <v>100.64</v>
      </c>
      <c r="I473" s="197"/>
      <c r="L473" s="193"/>
      <c r="M473" s="198"/>
      <c r="N473" s="199"/>
      <c r="O473" s="199"/>
      <c r="P473" s="199"/>
      <c r="Q473" s="199"/>
      <c r="R473" s="199"/>
      <c r="S473" s="199"/>
      <c r="T473" s="200"/>
      <c r="AT473" s="194" t="s">
        <v>280</v>
      </c>
      <c r="AU473" s="194" t="s">
        <v>88</v>
      </c>
      <c r="AV473" s="14" t="s">
        <v>278</v>
      </c>
      <c r="AW473" s="14" t="s">
        <v>29</v>
      </c>
      <c r="AX473" s="14" t="s">
        <v>82</v>
      </c>
      <c r="AY473" s="194" t="s">
        <v>271</v>
      </c>
    </row>
    <row r="474" spans="1:65" s="2" customFormat="1" ht="33" customHeight="1" x14ac:dyDescent="0.15">
      <c r="A474" s="35"/>
      <c r="B474" s="141"/>
      <c r="C474" s="172" t="s">
        <v>1252</v>
      </c>
      <c r="D474" s="172" t="s">
        <v>274</v>
      </c>
      <c r="E474" s="173" t="s">
        <v>1217</v>
      </c>
      <c r="F474" s="174" t="s">
        <v>1218</v>
      </c>
      <c r="G474" s="175" t="s">
        <v>277</v>
      </c>
      <c r="H474" s="176">
        <v>67.22</v>
      </c>
      <c r="I474" s="177"/>
      <c r="J474" s="176">
        <f>ROUND(I474*H474,2)</f>
        <v>0</v>
      </c>
      <c r="K474" s="178"/>
      <c r="L474" s="36"/>
      <c r="M474" s="179" t="s">
        <v>1</v>
      </c>
      <c r="N474" s="180" t="s">
        <v>41</v>
      </c>
      <c r="O474" s="61"/>
      <c r="P474" s="181">
        <f>O474*H474</f>
        <v>0</v>
      </c>
      <c r="Q474" s="181">
        <v>1.439E-2</v>
      </c>
      <c r="R474" s="181">
        <f>Q474*H474</f>
        <v>0.96729580000000004</v>
      </c>
      <c r="S474" s="181">
        <v>0</v>
      </c>
      <c r="T474" s="182">
        <f>S474*H474</f>
        <v>0</v>
      </c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R474" s="183" t="s">
        <v>278</v>
      </c>
      <c r="AT474" s="183" t="s">
        <v>274</v>
      </c>
      <c r="AU474" s="183" t="s">
        <v>88</v>
      </c>
      <c r="AY474" s="18" t="s">
        <v>271</v>
      </c>
      <c r="BE474" s="105">
        <f>IF(N474="základná",J474,0)</f>
        <v>0</v>
      </c>
      <c r="BF474" s="105">
        <f>IF(N474="znížená",J474,0)</f>
        <v>0</v>
      </c>
      <c r="BG474" s="105">
        <f>IF(N474="zákl. prenesená",J474,0)</f>
        <v>0</v>
      </c>
      <c r="BH474" s="105">
        <f>IF(N474="zníž. prenesená",J474,0)</f>
        <v>0</v>
      </c>
      <c r="BI474" s="105">
        <f>IF(N474="nulová",J474,0)</f>
        <v>0</v>
      </c>
      <c r="BJ474" s="18" t="s">
        <v>88</v>
      </c>
      <c r="BK474" s="105">
        <f>ROUND(I474*H474,2)</f>
        <v>0</v>
      </c>
      <c r="BL474" s="18" t="s">
        <v>278</v>
      </c>
      <c r="BM474" s="183" t="s">
        <v>4669</v>
      </c>
    </row>
    <row r="475" spans="1:65" s="16" customFormat="1" x14ac:dyDescent="0.1">
      <c r="B475" s="209"/>
      <c r="D475" s="185" t="s">
        <v>280</v>
      </c>
      <c r="E475" s="210" t="s">
        <v>1</v>
      </c>
      <c r="F475" s="211" t="s">
        <v>1182</v>
      </c>
      <c r="H475" s="210" t="s">
        <v>1</v>
      </c>
      <c r="I475" s="212"/>
      <c r="L475" s="209"/>
      <c r="M475" s="213"/>
      <c r="N475" s="214"/>
      <c r="O475" s="214"/>
      <c r="P475" s="214"/>
      <c r="Q475" s="214"/>
      <c r="R475" s="214"/>
      <c r="S475" s="214"/>
      <c r="T475" s="215"/>
      <c r="AT475" s="210" t="s">
        <v>280</v>
      </c>
      <c r="AU475" s="210" t="s">
        <v>88</v>
      </c>
      <c r="AV475" s="16" t="s">
        <v>82</v>
      </c>
      <c r="AW475" s="16" t="s">
        <v>29</v>
      </c>
      <c r="AX475" s="16" t="s">
        <v>75</v>
      </c>
      <c r="AY475" s="210" t="s">
        <v>271</v>
      </c>
    </row>
    <row r="476" spans="1:65" s="13" customFormat="1" x14ac:dyDescent="0.1">
      <c r="B476" s="184"/>
      <c r="D476" s="185" t="s">
        <v>280</v>
      </c>
      <c r="E476" s="186" t="s">
        <v>1</v>
      </c>
      <c r="F476" s="187" t="s">
        <v>4670</v>
      </c>
      <c r="H476" s="188">
        <v>15.37</v>
      </c>
      <c r="I476" s="189"/>
      <c r="L476" s="184"/>
      <c r="M476" s="190"/>
      <c r="N476" s="191"/>
      <c r="O476" s="191"/>
      <c r="P476" s="191"/>
      <c r="Q476" s="191"/>
      <c r="R476" s="191"/>
      <c r="S476" s="191"/>
      <c r="T476" s="192"/>
      <c r="AT476" s="186" t="s">
        <v>280</v>
      </c>
      <c r="AU476" s="186" t="s">
        <v>88</v>
      </c>
      <c r="AV476" s="13" t="s">
        <v>88</v>
      </c>
      <c r="AW476" s="13" t="s">
        <v>29</v>
      </c>
      <c r="AX476" s="13" t="s">
        <v>75</v>
      </c>
      <c r="AY476" s="186" t="s">
        <v>271</v>
      </c>
    </row>
    <row r="477" spans="1:65" s="16" customFormat="1" x14ac:dyDescent="0.1">
      <c r="B477" s="209"/>
      <c r="D477" s="185" t="s">
        <v>280</v>
      </c>
      <c r="E477" s="210" t="s">
        <v>1</v>
      </c>
      <c r="F477" s="211" t="s">
        <v>1186</v>
      </c>
      <c r="H477" s="210" t="s">
        <v>1</v>
      </c>
      <c r="I477" s="212"/>
      <c r="L477" s="209"/>
      <c r="M477" s="213"/>
      <c r="N477" s="214"/>
      <c r="O477" s="214"/>
      <c r="P477" s="214"/>
      <c r="Q477" s="214"/>
      <c r="R477" s="214"/>
      <c r="S477" s="214"/>
      <c r="T477" s="215"/>
      <c r="AT477" s="210" t="s">
        <v>280</v>
      </c>
      <c r="AU477" s="210" t="s">
        <v>88</v>
      </c>
      <c r="AV477" s="16" t="s">
        <v>82</v>
      </c>
      <c r="AW477" s="16" t="s">
        <v>29</v>
      </c>
      <c r="AX477" s="16" t="s">
        <v>75</v>
      </c>
      <c r="AY477" s="210" t="s">
        <v>271</v>
      </c>
    </row>
    <row r="478" spans="1:65" s="13" customFormat="1" x14ac:dyDescent="0.1">
      <c r="B478" s="184"/>
      <c r="D478" s="185" t="s">
        <v>280</v>
      </c>
      <c r="E478" s="186" t="s">
        <v>1</v>
      </c>
      <c r="F478" s="187" t="s">
        <v>4671</v>
      </c>
      <c r="H478" s="188">
        <v>45.74</v>
      </c>
      <c r="I478" s="189"/>
      <c r="L478" s="184"/>
      <c r="M478" s="190"/>
      <c r="N478" s="191"/>
      <c r="O478" s="191"/>
      <c r="P478" s="191"/>
      <c r="Q478" s="191"/>
      <c r="R478" s="191"/>
      <c r="S478" s="191"/>
      <c r="T478" s="192"/>
      <c r="AT478" s="186" t="s">
        <v>280</v>
      </c>
      <c r="AU478" s="186" t="s">
        <v>88</v>
      </c>
      <c r="AV478" s="13" t="s">
        <v>88</v>
      </c>
      <c r="AW478" s="13" t="s">
        <v>29</v>
      </c>
      <c r="AX478" s="13" t="s">
        <v>75</v>
      </c>
      <c r="AY478" s="186" t="s">
        <v>271</v>
      </c>
    </row>
    <row r="479" spans="1:65" s="15" customFormat="1" x14ac:dyDescent="0.1">
      <c r="B479" s="201"/>
      <c r="D479" s="185" t="s">
        <v>280</v>
      </c>
      <c r="E479" s="202" t="s">
        <v>801</v>
      </c>
      <c r="F479" s="203" t="s">
        <v>293</v>
      </c>
      <c r="H479" s="204">
        <v>61.11</v>
      </c>
      <c r="I479" s="205"/>
      <c r="L479" s="201"/>
      <c r="M479" s="206"/>
      <c r="N479" s="207"/>
      <c r="O479" s="207"/>
      <c r="P479" s="207"/>
      <c r="Q479" s="207"/>
      <c r="R479" s="207"/>
      <c r="S479" s="207"/>
      <c r="T479" s="208"/>
      <c r="AT479" s="202" t="s">
        <v>280</v>
      </c>
      <c r="AU479" s="202" t="s">
        <v>88</v>
      </c>
      <c r="AV479" s="15" t="s">
        <v>286</v>
      </c>
      <c r="AW479" s="15" t="s">
        <v>29</v>
      </c>
      <c r="AX479" s="15" t="s">
        <v>75</v>
      </c>
      <c r="AY479" s="202" t="s">
        <v>271</v>
      </c>
    </row>
    <row r="480" spans="1:65" s="13" customFormat="1" x14ac:dyDescent="0.1">
      <c r="B480" s="184"/>
      <c r="D480" s="185" t="s">
        <v>280</v>
      </c>
      <c r="E480" s="186" t="s">
        <v>1</v>
      </c>
      <c r="F480" s="187" t="s">
        <v>1221</v>
      </c>
      <c r="H480" s="188">
        <v>6.11</v>
      </c>
      <c r="I480" s="189"/>
      <c r="L480" s="184"/>
      <c r="M480" s="190"/>
      <c r="N480" s="191"/>
      <c r="O480" s="191"/>
      <c r="P480" s="191"/>
      <c r="Q480" s="191"/>
      <c r="R480" s="191"/>
      <c r="S480" s="191"/>
      <c r="T480" s="192"/>
      <c r="AT480" s="186" t="s">
        <v>280</v>
      </c>
      <c r="AU480" s="186" t="s">
        <v>88</v>
      </c>
      <c r="AV480" s="13" t="s">
        <v>88</v>
      </c>
      <c r="AW480" s="13" t="s">
        <v>29</v>
      </c>
      <c r="AX480" s="13" t="s">
        <v>75</v>
      </c>
      <c r="AY480" s="186" t="s">
        <v>271</v>
      </c>
    </row>
    <row r="481" spans="1:65" s="14" customFormat="1" x14ac:dyDescent="0.1">
      <c r="B481" s="193"/>
      <c r="D481" s="185" t="s">
        <v>280</v>
      </c>
      <c r="E481" s="194" t="s">
        <v>831</v>
      </c>
      <c r="F481" s="195" t="s">
        <v>282</v>
      </c>
      <c r="H481" s="196">
        <v>67.22</v>
      </c>
      <c r="I481" s="197"/>
      <c r="L481" s="193"/>
      <c r="M481" s="198"/>
      <c r="N481" s="199"/>
      <c r="O481" s="199"/>
      <c r="P481" s="199"/>
      <c r="Q481" s="199"/>
      <c r="R481" s="199"/>
      <c r="S481" s="199"/>
      <c r="T481" s="200"/>
      <c r="AT481" s="194" t="s">
        <v>280</v>
      </c>
      <c r="AU481" s="194" t="s">
        <v>88</v>
      </c>
      <c r="AV481" s="14" t="s">
        <v>278</v>
      </c>
      <c r="AW481" s="14" t="s">
        <v>29</v>
      </c>
      <c r="AX481" s="14" t="s">
        <v>82</v>
      </c>
      <c r="AY481" s="194" t="s">
        <v>271</v>
      </c>
    </row>
    <row r="482" spans="1:65" s="2" customFormat="1" ht="33" customHeight="1" x14ac:dyDescent="0.15">
      <c r="A482" s="35"/>
      <c r="B482" s="141"/>
      <c r="C482" s="172" t="s">
        <v>1257</v>
      </c>
      <c r="D482" s="172" t="s">
        <v>274</v>
      </c>
      <c r="E482" s="173" t="s">
        <v>1223</v>
      </c>
      <c r="F482" s="174" t="s">
        <v>1224</v>
      </c>
      <c r="G482" s="175" t="s">
        <v>277</v>
      </c>
      <c r="H482" s="176">
        <v>25.78</v>
      </c>
      <c r="I482" s="177"/>
      <c r="J482" s="176">
        <f>ROUND(I482*H482,2)</f>
        <v>0</v>
      </c>
      <c r="K482" s="178"/>
      <c r="L482" s="36"/>
      <c r="M482" s="179" t="s">
        <v>1</v>
      </c>
      <c r="N482" s="180" t="s">
        <v>41</v>
      </c>
      <c r="O482" s="61"/>
      <c r="P482" s="181">
        <f>O482*H482</f>
        <v>0</v>
      </c>
      <c r="Q482" s="181">
        <v>1.51565E-2</v>
      </c>
      <c r="R482" s="181">
        <f>Q482*H482</f>
        <v>0.39073457</v>
      </c>
      <c r="S482" s="181">
        <v>0</v>
      </c>
      <c r="T482" s="182">
        <f>S482*H482</f>
        <v>0</v>
      </c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R482" s="183" t="s">
        <v>278</v>
      </c>
      <c r="AT482" s="183" t="s">
        <v>274</v>
      </c>
      <c r="AU482" s="183" t="s">
        <v>88</v>
      </c>
      <c r="AY482" s="18" t="s">
        <v>271</v>
      </c>
      <c r="BE482" s="105">
        <f>IF(N482="základná",J482,0)</f>
        <v>0</v>
      </c>
      <c r="BF482" s="105">
        <f>IF(N482="znížená",J482,0)</f>
        <v>0</v>
      </c>
      <c r="BG482" s="105">
        <f>IF(N482="zákl. prenesená",J482,0)</f>
        <v>0</v>
      </c>
      <c r="BH482" s="105">
        <f>IF(N482="zníž. prenesená",J482,0)</f>
        <v>0</v>
      </c>
      <c r="BI482" s="105">
        <f>IF(N482="nulová",J482,0)</f>
        <v>0</v>
      </c>
      <c r="BJ482" s="18" t="s">
        <v>88</v>
      </c>
      <c r="BK482" s="105">
        <f>ROUND(I482*H482,2)</f>
        <v>0</v>
      </c>
      <c r="BL482" s="18" t="s">
        <v>278</v>
      </c>
      <c r="BM482" s="183" t="s">
        <v>4672</v>
      </c>
    </row>
    <row r="483" spans="1:65" s="13" customFormat="1" x14ac:dyDescent="0.1">
      <c r="B483" s="184"/>
      <c r="D483" s="185" t="s">
        <v>280</v>
      </c>
      <c r="E483" s="186" t="s">
        <v>1</v>
      </c>
      <c r="F483" s="187" t="s">
        <v>1226</v>
      </c>
      <c r="H483" s="188">
        <v>24.34</v>
      </c>
      <c r="I483" s="189"/>
      <c r="L483" s="184"/>
      <c r="M483" s="190"/>
      <c r="N483" s="191"/>
      <c r="O483" s="191"/>
      <c r="P483" s="191"/>
      <c r="Q483" s="191"/>
      <c r="R483" s="191"/>
      <c r="S483" s="191"/>
      <c r="T483" s="192"/>
      <c r="AT483" s="186" t="s">
        <v>280</v>
      </c>
      <c r="AU483" s="186" t="s">
        <v>88</v>
      </c>
      <c r="AV483" s="13" t="s">
        <v>88</v>
      </c>
      <c r="AW483" s="13" t="s">
        <v>29</v>
      </c>
      <c r="AX483" s="13" t="s">
        <v>75</v>
      </c>
      <c r="AY483" s="186" t="s">
        <v>271</v>
      </c>
    </row>
    <row r="484" spans="1:65" s="13" customFormat="1" x14ac:dyDescent="0.1">
      <c r="B484" s="184"/>
      <c r="D484" s="185" t="s">
        <v>280</v>
      </c>
      <c r="E484" s="186" t="s">
        <v>1</v>
      </c>
      <c r="F484" s="187" t="s">
        <v>1227</v>
      </c>
      <c r="H484" s="188">
        <v>1.44</v>
      </c>
      <c r="I484" s="189"/>
      <c r="L484" s="184"/>
      <c r="M484" s="190"/>
      <c r="N484" s="191"/>
      <c r="O484" s="191"/>
      <c r="P484" s="191"/>
      <c r="Q484" s="191"/>
      <c r="R484" s="191"/>
      <c r="S484" s="191"/>
      <c r="T484" s="192"/>
      <c r="AT484" s="186" t="s">
        <v>280</v>
      </c>
      <c r="AU484" s="186" t="s">
        <v>88</v>
      </c>
      <c r="AV484" s="13" t="s">
        <v>88</v>
      </c>
      <c r="AW484" s="13" t="s">
        <v>29</v>
      </c>
      <c r="AX484" s="13" t="s">
        <v>75</v>
      </c>
      <c r="AY484" s="186" t="s">
        <v>271</v>
      </c>
    </row>
    <row r="485" spans="1:65" s="14" customFormat="1" x14ac:dyDescent="0.1">
      <c r="B485" s="193"/>
      <c r="D485" s="185" t="s">
        <v>280</v>
      </c>
      <c r="E485" s="194" t="s">
        <v>829</v>
      </c>
      <c r="F485" s="195" t="s">
        <v>282</v>
      </c>
      <c r="H485" s="196">
        <v>25.78</v>
      </c>
      <c r="I485" s="197"/>
      <c r="L485" s="193"/>
      <c r="M485" s="198"/>
      <c r="N485" s="199"/>
      <c r="O485" s="199"/>
      <c r="P485" s="199"/>
      <c r="Q485" s="199"/>
      <c r="R485" s="199"/>
      <c r="S485" s="199"/>
      <c r="T485" s="200"/>
      <c r="AT485" s="194" t="s">
        <v>280</v>
      </c>
      <c r="AU485" s="194" t="s">
        <v>88</v>
      </c>
      <c r="AV485" s="14" t="s">
        <v>278</v>
      </c>
      <c r="AW485" s="14" t="s">
        <v>29</v>
      </c>
      <c r="AX485" s="14" t="s">
        <v>82</v>
      </c>
      <c r="AY485" s="194" t="s">
        <v>271</v>
      </c>
    </row>
    <row r="486" spans="1:65" s="2" customFormat="1" ht="33" customHeight="1" x14ac:dyDescent="0.15">
      <c r="A486" s="35"/>
      <c r="B486" s="141"/>
      <c r="C486" s="172" t="s">
        <v>1264</v>
      </c>
      <c r="D486" s="172" t="s">
        <v>274</v>
      </c>
      <c r="E486" s="173" t="s">
        <v>1229</v>
      </c>
      <c r="F486" s="174" t="s">
        <v>1230</v>
      </c>
      <c r="G486" s="175" t="s">
        <v>277</v>
      </c>
      <c r="H486" s="176">
        <v>63.64</v>
      </c>
      <c r="I486" s="177"/>
      <c r="J486" s="176">
        <f>ROUND(I486*H486,2)</f>
        <v>0</v>
      </c>
      <c r="K486" s="178"/>
      <c r="L486" s="36"/>
      <c r="M486" s="179" t="s">
        <v>1</v>
      </c>
      <c r="N486" s="180" t="s">
        <v>41</v>
      </c>
      <c r="O486" s="61"/>
      <c r="P486" s="181">
        <f>O486*H486</f>
        <v>0</v>
      </c>
      <c r="Q486" s="181">
        <v>1.55835E-2</v>
      </c>
      <c r="R486" s="181">
        <f>Q486*H486</f>
        <v>0.99173394000000004</v>
      </c>
      <c r="S486" s="181">
        <v>0</v>
      </c>
      <c r="T486" s="182">
        <f>S486*H486</f>
        <v>0</v>
      </c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R486" s="183" t="s">
        <v>278</v>
      </c>
      <c r="AT486" s="183" t="s">
        <v>274</v>
      </c>
      <c r="AU486" s="183" t="s">
        <v>88</v>
      </c>
      <c r="AY486" s="18" t="s">
        <v>271</v>
      </c>
      <c r="BE486" s="105">
        <f>IF(N486="základná",J486,0)</f>
        <v>0</v>
      </c>
      <c r="BF486" s="105">
        <f>IF(N486="znížená",J486,0)</f>
        <v>0</v>
      </c>
      <c r="BG486" s="105">
        <f>IF(N486="zákl. prenesená",J486,0)</f>
        <v>0</v>
      </c>
      <c r="BH486" s="105">
        <f>IF(N486="zníž. prenesená",J486,0)</f>
        <v>0</v>
      </c>
      <c r="BI486" s="105">
        <f>IF(N486="nulová",J486,0)</f>
        <v>0</v>
      </c>
      <c r="BJ486" s="18" t="s">
        <v>88</v>
      </c>
      <c r="BK486" s="105">
        <f>ROUND(I486*H486,2)</f>
        <v>0</v>
      </c>
      <c r="BL486" s="18" t="s">
        <v>278</v>
      </c>
      <c r="BM486" s="183" t="s">
        <v>4673</v>
      </c>
    </row>
    <row r="487" spans="1:65" s="13" customFormat="1" x14ac:dyDescent="0.1">
      <c r="B487" s="184"/>
      <c r="D487" s="185" t="s">
        <v>280</v>
      </c>
      <c r="E487" s="186" t="s">
        <v>1</v>
      </c>
      <c r="F487" s="187" t="s">
        <v>1232</v>
      </c>
      <c r="H487" s="188">
        <v>63.64</v>
      </c>
      <c r="I487" s="189"/>
      <c r="L487" s="184"/>
      <c r="M487" s="190"/>
      <c r="N487" s="191"/>
      <c r="O487" s="191"/>
      <c r="P487" s="191"/>
      <c r="Q487" s="191"/>
      <c r="R487" s="191"/>
      <c r="S487" s="191"/>
      <c r="T487" s="192"/>
      <c r="AT487" s="186" t="s">
        <v>280</v>
      </c>
      <c r="AU487" s="186" t="s">
        <v>88</v>
      </c>
      <c r="AV487" s="13" t="s">
        <v>88</v>
      </c>
      <c r="AW487" s="13" t="s">
        <v>29</v>
      </c>
      <c r="AX487" s="13" t="s">
        <v>75</v>
      </c>
      <c r="AY487" s="186" t="s">
        <v>271</v>
      </c>
    </row>
    <row r="488" spans="1:65" s="14" customFormat="1" x14ac:dyDescent="0.1">
      <c r="B488" s="193"/>
      <c r="D488" s="185" t="s">
        <v>280</v>
      </c>
      <c r="E488" s="194" t="s">
        <v>1</v>
      </c>
      <c r="F488" s="195" t="s">
        <v>282</v>
      </c>
      <c r="H488" s="196">
        <v>63.64</v>
      </c>
      <c r="I488" s="197"/>
      <c r="L488" s="193"/>
      <c r="M488" s="198"/>
      <c r="N488" s="199"/>
      <c r="O488" s="199"/>
      <c r="P488" s="199"/>
      <c r="Q488" s="199"/>
      <c r="R488" s="199"/>
      <c r="S488" s="199"/>
      <c r="T488" s="200"/>
      <c r="AT488" s="194" t="s">
        <v>280</v>
      </c>
      <c r="AU488" s="194" t="s">
        <v>88</v>
      </c>
      <c r="AV488" s="14" t="s">
        <v>278</v>
      </c>
      <c r="AW488" s="14" t="s">
        <v>29</v>
      </c>
      <c r="AX488" s="14" t="s">
        <v>82</v>
      </c>
      <c r="AY488" s="194" t="s">
        <v>271</v>
      </c>
    </row>
    <row r="489" spans="1:65" s="2" customFormat="1" ht="33" customHeight="1" x14ac:dyDescent="0.15">
      <c r="A489" s="35"/>
      <c r="B489" s="141"/>
      <c r="C489" s="172" t="s">
        <v>1276</v>
      </c>
      <c r="D489" s="172" t="s">
        <v>274</v>
      </c>
      <c r="E489" s="173" t="s">
        <v>1234</v>
      </c>
      <c r="F489" s="174" t="s">
        <v>1235</v>
      </c>
      <c r="G489" s="175" t="s">
        <v>277</v>
      </c>
      <c r="H489" s="176">
        <v>14.82</v>
      </c>
      <c r="I489" s="177"/>
      <c r="J489" s="176">
        <f>ROUND(I489*H489,2)</f>
        <v>0</v>
      </c>
      <c r="K489" s="178"/>
      <c r="L489" s="36"/>
      <c r="M489" s="179" t="s">
        <v>1</v>
      </c>
      <c r="N489" s="180" t="s">
        <v>41</v>
      </c>
      <c r="O489" s="61"/>
      <c r="P489" s="181">
        <f>O489*H489</f>
        <v>0</v>
      </c>
      <c r="Q489" s="181">
        <v>1.55835E-2</v>
      </c>
      <c r="R489" s="181">
        <f>Q489*H489</f>
        <v>0.23094747000000002</v>
      </c>
      <c r="S489" s="181">
        <v>0</v>
      </c>
      <c r="T489" s="182">
        <f>S489*H489</f>
        <v>0</v>
      </c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R489" s="183" t="s">
        <v>278</v>
      </c>
      <c r="AT489" s="183" t="s">
        <v>274</v>
      </c>
      <c r="AU489" s="183" t="s">
        <v>88</v>
      </c>
      <c r="AY489" s="18" t="s">
        <v>271</v>
      </c>
      <c r="BE489" s="105">
        <f>IF(N489="základná",J489,0)</f>
        <v>0</v>
      </c>
      <c r="BF489" s="105">
        <f>IF(N489="znížená",J489,0)</f>
        <v>0</v>
      </c>
      <c r="BG489" s="105">
        <f>IF(N489="zákl. prenesená",J489,0)</f>
        <v>0</v>
      </c>
      <c r="BH489" s="105">
        <f>IF(N489="zníž. prenesená",J489,0)</f>
        <v>0</v>
      </c>
      <c r="BI489" s="105">
        <f>IF(N489="nulová",J489,0)</f>
        <v>0</v>
      </c>
      <c r="BJ489" s="18" t="s">
        <v>88</v>
      </c>
      <c r="BK489" s="105">
        <f>ROUND(I489*H489,2)</f>
        <v>0</v>
      </c>
      <c r="BL489" s="18" t="s">
        <v>278</v>
      </c>
      <c r="BM489" s="183" t="s">
        <v>4674</v>
      </c>
    </row>
    <row r="490" spans="1:65" s="13" customFormat="1" x14ac:dyDescent="0.1">
      <c r="B490" s="184"/>
      <c r="D490" s="185" t="s">
        <v>280</v>
      </c>
      <c r="E490" s="186" t="s">
        <v>1</v>
      </c>
      <c r="F490" s="187" t="s">
        <v>1237</v>
      </c>
      <c r="H490" s="188">
        <v>14.82</v>
      </c>
      <c r="I490" s="189"/>
      <c r="L490" s="184"/>
      <c r="M490" s="190"/>
      <c r="N490" s="191"/>
      <c r="O490" s="191"/>
      <c r="P490" s="191"/>
      <c r="Q490" s="191"/>
      <c r="R490" s="191"/>
      <c r="S490" s="191"/>
      <c r="T490" s="192"/>
      <c r="AT490" s="186" t="s">
        <v>280</v>
      </c>
      <c r="AU490" s="186" t="s">
        <v>88</v>
      </c>
      <c r="AV490" s="13" t="s">
        <v>88</v>
      </c>
      <c r="AW490" s="13" t="s">
        <v>29</v>
      </c>
      <c r="AX490" s="13" t="s">
        <v>75</v>
      </c>
      <c r="AY490" s="186" t="s">
        <v>271</v>
      </c>
    </row>
    <row r="491" spans="1:65" s="14" customFormat="1" x14ac:dyDescent="0.1">
      <c r="B491" s="193"/>
      <c r="D491" s="185" t="s">
        <v>280</v>
      </c>
      <c r="E491" s="194" t="s">
        <v>839</v>
      </c>
      <c r="F491" s="195" t="s">
        <v>282</v>
      </c>
      <c r="H491" s="196">
        <v>14.82</v>
      </c>
      <c r="I491" s="197"/>
      <c r="L491" s="193"/>
      <c r="M491" s="198"/>
      <c r="N491" s="199"/>
      <c r="O491" s="199"/>
      <c r="P491" s="199"/>
      <c r="Q491" s="199"/>
      <c r="R491" s="199"/>
      <c r="S491" s="199"/>
      <c r="T491" s="200"/>
      <c r="AT491" s="194" t="s">
        <v>280</v>
      </c>
      <c r="AU491" s="194" t="s">
        <v>88</v>
      </c>
      <c r="AV491" s="14" t="s">
        <v>278</v>
      </c>
      <c r="AW491" s="14" t="s">
        <v>29</v>
      </c>
      <c r="AX491" s="14" t="s">
        <v>82</v>
      </c>
      <c r="AY491" s="194" t="s">
        <v>271</v>
      </c>
    </row>
    <row r="492" spans="1:65" s="2" customFormat="1" ht="21.75" customHeight="1" x14ac:dyDescent="0.15">
      <c r="A492" s="35"/>
      <c r="B492" s="141"/>
      <c r="C492" s="172" t="s">
        <v>1281</v>
      </c>
      <c r="D492" s="172" t="s">
        <v>274</v>
      </c>
      <c r="E492" s="173" t="s">
        <v>1239</v>
      </c>
      <c r="F492" s="174" t="s">
        <v>1240</v>
      </c>
      <c r="G492" s="175" t="s">
        <v>277</v>
      </c>
      <c r="H492" s="176">
        <v>1236.72</v>
      </c>
      <c r="I492" s="177"/>
      <c r="J492" s="176">
        <f>ROUND(I492*H492,2)</f>
        <v>0</v>
      </c>
      <c r="K492" s="178"/>
      <c r="L492" s="36"/>
      <c r="M492" s="179" t="s">
        <v>1</v>
      </c>
      <c r="N492" s="180" t="s">
        <v>41</v>
      </c>
      <c r="O492" s="61"/>
      <c r="P492" s="181">
        <f>O492*H492</f>
        <v>0</v>
      </c>
      <c r="Q492" s="181">
        <v>0</v>
      </c>
      <c r="R492" s="181">
        <f>Q492*H492</f>
        <v>0</v>
      </c>
      <c r="S492" s="181">
        <v>0</v>
      </c>
      <c r="T492" s="182">
        <f>S492*H492</f>
        <v>0</v>
      </c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R492" s="183" t="s">
        <v>278</v>
      </c>
      <c r="AT492" s="183" t="s">
        <v>274</v>
      </c>
      <c r="AU492" s="183" t="s">
        <v>88</v>
      </c>
      <c r="AY492" s="18" t="s">
        <v>271</v>
      </c>
      <c r="BE492" s="105">
        <f>IF(N492="základná",J492,0)</f>
        <v>0</v>
      </c>
      <c r="BF492" s="105">
        <f>IF(N492="znížená",J492,0)</f>
        <v>0</v>
      </c>
      <c r="BG492" s="105">
        <f>IF(N492="zákl. prenesená",J492,0)</f>
        <v>0</v>
      </c>
      <c r="BH492" s="105">
        <f>IF(N492="zníž. prenesená",J492,0)</f>
        <v>0</v>
      </c>
      <c r="BI492" s="105">
        <f>IF(N492="nulová",J492,0)</f>
        <v>0</v>
      </c>
      <c r="BJ492" s="18" t="s">
        <v>88</v>
      </c>
      <c r="BK492" s="105">
        <f>ROUND(I492*H492,2)</f>
        <v>0</v>
      </c>
      <c r="BL492" s="18" t="s">
        <v>278</v>
      </c>
      <c r="BM492" s="183" t="s">
        <v>4675</v>
      </c>
    </row>
    <row r="493" spans="1:65" s="13" customFormat="1" ht="19.5" x14ac:dyDescent="0.1">
      <c r="B493" s="184"/>
      <c r="D493" s="185" t="s">
        <v>280</v>
      </c>
      <c r="E493" s="186" t="s">
        <v>807</v>
      </c>
      <c r="F493" s="187" t="s">
        <v>4676</v>
      </c>
      <c r="H493" s="188">
        <v>1177.83</v>
      </c>
      <c r="I493" s="189"/>
      <c r="L493" s="184"/>
      <c r="M493" s="190"/>
      <c r="N493" s="191"/>
      <c r="O493" s="191"/>
      <c r="P493" s="191"/>
      <c r="Q493" s="191"/>
      <c r="R493" s="191"/>
      <c r="S493" s="191"/>
      <c r="T493" s="192"/>
      <c r="AT493" s="186" t="s">
        <v>280</v>
      </c>
      <c r="AU493" s="186" t="s">
        <v>88</v>
      </c>
      <c r="AV493" s="13" t="s">
        <v>88</v>
      </c>
      <c r="AW493" s="13" t="s">
        <v>29</v>
      </c>
      <c r="AX493" s="13" t="s">
        <v>75</v>
      </c>
      <c r="AY493" s="186" t="s">
        <v>271</v>
      </c>
    </row>
    <row r="494" spans="1:65" s="13" customFormat="1" x14ac:dyDescent="0.1">
      <c r="B494" s="184"/>
      <c r="D494" s="185" t="s">
        <v>280</v>
      </c>
      <c r="E494" s="186" t="s">
        <v>1</v>
      </c>
      <c r="F494" s="187" t="s">
        <v>4677</v>
      </c>
      <c r="H494" s="188">
        <v>58.89</v>
      </c>
      <c r="I494" s="189"/>
      <c r="L494" s="184"/>
      <c r="M494" s="190"/>
      <c r="N494" s="191"/>
      <c r="O494" s="191"/>
      <c r="P494" s="191"/>
      <c r="Q494" s="191"/>
      <c r="R494" s="191"/>
      <c r="S494" s="191"/>
      <c r="T494" s="192"/>
      <c r="AT494" s="186" t="s">
        <v>280</v>
      </c>
      <c r="AU494" s="186" t="s">
        <v>88</v>
      </c>
      <c r="AV494" s="13" t="s">
        <v>88</v>
      </c>
      <c r="AW494" s="13" t="s">
        <v>29</v>
      </c>
      <c r="AX494" s="13" t="s">
        <v>75</v>
      </c>
      <c r="AY494" s="186" t="s">
        <v>271</v>
      </c>
    </row>
    <row r="495" spans="1:65" s="14" customFormat="1" x14ac:dyDescent="0.1">
      <c r="B495" s="193"/>
      <c r="D495" s="185" t="s">
        <v>280</v>
      </c>
      <c r="E495" s="194" t="s">
        <v>1</v>
      </c>
      <c r="F495" s="195" t="s">
        <v>282</v>
      </c>
      <c r="H495" s="196">
        <v>1236.72</v>
      </c>
      <c r="I495" s="197"/>
      <c r="L495" s="193"/>
      <c r="M495" s="198"/>
      <c r="N495" s="199"/>
      <c r="O495" s="199"/>
      <c r="P495" s="199"/>
      <c r="Q495" s="199"/>
      <c r="R495" s="199"/>
      <c r="S495" s="199"/>
      <c r="T495" s="200"/>
      <c r="AT495" s="194" t="s">
        <v>280</v>
      </c>
      <c r="AU495" s="194" t="s">
        <v>88</v>
      </c>
      <c r="AV495" s="14" t="s">
        <v>278</v>
      </c>
      <c r="AW495" s="14" t="s">
        <v>29</v>
      </c>
      <c r="AX495" s="14" t="s">
        <v>82</v>
      </c>
      <c r="AY495" s="194" t="s">
        <v>271</v>
      </c>
    </row>
    <row r="496" spans="1:65" s="2" customFormat="1" ht="21.75" customHeight="1" x14ac:dyDescent="0.15">
      <c r="A496" s="35"/>
      <c r="B496" s="141"/>
      <c r="C496" s="224" t="s">
        <v>1285</v>
      </c>
      <c r="D496" s="224" t="s">
        <v>1138</v>
      </c>
      <c r="E496" s="226" t="s">
        <v>1244</v>
      </c>
      <c r="F496" s="227" t="s">
        <v>1245</v>
      </c>
      <c r="G496" s="228" t="s">
        <v>277</v>
      </c>
      <c r="H496" s="229">
        <v>1422.23</v>
      </c>
      <c r="I496" s="230"/>
      <c r="J496" s="229">
        <f>ROUND(I496*H496,2)</f>
        <v>0</v>
      </c>
      <c r="K496" s="231"/>
      <c r="L496" s="232"/>
      <c r="M496" s="233" t="s">
        <v>1</v>
      </c>
      <c r="N496" s="234" t="s">
        <v>41</v>
      </c>
      <c r="O496" s="61"/>
      <c r="P496" s="181">
        <f>O496*H496</f>
        <v>0</v>
      </c>
      <c r="Q496" s="181">
        <v>1E-4</v>
      </c>
      <c r="R496" s="181">
        <f>Q496*H496</f>
        <v>0.14222300000000002</v>
      </c>
      <c r="S496" s="181">
        <v>0</v>
      </c>
      <c r="T496" s="182">
        <f>S496*H496</f>
        <v>0</v>
      </c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R496" s="183" t="s">
        <v>316</v>
      </c>
      <c r="AT496" s="183" t="s">
        <v>1138</v>
      </c>
      <c r="AU496" s="183" t="s">
        <v>88</v>
      </c>
      <c r="AY496" s="18" t="s">
        <v>271</v>
      </c>
      <c r="BE496" s="105">
        <f>IF(N496="základná",J496,0)</f>
        <v>0</v>
      </c>
      <c r="BF496" s="105">
        <f>IF(N496="znížená",J496,0)</f>
        <v>0</v>
      </c>
      <c r="BG496" s="105">
        <f>IF(N496="zákl. prenesená",J496,0)</f>
        <v>0</v>
      </c>
      <c r="BH496" s="105">
        <f>IF(N496="zníž. prenesená",J496,0)</f>
        <v>0</v>
      </c>
      <c r="BI496" s="105">
        <f>IF(N496="nulová",J496,0)</f>
        <v>0</v>
      </c>
      <c r="BJ496" s="18" t="s">
        <v>88</v>
      </c>
      <c r="BK496" s="105">
        <f>ROUND(I496*H496,2)</f>
        <v>0</v>
      </c>
      <c r="BL496" s="18" t="s">
        <v>278</v>
      </c>
      <c r="BM496" s="183" t="s">
        <v>4678</v>
      </c>
    </row>
    <row r="497" spans="1:65" s="2" customFormat="1" ht="21.75" customHeight="1" x14ac:dyDescent="0.15">
      <c r="A497" s="35"/>
      <c r="B497" s="141"/>
      <c r="C497" s="172" t="s">
        <v>1292</v>
      </c>
      <c r="D497" s="238" t="s">
        <v>274</v>
      </c>
      <c r="E497" s="173" t="s">
        <v>1248</v>
      </c>
      <c r="F497" s="174" t="s">
        <v>1249</v>
      </c>
      <c r="G497" s="175" t="s">
        <v>277</v>
      </c>
      <c r="H497" s="176">
        <v>1236.72</v>
      </c>
      <c r="I497" s="177"/>
      <c r="J497" s="176">
        <f>ROUND(I497*H497,2)</f>
        <v>0</v>
      </c>
      <c r="K497" s="178"/>
      <c r="L497" s="36"/>
      <c r="M497" s="179" t="s">
        <v>1</v>
      </c>
      <c r="N497" s="180" t="s">
        <v>41</v>
      </c>
      <c r="O497" s="61"/>
      <c r="P497" s="181">
        <f>O497*H497</f>
        <v>0</v>
      </c>
      <c r="Q497" s="181">
        <v>8.6700000000000006E-3</v>
      </c>
      <c r="R497" s="181">
        <f>Q497*H497</f>
        <v>10.722362400000002</v>
      </c>
      <c r="S497" s="181">
        <v>0</v>
      </c>
      <c r="T497" s="182">
        <f>S497*H497</f>
        <v>0</v>
      </c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  <c r="AR497" s="183" t="s">
        <v>278</v>
      </c>
      <c r="AT497" s="183" t="s">
        <v>274</v>
      </c>
      <c r="AU497" s="183" t="s">
        <v>88</v>
      </c>
      <c r="AY497" s="18" t="s">
        <v>271</v>
      </c>
      <c r="BE497" s="105">
        <f>IF(N497="základná",J497,0)</f>
        <v>0</v>
      </c>
      <c r="BF497" s="105">
        <f>IF(N497="znížená",J497,0)</f>
        <v>0</v>
      </c>
      <c r="BG497" s="105">
        <f>IF(N497="zákl. prenesená",J497,0)</f>
        <v>0</v>
      </c>
      <c r="BH497" s="105">
        <f>IF(N497="zníž. prenesená",J497,0)</f>
        <v>0</v>
      </c>
      <c r="BI497" s="105">
        <f>IF(N497="nulová",J497,0)</f>
        <v>0</v>
      </c>
      <c r="BJ497" s="18" t="s">
        <v>88</v>
      </c>
      <c r="BK497" s="105">
        <f>ROUND(I497*H497,2)</f>
        <v>0</v>
      </c>
      <c r="BL497" s="18" t="s">
        <v>278</v>
      </c>
      <c r="BM497" s="183" t="s">
        <v>4679</v>
      </c>
    </row>
    <row r="498" spans="1:65" s="13" customFormat="1" x14ac:dyDescent="0.1">
      <c r="B498" s="184"/>
      <c r="D498" s="185" t="s">
        <v>280</v>
      </c>
      <c r="E498" s="186" t="s">
        <v>1</v>
      </c>
      <c r="F498" s="187" t="s">
        <v>1251</v>
      </c>
      <c r="H498" s="188">
        <v>1236.72</v>
      </c>
      <c r="I498" s="189"/>
      <c r="L498" s="184"/>
      <c r="M498" s="190"/>
      <c r="N498" s="191"/>
      <c r="O498" s="191"/>
      <c r="P498" s="191"/>
      <c r="Q498" s="191"/>
      <c r="R498" s="191"/>
      <c r="S498" s="191"/>
      <c r="T498" s="192"/>
      <c r="AT498" s="186" t="s">
        <v>280</v>
      </c>
      <c r="AU498" s="186" t="s">
        <v>88</v>
      </c>
      <c r="AV498" s="13" t="s">
        <v>88</v>
      </c>
      <c r="AW498" s="13" t="s">
        <v>29</v>
      </c>
      <c r="AX498" s="13" t="s">
        <v>82</v>
      </c>
      <c r="AY498" s="186" t="s">
        <v>271</v>
      </c>
    </row>
    <row r="499" spans="1:65" s="2" customFormat="1" ht="16.5" customHeight="1" x14ac:dyDescent="0.15">
      <c r="A499" s="35"/>
      <c r="B499" s="141"/>
      <c r="C499" s="172" t="s">
        <v>1296</v>
      </c>
      <c r="D499" s="216" t="s">
        <v>274</v>
      </c>
      <c r="E499" s="173" t="s">
        <v>1253</v>
      </c>
      <c r="F499" s="174" t="s">
        <v>1254</v>
      </c>
      <c r="G499" s="175" t="s">
        <v>277</v>
      </c>
      <c r="H499" s="176">
        <v>207.36</v>
      </c>
      <c r="I499" s="177"/>
      <c r="J499" s="176">
        <f>ROUND(I499*H499,2)</f>
        <v>0</v>
      </c>
      <c r="K499" s="178"/>
      <c r="L499" s="36"/>
      <c r="M499" s="179" t="s">
        <v>1</v>
      </c>
      <c r="N499" s="180" t="s">
        <v>41</v>
      </c>
      <c r="O499" s="61"/>
      <c r="P499" s="181">
        <f>O499*H499</f>
        <v>0</v>
      </c>
      <c r="Q499" s="181">
        <v>0.1236</v>
      </c>
      <c r="R499" s="181">
        <f>Q499*H499</f>
        <v>25.629696000000003</v>
      </c>
      <c r="S499" s="181">
        <v>0</v>
      </c>
      <c r="T499" s="182">
        <f>S499*H499</f>
        <v>0</v>
      </c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R499" s="183" t="s">
        <v>278</v>
      </c>
      <c r="AT499" s="183" t="s">
        <v>274</v>
      </c>
      <c r="AU499" s="183" t="s">
        <v>88</v>
      </c>
      <c r="AY499" s="18" t="s">
        <v>271</v>
      </c>
      <c r="BE499" s="105">
        <f>IF(N499="základná",J499,0)</f>
        <v>0</v>
      </c>
      <c r="BF499" s="105">
        <f>IF(N499="znížená",J499,0)</f>
        <v>0</v>
      </c>
      <c r="BG499" s="105">
        <f>IF(N499="zákl. prenesená",J499,0)</f>
        <v>0</v>
      </c>
      <c r="BH499" s="105">
        <f>IF(N499="zníž. prenesená",J499,0)</f>
        <v>0</v>
      </c>
      <c r="BI499" s="105">
        <f>IF(N499="nulová",J499,0)</f>
        <v>0</v>
      </c>
      <c r="BJ499" s="18" t="s">
        <v>88</v>
      </c>
      <c r="BK499" s="105">
        <f>ROUND(I499*H499,2)</f>
        <v>0</v>
      </c>
      <c r="BL499" s="18" t="s">
        <v>278</v>
      </c>
      <c r="BM499" s="183" t="s">
        <v>4680</v>
      </c>
    </row>
    <row r="500" spans="1:65" s="13" customFormat="1" x14ac:dyDescent="0.1">
      <c r="B500" s="184"/>
      <c r="D500" s="185" t="s">
        <v>280</v>
      </c>
      <c r="E500" s="186" t="s">
        <v>1</v>
      </c>
      <c r="F500" s="187" t="s">
        <v>4681</v>
      </c>
      <c r="H500" s="188">
        <v>147.99</v>
      </c>
      <c r="I500" s="189"/>
      <c r="L500" s="184"/>
      <c r="M500" s="190"/>
      <c r="N500" s="191"/>
      <c r="O500" s="191"/>
      <c r="P500" s="191"/>
      <c r="Q500" s="191"/>
      <c r="R500" s="191"/>
      <c r="S500" s="191"/>
      <c r="T500" s="192"/>
      <c r="AT500" s="186" t="s">
        <v>280</v>
      </c>
      <c r="AU500" s="186" t="s">
        <v>88</v>
      </c>
      <c r="AV500" s="13" t="s">
        <v>88</v>
      </c>
      <c r="AW500" s="13" t="s">
        <v>29</v>
      </c>
      <c r="AX500" s="13" t="s">
        <v>75</v>
      </c>
      <c r="AY500" s="186" t="s">
        <v>271</v>
      </c>
    </row>
    <row r="501" spans="1:65" s="13" customFormat="1" ht="19.5" x14ac:dyDescent="0.1">
      <c r="B501" s="184"/>
      <c r="D501" s="185" t="s">
        <v>280</v>
      </c>
      <c r="E501" s="186" t="s">
        <v>1</v>
      </c>
      <c r="F501" s="187" t="s">
        <v>4682</v>
      </c>
      <c r="H501" s="188">
        <v>59.37</v>
      </c>
      <c r="I501" s="189"/>
      <c r="L501" s="184"/>
      <c r="M501" s="190"/>
      <c r="N501" s="191"/>
      <c r="O501" s="191"/>
      <c r="P501" s="191"/>
      <c r="Q501" s="191"/>
      <c r="R501" s="191"/>
      <c r="S501" s="191"/>
      <c r="T501" s="192"/>
      <c r="AT501" s="186" t="s">
        <v>280</v>
      </c>
      <c r="AU501" s="186" t="s">
        <v>88</v>
      </c>
      <c r="AV501" s="13" t="s">
        <v>88</v>
      </c>
      <c r="AW501" s="13" t="s">
        <v>29</v>
      </c>
      <c r="AX501" s="13" t="s">
        <v>75</v>
      </c>
      <c r="AY501" s="186" t="s">
        <v>271</v>
      </c>
    </row>
    <row r="502" spans="1:65" s="14" customFormat="1" x14ac:dyDescent="0.1">
      <c r="B502" s="193"/>
      <c r="D502" s="185" t="s">
        <v>280</v>
      </c>
      <c r="E502" s="194" t="s">
        <v>1</v>
      </c>
      <c r="F502" s="195" t="s">
        <v>282</v>
      </c>
      <c r="H502" s="196">
        <v>207.36</v>
      </c>
      <c r="I502" s="197"/>
      <c r="L502" s="193"/>
      <c r="M502" s="198"/>
      <c r="N502" s="199"/>
      <c r="O502" s="199"/>
      <c r="P502" s="199"/>
      <c r="Q502" s="199"/>
      <c r="R502" s="199"/>
      <c r="S502" s="199"/>
      <c r="T502" s="200"/>
      <c r="AT502" s="194" t="s">
        <v>280</v>
      </c>
      <c r="AU502" s="194" t="s">
        <v>88</v>
      </c>
      <c r="AV502" s="14" t="s">
        <v>278</v>
      </c>
      <c r="AW502" s="14" t="s">
        <v>29</v>
      </c>
      <c r="AX502" s="14" t="s">
        <v>82</v>
      </c>
      <c r="AY502" s="194" t="s">
        <v>271</v>
      </c>
    </row>
    <row r="503" spans="1:65" s="2" customFormat="1" ht="16.5" customHeight="1" x14ac:dyDescent="0.15">
      <c r="A503" s="35"/>
      <c r="B503" s="141"/>
      <c r="C503" s="172" t="s">
        <v>1300</v>
      </c>
      <c r="D503" s="238" t="s">
        <v>274</v>
      </c>
      <c r="E503" s="173" t="s">
        <v>1258</v>
      </c>
      <c r="F503" s="174" t="s">
        <v>1259</v>
      </c>
      <c r="G503" s="175" t="s">
        <v>277</v>
      </c>
      <c r="H503" s="176">
        <v>1029.3699999999999</v>
      </c>
      <c r="I503" s="177"/>
      <c r="J503" s="176">
        <f>ROUND(I503*H503,2)</f>
        <v>0</v>
      </c>
      <c r="K503" s="178"/>
      <c r="L503" s="36"/>
      <c r="M503" s="179" t="s">
        <v>1</v>
      </c>
      <c r="N503" s="180" t="s">
        <v>41</v>
      </c>
      <c r="O503" s="61"/>
      <c r="P503" s="181">
        <f>O503*H503</f>
        <v>0</v>
      </c>
      <c r="Q503" s="181">
        <v>0.14419999999999999</v>
      </c>
      <c r="R503" s="181">
        <f>Q503*H503</f>
        <v>148.43515399999998</v>
      </c>
      <c r="S503" s="181">
        <v>0</v>
      </c>
      <c r="T503" s="182">
        <f>S503*H503</f>
        <v>0</v>
      </c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R503" s="183" t="s">
        <v>278</v>
      </c>
      <c r="AT503" s="183" t="s">
        <v>274</v>
      </c>
      <c r="AU503" s="183" t="s">
        <v>88</v>
      </c>
      <c r="AY503" s="18" t="s">
        <v>271</v>
      </c>
      <c r="BE503" s="105">
        <f>IF(N503="základná",J503,0)</f>
        <v>0</v>
      </c>
      <c r="BF503" s="105">
        <f>IF(N503="znížená",J503,0)</f>
        <v>0</v>
      </c>
      <c r="BG503" s="105">
        <f>IF(N503="zákl. prenesená",J503,0)</f>
        <v>0</v>
      </c>
      <c r="BH503" s="105">
        <f>IF(N503="zníž. prenesená",J503,0)</f>
        <v>0</v>
      </c>
      <c r="BI503" s="105">
        <f>IF(N503="nulová",J503,0)</f>
        <v>0</v>
      </c>
      <c r="BJ503" s="18" t="s">
        <v>88</v>
      </c>
      <c r="BK503" s="105">
        <f>ROUND(I503*H503,2)</f>
        <v>0</v>
      </c>
      <c r="BL503" s="18" t="s">
        <v>278</v>
      </c>
      <c r="BM503" s="183" t="s">
        <v>4683</v>
      </c>
    </row>
    <row r="504" spans="1:65" s="13" customFormat="1" x14ac:dyDescent="0.1">
      <c r="B504" s="184"/>
      <c r="D504" s="185" t="s">
        <v>280</v>
      </c>
      <c r="E504" s="186" t="s">
        <v>1</v>
      </c>
      <c r="F504" s="187" t="s">
        <v>807</v>
      </c>
      <c r="H504" s="188">
        <v>1177.83</v>
      </c>
      <c r="I504" s="189"/>
      <c r="L504" s="184"/>
      <c r="M504" s="190"/>
      <c r="N504" s="191"/>
      <c r="O504" s="191"/>
      <c r="P504" s="191"/>
      <c r="Q504" s="191"/>
      <c r="R504" s="191"/>
      <c r="S504" s="191"/>
      <c r="T504" s="192"/>
      <c r="AT504" s="186" t="s">
        <v>280</v>
      </c>
      <c r="AU504" s="186" t="s">
        <v>88</v>
      </c>
      <c r="AV504" s="13" t="s">
        <v>88</v>
      </c>
      <c r="AW504" s="13" t="s">
        <v>29</v>
      </c>
      <c r="AX504" s="13" t="s">
        <v>75</v>
      </c>
      <c r="AY504" s="186" t="s">
        <v>271</v>
      </c>
    </row>
    <row r="505" spans="1:65" s="16" customFormat="1" x14ac:dyDescent="0.1">
      <c r="B505" s="209"/>
      <c r="D505" s="185" t="s">
        <v>280</v>
      </c>
      <c r="E505" s="210" t="s">
        <v>1</v>
      </c>
      <c r="F505" s="211" t="s">
        <v>4684</v>
      </c>
      <c r="H505" s="210" t="s">
        <v>1</v>
      </c>
      <c r="I505" s="212"/>
      <c r="L505" s="209"/>
      <c r="M505" s="213"/>
      <c r="N505" s="214"/>
      <c r="O505" s="214"/>
      <c r="P505" s="214"/>
      <c r="Q505" s="214"/>
      <c r="R505" s="214"/>
      <c r="S505" s="214"/>
      <c r="T505" s="215"/>
      <c r="AT505" s="210" t="s">
        <v>280</v>
      </c>
      <c r="AU505" s="210" t="s">
        <v>88</v>
      </c>
      <c r="AV505" s="16" t="s">
        <v>82</v>
      </c>
      <c r="AW505" s="16" t="s">
        <v>29</v>
      </c>
      <c r="AX505" s="16" t="s">
        <v>75</v>
      </c>
      <c r="AY505" s="210" t="s">
        <v>271</v>
      </c>
    </row>
    <row r="506" spans="1:65" s="13" customFormat="1" x14ac:dyDescent="0.1">
      <c r="B506" s="184"/>
      <c r="D506" s="185" t="s">
        <v>280</v>
      </c>
      <c r="E506" s="186" t="s">
        <v>1</v>
      </c>
      <c r="F506" s="187" t="s">
        <v>4685</v>
      </c>
      <c r="H506" s="188">
        <v>-140.94</v>
      </c>
      <c r="I506" s="189"/>
      <c r="L506" s="184"/>
      <c r="M506" s="190"/>
      <c r="N506" s="191"/>
      <c r="O506" s="191"/>
      <c r="P506" s="191"/>
      <c r="Q506" s="191"/>
      <c r="R506" s="191"/>
      <c r="S506" s="191"/>
      <c r="T506" s="192"/>
      <c r="AT506" s="186" t="s">
        <v>280</v>
      </c>
      <c r="AU506" s="186" t="s">
        <v>88</v>
      </c>
      <c r="AV506" s="13" t="s">
        <v>88</v>
      </c>
      <c r="AW506" s="13" t="s">
        <v>29</v>
      </c>
      <c r="AX506" s="13" t="s">
        <v>75</v>
      </c>
      <c r="AY506" s="186" t="s">
        <v>271</v>
      </c>
    </row>
    <row r="507" spans="1:65" s="13" customFormat="1" x14ac:dyDescent="0.1">
      <c r="B507" s="184"/>
      <c r="D507" s="185" t="s">
        <v>280</v>
      </c>
      <c r="E507" s="186" t="s">
        <v>1</v>
      </c>
      <c r="F507" s="187" t="s">
        <v>4686</v>
      </c>
      <c r="H507" s="188">
        <v>-56.54</v>
      </c>
      <c r="I507" s="189"/>
      <c r="L507" s="184"/>
      <c r="M507" s="190"/>
      <c r="N507" s="191"/>
      <c r="O507" s="191"/>
      <c r="P507" s="191"/>
      <c r="Q507" s="191"/>
      <c r="R507" s="191"/>
      <c r="S507" s="191"/>
      <c r="T507" s="192"/>
      <c r="AT507" s="186" t="s">
        <v>280</v>
      </c>
      <c r="AU507" s="186" t="s">
        <v>88</v>
      </c>
      <c r="AV507" s="13" t="s">
        <v>88</v>
      </c>
      <c r="AW507" s="13" t="s">
        <v>29</v>
      </c>
      <c r="AX507" s="13" t="s">
        <v>75</v>
      </c>
      <c r="AY507" s="186" t="s">
        <v>271</v>
      </c>
    </row>
    <row r="508" spans="1:65" s="15" customFormat="1" x14ac:dyDescent="0.1">
      <c r="B508" s="201"/>
      <c r="D508" s="185" t="s">
        <v>280</v>
      </c>
      <c r="E508" s="202" t="s">
        <v>1</v>
      </c>
      <c r="F508" s="203" t="s">
        <v>293</v>
      </c>
      <c r="H508" s="204">
        <v>980.35</v>
      </c>
      <c r="I508" s="205"/>
      <c r="L508" s="201"/>
      <c r="M508" s="206"/>
      <c r="N508" s="207"/>
      <c r="O508" s="207"/>
      <c r="P508" s="207"/>
      <c r="Q508" s="207"/>
      <c r="R508" s="207"/>
      <c r="S508" s="207"/>
      <c r="T508" s="208"/>
      <c r="AT508" s="202" t="s">
        <v>280</v>
      </c>
      <c r="AU508" s="202" t="s">
        <v>88</v>
      </c>
      <c r="AV508" s="15" t="s">
        <v>286</v>
      </c>
      <c r="AW508" s="15" t="s">
        <v>29</v>
      </c>
      <c r="AX508" s="15" t="s">
        <v>75</v>
      </c>
      <c r="AY508" s="202" t="s">
        <v>271</v>
      </c>
    </row>
    <row r="509" spans="1:65" s="13" customFormat="1" x14ac:dyDescent="0.1">
      <c r="B509" s="184"/>
      <c r="D509" s="185" t="s">
        <v>280</v>
      </c>
      <c r="E509" s="186" t="s">
        <v>1</v>
      </c>
      <c r="F509" s="187" t="s">
        <v>4687</v>
      </c>
      <c r="H509" s="188">
        <v>49.02</v>
      </c>
      <c r="I509" s="189"/>
      <c r="L509" s="184"/>
      <c r="M509" s="190"/>
      <c r="N509" s="191"/>
      <c r="O509" s="191"/>
      <c r="P509" s="191"/>
      <c r="Q509" s="191"/>
      <c r="R509" s="191"/>
      <c r="S509" s="191"/>
      <c r="T509" s="192"/>
      <c r="AT509" s="186" t="s">
        <v>280</v>
      </c>
      <c r="AU509" s="186" t="s">
        <v>88</v>
      </c>
      <c r="AV509" s="13" t="s">
        <v>88</v>
      </c>
      <c r="AW509" s="13" t="s">
        <v>29</v>
      </c>
      <c r="AX509" s="13" t="s">
        <v>75</v>
      </c>
      <c r="AY509" s="186" t="s">
        <v>271</v>
      </c>
    </row>
    <row r="510" spans="1:65" s="14" customFormat="1" x14ac:dyDescent="0.1">
      <c r="B510" s="193"/>
      <c r="D510" s="185" t="s">
        <v>280</v>
      </c>
      <c r="E510" s="194" t="s">
        <v>1</v>
      </c>
      <c r="F510" s="195" t="s">
        <v>282</v>
      </c>
      <c r="H510" s="196">
        <v>1029.3699999999999</v>
      </c>
      <c r="I510" s="197"/>
      <c r="L510" s="193"/>
      <c r="M510" s="198"/>
      <c r="N510" s="199"/>
      <c r="O510" s="199"/>
      <c r="P510" s="199"/>
      <c r="Q510" s="199"/>
      <c r="R510" s="199"/>
      <c r="S510" s="199"/>
      <c r="T510" s="200"/>
      <c r="AT510" s="194" t="s">
        <v>280</v>
      </c>
      <c r="AU510" s="194" t="s">
        <v>88</v>
      </c>
      <c r="AV510" s="14" t="s">
        <v>278</v>
      </c>
      <c r="AW510" s="14" t="s">
        <v>29</v>
      </c>
      <c r="AX510" s="14" t="s">
        <v>82</v>
      </c>
      <c r="AY510" s="194" t="s">
        <v>271</v>
      </c>
    </row>
    <row r="511" spans="1:65" s="2" customFormat="1" ht="16.5" customHeight="1" x14ac:dyDescent="0.15">
      <c r="A511" s="35"/>
      <c r="B511" s="141"/>
      <c r="C511" s="172" t="s">
        <v>1302</v>
      </c>
      <c r="D511" s="172" t="s">
        <v>274</v>
      </c>
      <c r="E511" s="173" t="s">
        <v>1265</v>
      </c>
      <c r="F511" s="174" t="s">
        <v>1266</v>
      </c>
      <c r="G511" s="175" t="s">
        <v>319</v>
      </c>
      <c r="H511" s="176">
        <v>104.4</v>
      </c>
      <c r="I511" s="177"/>
      <c r="J511" s="176">
        <f>ROUND(I511*H511,2)</f>
        <v>0</v>
      </c>
      <c r="K511" s="178"/>
      <c r="L511" s="36"/>
      <c r="M511" s="179" t="s">
        <v>1</v>
      </c>
      <c r="N511" s="180" t="s">
        <v>41</v>
      </c>
      <c r="O511" s="61"/>
      <c r="P511" s="181">
        <f>O511*H511</f>
        <v>0</v>
      </c>
      <c r="Q511" s="181">
        <v>4.4480000000000002E-4</v>
      </c>
      <c r="R511" s="181">
        <f>Q511*H511</f>
        <v>4.6437120000000005E-2</v>
      </c>
      <c r="S511" s="181">
        <v>0</v>
      </c>
      <c r="T511" s="182">
        <f>S511*H511</f>
        <v>0</v>
      </c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R511" s="183" t="s">
        <v>278</v>
      </c>
      <c r="AT511" s="183" t="s">
        <v>274</v>
      </c>
      <c r="AU511" s="183" t="s">
        <v>88</v>
      </c>
      <c r="AY511" s="18" t="s">
        <v>271</v>
      </c>
      <c r="BE511" s="105">
        <f>IF(N511="základná",J511,0)</f>
        <v>0</v>
      </c>
      <c r="BF511" s="105">
        <f>IF(N511="znížená",J511,0)</f>
        <v>0</v>
      </c>
      <c r="BG511" s="105">
        <f>IF(N511="zákl. prenesená",J511,0)</f>
        <v>0</v>
      </c>
      <c r="BH511" s="105">
        <f>IF(N511="zníž. prenesená",J511,0)</f>
        <v>0</v>
      </c>
      <c r="BI511" s="105">
        <f>IF(N511="nulová",J511,0)</f>
        <v>0</v>
      </c>
      <c r="BJ511" s="18" t="s">
        <v>88</v>
      </c>
      <c r="BK511" s="105">
        <f>ROUND(I511*H511,2)</f>
        <v>0</v>
      </c>
      <c r="BL511" s="18" t="s">
        <v>278</v>
      </c>
      <c r="BM511" s="183" t="s">
        <v>4688</v>
      </c>
    </row>
    <row r="512" spans="1:65" s="13" customFormat="1" x14ac:dyDescent="0.1">
      <c r="B512" s="184"/>
      <c r="D512" s="185" t="s">
        <v>280</v>
      </c>
      <c r="E512" s="186" t="s">
        <v>1</v>
      </c>
      <c r="F512" s="187" t="s">
        <v>4689</v>
      </c>
      <c r="H512" s="188">
        <v>5.4</v>
      </c>
      <c r="I512" s="189"/>
      <c r="L512" s="184"/>
      <c r="M512" s="190"/>
      <c r="N512" s="191"/>
      <c r="O512" s="191"/>
      <c r="P512" s="191"/>
      <c r="Q512" s="191"/>
      <c r="R512" s="191"/>
      <c r="S512" s="191"/>
      <c r="T512" s="192"/>
      <c r="AT512" s="186" t="s">
        <v>280</v>
      </c>
      <c r="AU512" s="186" t="s">
        <v>88</v>
      </c>
      <c r="AV512" s="13" t="s">
        <v>88</v>
      </c>
      <c r="AW512" s="13" t="s">
        <v>29</v>
      </c>
      <c r="AX512" s="13" t="s">
        <v>75</v>
      </c>
      <c r="AY512" s="186" t="s">
        <v>271</v>
      </c>
    </row>
    <row r="513" spans="1:65" s="13" customFormat="1" x14ac:dyDescent="0.1">
      <c r="B513" s="184"/>
      <c r="D513" s="185" t="s">
        <v>280</v>
      </c>
      <c r="E513" s="186" t="s">
        <v>1</v>
      </c>
      <c r="F513" s="187" t="s">
        <v>1269</v>
      </c>
      <c r="H513" s="188">
        <v>5.3</v>
      </c>
      <c r="I513" s="189"/>
      <c r="L513" s="184"/>
      <c r="M513" s="190"/>
      <c r="N513" s="191"/>
      <c r="O513" s="191"/>
      <c r="P513" s="191"/>
      <c r="Q513" s="191"/>
      <c r="R513" s="191"/>
      <c r="S513" s="191"/>
      <c r="T513" s="192"/>
      <c r="AT513" s="186" t="s">
        <v>280</v>
      </c>
      <c r="AU513" s="186" t="s">
        <v>88</v>
      </c>
      <c r="AV513" s="13" t="s">
        <v>88</v>
      </c>
      <c r="AW513" s="13" t="s">
        <v>29</v>
      </c>
      <c r="AX513" s="13" t="s">
        <v>75</v>
      </c>
      <c r="AY513" s="186" t="s">
        <v>271</v>
      </c>
    </row>
    <row r="514" spans="1:65" s="13" customFormat="1" x14ac:dyDescent="0.1">
      <c r="B514" s="184"/>
      <c r="D514" s="185" t="s">
        <v>280</v>
      </c>
      <c r="E514" s="186" t="s">
        <v>1</v>
      </c>
      <c r="F514" s="187" t="s">
        <v>4690</v>
      </c>
      <c r="H514" s="188">
        <v>5.2</v>
      </c>
      <c r="I514" s="189"/>
      <c r="L514" s="184"/>
      <c r="M514" s="190"/>
      <c r="N514" s="191"/>
      <c r="O514" s="191"/>
      <c r="P514" s="191"/>
      <c r="Q514" s="191"/>
      <c r="R514" s="191"/>
      <c r="S514" s="191"/>
      <c r="T514" s="192"/>
      <c r="AT514" s="186" t="s">
        <v>280</v>
      </c>
      <c r="AU514" s="186" t="s">
        <v>88</v>
      </c>
      <c r="AV514" s="13" t="s">
        <v>88</v>
      </c>
      <c r="AW514" s="13" t="s">
        <v>29</v>
      </c>
      <c r="AX514" s="13" t="s">
        <v>75</v>
      </c>
      <c r="AY514" s="186" t="s">
        <v>271</v>
      </c>
    </row>
    <row r="515" spans="1:65" s="13" customFormat="1" x14ac:dyDescent="0.1">
      <c r="B515" s="184"/>
      <c r="D515" s="185" t="s">
        <v>280</v>
      </c>
      <c r="E515" s="186" t="s">
        <v>1</v>
      </c>
      <c r="F515" s="187" t="s">
        <v>4691</v>
      </c>
      <c r="H515" s="188">
        <v>5.0999999999999996</v>
      </c>
      <c r="I515" s="189"/>
      <c r="L515" s="184"/>
      <c r="M515" s="190"/>
      <c r="N515" s="191"/>
      <c r="O515" s="191"/>
      <c r="P515" s="191"/>
      <c r="Q515" s="191"/>
      <c r="R515" s="191"/>
      <c r="S515" s="191"/>
      <c r="T515" s="192"/>
      <c r="AT515" s="186" t="s">
        <v>280</v>
      </c>
      <c r="AU515" s="186" t="s">
        <v>88</v>
      </c>
      <c r="AV515" s="13" t="s">
        <v>88</v>
      </c>
      <c r="AW515" s="13" t="s">
        <v>29</v>
      </c>
      <c r="AX515" s="13" t="s">
        <v>75</v>
      </c>
      <c r="AY515" s="186" t="s">
        <v>271</v>
      </c>
    </row>
    <row r="516" spans="1:65" s="13" customFormat="1" x14ac:dyDescent="0.1">
      <c r="B516" s="184"/>
      <c r="D516" s="185" t="s">
        <v>280</v>
      </c>
      <c r="E516" s="186" t="s">
        <v>1</v>
      </c>
      <c r="F516" s="187" t="s">
        <v>4692</v>
      </c>
      <c r="H516" s="188">
        <v>5.0999999999999996</v>
      </c>
      <c r="I516" s="189"/>
      <c r="L516" s="184"/>
      <c r="M516" s="190"/>
      <c r="N516" s="191"/>
      <c r="O516" s="191"/>
      <c r="P516" s="191"/>
      <c r="Q516" s="191"/>
      <c r="R516" s="191"/>
      <c r="S516" s="191"/>
      <c r="T516" s="192"/>
      <c r="AT516" s="186" t="s">
        <v>280</v>
      </c>
      <c r="AU516" s="186" t="s">
        <v>88</v>
      </c>
      <c r="AV516" s="13" t="s">
        <v>88</v>
      </c>
      <c r="AW516" s="13" t="s">
        <v>29</v>
      </c>
      <c r="AX516" s="13" t="s">
        <v>75</v>
      </c>
      <c r="AY516" s="186" t="s">
        <v>271</v>
      </c>
    </row>
    <row r="517" spans="1:65" s="13" customFormat="1" x14ac:dyDescent="0.1">
      <c r="B517" s="184"/>
      <c r="D517" s="185" t="s">
        <v>280</v>
      </c>
      <c r="E517" s="186" t="s">
        <v>1</v>
      </c>
      <c r="F517" s="187" t="s">
        <v>1273</v>
      </c>
      <c r="H517" s="188">
        <v>20.399999999999999</v>
      </c>
      <c r="I517" s="189"/>
      <c r="L517" s="184"/>
      <c r="M517" s="190"/>
      <c r="N517" s="191"/>
      <c r="O517" s="191"/>
      <c r="P517" s="191"/>
      <c r="Q517" s="191"/>
      <c r="R517" s="191"/>
      <c r="S517" s="191"/>
      <c r="T517" s="192"/>
      <c r="AT517" s="186" t="s">
        <v>280</v>
      </c>
      <c r="AU517" s="186" t="s">
        <v>88</v>
      </c>
      <c r="AV517" s="13" t="s">
        <v>88</v>
      </c>
      <c r="AW517" s="13" t="s">
        <v>29</v>
      </c>
      <c r="AX517" s="13" t="s">
        <v>75</v>
      </c>
      <c r="AY517" s="186" t="s">
        <v>271</v>
      </c>
    </row>
    <row r="518" spans="1:65" s="13" customFormat="1" x14ac:dyDescent="0.1">
      <c r="B518" s="184"/>
      <c r="D518" s="185" t="s">
        <v>280</v>
      </c>
      <c r="E518" s="186" t="s">
        <v>1</v>
      </c>
      <c r="F518" s="187" t="s">
        <v>4693</v>
      </c>
      <c r="H518" s="188">
        <v>15.3</v>
      </c>
      <c r="I518" s="189"/>
      <c r="L518" s="184"/>
      <c r="M518" s="190"/>
      <c r="N518" s="191"/>
      <c r="O518" s="191"/>
      <c r="P518" s="191"/>
      <c r="Q518" s="191"/>
      <c r="R518" s="191"/>
      <c r="S518" s="191"/>
      <c r="T518" s="192"/>
      <c r="AT518" s="186" t="s">
        <v>280</v>
      </c>
      <c r="AU518" s="186" t="s">
        <v>88</v>
      </c>
      <c r="AV518" s="13" t="s">
        <v>88</v>
      </c>
      <c r="AW518" s="13" t="s">
        <v>29</v>
      </c>
      <c r="AX518" s="13" t="s">
        <v>75</v>
      </c>
      <c r="AY518" s="186" t="s">
        <v>271</v>
      </c>
    </row>
    <row r="519" spans="1:65" s="13" customFormat="1" x14ac:dyDescent="0.1">
      <c r="B519" s="184"/>
      <c r="D519" s="185" t="s">
        <v>280</v>
      </c>
      <c r="E519" s="186" t="s">
        <v>1</v>
      </c>
      <c r="F519" s="187" t="s">
        <v>4694</v>
      </c>
      <c r="H519" s="188">
        <v>15.6</v>
      </c>
      <c r="I519" s="189"/>
      <c r="L519" s="184"/>
      <c r="M519" s="190"/>
      <c r="N519" s="191"/>
      <c r="O519" s="191"/>
      <c r="P519" s="191"/>
      <c r="Q519" s="191"/>
      <c r="R519" s="191"/>
      <c r="S519" s="191"/>
      <c r="T519" s="192"/>
      <c r="AT519" s="186" t="s">
        <v>280</v>
      </c>
      <c r="AU519" s="186" t="s">
        <v>88</v>
      </c>
      <c r="AV519" s="13" t="s">
        <v>88</v>
      </c>
      <c r="AW519" s="13" t="s">
        <v>29</v>
      </c>
      <c r="AX519" s="13" t="s">
        <v>75</v>
      </c>
      <c r="AY519" s="186" t="s">
        <v>271</v>
      </c>
    </row>
    <row r="520" spans="1:65" s="13" customFormat="1" x14ac:dyDescent="0.1">
      <c r="B520" s="184"/>
      <c r="D520" s="185" t="s">
        <v>280</v>
      </c>
      <c r="E520" s="186" t="s">
        <v>1</v>
      </c>
      <c r="F520" s="187" t="s">
        <v>4695</v>
      </c>
      <c r="H520" s="188">
        <v>10.199999999999999</v>
      </c>
      <c r="I520" s="189"/>
      <c r="L520" s="184"/>
      <c r="M520" s="190"/>
      <c r="N520" s="191"/>
      <c r="O520" s="191"/>
      <c r="P520" s="191"/>
      <c r="Q520" s="191"/>
      <c r="R520" s="191"/>
      <c r="S520" s="191"/>
      <c r="T520" s="192"/>
      <c r="AT520" s="186" t="s">
        <v>280</v>
      </c>
      <c r="AU520" s="186" t="s">
        <v>88</v>
      </c>
      <c r="AV520" s="13" t="s">
        <v>88</v>
      </c>
      <c r="AW520" s="13" t="s">
        <v>29</v>
      </c>
      <c r="AX520" s="13" t="s">
        <v>75</v>
      </c>
      <c r="AY520" s="186" t="s">
        <v>271</v>
      </c>
    </row>
    <row r="521" spans="1:65" s="13" customFormat="1" x14ac:dyDescent="0.1">
      <c r="B521" s="184"/>
      <c r="D521" s="185" t="s">
        <v>280</v>
      </c>
      <c r="E521" s="186" t="s">
        <v>1</v>
      </c>
      <c r="F521" s="187" t="s">
        <v>4696</v>
      </c>
      <c r="H521" s="188">
        <v>11.2</v>
      </c>
      <c r="I521" s="189"/>
      <c r="L521" s="184"/>
      <c r="M521" s="190"/>
      <c r="N521" s="191"/>
      <c r="O521" s="191"/>
      <c r="P521" s="191"/>
      <c r="Q521" s="191"/>
      <c r="R521" s="191"/>
      <c r="S521" s="191"/>
      <c r="T521" s="192"/>
      <c r="AT521" s="186" t="s">
        <v>280</v>
      </c>
      <c r="AU521" s="186" t="s">
        <v>88</v>
      </c>
      <c r="AV521" s="13" t="s">
        <v>88</v>
      </c>
      <c r="AW521" s="13" t="s">
        <v>29</v>
      </c>
      <c r="AX521" s="13" t="s">
        <v>75</v>
      </c>
      <c r="AY521" s="186" t="s">
        <v>271</v>
      </c>
    </row>
    <row r="522" spans="1:65" s="13" customFormat="1" x14ac:dyDescent="0.1">
      <c r="B522" s="184"/>
      <c r="D522" s="185" t="s">
        <v>280</v>
      </c>
      <c r="E522" s="186" t="s">
        <v>1</v>
      </c>
      <c r="F522" s="187" t="s">
        <v>4697</v>
      </c>
      <c r="H522" s="188">
        <v>5.6</v>
      </c>
      <c r="I522" s="189"/>
      <c r="L522" s="184"/>
      <c r="M522" s="190"/>
      <c r="N522" s="191"/>
      <c r="O522" s="191"/>
      <c r="P522" s="191"/>
      <c r="Q522" s="191"/>
      <c r="R522" s="191"/>
      <c r="S522" s="191"/>
      <c r="T522" s="192"/>
      <c r="AT522" s="186" t="s">
        <v>280</v>
      </c>
      <c r="AU522" s="186" t="s">
        <v>88</v>
      </c>
      <c r="AV522" s="13" t="s">
        <v>88</v>
      </c>
      <c r="AW522" s="13" t="s">
        <v>29</v>
      </c>
      <c r="AX522" s="13" t="s">
        <v>75</v>
      </c>
      <c r="AY522" s="186" t="s">
        <v>271</v>
      </c>
    </row>
    <row r="523" spans="1:65" s="14" customFormat="1" x14ac:dyDescent="0.1">
      <c r="B523" s="193"/>
      <c r="D523" s="185" t="s">
        <v>280</v>
      </c>
      <c r="E523" s="194" t="s">
        <v>1</v>
      </c>
      <c r="F523" s="195" t="s">
        <v>282</v>
      </c>
      <c r="H523" s="196">
        <v>104.4</v>
      </c>
      <c r="I523" s="197"/>
      <c r="L523" s="193"/>
      <c r="M523" s="198"/>
      <c r="N523" s="199"/>
      <c r="O523" s="199"/>
      <c r="P523" s="199"/>
      <c r="Q523" s="199"/>
      <c r="R523" s="199"/>
      <c r="S523" s="199"/>
      <c r="T523" s="200"/>
      <c r="AT523" s="194" t="s">
        <v>280</v>
      </c>
      <c r="AU523" s="194" t="s">
        <v>88</v>
      </c>
      <c r="AV523" s="14" t="s">
        <v>278</v>
      </c>
      <c r="AW523" s="14" t="s">
        <v>29</v>
      </c>
      <c r="AX523" s="14" t="s">
        <v>82</v>
      </c>
      <c r="AY523" s="194" t="s">
        <v>271</v>
      </c>
    </row>
    <row r="524" spans="1:65" s="2" customFormat="1" ht="21.75" customHeight="1" x14ac:dyDescent="0.15">
      <c r="A524" s="35"/>
      <c r="B524" s="141"/>
      <c r="C524" s="172" t="s">
        <v>1307</v>
      </c>
      <c r="D524" s="172" t="s">
        <v>274</v>
      </c>
      <c r="E524" s="173" t="s">
        <v>1277</v>
      </c>
      <c r="F524" s="174" t="s">
        <v>1278</v>
      </c>
      <c r="G524" s="175" t="s">
        <v>319</v>
      </c>
      <c r="H524" s="176">
        <v>9.16</v>
      </c>
      <c r="I524" s="177"/>
      <c r="J524" s="176">
        <f>ROUND(I524*H524,2)</f>
        <v>0</v>
      </c>
      <c r="K524" s="178"/>
      <c r="L524" s="36"/>
      <c r="M524" s="179" t="s">
        <v>1</v>
      </c>
      <c r="N524" s="180" t="s">
        <v>41</v>
      </c>
      <c r="O524" s="61"/>
      <c r="P524" s="181">
        <f>O524*H524</f>
        <v>0</v>
      </c>
      <c r="Q524" s="181">
        <v>7.8899999999999994E-3</v>
      </c>
      <c r="R524" s="181">
        <f>Q524*H524</f>
        <v>7.2272400000000001E-2</v>
      </c>
      <c r="S524" s="181">
        <v>0</v>
      </c>
      <c r="T524" s="182">
        <f>S524*H524</f>
        <v>0</v>
      </c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R524" s="183" t="s">
        <v>278</v>
      </c>
      <c r="AT524" s="183" t="s">
        <v>274</v>
      </c>
      <c r="AU524" s="183" t="s">
        <v>88</v>
      </c>
      <c r="AY524" s="18" t="s">
        <v>271</v>
      </c>
      <c r="BE524" s="105">
        <f>IF(N524="základná",J524,0)</f>
        <v>0</v>
      </c>
      <c r="BF524" s="105">
        <f>IF(N524="znížená",J524,0)</f>
        <v>0</v>
      </c>
      <c r="BG524" s="105">
        <f>IF(N524="zákl. prenesená",J524,0)</f>
        <v>0</v>
      </c>
      <c r="BH524" s="105">
        <f>IF(N524="zníž. prenesená",J524,0)</f>
        <v>0</v>
      </c>
      <c r="BI524" s="105">
        <f>IF(N524="nulová",J524,0)</f>
        <v>0</v>
      </c>
      <c r="BJ524" s="18" t="s">
        <v>88</v>
      </c>
      <c r="BK524" s="105">
        <f>ROUND(I524*H524,2)</f>
        <v>0</v>
      </c>
      <c r="BL524" s="18" t="s">
        <v>278</v>
      </c>
      <c r="BM524" s="183" t="s">
        <v>4698</v>
      </c>
    </row>
    <row r="525" spans="1:65" s="13" customFormat="1" x14ac:dyDescent="0.1">
      <c r="B525" s="184"/>
      <c r="D525" s="185" t="s">
        <v>280</v>
      </c>
      <c r="E525" s="186" t="s">
        <v>1</v>
      </c>
      <c r="F525" s="187" t="s">
        <v>4699</v>
      </c>
      <c r="H525" s="188">
        <v>9.16</v>
      </c>
      <c r="I525" s="189"/>
      <c r="L525" s="184"/>
      <c r="M525" s="190"/>
      <c r="N525" s="191"/>
      <c r="O525" s="191"/>
      <c r="P525" s="191"/>
      <c r="Q525" s="191"/>
      <c r="R525" s="191"/>
      <c r="S525" s="191"/>
      <c r="T525" s="192"/>
      <c r="AT525" s="186" t="s">
        <v>280</v>
      </c>
      <c r="AU525" s="186" t="s">
        <v>88</v>
      </c>
      <c r="AV525" s="13" t="s">
        <v>88</v>
      </c>
      <c r="AW525" s="13" t="s">
        <v>29</v>
      </c>
      <c r="AX525" s="13" t="s">
        <v>75</v>
      </c>
      <c r="AY525" s="186" t="s">
        <v>271</v>
      </c>
    </row>
    <row r="526" spans="1:65" s="14" customFormat="1" x14ac:dyDescent="0.1">
      <c r="B526" s="193"/>
      <c r="D526" s="185" t="s">
        <v>280</v>
      </c>
      <c r="E526" s="194" t="s">
        <v>1</v>
      </c>
      <c r="F526" s="195" t="s">
        <v>282</v>
      </c>
      <c r="H526" s="196">
        <v>9.16</v>
      </c>
      <c r="I526" s="197"/>
      <c r="L526" s="193"/>
      <c r="M526" s="198"/>
      <c r="N526" s="199"/>
      <c r="O526" s="199"/>
      <c r="P526" s="199"/>
      <c r="Q526" s="199"/>
      <c r="R526" s="199"/>
      <c r="S526" s="199"/>
      <c r="T526" s="200"/>
      <c r="AT526" s="194" t="s">
        <v>280</v>
      </c>
      <c r="AU526" s="194" t="s">
        <v>88</v>
      </c>
      <c r="AV526" s="14" t="s">
        <v>278</v>
      </c>
      <c r="AW526" s="14" t="s">
        <v>29</v>
      </c>
      <c r="AX526" s="14" t="s">
        <v>82</v>
      </c>
      <c r="AY526" s="194" t="s">
        <v>271</v>
      </c>
    </row>
    <row r="527" spans="1:65" s="2" customFormat="1" ht="21.75" customHeight="1" x14ac:dyDescent="0.15">
      <c r="A527" s="35"/>
      <c r="B527" s="141"/>
      <c r="C527" s="224" t="s">
        <v>1312</v>
      </c>
      <c r="D527" s="224" t="s">
        <v>1138</v>
      </c>
      <c r="E527" s="226" t="s">
        <v>1282</v>
      </c>
      <c r="F527" s="227" t="s">
        <v>1283</v>
      </c>
      <c r="G527" s="228" t="s">
        <v>277</v>
      </c>
      <c r="H527" s="229">
        <v>5.22</v>
      </c>
      <c r="I527" s="230"/>
      <c r="J527" s="229">
        <f>ROUND(I527*H527,2)</f>
        <v>0</v>
      </c>
      <c r="K527" s="231"/>
      <c r="L527" s="232"/>
      <c r="M527" s="233" t="s">
        <v>1</v>
      </c>
      <c r="N527" s="234" t="s">
        <v>41</v>
      </c>
      <c r="O527" s="61"/>
      <c r="P527" s="181">
        <f>O527*H527</f>
        <v>0</v>
      </c>
      <c r="Q527" s="181">
        <v>2.3400000000000001E-3</v>
      </c>
      <c r="R527" s="181">
        <f>Q527*H527</f>
        <v>1.22148E-2</v>
      </c>
      <c r="S527" s="181">
        <v>0</v>
      </c>
      <c r="T527" s="182">
        <f>S527*H527</f>
        <v>0</v>
      </c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R527" s="183" t="s">
        <v>316</v>
      </c>
      <c r="AT527" s="183" t="s">
        <v>1138</v>
      </c>
      <c r="AU527" s="183" t="s">
        <v>88</v>
      </c>
      <c r="AY527" s="18" t="s">
        <v>271</v>
      </c>
      <c r="BE527" s="105">
        <f>IF(N527="základná",J527,0)</f>
        <v>0</v>
      </c>
      <c r="BF527" s="105">
        <f>IF(N527="znížená",J527,0)</f>
        <v>0</v>
      </c>
      <c r="BG527" s="105">
        <f>IF(N527="zákl. prenesená",J527,0)</f>
        <v>0</v>
      </c>
      <c r="BH527" s="105">
        <f>IF(N527="zníž. prenesená",J527,0)</f>
        <v>0</v>
      </c>
      <c r="BI527" s="105">
        <f>IF(N527="nulová",J527,0)</f>
        <v>0</v>
      </c>
      <c r="BJ527" s="18" t="s">
        <v>88</v>
      </c>
      <c r="BK527" s="105">
        <f>ROUND(I527*H527,2)</f>
        <v>0</v>
      </c>
      <c r="BL527" s="18" t="s">
        <v>278</v>
      </c>
      <c r="BM527" s="183" t="s">
        <v>4700</v>
      </c>
    </row>
    <row r="528" spans="1:65" s="13" customFormat="1" x14ac:dyDescent="0.1">
      <c r="B528" s="184"/>
      <c r="D528" s="185" t="s">
        <v>280</v>
      </c>
      <c r="E528" s="186" t="s">
        <v>1</v>
      </c>
      <c r="F528" s="187" t="s">
        <v>4701</v>
      </c>
      <c r="H528" s="188">
        <v>5.22</v>
      </c>
      <c r="I528" s="189"/>
      <c r="L528" s="184"/>
      <c r="M528" s="190"/>
      <c r="N528" s="191"/>
      <c r="O528" s="191"/>
      <c r="P528" s="191"/>
      <c r="Q528" s="191"/>
      <c r="R528" s="191"/>
      <c r="S528" s="191"/>
      <c r="T528" s="192"/>
      <c r="AT528" s="186" t="s">
        <v>280</v>
      </c>
      <c r="AU528" s="186" t="s">
        <v>88</v>
      </c>
      <c r="AV528" s="13" t="s">
        <v>88</v>
      </c>
      <c r="AW528" s="13" t="s">
        <v>29</v>
      </c>
      <c r="AX528" s="13" t="s">
        <v>75</v>
      </c>
      <c r="AY528" s="186" t="s">
        <v>271</v>
      </c>
    </row>
    <row r="529" spans="1:65" s="14" customFormat="1" x14ac:dyDescent="0.1">
      <c r="B529" s="193"/>
      <c r="D529" s="185" t="s">
        <v>280</v>
      </c>
      <c r="E529" s="194" t="s">
        <v>1</v>
      </c>
      <c r="F529" s="195" t="s">
        <v>282</v>
      </c>
      <c r="H529" s="196">
        <v>5.22</v>
      </c>
      <c r="I529" s="197"/>
      <c r="L529" s="193"/>
      <c r="M529" s="198"/>
      <c r="N529" s="199"/>
      <c r="O529" s="199"/>
      <c r="P529" s="199"/>
      <c r="Q529" s="199"/>
      <c r="R529" s="199"/>
      <c r="S529" s="199"/>
      <c r="T529" s="200"/>
      <c r="AT529" s="194" t="s">
        <v>280</v>
      </c>
      <c r="AU529" s="194" t="s">
        <v>88</v>
      </c>
      <c r="AV529" s="14" t="s">
        <v>278</v>
      </c>
      <c r="AW529" s="14" t="s">
        <v>29</v>
      </c>
      <c r="AX529" s="14" t="s">
        <v>82</v>
      </c>
      <c r="AY529" s="194" t="s">
        <v>271</v>
      </c>
    </row>
    <row r="530" spans="1:65" s="12" customFormat="1" ht="22.9" customHeight="1" x14ac:dyDescent="0.15">
      <c r="B530" s="159"/>
      <c r="D530" s="160" t="s">
        <v>74</v>
      </c>
      <c r="E530" s="170" t="s">
        <v>272</v>
      </c>
      <c r="F530" s="170" t="s">
        <v>273</v>
      </c>
      <c r="I530" s="162"/>
      <c r="J530" s="171">
        <f>BK530</f>
        <v>0</v>
      </c>
      <c r="L530" s="159"/>
      <c r="M530" s="164"/>
      <c r="N530" s="165"/>
      <c r="O530" s="165"/>
      <c r="P530" s="166">
        <f>SUM(P531:P603)</f>
        <v>0</v>
      </c>
      <c r="Q530" s="165"/>
      <c r="R530" s="166">
        <f>SUM(R531:R603)</f>
        <v>184.05332819930001</v>
      </c>
      <c r="S530" s="165"/>
      <c r="T530" s="167">
        <f>SUM(T531:T603)</f>
        <v>0</v>
      </c>
      <c r="AR530" s="160" t="s">
        <v>82</v>
      </c>
      <c r="AT530" s="168" t="s">
        <v>74</v>
      </c>
      <c r="AU530" s="168" t="s">
        <v>82</v>
      </c>
      <c r="AY530" s="160" t="s">
        <v>271</v>
      </c>
      <c r="BK530" s="169">
        <f>SUM(BK531:BK603)</f>
        <v>0</v>
      </c>
    </row>
    <row r="531" spans="1:65" s="2" customFormat="1" ht="33" customHeight="1" x14ac:dyDescent="0.15">
      <c r="A531" s="35"/>
      <c r="B531" s="141"/>
      <c r="C531" s="172" t="s">
        <v>1317</v>
      </c>
      <c r="D531" s="172" t="s">
        <v>274</v>
      </c>
      <c r="E531" s="173" t="s">
        <v>1286</v>
      </c>
      <c r="F531" s="174" t="s">
        <v>1287</v>
      </c>
      <c r="G531" s="175" t="s">
        <v>277</v>
      </c>
      <c r="H531" s="176">
        <v>1186.98</v>
      </c>
      <c r="I531" s="177"/>
      <c r="J531" s="176">
        <f>ROUND(I531*H531,2)</f>
        <v>0</v>
      </c>
      <c r="K531" s="178"/>
      <c r="L531" s="36"/>
      <c r="M531" s="179" t="s">
        <v>1</v>
      </c>
      <c r="N531" s="180" t="s">
        <v>41</v>
      </c>
      <c r="O531" s="61"/>
      <c r="P531" s="181">
        <f>O531*H531</f>
        <v>0</v>
      </c>
      <c r="Q531" s="181">
        <v>2.5710469999999999E-2</v>
      </c>
      <c r="R531" s="181">
        <f>Q531*H531</f>
        <v>30.5178136806</v>
      </c>
      <c r="S531" s="181">
        <v>0</v>
      </c>
      <c r="T531" s="182">
        <f>S531*H531</f>
        <v>0</v>
      </c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R531" s="183" t="s">
        <v>278</v>
      </c>
      <c r="AT531" s="183" t="s">
        <v>274</v>
      </c>
      <c r="AU531" s="183" t="s">
        <v>88</v>
      </c>
      <c r="AY531" s="18" t="s">
        <v>271</v>
      </c>
      <c r="BE531" s="105">
        <f>IF(N531="základná",J531,0)</f>
        <v>0</v>
      </c>
      <c r="BF531" s="105">
        <f>IF(N531="znížená",J531,0)</f>
        <v>0</v>
      </c>
      <c r="BG531" s="105">
        <f>IF(N531="zákl. prenesená",J531,0)</f>
        <v>0</v>
      </c>
      <c r="BH531" s="105">
        <f>IF(N531="zníž. prenesená",J531,0)</f>
        <v>0</v>
      </c>
      <c r="BI531" s="105">
        <f>IF(N531="nulová",J531,0)</f>
        <v>0</v>
      </c>
      <c r="BJ531" s="18" t="s">
        <v>88</v>
      </c>
      <c r="BK531" s="105">
        <f>ROUND(I531*H531,2)</f>
        <v>0</v>
      </c>
      <c r="BL531" s="18" t="s">
        <v>278</v>
      </c>
      <c r="BM531" s="183" t="s">
        <v>4702</v>
      </c>
    </row>
    <row r="532" spans="1:65" s="16" customFormat="1" x14ac:dyDescent="0.1">
      <c r="B532" s="209"/>
      <c r="D532" s="185" t="s">
        <v>280</v>
      </c>
      <c r="E532" s="210" t="s">
        <v>1</v>
      </c>
      <c r="F532" s="211" t="s">
        <v>1182</v>
      </c>
      <c r="H532" s="210" t="s">
        <v>1</v>
      </c>
      <c r="I532" s="212"/>
      <c r="L532" s="209"/>
      <c r="M532" s="213"/>
      <c r="N532" s="214"/>
      <c r="O532" s="214"/>
      <c r="P532" s="214"/>
      <c r="Q532" s="214"/>
      <c r="R532" s="214"/>
      <c r="S532" s="214"/>
      <c r="T532" s="215"/>
      <c r="AT532" s="210" t="s">
        <v>280</v>
      </c>
      <c r="AU532" s="210" t="s">
        <v>88</v>
      </c>
      <c r="AV532" s="16" t="s">
        <v>82</v>
      </c>
      <c r="AW532" s="16" t="s">
        <v>29</v>
      </c>
      <c r="AX532" s="16" t="s">
        <v>75</v>
      </c>
      <c r="AY532" s="210" t="s">
        <v>271</v>
      </c>
    </row>
    <row r="533" spans="1:65" s="13" customFormat="1" ht="19.5" x14ac:dyDescent="0.1">
      <c r="B533" s="184"/>
      <c r="D533" s="185" t="s">
        <v>280</v>
      </c>
      <c r="E533" s="186" t="s">
        <v>1</v>
      </c>
      <c r="F533" s="187" t="s">
        <v>1289</v>
      </c>
      <c r="H533" s="188">
        <v>304.93</v>
      </c>
      <c r="I533" s="189"/>
      <c r="L533" s="184"/>
      <c r="M533" s="190"/>
      <c r="N533" s="191"/>
      <c r="O533" s="191"/>
      <c r="P533" s="191"/>
      <c r="Q533" s="191"/>
      <c r="R533" s="191"/>
      <c r="S533" s="191"/>
      <c r="T533" s="192"/>
      <c r="AT533" s="186" t="s">
        <v>280</v>
      </c>
      <c r="AU533" s="186" t="s">
        <v>88</v>
      </c>
      <c r="AV533" s="13" t="s">
        <v>88</v>
      </c>
      <c r="AW533" s="13" t="s">
        <v>29</v>
      </c>
      <c r="AX533" s="13" t="s">
        <v>75</v>
      </c>
      <c r="AY533" s="186" t="s">
        <v>271</v>
      </c>
    </row>
    <row r="534" spans="1:65" s="16" customFormat="1" x14ac:dyDescent="0.1">
      <c r="B534" s="209"/>
      <c r="D534" s="185" t="s">
        <v>280</v>
      </c>
      <c r="E534" s="210" t="s">
        <v>1</v>
      </c>
      <c r="F534" s="211" t="s">
        <v>1186</v>
      </c>
      <c r="H534" s="210" t="s">
        <v>1</v>
      </c>
      <c r="I534" s="212"/>
      <c r="L534" s="209"/>
      <c r="M534" s="213"/>
      <c r="N534" s="214"/>
      <c r="O534" s="214"/>
      <c r="P534" s="214"/>
      <c r="Q534" s="214"/>
      <c r="R534" s="214"/>
      <c r="S534" s="214"/>
      <c r="T534" s="215"/>
      <c r="AT534" s="210" t="s">
        <v>280</v>
      </c>
      <c r="AU534" s="210" t="s">
        <v>88</v>
      </c>
      <c r="AV534" s="16" t="s">
        <v>82</v>
      </c>
      <c r="AW534" s="16" t="s">
        <v>29</v>
      </c>
      <c r="AX534" s="16" t="s">
        <v>75</v>
      </c>
      <c r="AY534" s="210" t="s">
        <v>271</v>
      </c>
    </row>
    <row r="535" spans="1:65" s="13" customFormat="1" ht="19.5" x14ac:dyDescent="0.1">
      <c r="B535" s="184"/>
      <c r="D535" s="185" t="s">
        <v>280</v>
      </c>
      <c r="E535" s="186" t="s">
        <v>1</v>
      </c>
      <c r="F535" s="187" t="s">
        <v>1290</v>
      </c>
      <c r="H535" s="188">
        <v>357.73</v>
      </c>
      <c r="I535" s="189"/>
      <c r="L535" s="184"/>
      <c r="M535" s="190"/>
      <c r="N535" s="191"/>
      <c r="O535" s="191"/>
      <c r="P535" s="191"/>
      <c r="Q535" s="191"/>
      <c r="R535" s="191"/>
      <c r="S535" s="191"/>
      <c r="T535" s="192"/>
      <c r="AT535" s="186" t="s">
        <v>280</v>
      </c>
      <c r="AU535" s="186" t="s">
        <v>88</v>
      </c>
      <c r="AV535" s="13" t="s">
        <v>88</v>
      </c>
      <c r="AW535" s="13" t="s">
        <v>29</v>
      </c>
      <c r="AX535" s="13" t="s">
        <v>75</v>
      </c>
      <c r="AY535" s="186" t="s">
        <v>271</v>
      </c>
    </row>
    <row r="536" spans="1:65" s="13" customFormat="1" x14ac:dyDescent="0.1">
      <c r="B536" s="184"/>
      <c r="D536" s="185" t="s">
        <v>280</v>
      </c>
      <c r="E536" s="186" t="s">
        <v>1</v>
      </c>
      <c r="F536" s="187" t="s">
        <v>1193</v>
      </c>
      <c r="H536" s="188">
        <v>108.87</v>
      </c>
      <c r="I536" s="189"/>
      <c r="L536" s="184"/>
      <c r="M536" s="190"/>
      <c r="N536" s="191"/>
      <c r="O536" s="191"/>
      <c r="P536" s="191"/>
      <c r="Q536" s="191"/>
      <c r="R536" s="191"/>
      <c r="S536" s="191"/>
      <c r="T536" s="192"/>
      <c r="AT536" s="186" t="s">
        <v>280</v>
      </c>
      <c r="AU536" s="186" t="s">
        <v>88</v>
      </c>
      <c r="AV536" s="13" t="s">
        <v>88</v>
      </c>
      <c r="AW536" s="13" t="s">
        <v>29</v>
      </c>
      <c r="AX536" s="13" t="s">
        <v>75</v>
      </c>
      <c r="AY536" s="186" t="s">
        <v>271</v>
      </c>
    </row>
    <row r="537" spans="1:65" s="13" customFormat="1" x14ac:dyDescent="0.1">
      <c r="B537" s="184"/>
      <c r="D537" s="185" t="s">
        <v>280</v>
      </c>
      <c r="E537" s="186" t="s">
        <v>1</v>
      </c>
      <c r="F537" s="187" t="s">
        <v>1176</v>
      </c>
      <c r="H537" s="188">
        <v>240.38</v>
      </c>
      <c r="I537" s="189"/>
      <c r="L537" s="184"/>
      <c r="M537" s="190"/>
      <c r="N537" s="191"/>
      <c r="O537" s="191"/>
      <c r="P537" s="191"/>
      <c r="Q537" s="191"/>
      <c r="R537" s="191"/>
      <c r="S537" s="191"/>
      <c r="T537" s="192"/>
      <c r="AT537" s="186" t="s">
        <v>280</v>
      </c>
      <c r="AU537" s="186" t="s">
        <v>88</v>
      </c>
      <c r="AV537" s="13" t="s">
        <v>88</v>
      </c>
      <c r="AW537" s="13" t="s">
        <v>29</v>
      </c>
      <c r="AX537" s="13" t="s">
        <v>75</v>
      </c>
      <c r="AY537" s="186" t="s">
        <v>271</v>
      </c>
    </row>
    <row r="538" spans="1:65" s="13" customFormat="1" x14ac:dyDescent="0.1">
      <c r="B538" s="184"/>
      <c r="D538" s="185" t="s">
        <v>280</v>
      </c>
      <c r="E538" s="186" t="s">
        <v>1</v>
      </c>
      <c r="F538" s="187" t="s">
        <v>1201</v>
      </c>
      <c r="H538" s="188">
        <v>97.42</v>
      </c>
      <c r="I538" s="189"/>
      <c r="L538" s="184"/>
      <c r="M538" s="190"/>
      <c r="N538" s="191"/>
      <c r="O538" s="191"/>
      <c r="P538" s="191"/>
      <c r="Q538" s="191"/>
      <c r="R538" s="191"/>
      <c r="S538" s="191"/>
      <c r="T538" s="192"/>
      <c r="AT538" s="186" t="s">
        <v>280</v>
      </c>
      <c r="AU538" s="186" t="s">
        <v>88</v>
      </c>
      <c r="AV538" s="13" t="s">
        <v>88</v>
      </c>
      <c r="AW538" s="13" t="s">
        <v>29</v>
      </c>
      <c r="AX538" s="13" t="s">
        <v>75</v>
      </c>
      <c r="AY538" s="186" t="s">
        <v>271</v>
      </c>
    </row>
    <row r="539" spans="1:65" s="15" customFormat="1" x14ac:dyDescent="0.1">
      <c r="B539" s="201"/>
      <c r="D539" s="185" t="s">
        <v>280</v>
      </c>
      <c r="E539" s="202" t="s">
        <v>761</v>
      </c>
      <c r="F539" s="203" t="s">
        <v>293</v>
      </c>
      <c r="H539" s="204">
        <v>1109.33</v>
      </c>
      <c r="I539" s="205"/>
      <c r="L539" s="201"/>
      <c r="M539" s="206"/>
      <c r="N539" s="207"/>
      <c r="O539" s="207"/>
      <c r="P539" s="207"/>
      <c r="Q539" s="207"/>
      <c r="R539" s="207"/>
      <c r="S539" s="207"/>
      <c r="T539" s="208"/>
      <c r="AT539" s="202" t="s">
        <v>280</v>
      </c>
      <c r="AU539" s="202" t="s">
        <v>88</v>
      </c>
      <c r="AV539" s="15" t="s">
        <v>286</v>
      </c>
      <c r="AW539" s="15" t="s">
        <v>29</v>
      </c>
      <c r="AX539" s="15" t="s">
        <v>75</v>
      </c>
      <c r="AY539" s="202" t="s">
        <v>271</v>
      </c>
    </row>
    <row r="540" spans="1:65" s="13" customFormat="1" x14ac:dyDescent="0.1">
      <c r="B540" s="184"/>
      <c r="D540" s="185" t="s">
        <v>280</v>
      </c>
      <c r="E540" s="186" t="s">
        <v>1</v>
      </c>
      <c r="F540" s="187" t="s">
        <v>1291</v>
      </c>
      <c r="H540" s="188">
        <v>77.650000000000006</v>
      </c>
      <c r="I540" s="189"/>
      <c r="L540" s="184"/>
      <c r="M540" s="190"/>
      <c r="N540" s="191"/>
      <c r="O540" s="191"/>
      <c r="P540" s="191"/>
      <c r="Q540" s="191"/>
      <c r="R540" s="191"/>
      <c r="S540" s="191"/>
      <c r="T540" s="192"/>
      <c r="AT540" s="186" t="s">
        <v>280</v>
      </c>
      <c r="AU540" s="186" t="s">
        <v>88</v>
      </c>
      <c r="AV540" s="13" t="s">
        <v>88</v>
      </c>
      <c r="AW540" s="13" t="s">
        <v>29</v>
      </c>
      <c r="AX540" s="13" t="s">
        <v>75</v>
      </c>
      <c r="AY540" s="186" t="s">
        <v>271</v>
      </c>
    </row>
    <row r="541" spans="1:65" s="14" customFormat="1" x14ac:dyDescent="0.1">
      <c r="B541" s="193"/>
      <c r="D541" s="185" t="s">
        <v>280</v>
      </c>
      <c r="E541" s="194" t="s">
        <v>763</v>
      </c>
      <c r="F541" s="195" t="s">
        <v>282</v>
      </c>
      <c r="H541" s="196">
        <v>1186.98</v>
      </c>
      <c r="I541" s="197"/>
      <c r="L541" s="193"/>
      <c r="M541" s="198"/>
      <c r="N541" s="199"/>
      <c r="O541" s="199"/>
      <c r="P541" s="199"/>
      <c r="Q541" s="199"/>
      <c r="R541" s="199"/>
      <c r="S541" s="199"/>
      <c r="T541" s="200"/>
      <c r="AT541" s="194" t="s">
        <v>280</v>
      </c>
      <c r="AU541" s="194" t="s">
        <v>88</v>
      </c>
      <c r="AV541" s="14" t="s">
        <v>278</v>
      </c>
      <c r="AW541" s="14" t="s">
        <v>29</v>
      </c>
      <c r="AX541" s="14" t="s">
        <v>82</v>
      </c>
      <c r="AY541" s="194" t="s">
        <v>271</v>
      </c>
    </row>
    <row r="542" spans="1:65" s="2" customFormat="1" ht="44.25" customHeight="1" x14ac:dyDescent="0.15">
      <c r="A542" s="35"/>
      <c r="B542" s="141"/>
      <c r="C542" s="172" t="s">
        <v>1321</v>
      </c>
      <c r="D542" s="172" t="s">
        <v>274</v>
      </c>
      <c r="E542" s="173" t="s">
        <v>1293</v>
      </c>
      <c r="F542" s="174" t="s">
        <v>1294</v>
      </c>
      <c r="G542" s="175" t="s">
        <v>277</v>
      </c>
      <c r="H542" s="176">
        <v>1186.98</v>
      </c>
      <c r="I542" s="177"/>
      <c r="J542" s="176">
        <f>ROUND(I542*H542,2)</f>
        <v>0</v>
      </c>
      <c r="K542" s="178"/>
      <c r="L542" s="36"/>
      <c r="M542" s="179" t="s">
        <v>1</v>
      </c>
      <c r="N542" s="180" t="s">
        <v>41</v>
      </c>
      <c r="O542" s="61"/>
      <c r="P542" s="181">
        <f>O542*H542</f>
        <v>0</v>
      </c>
      <c r="Q542" s="181">
        <v>0</v>
      </c>
      <c r="R542" s="181">
        <f>Q542*H542</f>
        <v>0</v>
      </c>
      <c r="S542" s="181">
        <v>0</v>
      </c>
      <c r="T542" s="182">
        <f>S542*H542</f>
        <v>0</v>
      </c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R542" s="183" t="s">
        <v>278</v>
      </c>
      <c r="AT542" s="183" t="s">
        <v>274</v>
      </c>
      <c r="AU542" s="183" t="s">
        <v>88</v>
      </c>
      <c r="AY542" s="18" t="s">
        <v>271</v>
      </c>
      <c r="BE542" s="105">
        <f>IF(N542="základná",J542,0)</f>
        <v>0</v>
      </c>
      <c r="BF542" s="105">
        <f>IF(N542="znížená",J542,0)</f>
        <v>0</v>
      </c>
      <c r="BG542" s="105">
        <f>IF(N542="zákl. prenesená",J542,0)</f>
        <v>0</v>
      </c>
      <c r="BH542" s="105">
        <f>IF(N542="zníž. prenesená",J542,0)</f>
        <v>0</v>
      </c>
      <c r="BI542" s="105">
        <f>IF(N542="nulová",J542,0)</f>
        <v>0</v>
      </c>
      <c r="BJ542" s="18" t="s">
        <v>88</v>
      </c>
      <c r="BK542" s="105">
        <f>ROUND(I542*H542,2)</f>
        <v>0</v>
      </c>
      <c r="BL542" s="18" t="s">
        <v>278</v>
      </c>
      <c r="BM542" s="183" t="s">
        <v>4703</v>
      </c>
    </row>
    <row r="543" spans="1:65" s="13" customFormat="1" x14ac:dyDescent="0.1">
      <c r="B543" s="184"/>
      <c r="D543" s="185" t="s">
        <v>280</v>
      </c>
      <c r="E543" s="186" t="s">
        <v>1</v>
      </c>
      <c r="F543" s="187" t="s">
        <v>763</v>
      </c>
      <c r="H543" s="188">
        <v>1186.98</v>
      </c>
      <c r="I543" s="189"/>
      <c r="L543" s="184"/>
      <c r="M543" s="190"/>
      <c r="N543" s="191"/>
      <c r="O543" s="191"/>
      <c r="P543" s="191"/>
      <c r="Q543" s="191"/>
      <c r="R543" s="191"/>
      <c r="S543" s="191"/>
      <c r="T543" s="192"/>
      <c r="AT543" s="186" t="s">
        <v>280</v>
      </c>
      <c r="AU543" s="186" t="s">
        <v>88</v>
      </c>
      <c r="AV543" s="13" t="s">
        <v>88</v>
      </c>
      <c r="AW543" s="13" t="s">
        <v>29</v>
      </c>
      <c r="AX543" s="13" t="s">
        <v>82</v>
      </c>
      <c r="AY543" s="186" t="s">
        <v>271</v>
      </c>
    </row>
    <row r="544" spans="1:65" s="2" customFormat="1" ht="33" customHeight="1" x14ac:dyDescent="0.15">
      <c r="A544" s="35"/>
      <c r="B544" s="141"/>
      <c r="C544" s="172" t="s">
        <v>1325</v>
      </c>
      <c r="D544" s="172" t="s">
        <v>274</v>
      </c>
      <c r="E544" s="173" t="s">
        <v>1297</v>
      </c>
      <c r="F544" s="174" t="s">
        <v>1298</v>
      </c>
      <c r="G544" s="175" t="s">
        <v>277</v>
      </c>
      <c r="H544" s="176">
        <v>1186.98</v>
      </c>
      <c r="I544" s="177"/>
      <c r="J544" s="176">
        <f>ROUND(I544*H544,2)</f>
        <v>0</v>
      </c>
      <c r="K544" s="178"/>
      <c r="L544" s="36"/>
      <c r="M544" s="179" t="s">
        <v>1</v>
      </c>
      <c r="N544" s="180" t="s">
        <v>41</v>
      </c>
      <c r="O544" s="61"/>
      <c r="P544" s="181">
        <f>O544*H544</f>
        <v>0</v>
      </c>
      <c r="Q544" s="181">
        <v>2.571E-2</v>
      </c>
      <c r="R544" s="181">
        <f>Q544*H544</f>
        <v>30.517255800000001</v>
      </c>
      <c r="S544" s="181">
        <v>0</v>
      </c>
      <c r="T544" s="182">
        <f>S544*H544</f>
        <v>0</v>
      </c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R544" s="183" t="s">
        <v>278</v>
      </c>
      <c r="AT544" s="183" t="s">
        <v>274</v>
      </c>
      <c r="AU544" s="183" t="s">
        <v>88</v>
      </c>
      <c r="AY544" s="18" t="s">
        <v>271</v>
      </c>
      <c r="BE544" s="105">
        <f>IF(N544="základná",J544,0)</f>
        <v>0</v>
      </c>
      <c r="BF544" s="105">
        <f>IF(N544="znížená",J544,0)</f>
        <v>0</v>
      </c>
      <c r="BG544" s="105">
        <f>IF(N544="zákl. prenesená",J544,0)</f>
        <v>0</v>
      </c>
      <c r="BH544" s="105">
        <f>IF(N544="zníž. prenesená",J544,0)</f>
        <v>0</v>
      </c>
      <c r="BI544" s="105">
        <f>IF(N544="nulová",J544,0)</f>
        <v>0</v>
      </c>
      <c r="BJ544" s="18" t="s">
        <v>88</v>
      </c>
      <c r="BK544" s="105">
        <f>ROUND(I544*H544,2)</f>
        <v>0</v>
      </c>
      <c r="BL544" s="18" t="s">
        <v>278</v>
      </c>
      <c r="BM544" s="183" t="s">
        <v>4704</v>
      </c>
    </row>
    <row r="545" spans="1:65" s="13" customFormat="1" x14ac:dyDescent="0.1">
      <c r="B545" s="184"/>
      <c r="D545" s="185" t="s">
        <v>280</v>
      </c>
      <c r="E545" s="186" t="s">
        <v>1</v>
      </c>
      <c r="F545" s="187" t="s">
        <v>763</v>
      </c>
      <c r="H545" s="188">
        <v>1186.98</v>
      </c>
      <c r="I545" s="189"/>
      <c r="L545" s="184"/>
      <c r="M545" s="190"/>
      <c r="N545" s="191"/>
      <c r="O545" s="191"/>
      <c r="P545" s="191"/>
      <c r="Q545" s="191"/>
      <c r="R545" s="191"/>
      <c r="S545" s="191"/>
      <c r="T545" s="192"/>
      <c r="AT545" s="186" t="s">
        <v>280</v>
      </c>
      <c r="AU545" s="186" t="s">
        <v>88</v>
      </c>
      <c r="AV545" s="13" t="s">
        <v>88</v>
      </c>
      <c r="AW545" s="13" t="s">
        <v>29</v>
      </c>
      <c r="AX545" s="13" t="s">
        <v>82</v>
      </c>
      <c r="AY545" s="186" t="s">
        <v>271</v>
      </c>
    </row>
    <row r="546" spans="1:65" s="2" customFormat="1" ht="21.75" customHeight="1" x14ac:dyDescent="0.15">
      <c r="A546" s="35"/>
      <c r="B546" s="141"/>
      <c r="C546" s="172" t="s">
        <v>1338</v>
      </c>
      <c r="D546" s="172" t="s">
        <v>274</v>
      </c>
      <c r="E546" s="173" t="s">
        <v>275</v>
      </c>
      <c r="F546" s="174" t="s">
        <v>276</v>
      </c>
      <c r="G546" s="175" t="s">
        <v>277</v>
      </c>
      <c r="H546" s="176">
        <v>321.41000000000003</v>
      </c>
      <c r="I546" s="177"/>
      <c r="J546" s="176">
        <f>ROUND(I546*H546,2)</f>
        <v>0</v>
      </c>
      <c r="K546" s="178"/>
      <c r="L546" s="36"/>
      <c r="M546" s="179" t="s">
        <v>1</v>
      </c>
      <c r="N546" s="180" t="s">
        <v>41</v>
      </c>
      <c r="O546" s="61"/>
      <c r="P546" s="181">
        <f>O546*H546</f>
        <v>0</v>
      </c>
      <c r="Q546" s="181">
        <v>5.1385979999999998E-2</v>
      </c>
      <c r="R546" s="181">
        <f>Q546*H546</f>
        <v>16.515967831800001</v>
      </c>
      <c r="S546" s="181">
        <v>0</v>
      </c>
      <c r="T546" s="182">
        <f>S546*H546</f>
        <v>0</v>
      </c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R546" s="183" t="s">
        <v>278</v>
      </c>
      <c r="AT546" s="183" t="s">
        <v>274</v>
      </c>
      <c r="AU546" s="183" t="s">
        <v>88</v>
      </c>
      <c r="AY546" s="18" t="s">
        <v>271</v>
      </c>
      <c r="BE546" s="105">
        <f>IF(N546="základná",J546,0)</f>
        <v>0</v>
      </c>
      <c r="BF546" s="105">
        <f>IF(N546="znížená",J546,0)</f>
        <v>0</v>
      </c>
      <c r="BG546" s="105">
        <f>IF(N546="zákl. prenesená",J546,0)</f>
        <v>0</v>
      </c>
      <c r="BH546" s="105">
        <f>IF(N546="zníž. prenesená",J546,0)</f>
        <v>0</v>
      </c>
      <c r="BI546" s="105">
        <f>IF(N546="nulová",J546,0)</f>
        <v>0</v>
      </c>
      <c r="BJ546" s="18" t="s">
        <v>88</v>
      </c>
      <c r="BK546" s="105">
        <f>ROUND(I546*H546,2)</f>
        <v>0</v>
      </c>
      <c r="BL546" s="18" t="s">
        <v>278</v>
      </c>
      <c r="BM546" s="183" t="s">
        <v>4705</v>
      </c>
    </row>
    <row r="547" spans="1:65" s="13" customFormat="1" x14ac:dyDescent="0.1">
      <c r="B547" s="184"/>
      <c r="D547" s="185" t="s">
        <v>280</v>
      </c>
      <c r="E547" s="186" t="s">
        <v>1</v>
      </c>
      <c r="F547" s="187" t="s">
        <v>841</v>
      </c>
      <c r="H547" s="188">
        <v>321.41000000000003</v>
      </c>
      <c r="I547" s="189"/>
      <c r="L547" s="184"/>
      <c r="M547" s="190"/>
      <c r="N547" s="191"/>
      <c r="O547" s="191"/>
      <c r="P547" s="191"/>
      <c r="Q547" s="191"/>
      <c r="R547" s="191"/>
      <c r="S547" s="191"/>
      <c r="T547" s="192"/>
      <c r="AT547" s="186" t="s">
        <v>280</v>
      </c>
      <c r="AU547" s="186" t="s">
        <v>88</v>
      </c>
      <c r="AV547" s="13" t="s">
        <v>88</v>
      </c>
      <c r="AW547" s="13" t="s">
        <v>29</v>
      </c>
      <c r="AX547" s="13" t="s">
        <v>82</v>
      </c>
      <c r="AY547" s="186" t="s">
        <v>271</v>
      </c>
    </row>
    <row r="548" spans="1:65" s="2" customFormat="1" ht="21.75" customHeight="1" x14ac:dyDescent="0.15">
      <c r="A548" s="35"/>
      <c r="B548" s="141"/>
      <c r="C548" s="172" t="s">
        <v>1349</v>
      </c>
      <c r="D548" s="172" t="s">
        <v>274</v>
      </c>
      <c r="E548" s="173" t="s">
        <v>1303</v>
      </c>
      <c r="F548" s="174" t="s">
        <v>276</v>
      </c>
      <c r="G548" s="175" t="s">
        <v>277</v>
      </c>
      <c r="H548" s="176">
        <v>65.77</v>
      </c>
      <c r="I548" s="177"/>
      <c r="J548" s="176">
        <f>ROUND(I548*H548,2)</f>
        <v>0</v>
      </c>
      <c r="K548" s="178"/>
      <c r="L548" s="36"/>
      <c r="M548" s="179" t="s">
        <v>1</v>
      </c>
      <c r="N548" s="180" t="s">
        <v>41</v>
      </c>
      <c r="O548" s="61"/>
      <c r="P548" s="181">
        <f>O548*H548</f>
        <v>0</v>
      </c>
      <c r="Q548" s="181">
        <v>5.1385979999999998E-2</v>
      </c>
      <c r="R548" s="181">
        <f>Q548*H548</f>
        <v>3.3796559045999994</v>
      </c>
      <c r="S548" s="181">
        <v>0</v>
      </c>
      <c r="T548" s="182">
        <f>S548*H548</f>
        <v>0</v>
      </c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  <c r="AR548" s="183" t="s">
        <v>278</v>
      </c>
      <c r="AT548" s="183" t="s">
        <v>274</v>
      </c>
      <c r="AU548" s="183" t="s">
        <v>88</v>
      </c>
      <c r="AY548" s="18" t="s">
        <v>271</v>
      </c>
      <c r="BE548" s="105">
        <f>IF(N548="základná",J548,0)</f>
        <v>0</v>
      </c>
      <c r="BF548" s="105">
        <f>IF(N548="znížená",J548,0)</f>
        <v>0</v>
      </c>
      <c r="BG548" s="105">
        <f>IF(N548="zákl. prenesená",J548,0)</f>
        <v>0</v>
      </c>
      <c r="BH548" s="105">
        <f>IF(N548="zníž. prenesená",J548,0)</f>
        <v>0</v>
      </c>
      <c r="BI548" s="105">
        <f>IF(N548="nulová",J548,0)</f>
        <v>0</v>
      </c>
      <c r="BJ548" s="18" t="s">
        <v>88</v>
      </c>
      <c r="BK548" s="105">
        <f>ROUND(I548*H548,2)</f>
        <v>0</v>
      </c>
      <c r="BL548" s="18" t="s">
        <v>278</v>
      </c>
      <c r="BM548" s="183" t="s">
        <v>4706</v>
      </c>
    </row>
    <row r="549" spans="1:65" s="13" customFormat="1" ht="19.5" x14ac:dyDescent="0.1">
      <c r="B549" s="184"/>
      <c r="D549" s="185" t="s">
        <v>280</v>
      </c>
      <c r="E549" s="186" t="s">
        <v>1</v>
      </c>
      <c r="F549" s="187" t="s">
        <v>4707</v>
      </c>
      <c r="H549" s="188">
        <v>-849</v>
      </c>
      <c r="I549" s="189"/>
      <c r="L549" s="184"/>
      <c r="M549" s="190"/>
      <c r="N549" s="191"/>
      <c r="O549" s="191"/>
      <c r="P549" s="191"/>
      <c r="Q549" s="191"/>
      <c r="R549" s="191"/>
      <c r="S549" s="191"/>
      <c r="T549" s="192"/>
      <c r="AT549" s="186" t="s">
        <v>280</v>
      </c>
      <c r="AU549" s="186" t="s">
        <v>88</v>
      </c>
      <c r="AV549" s="13" t="s">
        <v>88</v>
      </c>
      <c r="AW549" s="13" t="s">
        <v>29</v>
      </c>
      <c r="AX549" s="13" t="s">
        <v>75</v>
      </c>
      <c r="AY549" s="186" t="s">
        <v>271</v>
      </c>
    </row>
    <row r="550" spans="1:65" s="13" customFormat="1" x14ac:dyDescent="0.1">
      <c r="B550" s="184"/>
      <c r="D550" s="185" t="s">
        <v>280</v>
      </c>
      <c r="E550" s="186" t="s">
        <v>1</v>
      </c>
      <c r="F550" s="187" t="s">
        <v>4474</v>
      </c>
      <c r="H550" s="188">
        <v>1177.83</v>
      </c>
      <c r="I550" s="189"/>
      <c r="L550" s="184"/>
      <c r="M550" s="190"/>
      <c r="N550" s="191"/>
      <c r="O550" s="191"/>
      <c r="P550" s="191"/>
      <c r="Q550" s="191"/>
      <c r="R550" s="191"/>
      <c r="S550" s="191"/>
      <c r="T550" s="192"/>
      <c r="AT550" s="186" t="s">
        <v>280</v>
      </c>
      <c r="AU550" s="186" t="s">
        <v>88</v>
      </c>
      <c r="AV550" s="13" t="s">
        <v>88</v>
      </c>
      <c r="AW550" s="13" t="s">
        <v>29</v>
      </c>
      <c r="AX550" s="13" t="s">
        <v>75</v>
      </c>
      <c r="AY550" s="186" t="s">
        <v>271</v>
      </c>
    </row>
    <row r="551" spans="1:65" s="15" customFormat="1" x14ac:dyDescent="0.1">
      <c r="B551" s="201"/>
      <c r="D551" s="185" t="s">
        <v>280</v>
      </c>
      <c r="E551" s="202" t="s">
        <v>1</v>
      </c>
      <c r="F551" s="203" t="s">
        <v>293</v>
      </c>
      <c r="H551" s="204">
        <v>328.83</v>
      </c>
      <c r="I551" s="205"/>
      <c r="L551" s="201"/>
      <c r="M551" s="206"/>
      <c r="N551" s="207"/>
      <c r="O551" s="207"/>
      <c r="P551" s="207"/>
      <c r="Q551" s="207"/>
      <c r="R551" s="207"/>
      <c r="S551" s="207"/>
      <c r="T551" s="208"/>
      <c r="AT551" s="202" t="s">
        <v>280</v>
      </c>
      <c r="AU551" s="202" t="s">
        <v>88</v>
      </c>
      <c r="AV551" s="15" t="s">
        <v>286</v>
      </c>
      <c r="AW551" s="15" t="s">
        <v>29</v>
      </c>
      <c r="AX551" s="15" t="s">
        <v>75</v>
      </c>
      <c r="AY551" s="202" t="s">
        <v>271</v>
      </c>
    </row>
    <row r="552" spans="1:65" s="13" customFormat="1" x14ac:dyDescent="0.1">
      <c r="B552" s="184"/>
      <c r="D552" s="185" t="s">
        <v>280</v>
      </c>
      <c r="E552" s="186" t="s">
        <v>1</v>
      </c>
      <c r="F552" s="187" t="s">
        <v>4708</v>
      </c>
      <c r="H552" s="188">
        <v>65.77</v>
      </c>
      <c r="I552" s="189"/>
      <c r="L552" s="184"/>
      <c r="M552" s="190"/>
      <c r="N552" s="191"/>
      <c r="O552" s="191"/>
      <c r="P552" s="191"/>
      <c r="Q552" s="191"/>
      <c r="R552" s="191"/>
      <c r="S552" s="191"/>
      <c r="T552" s="192"/>
      <c r="AT552" s="186" t="s">
        <v>280</v>
      </c>
      <c r="AU552" s="186" t="s">
        <v>88</v>
      </c>
      <c r="AV552" s="13" t="s">
        <v>88</v>
      </c>
      <c r="AW552" s="13" t="s">
        <v>29</v>
      </c>
      <c r="AX552" s="13" t="s">
        <v>82</v>
      </c>
      <c r="AY552" s="186" t="s">
        <v>271</v>
      </c>
    </row>
    <row r="553" spans="1:65" s="2" customFormat="1" ht="21.75" customHeight="1" x14ac:dyDescent="0.15">
      <c r="A553" s="35"/>
      <c r="B553" s="141"/>
      <c r="C553" s="172" t="s">
        <v>1362</v>
      </c>
      <c r="D553" s="172" t="s">
        <v>274</v>
      </c>
      <c r="E553" s="173" t="s">
        <v>1308</v>
      </c>
      <c r="F553" s="174" t="s">
        <v>1309</v>
      </c>
      <c r="G553" s="175" t="s">
        <v>277</v>
      </c>
      <c r="H553" s="176">
        <v>169.8</v>
      </c>
      <c r="I553" s="177"/>
      <c r="J553" s="176">
        <f>ROUND(I553*H553,2)</f>
        <v>0</v>
      </c>
      <c r="K553" s="178"/>
      <c r="L553" s="36"/>
      <c r="M553" s="179" t="s">
        <v>1</v>
      </c>
      <c r="N553" s="180" t="s">
        <v>41</v>
      </c>
      <c r="O553" s="61"/>
      <c r="P553" s="181">
        <f>O553*H553</f>
        <v>0</v>
      </c>
      <c r="Q553" s="181">
        <v>7.5953530000000005E-2</v>
      </c>
      <c r="R553" s="181">
        <f>Q553*H553</f>
        <v>12.896909394000001</v>
      </c>
      <c r="S553" s="181">
        <v>0</v>
      </c>
      <c r="T553" s="182">
        <f>S553*H553</f>
        <v>0</v>
      </c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R553" s="183" t="s">
        <v>278</v>
      </c>
      <c r="AT553" s="183" t="s">
        <v>274</v>
      </c>
      <c r="AU553" s="183" t="s">
        <v>88</v>
      </c>
      <c r="AY553" s="18" t="s">
        <v>271</v>
      </c>
      <c r="BE553" s="105">
        <f>IF(N553="základná",J553,0)</f>
        <v>0</v>
      </c>
      <c r="BF553" s="105">
        <f>IF(N553="znížená",J553,0)</f>
        <v>0</v>
      </c>
      <c r="BG553" s="105">
        <f>IF(N553="zákl. prenesená",J553,0)</f>
        <v>0</v>
      </c>
      <c r="BH553" s="105">
        <f>IF(N553="zníž. prenesená",J553,0)</f>
        <v>0</v>
      </c>
      <c r="BI553" s="105">
        <f>IF(N553="nulová",J553,0)</f>
        <v>0</v>
      </c>
      <c r="BJ553" s="18" t="s">
        <v>88</v>
      </c>
      <c r="BK553" s="105">
        <f>ROUND(I553*H553,2)</f>
        <v>0</v>
      </c>
      <c r="BL553" s="18" t="s">
        <v>278</v>
      </c>
      <c r="BM553" s="183" t="s">
        <v>4709</v>
      </c>
    </row>
    <row r="554" spans="1:65" s="13" customFormat="1" x14ac:dyDescent="0.1">
      <c r="B554" s="184"/>
      <c r="D554" s="185" t="s">
        <v>280</v>
      </c>
      <c r="E554" s="186" t="s">
        <v>1</v>
      </c>
      <c r="F554" s="187" t="s">
        <v>4710</v>
      </c>
      <c r="H554" s="188">
        <v>849</v>
      </c>
      <c r="I554" s="189"/>
      <c r="L554" s="184"/>
      <c r="M554" s="190"/>
      <c r="N554" s="191"/>
      <c r="O554" s="191"/>
      <c r="P554" s="191"/>
      <c r="Q554" s="191"/>
      <c r="R554" s="191"/>
      <c r="S554" s="191"/>
      <c r="T554" s="192"/>
      <c r="AT554" s="186" t="s">
        <v>280</v>
      </c>
      <c r="AU554" s="186" t="s">
        <v>88</v>
      </c>
      <c r="AV554" s="13" t="s">
        <v>88</v>
      </c>
      <c r="AW554" s="13" t="s">
        <v>29</v>
      </c>
      <c r="AX554" s="13" t="s">
        <v>75</v>
      </c>
      <c r="AY554" s="186" t="s">
        <v>271</v>
      </c>
    </row>
    <row r="555" spans="1:65" s="13" customFormat="1" x14ac:dyDescent="0.1">
      <c r="B555" s="184"/>
      <c r="D555" s="185" t="s">
        <v>280</v>
      </c>
      <c r="E555" s="186" t="s">
        <v>1</v>
      </c>
      <c r="F555" s="187" t="s">
        <v>4711</v>
      </c>
      <c r="H555" s="188">
        <v>169.8</v>
      </c>
      <c r="I555" s="189"/>
      <c r="L555" s="184"/>
      <c r="M555" s="190"/>
      <c r="N555" s="191"/>
      <c r="O555" s="191"/>
      <c r="P555" s="191"/>
      <c r="Q555" s="191"/>
      <c r="R555" s="191"/>
      <c r="S555" s="191"/>
      <c r="T555" s="192"/>
      <c r="AT555" s="186" t="s">
        <v>280</v>
      </c>
      <c r="AU555" s="186" t="s">
        <v>88</v>
      </c>
      <c r="AV555" s="13" t="s">
        <v>88</v>
      </c>
      <c r="AW555" s="13" t="s">
        <v>29</v>
      </c>
      <c r="AX555" s="13" t="s">
        <v>82</v>
      </c>
      <c r="AY555" s="186" t="s">
        <v>271</v>
      </c>
    </row>
    <row r="556" spans="1:65" s="2" customFormat="1" ht="21.75" customHeight="1" x14ac:dyDescent="0.15">
      <c r="A556" s="35"/>
      <c r="B556" s="141"/>
      <c r="C556" s="172" t="s">
        <v>1366</v>
      </c>
      <c r="D556" s="172" t="s">
        <v>274</v>
      </c>
      <c r="E556" s="173" t="s">
        <v>1313</v>
      </c>
      <c r="F556" s="174" t="s">
        <v>1314</v>
      </c>
      <c r="G556" s="175" t="s">
        <v>277</v>
      </c>
      <c r="H556" s="176">
        <v>1185.24</v>
      </c>
      <c r="I556" s="177"/>
      <c r="J556" s="176">
        <f>ROUND(I556*H556,2)</f>
        <v>0</v>
      </c>
      <c r="K556" s="178"/>
      <c r="L556" s="36"/>
      <c r="M556" s="179" t="s">
        <v>1</v>
      </c>
      <c r="N556" s="180" t="s">
        <v>41</v>
      </c>
      <c r="O556" s="61"/>
      <c r="P556" s="181">
        <f>O556*H556</f>
        <v>0</v>
      </c>
      <c r="Q556" s="181">
        <v>7.5953530000000005E-2</v>
      </c>
      <c r="R556" s="181">
        <f>Q556*H556</f>
        <v>90.023161897200012</v>
      </c>
      <c r="S556" s="181">
        <v>0</v>
      </c>
      <c r="T556" s="182">
        <f>S556*H556</f>
        <v>0</v>
      </c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R556" s="183" t="s">
        <v>278</v>
      </c>
      <c r="AT556" s="183" t="s">
        <v>274</v>
      </c>
      <c r="AU556" s="183" t="s">
        <v>88</v>
      </c>
      <c r="AY556" s="18" t="s">
        <v>271</v>
      </c>
      <c r="BE556" s="105">
        <f>IF(N556="základná",J556,0)</f>
        <v>0</v>
      </c>
      <c r="BF556" s="105">
        <f>IF(N556="znížená",J556,0)</f>
        <v>0</v>
      </c>
      <c r="BG556" s="105">
        <f>IF(N556="zákl. prenesená",J556,0)</f>
        <v>0</v>
      </c>
      <c r="BH556" s="105">
        <f>IF(N556="zníž. prenesená",J556,0)</f>
        <v>0</v>
      </c>
      <c r="BI556" s="105">
        <f>IF(N556="nulová",J556,0)</f>
        <v>0</v>
      </c>
      <c r="BJ556" s="18" t="s">
        <v>88</v>
      </c>
      <c r="BK556" s="105">
        <f>ROUND(I556*H556,2)</f>
        <v>0</v>
      </c>
      <c r="BL556" s="18" t="s">
        <v>278</v>
      </c>
      <c r="BM556" s="183" t="s">
        <v>4712</v>
      </c>
    </row>
    <row r="557" spans="1:65" s="13" customFormat="1" x14ac:dyDescent="0.1">
      <c r="B557" s="184"/>
      <c r="D557" s="185" t="s">
        <v>280</v>
      </c>
      <c r="E557" s="186" t="s">
        <v>1</v>
      </c>
      <c r="F557" s="187" t="s">
        <v>1316</v>
      </c>
      <c r="H557" s="188">
        <v>1185.24</v>
      </c>
      <c r="I557" s="189"/>
      <c r="L557" s="184"/>
      <c r="M557" s="190"/>
      <c r="N557" s="191"/>
      <c r="O557" s="191"/>
      <c r="P557" s="191"/>
      <c r="Q557" s="191"/>
      <c r="R557" s="191"/>
      <c r="S557" s="191"/>
      <c r="T557" s="192"/>
      <c r="AT557" s="186" t="s">
        <v>280</v>
      </c>
      <c r="AU557" s="186" t="s">
        <v>88</v>
      </c>
      <c r="AV557" s="13" t="s">
        <v>88</v>
      </c>
      <c r="AW557" s="13" t="s">
        <v>29</v>
      </c>
      <c r="AX557" s="13" t="s">
        <v>75</v>
      </c>
      <c r="AY557" s="186" t="s">
        <v>271</v>
      </c>
    </row>
    <row r="558" spans="1:65" s="14" customFormat="1" x14ac:dyDescent="0.1">
      <c r="B558" s="193"/>
      <c r="D558" s="185" t="s">
        <v>280</v>
      </c>
      <c r="E558" s="194" t="s">
        <v>1</v>
      </c>
      <c r="F558" s="195" t="s">
        <v>282</v>
      </c>
      <c r="H558" s="196">
        <v>1185.24</v>
      </c>
      <c r="I558" s="197"/>
      <c r="L558" s="193"/>
      <c r="M558" s="198"/>
      <c r="N558" s="199"/>
      <c r="O558" s="199"/>
      <c r="P558" s="199"/>
      <c r="Q558" s="199"/>
      <c r="R558" s="199"/>
      <c r="S558" s="199"/>
      <c r="T558" s="200"/>
      <c r="AT558" s="194" t="s">
        <v>280</v>
      </c>
      <c r="AU558" s="194" t="s">
        <v>88</v>
      </c>
      <c r="AV558" s="14" t="s">
        <v>278</v>
      </c>
      <c r="AW558" s="14" t="s">
        <v>29</v>
      </c>
      <c r="AX558" s="14" t="s">
        <v>82</v>
      </c>
      <c r="AY558" s="194" t="s">
        <v>271</v>
      </c>
    </row>
    <row r="559" spans="1:65" s="2" customFormat="1" ht="16.5" customHeight="1" x14ac:dyDescent="0.15">
      <c r="A559" s="35"/>
      <c r="B559" s="141"/>
      <c r="C559" s="172" t="s">
        <v>1372</v>
      </c>
      <c r="D559" s="172" t="s">
        <v>274</v>
      </c>
      <c r="E559" s="173" t="s">
        <v>1318</v>
      </c>
      <c r="F559" s="174" t="s">
        <v>1319</v>
      </c>
      <c r="G559" s="175" t="s">
        <v>277</v>
      </c>
      <c r="H559" s="176">
        <v>1186.98</v>
      </c>
      <c r="I559" s="177"/>
      <c r="J559" s="176">
        <f>ROUND(I559*H559,2)</f>
        <v>0</v>
      </c>
      <c r="K559" s="178"/>
      <c r="L559" s="36"/>
      <c r="M559" s="179" t="s">
        <v>1</v>
      </c>
      <c r="N559" s="180" t="s">
        <v>41</v>
      </c>
      <c r="O559" s="61"/>
      <c r="P559" s="181">
        <f>O559*H559</f>
        <v>0</v>
      </c>
      <c r="Q559" s="181">
        <v>5.4945000000000003E-5</v>
      </c>
      <c r="R559" s="181">
        <f>Q559*H559</f>
        <v>6.5218616100000001E-2</v>
      </c>
      <c r="S559" s="181">
        <v>0</v>
      </c>
      <c r="T559" s="182">
        <f>S559*H559</f>
        <v>0</v>
      </c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R559" s="183" t="s">
        <v>278</v>
      </c>
      <c r="AT559" s="183" t="s">
        <v>274</v>
      </c>
      <c r="AU559" s="183" t="s">
        <v>88</v>
      </c>
      <c r="AY559" s="18" t="s">
        <v>271</v>
      </c>
      <c r="BE559" s="105">
        <f>IF(N559="základná",J559,0)</f>
        <v>0</v>
      </c>
      <c r="BF559" s="105">
        <f>IF(N559="znížená",J559,0)</f>
        <v>0</v>
      </c>
      <c r="BG559" s="105">
        <f>IF(N559="zákl. prenesená",J559,0)</f>
        <v>0</v>
      </c>
      <c r="BH559" s="105">
        <f>IF(N559="zníž. prenesená",J559,0)</f>
        <v>0</v>
      </c>
      <c r="BI559" s="105">
        <f>IF(N559="nulová",J559,0)</f>
        <v>0</v>
      </c>
      <c r="BJ559" s="18" t="s">
        <v>88</v>
      </c>
      <c r="BK559" s="105">
        <f>ROUND(I559*H559,2)</f>
        <v>0</v>
      </c>
      <c r="BL559" s="18" t="s">
        <v>278</v>
      </c>
      <c r="BM559" s="183" t="s">
        <v>4713</v>
      </c>
    </row>
    <row r="560" spans="1:65" s="13" customFormat="1" x14ac:dyDescent="0.1">
      <c r="B560" s="184"/>
      <c r="D560" s="185" t="s">
        <v>280</v>
      </c>
      <c r="E560" s="186" t="s">
        <v>1</v>
      </c>
      <c r="F560" s="187" t="s">
        <v>763</v>
      </c>
      <c r="H560" s="188">
        <v>1186.98</v>
      </c>
      <c r="I560" s="189"/>
      <c r="L560" s="184"/>
      <c r="M560" s="190"/>
      <c r="N560" s="191"/>
      <c r="O560" s="191"/>
      <c r="P560" s="191"/>
      <c r="Q560" s="191"/>
      <c r="R560" s="191"/>
      <c r="S560" s="191"/>
      <c r="T560" s="192"/>
      <c r="AT560" s="186" t="s">
        <v>280</v>
      </c>
      <c r="AU560" s="186" t="s">
        <v>88</v>
      </c>
      <c r="AV560" s="13" t="s">
        <v>88</v>
      </c>
      <c r="AW560" s="13" t="s">
        <v>29</v>
      </c>
      <c r="AX560" s="13" t="s">
        <v>82</v>
      </c>
      <c r="AY560" s="186" t="s">
        <v>271</v>
      </c>
    </row>
    <row r="561" spans="1:65" s="2" customFormat="1" ht="16.5" customHeight="1" x14ac:dyDescent="0.15">
      <c r="A561" s="35"/>
      <c r="B561" s="141"/>
      <c r="C561" s="172" t="s">
        <v>1377</v>
      </c>
      <c r="D561" s="172" t="s">
        <v>274</v>
      </c>
      <c r="E561" s="173" t="s">
        <v>1322</v>
      </c>
      <c r="F561" s="174" t="s">
        <v>1323</v>
      </c>
      <c r="G561" s="175" t="s">
        <v>277</v>
      </c>
      <c r="H561" s="176">
        <v>1186.98</v>
      </c>
      <c r="I561" s="177"/>
      <c r="J561" s="176">
        <f>ROUND(I561*H561,2)</f>
        <v>0</v>
      </c>
      <c r="K561" s="178"/>
      <c r="L561" s="36"/>
      <c r="M561" s="179" t="s">
        <v>1</v>
      </c>
      <c r="N561" s="180" t="s">
        <v>41</v>
      </c>
      <c r="O561" s="61"/>
      <c r="P561" s="181">
        <f>O561*H561</f>
        <v>0</v>
      </c>
      <c r="Q561" s="181">
        <v>0</v>
      </c>
      <c r="R561" s="181">
        <f>Q561*H561</f>
        <v>0</v>
      </c>
      <c r="S561" s="181">
        <v>0</v>
      </c>
      <c r="T561" s="182">
        <f>S561*H561</f>
        <v>0</v>
      </c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R561" s="183" t="s">
        <v>278</v>
      </c>
      <c r="AT561" s="183" t="s">
        <v>274</v>
      </c>
      <c r="AU561" s="183" t="s">
        <v>88</v>
      </c>
      <c r="AY561" s="18" t="s">
        <v>271</v>
      </c>
      <c r="BE561" s="105">
        <f>IF(N561="základná",J561,0)</f>
        <v>0</v>
      </c>
      <c r="BF561" s="105">
        <f>IF(N561="znížená",J561,0)</f>
        <v>0</v>
      </c>
      <c r="BG561" s="105">
        <f>IF(N561="zákl. prenesená",J561,0)</f>
        <v>0</v>
      </c>
      <c r="BH561" s="105">
        <f>IF(N561="zníž. prenesená",J561,0)</f>
        <v>0</v>
      </c>
      <c r="BI561" s="105">
        <f>IF(N561="nulová",J561,0)</f>
        <v>0</v>
      </c>
      <c r="BJ561" s="18" t="s">
        <v>88</v>
      </c>
      <c r="BK561" s="105">
        <f>ROUND(I561*H561,2)</f>
        <v>0</v>
      </c>
      <c r="BL561" s="18" t="s">
        <v>278</v>
      </c>
      <c r="BM561" s="183" t="s">
        <v>4714</v>
      </c>
    </row>
    <row r="562" spans="1:65" s="13" customFormat="1" x14ac:dyDescent="0.1">
      <c r="B562" s="184"/>
      <c r="D562" s="185" t="s">
        <v>280</v>
      </c>
      <c r="E562" s="186" t="s">
        <v>1</v>
      </c>
      <c r="F562" s="187" t="s">
        <v>763</v>
      </c>
      <c r="H562" s="188">
        <v>1186.98</v>
      </c>
      <c r="I562" s="189"/>
      <c r="L562" s="184"/>
      <c r="M562" s="190"/>
      <c r="N562" s="191"/>
      <c r="O562" s="191"/>
      <c r="P562" s="191"/>
      <c r="Q562" s="191"/>
      <c r="R562" s="191"/>
      <c r="S562" s="191"/>
      <c r="T562" s="192"/>
      <c r="AT562" s="186" t="s">
        <v>280</v>
      </c>
      <c r="AU562" s="186" t="s">
        <v>88</v>
      </c>
      <c r="AV562" s="13" t="s">
        <v>88</v>
      </c>
      <c r="AW562" s="13" t="s">
        <v>29</v>
      </c>
      <c r="AX562" s="13" t="s">
        <v>82</v>
      </c>
      <c r="AY562" s="186" t="s">
        <v>271</v>
      </c>
    </row>
    <row r="563" spans="1:65" s="2" customFormat="1" ht="21.75" customHeight="1" x14ac:dyDescent="0.15">
      <c r="A563" s="35"/>
      <c r="B563" s="141"/>
      <c r="C563" s="172" t="s">
        <v>1381</v>
      </c>
      <c r="D563" s="172" t="s">
        <v>274</v>
      </c>
      <c r="E563" s="173" t="s">
        <v>1326</v>
      </c>
      <c r="F563" s="174" t="s">
        <v>1327</v>
      </c>
      <c r="G563" s="175" t="s">
        <v>319</v>
      </c>
      <c r="H563" s="176">
        <v>455.4</v>
      </c>
      <c r="I563" s="177"/>
      <c r="J563" s="176">
        <f>ROUND(I563*H563,2)</f>
        <v>0</v>
      </c>
      <c r="K563" s="178"/>
      <c r="L563" s="36"/>
      <c r="M563" s="179" t="s">
        <v>1</v>
      </c>
      <c r="N563" s="180" t="s">
        <v>41</v>
      </c>
      <c r="O563" s="61"/>
      <c r="P563" s="181">
        <f>O563*H563</f>
        <v>0</v>
      </c>
      <c r="Q563" s="181">
        <v>7.3499999999999998E-5</v>
      </c>
      <c r="R563" s="181">
        <f>Q563*H563</f>
        <v>3.3471899999999999E-2</v>
      </c>
      <c r="S563" s="181">
        <v>0</v>
      </c>
      <c r="T563" s="182">
        <f>S563*H563</f>
        <v>0</v>
      </c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R563" s="183" t="s">
        <v>278</v>
      </c>
      <c r="AT563" s="183" t="s">
        <v>274</v>
      </c>
      <c r="AU563" s="183" t="s">
        <v>88</v>
      </c>
      <c r="AY563" s="18" t="s">
        <v>271</v>
      </c>
      <c r="BE563" s="105">
        <f>IF(N563="základná",J563,0)</f>
        <v>0</v>
      </c>
      <c r="BF563" s="105">
        <f>IF(N563="znížená",J563,0)</f>
        <v>0</v>
      </c>
      <c r="BG563" s="105">
        <f>IF(N563="zákl. prenesená",J563,0)</f>
        <v>0</v>
      </c>
      <c r="BH563" s="105">
        <f>IF(N563="zníž. prenesená",J563,0)</f>
        <v>0</v>
      </c>
      <c r="BI563" s="105">
        <f>IF(N563="nulová",J563,0)</f>
        <v>0</v>
      </c>
      <c r="BJ563" s="18" t="s">
        <v>88</v>
      </c>
      <c r="BK563" s="105">
        <f>ROUND(I563*H563,2)</f>
        <v>0</v>
      </c>
      <c r="BL563" s="18" t="s">
        <v>278</v>
      </c>
      <c r="BM563" s="183" t="s">
        <v>4715</v>
      </c>
    </row>
    <row r="564" spans="1:65" s="13" customFormat="1" x14ac:dyDescent="0.1">
      <c r="B564" s="184"/>
      <c r="D564" s="185" t="s">
        <v>280</v>
      </c>
      <c r="E564" s="186" t="s">
        <v>1</v>
      </c>
      <c r="F564" s="187" t="s">
        <v>4716</v>
      </c>
      <c r="H564" s="188">
        <v>89.7</v>
      </c>
      <c r="I564" s="189"/>
      <c r="L564" s="184"/>
      <c r="M564" s="190"/>
      <c r="N564" s="191"/>
      <c r="O564" s="191"/>
      <c r="P564" s="191"/>
      <c r="Q564" s="191"/>
      <c r="R564" s="191"/>
      <c r="S564" s="191"/>
      <c r="T564" s="192"/>
      <c r="AT564" s="186" t="s">
        <v>280</v>
      </c>
      <c r="AU564" s="186" t="s">
        <v>88</v>
      </c>
      <c r="AV564" s="13" t="s">
        <v>88</v>
      </c>
      <c r="AW564" s="13" t="s">
        <v>29</v>
      </c>
      <c r="AX564" s="13" t="s">
        <v>75</v>
      </c>
      <c r="AY564" s="186" t="s">
        <v>271</v>
      </c>
    </row>
    <row r="565" spans="1:65" s="13" customFormat="1" x14ac:dyDescent="0.1">
      <c r="B565" s="184"/>
      <c r="D565" s="185" t="s">
        <v>280</v>
      </c>
      <c r="E565" s="186" t="s">
        <v>1</v>
      </c>
      <c r="F565" s="187" t="s">
        <v>4717</v>
      </c>
      <c r="H565" s="188">
        <v>5.6</v>
      </c>
      <c r="I565" s="189"/>
      <c r="L565" s="184"/>
      <c r="M565" s="190"/>
      <c r="N565" s="191"/>
      <c r="O565" s="191"/>
      <c r="P565" s="191"/>
      <c r="Q565" s="191"/>
      <c r="R565" s="191"/>
      <c r="S565" s="191"/>
      <c r="T565" s="192"/>
      <c r="AT565" s="186" t="s">
        <v>280</v>
      </c>
      <c r="AU565" s="186" t="s">
        <v>88</v>
      </c>
      <c r="AV565" s="13" t="s">
        <v>88</v>
      </c>
      <c r="AW565" s="13" t="s">
        <v>29</v>
      </c>
      <c r="AX565" s="13" t="s">
        <v>75</v>
      </c>
      <c r="AY565" s="186" t="s">
        <v>271</v>
      </c>
    </row>
    <row r="566" spans="1:65" s="13" customFormat="1" x14ac:dyDescent="0.1">
      <c r="B566" s="184"/>
      <c r="D566" s="185" t="s">
        <v>280</v>
      </c>
      <c r="E566" s="186" t="s">
        <v>1</v>
      </c>
      <c r="F566" s="187" t="s">
        <v>4718</v>
      </c>
      <c r="H566" s="188">
        <v>6.3</v>
      </c>
      <c r="I566" s="189"/>
      <c r="L566" s="184"/>
      <c r="M566" s="190"/>
      <c r="N566" s="191"/>
      <c r="O566" s="191"/>
      <c r="P566" s="191"/>
      <c r="Q566" s="191"/>
      <c r="R566" s="191"/>
      <c r="S566" s="191"/>
      <c r="T566" s="192"/>
      <c r="AT566" s="186" t="s">
        <v>280</v>
      </c>
      <c r="AU566" s="186" t="s">
        <v>88</v>
      </c>
      <c r="AV566" s="13" t="s">
        <v>88</v>
      </c>
      <c r="AW566" s="13" t="s">
        <v>29</v>
      </c>
      <c r="AX566" s="13" t="s">
        <v>75</v>
      </c>
      <c r="AY566" s="186" t="s">
        <v>271</v>
      </c>
    </row>
    <row r="567" spans="1:65" s="13" customFormat="1" x14ac:dyDescent="0.1">
      <c r="B567" s="184"/>
      <c r="D567" s="185" t="s">
        <v>280</v>
      </c>
      <c r="E567" s="186" t="s">
        <v>1</v>
      </c>
      <c r="F567" s="187" t="s">
        <v>4719</v>
      </c>
      <c r="H567" s="188">
        <v>5.6</v>
      </c>
      <c r="I567" s="189"/>
      <c r="L567" s="184"/>
      <c r="M567" s="190"/>
      <c r="N567" s="191"/>
      <c r="O567" s="191"/>
      <c r="P567" s="191"/>
      <c r="Q567" s="191"/>
      <c r="R567" s="191"/>
      <c r="S567" s="191"/>
      <c r="T567" s="192"/>
      <c r="AT567" s="186" t="s">
        <v>280</v>
      </c>
      <c r="AU567" s="186" t="s">
        <v>88</v>
      </c>
      <c r="AV567" s="13" t="s">
        <v>88</v>
      </c>
      <c r="AW567" s="13" t="s">
        <v>29</v>
      </c>
      <c r="AX567" s="13" t="s">
        <v>75</v>
      </c>
      <c r="AY567" s="186" t="s">
        <v>271</v>
      </c>
    </row>
    <row r="568" spans="1:65" s="13" customFormat="1" x14ac:dyDescent="0.1">
      <c r="B568" s="184"/>
      <c r="D568" s="185" t="s">
        <v>280</v>
      </c>
      <c r="E568" s="186" t="s">
        <v>1</v>
      </c>
      <c r="F568" s="187" t="s">
        <v>4720</v>
      </c>
      <c r="H568" s="188">
        <v>5.6</v>
      </c>
      <c r="I568" s="189"/>
      <c r="L568" s="184"/>
      <c r="M568" s="190"/>
      <c r="N568" s="191"/>
      <c r="O568" s="191"/>
      <c r="P568" s="191"/>
      <c r="Q568" s="191"/>
      <c r="R568" s="191"/>
      <c r="S568" s="191"/>
      <c r="T568" s="192"/>
      <c r="AT568" s="186" t="s">
        <v>280</v>
      </c>
      <c r="AU568" s="186" t="s">
        <v>88</v>
      </c>
      <c r="AV568" s="13" t="s">
        <v>88</v>
      </c>
      <c r="AW568" s="13" t="s">
        <v>29</v>
      </c>
      <c r="AX568" s="13" t="s">
        <v>75</v>
      </c>
      <c r="AY568" s="186" t="s">
        <v>271</v>
      </c>
    </row>
    <row r="569" spans="1:65" s="13" customFormat="1" x14ac:dyDescent="0.1">
      <c r="B569" s="184"/>
      <c r="D569" s="185" t="s">
        <v>280</v>
      </c>
      <c r="E569" s="186" t="s">
        <v>1</v>
      </c>
      <c r="F569" s="187" t="s">
        <v>1333</v>
      </c>
      <c r="H569" s="188">
        <v>1.4</v>
      </c>
      <c r="I569" s="189"/>
      <c r="L569" s="184"/>
      <c r="M569" s="190"/>
      <c r="N569" s="191"/>
      <c r="O569" s="191"/>
      <c r="P569" s="191"/>
      <c r="Q569" s="191"/>
      <c r="R569" s="191"/>
      <c r="S569" s="191"/>
      <c r="T569" s="192"/>
      <c r="AT569" s="186" t="s">
        <v>280</v>
      </c>
      <c r="AU569" s="186" t="s">
        <v>88</v>
      </c>
      <c r="AV569" s="13" t="s">
        <v>88</v>
      </c>
      <c r="AW569" s="13" t="s">
        <v>29</v>
      </c>
      <c r="AX569" s="13" t="s">
        <v>75</v>
      </c>
      <c r="AY569" s="186" t="s">
        <v>271</v>
      </c>
    </row>
    <row r="570" spans="1:65" s="13" customFormat="1" x14ac:dyDescent="0.1">
      <c r="B570" s="184"/>
      <c r="D570" s="185" t="s">
        <v>280</v>
      </c>
      <c r="E570" s="186" t="s">
        <v>1</v>
      </c>
      <c r="F570" s="187" t="s">
        <v>1334</v>
      </c>
      <c r="H570" s="188">
        <v>1.4</v>
      </c>
      <c r="I570" s="189"/>
      <c r="L570" s="184"/>
      <c r="M570" s="190"/>
      <c r="N570" s="191"/>
      <c r="O570" s="191"/>
      <c r="P570" s="191"/>
      <c r="Q570" s="191"/>
      <c r="R570" s="191"/>
      <c r="S570" s="191"/>
      <c r="T570" s="192"/>
      <c r="AT570" s="186" t="s">
        <v>280</v>
      </c>
      <c r="AU570" s="186" t="s">
        <v>88</v>
      </c>
      <c r="AV570" s="13" t="s">
        <v>88</v>
      </c>
      <c r="AW570" s="13" t="s">
        <v>29</v>
      </c>
      <c r="AX570" s="13" t="s">
        <v>75</v>
      </c>
      <c r="AY570" s="186" t="s">
        <v>271</v>
      </c>
    </row>
    <row r="571" spans="1:65" s="13" customFormat="1" x14ac:dyDescent="0.1">
      <c r="B571" s="184"/>
      <c r="D571" s="185" t="s">
        <v>280</v>
      </c>
      <c r="E571" s="186" t="s">
        <v>1</v>
      </c>
      <c r="F571" s="187" t="s">
        <v>1335</v>
      </c>
      <c r="H571" s="188">
        <v>5.6</v>
      </c>
      <c r="I571" s="189"/>
      <c r="L571" s="184"/>
      <c r="M571" s="190"/>
      <c r="N571" s="191"/>
      <c r="O571" s="191"/>
      <c r="P571" s="191"/>
      <c r="Q571" s="191"/>
      <c r="R571" s="191"/>
      <c r="S571" s="191"/>
      <c r="T571" s="192"/>
      <c r="AT571" s="186" t="s">
        <v>280</v>
      </c>
      <c r="AU571" s="186" t="s">
        <v>88</v>
      </c>
      <c r="AV571" s="13" t="s">
        <v>88</v>
      </c>
      <c r="AW571" s="13" t="s">
        <v>29</v>
      </c>
      <c r="AX571" s="13" t="s">
        <v>75</v>
      </c>
      <c r="AY571" s="186" t="s">
        <v>271</v>
      </c>
    </row>
    <row r="572" spans="1:65" s="13" customFormat="1" x14ac:dyDescent="0.1">
      <c r="B572" s="184"/>
      <c r="D572" s="185" t="s">
        <v>280</v>
      </c>
      <c r="E572" s="186" t="s">
        <v>1</v>
      </c>
      <c r="F572" s="187" t="s">
        <v>4721</v>
      </c>
      <c r="H572" s="188">
        <v>4.6399999999999997</v>
      </c>
      <c r="I572" s="189"/>
      <c r="L572" s="184"/>
      <c r="M572" s="190"/>
      <c r="N572" s="191"/>
      <c r="O572" s="191"/>
      <c r="P572" s="191"/>
      <c r="Q572" s="191"/>
      <c r="R572" s="191"/>
      <c r="S572" s="191"/>
      <c r="T572" s="192"/>
      <c r="AT572" s="186" t="s">
        <v>280</v>
      </c>
      <c r="AU572" s="186" t="s">
        <v>88</v>
      </c>
      <c r="AV572" s="13" t="s">
        <v>88</v>
      </c>
      <c r="AW572" s="13" t="s">
        <v>29</v>
      </c>
      <c r="AX572" s="13" t="s">
        <v>75</v>
      </c>
      <c r="AY572" s="186" t="s">
        <v>271</v>
      </c>
    </row>
    <row r="573" spans="1:65" s="13" customFormat="1" x14ac:dyDescent="0.1">
      <c r="B573" s="184"/>
      <c r="D573" s="185" t="s">
        <v>280</v>
      </c>
      <c r="E573" s="186" t="s">
        <v>1</v>
      </c>
      <c r="F573" s="187" t="s">
        <v>1336</v>
      </c>
      <c r="H573" s="188">
        <v>288.16000000000003</v>
      </c>
      <c r="I573" s="189"/>
      <c r="L573" s="184"/>
      <c r="M573" s="190"/>
      <c r="N573" s="191"/>
      <c r="O573" s="191"/>
      <c r="P573" s="191"/>
      <c r="Q573" s="191"/>
      <c r="R573" s="191"/>
      <c r="S573" s="191"/>
      <c r="T573" s="192"/>
      <c r="AT573" s="186" t="s">
        <v>280</v>
      </c>
      <c r="AU573" s="186" t="s">
        <v>88</v>
      </c>
      <c r="AV573" s="13" t="s">
        <v>88</v>
      </c>
      <c r="AW573" s="13" t="s">
        <v>29</v>
      </c>
      <c r="AX573" s="13" t="s">
        <v>75</v>
      </c>
      <c r="AY573" s="186" t="s">
        <v>271</v>
      </c>
    </row>
    <row r="574" spans="1:65" s="15" customFormat="1" x14ac:dyDescent="0.1">
      <c r="B574" s="201"/>
      <c r="D574" s="185" t="s">
        <v>280</v>
      </c>
      <c r="E574" s="202" t="s">
        <v>853</v>
      </c>
      <c r="F574" s="203" t="s">
        <v>293</v>
      </c>
      <c r="H574" s="204">
        <v>414</v>
      </c>
      <c r="I574" s="205"/>
      <c r="L574" s="201"/>
      <c r="M574" s="206"/>
      <c r="N574" s="207"/>
      <c r="O574" s="207"/>
      <c r="P574" s="207"/>
      <c r="Q574" s="207"/>
      <c r="R574" s="207"/>
      <c r="S574" s="207"/>
      <c r="T574" s="208"/>
      <c r="AT574" s="202" t="s">
        <v>280</v>
      </c>
      <c r="AU574" s="202" t="s">
        <v>88</v>
      </c>
      <c r="AV574" s="15" t="s">
        <v>286</v>
      </c>
      <c r="AW574" s="15" t="s">
        <v>29</v>
      </c>
      <c r="AX574" s="15" t="s">
        <v>75</v>
      </c>
      <c r="AY574" s="202" t="s">
        <v>271</v>
      </c>
    </row>
    <row r="575" spans="1:65" s="13" customFormat="1" x14ac:dyDescent="0.1">
      <c r="B575" s="184"/>
      <c r="D575" s="185" t="s">
        <v>280</v>
      </c>
      <c r="E575" s="186" t="s">
        <v>1</v>
      </c>
      <c r="F575" s="187" t="s">
        <v>1337</v>
      </c>
      <c r="H575" s="188">
        <v>41.4</v>
      </c>
      <c r="I575" s="189"/>
      <c r="L575" s="184"/>
      <c r="M575" s="190"/>
      <c r="N575" s="191"/>
      <c r="O575" s="191"/>
      <c r="P575" s="191"/>
      <c r="Q575" s="191"/>
      <c r="R575" s="191"/>
      <c r="S575" s="191"/>
      <c r="T575" s="192"/>
      <c r="AT575" s="186" t="s">
        <v>280</v>
      </c>
      <c r="AU575" s="186" t="s">
        <v>88</v>
      </c>
      <c r="AV575" s="13" t="s">
        <v>88</v>
      </c>
      <c r="AW575" s="13" t="s">
        <v>29</v>
      </c>
      <c r="AX575" s="13" t="s">
        <v>75</v>
      </c>
      <c r="AY575" s="186" t="s">
        <v>271</v>
      </c>
    </row>
    <row r="576" spans="1:65" s="14" customFormat="1" x14ac:dyDescent="0.1">
      <c r="B576" s="193"/>
      <c r="D576" s="185" t="s">
        <v>280</v>
      </c>
      <c r="E576" s="194" t="s">
        <v>1</v>
      </c>
      <c r="F576" s="195" t="s">
        <v>282</v>
      </c>
      <c r="H576" s="196">
        <v>455.4</v>
      </c>
      <c r="I576" s="197"/>
      <c r="L576" s="193"/>
      <c r="M576" s="198"/>
      <c r="N576" s="199"/>
      <c r="O576" s="199"/>
      <c r="P576" s="199"/>
      <c r="Q576" s="199"/>
      <c r="R576" s="199"/>
      <c r="S576" s="199"/>
      <c r="T576" s="200"/>
      <c r="AT576" s="194" t="s">
        <v>280</v>
      </c>
      <c r="AU576" s="194" t="s">
        <v>88</v>
      </c>
      <c r="AV576" s="14" t="s">
        <v>278</v>
      </c>
      <c r="AW576" s="14" t="s">
        <v>29</v>
      </c>
      <c r="AX576" s="14" t="s">
        <v>82</v>
      </c>
      <c r="AY576" s="194" t="s">
        <v>271</v>
      </c>
    </row>
    <row r="577" spans="1:65" s="2" customFormat="1" ht="21.75" customHeight="1" x14ac:dyDescent="0.15">
      <c r="A577" s="35"/>
      <c r="B577" s="141"/>
      <c r="C577" s="172" t="s">
        <v>1387</v>
      </c>
      <c r="D577" s="172" t="s">
        <v>274</v>
      </c>
      <c r="E577" s="173" t="s">
        <v>1339</v>
      </c>
      <c r="F577" s="174" t="s">
        <v>1340</v>
      </c>
      <c r="G577" s="175" t="s">
        <v>319</v>
      </c>
      <c r="H577" s="176">
        <v>236.07</v>
      </c>
      <c r="I577" s="177"/>
      <c r="J577" s="176">
        <f>ROUND(I577*H577,2)</f>
        <v>0</v>
      </c>
      <c r="K577" s="178"/>
      <c r="L577" s="36"/>
      <c r="M577" s="179" t="s">
        <v>1</v>
      </c>
      <c r="N577" s="180" t="s">
        <v>41</v>
      </c>
      <c r="O577" s="61"/>
      <c r="P577" s="181">
        <f>O577*H577</f>
        <v>0</v>
      </c>
      <c r="Q577" s="181">
        <v>5.2500000000000002E-5</v>
      </c>
      <c r="R577" s="181">
        <f>Q577*H577</f>
        <v>1.2393675E-2</v>
      </c>
      <c r="S577" s="181">
        <v>0</v>
      </c>
      <c r="T577" s="182">
        <f>S577*H577</f>
        <v>0</v>
      </c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R577" s="183" t="s">
        <v>278</v>
      </c>
      <c r="AT577" s="183" t="s">
        <v>274</v>
      </c>
      <c r="AU577" s="183" t="s">
        <v>88</v>
      </c>
      <c r="AY577" s="18" t="s">
        <v>271</v>
      </c>
      <c r="BE577" s="105">
        <f>IF(N577="základná",J577,0)</f>
        <v>0</v>
      </c>
      <c r="BF577" s="105">
        <f>IF(N577="znížená",J577,0)</f>
        <v>0</v>
      </c>
      <c r="BG577" s="105">
        <f>IF(N577="zákl. prenesená",J577,0)</f>
        <v>0</v>
      </c>
      <c r="BH577" s="105">
        <f>IF(N577="zníž. prenesená",J577,0)</f>
        <v>0</v>
      </c>
      <c r="BI577" s="105">
        <f>IF(N577="nulová",J577,0)</f>
        <v>0</v>
      </c>
      <c r="BJ577" s="18" t="s">
        <v>88</v>
      </c>
      <c r="BK577" s="105">
        <f>ROUND(I577*H577,2)</f>
        <v>0</v>
      </c>
      <c r="BL577" s="18" t="s">
        <v>278</v>
      </c>
      <c r="BM577" s="183" t="s">
        <v>4722</v>
      </c>
    </row>
    <row r="578" spans="1:65" s="13" customFormat="1" x14ac:dyDescent="0.1">
      <c r="B578" s="184"/>
      <c r="D578" s="185" t="s">
        <v>280</v>
      </c>
      <c r="E578" s="186" t="s">
        <v>1</v>
      </c>
      <c r="F578" s="187" t="s">
        <v>1342</v>
      </c>
      <c r="H578" s="188">
        <v>124.32</v>
      </c>
      <c r="I578" s="189"/>
      <c r="L578" s="184"/>
      <c r="M578" s="190"/>
      <c r="N578" s="191"/>
      <c r="O578" s="191"/>
      <c r="P578" s="191"/>
      <c r="Q578" s="191"/>
      <c r="R578" s="191"/>
      <c r="S578" s="191"/>
      <c r="T578" s="192"/>
      <c r="AT578" s="186" t="s">
        <v>280</v>
      </c>
      <c r="AU578" s="186" t="s">
        <v>88</v>
      </c>
      <c r="AV578" s="13" t="s">
        <v>88</v>
      </c>
      <c r="AW578" s="13" t="s">
        <v>29</v>
      </c>
      <c r="AX578" s="13" t="s">
        <v>75</v>
      </c>
      <c r="AY578" s="186" t="s">
        <v>271</v>
      </c>
    </row>
    <row r="579" spans="1:65" s="13" customFormat="1" x14ac:dyDescent="0.1">
      <c r="B579" s="184"/>
      <c r="D579" s="185" t="s">
        <v>280</v>
      </c>
      <c r="E579" s="186" t="s">
        <v>1</v>
      </c>
      <c r="F579" s="187" t="s">
        <v>4723</v>
      </c>
      <c r="H579" s="188">
        <v>13.81</v>
      </c>
      <c r="I579" s="189"/>
      <c r="L579" s="184"/>
      <c r="M579" s="190"/>
      <c r="N579" s="191"/>
      <c r="O579" s="191"/>
      <c r="P579" s="191"/>
      <c r="Q579" s="191"/>
      <c r="R579" s="191"/>
      <c r="S579" s="191"/>
      <c r="T579" s="192"/>
      <c r="AT579" s="186" t="s">
        <v>280</v>
      </c>
      <c r="AU579" s="186" t="s">
        <v>88</v>
      </c>
      <c r="AV579" s="13" t="s">
        <v>88</v>
      </c>
      <c r="AW579" s="13" t="s">
        <v>29</v>
      </c>
      <c r="AX579" s="13" t="s">
        <v>75</v>
      </c>
      <c r="AY579" s="186" t="s">
        <v>271</v>
      </c>
    </row>
    <row r="580" spans="1:65" s="13" customFormat="1" x14ac:dyDescent="0.1">
      <c r="B580" s="184"/>
      <c r="D580" s="185" t="s">
        <v>280</v>
      </c>
      <c r="E580" s="186" t="s">
        <v>1</v>
      </c>
      <c r="F580" s="187" t="s">
        <v>4724</v>
      </c>
      <c r="H580" s="188">
        <v>12.74</v>
      </c>
      <c r="I580" s="189"/>
      <c r="L580" s="184"/>
      <c r="M580" s="190"/>
      <c r="N580" s="191"/>
      <c r="O580" s="191"/>
      <c r="P580" s="191"/>
      <c r="Q580" s="191"/>
      <c r="R580" s="191"/>
      <c r="S580" s="191"/>
      <c r="T580" s="192"/>
      <c r="AT580" s="186" t="s">
        <v>280</v>
      </c>
      <c r="AU580" s="186" t="s">
        <v>88</v>
      </c>
      <c r="AV580" s="13" t="s">
        <v>88</v>
      </c>
      <c r="AW580" s="13" t="s">
        <v>29</v>
      </c>
      <c r="AX580" s="13" t="s">
        <v>75</v>
      </c>
      <c r="AY580" s="186" t="s">
        <v>271</v>
      </c>
    </row>
    <row r="581" spans="1:65" s="13" customFormat="1" x14ac:dyDescent="0.1">
      <c r="B581" s="184"/>
      <c r="D581" s="185" t="s">
        <v>280</v>
      </c>
      <c r="E581" s="186" t="s">
        <v>1</v>
      </c>
      <c r="F581" s="187" t="s">
        <v>4725</v>
      </c>
      <c r="H581" s="188">
        <v>29.96</v>
      </c>
      <c r="I581" s="189"/>
      <c r="L581" s="184"/>
      <c r="M581" s="190"/>
      <c r="N581" s="191"/>
      <c r="O581" s="191"/>
      <c r="P581" s="191"/>
      <c r="Q581" s="191"/>
      <c r="R581" s="191"/>
      <c r="S581" s="191"/>
      <c r="T581" s="192"/>
      <c r="AT581" s="186" t="s">
        <v>280</v>
      </c>
      <c r="AU581" s="186" t="s">
        <v>88</v>
      </c>
      <c r="AV581" s="13" t="s">
        <v>88</v>
      </c>
      <c r="AW581" s="13" t="s">
        <v>29</v>
      </c>
      <c r="AX581" s="13" t="s">
        <v>75</v>
      </c>
      <c r="AY581" s="186" t="s">
        <v>271</v>
      </c>
    </row>
    <row r="582" spans="1:65" s="13" customFormat="1" x14ac:dyDescent="0.1">
      <c r="B582" s="184"/>
      <c r="D582" s="185" t="s">
        <v>280</v>
      </c>
      <c r="E582" s="186" t="s">
        <v>1</v>
      </c>
      <c r="F582" s="187" t="s">
        <v>4726</v>
      </c>
      <c r="H582" s="188">
        <v>29.99</v>
      </c>
      <c r="I582" s="189"/>
      <c r="L582" s="184"/>
      <c r="M582" s="190"/>
      <c r="N582" s="191"/>
      <c r="O582" s="191"/>
      <c r="P582" s="191"/>
      <c r="Q582" s="191"/>
      <c r="R582" s="191"/>
      <c r="S582" s="191"/>
      <c r="T582" s="192"/>
      <c r="AT582" s="186" t="s">
        <v>280</v>
      </c>
      <c r="AU582" s="186" t="s">
        <v>88</v>
      </c>
      <c r="AV582" s="13" t="s">
        <v>88</v>
      </c>
      <c r="AW582" s="13" t="s">
        <v>29</v>
      </c>
      <c r="AX582" s="13" t="s">
        <v>75</v>
      </c>
      <c r="AY582" s="186" t="s">
        <v>271</v>
      </c>
    </row>
    <row r="583" spans="1:65" s="13" customFormat="1" x14ac:dyDescent="0.1">
      <c r="B583" s="184"/>
      <c r="D583" s="185" t="s">
        <v>280</v>
      </c>
      <c r="E583" s="186" t="s">
        <v>1</v>
      </c>
      <c r="F583" s="187" t="s">
        <v>1346</v>
      </c>
      <c r="H583" s="188">
        <v>4.2</v>
      </c>
      <c r="I583" s="189"/>
      <c r="L583" s="184"/>
      <c r="M583" s="190"/>
      <c r="N583" s="191"/>
      <c r="O583" s="191"/>
      <c r="P583" s="191"/>
      <c r="Q583" s="191"/>
      <c r="R583" s="191"/>
      <c r="S583" s="191"/>
      <c r="T583" s="192"/>
      <c r="AT583" s="186" t="s">
        <v>280</v>
      </c>
      <c r="AU583" s="186" t="s">
        <v>88</v>
      </c>
      <c r="AV583" s="13" t="s">
        <v>88</v>
      </c>
      <c r="AW583" s="13" t="s">
        <v>29</v>
      </c>
      <c r="AX583" s="13" t="s">
        <v>75</v>
      </c>
      <c r="AY583" s="186" t="s">
        <v>271</v>
      </c>
    </row>
    <row r="584" spans="1:65" s="13" customFormat="1" x14ac:dyDescent="0.1">
      <c r="B584" s="184"/>
      <c r="D584" s="185" t="s">
        <v>280</v>
      </c>
      <c r="E584" s="186" t="s">
        <v>1</v>
      </c>
      <c r="F584" s="187" t="s">
        <v>1347</v>
      </c>
      <c r="H584" s="188">
        <v>4.55</v>
      </c>
      <c r="I584" s="189"/>
      <c r="L584" s="184"/>
      <c r="M584" s="190"/>
      <c r="N584" s="191"/>
      <c r="O584" s="191"/>
      <c r="P584" s="191"/>
      <c r="Q584" s="191"/>
      <c r="R584" s="191"/>
      <c r="S584" s="191"/>
      <c r="T584" s="192"/>
      <c r="AT584" s="186" t="s">
        <v>280</v>
      </c>
      <c r="AU584" s="186" t="s">
        <v>88</v>
      </c>
      <c r="AV584" s="13" t="s">
        <v>88</v>
      </c>
      <c r="AW584" s="13" t="s">
        <v>29</v>
      </c>
      <c r="AX584" s="13" t="s">
        <v>75</v>
      </c>
      <c r="AY584" s="186" t="s">
        <v>271</v>
      </c>
    </row>
    <row r="585" spans="1:65" s="13" customFormat="1" x14ac:dyDescent="0.1">
      <c r="B585" s="184"/>
      <c r="D585" s="185" t="s">
        <v>280</v>
      </c>
      <c r="E585" s="186" t="s">
        <v>1</v>
      </c>
      <c r="F585" s="187" t="s">
        <v>1348</v>
      </c>
      <c r="H585" s="188">
        <v>8.86</v>
      </c>
      <c r="I585" s="189"/>
      <c r="L585" s="184"/>
      <c r="M585" s="190"/>
      <c r="N585" s="191"/>
      <c r="O585" s="191"/>
      <c r="P585" s="191"/>
      <c r="Q585" s="191"/>
      <c r="R585" s="191"/>
      <c r="S585" s="191"/>
      <c r="T585" s="192"/>
      <c r="AT585" s="186" t="s">
        <v>280</v>
      </c>
      <c r="AU585" s="186" t="s">
        <v>88</v>
      </c>
      <c r="AV585" s="13" t="s">
        <v>88</v>
      </c>
      <c r="AW585" s="13" t="s">
        <v>29</v>
      </c>
      <c r="AX585" s="13" t="s">
        <v>75</v>
      </c>
      <c r="AY585" s="186" t="s">
        <v>271</v>
      </c>
    </row>
    <row r="586" spans="1:65" s="13" customFormat="1" x14ac:dyDescent="0.1">
      <c r="B586" s="184"/>
      <c r="D586" s="185" t="s">
        <v>280</v>
      </c>
      <c r="E586" s="186" t="s">
        <v>1</v>
      </c>
      <c r="F586" s="187" t="s">
        <v>4727</v>
      </c>
      <c r="H586" s="188">
        <v>7.64</v>
      </c>
      <c r="I586" s="189"/>
      <c r="L586" s="184"/>
      <c r="M586" s="190"/>
      <c r="N586" s="191"/>
      <c r="O586" s="191"/>
      <c r="P586" s="191"/>
      <c r="Q586" s="191"/>
      <c r="R586" s="191"/>
      <c r="S586" s="191"/>
      <c r="T586" s="192"/>
      <c r="AT586" s="186" t="s">
        <v>280</v>
      </c>
      <c r="AU586" s="186" t="s">
        <v>88</v>
      </c>
      <c r="AV586" s="13" t="s">
        <v>88</v>
      </c>
      <c r="AW586" s="13" t="s">
        <v>29</v>
      </c>
      <c r="AX586" s="13" t="s">
        <v>75</v>
      </c>
      <c r="AY586" s="186" t="s">
        <v>271</v>
      </c>
    </row>
    <row r="587" spans="1:65" s="14" customFormat="1" x14ac:dyDescent="0.1">
      <c r="B587" s="193"/>
      <c r="D587" s="185" t="s">
        <v>280</v>
      </c>
      <c r="E587" s="194" t="s">
        <v>1</v>
      </c>
      <c r="F587" s="195" t="s">
        <v>282</v>
      </c>
      <c r="H587" s="196">
        <v>236.07</v>
      </c>
      <c r="I587" s="197"/>
      <c r="L587" s="193"/>
      <c r="M587" s="198"/>
      <c r="N587" s="199"/>
      <c r="O587" s="199"/>
      <c r="P587" s="199"/>
      <c r="Q587" s="199"/>
      <c r="R587" s="199"/>
      <c r="S587" s="199"/>
      <c r="T587" s="200"/>
      <c r="AT587" s="194" t="s">
        <v>280</v>
      </c>
      <c r="AU587" s="194" t="s">
        <v>88</v>
      </c>
      <c r="AV587" s="14" t="s">
        <v>278</v>
      </c>
      <c r="AW587" s="14" t="s">
        <v>29</v>
      </c>
      <c r="AX587" s="14" t="s">
        <v>82</v>
      </c>
      <c r="AY587" s="194" t="s">
        <v>271</v>
      </c>
    </row>
    <row r="588" spans="1:65" s="2" customFormat="1" ht="16.5" customHeight="1" x14ac:dyDescent="0.15">
      <c r="A588" s="35"/>
      <c r="B588" s="141"/>
      <c r="C588" s="172" t="s">
        <v>1392</v>
      </c>
      <c r="D588" s="172" t="s">
        <v>274</v>
      </c>
      <c r="E588" s="173" t="s">
        <v>1350</v>
      </c>
      <c r="F588" s="174" t="s">
        <v>1351</v>
      </c>
      <c r="G588" s="175" t="s">
        <v>319</v>
      </c>
      <c r="H588" s="176">
        <v>339.96</v>
      </c>
      <c r="I588" s="177"/>
      <c r="J588" s="176">
        <f>ROUND(I588*H588,2)</f>
        <v>0</v>
      </c>
      <c r="K588" s="178"/>
      <c r="L588" s="36"/>
      <c r="M588" s="179" t="s">
        <v>1</v>
      </c>
      <c r="N588" s="180" t="s">
        <v>41</v>
      </c>
      <c r="O588" s="61"/>
      <c r="P588" s="181">
        <f>O588*H588</f>
        <v>0</v>
      </c>
      <c r="Q588" s="181">
        <v>2.6249999999999998E-4</v>
      </c>
      <c r="R588" s="181">
        <f>Q588*H588</f>
        <v>8.9239499999999986E-2</v>
      </c>
      <c r="S588" s="181">
        <v>0</v>
      </c>
      <c r="T588" s="182">
        <f>S588*H588</f>
        <v>0</v>
      </c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R588" s="183" t="s">
        <v>278</v>
      </c>
      <c r="AT588" s="183" t="s">
        <v>274</v>
      </c>
      <c r="AU588" s="183" t="s">
        <v>88</v>
      </c>
      <c r="AY588" s="18" t="s">
        <v>271</v>
      </c>
      <c r="BE588" s="105">
        <f>IF(N588="základná",J588,0)</f>
        <v>0</v>
      </c>
      <c r="BF588" s="105">
        <f>IF(N588="znížená",J588,0)</f>
        <v>0</v>
      </c>
      <c r="BG588" s="105">
        <f>IF(N588="zákl. prenesená",J588,0)</f>
        <v>0</v>
      </c>
      <c r="BH588" s="105">
        <f>IF(N588="zníž. prenesená",J588,0)</f>
        <v>0</v>
      </c>
      <c r="BI588" s="105">
        <f>IF(N588="nulová",J588,0)</f>
        <v>0</v>
      </c>
      <c r="BJ588" s="18" t="s">
        <v>88</v>
      </c>
      <c r="BK588" s="105">
        <f>ROUND(I588*H588,2)</f>
        <v>0</v>
      </c>
      <c r="BL588" s="18" t="s">
        <v>278</v>
      </c>
      <c r="BM588" s="183" t="s">
        <v>4728</v>
      </c>
    </row>
    <row r="589" spans="1:65" s="13" customFormat="1" x14ac:dyDescent="0.1">
      <c r="B589" s="184"/>
      <c r="D589" s="185" t="s">
        <v>280</v>
      </c>
      <c r="E589" s="186" t="s">
        <v>1</v>
      </c>
      <c r="F589" s="187" t="s">
        <v>4729</v>
      </c>
      <c r="H589" s="188">
        <v>29.44</v>
      </c>
      <c r="I589" s="189"/>
      <c r="L589" s="184"/>
      <c r="M589" s="190"/>
      <c r="N589" s="191"/>
      <c r="O589" s="191"/>
      <c r="P589" s="191"/>
      <c r="Q589" s="191"/>
      <c r="R589" s="191"/>
      <c r="S589" s="191"/>
      <c r="T589" s="192"/>
      <c r="AT589" s="186" t="s">
        <v>280</v>
      </c>
      <c r="AU589" s="186" t="s">
        <v>88</v>
      </c>
      <c r="AV589" s="13" t="s">
        <v>88</v>
      </c>
      <c r="AW589" s="13" t="s">
        <v>29</v>
      </c>
      <c r="AX589" s="13" t="s">
        <v>75</v>
      </c>
      <c r="AY589" s="186" t="s">
        <v>271</v>
      </c>
    </row>
    <row r="590" spans="1:65" s="13" customFormat="1" x14ac:dyDescent="0.1">
      <c r="B590" s="184"/>
      <c r="D590" s="185" t="s">
        <v>280</v>
      </c>
      <c r="E590" s="186" t="s">
        <v>1</v>
      </c>
      <c r="F590" s="187" t="s">
        <v>4730</v>
      </c>
      <c r="H590" s="188">
        <v>8.2100000000000009</v>
      </c>
      <c r="I590" s="189"/>
      <c r="L590" s="184"/>
      <c r="M590" s="190"/>
      <c r="N590" s="191"/>
      <c r="O590" s="191"/>
      <c r="P590" s="191"/>
      <c r="Q590" s="191"/>
      <c r="R590" s="191"/>
      <c r="S590" s="191"/>
      <c r="T590" s="192"/>
      <c r="AT590" s="186" t="s">
        <v>280</v>
      </c>
      <c r="AU590" s="186" t="s">
        <v>88</v>
      </c>
      <c r="AV590" s="13" t="s">
        <v>88</v>
      </c>
      <c r="AW590" s="13" t="s">
        <v>29</v>
      </c>
      <c r="AX590" s="13" t="s">
        <v>75</v>
      </c>
      <c r="AY590" s="186" t="s">
        <v>271</v>
      </c>
    </row>
    <row r="591" spans="1:65" s="13" customFormat="1" x14ac:dyDescent="0.1">
      <c r="B591" s="184"/>
      <c r="D591" s="185" t="s">
        <v>280</v>
      </c>
      <c r="E591" s="186" t="s">
        <v>1</v>
      </c>
      <c r="F591" s="187" t="s">
        <v>4731</v>
      </c>
      <c r="H591" s="188">
        <v>6.44</v>
      </c>
      <c r="I591" s="189"/>
      <c r="L591" s="184"/>
      <c r="M591" s="190"/>
      <c r="N591" s="191"/>
      <c r="O591" s="191"/>
      <c r="P591" s="191"/>
      <c r="Q591" s="191"/>
      <c r="R591" s="191"/>
      <c r="S591" s="191"/>
      <c r="T591" s="192"/>
      <c r="AT591" s="186" t="s">
        <v>280</v>
      </c>
      <c r="AU591" s="186" t="s">
        <v>88</v>
      </c>
      <c r="AV591" s="13" t="s">
        <v>88</v>
      </c>
      <c r="AW591" s="13" t="s">
        <v>29</v>
      </c>
      <c r="AX591" s="13" t="s">
        <v>75</v>
      </c>
      <c r="AY591" s="186" t="s">
        <v>271</v>
      </c>
    </row>
    <row r="592" spans="1:65" s="13" customFormat="1" x14ac:dyDescent="0.1">
      <c r="B592" s="184"/>
      <c r="D592" s="185" t="s">
        <v>280</v>
      </c>
      <c r="E592" s="186" t="s">
        <v>1</v>
      </c>
      <c r="F592" s="187" t="s">
        <v>4732</v>
      </c>
      <c r="H592" s="188">
        <v>24.36</v>
      </c>
      <c r="I592" s="189"/>
      <c r="L592" s="184"/>
      <c r="M592" s="190"/>
      <c r="N592" s="191"/>
      <c r="O592" s="191"/>
      <c r="P592" s="191"/>
      <c r="Q592" s="191"/>
      <c r="R592" s="191"/>
      <c r="S592" s="191"/>
      <c r="T592" s="192"/>
      <c r="AT592" s="186" t="s">
        <v>280</v>
      </c>
      <c r="AU592" s="186" t="s">
        <v>88</v>
      </c>
      <c r="AV592" s="13" t="s">
        <v>88</v>
      </c>
      <c r="AW592" s="13" t="s">
        <v>29</v>
      </c>
      <c r="AX592" s="13" t="s">
        <v>75</v>
      </c>
      <c r="AY592" s="186" t="s">
        <v>271</v>
      </c>
    </row>
    <row r="593" spans="1:65" s="13" customFormat="1" x14ac:dyDescent="0.1">
      <c r="B593" s="184"/>
      <c r="D593" s="185" t="s">
        <v>280</v>
      </c>
      <c r="E593" s="186" t="s">
        <v>1</v>
      </c>
      <c r="F593" s="187" t="s">
        <v>4733</v>
      </c>
      <c r="H593" s="188">
        <v>24.39</v>
      </c>
      <c r="I593" s="189"/>
      <c r="L593" s="184"/>
      <c r="M593" s="190"/>
      <c r="N593" s="191"/>
      <c r="O593" s="191"/>
      <c r="P593" s="191"/>
      <c r="Q593" s="191"/>
      <c r="R593" s="191"/>
      <c r="S593" s="191"/>
      <c r="T593" s="192"/>
      <c r="AT593" s="186" t="s">
        <v>280</v>
      </c>
      <c r="AU593" s="186" t="s">
        <v>88</v>
      </c>
      <c r="AV593" s="13" t="s">
        <v>88</v>
      </c>
      <c r="AW593" s="13" t="s">
        <v>29</v>
      </c>
      <c r="AX593" s="13" t="s">
        <v>75</v>
      </c>
      <c r="AY593" s="186" t="s">
        <v>271</v>
      </c>
    </row>
    <row r="594" spans="1:65" s="13" customFormat="1" x14ac:dyDescent="0.1">
      <c r="B594" s="184"/>
      <c r="D594" s="185" t="s">
        <v>280</v>
      </c>
      <c r="E594" s="186" t="s">
        <v>1</v>
      </c>
      <c r="F594" s="187" t="s">
        <v>1357</v>
      </c>
      <c r="H594" s="188">
        <v>2.8</v>
      </c>
      <c r="I594" s="189"/>
      <c r="L594" s="184"/>
      <c r="M594" s="190"/>
      <c r="N594" s="191"/>
      <c r="O594" s="191"/>
      <c r="P594" s="191"/>
      <c r="Q594" s="191"/>
      <c r="R594" s="191"/>
      <c r="S594" s="191"/>
      <c r="T594" s="192"/>
      <c r="AT594" s="186" t="s">
        <v>280</v>
      </c>
      <c r="AU594" s="186" t="s">
        <v>88</v>
      </c>
      <c r="AV594" s="13" t="s">
        <v>88</v>
      </c>
      <c r="AW594" s="13" t="s">
        <v>29</v>
      </c>
      <c r="AX594" s="13" t="s">
        <v>75</v>
      </c>
      <c r="AY594" s="186" t="s">
        <v>271</v>
      </c>
    </row>
    <row r="595" spans="1:65" s="13" customFormat="1" x14ac:dyDescent="0.1">
      <c r="B595" s="184"/>
      <c r="D595" s="185" t="s">
        <v>280</v>
      </c>
      <c r="E595" s="186" t="s">
        <v>1</v>
      </c>
      <c r="F595" s="187" t="s">
        <v>1358</v>
      </c>
      <c r="H595" s="188">
        <v>3.15</v>
      </c>
      <c r="I595" s="189"/>
      <c r="L595" s="184"/>
      <c r="M595" s="190"/>
      <c r="N595" s="191"/>
      <c r="O595" s="191"/>
      <c r="P595" s="191"/>
      <c r="Q595" s="191"/>
      <c r="R595" s="191"/>
      <c r="S595" s="191"/>
      <c r="T595" s="192"/>
      <c r="AT595" s="186" t="s">
        <v>280</v>
      </c>
      <c r="AU595" s="186" t="s">
        <v>88</v>
      </c>
      <c r="AV595" s="13" t="s">
        <v>88</v>
      </c>
      <c r="AW595" s="13" t="s">
        <v>29</v>
      </c>
      <c r="AX595" s="13" t="s">
        <v>75</v>
      </c>
      <c r="AY595" s="186" t="s">
        <v>271</v>
      </c>
    </row>
    <row r="596" spans="1:65" s="13" customFormat="1" x14ac:dyDescent="0.1">
      <c r="B596" s="184"/>
      <c r="D596" s="185" t="s">
        <v>280</v>
      </c>
      <c r="E596" s="186" t="s">
        <v>1</v>
      </c>
      <c r="F596" s="187" t="s">
        <v>1359</v>
      </c>
      <c r="H596" s="188">
        <v>3.26</v>
      </c>
      <c r="I596" s="189"/>
      <c r="L596" s="184"/>
      <c r="M596" s="190"/>
      <c r="N596" s="191"/>
      <c r="O596" s="191"/>
      <c r="P596" s="191"/>
      <c r="Q596" s="191"/>
      <c r="R596" s="191"/>
      <c r="S596" s="191"/>
      <c r="T596" s="192"/>
      <c r="AT596" s="186" t="s">
        <v>280</v>
      </c>
      <c r="AU596" s="186" t="s">
        <v>88</v>
      </c>
      <c r="AV596" s="13" t="s">
        <v>88</v>
      </c>
      <c r="AW596" s="13" t="s">
        <v>29</v>
      </c>
      <c r="AX596" s="13" t="s">
        <v>75</v>
      </c>
      <c r="AY596" s="186" t="s">
        <v>271</v>
      </c>
    </row>
    <row r="597" spans="1:65" s="13" customFormat="1" x14ac:dyDescent="0.1">
      <c r="B597" s="184"/>
      <c r="D597" s="185" t="s">
        <v>280</v>
      </c>
      <c r="E597" s="186" t="s">
        <v>1</v>
      </c>
      <c r="F597" s="187" t="s">
        <v>4734</v>
      </c>
      <c r="H597" s="188">
        <v>3</v>
      </c>
      <c r="I597" s="189"/>
      <c r="L597" s="184"/>
      <c r="M597" s="190"/>
      <c r="N597" s="191"/>
      <c r="O597" s="191"/>
      <c r="P597" s="191"/>
      <c r="Q597" s="191"/>
      <c r="R597" s="191"/>
      <c r="S597" s="191"/>
      <c r="T597" s="192"/>
      <c r="AT597" s="186" t="s">
        <v>280</v>
      </c>
      <c r="AU597" s="186" t="s">
        <v>88</v>
      </c>
      <c r="AV597" s="13" t="s">
        <v>88</v>
      </c>
      <c r="AW597" s="13" t="s">
        <v>29</v>
      </c>
      <c r="AX597" s="13" t="s">
        <v>75</v>
      </c>
      <c r="AY597" s="186" t="s">
        <v>271</v>
      </c>
    </row>
    <row r="598" spans="1:65" s="13" customFormat="1" x14ac:dyDescent="0.1">
      <c r="B598" s="184"/>
      <c r="D598" s="185" t="s">
        <v>280</v>
      </c>
      <c r="E598" s="186" t="s">
        <v>1</v>
      </c>
      <c r="F598" s="187" t="s">
        <v>1360</v>
      </c>
      <c r="H598" s="188">
        <v>204</v>
      </c>
      <c r="I598" s="189"/>
      <c r="L598" s="184"/>
      <c r="M598" s="190"/>
      <c r="N598" s="191"/>
      <c r="O598" s="191"/>
      <c r="P598" s="191"/>
      <c r="Q598" s="191"/>
      <c r="R598" s="191"/>
      <c r="S598" s="191"/>
      <c r="T598" s="192"/>
      <c r="AT598" s="186" t="s">
        <v>280</v>
      </c>
      <c r="AU598" s="186" t="s">
        <v>88</v>
      </c>
      <c r="AV598" s="13" t="s">
        <v>88</v>
      </c>
      <c r="AW598" s="13" t="s">
        <v>29</v>
      </c>
      <c r="AX598" s="13" t="s">
        <v>75</v>
      </c>
      <c r="AY598" s="186" t="s">
        <v>271</v>
      </c>
    </row>
    <row r="599" spans="1:65" s="15" customFormat="1" x14ac:dyDescent="0.1">
      <c r="B599" s="201"/>
      <c r="D599" s="185" t="s">
        <v>280</v>
      </c>
      <c r="E599" s="202" t="s">
        <v>799</v>
      </c>
      <c r="F599" s="203" t="s">
        <v>293</v>
      </c>
      <c r="H599" s="204">
        <v>309.05</v>
      </c>
      <c r="I599" s="205"/>
      <c r="L599" s="201"/>
      <c r="M599" s="206"/>
      <c r="N599" s="207"/>
      <c r="O599" s="207"/>
      <c r="P599" s="207"/>
      <c r="Q599" s="207"/>
      <c r="R599" s="207"/>
      <c r="S599" s="207"/>
      <c r="T599" s="208"/>
      <c r="AT599" s="202" t="s">
        <v>280</v>
      </c>
      <c r="AU599" s="202" t="s">
        <v>88</v>
      </c>
      <c r="AV599" s="15" t="s">
        <v>286</v>
      </c>
      <c r="AW599" s="15" t="s">
        <v>29</v>
      </c>
      <c r="AX599" s="15" t="s">
        <v>75</v>
      </c>
      <c r="AY599" s="202" t="s">
        <v>271</v>
      </c>
    </row>
    <row r="600" spans="1:65" s="13" customFormat="1" x14ac:dyDescent="0.1">
      <c r="B600" s="184"/>
      <c r="D600" s="185" t="s">
        <v>280</v>
      </c>
      <c r="E600" s="186" t="s">
        <v>1</v>
      </c>
      <c r="F600" s="187" t="s">
        <v>1361</v>
      </c>
      <c r="H600" s="188">
        <v>30.91</v>
      </c>
      <c r="I600" s="189"/>
      <c r="L600" s="184"/>
      <c r="M600" s="190"/>
      <c r="N600" s="191"/>
      <c r="O600" s="191"/>
      <c r="P600" s="191"/>
      <c r="Q600" s="191"/>
      <c r="R600" s="191"/>
      <c r="S600" s="191"/>
      <c r="T600" s="192"/>
      <c r="AT600" s="186" t="s">
        <v>280</v>
      </c>
      <c r="AU600" s="186" t="s">
        <v>88</v>
      </c>
      <c r="AV600" s="13" t="s">
        <v>88</v>
      </c>
      <c r="AW600" s="13" t="s">
        <v>29</v>
      </c>
      <c r="AX600" s="13" t="s">
        <v>75</v>
      </c>
      <c r="AY600" s="186" t="s">
        <v>271</v>
      </c>
    </row>
    <row r="601" spans="1:65" s="14" customFormat="1" x14ac:dyDescent="0.1">
      <c r="B601" s="193"/>
      <c r="D601" s="185" t="s">
        <v>280</v>
      </c>
      <c r="E601" s="194" t="s">
        <v>1</v>
      </c>
      <c r="F601" s="195" t="s">
        <v>282</v>
      </c>
      <c r="H601" s="196">
        <v>339.96</v>
      </c>
      <c r="I601" s="197"/>
      <c r="L601" s="193"/>
      <c r="M601" s="198"/>
      <c r="N601" s="199"/>
      <c r="O601" s="199"/>
      <c r="P601" s="199"/>
      <c r="Q601" s="199"/>
      <c r="R601" s="199"/>
      <c r="S601" s="199"/>
      <c r="T601" s="200"/>
      <c r="AT601" s="194" t="s">
        <v>280</v>
      </c>
      <c r="AU601" s="194" t="s">
        <v>88</v>
      </c>
      <c r="AV601" s="14" t="s">
        <v>278</v>
      </c>
      <c r="AW601" s="14" t="s">
        <v>29</v>
      </c>
      <c r="AX601" s="14" t="s">
        <v>82</v>
      </c>
      <c r="AY601" s="194" t="s">
        <v>271</v>
      </c>
    </row>
    <row r="602" spans="1:65" s="2" customFormat="1" ht="33" customHeight="1" x14ac:dyDescent="0.15">
      <c r="A602" s="35"/>
      <c r="B602" s="141"/>
      <c r="C602" s="172" t="s">
        <v>1398</v>
      </c>
      <c r="D602" s="172" t="s">
        <v>274</v>
      </c>
      <c r="E602" s="173" t="s">
        <v>4735</v>
      </c>
      <c r="F602" s="174" t="s">
        <v>4736</v>
      </c>
      <c r="G602" s="175" t="s">
        <v>302</v>
      </c>
      <c r="H602" s="176">
        <v>16</v>
      </c>
      <c r="I602" s="177"/>
      <c r="J602" s="176">
        <f>ROUND(I602*H602,2)</f>
        <v>0</v>
      </c>
      <c r="K602" s="178"/>
      <c r="L602" s="36"/>
      <c r="M602" s="179" t="s">
        <v>1</v>
      </c>
      <c r="N602" s="180" t="s">
        <v>41</v>
      </c>
      <c r="O602" s="61"/>
      <c r="P602" s="181">
        <f>O602*H602</f>
        <v>0</v>
      </c>
      <c r="Q602" s="181">
        <v>1.3999999999999999E-4</v>
      </c>
      <c r="R602" s="181">
        <f>Q602*H602</f>
        <v>2.2399999999999998E-3</v>
      </c>
      <c r="S602" s="181">
        <v>0</v>
      </c>
      <c r="T602" s="182">
        <f>S602*H602</f>
        <v>0</v>
      </c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R602" s="183" t="s">
        <v>278</v>
      </c>
      <c r="AT602" s="183" t="s">
        <v>274</v>
      </c>
      <c r="AU602" s="183" t="s">
        <v>88</v>
      </c>
      <c r="AY602" s="18" t="s">
        <v>271</v>
      </c>
      <c r="BE602" s="105">
        <f>IF(N602="základná",J602,0)</f>
        <v>0</v>
      </c>
      <c r="BF602" s="105">
        <f>IF(N602="znížená",J602,0)</f>
        <v>0</v>
      </c>
      <c r="BG602" s="105">
        <f>IF(N602="zákl. prenesená",J602,0)</f>
        <v>0</v>
      </c>
      <c r="BH602" s="105">
        <f>IF(N602="zníž. prenesená",J602,0)</f>
        <v>0</v>
      </c>
      <c r="BI602" s="105">
        <f>IF(N602="nulová",J602,0)</f>
        <v>0</v>
      </c>
      <c r="BJ602" s="18" t="s">
        <v>88</v>
      </c>
      <c r="BK602" s="105">
        <f>ROUND(I602*H602,2)</f>
        <v>0</v>
      </c>
      <c r="BL602" s="18" t="s">
        <v>278</v>
      </c>
      <c r="BM602" s="183" t="s">
        <v>4737</v>
      </c>
    </row>
    <row r="603" spans="1:65" s="13" customFormat="1" x14ac:dyDescent="0.1">
      <c r="B603" s="184"/>
      <c r="D603" s="185" t="s">
        <v>280</v>
      </c>
      <c r="E603" s="186" t="s">
        <v>1</v>
      </c>
      <c r="F603" s="187" t="s">
        <v>4738</v>
      </c>
      <c r="H603" s="188">
        <v>16</v>
      </c>
      <c r="I603" s="189"/>
      <c r="L603" s="184"/>
      <c r="M603" s="190"/>
      <c r="N603" s="191"/>
      <c r="O603" s="191"/>
      <c r="P603" s="191"/>
      <c r="Q603" s="191"/>
      <c r="R603" s="191"/>
      <c r="S603" s="191"/>
      <c r="T603" s="192"/>
      <c r="AT603" s="186" t="s">
        <v>280</v>
      </c>
      <c r="AU603" s="186" t="s">
        <v>88</v>
      </c>
      <c r="AV603" s="13" t="s">
        <v>88</v>
      </c>
      <c r="AW603" s="13" t="s">
        <v>29</v>
      </c>
      <c r="AX603" s="13" t="s">
        <v>82</v>
      </c>
      <c r="AY603" s="186" t="s">
        <v>271</v>
      </c>
    </row>
    <row r="604" spans="1:65" s="12" customFormat="1" ht="22.9" customHeight="1" x14ac:dyDescent="0.15">
      <c r="B604" s="159"/>
      <c r="D604" s="160" t="s">
        <v>74</v>
      </c>
      <c r="E604" s="170" t="s">
        <v>463</v>
      </c>
      <c r="F604" s="170" t="s">
        <v>464</v>
      </c>
      <c r="I604" s="162"/>
      <c r="J604" s="171">
        <f>BK604</f>
        <v>0</v>
      </c>
      <c r="L604" s="159"/>
      <c r="M604" s="164"/>
      <c r="N604" s="165"/>
      <c r="O604" s="165"/>
      <c r="P604" s="166">
        <f>P605</f>
        <v>0</v>
      </c>
      <c r="Q604" s="165"/>
      <c r="R604" s="166">
        <f>R605</f>
        <v>0</v>
      </c>
      <c r="S604" s="165"/>
      <c r="T604" s="167">
        <f>T605</f>
        <v>0</v>
      </c>
      <c r="AR604" s="160" t="s">
        <v>82</v>
      </c>
      <c r="AT604" s="168" t="s">
        <v>74</v>
      </c>
      <c r="AU604" s="168" t="s">
        <v>82</v>
      </c>
      <c r="AY604" s="160" t="s">
        <v>271</v>
      </c>
      <c r="BK604" s="169">
        <f>BK605</f>
        <v>0</v>
      </c>
    </row>
    <row r="605" spans="1:65" s="2" customFormat="1" ht="21.75" customHeight="1" x14ac:dyDescent="0.15">
      <c r="A605" s="35"/>
      <c r="B605" s="141"/>
      <c r="C605" s="172" t="s">
        <v>1401</v>
      </c>
      <c r="D605" s="172" t="s">
        <v>274</v>
      </c>
      <c r="E605" s="173" t="s">
        <v>466</v>
      </c>
      <c r="F605" s="174" t="s">
        <v>467</v>
      </c>
      <c r="G605" s="175" t="s">
        <v>412</v>
      </c>
      <c r="H605" s="176">
        <v>1617.54</v>
      </c>
      <c r="I605" s="177"/>
      <c r="J605" s="176">
        <f>ROUND(I605*H605,2)</f>
        <v>0</v>
      </c>
      <c r="K605" s="178"/>
      <c r="L605" s="36"/>
      <c r="M605" s="179" t="s">
        <v>1</v>
      </c>
      <c r="N605" s="180" t="s">
        <v>41</v>
      </c>
      <c r="O605" s="61"/>
      <c r="P605" s="181">
        <f>O605*H605</f>
        <v>0</v>
      </c>
      <c r="Q605" s="181">
        <v>0</v>
      </c>
      <c r="R605" s="181">
        <f>Q605*H605</f>
        <v>0</v>
      </c>
      <c r="S605" s="181">
        <v>0</v>
      </c>
      <c r="T605" s="182">
        <f>S605*H605</f>
        <v>0</v>
      </c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R605" s="183" t="s">
        <v>278</v>
      </c>
      <c r="AT605" s="183" t="s">
        <v>274</v>
      </c>
      <c r="AU605" s="183" t="s">
        <v>88</v>
      </c>
      <c r="AY605" s="18" t="s">
        <v>271</v>
      </c>
      <c r="BE605" s="105">
        <f>IF(N605="základná",J605,0)</f>
        <v>0</v>
      </c>
      <c r="BF605" s="105">
        <f>IF(N605="znížená",J605,0)</f>
        <v>0</v>
      </c>
      <c r="BG605" s="105">
        <f>IF(N605="zákl. prenesená",J605,0)</f>
        <v>0</v>
      </c>
      <c r="BH605" s="105">
        <f>IF(N605="zníž. prenesená",J605,0)</f>
        <v>0</v>
      </c>
      <c r="BI605" s="105">
        <f>IF(N605="nulová",J605,0)</f>
        <v>0</v>
      </c>
      <c r="BJ605" s="18" t="s">
        <v>88</v>
      </c>
      <c r="BK605" s="105">
        <f>ROUND(I605*H605,2)</f>
        <v>0</v>
      </c>
      <c r="BL605" s="18" t="s">
        <v>278</v>
      </c>
      <c r="BM605" s="183" t="s">
        <v>4739</v>
      </c>
    </row>
    <row r="606" spans="1:65" s="12" customFormat="1" ht="25.9" customHeight="1" x14ac:dyDescent="0.15">
      <c r="B606" s="159"/>
      <c r="D606" s="160" t="s">
        <v>74</v>
      </c>
      <c r="E606" s="161" t="s">
        <v>469</v>
      </c>
      <c r="F606" s="161" t="s">
        <v>470</v>
      </c>
      <c r="I606" s="162"/>
      <c r="J606" s="163">
        <f>BK606</f>
        <v>0</v>
      </c>
      <c r="L606" s="159"/>
      <c r="M606" s="164"/>
      <c r="N606" s="165"/>
      <c r="O606" s="165"/>
      <c r="P606" s="166">
        <f>P607+P647+P733+P800+P828+P834+P945+P1024+P1097+P1120+P1375+P1394+P1405+P1419+P1438+P1475+P1534+P1541</f>
        <v>0</v>
      </c>
      <c r="Q606" s="165"/>
      <c r="R606" s="166">
        <f>R607+R647+R733+R800+R828+R834+R945+R1024+R1097+R1120+R1375+R1394+R1405+R1419+R1438+R1475+R1534+R1541</f>
        <v>239.96298177313</v>
      </c>
      <c r="S606" s="165"/>
      <c r="T606" s="167">
        <f>T607+T647+T733+T800+T828+T834+T945+T1024+T1097+T1120+T1375+T1394+T1405+T1419+T1438+T1475+T1534+T1541</f>
        <v>0</v>
      </c>
      <c r="AR606" s="160" t="s">
        <v>88</v>
      </c>
      <c r="AT606" s="168" t="s">
        <v>74</v>
      </c>
      <c r="AU606" s="168" t="s">
        <v>75</v>
      </c>
      <c r="AY606" s="160" t="s">
        <v>271</v>
      </c>
      <c r="BK606" s="169">
        <f>BK607+BK647+BK733+BK800+BK828+BK834+BK945+BK1024+BK1097+BK1120+BK1375+BK1394+BK1405+BK1419+BK1438+BK1475+BK1534+BK1541</f>
        <v>0</v>
      </c>
    </row>
    <row r="607" spans="1:65" s="12" customFormat="1" ht="22.9" customHeight="1" x14ac:dyDescent="0.15">
      <c r="B607" s="159"/>
      <c r="D607" s="160" t="s">
        <v>74</v>
      </c>
      <c r="E607" s="170" t="s">
        <v>1364</v>
      </c>
      <c r="F607" s="170" t="s">
        <v>1365</v>
      </c>
      <c r="I607" s="162"/>
      <c r="J607" s="171">
        <f>BK607</f>
        <v>0</v>
      </c>
      <c r="L607" s="159"/>
      <c r="M607" s="164"/>
      <c r="N607" s="165"/>
      <c r="O607" s="165"/>
      <c r="P607" s="166">
        <f>SUM(P608:P646)</f>
        <v>0</v>
      </c>
      <c r="Q607" s="165"/>
      <c r="R607" s="166">
        <f>SUM(R608:R646)</f>
        <v>6.9646186800000009</v>
      </c>
      <c r="S607" s="165"/>
      <c r="T607" s="167">
        <f>SUM(T608:T646)</f>
        <v>0</v>
      </c>
      <c r="AR607" s="160" t="s">
        <v>88</v>
      </c>
      <c r="AT607" s="168" t="s">
        <v>74</v>
      </c>
      <c r="AU607" s="168" t="s">
        <v>82</v>
      </c>
      <c r="AY607" s="160" t="s">
        <v>271</v>
      </c>
      <c r="BK607" s="169">
        <f>SUM(BK608:BK646)</f>
        <v>0</v>
      </c>
    </row>
    <row r="608" spans="1:65" s="2" customFormat="1" ht="33" customHeight="1" x14ac:dyDescent="0.15">
      <c r="A608" s="35"/>
      <c r="B608" s="141"/>
      <c r="C608" s="172" t="s">
        <v>1406</v>
      </c>
      <c r="D608" s="172" t="s">
        <v>274</v>
      </c>
      <c r="E608" s="173" t="s">
        <v>1367</v>
      </c>
      <c r="F608" s="174" t="s">
        <v>1368</v>
      </c>
      <c r="G608" s="175" t="s">
        <v>277</v>
      </c>
      <c r="H608" s="176">
        <v>65.02</v>
      </c>
      <c r="I608" s="177"/>
      <c r="J608" s="176">
        <f>ROUND(I608*H608,2)</f>
        <v>0</v>
      </c>
      <c r="K608" s="178"/>
      <c r="L608" s="36"/>
      <c r="M608" s="179" t="s">
        <v>1</v>
      </c>
      <c r="N608" s="180" t="s">
        <v>41</v>
      </c>
      <c r="O608" s="61"/>
      <c r="P608" s="181">
        <f>O608*H608</f>
        <v>0</v>
      </c>
      <c r="Q608" s="181">
        <v>0</v>
      </c>
      <c r="R608" s="181">
        <f>Q608*H608</f>
        <v>0</v>
      </c>
      <c r="S608" s="181">
        <v>0</v>
      </c>
      <c r="T608" s="182">
        <f>S608*H608</f>
        <v>0</v>
      </c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R608" s="183" t="s">
        <v>367</v>
      </c>
      <c r="AT608" s="183" t="s">
        <v>274</v>
      </c>
      <c r="AU608" s="183" t="s">
        <v>88</v>
      </c>
      <c r="AY608" s="18" t="s">
        <v>271</v>
      </c>
      <c r="BE608" s="105">
        <f>IF(N608="základná",J608,0)</f>
        <v>0</v>
      </c>
      <c r="BF608" s="105">
        <f>IF(N608="znížená",J608,0)</f>
        <v>0</v>
      </c>
      <c r="BG608" s="105">
        <f>IF(N608="zákl. prenesená",J608,0)</f>
        <v>0</v>
      </c>
      <c r="BH608" s="105">
        <f>IF(N608="zníž. prenesená",J608,0)</f>
        <v>0</v>
      </c>
      <c r="BI608" s="105">
        <f>IF(N608="nulová",J608,0)</f>
        <v>0</v>
      </c>
      <c r="BJ608" s="18" t="s">
        <v>88</v>
      </c>
      <c r="BK608" s="105">
        <f>ROUND(I608*H608,2)</f>
        <v>0</v>
      </c>
      <c r="BL608" s="18" t="s">
        <v>367</v>
      </c>
      <c r="BM608" s="183" t="s">
        <v>4740</v>
      </c>
    </row>
    <row r="609" spans="1:65" s="16" customFormat="1" x14ac:dyDescent="0.1">
      <c r="B609" s="209"/>
      <c r="D609" s="185" t="s">
        <v>280</v>
      </c>
      <c r="E609" s="210" t="s">
        <v>1</v>
      </c>
      <c r="F609" s="211" t="s">
        <v>1370</v>
      </c>
      <c r="H609" s="210" t="s">
        <v>1</v>
      </c>
      <c r="I609" s="212"/>
      <c r="L609" s="209"/>
      <c r="M609" s="213"/>
      <c r="N609" s="214"/>
      <c r="O609" s="214"/>
      <c r="P609" s="214"/>
      <c r="Q609" s="214"/>
      <c r="R609" s="214"/>
      <c r="S609" s="214"/>
      <c r="T609" s="215"/>
      <c r="AT609" s="210" t="s">
        <v>280</v>
      </c>
      <c r="AU609" s="210" t="s">
        <v>88</v>
      </c>
      <c r="AV609" s="16" t="s">
        <v>82</v>
      </c>
      <c r="AW609" s="16" t="s">
        <v>29</v>
      </c>
      <c r="AX609" s="16" t="s">
        <v>75</v>
      </c>
      <c r="AY609" s="210" t="s">
        <v>271</v>
      </c>
    </row>
    <row r="610" spans="1:65" s="13" customFormat="1" x14ac:dyDescent="0.1">
      <c r="B610" s="184"/>
      <c r="D610" s="185" t="s">
        <v>280</v>
      </c>
      <c r="E610" s="186" t="s">
        <v>1</v>
      </c>
      <c r="F610" s="187" t="s">
        <v>4741</v>
      </c>
      <c r="H610" s="188">
        <v>3.3</v>
      </c>
      <c r="I610" s="189"/>
      <c r="L610" s="184"/>
      <c r="M610" s="190"/>
      <c r="N610" s="191"/>
      <c r="O610" s="191"/>
      <c r="P610" s="191"/>
      <c r="Q610" s="191"/>
      <c r="R610" s="191"/>
      <c r="S610" s="191"/>
      <c r="T610" s="192"/>
      <c r="AT610" s="186" t="s">
        <v>280</v>
      </c>
      <c r="AU610" s="186" t="s">
        <v>88</v>
      </c>
      <c r="AV610" s="13" t="s">
        <v>88</v>
      </c>
      <c r="AW610" s="13" t="s">
        <v>29</v>
      </c>
      <c r="AX610" s="13" t="s">
        <v>75</v>
      </c>
      <c r="AY610" s="186" t="s">
        <v>271</v>
      </c>
    </row>
    <row r="611" spans="1:65" s="13" customFormat="1" x14ac:dyDescent="0.1">
      <c r="B611" s="184"/>
      <c r="D611" s="185" t="s">
        <v>280</v>
      </c>
      <c r="E611" s="186" t="s">
        <v>1</v>
      </c>
      <c r="F611" s="187" t="s">
        <v>4742</v>
      </c>
      <c r="H611" s="188">
        <v>10.75</v>
      </c>
      <c r="I611" s="189"/>
      <c r="L611" s="184"/>
      <c r="M611" s="190"/>
      <c r="N611" s="191"/>
      <c r="O611" s="191"/>
      <c r="P611" s="191"/>
      <c r="Q611" s="191"/>
      <c r="R611" s="191"/>
      <c r="S611" s="191"/>
      <c r="T611" s="192"/>
      <c r="AT611" s="186" t="s">
        <v>280</v>
      </c>
      <c r="AU611" s="186" t="s">
        <v>88</v>
      </c>
      <c r="AV611" s="13" t="s">
        <v>88</v>
      </c>
      <c r="AW611" s="13" t="s">
        <v>29</v>
      </c>
      <c r="AX611" s="13" t="s">
        <v>75</v>
      </c>
      <c r="AY611" s="186" t="s">
        <v>271</v>
      </c>
    </row>
    <row r="612" spans="1:65" s="13" customFormat="1" x14ac:dyDescent="0.1">
      <c r="B612" s="184"/>
      <c r="D612" s="185" t="s">
        <v>280</v>
      </c>
      <c r="E612" s="186" t="s">
        <v>1</v>
      </c>
      <c r="F612" s="187" t="s">
        <v>4743</v>
      </c>
      <c r="H612" s="188">
        <v>2.97</v>
      </c>
      <c r="I612" s="189"/>
      <c r="L612" s="184"/>
      <c r="M612" s="190"/>
      <c r="N612" s="191"/>
      <c r="O612" s="191"/>
      <c r="P612" s="191"/>
      <c r="Q612" s="191"/>
      <c r="R612" s="191"/>
      <c r="S612" s="191"/>
      <c r="T612" s="192"/>
      <c r="AT612" s="186" t="s">
        <v>280</v>
      </c>
      <c r="AU612" s="186" t="s">
        <v>88</v>
      </c>
      <c r="AV612" s="13" t="s">
        <v>88</v>
      </c>
      <c r="AW612" s="13" t="s">
        <v>29</v>
      </c>
      <c r="AX612" s="13" t="s">
        <v>75</v>
      </c>
      <c r="AY612" s="186" t="s">
        <v>271</v>
      </c>
    </row>
    <row r="613" spans="1:65" s="13" customFormat="1" x14ac:dyDescent="0.1">
      <c r="B613" s="184"/>
      <c r="D613" s="185" t="s">
        <v>280</v>
      </c>
      <c r="E613" s="186" t="s">
        <v>1</v>
      </c>
      <c r="F613" s="187" t="s">
        <v>4744</v>
      </c>
      <c r="H613" s="188">
        <v>3.3</v>
      </c>
      <c r="I613" s="189"/>
      <c r="L613" s="184"/>
      <c r="M613" s="190"/>
      <c r="N613" s="191"/>
      <c r="O613" s="191"/>
      <c r="P613" s="191"/>
      <c r="Q613" s="191"/>
      <c r="R613" s="191"/>
      <c r="S613" s="191"/>
      <c r="T613" s="192"/>
      <c r="AT613" s="186" t="s">
        <v>280</v>
      </c>
      <c r="AU613" s="186" t="s">
        <v>88</v>
      </c>
      <c r="AV613" s="13" t="s">
        <v>88</v>
      </c>
      <c r="AW613" s="13" t="s">
        <v>29</v>
      </c>
      <c r="AX613" s="13" t="s">
        <v>75</v>
      </c>
      <c r="AY613" s="186" t="s">
        <v>271</v>
      </c>
    </row>
    <row r="614" spans="1:65" s="13" customFormat="1" x14ac:dyDescent="0.1">
      <c r="B614" s="184"/>
      <c r="D614" s="185" t="s">
        <v>280</v>
      </c>
      <c r="E614" s="186" t="s">
        <v>1</v>
      </c>
      <c r="F614" s="187" t="s">
        <v>4745</v>
      </c>
      <c r="H614" s="188">
        <v>8.02</v>
      </c>
      <c r="I614" s="189"/>
      <c r="L614" s="184"/>
      <c r="M614" s="190"/>
      <c r="N614" s="191"/>
      <c r="O614" s="191"/>
      <c r="P614" s="191"/>
      <c r="Q614" s="191"/>
      <c r="R614" s="191"/>
      <c r="S614" s="191"/>
      <c r="T614" s="192"/>
      <c r="AT614" s="186" t="s">
        <v>280</v>
      </c>
      <c r="AU614" s="186" t="s">
        <v>88</v>
      </c>
      <c r="AV614" s="13" t="s">
        <v>88</v>
      </c>
      <c r="AW614" s="13" t="s">
        <v>29</v>
      </c>
      <c r="AX614" s="13" t="s">
        <v>75</v>
      </c>
      <c r="AY614" s="186" t="s">
        <v>271</v>
      </c>
    </row>
    <row r="615" spans="1:65" s="13" customFormat="1" x14ac:dyDescent="0.1">
      <c r="B615" s="184"/>
      <c r="D615" s="185" t="s">
        <v>280</v>
      </c>
      <c r="E615" s="186" t="s">
        <v>1</v>
      </c>
      <c r="F615" s="187" t="s">
        <v>4746</v>
      </c>
      <c r="H615" s="188">
        <v>3.3</v>
      </c>
      <c r="I615" s="189"/>
      <c r="L615" s="184"/>
      <c r="M615" s="190"/>
      <c r="N615" s="191"/>
      <c r="O615" s="191"/>
      <c r="P615" s="191"/>
      <c r="Q615" s="191"/>
      <c r="R615" s="191"/>
      <c r="S615" s="191"/>
      <c r="T615" s="192"/>
      <c r="AT615" s="186" t="s">
        <v>280</v>
      </c>
      <c r="AU615" s="186" t="s">
        <v>88</v>
      </c>
      <c r="AV615" s="13" t="s">
        <v>88</v>
      </c>
      <c r="AW615" s="13" t="s">
        <v>29</v>
      </c>
      <c r="AX615" s="13" t="s">
        <v>75</v>
      </c>
      <c r="AY615" s="186" t="s">
        <v>271</v>
      </c>
    </row>
    <row r="616" spans="1:65" s="13" customFormat="1" x14ac:dyDescent="0.1">
      <c r="B616" s="184"/>
      <c r="D616" s="185" t="s">
        <v>280</v>
      </c>
      <c r="E616" s="186" t="s">
        <v>1</v>
      </c>
      <c r="F616" s="187" t="s">
        <v>4747</v>
      </c>
      <c r="H616" s="188">
        <v>7.97</v>
      </c>
      <c r="I616" s="189"/>
      <c r="L616" s="184"/>
      <c r="M616" s="190"/>
      <c r="N616" s="191"/>
      <c r="O616" s="191"/>
      <c r="P616" s="191"/>
      <c r="Q616" s="191"/>
      <c r="R616" s="191"/>
      <c r="S616" s="191"/>
      <c r="T616" s="192"/>
      <c r="AT616" s="186" t="s">
        <v>280</v>
      </c>
      <c r="AU616" s="186" t="s">
        <v>88</v>
      </c>
      <c r="AV616" s="13" t="s">
        <v>88</v>
      </c>
      <c r="AW616" s="13" t="s">
        <v>29</v>
      </c>
      <c r="AX616" s="13" t="s">
        <v>75</v>
      </c>
      <c r="AY616" s="186" t="s">
        <v>271</v>
      </c>
    </row>
    <row r="617" spans="1:65" s="13" customFormat="1" x14ac:dyDescent="0.1">
      <c r="B617" s="184"/>
      <c r="D617" s="185" t="s">
        <v>280</v>
      </c>
      <c r="E617" s="186" t="s">
        <v>1</v>
      </c>
      <c r="F617" s="187" t="s">
        <v>4748</v>
      </c>
      <c r="H617" s="188">
        <v>2.88</v>
      </c>
      <c r="I617" s="189"/>
      <c r="L617" s="184"/>
      <c r="M617" s="190"/>
      <c r="N617" s="191"/>
      <c r="O617" s="191"/>
      <c r="P617" s="191"/>
      <c r="Q617" s="191"/>
      <c r="R617" s="191"/>
      <c r="S617" s="191"/>
      <c r="T617" s="192"/>
      <c r="AT617" s="186" t="s">
        <v>280</v>
      </c>
      <c r="AU617" s="186" t="s">
        <v>88</v>
      </c>
      <c r="AV617" s="13" t="s">
        <v>88</v>
      </c>
      <c r="AW617" s="13" t="s">
        <v>29</v>
      </c>
      <c r="AX617" s="13" t="s">
        <v>75</v>
      </c>
      <c r="AY617" s="186" t="s">
        <v>271</v>
      </c>
    </row>
    <row r="618" spans="1:65" s="13" customFormat="1" x14ac:dyDescent="0.1">
      <c r="B618" s="184"/>
      <c r="D618" s="185" t="s">
        <v>280</v>
      </c>
      <c r="E618" s="186" t="s">
        <v>1</v>
      </c>
      <c r="F618" s="187" t="s">
        <v>4749</v>
      </c>
      <c r="H618" s="188">
        <v>3.3</v>
      </c>
      <c r="I618" s="189"/>
      <c r="L618" s="184"/>
      <c r="M618" s="190"/>
      <c r="N618" s="191"/>
      <c r="O618" s="191"/>
      <c r="P618" s="191"/>
      <c r="Q618" s="191"/>
      <c r="R618" s="191"/>
      <c r="S618" s="191"/>
      <c r="T618" s="192"/>
      <c r="AT618" s="186" t="s">
        <v>280</v>
      </c>
      <c r="AU618" s="186" t="s">
        <v>88</v>
      </c>
      <c r="AV618" s="13" t="s">
        <v>88</v>
      </c>
      <c r="AW618" s="13" t="s">
        <v>29</v>
      </c>
      <c r="AX618" s="13" t="s">
        <v>75</v>
      </c>
      <c r="AY618" s="186" t="s">
        <v>271</v>
      </c>
    </row>
    <row r="619" spans="1:65" s="13" customFormat="1" x14ac:dyDescent="0.1">
      <c r="B619" s="184"/>
      <c r="D619" s="185" t="s">
        <v>280</v>
      </c>
      <c r="E619" s="186" t="s">
        <v>1</v>
      </c>
      <c r="F619" s="187" t="s">
        <v>4750</v>
      </c>
      <c r="H619" s="188">
        <v>10.75</v>
      </c>
      <c r="I619" s="189"/>
      <c r="L619" s="184"/>
      <c r="M619" s="190"/>
      <c r="N619" s="191"/>
      <c r="O619" s="191"/>
      <c r="P619" s="191"/>
      <c r="Q619" s="191"/>
      <c r="R619" s="191"/>
      <c r="S619" s="191"/>
      <c r="T619" s="192"/>
      <c r="AT619" s="186" t="s">
        <v>280</v>
      </c>
      <c r="AU619" s="186" t="s">
        <v>88</v>
      </c>
      <c r="AV619" s="13" t="s">
        <v>88</v>
      </c>
      <c r="AW619" s="13" t="s">
        <v>29</v>
      </c>
      <c r="AX619" s="13" t="s">
        <v>75</v>
      </c>
      <c r="AY619" s="186" t="s">
        <v>271</v>
      </c>
    </row>
    <row r="620" spans="1:65" s="15" customFormat="1" x14ac:dyDescent="0.1">
      <c r="B620" s="201"/>
      <c r="D620" s="185" t="s">
        <v>280</v>
      </c>
      <c r="E620" s="202" t="s">
        <v>4497</v>
      </c>
      <c r="F620" s="203" t="s">
        <v>293</v>
      </c>
      <c r="H620" s="204">
        <v>56.54</v>
      </c>
      <c r="I620" s="205"/>
      <c r="L620" s="201"/>
      <c r="M620" s="206"/>
      <c r="N620" s="207"/>
      <c r="O620" s="207"/>
      <c r="P620" s="207"/>
      <c r="Q620" s="207"/>
      <c r="R620" s="207"/>
      <c r="S620" s="207"/>
      <c r="T620" s="208"/>
      <c r="AT620" s="202" t="s">
        <v>280</v>
      </c>
      <c r="AU620" s="202" t="s">
        <v>88</v>
      </c>
      <c r="AV620" s="15" t="s">
        <v>286</v>
      </c>
      <c r="AW620" s="15" t="s">
        <v>29</v>
      </c>
      <c r="AX620" s="15" t="s">
        <v>75</v>
      </c>
      <c r="AY620" s="202" t="s">
        <v>271</v>
      </c>
    </row>
    <row r="621" spans="1:65" s="13" customFormat="1" ht="19.5" x14ac:dyDescent="0.1">
      <c r="B621" s="184"/>
      <c r="D621" s="185" t="s">
        <v>280</v>
      </c>
      <c r="E621" s="186" t="s">
        <v>1</v>
      </c>
      <c r="F621" s="187" t="s">
        <v>4751</v>
      </c>
      <c r="H621" s="188">
        <v>8.48</v>
      </c>
      <c r="I621" s="189"/>
      <c r="L621" s="184"/>
      <c r="M621" s="190"/>
      <c r="N621" s="191"/>
      <c r="O621" s="191"/>
      <c r="P621" s="191"/>
      <c r="Q621" s="191"/>
      <c r="R621" s="191"/>
      <c r="S621" s="191"/>
      <c r="T621" s="192"/>
      <c r="AT621" s="186" t="s">
        <v>280</v>
      </c>
      <c r="AU621" s="186" t="s">
        <v>88</v>
      </c>
      <c r="AV621" s="13" t="s">
        <v>88</v>
      </c>
      <c r="AW621" s="13" t="s">
        <v>29</v>
      </c>
      <c r="AX621" s="13" t="s">
        <v>75</v>
      </c>
      <c r="AY621" s="186" t="s">
        <v>271</v>
      </c>
    </row>
    <row r="622" spans="1:65" s="14" customFormat="1" x14ac:dyDescent="0.1">
      <c r="B622" s="193"/>
      <c r="D622" s="185" t="s">
        <v>280</v>
      </c>
      <c r="E622" s="194" t="s">
        <v>1</v>
      </c>
      <c r="F622" s="195" t="s">
        <v>282</v>
      </c>
      <c r="H622" s="196">
        <v>65.02</v>
      </c>
      <c r="I622" s="197"/>
      <c r="L622" s="193"/>
      <c r="M622" s="198"/>
      <c r="N622" s="199"/>
      <c r="O622" s="199"/>
      <c r="P622" s="199"/>
      <c r="Q622" s="199"/>
      <c r="R622" s="199"/>
      <c r="S622" s="199"/>
      <c r="T622" s="200"/>
      <c r="AT622" s="194" t="s">
        <v>280</v>
      </c>
      <c r="AU622" s="194" t="s">
        <v>88</v>
      </c>
      <c r="AV622" s="14" t="s">
        <v>278</v>
      </c>
      <c r="AW622" s="14" t="s">
        <v>29</v>
      </c>
      <c r="AX622" s="14" t="s">
        <v>82</v>
      </c>
      <c r="AY622" s="194" t="s">
        <v>271</v>
      </c>
    </row>
    <row r="623" spans="1:65" s="2" customFormat="1" ht="21.75" customHeight="1" x14ac:dyDescent="0.15">
      <c r="A623" s="35"/>
      <c r="B623" s="141"/>
      <c r="C623" s="224" t="s">
        <v>1411</v>
      </c>
      <c r="D623" s="224" t="s">
        <v>1138</v>
      </c>
      <c r="E623" s="226" t="s">
        <v>1373</v>
      </c>
      <c r="F623" s="227" t="s">
        <v>1374</v>
      </c>
      <c r="G623" s="228" t="s">
        <v>1375</v>
      </c>
      <c r="H623" s="229">
        <v>71.52</v>
      </c>
      <c r="I623" s="230"/>
      <c r="J623" s="229">
        <f>ROUND(I623*H623,2)</f>
        <v>0</v>
      </c>
      <c r="K623" s="231"/>
      <c r="L623" s="232"/>
      <c r="M623" s="233" t="s">
        <v>1</v>
      </c>
      <c r="N623" s="234" t="s">
        <v>41</v>
      </c>
      <c r="O623" s="61"/>
      <c r="P623" s="181">
        <f>O623*H623</f>
        <v>0</v>
      </c>
      <c r="Q623" s="181">
        <v>1E-3</v>
      </c>
      <c r="R623" s="181">
        <f>Q623*H623</f>
        <v>7.152E-2</v>
      </c>
      <c r="S623" s="181">
        <v>0</v>
      </c>
      <c r="T623" s="182">
        <f>S623*H623</f>
        <v>0</v>
      </c>
      <c r="U623" s="35"/>
      <c r="V623" s="35"/>
      <c r="W623" s="35"/>
      <c r="X623" s="35"/>
      <c r="Y623" s="35"/>
      <c r="Z623" s="35"/>
      <c r="AA623" s="35"/>
      <c r="AB623" s="35"/>
      <c r="AC623" s="35"/>
      <c r="AD623" s="35"/>
      <c r="AE623" s="35"/>
      <c r="AR623" s="183" t="s">
        <v>478</v>
      </c>
      <c r="AT623" s="183" t="s">
        <v>1138</v>
      </c>
      <c r="AU623" s="183" t="s">
        <v>88</v>
      </c>
      <c r="AY623" s="18" t="s">
        <v>271</v>
      </c>
      <c r="BE623" s="105">
        <f>IF(N623="základná",J623,0)</f>
        <v>0</v>
      </c>
      <c r="BF623" s="105">
        <f>IF(N623="znížená",J623,0)</f>
        <v>0</v>
      </c>
      <c r="BG623" s="105">
        <f>IF(N623="zákl. prenesená",J623,0)</f>
        <v>0</v>
      </c>
      <c r="BH623" s="105">
        <f>IF(N623="zníž. prenesená",J623,0)</f>
        <v>0</v>
      </c>
      <c r="BI623" s="105">
        <f>IF(N623="nulová",J623,0)</f>
        <v>0</v>
      </c>
      <c r="BJ623" s="18" t="s">
        <v>88</v>
      </c>
      <c r="BK623" s="105">
        <f>ROUND(I623*H623,2)</f>
        <v>0</v>
      </c>
      <c r="BL623" s="18" t="s">
        <v>367</v>
      </c>
      <c r="BM623" s="183" t="s">
        <v>4752</v>
      </c>
    </row>
    <row r="624" spans="1:65" s="2" customFormat="1" ht="33" customHeight="1" x14ac:dyDescent="0.15">
      <c r="A624" s="35"/>
      <c r="B624" s="141"/>
      <c r="C624" s="224" t="s">
        <v>1415</v>
      </c>
      <c r="D624" s="224" t="s">
        <v>1138</v>
      </c>
      <c r="E624" s="226" t="s">
        <v>1378</v>
      </c>
      <c r="F624" s="227" t="s">
        <v>1379</v>
      </c>
      <c r="G624" s="228" t="s">
        <v>319</v>
      </c>
      <c r="H624" s="229">
        <v>26.01</v>
      </c>
      <c r="I624" s="230"/>
      <c r="J624" s="229">
        <f>ROUND(I624*H624,2)</f>
        <v>0</v>
      </c>
      <c r="K624" s="231"/>
      <c r="L624" s="232"/>
      <c r="M624" s="233" t="s">
        <v>1</v>
      </c>
      <c r="N624" s="234" t="s">
        <v>41</v>
      </c>
      <c r="O624" s="61"/>
      <c r="P624" s="181">
        <f>O624*H624</f>
        <v>0</v>
      </c>
      <c r="Q624" s="181">
        <v>5.0000000000000002E-5</v>
      </c>
      <c r="R624" s="181">
        <f>Q624*H624</f>
        <v>1.3005000000000002E-3</v>
      </c>
      <c r="S624" s="181">
        <v>0</v>
      </c>
      <c r="T624" s="182">
        <f>S624*H624</f>
        <v>0</v>
      </c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R624" s="183" t="s">
        <v>478</v>
      </c>
      <c r="AT624" s="183" t="s">
        <v>1138</v>
      </c>
      <c r="AU624" s="183" t="s">
        <v>88</v>
      </c>
      <c r="AY624" s="18" t="s">
        <v>271</v>
      </c>
      <c r="BE624" s="105">
        <f>IF(N624="základná",J624,0)</f>
        <v>0</v>
      </c>
      <c r="BF624" s="105">
        <f>IF(N624="znížená",J624,0)</f>
        <v>0</v>
      </c>
      <c r="BG624" s="105">
        <f>IF(N624="zákl. prenesená",J624,0)</f>
        <v>0</v>
      </c>
      <c r="BH624" s="105">
        <f>IF(N624="zníž. prenesená",J624,0)</f>
        <v>0</v>
      </c>
      <c r="BI624" s="105">
        <f>IF(N624="nulová",J624,0)</f>
        <v>0</v>
      </c>
      <c r="BJ624" s="18" t="s">
        <v>88</v>
      </c>
      <c r="BK624" s="105">
        <f>ROUND(I624*H624,2)</f>
        <v>0</v>
      </c>
      <c r="BL624" s="18" t="s">
        <v>367</v>
      </c>
      <c r="BM624" s="183" t="s">
        <v>4753</v>
      </c>
    </row>
    <row r="625" spans="1:65" s="2" customFormat="1" ht="33" customHeight="1" x14ac:dyDescent="0.15">
      <c r="A625" s="35"/>
      <c r="B625" s="141"/>
      <c r="C625" s="172" t="s">
        <v>1417</v>
      </c>
      <c r="D625" s="172" t="s">
        <v>274</v>
      </c>
      <c r="E625" s="173" t="s">
        <v>1382</v>
      </c>
      <c r="F625" s="174" t="s">
        <v>1383</v>
      </c>
      <c r="G625" s="175" t="s">
        <v>277</v>
      </c>
      <c r="H625" s="176">
        <v>1464.47</v>
      </c>
      <c r="I625" s="177"/>
      <c r="J625" s="176">
        <f>ROUND(I625*H625,2)</f>
        <v>0</v>
      </c>
      <c r="K625" s="178"/>
      <c r="L625" s="36"/>
      <c r="M625" s="179" t="s">
        <v>1</v>
      </c>
      <c r="N625" s="180" t="s">
        <v>41</v>
      </c>
      <c r="O625" s="61"/>
      <c r="P625" s="181">
        <f>O625*H625</f>
        <v>0</v>
      </c>
      <c r="Q625" s="181">
        <v>3.3000000000000003E-5</v>
      </c>
      <c r="R625" s="181">
        <f>Q625*H625</f>
        <v>4.8327510000000004E-2</v>
      </c>
      <c r="S625" s="181">
        <v>0</v>
      </c>
      <c r="T625" s="182">
        <f>S625*H625</f>
        <v>0</v>
      </c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R625" s="183" t="s">
        <v>367</v>
      </c>
      <c r="AT625" s="183" t="s">
        <v>274</v>
      </c>
      <c r="AU625" s="183" t="s">
        <v>88</v>
      </c>
      <c r="AY625" s="18" t="s">
        <v>271</v>
      </c>
      <c r="BE625" s="105">
        <f>IF(N625="základná",J625,0)</f>
        <v>0</v>
      </c>
      <c r="BF625" s="105">
        <f>IF(N625="znížená",J625,0)</f>
        <v>0</v>
      </c>
      <c r="BG625" s="105">
        <f>IF(N625="zákl. prenesená",J625,0)</f>
        <v>0</v>
      </c>
      <c r="BH625" s="105">
        <f>IF(N625="zníž. prenesená",J625,0)</f>
        <v>0</v>
      </c>
      <c r="BI625" s="105">
        <f>IF(N625="nulová",J625,0)</f>
        <v>0</v>
      </c>
      <c r="BJ625" s="18" t="s">
        <v>88</v>
      </c>
      <c r="BK625" s="105">
        <f>ROUND(I625*H625,2)</f>
        <v>0</v>
      </c>
      <c r="BL625" s="18" t="s">
        <v>367</v>
      </c>
      <c r="BM625" s="183" t="s">
        <v>4754</v>
      </c>
    </row>
    <row r="626" spans="1:65" s="16" customFormat="1" x14ac:dyDescent="0.1">
      <c r="B626" s="209"/>
      <c r="D626" s="185" t="s">
        <v>280</v>
      </c>
      <c r="E626" s="210" t="s">
        <v>1</v>
      </c>
      <c r="F626" s="211" t="s">
        <v>1385</v>
      </c>
      <c r="H626" s="210" t="s">
        <v>1</v>
      </c>
      <c r="I626" s="212"/>
      <c r="L626" s="209"/>
      <c r="M626" s="213"/>
      <c r="N626" s="214"/>
      <c r="O626" s="214"/>
      <c r="P626" s="214"/>
      <c r="Q626" s="214"/>
      <c r="R626" s="214"/>
      <c r="S626" s="214"/>
      <c r="T626" s="215"/>
      <c r="AT626" s="210" t="s">
        <v>280</v>
      </c>
      <c r="AU626" s="210" t="s">
        <v>88</v>
      </c>
      <c r="AV626" s="16" t="s">
        <v>82</v>
      </c>
      <c r="AW626" s="16" t="s">
        <v>29</v>
      </c>
      <c r="AX626" s="16" t="s">
        <v>75</v>
      </c>
      <c r="AY626" s="210" t="s">
        <v>271</v>
      </c>
    </row>
    <row r="627" spans="1:65" s="13" customFormat="1" ht="19.5" x14ac:dyDescent="0.1">
      <c r="B627" s="184"/>
      <c r="D627" s="185" t="s">
        <v>280</v>
      </c>
      <c r="E627" s="186" t="s">
        <v>1</v>
      </c>
      <c r="F627" s="187" t="s">
        <v>1386</v>
      </c>
      <c r="H627" s="188">
        <v>1464.47</v>
      </c>
      <c r="I627" s="189"/>
      <c r="L627" s="184"/>
      <c r="M627" s="190"/>
      <c r="N627" s="191"/>
      <c r="O627" s="191"/>
      <c r="P627" s="191"/>
      <c r="Q627" s="191"/>
      <c r="R627" s="191"/>
      <c r="S627" s="191"/>
      <c r="T627" s="192"/>
      <c r="AT627" s="186" t="s">
        <v>280</v>
      </c>
      <c r="AU627" s="186" t="s">
        <v>88</v>
      </c>
      <c r="AV627" s="13" t="s">
        <v>88</v>
      </c>
      <c r="AW627" s="13" t="s">
        <v>29</v>
      </c>
      <c r="AX627" s="13" t="s">
        <v>75</v>
      </c>
      <c r="AY627" s="186" t="s">
        <v>271</v>
      </c>
    </row>
    <row r="628" spans="1:65" s="14" customFormat="1" x14ac:dyDescent="0.1">
      <c r="B628" s="193"/>
      <c r="D628" s="185" t="s">
        <v>280</v>
      </c>
      <c r="E628" s="194" t="s">
        <v>1</v>
      </c>
      <c r="F628" s="195" t="s">
        <v>282</v>
      </c>
      <c r="H628" s="196">
        <v>1464.47</v>
      </c>
      <c r="I628" s="197"/>
      <c r="L628" s="193"/>
      <c r="M628" s="198"/>
      <c r="N628" s="199"/>
      <c r="O628" s="199"/>
      <c r="P628" s="199"/>
      <c r="Q628" s="199"/>
      <c r="R628" s="199"/>
      <c r="S628" s="199"/>
      <c r="T628" s="200"/>
      <c r="AT628" s="194" t="s">
        <v>280</v>
      </c>
      <c r="AU628" s="194" t="s">
        <v>88</v>
      </c>
      <c r="AV628" s="14" t="s">
        <v>278</v>
      </c>
      <c r="AW628" s="14" t="s">
        <v>29</v>
      </c>
      <c r="AX628" s="14" t="s">
        <v>82</v>
      </c>
      <c r="AY628" s="194" t="s">
        <v>271</v>
      </c>
    </row>
    <row r="629" spans="1:65" s="2" customFormat="1" ht="33" customHeight="1" x14ac:dyDescent="0.15">
      <c r="A629" s="35"/>
      <c r="B629" s="141"/>
      <c r="C629" s="224" t="s">
        <v>1424</v>
      </c>
      <c r="D629" s="224" t="s">
        <v>1138</v>
      </c>
      <c r="E629" s="226" t="s">
        <v>1388</v>
      </c>
      <c r="F629" s="227" t="s">
        <v>1389</v>
      </c>
      <c r="G629" s="228" t="s">
        <v>277</v>
      </c>
      <c r="H629" s="229">
        <v>1684.14</v>
      </c>
      <c r="I629" s="230"/>
      <c r="J629" s="229">
        <f>ROUND(I629*H629,2)</f>
        <v>0</v>
      </c>
      <c r="K629" s="231"/>
      <c r="L629" s="232"/>
      <c r="M629" s="233" t="s">
        <v>1</v>
      </c>
      <c r="N629" s="234" t="s">
        <v>41</v>
      </c>
      <c r="O629" s="61"/>
      <c r="P629" s="181">
        <f>O629*H629</f>
        <v>0</v>
      </c>
      <c r="Q629" s="181">
        <v>2.6199999999999999E-3</v>
      </c>
      <c r="R629" s="181">
        <f>Q629*H629</f>
        <v>4.4124468000000006</v>
      </c>
      <c r="S629" s="181">
        <v>0</v>
      </c>
      <c r="T629" s="182">
        <f>S629*H629</f>
        <v>0</v>
      </c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R629" s="183" t="s">
        <v>478</v>
      </c>
      <c r="AT629" s="183" t="s">
        <v>1138</v>
      </c>
      <c r="AU629" s="183" t="s">
        <v>88</v>
      </c>
      <c r="AY629" s="18" t="s">
        <v>271</v>
      </c>
      <c r="BE629" s="105">
        <f>IF(N629="základná",J629,0)</f>
        <v>0</v>
      </c>
      <c r="BF629" s="105">
        <f>IF(N629="znížená",J629,0)</f>
        <v>0</v>
      </c>
      <c r="BG629" s="105">
        <f>IF(N629="zákl. prenesená",J629,0)</f>
        <v>0</v>
      </c>
      <c r="BH629" s="105">
        <f>IF(N629="zníž. prenesená",J629,0)</f>
        <v>0</v>
      </c>
      <c r="BI629" s="105">
        <f>IF(N629="nulová",J629,0)</f>
        <v>0</v>
      </c>
      <c r="BJ629" s="18" t="s">
        <v>88</v>
      </c>
      <c r="BK629" s="105">
        <f>ROUND(I629*H629,2)</f>
        <v>0</v>
      </c>
      <c r="BL629" s="18" t="s">
        <v>367</v>
      </c>
      <c r="BM629" s="183" t="s">
        <v>4755</v>
      </c>
    </row>
    <row r="630" spans="1:65" s="13" customFormat="1" x14ac:dyDescent="0.1">
      <c r="B630" s="184"/>
      <c r="D630" s="185" t="s">
        <v>280</v>
      </c>
      <c r="F630" s="187" t="s">
        <v>1391</v>
      </c>
      <c r="H630" s="188">
        <v>1684.14</v>
      </c>
      <c r="I630" s="189"/>
      <c r="L630" s="184"/>
      <c r="M630" s="190"/>
      <c r="N630" s="191"/>
      <c r="O630" s="191"/>
      <c r="P630" s="191"/>
      <c r="Q630" s="191"/>
      <c r="R630" s="191"/>
      <c r="S630" s="191"/>
      <c r="T630" s="192"/>
      <c r="AT630" s="186" t="s">
        <v>280</v>
      </c>
      <c r="AU630" s="186" t="s">
        <v>88</v>
      </c>
      <c r="AV630" s="13" t="s">
        <v>88</v>
      </c>
      <c r="AW630" s="13" t="s">
        <v>3</v>
      </c>
      <c r="AX630" s="13" t="s">
        <v>82</v>
      </c>
      <c r="AY630" s="186" t="s">
        <v>271</v>
      </c>
    </row>
    <row r="631" spans="1:65" s="2" customFormat="1" ht="33" customHeight="1" x14ac:dyDescent="0.15">
      <c r="A631" s="35"/>
      <c r="B631" s="141"/>
      <c r="C631" s="172" t="s">
        <v>1433</v>
      </c>
      <c r="D631" s="172" t="s">
        <v>274</v>
      </c>
      <c r="E631" s="173" t="s">
        <v>1393</v>
      </c>
      <c r="F631" s="174" t="s">
        <v>1394</v>
      </c>
      <c r="G631" s="175" t="s">
        <v>277</v>
      </c>
      <c r="H631" s="176">
        <v>483.19</v>
      </c>
      <c r="I631" s="177"/>
      <c r="J631" s="176">
        <f>ROUND(I631*H631,2)</f>
        <v>0</v>
      </c>
      <c r="K631" s="178"/>
      <c r="L631" s="36"/>
      <c r="M631" s="179" t="s">
        <v>1</v>
      </c>
      <c r="N631" s="180" t="s">
        <v>41</v>
      </c>
      <c r="O631" s="61"/>
      <c r="P631" s="181">
        <f>O631*H631</f>
        <v>0</v>
      </c>
      <c r="Q631" s="181">
        <v>3.3000000000000003E-5</v>
      </c>
      <c r="R631" s="181">
        <f>Q631*H631</f>
        <v>1.5945270000000001E-2</v>
      </c>
      <c r="S631" s="181">
        <v>0</v>
      </c>
      <c r="T631" s="182">
        <f>S631*H631</f>
        <v>0</v>
      </c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  <c r="AE631" s="35"/>
      <c r="AR631" s="183" t="s">
        <v>367</v>
      </c>
      <c r="AT631" s="183" t="s">
        <v>274</v>
      </c>
      <c r="AU631" s="183" t="s">
        <v>88</v>
      </c>
      <c r="AY631" s="18" t="s">
        <v>271</v>
      </c>
      <c r="BE631" s="105">
        <f>IF(N631="základná",J631,0)</f>
        <v>0</v>
      </c>
      <c r="BF631" s="105">
        <f>IF(N631="znížená",J631,0)</f>
        <v>0</v>
      </c>
      <c r="BG631" s="105">
        <f>IF(N631="zákl. prenesená",J631,0)</f>
        <v>0</v>
      </c>
      <c r="BH631" s="105">
        <f>IF(N631="zníž. prenesená",J631,0)</f>
        <v>0</v>
      </c>
      <c r="BI631" s="105">
        <f>IF(N631="nulová",J631,0)</f>
        <v>0</v>
      </c>
      <c r="BJ631" s="18" t="s">
        <v>88</v>
      </c>
      <c r="BK631" s="105">
        <f>ROUND(I631*H631,2)</f>
        <v>0</v>
      </c>
      <c r="BL631" s="18" t="s">
        <v>367</v>
      </c>
      <c r="BM631" s="183" t="s">
        <v>4756</v>
      </c>
    </row>
    <row r="632" spans="1:65" s="13" customFormat="1" ht="28.5" x14ac:dyDescent="0.1">
      <c r="B632" s="184"/>
      <c r="D632" s="185" t="s">
        <v>280</v>
      </c>
      <c r="E632" s="186" t="s">
        <v>1</v>
      </c>
      <c r="F632" s="187" t="s">
        <v>1396</v>
      </c>
      <c r="H632" s="188">
        <v>312.64999999999998</v>
      </c>
      <c r="I632" s="189"/>
      <c r="L632" s="184"/>
      <c r="M632" s="190"/>
      <c r="N632" s="191"/>
      <c r="O632" s="191"/>
      <c r="P632" s="191"/>
      <c r="Q632" s="191"/>
      <c r="R632" s="191"/>
      <c r="S632" s="191"/>
      <c r="T632" s="192"/>
      <c r="AT632" s="186" t="s">
        <v>280</v>
      </c>
      <c r="AU632" s="186" t="s">
        <v>88</v>
      </c>
      <c r="AV632" s="13" t="s">
        <v>88</v>
      </c>
      <c r="AW632" s="13" t="s">
        <v>29</v>
      </c>
      <c r="AX632" s="13" t="s">
        <v>75</v>
      </c>
      <c r="AY632" s="186" t="s">
        <v>271</v>
      </c>
    </row>
    <row r="633" spans="1:65" s="13" customFormat="1" ht="28.5" x14ac:dyDescent="0.1">
      <c r="B633" s="184"/>
      <c r="D633" s="185" t="s">
        <v>280</v>
      </c>
      <c r="E633" s="186" t="s">
        <v>1</v>
      </c>
      <c r="F633" s="187" t="s">
        <v>1397</v>
      </c>
      <c r="H633" s="188">
        <v>170.54</v>
      </c>
      <c r="I633" s="189"/>
      <c r="L633" s="184"/>
      <c r="M633" s="190"/>
      <c r="N633" s="191"/>
      <c r="O633" s="191"/>
      <c r="P633" s="191"/>
      <c r="Q633" s="191"/>
      <c r="R633" s="191"/>
      <c r="S633" s="191"/>
      <c r="T633" s="192"/>
      <c r="AT633" s="186" t="s">
        <v>280</v>
      </c>
      <c r="AU633" s="186" t="s">
        <v>88</v>
      </c>
      <c r="AV633" s="13" t="s">
        <v>88</v>
      </c>
      <c r="AW633" s="13" t="s">
        <v>29</v>
      </c>
      <c r="AX633" s="13" t="s">
        <v>75</v>
      </c>
      <c r="AY633" s="186" t="s">
        <v>271</v>
      </c>
    </row>
    <row r="634" spans="1:65" s="14" customFormat="1" x14ac:dyDescent="0.1">
      <c r="B634" s="193"/>
      <c r="D634" s="185" t="s">
        <v>280</v>
      </c>
      <c r="E634" s="194" t="s">
        <v>1</v>
      </c>
      <c r="F634" s="195" t="s">
        <v>282</v>
      </c>
      <c r="H634" s="196">
        <v>483.19</v>
      </c>
      <c r="I634" s="197"/>
      <c r="L634" s="193"/>
      <c r="M634" s="198"/>
      <c r="N634" s="199"/>
      <c r="O634" s="199"/>
      <c r="P634" s="199"/>
      <c r="Q634" s="199"/>
      <c r="R634" s="199"/>
      <c r="S634" s="199"/>
      <c r="T634" s="200"/>
      <c r="AT634" s="194" t="s">
        <v>280</v>
      </c>
      <c r="AU634" s="194" t="s">
        <v>88</v>
      </c>
      <c r="AV634" s="14" t="s">
        <v>278</v>
      </c>
      <c r="AW634" s="14" t="s">
        <v>29</v>
      </c>
      <c r="AX634" s="14" t="s">
        <v>82</v>
      </c>
      <c r="AY634" s="194" t="s">
        <v>271</v>
      </c>
    </row>
    <row r="635" spans="1:65" s="2" customFormat="1" ht="33" customHeight="1" x14ac:dyDescent="0.15">
      <c r="A635" s="35"/>
      <c r="B635" s="141"/>
      <c r="C635" s="224" t="s">
        <v>1438</v>
      </c>
      <c r="D635" s="224" t="s">
        <v>1138</v>
      </c>
      <c r="E635" s="226" t="s">
        <v>1388</v>
      </c>
      <c r="F635" s="227" t="s">
        <v>1389</v>
      </c>
      <c r="G635" s="228" t="s">
        <v>277</v>
      </c>
      <c r="H635" s="229">
        <v>579.83000000000004</v>
      </c>
      <c r="I635" s="230"/>
      <c r="J635" s="229">
        <f>ROUND(I635*H635,2)</f>
        <v>0</v>
      </c>
      <c r="K635" s="231"/>
      <c r="L635" s="232"/>
      <c r="M635" s="233" t="s">
        <v>1</v>
      </c>
      <c r="N635" s="234" t="s">
        <v>41</v>
      </c>
      <c r="O635" s="61"/>
      <c r="P635" s="181">
        <f>O635*H635</f>
        <v>0</v>
      </c>
      <c r="Q635" s="181">
        <v>2.6199999999999999E-3</v>
      </c>
      <c r="R635" s="181">
        <f>Q635*H635</f>
        <v>1.5191546</v>
      </c>
      <c r="S635" s="181">
        <v>0</v>
      </c>
      <c r="T635" s="182">
        <f>S635*H635</f>
        <v>0</v>
      </c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R635" s="183" t="s">
        <v>478</v>
      </c>
      <c r="AT635" s="183" t="s">
        <v>1138</v>
      </c>
      <c r="AU635" s="183" t="s">
        <v>88</v>
      </c>
      <c r="AY635" s="18" t="s">
        <v>271</v>
      </c>
      <c r="BE635" s="105">
        <f>IF(N635="základná",J635,0)</f>
        <v>0</v>
      </c>
      <c r="BF635" s="105">
        <f>IF(N635="znížená",J635,0)</f>
        <v>0</v>
      </c>
      <c r="BG635" s="105">
        <f>IF(N635="zákl. prenesená",J635,0)</f>
        <v>0</v>
      </c>
      <c r="BH635" s="105">
        <f>IF(N635="zníž. prenesená",J635,0)</f>
        <v>0</v>
      </c>
      <c r="BI635" s="105">
        <f>IF(N635="nulová",J635,0)</f>
        <v>0</v>
      </c>
      <c r="BJ635" s="18" t="s">
        <v>88</v>
      </c>
      <c r="BK635" s="105">
        <f>ROUND(I635*H635,2)</f>
        <v>0</v>
      </c>
      <c r="BL635" s="18" t="s">
        <v>367</v>
      </c>
      <c r="BM635" s="183" t="s">
        <v>4757</v>
      </c>
    </row>
    <row r="636" spans="1:65" s="13" customFormat="1" x14ac:dyDescent="0.1">
      <c r="B636" s="184"/>
      <c r="D636" s="185" t="s">
        <v>280</v>
      </c>
      <c r="F636" s="187" t="s">
        <v>1400</v>
      </c>
      <c r="H636" s="188">
        <v>579.83000000000004</v>
      </c>
      <c r="I636" s="189"/>
      <c r="L636" s="184"/>
      <c r="M636" s="190"/>
      <c r="N636" s="191"/>
      <c r="O636" s="191"/>
      <c r="P636" s="191"/>
      <c r="Q636" s="191"/>
      <c r="R636" s="191"/>
      <c r="S636" s="191"/>
      <c r="T636" s="192"/>
      <c r="AT636" s="186" t="s">
        <v>280</v>
      </c>
      <c r="AU636" s="186" t="s">
        <v>88</v>
      </c>
      <c r="AV636" s="13" t="s">
        <v>88</v>
      </c>
      <c r="AW636" s="13" t="s">
        <v>3</v>
      </c>
      <c r="AX636" s="13" t="s">
        <v>82</v>
      </c>
      <c r="AY636" s="186" t="s">
        <v>271</v>
      </c>
    </row>
    <row r="637" spans="1:65" s="2" customFormat="1" ht="33" customHeight="1" x14ac:dyDescent="0.15">
      <c r="A637" s="35"/>
      <c r="B637" s="141"/>
      <c r="C637" s="172" t="s">
        <v>1442</v>
      </c>
      <c r="D637" s="238" t="s">
        <v>274</v>
      </c>
      <c r="E637" s="173" t="s">
        <v>1402</v>
      </c>
      <c r="F637" s="174" t="s">
        <v>1403</v>
      </c>
      <c r="G637" s="175" t="s">
        <v>277</v>
      </c>
      <c r="H637" s="176">
        <v>1947.66</v>
      </c>
      <c r="I637" s="177"/>
      <c r="J637" s="176">
        <f>ROUND(I637*H637,2)</f>
        <v>0</v>
      </c>
      <c r="K637" s="178"/>
      <c r="L637" s="36"/>
      <c r="M637" s="179" t="s">
        <v>1</v>
      </c>
      <c r="N637" s="180" t="s">
        <v>41</v>
      </c>
      <c r="O637" s="61"/>
      <c r="P637" s="181">
        <f>O637*H637</f>
        <v>0</v>
      </c>
      <c r="Q637" s="181">
        <v>0</v>
      </c>
      <c r="R637" s="181">
        <f>Q637*H637</f>
        <v>0</v>
      </c>
      <c r="S637" s="181">
        <v>0</v>
      </c>
      <c r="T637" s="182">
        <f>S637*H637</f>
        <v>0</v>
      </c>
      <c r="U637" s="35"/>
      <c r="V637" s="35"/>
      <c r="W637" s="35"/>
      <c r="X637" s="35"/>
      <c r="Y637" s="35"/>
      <c r="Z637" s="35"/>
      <c r="AA637" s="35"/>
      <c r="AB637" s="35"/>
      <c r="AC637" s="35"/>
      <c r="AD637" s="35"/>
      <c r="AE637" s="35"/>
      <c r="AR637" s="183" t="s">
        <v>367</v>
      </c>
      <c r="AT637" s="183" t="s">
        <v>274</v>
      </c>
      <c r="AU637" s="183" t="s">
        <v>88</v>
      </c>
      <c r="AY637" s="18" t="s">
        <v>271</v>
      </c>
      <c r="BE637" s="105">
        <f>IF(N637="základná",J637,0)</f>
        <v>0</v>
      </c>
      <c r="BF637" s="105">
        <f>IF(N637="znížená",J637,0)</f>
        <v>0</v>
      </c>
      <c r="BG637" s="105">
        <f>IF(N637="zákl. prenesená",J637,0)</f>
        <v>0</v>
      </c>
      <c r="BH637" s="105">
        <f>IF(N637="zníž. prenesená",J637,0)</f>
        <v>0</v>
      </c>
      <c r="BI637" s="105">
        <f>IF(N637="nulová",J637,0)</f>
        <v>0</v>
      </c>
      <c r="BJ637" s="18" t="s">
        <v>88</v>
      </c>
      <c r="BK637" s="105">
        <f>ROUND(I637*H637,2)</f>
        <v>0</v>
      </c>
      <c r="BL637" s="18" t="s">
        <v>367</v>
      </c>
      <c r="BM637" s="183" t="s">
        <v>4758</v>
      </c>
    </row>
    <row r="638" spans="1:65" s="13" customFormat="1" x14ac:dyDescent="0.1">
      <c r="B638" s="184"/>
      <c r="D638" s="185" t="s">
        <v>280</v>
      </c>
      <c r="E638" s="186" t="s">
        <v>1</v>
      </c>
      <c r="F638" s="187" t="s">
        <v>1405</v>
      </c>
      <c r="H638" s="188">
        <v>1947.66</v>
      </c>
      <c r="I638" s="189"/>
      <c r="L638" s="184"/>
      <c r="M638" s="190"/>
      <c r="N638" s="191"/>
      <c r="O638" s="191"/>
      <c r="P638" s="191"/>
      <c r="Q638" s="191"/>
      <c r="R638" s="191"/>
      <c r="S638" s="191"/>
      <c r="T638" s="192"/>
      <c r="AT638" s="186" t="s">
        <v>280</v>
      </c>
      <c r="AU638" s="186" t="s">
        <v>88</v>
      </c>
      <c r="AV638" s="13" t="s">
        <v>88</v>
      </c>
      <c r="AW638" s="13" t="s">
        <v>29</v>
      </c>
      <c r="AX638" s="13" t="s">
        <v>75</v>
      </c>
      <c r="AY638" s="186" t="s">
        <v>271</v>
      </c>
    </row>
    <row r="639" spans="1:65" s="14" customFormat="1" x14ac:dyDescent="0.1">
      <c r="B639" s="193"/>
      <c r="D639" s="185" t="s">
        <v>280</v>
      </c>
      <c r="E639" s="194" t="s">
        <v>747</v>
      </c>
      <c r="F639" s="195" t="s">
        <v>282</v>
      </c>
      <c r="H639" s="196">
        <v>1947.66</v>
      </c>
      <c r="I639" s="197"/>
      <c r="L639" s="193"/>
      <c r="M639" s="198"/>
      <c r="N639" s="199"/>
      <c r="O639" s="199"/>
      <c r="P639" s="199"/>
      <c r="Q639" s="199"/>
      <c r="R639" s="199"/>
      <c r="S639" s="199"/>
      <c r="T639" s="200"/>
      <c r="AT639" s="194" t="s">
        <v>280</v>
      </c>
      <c r="AU639" s="194" t="s">
        <v>88</v>
      </c>
      <c r="AV639" s="14" t="s">
        <v>278</v>
      </c>
      <c r="AW639" s="14" t="s">
        <v>29</v>
      </c>
      <c r="AX639" s="14" t="s">
        <v>82</v>
      </c>
      <c r="AY639" s="194" t="s">
        <v>271</v>
      </c>
    </row>
    <row r="640" spans="1:65" s="2" customFormat="1" ht="33" customHeight="1" x14ac:dyDescent="0.15">
      <c r="A640" s="35"/>
      <c r="B640" s="141"/>
      <c r="C640" s="224" t="s">
        <v>463</v>
      </c>
      <c r="D640" s="239" t="s">
        <v>1138</v>
      </c>
      <c r="E640" s="226" t="s">
        <v>1407</v>
      </c>
      <c r="F640" s="227" t="s">
        <v>1408</v>
      </c>
      <c r="G640" s="228" t="s">
        <v>277</v>
      </c>
      <c r="H640" s="229">
        <v>2239.81</v>
      </c>
      <c r="I640" s="230"/>
      <c r="J640" s="229">
        <f>ROUND(I640*H640,2)</f>
        <v>0</v>
      </c>
      <c r="K640" s="231"/>
      <c r="L640" s="232"/>
      <c r="M640" s="233" t="s">
        <v>1</v>
      </c>
      <c r="N640" s="234" t="s">
        <v>41</v>
      </c>
      <c r="O640" s="61"/>
      <c r="P640" s="181">
        <f>O640*H640</f>
        <v>0</v>
      </c>
      <c r="Q640" s="181">
        <v>2.0000000000000001E-4</v>
      </c>
      <c r="R640" s="181">
        <f>Q640*H640</f>
        <v>0.44796200000000003</v>
      </c>
      <c r="S640" s="181">
        <v>0</v>
      </c>
      <c r="T640" s="182">
        <f>S640*H640</f>
        <v>0</v>
      </c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R640" s="183" t="s">
        <v>478</v>
      </c>
      <c r="AT640" s="183" t="s">
        <v>1138</v>
      </c>
      <c r="AU640" s="183" t="s">
        <v>88</v>
      </c>
      <c r="AY640" s="18" t="s">
        <v>271</v>
      </c>
      <c r="BE640" s="105">
        <f>IF(N640="základná",J640,0)</f>
        <v>0</v>
      </c>
      <c r="BF640" s="105">
        <f>IF(N640="znížená",J640,0)</f>
        <v>0</v>
      </c>
      <c r="BG640" s="105">
        <f>IF(N640="zákl. prenesená",J640,0)</f>
        <v>0</v>
      </c>
      <c r="BH640" s="105">
        <f>IF(N640="zníž. prenesená",J640,0)</f>
        <v>0</v>
      </c>
      <c r="BI640" s="105">
        <f>IF(N640="nulová",J640,0)</f>
        <v>0</v>
      </c>
      <c r="BJ640" s="18" t="s">
        <v>88</v>
      </c>
      <c r="BK640" s="105">
        <f>ROUND(I640*H640,2)</f>
        <v>0</v>
      </c>
      <c r="BL640" s="18" t="s">
        <v>367</v>
      </c>
      <c r="BM640" s="183" t="s">
        <v>4759</v>
      </c>
    </row>
    <row r="641" spans="1:65" s="13" customFormat="1" x14ac:dyDescent="0.1">
      <c r="B641" s="184"/>
      <c r="D641" s="185" t="s">
        <v>280</v>
      </c>
      <c r="F641" s="187" t="s">
        <v>1410</v>
      </c>
      <c r="H641" s="188">
        <v>2239.81</v>
      </c>
      <c r="I641" s="189"/>
      <c r="L641" s="184"/>
      <c r="M641" s="190"/>
      <c r="N641" s="191"/>
      <c r="O641" s="191"/>
      <c r="P641" s="191"/>
      <c r="Q641" s="191"/>
      <c r="R641" s="191"/>
      <c r="S641" s="191"/>
      <c r="T641" s="192"/>
      <c r="AT641" s="186" t="s">
        <v>280</v>
      </c>
      <c r="AU641" s="186" t="s">
        <v>88</v>
      </c>
      <c r="AV641" s="13" t="s">
        <v>88</v>
      </c>
      <c r="AW641" s="13" t="s">
        <v>3</v>
      </c>
      <c r="AX641" s="13" t="s">
        <v>82</v>
      </c>
      <c r="AY641" s="186" t="s">
        <v>271</v>
      </c>
    </row>
    <row r="642" spans="1:65" s="2" customFormat="1" ht="33" customHeight="1" x14ac:dyDescent="0.15">
      <c r="A642" s="35"/>
      <c r="B642" s="141"/>
      <c r="C642" s="172" t="s">
        <v>1449</v>
      </c>
      <c r="D642" s="238" t="s">
        <v>274</v>
      </c>
      <c r="E642" s="173" t="s">
        <v>1412</v>
      </c>
      <c r="F642" s="174" t="s">
        <v>1413</v>
      </c>
      <c r="G642" s="175" t="s">
        <v>277</v>
      </c>
      <c r="H642" s="176">
        <v>1947.66</v>
      </c>
      <c r="I642" s="177"/>
      <c r="J642" s="176">
        <f>ROUND(I642*H642,2)</f>
        <v>0</v>
      </c>
      <c r="K642" s="178"/>
      <c r="L642" s="36"/>
      <c r="M642" s="179" t="s">
        <v>1</v>
      </c>
      <c r="N642" s="180" t="s">
        <v>41</v>
      </c>
      <c r="O642" s="61"/>
      <c r="P642" s="181">
        <f>O642*H642</f>
        <v>0</v>
      </c>
      <c r="Q642" s="181">
        <v>0</v>
      </c>
      <c r="R642" s="181">
        <f>Q642*H642</f>
        <v>0</v>
      </c>
      <c r="S642" s="181">
        <v>0</v>
      </c>
      <c r="T642" s="182">
        <f>S642*H642</f>
        <v>0</v>
      </c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  <c r="AE642" s="35"/>
      <c r="AR642" s="183" t="s">
        <v>367</v>
      </c>
      <c r="AT642" s="183" t="s">
        <v>274</v>
      </c>
      <c r="AU642" s="183" t="s">
        <v>88</v>
      </c>
      <c r="AY642" s="18" t="s">
        <v>271</v>
      </c>
      <c r="BE642" s="105">
        <f>IF(N642="základná",J642,0)</f>
        <v>0</v>
      </c>
      <c r="BF642" s="105">
        <f>IF(N642="znížená",J642,0)</f>
        <v>0</v>
      </c>
      <c r="BG642" s="105">
        <f>IF(N642="zákl. prenesená",J642,0)</f>
        <v>0</v>
      </c>
      <c r="BH642" s="105">
        <f>IF(N642="zníž. prenesená",J642,0)</f>
        <v>0</v>
      </c>
      <c r="BI642" s="105">
        <f>IF(N642="nulová",J642,0)</f>
        <v>0</v>
      </c>
      <c r="BJ642" s="18" t="s">
        <v>88</v>
      </c>
      <c r="BK642" s="105">
        <f>ROUND(I642*H642,2)</f>
        <v>0</v>
      </c>
      <c r="BL642" s="18" t="s">
        <v>367</v>
      </c>
      <c r="BM642" s="183" t="s">
        <v>4760</v>
      </c>
    </row>
    <row r="643" spans="1:65" s="13" customFormat="1" x14ac:dyDescent="0.1">
      <c r="B643" s="184"/>
      <c r="D643" s="185" t="s">
        <v>280</v>
      </c>
      <c r="E643" s="186" t="s">
        <v>1</v>
      </c>
      <c r="F643" s="187" t="s">
        <v>747</v>
      </c>
      <c r="H643" s="188">
        <v>1947.66</v>
      </c>
      <c r="I643" s="189"/>
      <c r="L643" s="184"/>
      <c r="M643" s="190"/>
      <c r="N643" s="191"/>
      <c r="O643" s="191"/>
      <c r="P643" s="191"/>
      <c r="Q643" s="191"/>
      <c r="R643" s="191"/>
      <c r="S643" s="191"/>
      <c r="T643" s="192"/>
      <c r="AT643" s="186" t="s">
        <v>280</v>
      </c>
      <c r="AU643" s="186" t="s">
        <v>88</v>
      </c>
      <c r="AV643" s="13" t="s">
        <v>88</v>
      </c>
      <c r="AW643" s="13" t="s">
        <v>29</v>
      </c>
      <c r="AX643" s="13" t="s">
        <v>82</v>
      </c>
      <c r="AY643" s="186" t="s">
        <v>271</v>
      </c>
    </row>
    <row r="644" spans="1:65" s="2" customFormat="1" ht="33" customHeight="1" x14ac:dyDescent="0.15">
      <c r="A644" s="35"/>
      <c r="B644" s="141"/>
      <c r="C644" s="224" t="s">
        <v>1453</v>
      </c>
      <c r="D644" s="239" t="s">
        <v>1138</v>
      </c>
      <c r="E644" s="226" t="s">
        <v>1407</v>
      </c>
      <c r="F644" s="227" t="s">
        <v>1408</v>
      </c>
      <c r="G644" s="228" t="s">
        <v>277</v>
      </c>
      <c r="H644" s="229">
        <v>2239.81</v>
      </c>
      <c r="I644" s="230"/>
      <c r="J644" s="229">
        <f>ROUND(I644*H644,2)</f>
        <v>0</v>
      </c>
      <c r="K644" s="231"/>
      <c r="L644" s="232"/>
      <c r="M644" s="233" t="s">
        <v>1</v>
      </c>
      <c r="N644" s="234" t="s">
        <v>41</v>
      </c>
      <c r="O644" s="61"/>
      <c r="P644" s="181">
        <f>O644*H644</f>
        <v>0</v>
      </c>
      <c r="Q644" s="181">
        <v>2.0000000000000001E-4</v>
      </c>
      <c r="R644" s="181">
        <f>Q644*H644</f>
        <v>0.44796200000000003</v>
      </c>
      <c r="S644" s="181">
        <v>0</v>
      </c>
      <c r="T644" s="182">
        <f>S644*H644</f>
        <v>0</v>
      </c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  <c r="AR644" s="183" t="s">
        <v>478</v>
      </c>
      <c r="AT644" s="183" t="s">
        <v>1138</v>
      </c>
      <c r="AU644" s="183" t="s">
        <v>88</v>
      </c>
      <c r="AY644" s="18" t="s">
        <v>271</v>
      </c>
      <c r="BE644" s="105">
        <f>IF(N644="základná",J644,0)</f>
        <v>0</v>
      </c>
      <c r="BF644" s="105">
        <f>IF(N644="znížená",J644,0)</f>
        <v>0</v>
      </c>
      <c r="BG644" s="105">
        <f>IF(N644="zákl. prenesená",J644,0)</f>
        <v>0</v>
      </c>
      <c r="BH644" s="105">
        <f>IF(N644="zníž. prenesená",J644,0)</f>
        <v>0</v>
      </c>
      <c r="BI644" s="105">
        <f>IF(N644="nulová",J644,0)</f>
        <v>0</v>
      </c>
      <c r="BJ644" s="18" t="s">
        <v>88</v>
      </c>
      <c r="BK644" s="105">
        <f>ROUND(I644*H644,2)</f>
        <v>0</v>
      </c>
      <c r="BL644" s="18" t="s">
        <v>367</v>
      </c>
      <c r="BM644" s="183" t="s">
        <v>4761</v>
      </c>
    </row>
    <row r="645" spans="1:65" s="13" customFormat="1" x14ac:dyDescent="0.1">
      <c r="B645" s="184"/>
      <c r="D645" s="185" t="s">
        <v>280</v>
      </c>
      <c r="F645" s="187" t="s">
        <v>1410</v>
      </c>
      <c r="H645" s="188">
        <v>2239.81</v>
      </c>
      <c r="I645" s="189"/>
      <c r="L645" s="184"/>
      <c r="M645" s="190"/>
      <c r="N645" s="191"/>
      <c r="O645" s="191"/>
      <c r="P645" s="191"/>
      <c r="Q645" s="191"/>
      <c r="R645" s="191"/>
      <c r="S645" s="191"/>
      <c r="T645" s="192"/>
      <c r="AT645" s="186" t="s">
        <v>280</v>
      </c>
      <c r="AU645" s="186" t="s">
        <v>88</v>
      </c>
      <c r="AV645" s="13" t="s">
        <v>88</v>
      </c>
      <c r="AW645" s="13" t="s">
        <v>3</v>
      </c>
      <c r="AX645" s="13" t="s">
        <v>82</v>
      </c>
      <c r="AY645" s="186" t="s">
        <v>271</v>
      </c>
    </row>
    <row r="646" spans="1:65" s="2" customFormat="1" ht="21.75" customHeight="1" x14ac:dyDescent="0.15">
      <c r="A646" s="35"/>
      <c r="B646" s="141"/>
      <c r="C646" s="172" t="s">
        <v>1457</v>
      </c>
      <c r="D646" s="172" t="s">
        <v>274</v>
      </c>
      <c r="E646" s="173" t="s">
        <v>1418</v>
      </c>
      <c r="F646" s="174" t="s">
        <v>1419</v>
      </c>
      <c r="G646" s="175" t="s">
        <v>1420</v>
      </c>
      <c r="H646" s="177"/>
      <c r="I646" s="177"/>
      <c r="J646" s="176">
        <f>ROUND(I646*H646,2)</f>
        <v>0</v>
      </c>
      <c r="K646" s="178"/>
      <c r="L646" s="36"/>
      <c r="M646" s="179" t="s">
        <v>1</v>
      </c>
      <c r="N646" s="180" t="s">
        <v>41</v>
      </c>
      <c r="O646" s="61"/>
      <c r="P646" s="181">
        <f>O646*H646</f>
        <v>0</v>
      </c>
      <c r="Q646" s="181">
        <v>0</v>
      </c>
      <c r="R646" s="181">
        <f>Q646*H646</f>
        <v>0</v>
      </c>
      <c r="S646" s="181">
        <v>0</v>
      </c>
      <c r="T646" s="182">
        <f>S646*H646</f>
        <v>0</v>
      </c>
      <c r="U646" s="35"/>
      <c r="V646" s="35"/>
      <c r="W646" s="35"/>
      <c r="X646" s="35"/>
      <c r="Y646" s="35"/>
      <c r="Z646" s="35"/>
      <c r="AA646" s="35"/>
      <c r="AB646" s="35"/>
      <c r="AC646" s="35"/>
      <c r="AD646" s="35"/>
      <c r="AE646" s="35"/>
      <c r="AR646" s="183" t="s">
        <v>367</v>
      </c>
      <c r="AT646" s="183" t="s">
        <v>274</v>
      </c>
      <c r="AU646" s="183" t="s">
        <v>88</v>
      </c>
      <c r="AY646" s="18" t="s">
        <v>271</v>
      </c>
      <c r="BE646" s="105">
        <f>IF(N646="základná",J646,0)</f>
        <v>0</v>
      </c>
      <c r="BF646" s="105">
        <f>IF(N646="znížená",J646,0)</f>
        <v>0</v>
      </c>
      <c r="BG646" s="105">
        <f>IF(N646="zákl. prenesená",J646,0)</f>
        <v>0</v>
      </c>
      <c r="BH646" s="105">
        <f>IF(N646="zníž. prenesená",J646,0)</f>
        <v>0</v>
      </c>
      <c r="BI646" s="105">
        <f>IF(N646="nulová",J646,0)</f>
        <v>0</v>
      </c>
      <c r="BJ646" s="18" t="s">
        <v>88</v>
      </c>
      <c r="BK646" s="105">
        <f>ROUND(I646*H646,2)</f>
        <v>0</v>
      </c>
      <c r="BL646" s="18" t="s">
        <v>367</v>
      </c>
      <c r="BM646" s="183" t="s">
        <v>4762</v>
      </c>
    </row>
    <row r="647" spans="1:65" s="12" customFormat="1" ht="22.9" customHeight="1" x14ac:dyDescent="0.15">
      <c r="B647" s="159"/>
      <c r="D647" s="160" t="s">
        <v>74</v>
      </c>
      <c r="E647" s="170" t="s">
        <v>1422</v>
      </c>
      <c r="F647" s="170" t="s">
        <v>1423</v>
      </c>
      <c r="I647" s="162"/>
      <c r="J647" s="171">
        <f>BK647</f>
        <v>0</v>
      </c>
      <c r="L647" s="159"/>
      <c r="M647" s="164"/>
      <c r="N647" s="165"/>
      <c r="O647" s="165"/>
      <c r="P647" s="166">
        <f>SUM(P648:P732)</f>
        <v>0</v>
      </c>
      <c r="Q647" s="165"/>
      <c r="R647" s="166">
        <f>SUM(R648:R732)</f>
        <v>2.8495892200000004</v>
      </c>
      <c r="S647" s="165"/>
      <c r="T647" s="167">
        <f>SUM(T648:T732)</f>
        <v>0</v>
      </c>
      <c r="AR647" s="160" t="s">
        <v>88</v>
      </c>
      <c r="AT647" s="168" t="s">
        <v>74</v>
      </c>
      <c r="AU647" s="168" t="s">
        <v>82</v>
      </c>
      <c r="AY647" s="160" t="s">
        <v>271</v>
      </c>
      <c r="BK647" s="169">
        <f>SUM(BK648:BK732)</f>
        <v>0</v>
      </c>
    </row>
    <row r="648" spans="1:65" s="2" customFormat="1" ht="21.75" customHeight="1" x14ac:dyDescent="0.15">
      <c r="A648" s="35"/>
      <c r="B648" s="141"/>
      <c r="C648" s="172" t="s">
        <v>1465</v>
      </c>
      <c r="D648" s="172" t="s">
        <v>274</v>
      </c>
      <c r="E648" s="173" t="s">
        <v>1425</v>
      </c>
      <c r="F648" s="174" t="s">
        <v>1426</v>
      </c>
      <c r="G648" s="175" t="s">
        <v>277</v>
      </c>
      <c r="H648" s="176">
        <v>621.55999999999995</v>
      </c>
      <c r="I648" s="177"/>
      <c r="J648" s="176">
        <f>ROUND(I648*H648,2)</f>
        <v>0</v>
      </c>
      <c r="K648" s="178"/>
      <c r="L648" s="36"/>
      <c r="M648" s="179" t="s">
        <v>1</v>
      </c>
      <c r="N648" s="180" t="s">
        <v>41</v>
      </c>
      <c r="O648" s="61"/>
      <c r="P648" s="181">
        <f>O648*H648</f>
        <v>0</v>
      </c>
      <c r="Q648" s="181">
        <v>1.9999999999999999E-6</v>
      </c>
      <c r="R648" s="181">
        <f>Q648*H648</f>
        <v>1.2431199999999999E-3</v>
      </c>
      <c r="S648" s="181">
        <v>0</v>
      </c>
      <c r="T648" s="182">
        <f>S648*H648</f>
        <v>0</v>
      </c>
      <c r="U648" s="35"/>
      <c r="V648" s="35"/>
      <c r="W648" s="35"/>
      <c r="X648" s="35"/>
      <c r="Y648" s="35"/>
      <c r="Z648" s="35"/>
      <c r="AA648" s="35"/>
      <c r="AB648" s="35"/>
      <c r="AC648" s="35"/>
      <c r="AD648" s="35"/>
      <c r="AE648" s="35"/>
      <c r="AR648" s="183" t="s">
        <v>367</v>
      </c>
      <c r="AT648" s="183" t="s">
        <v>274</v>
      </c>
      <c r="AU648" s="183" t="s">
        <v>88</v>
      </c>
      <c r="AY648" s="18" t="s">
        <v>271</v>
      </c>
      <c r="BE648" s="105">
        <f>IF(N648="základná",J648,0)</f>
        <v>0</v>
      </c>
      <c r="BF648" s="105">
        <f>IF(N648="znížená",J648,0)</f>
        <v>0</v>
      </c>
      <c r="BG648" s="105">
        <f>IF(N648="zákl. prenesená",J648,0)</f>
        <v>0</v>
      </c>
      <c r="BH648" s="105">
        <f>IF(N648="zníž. prenesená",J648,0)</f>
        <v>0</v>
      </c>
      <c r="BI648" s="105">
        <f>IF(N648="nulová",J648,0)</f>
        <v>0</v>
      </c>
      <c r="BJ648" s="18" t="s">
        <v>88</v>
      </c>
      <c r="BK648" s="105">
        <f>ROUND(I648*H648,2)</f>
        <v>0</v>
      </c>
      <c r="BL648" s="18" t="s">
        <v>367</v>
      </c>
      <c r="BM648" s="183" t="s">
        <v>4763</v>
      </c>
    </row>
    <row r="649" spans="1:65" s="13" customFormat="1" x14ac:dyDescent="0.1">
      <c r="B649" s="184"/>
      <c r="D649" s="185" t="s">
        <v>280</v>
      </c>
      <c r="E649" s="186" t="s">
        <v>1</v>
      </c>
      <c r="F649" s="187" t="s">
        <v>811</v>
      </c>
      <c r="H649" s="188">
        <v>120.98</v>
      </c>
      <c r="I649" s="189"/>
      <c r="L649" s="184"/>
      <c r="M649" s="190"/>
      <c r="N649" s="191"/>
      <c r="O649" s="191"/>
      <c r="P649" s="191"/>
      <c r="Q649" s="191"/>
      <c r="R649" s="191"/>
      <c r="S649" s="191"/>
      <c r="T649" s="192"/>
      <c r="AT649" s="186" t="s">
        <v>280</v>
      </c>
      <c r="AU649" s="186" t="s">
        <v>88</v>
      </c>
      <c r="AV649" s="13" t="s">
        <v>88</v>
      </c>
      <c r="AW649" s="13" t="s">
        <v>29</v>
      </c>
      <c r="AX649" s="13" t="s">
        <v>75</v>
      </c>
      <c r="AY649" s="186" t="s">
        <v>271</v>
      </c>
    </row>
    <row r="650" spans="1:65" s="13" customFormat="1" ht="28.5" x14ac:dyDescent="0.1">
      <c r="B650" s="184"/>
      <c r="D650" s="185" t="s">
        <v>280</v>
      </c>
      <c r="E650" s="186" t="s">
        <v>1</v>
      </c>
      <c r="F650" s="187" t="s">
        <v>1428</v>
      </c>
      <c r="H650" s="188">
        <v>38.450000000000003</v>
      </c>
      <c r="I650" s="189"/>
      <c r="L650" s="184"/>
      <c r="M650" s="190"/>
      <c r="N650" s="191"/>
      <c r="O650" s="191"/>
      <c r="P650" s="191"/>
      <c r="Q650" s="191"/>
      <c r="R650" s="191"/>
      <c r="S650" s="191"/>
      <c r="T650" s="192"/>
      <c r="AT650" s="186" t="s">
        <v>280</v>
      </c>
      <c r="AU650" s="186" t="s">
        <v>88</v>
      </c>
      <c r="AV650" s="13" t="s">
        <v>88</v>
      </c>
      <c r="AW650" s="13" t="s">
        <v>29</v>
      </c>
      <c r="AX650" s="13" t="s">
        <v>75</v>
      </c>
      <c r="AY650" s="186" t="s">
        <v>271</v>
      </c>
    </row>
    <row r="651" spans="1:65" s="15" customFormat="1" x14ac:dyDescent="0.1">
      <c r="B651" s="201"/>
      <c r="D651" s="185" t="s">
        <v>280</v>
      </c>
      <c r="E651" s="202" t="s">
        <v>1</v>
      </c>
      <c r="F651" s="203" t="s">
        <v>293</v>
      </c>
      <c r="H651" s="204">
        <v>159.43</v>
      </c>
      <c r="I651" s="205"/>
      <c r="L651" s="201"/>
      <c r="M651" s="206"/>
      <c r="N651" s="207"/>
      <c r="O651" s="207"/>
      <c r="P651" s="207"/>
      <c r="Q651" s="207"/>
      <c r="R651" s="207"/>
      <c r="S651" s="207"/>
      <c r="T651" s="208"/>
      <c r="AT651" s="202" t="s">
        <v>280</v>
      </c>
      <c r="AU651" s="202" t="s">
        <v>88</v>
      </c>
      <c r="AV651" s="15" t="s">
        <v>286</v>
      </c>
      <c r="AW651" s="15" t="s">
        <v>29</v>
      </c>
      <c r="AX651" s="15" t="s">
        <v>75</v>
      </c>
      <c r="AY651" s="202" t="s">
        <v>271</v>
      </c>
    </row>
    <row r="652" spans="1:65" s="13" customFormat="1" x14ac:dyDescent="0.1">
      <c r="B652" s="184"/>
      <c r="D652" s="185" t="s">
        <v>280</v>
      </c>
      <c r="E652" s="186" t="s">
        <v>1</v>
      </c>
      <c r="F652" s="187" t="s">
        <v>813</v>
      </c>
      <c r="H652" s="188">
        <v>105.2</v>
      </c>
      <c r="I652" s="189"/>
      <c r="L652" s="184"/>
      <c r="M652" s="190"/>
      <c r="N652" s="191"/>
      <c r="O652" s="191"/>
      <c r="P652" s="191"/>
      <c r="Q652" s="191"/>
      <c r="R652" s="191"/>
      <c r="S652" s="191"/>
      <c r="T652" s="192"/>
      <c r="AT652" s="186" t="s">
        <v>280</v>
      </c>
      <c r="AU652" s="186" t="s">
        <v>88</v>
      </c>
      <c r="AV652" s="13" t="s">
        <v>88</v>
      </c>
      <c r="AW652" s="13" t="s">
        <v>29</v>
      </c>
      <c r="AX652" s="13" t="s">
        <v>75</v>
      </c>
      <c r="AY652" s="186" t="s">
        <v>271</v>
      </c>
    </row>
    <row r="653" spans="1:65" s="13" customFormat="1" ht="19.5" x14ac:dyDescent="0.1">
      <c r="B653" s="184"/>
      <c r="D653" s="185" t="s">
        <v>280</v>
      </c>
      <c r="E653" s="186" t="s">
        <v>1</v>
      </c>
      <c r="F653" s="187" t="s">
        <v>1429</v>
      </c>
      <c r="H653" s="188">
        <v>18.82</v>
      </c>
      <c r="I653" s="189"/>
      <c r="L653" s="184"/>
      <c r="M653" s="190"/>
      <c r="N653" s="191"/>
      <c r="O653" s="191"/>
      <c r="P653" s="191"/>
      <c r="Q653" s="191"/>
      <c r="R653" s="191"/>
      <c r="S653" s="191"/>
      <c r="T653" s="192"/>
      <c r="AT653" s="186" t="s">
        <v>280</v>
      </c>
      <c r="AU653" s="186" t="s">
        <v>88</v>
      </c>
      <c r="AV653" s="13" t="s">
        <v>88</v>
      </c>
      <c r="AW653" s="13" t="s">
        <v>29</v>
      </c>
      <c r="AX653" s="13" t="s">
        <v>75</v>
      </c>
      <c r="AY653" s="186" t="s">
        <v>271</v>
      </c>
    </row>
    <row r="654" spans="1:65" s="15" customFormat="1" x14ac:dyDescent="0.1">
      <c r="B654" s="201"/>
      <c r="D654" s="185" t="s">
        <v>280</v>
      </c>
      <c r="E654" s="202" t="s">
        <v>1</v>
      </c>
      <c r="F654" s="203" t="s">
        <v>293</v>
      </c>
      <c r="H654" s="204">
        <v>124.02</v>
      </c>
      <c r="I654" s="205"/>
      <c r="L654" s="201"/>
      <c r="M654" s="206"/>
      <c r="N654" s="207"/>
      <c r="O654" s="207"/>
      <c r="P654" s="207"/>
      <c r="Q654" s="207"/>
      <c r="R654" s="207"/>
      <c r="S654" s="207"/>
      <c r="T654" s="208"/>
      <c r="AT654" s="202" t="s">
        <v>280</v>
      </c>
      <c r="AU654" s="202" t="s">
        <v>88</v>
      </c>
      <c r="AV654" s="15" t="s">
        <v>286</v>
      </c>
      <c r="AW654" s="15" t="s">
        <v>29</v>
      </c>
      <c r="AX654" s="15" t="s">
        <v>75</v>
      </c>
      <c r="AY654" s="202" t="s">
        <v>271</v>
      </c>
    </row>
    <row r="655" spans="1:65" s="13" customFormat="1" x14ac:dyDescent="0.1">
      <c r="B655" s="184"/>
      <c r="D655" s="185" t="s">
        <v>280</v>
      </c>
      <c r="E655" s="186" t="s">
        <v>1</v>
      </c>
      <c r="F655" s="187" t="s">
        <v>815</v>
      </c>
      <c r="H655" s="188">
        <v>107.5</v>
      </c>
      <c r="I655" s="189"/>
      <c r="L655" s="184"/>
      <c r="M655" s="190"/>
      <c r="N655" s="191"/>
      <c r="O655" s="191"/>
      <c r="P655" s="191"/>
      <c r="Q655" s="191"/>
      <c r="R655" s="191"/>
      <c r="S655" s="191"/>
      <c r="T655" s="192"/>
      <c r="AT655" s="186" t="s">
        <v>280</v>
      </c>
      <c r="AU655" s="186" t="s">
        <v>88</v>
      </c>
      <c r="AV655" s="13" t="s">
        <v>88</v>
      </c>
      <c r="AW655" s="13" t="s">
        <v>29</v>
      </c>
      <c r="AX655" s="13" t="s">
        <v>75</v>
      </c>
      <c r="AY655" s="186" t="s">
        <v>271</v>
      </c>
    </row>
    <row r="656" spans="1:65" s="13" customFormat="1" ht="19.5" x14ac:dyDescent="0.1">
      <c r="B656" s="184"/>
      <c r="D656" s="185" t="s">
        <v>280</v>
      </c>
      <c r="E656" s="186" t="s">
        <v>1</v>
      </c>
      <c r="F656" s="187" t="s">
        <v>1430</v>
      </c>
      <c r="H656" s="188">
        <v>31.61</v>
      </c>
      <c r="I656" s="189"/>
      <c r="L656" s="184"/>
      <c r="M656" s="190"/>
      <c r="N656" s="191"/>
      <c r="O656" s="191"/>
      <c r="P656" s="191"/>
      <c r="Q656" s="191"/>
      <c r="R656" s="191"/>
      <c r="S656" s="191"/>
      <c r="T656" s="192"/>
      <c r="AT656" s="186" t="s">
        <v>280</v>
      </c>
      <c r="AU656" s="186" t="s">
        <v>88</v>
      </c>
      <c r="AV656" s="13" t="s">
        <v>88</v>
      </c>
      <c r="AW656" s="13" t="s">
        <v>29</v>
      </c>
      <c r="AX656" s="13" t="s">
        <v>75</v>
      </c>
      <c r="AY656" s="186" t="s">
        <v>271</v>
      </c>
    </row>
    <row r="657" spans="1:65" s="15" customFormat="1" x14ac:dyDescent="0.1">
      <c r="B657" s="201"/>
      <c r="D657" s="185" t="s">
        <v>280</v>
      </c>
      <c r="E657" s="202" t="s">
        <v>1</v>
      </c>
      <c r="F657" s="203" t="s">
        <v>293</v>
      </c>
      <c r="H657" s="204">
        <v>139.11000000000001</v>
      </c>
      <c r="I657" s="205"/>
      <c r="L657" s="201"/>
      <c r="M657" s="206"/>
      <c r="N657" s="207"/>
      <c r="O657" s="207"/>
      <c r="P657" s="207"/>
      <c r="Q657" s="207"/>
      <c r="R657" s="207"/>
      <c r="S657" s="207"/>
      <c r="T657" s="208"/>
      <c r="AT657" s="202" t="s">
        <v>280</v>
      </c>
      <c r="AU657" s="202" t="s">
        <v>88</v>
      </c>
      <c r="AV657" s="15" t="s">
        <v>286</v>
      </c>
      <c r="AW657" s="15" t="s">
        <v>29</v>
      </c>
      <c r="AX657" s="15" t="s">
        <v>75</v>
      </c>
      <c r="AY657" s="202" t="s">
        <v>271</v>
      </c>
    </row>
    <row r="658" spans="1:65" s="13" customFormat="1" x14ac:dyDescent="0.1">
      <c r="B658" s="184"/>
      <c r="D658" s="185" t="s">
        <v>280</v>
      </c>
      <c r="E658" s="186" t="s">
        <v>1</v>
      </c>
      <c r="F658" s="187" t="s">
        <v>817</v>
      </c>
      <c r="H658" s="188">
        <v>3.28</v>
      </c>
      <c r="I658" s="189"/>
      <c r="L658" s="184"/>
      <c r="M658" s="190"/>
      <c r="N658" s="191"/>
      <c r="O658" s="191"/>
      <c r="P658" s="191"/>
      <c r="Q658" s="191"/>
      <c r="R658" s="191"/>
      <c r="S658" s="191"/>
      <c r="T658" s="192"/>
      <c r="AT658" s="186" t="s">
        <v>280</v>
      </c>
      <c r="AU658" s="186" t="s">
        <v>88</v>
      </c>
      <c r="AV658" s="13" t="s">
        <v>88</v>
      </c>
      <c r="AW658" s="13" t="s">
        <v>29</v>
      </c>
      <c r="AX658" s="13" t="s">
        <v>75</v>
      </c>
      <c r="AY658" s="186" t="s">
        <v>271</v>
      </c>
    </row>
    <row r="659" spans="1:65" s="13" customFormat="1" x14ac:dyDescent="0.1">
      <c r="B659" s="184"/>
      <c r="D659" s="185" t="s">
        <v>280</v>
      </c>
      <c r="E659" s="186" t="s">
        <v>1</v>
      </c>
      <c r="F659" s="187" t="s">
        <v>1431</v>
      </c>
      <c r="H659" s="188">
        <v>3.83</v>
      </c>
      <c r="I659" s="189"/>
      <c r="L659" s="184"/>
      <c r="M659" s="190"/>
      <c r="N659" s="191"/>
      <c r="O659" s="191"/>
      <c r="P659" s="191"/>
      <c r="Q659" s="191"/>
      <c r="R659" s="191"/>
      <c r="S659" s="191"/>
      <c r="T659" s="192"/>
      <c r="AT659" s="186" t="s">
        <v>280</v>
      </c>
      <c r="AU659" s="186" t="s">
        <v>88</v>
      </c>
      <c r="AV659" s="13" t="s">
        <v>88</v>
      </c>
      <c r="AW659" s="13" t="s">
        <v>29</v>
      </c>
      <c r="AX659" s="13" t="s">
        <v>75</v>
      </c>
      <c r="AY659" s="186" t="s">
        <v>271</v>
      </c>
    </row>
    <row r="660" spans="1:65" s="15" customFormat="1" x14ac:dyDescent="0.1">
      <c r="B660" s="201"/>
      <c r="D660" s="185" t="s">
        <v>280</v>
      </c>
      <c r="E660" s="202" t="s">
        <v>1</v>
      </c>
      <c r="F660" s="203" t="s">
        <v>293</v>
      </c>
      <c r="H660" s="204">
        <v>7.11</v>
      </c>
      <c r="I660" s="205"/>
      <c r="L660" s="201"/>
      <c r="M660" s="206"/>
      <c r="N660" s="207"/>
      <c r="O660" s="207"/>
      <c r="P660" s="207"/>
      <c r="Q660" s="207"/>
      <c r="R660" s="207"/>
      <c r="S660" s="207"/>
      <c r="T660" s="208"/>
      <c r="AT660" s="202" t="s">
        <v>280</v>
      </c>
      <c r="AU660" s="202" t="s">
        <v>88</v>
      </c>
      <c r="AV660" s="15" t="s">
        <v>286</v>
      </c>
      <c r="AW660" s="15" t="s">
        <v>29</v>
      </c>
      <c r="AX660" s="15" t="s">
        <v>75</v>
      </c>
      <c r="AY660" s="202" t="s">
        <v>271</v>
      </c>
    </row>
    <row r="661" spans="1:65" s="13" customFormat="1" x14ac:dyDescent="0.1">
      <c r="B661" s="184"/>
      <c r="D661" s="185" t="s">
        <v>280</v>
      </c>
      <c r="E661" s="186" t="s">
        <v>1</v>
      </c>
      <c r="F661" s="187" t="s">
        <v>819</v>
      </c>
      <c r="H661" s="188">
        <v>107.5</v>
      </c>
      <c r="I661" s="189"/>
      <c r="L661" s="184"/>
      <c r="M661" s="190"/>
      <c r="N661" s="191"/>
      <c r="O661" s="191"/>
      <c r="P661" s="191"/>
      <c r="Q661" s="191"/>
      <c r="R661" s="191"/>
      <c r="S661" s="191"/>
      <c r="T661" s="192"/>
      <c r="AT661" s="186" t="s">
        <v>280</v>
      </c>
      <c r="AU661" s="186" t="s">
        <v>88</v>
      </c>
      <c r="AV661" s="13" t="s">
        <v>88</v>
      </c>
      <c r="AW661" s="13" t="s">
        <v>29</v>
      </c>
      <c r="AX661" s="13" t="s">
        <v>75</v>
      </c>
      <c r="AY661" s="186" t="s">
        <v>271</v>
      </c>
    </row>
    <row r="662" spans="1:65" s="13" customFormat="1" ht="19.5" x14ac:dyDescent="0.1">
      <c r="B662" s="184"/>
      <c r="D662" s="185" t="s">
        <v>280</v>
      </c>
      <c r="E662" s="186" t="s">
        <v>1</v>
      </c>
      <c r="F662" s="187" t="s">
        <v>1432</v>
      </c>
      <c r="H662" s="188">
        <v>84.39</v>
      </c>
      <c r="I662" s="189"/>
      <c r="L662" s="184"/>
      <c r="M662" s="190"/>
      <c r="N662" s="191"/>
      <c r="O662" s="191"/>
      <c r="P662" s="191"/>
      <c r="Q662" s="191"/>
      <c r="R662" s="191"/>
      <c r="S662" s="191"/>
      <c r="T662" s="192"/>
      <c r="AT662" s="186" t="s">
        <v>280</v>
      </c>
      <c r="AU662" s="186" t="s">
        <v>88</v>
      </c>
      <c r="AV662" s="13" t="s">
        <v>88</v>
      </c>
      <c r="AW662" s="13" t="s">
        <v>29</v>
      </c>
      <c r="AX662" s="13" t="s">
        <v>75</v>
      </c>
      <c r="AY662" s="186" t="s">
        <v>271</v>
      </c>
    </row>
    <row r="663" spans="1:65" s="15" customFormat="1" x14ac:dyDescent="0.1">
      <c r="B663" s="201"/>
      <c r="D663" s="185" t="s">
        <v>280</v>
      </c>
      <c r="E663" s="202" t="s">
        <v>1</v>
      </c>
      <c r="F663" s="203" t="s">
        <v>293</v>
      </c>
      <c r="H663" s="204">
        <v>191.89</v>
      </c>
      <c r="I663" s="205"/>
      <c r="L663" s="201"/>
      <c r="M663" s="206"/>
      <c r="N663" s="207"/>
      <c r="O663" s="207"/>
      <c r="P663" s="207"/>
      <c r="Q663" s="207"/>
      <c r="R663" s="207"/>
      <c r="S663" s="207"/>
      <c r="T663" s="208"/>
      <c r="AT663" s="202" t="s">
        <v>280</v>
      </c>
      <c r="AU663" s="202" t="s">
        <v>88</v>
      </c>
      <c r="AV663" s="15" t="s">
        <v>286</v>
      </c>
      <c r="AW663" s="15" t="s">
        <v>29</v>
      </c>
      <c r="AX663" s="15" t="s">
        <v>75</v>
      </c>
      <c r="AY663" s="202" t="s">
        <v>271</v>
      </c>
    </row>
    <row r="664" spans="1:65" s="14" customFormat="1" x14ac:dyDescent="0.1">
      <c r="B664" s="193"/>
      <c r="D664" s="185" t="s">
        <v>280</v>
      </c>
      <c r="E664" s="194" t="s">
        <v>1</v>
      </c>
      <c r="F664" s="195" t="s">
        <v>282</v>
      </c>
      <c r="H664" s="196">
        <v>621.55999999999995</v>
      </c>
      <c r="I664" s="197"/>
      <c r="L664" s="193"/>
      <c r="M664" s="198"/>
      <c r="N664" s="199"/>
      <c r="O664" s="199"/>
      <c r="P664" s="199"/>
      <c r="Q664" s="199"/>
      <c r="R664" s="199"/>
      <c r="S664" s="199"/>
      <c r="T664" s="200"/>
      <c r="AT664" s="194" t="s">
        <v>280</v>
      </c>
      <c r="AU664" s="194" t="s">
        <v>88</v>
      </c>
      <c r="AV664" s="14" t="s">
        <v>278</v>
      </c>
      <c r="AW664" s="14" t="s">
        <v>29</v>
      </c>
      <c r="AX664" s="14" t="s">
        <v>82</v>
      </c>
      <c r="AY664" s="194" t="s">
        <v>271</v>
      </c>
    </row>
    <row r="665" spans="1:65" s="2" customFormat="1" ht="21.75" customHeight="1" x14ac:dyDescent="0.15">
      <c r="A665" s="35"/>
      <c r="B665" s="141"/>
      <c r="C665" s="224" t="s">
        <v>1469</v>
      </c>
      <c r="D665" s="224" t="s">
        <v>1138</v>
      </c>
      <c r="E665" s="226" t="s">
        <v>1434</v>
      </c>
      <c r="F665" s="227" t="s">
        <v>1435</v>
      </c>
      <c r="G665" s="228" t="s">
        <v>277</v>
      </c>
      <c r="H665" s="229">
        <v>714.79</v>
      </c>
      <c r="I665" s="230"/>
      <c r="J665" s="229">
        <f>ROUND(I665*H665,2)</f>
        <v>0</v>
      </c>
      <c r="K665" s="231"/>
      <c r="L665" s="232"/>
      <c r="M665" s="233" t="s">
        <v>1</v>
      </c>
      <c r="N665" s="234" t="s">
        <v>41</v>
      </c>
      <c r="O665" s="61"/>
      <c r="P665" s="181">
        <f>O665*H665</f>
        <v>0</v>
      </c>
      <c r="Q665" s="181">
        <v>1.9000000000000001E-4</v>
      </c>
      <c r="R665" s="181">
        <f>Q665*H665</f>
        <v>0.13581009999999999</v>
      </c>
      <c r="S665" s="181">
        <v>0</v>
      </c>
      <c r="T665" s="182">
        <f>S665*H665</f>
        <v>0</v>
      </c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  <c r="AE665" s="35"/>
      <c r="AR665" s="183" t="s">
        <v>478</v>
      </c>
      <c r="AT665" s="183" t="s">
        <v>1138</v>
      </c>
      <c r="AU665" s="183" t="s">
        <v>88</v>
      </c>
      <c r="AY665" s="18" t="s">
        <v>271</v>
      </c>
      <c r="BE665" s="105">
        <f>IF(N665="základná",J665,0)</f>
        <v>0</v>
      </c>
      <c r="BF665" s="105">
        <f>IF(N665="znížená",J665,0)</f>
        <v>0</v>
      </c>
      <c r="BG665" s="105">
        <f>IF(N665="zákl. prenesená",J665,0)</f>
        <v>0</v>
      </c>
      <c r="BH665" s="105">
        <f>IF(N665="zníž. prenesená",J665,0)</f>
        <v>0</v>
      </c>
      <c r="BI665" s="105">
        <f>IF(N665="nulová",J665,0)</f>
        <v>0</v>
      </c>
      <c r="BJ665" s="18" t="s">
        <v>88</v>
      </c>
      <c r="BK665" s="105">
        <f>ROUND(I665*H665,2)</f>
        <v>0</v>
      </c>
      <c r="BL665" s="18" t="s">
        <v>367</v>
      </c>
      <c r="BM665" s="183" t="s">
        <v>4764</v>
      </c>
    </row>
    <row r="666" spans="1:65" s="13" customFormat="1" x14ac:dyDescent="0.1">
      <c r="B666" s="184"/>
      <c r="D666" s="185" t="s">
        <v>280</v>
      </c>
      <c r="F666" s="187" t="s">
        <v>4765</v>
      </c>
      <c r="H666" s="188">
        <v>714.79</v>
      </c>
      <c r="I666" s="189"/>
      <c r="L666" s="184"/>
      <c r="M666" s="190"/>
      <c r="N666" s="191"/>
      <c r="O666" s="191"/>
      <c r="P666" s="191"/>
      <c r="Q666" s="191"/>
      <c r="R666" s="191"/>
      <c r="S666" s="191"/>
      <c r="T666" s="192"/>
      <c r="AT666" s="186" t="s">
        <v>280</v>
      </c>
      <c r="AU666" s="186" t="s">
        <v>88</v>
      </c>
      <c r="AV666" s="13" t="s">
        <v>88</v>
      </c>
      <c r="AW666" s="13" t="s">
        <v>3</v>
      </c>
      <c r="AX666" s="13" t="s">
        <v>82</v>
      </c>
      <c r="AY666" s="186" t="s">
        <v>271</v>
      </c>
    </row>
    <row r="667" spans="1:65" s="2" customFormat="1" ht="44.25" customHeight="1" x14ac:dyDescent="0.15">
      <c r="A667" s="35"/>
      <c r="B667" s="141"/>
      <c r="C667" s="172" t="s">
        <v>1473</v>
      </c>
      <c r="D667" s="172" t="s">
        <v>274</v>
      </c>
      <c r="E667" s="173" t="s">
        <v>1439</v>
      </c>
      <c r="F667" s="174" t="s">
        <v>1440</v>
      </c>
      <c r="G667" s="175" t="s">
        <v>277</v>
      </c>
      <c r="H667" s="176">
        <v>131.13</v>
      </c>
      <c r="I667" s="177"/>
      <c r="J667" s="176">
        <f>ROUND(I667*H667,2)</f>
        <v>0</v>
      </c>
      <c r="K667" s="178"/>
      <c r="L667" s="36"/>
      <c r="M667" s="179" t="s">
        <v>1</v>
      </c>
      <c r="N667" s="180" t="s">
        <v>41</v>
      </c>
      <c r="O667" s="61"/>
      <c r="P667" s="181">
        <f>O667*H667</f>
        <v>0</v>
      </c>
      <c r="Q667" s="181">
        <v>0</v>
      </c>
      <c r="R667" s="181">
        <f>Q667*H667</f>
        <v>0</v>
      </c>
      <c r="S667" s="181">
        <v>0</v>
      </c>
      <c r="T667" s="182">
        <f>S667*H667</f>
        <v>0</v>
      </c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R667" s="183" t="s">
        <v>367</v>
      </c>
      <c r="AT667" s="183" t="s">
        <v>274</v>
      </c>
      <c r="AU667" s="183" t="s">
        <v>88</v>
      </c>
      <c r="AY667" s="18" t="s">
        <v>271</v>
      </c>
      <c r="BE667" s="105">
        <f>IF(N667="základná",J667,0)</f>
        <v>0</v>
      </c>
      <c r="BF667" s="105">
        <f>IF(N667="znížená",J667,0)</f>
        <v>0</v>
      </c>
      <c r="BG667" s="105">
        <f>IF(N667="zákl. prenesená",J667,0)</f>
        <v>0</v>
      </c>
      <c r="BH667" s="105">
        <f>IF(N667="zníž. prenesená",J667,0)</f>
        <v>0</v>
      </c>
      <c r="BI667" s="105">
        <f>IF(N667="nulová",J667,0)</f>
        <v>0</v>
      </c>
      <c r="BJ667" s="18" t="s">
        <v>88</v>
      </c>
      <c r="BK667" s="105">
        <f>ROUND(I667*H667,2)</f>
        <v>0</v>
      </c>
      <c r="BL667" s="18" t="s">
        <v>367</v>
      </c>
      <c r="BM667" s="183" t="s">
        <v>4766</v>
      </c>
    </row>
    <row r="668" spans="1:65" s="13" customFormat="1" x14ac:dyDescent="0.1">
      <c r="B668" s="184"/>
      <c r="D668" s="185" t="s">
        <v>280</v>
      </c>
      <c r="E668" s="186" t="s">
        <v>1</v>
      </c>
      <c r="F668" s="187" t="s">
        <v>813</v>
      </c>
      <c r="H668" s="188">
        <v>105.2</v>
      </c>
      <c r="I668" s="189"/>
      <c r="L668" s="184"/>
      <c r="M668" s="190"/>
      <c r="N668" s="191"/>
      <c r="O668" s="191"/>
      <c r="P668" s="191"/>
      <c r="Q668" s="191"/>
      <c r="R668" s="191"/>
      <c r="S668" s="191"/>
      <c r="T668" s="192"/>
      <c r="AT668" s="186" t="s">
        <v>280</v>
      </c>
      <c r="AU668" s="186" t="s">
        <v>88</v>
      </c>
      <c r="AV668" s="13" t="s">
        <v>88</v>
      </c>
      <c r="AW668" s="13" t="s">
        <v>29</v>
      </c>
      <c r="AX668" s="13" t="s">
        <v>75</v>
      </c>
      <c r="AY668" s="186" t="s">
        <v>271</v>
      </c>
    </row>
    <row r="669" spans="1:65" s="13" customFormat="1" ht="19.5" x14ac:dyDescent="0.1">
      <c r="B669" s="184"/>
      <c r="D669" s="185" t="s">
        <v>280</v>
      </c>
      <c r="E669" s="186" t="s">
        <v>1</v>
      </c>
      <c r="F669" s="187" t="s">
        <v>1429</v>
      </c>
      <c r="H669" s="188">
        <v>18.82</v>
      </c>
      <c r="I669" s="189"/>
      <c r="L669" s="184"/>
      <c r="M669" s="190"/>
      <c r="N669" s="191"/>
      <c r="O669" s="191"/>
      <c r="P669" s="191"/>
      <c r="Q669" s="191"/>
      <c r="R669" s="191"/>
      <c r="S669" s="191"/>
      <c r="T669" s="192"/>
      <c r="AT669" s="186" t="s">
        <v>280</v>
      </c>
      <c r="AU669" s="186" t="s">
        <v>88</v>
      </c>
      <c r="AV669" s="13" t="s">
        <v>88</v>
      </c>
      <c r="AW669" s="13" t="s">
        <v>29</v>
      </c>
      <c r="AX669" s="13" t="s">
        <v>75</v>
      </c>
      <c r="AY669" s="186" t="s">
        <v>271</v>
      </c>
    </row>
    <row r="670" spans="1:65" s="15" customFormat="1" x14ac:dyDescent="0.1">
      <c r="B670" s="201"/>
      <c r="D670" s="185" t="s">
        <v>280</v>
      </c>
      <c r="E670" s="202" t="s">
        <v>1</v>
      </c>
      <c r="F670" s="203" t="s">
        <v>293</v>
      </c>
      <c r="H670" s="204">
        <v>124.02</v>
      </c>
      <c r="I670" s="205"/>
      <c r="L670" s="201"/>
      <c r="M670" s="206"/>
      <c r="N670" s="207"/>
      <c r="O670" s="207"/>
      <c r="P670" s="207"/>
      <c r="Q670" s="207"/>
      <c r="R670" s="207"/>
      <c r="S670" s="207"/>
      <c r="T670" s="208"/>
      <c r="AT670" s="202" t="s">
        <v>280</v>
      </c>
      <c r="AU670" s="202" t="s">
        <v>88</v>
      </c>
      <c r="AV670" s="15" t="s">
        <v>286</v>
      </c>
      <c r="AW670" s="15" t="s">
        <v>29</v>
      </c>
      <c r="AX670" s="15" t="s">
        <v>75</v>
      </c>
      <c r="AY670" s="202" t="s">
        <v>271</v>
      </c>
    </row>
    <row r="671" spans="1:65" s="13" customFormat="1" x14ac:dyDescent="0.1">
      <c r="B671" s="184"/>
      <c r="D671" s="185" t="s">
        <v>280</v>
      </c>
      <c r="E671" s="186" t="s">
        <v>1</v>
      </c>
      <c r="F671" s="187" t="s">
        <v>817</v>
      </c>
      <c r="H671" s="188">
        <v>3.28</v>
      </c>
      <c r="I671" s="189"/>
      <c r="L671" s="184"/>
      <c r="M671" s="190"/>
      <c r="N671" s="191"/>
      <c r="O671" s="191"/>
      <c r="P671" s="191"/>
      <c r="Q671" s="191"/>
      <c r="R671" s="191"/>
      <c r="S671" s="191"/>
      <c r="T671" s="192"/>
      <c r="AT671" s="186" t="s">
        <v>280</v>
      </c>
      <c r="AU671" s="186" t="s">
        <v>88</v>
      </c>
      <c r="AV671" s="13" t="s">
        <v>88</v>
      </c>
      <c r="AW671" s="13" t="s">
        <v>29</v>
      </c>
      <c r="AX671" s="13" t="s">
        <v>75</v>
      </c>
      <c r="AY671" s="186" t="s">
        <v>271</v>
      </c>
    </row>
    <row r="672" spans="1:65" s="13" customFormat="1" x14ac:dyDescent="0.1">
      <c r="B672" s="184"/>
      <c r="D672" s="185" t="s">
        <v>280</v>
      </c>
      <c r="E672" s="186" t="s">
        <v>1</v>
      </c>
      <c r="F672" s="187" t="s">
        <v>1431</v>
      </c>
      <c r="H672" s="188">
        <v>3.83</v>
      </c>
      <c r="I672" s="189"/>
      <c r="L672" s="184"/>
      <c r="M672" s="190"/>
      <c r="N672" s="191"/>
      <c r="O672" s="191"/>
      <c r="P672" s="191"/>
      <c r="Q672" s="191"/>
      <c r="R672" s="191"/>
      <c r="S672" s="191"/>
      <c r="T672" s="192"/>
      <c r="AT672" s="186" t="s">
        <v>280</v>
      </c>
      <c r="AU672" s="186" t="s">
        <v>88</v>
      </c>
      <c r="AV672" s="13" t="s">
        <v>88</v>
      </c>
      <c r="AW672" s="13" t="s">
        <v>29</v>
      </c>
      <c r="AX672" s="13" t="s">
        <v>75</v>
      </c>
      <c r="AY672" s="186" t="s">
        <v>271</v>
      </c>
    </row>
    <row r="673" spans="1:65" s="15" customFormat="1" x14ac:dyDescent="0.1">
      <c r="B673" s="201"/>
      <c r="D673" s="185" t="s">
        <v>280</v>
      </c>
      <c r="E673" s="202" t="s">
        <v>1</v>
      </c>
      <c r="F673" s="203" t="s">
        <v>293</v>
      </c>
      <c r="H673" s="204">
        <v>7.11</v>
      </c>
      <c r="I673" s="205"/>
      <c r="L673" s="201"/>
      <c r="M673" s="206"/>
      <c r="N673" s="207"/>
      <c r="O673" s="207"/>
      <c r="P673" s="207"/>
      <c r="Q673" s="207"/>
      <c r="R673" s="207"/>
      <c r="S673" s="207"/>
      <c r="T673" s="208"/>
      <c r="AT673" s="202" t="s">
        <v>280</v>
      </c>
      <c r="AU673" s="202" t="s">
        <v>88</v>
      </c>
      <c r="AV673" s="15" t="s">
        <v>286</v>
      </c>
      <c r="AW673" s="15" t="s">
        <v>29</v>
      </c>
      <c r="AX673" s="15" t="s">
        <v>75</v>
      </c>
      <c r="AY673" s="202" t="s">
        <v>271</v>
      </c>
    </row>
    <row r="674" spans="1:65" s="14" customFormat="1" x14ac:dyDescent="0.1">
      <c r="B674" s="193"/>
      <c r="D674" s="185" t="s">
        <v>280</v>
      </c>
      <c r="E674" s="194" t="s">
        <v>1</v>
      </c>
      <c r="F674" s="195" t="s">
        <v>282</v>
      </c>
      <c r="H674" s="196">
        <v>131.13</v>
      </c>
      <c r="I674" s="197"/>
      <c r="L674" s="193"/>
      <c r="M674" s="198"/>
      <c r="N674" s="199"/>
      <c r="O674" s="199"/>
      <c r="P674" s="199"/>
      <c r="Q674" s="199"/>
      <c r="R674" s="199"/>
      <c r="S674" s="199"/>
      <c r="T674" s="200"/>
      <c r="AT674" s="194" t="s">
        <v>280</v>
      </c>
      <c r="AU674" s="194" t="s">
        <v>88</v>
      </c>
      <c r="AV674" s="14" t="s">
        <v>278</v>
      </c>
      <c r="AW674" s="14" t="s">
        <v>29</v>
      </c>
      <c r="AX674" s="14" t="s">
        <v>82</v>
      </c>
      <c r="AY674" s="194" t="s">
        <v>271</v>
      </c>
    </row>
    <row r="675" spans="1:65" s="2" customFormat="1" ht="16.5" customHeight="1" x14ac:dyDescent="0.15">
      <c r="A675" s="35"/>
      <c r="B675" s="141"/>
      <c r="C675" s="224" t="s">
        <v>1478</v>
      </c>
      <c r="D675" s="224" t="s">
        <v>1138</v>
      </c>
      <c r="E675" s="226" t="s">
        <v>1443</v>
      </c>
      <c r="F675" s="227" t="s">
        <v>1444</v>
      </c>
      <c r="G675" s="228" t="s">
        <v>412</v>
      </c>
      <c r="H675" s="229">
        <v>0.01</v>
      </c>
      <c r="I675" s="230"/>
      <c r="J675" s="229">
        <f>ROUND(I675*H675,2)</f>
        <v>0</v>
      </c>
      <c r="K675" s="231"/>
      <c r="L675" s="232"/>
      <c r="M675" s="233" t="s">
        <v>1</v>
      </c>
      <c r="N675" s="234" t="s">
        <v>41</v>
      </c>
      <c r="O675" s="61"/>
      <c r="P675" s="181">
        <f>O675*H675</f>
        <v>0</v>
      </c>
      <c r="Q675" s="181">
        <v>1</v>
      </c>
      <c r="R675" s="181">
        <f>Q675*H675</f>
        <v>0.01</v>
      </c>
      <c r="S675" s="181">
        <v>0</v>
      </c>
      <c r="T675" s="182">
        <f>S675*H675</f>
        <v>0</v>
      </c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  <c r="AR675" s="183" t="s">
        <v>478</v>
      </c>
      <c r="AT675" s="183" t="s">
        <v>1138</v>
      </c>
      <c r="AU675" s="183" t="s">
        <v>88</v>
      </c>
      <c r="AY675" s="18" t="s">
        <v>271</v>
      </c>
      <c r="BE675" s="105">
        <f>IF(N675="základná",J675,0)</f>
        <v>0</v>
      </c>
      <c r="BF675" s="105">
        <f>IF(N675="znížená",J675,0)</f>
        <v>0</v>
      </c>
      <c r="BG675" s="105">
        <f>IF(N675="zákl. prenesená",J675,0)</f>
        <v>0</v>
      </c>
      <c r="BH675" s="105">
        <f>IF(N675="zníž. prenesená",J675,0)</f>
        <v>0</v>
      </c>
      <c r="BI675" s="105">
        <f>IF(N675="nulová",J675,0)</f>
        <v>0</v>
      </c>
      <c r="BJ675" s="18" t="s">
        <v>88</v>
      </c>
      <c r="BK675" s="105">
        <f>ROUND(I675*H675,2)</f>
        <v>0</v>
      </c>
      <c r="BL675" s="18" t="s">
        <v>367</v>
      </c>
      <c r="BM675" s="183" t="s">
        <v>4767</v>
      </c>
    </row>
    <row r="676" spans="1:65" s="2" customFormat="1" ht="16.5" customHeight="1" x14ac:dyDescent="0.15">
      <c r="A676" s="35"/>
      <c r="B676" s="141"/>
      <c r="C676" s="224" t="s">
        <v>1483</v>
      </c>
      <c r="D676" s="224" t="s">
        <v>1138</v>
      </c>
      <c r="E676" s="226" t="s">
        <v>1446</v>
      </c>
      <c r="F676" s="227" t="s">
        <v>1447</v>
      </c>
      <c r="G676" s="228" t="s">
        <v>1375</v>
      </c>
      <c r="H676" s="229">
        <v>1.05</v>
      </c>
      <c r="I676" s="230"/>
      <c r="J676" s="229">
        <f>ROUND(I676*H676,2)</f>
        <v>0</v>
      </c>
      <c r="K676" s="231"/>
      <c r="L676" s="232"/>
      <c r="M676" s="233" t="s">
        <v>1</v>
      </c>
      <c r="N676" s="234" t="s">
        <v>41</v>
      </c>
      <c r="O676" s="61"/>
      <c r="P676" s="181">
        <f>O676*H676</f>
        <v>0</v>
      </c>
      <c r="Q676" s="181">
        <v>1E-3</v>
      </c>
      <c r="R676" s="181">
        <f>Q676*H676</f>
        <v>1.0500000000000002E-3</v>
      </c>
      <c r="S676" s="181">
        <v>0</v>
      </c>
      <c r="T676" s="182">
        <f>S676*H676</f>
        <v>0</v>
      </c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R676" s="183" t="s">
        <v>478</v>
      </c>
      <c r="AT676" s="183" t="s">
        <v>1138</v>
      </c>
      <c r="AU676" s="183" t="s">
        <v>88</v>
      </c>
      <c r="AY676" s="18" t="s">
        <v>271</v>
      </c>
      <c r="BE676" s="105">
        <f>IF(N676="základná",J676,0)</f>
        <v>0</v>
      </c>
      <c r="BF676" s="105">
        <f>IF(N676="znížená",J676,0)</f>
        <v>0</v>
      </c>
      <c r="BG676" s="105">
        <f>IF(N676="zákl. prenesená",J676,0)</f>
        <v>0</v>
      </c>
      <c r="BH676" s="105">
        <f>IF(N676="zníž. prenesená",J676,0)</f>
        <v>0</v>
      </c>
      <c r="BI676" s="105">
        <f>IF(N676="nulová",J676,0)</f>
        <v>0</v>
      </c>
      <c r="BJ676" s="18" t="s">
        <v>88</v>
      </c>
      <c r="BK676" s="105">
        <f>ROUND(I676*H676,2)</f>
        <v>0</v>
      </c>
      <c r="BL676" s="18" t="s">
        <v>367</v>
      </c>
      <c r="BM676" s="183" t="s">
        <v>4768</v>
      </c>
    </row>
    <row r="677" spans="1:65" s="2" customFormat="1" ht="16.5" customHeight="1" x14ac:dyDescent="0.15">
      <c r="A677" s="35"/>
      <c r="B677" s="141"/>
      <c r="C677" s="224" t="s">
        <v>1491</v>
      </c>
      <c r="D677" s="224" t="s">
        <v>1138</v>
      </c>
      <c r="E677" s="226" t="s">
        <v>1450</v>
      </c>
      <c r="F677" s="227" t="s">
        <v>1451</v>
      </c>
      <c r="G677" s="228" t="s">
        <v>302</v>
      </c>
      <c r="H677" s="229">
        <v>91.35</v>
      </c>
      <c r="I677" s="230"/>
      <c r="J677" s="229">
        <f>ROUND(I677*H677,2)</f>
        <v>0</v>
      </c>
      <c r="K677" s="231"/>
      <c r="L677" s="232"/>
      <c r="M677" s="233" t="s">
        <v>1</v>
      </c>
      <c r="N677" s="234" t="s">
        <v>41</v>
      </c>
      <c r="O677" s="61"/>
      <c r="P677" s="181">
        <f>O677*H677</f>
        <v>0</v>
      </c>
      <c r="Q677" s="181">
        <v>1E-3</v>
      </c>
      <c r="R677" s="181">
        <f>Q677*H677</f>
        <v>9.1350000000000001E-2</v>
      </c>
      <c r="S677" s="181">
        <v>0</v>
      </c>
      <c r="T677" s="182">
        <f>S677*H677</f>
        <v>0</v>
      </c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  <c r="AE677" s="35"/>
      <c r="AR677" s="183" t="s">
        <v>478</v>
      </c>
      <c r="AT677" s="183" t="s">
        <v>1138</v>
      </c>
      <c r="AU677" s="183" t="s">
        <v>88</v>
      </c>
      <c r="AY677" s="18" t="s">
        <v>271</v>
      </c>
      <c r="BE677" s="105">
        <f>IF(N677="základná",J677,0)</f>
        <v>0</v>
      </c>
      <c r="BF677" s="105">
        <f>IF(N677="znížená",J677,0)</f>
        <v>0</v>
      </c>
      <c r="BG677" s="105">
        <f>IF(N677="zákl. prenesená",J677,0)</f>
        <v>0</v>
      </c>
      <c r="BH677" s="105">
        <f>IF(N677="zníž. prenesená",J677,0)</f>
        <v>0</v>
      </c>
      <c r="BI677" s="105">
        <f>IF(N677="nulová",J677,0)</f>
        <v>0</v>
      </c>
      <c r="BJ677" s="18" t="s">
        <v>88</v>
      </c>
      <c r="BK677" s="105">
        <f>ROUND(I677*H677,2)</f>
        <v>0</v>
      </c>
      <c r="BL677" s="18" t="s">
        <v>367</v>
      </c>
      <c r="BM677" s="183" t="s">
        <v>4769</v>
      </c>
    </row>
    <row r="678" spans="1:65" s="2" customFormat="1" ht="33" customHeight="1" x14ac:dyDescent="0.15">
      <c r="A678" s="35"/>
      <c r="B678" s="141"/>
      <c r="C678" s="224" t="s">
        <v>1496</v>
      </c>
      <c r="D678" s="240" t="s">
        <v>1138</v>
      </c>
      <c r="E678" s="226" t="s">
        <v>1454</v>
      </c>
      <c r="F678" s="227" t="s">
        <v>1455</v>
      </c>
      <c r="G678" s="228" t="s">
        <v>277</v>
      </c>
      <c r="H678" s="229">
        <v>150.80000000000001</v>
      </c>
      <c r="I678" s="230"/>
      <c r="J678" s="229">
        <f>ROUND(I678*H678,2)</f>
        <v>0</v>
      </c>
      <c r="K678" s="231"/>
      <c r="L678" s="232"/>
      <c r="M678" s="233" t="s">
        <v>1</v>
      </c>
      <c r="N678" s="234" t="s">
        <v>41</v>
      </c>
      <c r="O678" s="61"/>
      <c r="P678" s="181">
        <f>O678*H678</f>
        <v>0</v>
      </c>
      <c r="Q678" s="181">
        <v>2.2000000000000001E-3</v>
      </c>
      <c r="R678" s="181">
        <f>Q678*H678</f>
        <v>0.33176000000000005</v>
      </c>
      <c r="S678" s="181">
        <v>0</v>
      </c>
      <c r="T678" s="182">
        <f>S678*H678</f>
        <v>0</v>
      </c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R678" s="183" t="s">
        <v>478</v>
      </c>
      <c r="AT678" s="183" t="s">
        <v>1138</v>
      </c>
      <c r="AU678" s="183" t="s">
        <v>88</v>
      </c>
      <c r="AY678" s="18" t="s">
        <v>271</v>
      </c>
      <c r="BE678" s="105">
        <f>IF(N678="základná",J678,0)</f>
        <v>0</v>
      </c>
      <c r="BF678" s="105">
        <f>IF(N678="znížená",J678,0)</f>
        <v>0</v>
      </c>
      <c r="BG678" s="105">
        <f>IF(N678="zákl. prenesená",J678,0)</f>
        <v>0</v>
      </c>
      <c r="BH678" s="105">
        <f>IF(N678="zníž. prenesená",J678,0)</f>
        <v>0</v>
      </c>
      <c r="BI678" s="105">
        <f>IF(N678="nulová",J678,0)</f>
        <v>0</v>
      </c>
      <c r="BJ678" s="18" t="s">
        <v>88</v>
      </c>
      <c r="BK678" s="105">
        <f>ROUND(I678*H678,2)</f>
        <v>0</v>
      </c>
      <c r="BL678" s="18" t="s">
        <v>367</v>
      </c>
      <c r="BM678" s="183" t="s">
        <v>4770</v>
      </c>
    </row>
    <row r="679" spans="1:65" s="2" customFormat="1" ht="33" customHeight="1" x14ac:dyDescent="0.15">
      <c r="A679" s="35"/>
      <c r="B679" s="141"/>
      <c r="C679" s="172" t="s">
        <v>1500</v>
      </c>
      <c r="D679" s="172" t="s">
        <v>274</v>
      </c>
      <c r="E679" s="173" t="s">
        <v>1458</v>
      </c>
      <c r="F679" s="174" t="s">
        <v>1459</v>
      </c>
      <c r="G679" s="175" t="s">
        <v>277</v>
      </c>
      <c r="H679" s="176">
        <v>492.01</v>
      </c>
      <c r="I679" s="177"/>
      <c r="J679" s="176">
        <f>ROUND(I679*H679,2)</f>
        <v>0</v>
      </c>
      <c r="K679" s="178"/>
      <c r="L679" s="36"/>
      <c r="M679" s="179" t="s">
        <v>1</v>
      </c>
      <c r="N679" s="180" t="s">
        <v>41</v>
      </c>
      <c r="O679" s="61"/>
      <c r="P679" s="181">
        <f>O679*H679</f>
        <v>0</v>
      </c>
      <c r="Q679" s="181">
        <v>0</v>
      </c>
      <c r="R679" s="181">
        <f>Q679*H679</f>
        <v>0</v>
      </c>
      <c r="S679" s="181">
        <v>0</v>
      </c>
      <c r="T679" s="182">
        <f>S679*H679</f>
        <v>0</v>
      </c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R679" s="183" t="s">
        <v>367</v>
      </c>
      <c r="AT679" s="183" t="s">
        <v>274</v>
      </c>
      <c r="AU679" s="183" t="s">
        <v>88</v>
      </c>
      <c r="AY679" s="18" t="s">
        <v>271</v>
      </c>
      <c r="BE679" s="105">
        <f>IF(N679="základná",J679,0)</f>
        <v>0</v>
      </c>
      <c r="BF679" s="105">
        <f>IF(N679="znížená",J679,0)</f>
        <v>0</v>
      </c>
      <c r="BG679" s="105">
        <f>IF(N679="zákl. prenesená",J679,0)</f>
        <v>0</v>
      </c>
      <c r="BH679" s="105">
        <f>IF(N679="zníž. prenesená",J679,0)</f>
        <v>0</v>
      </c>
      <c r="BI679" s="105">
        <f>IF(N679="nulová",J679,0)</f>
        <v>0</v>
      </c>
      <c r="BJ679" s="18" t="s">
        <v>88</v>
      </c>
      <c r="BK679" s="105">
        <f>ROUND(I679*H679,2)</f>
        <v>0</v>
      </c>
      <c r="BL679" s="18" t="s">
        <v>367</v>
      </c>
      <c r="BM679" s="183" t="s">
        <v>4771</v>
      </c>
    </row>
    <row r="680" spans="1:65" s="16" customFormat="1" x14ac:dyDescent="0.1">
      <c r="B680" s="209"/>
      <c r="D680" s="185" t="s">
        <v>280</v>
      </c>
      <c r="E680" s="210" t="s">
        <v>1</v>
      </c>
      <c r="F680" s="211" t="s">
        <v>1461</v>
      </c>
      <c r="H680" s="210" t="s">
        <v>1</v>
      </c>
      <c r="I680" s="212"/>
      <c r="L680" s="209"/>
      <c r="M680" s="213"/>
      <c r="N680" s="214"/>
      <c r="O680" s="214"/>
      <c r="P680" s="214"/>
      <c r="Q680" s="214"/>
      <c r="R680" s="214"/>
      <c r="S680" s="214"/>
      <c r="T680" s="215"/>
      <c r="AT680" s="210" t="s">
        <v>280</v>
      </c>
      <c r="AU680" s="210" t="s">
        <v>88</v>
      </c>
      <c r="AV680" s="16" t="s">
        <v>82</v>
      </c>
      <c r="AW680" s="16" t="s">
        <v>29</v>
      </c>
      <c r="AX680" s="16" t="s">
        <v>75</v>
      </c>
      <c r="AY680" s="210" t="s">
        <v>271</v>
      </c>
    </row>
    <row r="681" spans="1:65" s="13" customFormat="1" x14ac:dyDescent="0.1">
      <c r="B681" s="184"/>
      <c r="D681" s="185" t="s">
        <v>280</v>
      </c>
      <c r="E681" s="186" t="s">
        <v>811</v>
      </c>
      <c r="F681" s="187" t="s">
        <v>4772</v>
      </c>
      <c r="H681" s="188">
        <v>120.98</v>
      </c>
      <c r="I681" s="189"/>
      <c r="L681" s="184"/>
      <c r="M681" s="190"/>
      <c r="N681" s="191"/>
      <c r="O681" s="191"/>
      <c r="P681" s="191"/>
      <c r="Q681" s="191"/>
      <c r="R681" s="191"/>
      <c r="S681" s="191"/>
      <c r="T681" s="192"/>
      <c r="AT681" s="186" t="s">
        <v>280</v>
      </c>
      <c r="AU681" s="186" t="s">
        <v>88</v>
      </c>
      <c r="AV681" s="13" t="s">
        <v>88</v>
      </c>
      <c r="AW681" s="13" t="s">
        <v>29</v>
      </c>
      <c r="AX681" s="13" t="s">
        <v>75</v>
      </c>
      <c r="AY681" s="186" t="s">
        <v>271</v>
      </c>
    </row>
    <row r="682" spans="1:65" s="13" customFormat="1" ht="28.5" x14ac:dyDescent="0.1">
      <c r="B682" s="184"/>
      <c r="D682" s="185" t="s">
        <v>280</v>
      </c>
      <c r="E682" s="186" t="s">
        <v>1</v>
      </c>
      <c r="F682" s="187" t="s">
        <v>1428</v>
      </c>
      <c r="H682" s="188">
        <v>38.450000000000003</v>
      </c>
      <c r="I682" s="189"/>
      <c r="L682" s="184"/>
      <c r="M682" s="190"/>
      <c r="N682" s="191"/>
      <c r="O682" s="191"/>
      <c r="P682" s="191"/>
      <c r="Q682" s="191"/>
      <c r="R682" s="191"/>
      <c r="S682" s="191"/>
      <c r="T682" s="192"/>
      <c r="AT682" s="186" t="s">
        <v>280</v>
      </c>
      <c r="AU682" s="186" t="s">
        <v>88</v>
      </c>
      <c r="AV682" s="13" t="s">
        <v>88</v>
      </c>
      <c r="AW682" s="13" t="s">
        <v>29</v>
      </c>
      <c r="AX682" s="13" t="s">
        <v>75</v>
      </c>
      <c r="AY682" s="186" t="s">
        <v>271</v>
      </c>
    </row>
    <row r="683" spans="1:65" s="15" customFormat="1" x14ac:dyDescent="0.1">
      <c r="B683" s="201"/>
      <c r="D683" s="185" t="s">
        <v>280</v>
      </c>
      <c r="E683" s="202" t="s">
        <v>1</v>
      </c>
      <c r="F683" s="203" t="s">
        <v>293</v>
      </c>
      <c r="H683" s="204">
        <v>159.43</v>
      </c>
      <c r="I683" s="205"/>
      <c r="L683" s="201"/>
      <c r="M683" s="206"/>
      <c r="N683" s="207"/>
      <c r="O683" s="207"/>
      <c r="P683" s="207"/>
      <c r="Q683" s="207"/>
      <c r="R683" s="207"/>
      <c r="S683" s="207"/>
      <c r="T683" s="208"/>
      <c r="AT683" s="202" t="s">
        <v>280</v>
      </c>
      <c r="AU683" s="202" t="s">
        <v>88</v>
      </c>
      <c r="AV683" s="15" t="s">
        <v>286</v>
      </c>
      <c r="AW683" s="15" t="s">
        <v>29</v>
      </c>
      <c r="AX683" s="15" t="s">
        <v>75</v>
      </c>
      <c r="AY683" s="202" t="s">
        <v>271</v>
      </c>
    </row>
    <row r="684" spans="1:65" s="13" customFormat="1" x14ac:dyDescent="0.1">
      <c r="B684" s="184"/>
      <c r="D684" s="185" t="s">
        <v>280</v>
      </c>
      <c r="E684" s="186" t="s">
        <v>1</v>
      </c>
      <c r="F684" s="187" t="s">
        <v>815</v>
      </c>
      <c r="H684" s="188">
        <v>107.5</v>
      </c>
      <c r="I684" s="189"/>
      <c r="L684" s="184"/>
      <c r="M684" s="190"/>
      <c r="N684" s="191"/>
      <c r="O684" s="191"/>
      <c r="P684" s="191"/>
      <c r="Q684" s="191"/>
      <c r="R684" s="191"/>
      <c r="S684" s="191"/>
      <c r="T684" s="192"/>
      <c r="AT684" s="186" t="s">
        <v>280</v>
      </c>
      <c r="AU684" s="186" t="s">
        <v>88</v>
      </c>
      <c r="AV684" s="13" t="s">
        <v>88</v>
      </c>
      <c r="AW684" s="13" t="s">
        <v>29</v>
      </c>
      <c r="AX684" s="13" t="s">
        <v>75</v>
      </c>
      <c r="AY684" s="186" t="s">
        <v>271</v>
      </c>
    </row>
    <row r="685" spans="1:65" s="13" customFormat="1" ht="19.5" x14ac:dyDescent="0.1">
      <c r="B685" s="184"/>
      <c r="D685" s="185" t="s">
        <v>280</v>
      </c>
      <c r="E685" s="186" t="s">
        <v>1</v>
      </c>
      <c r="F685" s="187" t="s">
        <v>1463</v>
      </c>
      <c r="H685" s="188">
        <v>33.19</v>
      </c>
      <c r="I685" s="189"/>
      <c r="L685" s="184"/>
      <c r="M685" s="190"/>
      <c r="N685" s="191"/>
      <c r="O685" s="191"/>
      <c r="P685" s="191"/>
      <c r="Q685" s="191"/>
      <c r="R685" s="191"/>
      <c r="S685" s="191"/>
      <c r="T685" s="192"/>
      <c r="AT685" s="186" t="s">
        <v>280</v>
      </c>
      <c r="AU685" s="186" t="s">
        <v>88</v>
      </c>
      <c r="AV685" s="13" t="s">
        <v>88</v>
      </c>
      <c r="AW685" s="13" t="s">
        <v>29</v>
      </c>
      <c r="AX685" s="13" t="s">
        <v>75</v>
      </c>
      <c r="AY685" s="186" t="s">
        <v>271</v>
      </c>
    </row>
    <row r="686" spans="1:65" s="15" customFormat="1" x14ac:dyDescent="0.1">
      <c r="B686" s="201"/>
      <c r="D686" s="185" t="s">
        <v>280</v>
      </c>
      <c r="E686" s="202" t="s">
        <v>1</v>
      </c>
      <c r="F686" s="203" t="s">
        <v>293</v>
      </c>
      <c r="H686" s="204">
        <v>140.69</v>
      </c>
      <c r="I686" s="205"/>
      <c r="L686" s="201"/>
      <c r="M686" s="206"/>
      <c r="N686" s="207"/>
      <c r="O686" s="207"/>
      <c r="P686" s="207"/>
      <c r="Q686" s="207"/>
      <c r="R686" s="207"/>
      <c r="S686" s="207"/>
      <c r="T686" s="208"/>
      <c r="AT686" s="202" t="s">
        <v>280</v>
      </c>
      <c r="AU686" s="202" t="s">
        <v>88</v>
      </c>
      <c r="AV686" s="15" t="s">
        <v>286</v>
      </c>
      <c r="AW686" s="15" t="s">
        <v>29</v>
      </c>
      <c r="AX686" s="15" t="s">
        <v>75</v>
      </c>
      <c r="AY686" s="202" t="s">
        <v>271</v>
      </c>
    </row>
    <row r="687" spans="1:65" s="13" customFormat="1" x14ac:dyDescent="0.1">
      <c r="B687" s="184"/>
      <c r="D687" s="185" t="s">
        <v>280</v>
      </c>
      <c r="E687" s="186" t="s">
        <v>1</v>
      </c>
      <c r="F687" s="187" t="s">
        <v>819</v>
      </c>
      <c r="H687" s="188">
        <v>107.5</v>
      </c>
      <c r="I687" s="189"/>
      <c r="L687" s="184"/>
      <c r="M687" s="190"/>
      <c r="N687" s="191"/>
      <c r="O687" s="191"/>
      <c r="P687" s="191"/>
      <c r="Q687" s="191"/>
      <c r="R687" s="191"/>
      <c r="S687" s="191"/>
      <c r="T687" s="192"/>
      <c r="AT687" s="186" t="s">
        <v>280</v>
      </c>
      <c r="AU687" s="186" t="s">
        <v>88</v>
      </c>
      <c r="AV687" s="13" t="s">
        <v>88</v>
      </c>
      <c r="AW687" s="13" t="s">
        <v>29</v>
      </c>
      <c r="AX687" s="13" t="s">
        <v>75</v>
      </c>
      <c r="AY687" s="186" t="s">
        <v>271</v>
      </c>
    </row>
    <row r="688" spans="1:65" s="13" customFormat="1" ht="19.5" x14ac:dyDescent="0.1">
      <c r="B688" s="184"/>
      <c r="D688" s="185" t="s">
        <v>280</v>
      </c>
      <c r="E688" s="186" t="s">
        <v>1</v>
      </c>
      <c r="F688" s="187" t="s">
        <v>1432</v>
      </c>
      <c r="H688" s="188">
        <v>84.39</v>
      </c>
      <c r="I688" s="189"/>
      <c r="L688" s="184"/>
      <c r="M688" s="190"/>
      <c r="N688" s="191"/>
      <c r="O688" s="191"/>
      <c r="P688" s="191"/>
      <c r="Q688" s="191"/>
      <c r="R688" s="191"/>
      <c r="S688" s="191"/>
      <c r="T688" s="192"/>
      <c r="AT688" s="186" t="s">
        <v>280</v>
      </c>
      <c r="AU688" s="186" t="s">
        <v>88</v>
      </c>
      <c r="AV688" s="13" t="s">
        <v>88</v>
      </c>
      <c r="AW688" s="13" t="s">
        <v>29</v>
      </c>
      <c r="AX688" s="13" t="s">
        <v>75</v>
      </c>
      <c r="AY688" s="186" t="s">
        <v>271</v>
      </c>
    </row>
    <row r="689" spans="1:65" s="15" customFormat="1" x14ac:dyDescent="0.1">
      <c r="B689" s="201"/>
      <c r="D689" s="185" t="s">
        <v>280</v>
      </c>
      <c r="E689" s="202" t="s">
        <v>1</v>
      </c>
      <c r="F689" s="203" t="s">
        <v>293</v>
      </c>
      <c r="H689" s="204">
        <v>191.89</v>
      </c>
      <c r="I689" s="205"/>
      <c r="L689" s="201"/>
      <c r="M689" s="206"/>
      <c r="N689" s="207"/>
      <c r="O689" s="207"/>
      <c r="P689" s="207"/>
      <c r="Q689" s="207"/>
      <c r="R689" s="207"/>
      <c r="S689" s="207"/>
      <c r="T689" s="208"/>
      <c r="AT689" s="202" t="s">
        <v>280</v>
      </c>
      <c r="AU689" s="202" t="s">
        <v>88</v>
      </c>
      <c r="AV689" s="15" t="s">
        <v>286</v>
      </c>
      <c r="AW689" s="15" t="s">
        <v>29</v>
      </c>
      <c r="AX689" s="15" t="s">
        <v>75</v>
      </c>
      <c r="AY689" s="202" t="s">
        <v>271</v>
      </c>
    </row>
    <row r="690" spans="1:65" s="14" customFormat="1" x14ac:dyDescent="0.1">
      <c r="B690" s="193"/>
      <c r="D690" s="185" t="s">
        <v>280</v>
      </c>
      <c r="E690" s="194" t="s">
        <v>1464</v>
      </c>
      <c r="F690" s="195" t="s">
        <v>282</v>
      </c>
      <c r="H690" s="196">
        <v>492.01</v>
      </c>
      <c r="I690" s="197"/>
      <c r="L690" s="193"/>
      <c r="M690" s="198"/>
      <c r="N690" s="199"/>
      <c r="O690" s="199"/>
      <c r="P690" s="199"/>
      <c r="Q690" s="199"/>
      <c r="R690" s="199"/>
      <c r="S690" s="199"/>
      <c r="T690" s="200"/>
      <c r="AT690" s="194" t="s">
        <v>280</v>
      </c>
      <c r="AU690" s="194" t="s">
        <v>88</v>
      </c>
      <c r="AV690" s="14" t="s">
        <v>278</v>
      </c>
      <c r="AW690" s="14" t="s">
        <v>29</v>
      </c>
      <c r="AX690" s="14" t="s">
        <v>82</v>
      </c>
      <c r="AY690" s="194" t="s">
        <v>271</v>
      </c>
    </row>
    <row r="691" spans="1:65" s="2" customFormat="1" ht="33" customHeight="1" x14ac:dyDescent="0.15">
      <c r="A691" s="35"/>
      <c r="B691" s="141"/>
      <c r="C691" s="224" t="s">
        <v>1502</v>
      </c>
      <c r="D691" s="224" t="s">
        <v>1138</v>
      </c>
      <c r="E691" s="226" t="s">
        <v>1466</v>
      </c>
      <c r="F691" s="227" t="s">
        <v>1467</v>
      </c>
      <c r="G691" s="228" t="s">
        <v>277</v>
      </c>
      <c r="H691" s="229">
        <v>565.80999999999995</v>
      </c>
      <c r="I691" s="230"/>
      <c r="J691" s="229">
        <f>ROUND(I691*H691,2)</f>
        <v>0</v>
      </c>
      <c r="K691" s="231"/>
      <c r="L691" s="232"/>
      <c r="M691" s="233" t="s">
        <v>1</v>
      </c>
      <c r="N691" s="234" t="s">
        <v>41</v>
      </c>
      <c r="O691" s="61"/>
      <c r="P691" s="181">
        <f>O691*H691</f>
        <v>0</v>
      </c>
      <c r="Q691" s="181">
        <v>2.2000000000000001E-3</v>
      </c>
      <c r="R691" s="181">
        <f>Q691*H691</f>
        <v>1.2447820000000001</v>
      </c>
      <c r="S691" s="181">
        <v>0</v>
      </c>
      <c r="T691" s="182">
        <f>S691*H691</f>
        <v>0</v>
      </c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  <c r="AR691" s="183" t="s">
        <v>478</v>
      </c>
      <c r="AT691" s="183" t="s">
        <v>1138</v>
      </c>
      <c r="AU691" s="183" t="s">
        <v>88</v>
      </c>
      <c r="AY691" s="18" t="s">
        <v>271</v>
      </c>
      <c r="BE691" s="105">
        <f>IF(N691="základná",J691,0)</f>
        <v>0</v>
      </c>
      <c r="BF691" s="105">
        <f>IF(N691="znížená",J691,0)</f>
        <v>0</v>
      </c>
      <c r="BG691" s="105">
        <f>IF(N691="zákl. prenesená",J691,0)</f>
        <v>0</v>
      </c>
      <c r="BH691" s="105">
        <f>IF(N691="zníž. prenesená",J691,0)</f>
        <v>0</v>
      </c>
      <c r="BI691" s="105">
        <f>IF(N691="nulová",J691,0)</f>
        <v>0</v>
      </c>
      <c r="BJ691" s="18" t="s">
        <v>88</v>
      </c>
      <c r="BK691" s="105">
        <f>ROUND(I691*H691,2)</f>
        <v>0</v>
      </c>
      <c r="BL691" s="18" t="s">
        <v>367</v>
      </c>
      <c r="BM691" s="183" t="s">
        <v>4773</v>
      </c>
    </row>
    <row r="692" spans="1:65" s="2" customFormat="1" ht="16.5" customHeight="1" x14ac:dyDescent="0.15">
      <c r="A692" s="35"/>
      <c r="B692" s="141"/>
      <c r="C692" s="224" t="s">
        <v>1508</v>
      </c>
      <c r="D692" s="224" t="s">
        <v>1138</v>
      </c>
      <c r="E692" s="226" t="s">
        <v>1470</v>
      </c>
      <c r="F692" s="227" t="s">
        <v>1471</v>
      </c>
      <c r="G692" s="228" t="s">
        <v>302</v>
      </c>
      <c r="H692" s="229">
        <v>1544.91</v>
      </c>
      <c r="I692" s="230"/>
      <c r="J692" s="229">
        <f>ROUND(I692*H692,2)</f>
        <v>0</v>
      </c>
      <c r="K692" s="231"/>
      <c r="L692" s="232"/>
      <c r="M692" s="233" t="s">
        <v>1</v>
      </c>
      <c r="N692" s="234" t="s">
        <v>41</v>
      </c>
      <c r="O692" s="61"/>
      <c r="P692" s="181">
        <f>O692*H692</f>
        <v>0</v>
      </c>
      <c r="Q692" s="181">
        <v>4.0000000000000002E-4</v>
      </c>
      <c r="R692" s="181">
        <f>Q692*H692</f>
        <v>0.61796400000000007</v>
      </c>
      <c r="S692" s="181">
        <v>0</v>
      </c>
      <c r="T692" s="182">
        <f>S692*H692</f>
        <v>0</v>
      </c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R692" s="183" t="s">
        <v>478</v>
      </c>
      <c r="AT692" s="183" t="s">
        <v>1138</v>
      </c>
      <c r="AU692" s="183" t="s">
        <v>88</v>
      </c>
      <c r="AY692" s="18" t="s">
        <v>271</v>
      </c>
      <c r="BE692" s="105">
        <f>IF(N692="základná",J692,0)</f>
        <v>0</v>
      </c>
      <c r="BF692" s="105">
        <f>IF(N692="znížená",J692,0)</f>
        <v>0</v>
      </c>
      <c r="BG692" s="105">
        <f>IF(N692="zákl. prenesená",J692,0)</f>
        <v>0</v>
      </c>
      <c r="BH692" s="105">
        <f>IF(N692="zníž. prenesená",J692,0)</f>
        <v>0</v>
      </c>
      <c r="BI692" s="105">
        <f>IF(N692="nulová",J692,0)</f>
        <v>0</v>
      </c>
      <c r="BJ692" s="18" t="s">
        <v>88</v>
      </c>
      <c r="BK692" s="105">
        <f>ROUND(I692*H692,2)</f>
        <v>0</v>
      </c>
      <c r="BL692" s="18" t="s">
        <v>367</v>
      </c>
      <c r="BM692" s="183" t="s">
        <v>4774</v>
      </c>
    </row>
    <row r="693" spans="1:65" s="2" customFormat="1" ht="33" customHeight="1" x14ac:dyDescent="0.15">
      <c r="A693" s="35"/>
      <c r="B693" s="141"/>
      <c r="C693" s="172" t="s">
        <v>1513</v>
      </c>
      <c r="D693" s="172" t="s">
        <v>274</v>
      </c>
      <c r="E693" s="173" t="s">
        <v>1474</v>
      </c>
      <c r="F693" s="174" t="s">
        <v>1475</v>
      </c>
      <c r="G693" s="175" t="s">
        <v>277</v>
      </c>
      <c r="H693" s="176">
        <v>131.13</v>
      </c>
      <c r="I693" s="177"/>
      <c r="J693" s="176">
        <f>ROUND(I693*H693,2)</f>
        <v>0</v>
      </c>
      <c r="K693" s="178"/>
      <c r="L693" s="36"/>
      <c r="M693" s="179" t="s">
        <v>1</v>
      </c>
      <c r="N693" s="180" t="s">
        <v>41</v>
      </c>
      <c r="O693" s="61"/>
      <c r="P693" s="181">
        <f>O693*H693</f>
        <v>0</v>
      </c>
      <c r="Q693" s="181">
        <v>0</v>
      </c>
      <c r="R693" s="181">
        <f>Q693*H693</f>
        <v>0</v>
      </c>
      <c r="S693" s="181">
        <v>0</v>
      </c>
      <c r="T693" s="182">
        <f>S693*H693</f>
        <v>0</v>
      </c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R693" s="183" t="s">
        <v>367</v>
      </c>
      <c r="AT693" s="183" t="s">
        <v>274</v>
      </c>
      <c r="AU693" s="183" t="s">
        <v>88</v>
      </c>
      <c r="AY693" s="18" t="s">
        <v>271</v>
      </c>
      <c r="BE693" s="105">
        <f>IF(N693="základná",J693,0)</f>
        <v>0</v>
      </c>
      <c r="BF693" s="105">
        <f>IF(N693="znížená",J693,0)</f>
        <v>0</v>
      </c>
      <c r="BG693" s="105">
        <f>IF(N693="zákl. prenesená",J693,0)</f>
        <v>0</v>
      </c>
      <c r="BH693" s="105">
        <f>IF(N693="zníž. prenesená",J693,0)</f>
        <v>0</v>
      </c>
      <c r="BI693" s="105">
        <f>IF(N693="nulová",J693,0)</f>
        <v>0</v>
      </c>
      <c r="BJ693" s="18" t="s">
        <v>88</v>
      </c>
      <c r="BK693" s="105">
        <f>ROUND(I693*H693,2)</f>
        <v>0</v>
      </c>
      <c r="BL693" s="18" t="s">
        <v>367</v>
      </c>
      <c r="BM693" s="183" t="s">
        <v>4775</v>
      </c>
    </row>
    <row r="694" spans="1:65" s="13" customFormat="1" x14ac:dyDescent="0.1">
      <c r="B694" s="184"/>
      <c r="D694" s="185" t="s">
        <v>280</v>
      </c>
      <c r="E694" s="186" t="s">
        <v>1</v>
      </c>
      <c r="F694" s="187" t="s">
        <v>813</v>
      </c>
      <c r="H694" s="188">
        <v>105.2</v>
      </c>
      <c r="I694" s="189"/>
      <c r="L694" s="184"/>
      <c r="M694" s="190"/>
      <c r="N694" s="191"/>
      <c r="O694" s="191"/>
      <c r="P694" s="191"/>
      <c r="Q694" s="191"/>
      <c r="R694" s="191"/>
      <c r="S694" s="191"/>
      <c r="T694" s="192"/>
      <c r="AT694" s="186" t="s">
        <v>280</v>
      </c>
      <c r="AU694" s="186" t="s">
        <v>88</v>
      </c>
      <c r="AV694" s="13" t="s">
        <v>88</v>
      </c>
      <c r="AW694" s="13" t="s">
        <v>29</v>
      </c>
      <c r="AX694" s="13" t="s">
        <v>75</v>
      </c>
      <c r="AY694" s="186" t="s">
        <v>271</v>
      </c>
    </row>
    <row r="695" spans="1:65" s="13" customFormat="1" ht="19.5" x14ac:dyDescent="0.1">
      <c r="B695" s="184"/>
      <c r="D695" s="185" t="s">
        <v>280</v>
      </c>
      <c r="E695" s="186" t="s">
        <v>1</v>
      </c>
      <c r="F695" s="187" t="s">
        <v>1429</v>
      </c>
      <c r="H695" s="188">
        <v>18.82</v>
      </c>
      <c r="I695" s="189"/>
      <c r="L695" s="184"/>
      <c r="M695" s="190"/>
      <c r="N695" s="191"/>
      <c r="O695" s="191"/>
      <c r="P695" s="191"/>
      <c r="Q695" s="191"/>
      <c r="R695" s="191"/>
      <c r="S695" s="191"/>
      <c r="T695" s="192"/>
      <c r="AT695" s="186" t="s">
        <v>280</v>
      </c>
      <c r="AU695" s="186" t="s">
        <v>88</v>
      </c>
      <c r="AV695" s="13" t="s">
        <v>88</v>
      </c>
      <c r="AW695" s="13" t="s">
        <v>29</v>
      </c>
      <c r="AX695" s="13" t="s">
        <v>75</v>
      </c>
      <c r="AY695" s="186" t="s">
        <v>271</v>
      </c>
    </row>
    <row r="696" spans="1:65" s="15" customFormat="1" x14ac:dyDescent="0.1">
      <c r="B696" s="201"/>
      <c r="D696" s="185" t="s">
        <v>280</v>
      </c>
      <c r="E696" s="202" t="s">
        <v>1</v>
      </c>
      <c r="F696" s="203" t="s">
        <v>293</v>
      </c>
      <c r="H696" s="204">
        <v>124.02</v>
      </c>
      <c r="I696" s="205"/>
      <c r="L696" s="201"/>
      <c r="M696" s="206"/>
      <c r="N696" s="207"/>
      <c r="O696" s="207"/>
      <c r="P696" s="207"/>
      <c r="Q696" s="207"/>
      <c r="R696" s="207"/>
      <c r="S696" s="207"/>
      <c r="T696" s="208"/>
      <c r="AT696" s="202" t="s">
        <v>280</v>
      </c>
      <c r="AU696" s="202" t="s">
        <v>88</v>
      </c>
      <c r="AV696" s="15" t="s">
        <v>286</v>
      </c>
      <c r="AW696" s="15" t="s">
        <v>29</v>
      </c>
      <c r="AX696" s="15" t="s">
        <v>75</v>
      </c>
      <c r="AY696" s="202" t="s">
        <v>271</v>
      </c>
    </row>
    <row r="697" spans="1:65" s="13" customFormat="1" x14ac:dyDescent="0.1">
      <c r="B697" s="184"/>
      <c r="D697" s="185" t="s">
        <v>280</v>
      </c>
      <c r="E697" s="186" t="s">
        <v>1</v>
      </c>
      <c r="F697" s="187" t="s">
        <v>817</v>
      </c>
      <c r="H697" s="188">
        <v>3.28</v>
      </c>
      <c r="I697" s="189"/>
      <c r="L697" s="184"/>
      <c r="M697" s="190"/>
      <c r="N697" s="191"/>
      <c r="O697" s="191"/>
      <c r="P697" s="191"/>
      <c r="Q697" s="191"/>
      <c r="R697" s="191"/>
      <c r="S697" s="191"/>
      <c r="T697" s="192"/>
      <c r="AT697" s="186" t="s">
        <v>280</v>
      </c>
      <c r="AU697" s="186" t="s">
        <v>88</v>
      </c>
      <c r="AV697" s="13" t="s">
        <v>88</v>
      </c>
      <c r="AW697" s="13" t="s">
        <v>29</v>
      </c>
      <c r="AX697" s="13" t="s">
        <v>75</v>
      </c>
      <c r="AY697" s="186" t="s">
        <v>271</v>
      </c>
    </row>
    <row r="698" spans="1:65" s="13" customFormat="1" x14ac:dyDescent="0.1">
      <c r="B698" s="184"/>
      <c r="D698" s="185" t="s">
        <v>280</v>
      </c>
      <c r="E698" s="186" t="s">
        <v>1</v>
      </c>
      <c r="F698" s="187" t="s">
        <v>1431</v>
      </c>
      <c r="H698" s="188">
        <v>3.83</v>
      </c>
      <c r="I698" s="189"/>
      <c r="L698" s="184"/>
      <c r="M698" s="190"/>
      <c r="N698" s="191"/>
      <c r="O698" s="191"/>
      <c r="P698" s="191"/>
      <c r="Q698" s="191"/>
      <c r="R698" s="191"/>
      <c r="S698" s="191"/>
      <c r="T698" s="192"/>
      <c r="AT698" s="186" t="s">
        <v>280</v>
      </c>
      <c r="AU698" s="186" t="s">
        <v>88</v>
      </c>
      <c r="AV698" s="13" t="s">
        <v>88</v>
      </c>
      <c r="AW698" s="13" t="s">
        <v>29</v>
      </c>
      <c r="AX698" s="13" t="s">
        <v>75</v>
      </c>
      <c r="AY698" s="186" t="s">
        <v>271</v>
      </c>
    </row>
    <row r="699" spans="1:65" s="15" customFormat="1" x14ac:dyDescent="0.1">
      <c r="B699" s="201"/>
      <c r="D699" s="185" t="s">
        <v>280</v>
      </c>
      <c r="E699" s="202" t="s">
        <v>1</v>
      </c>
      <c r="F699" s="203" t="s">
        <v>293</v>
      </c>
      <c r="H699" s="204">
        <v>7.11</v>
      </c>
      <c r="I699" s="205"/>
      <c r="L699" s="201"/>
      <c r="M699" s="206"/>
      <c r="N699" s="207"/>
      <c r="O699" s="207"/>
      <c r="P699" s="207"/>
      <c r="Q699" s="207"/>
      <c r="R699" s="207"/>
      <c r="S699" s="207"/>
      <c r="T699" s="208"/>
      <c r="AT699" s="202" t="s">
        <v>280</v>
      </c>
      <c r="AU699" s="202" t="s">
        <v>88</v>
      </c>
      <c r="AV699" s="15" t="s">
        <v>286</v>
      </c>
      <c r="AW699" s="15" t="s">
        <v>29</v>
      </c>
      <c r="AX699" s="15" t="s">
        <v>75</v>
      </c>
      <c r="AY699" s="202" t="s">
        <v>271</v>
      </c>
    </row>
    <row r="700" spans="1:65" s="14" customFormat="1" x14ac:dyDescent="0.1">
      <c r="B700" s="193"/>
      <c r="D700" s="185" t="s">
        <v>280</v>
      </c>
      <c r="E700" s="194" t="s">
        <v>1477</v>
      </c>
      <c r="F700" s="195" t="s">
        <v>282</v>
      </c>
      <c r="H700" s="196">
        <v>131.13</v>
      </c>
      <c r="I700" s="197"/>
      <c r="L700" s="193"/>
      <c r="M700" s="198"/>
      <c r="N700" s="199"/>
      <c r="O700" s="199"/>
      <c r="P700" s="199"/>
      <c r="Q700" s="199"/>
      <c r="R700" s="199"/>
      <c r="S700" s="199"/>
      <c r="T700" s="200"/>
      <c r="AT700" s="194" t="s">
        <v>280</v>
      </c>
      <c r="AU700" s="194" t="s">
        <v>88</v>
      </c>
      <c r="AV700" s="14" t="s">
        <v>278</v>
      </c>
      <c r="AW700" s="14" t="s">
        <v>29</v>
      </c>
      <c r="AX700" s="14" t="s">
        <v>82</v>
      </c>
      <c r="AY700" s="194" t="s">
        <v>271</v>
      </c>
    </row>
    <row r="701" spans="1:65" s="2" customFormat="1" ht="21.75" customHeight="1" x14ac:dyDescent="0.15">
      <c r="A701" s="35"/>
      <c r="B701" s="141"/>
      <c r="C701" s="224" t="s">
        <v>1518</v>
      </c>
      <c r="D701" s="224" t="s">
        <v>1138</v>
      </c>
      <c r="E701" s="226" t="s">
        <v>1479</v>
      </c>
      <c r="F701" s="227" t="s">
        <v>1480</v>
      </c>
      <c r="G701" s="228" t="s">
        <v>277</v>
      </c>
      <c r="H701" s="229">
        <v>150.80000000000001</v>
      </c>
      <c r="I701" s="230"/>
      <c r="J701" s="229">
        <f>ROUND(I701*H701,2)</f>
        <v>0</v>
      </c>
      <c r="K701" s="231"/>
      <c r="L701" s="232"/>
      <c r="M701" s="233" t="s">
        <v>1</v>
      </c>
      <c r="N701" s="234" t="s">
        <v>41</v>
      </c>
      <c r="O701" s="61"/>
      <c r="P701" s="181">
        <f>O701*H701</f>
        <v>0</v>
      </c>
      <c r="Q701" s="181">
        <v>1.06E-3</v>
      </c>
      <c r="R701" s="181">
        <f>Q701*H701</f>
        <v>0.15984800000000002</v>
      </c>
      <c r="S701" s="181">
        <v>0</v>
      </c>
      <c r="T701" s="182">
        <f>S701*H701</f>
        <v>0</v>
      </c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  <c r="AE701" s="35"/>
      <c r="AR701" s="183" t="s">
        <v>478</v>
      </c>
      <c r="AT701" s="183" t="s">
        <v>1138</v>
      </c>
      <c r="AU701" s="183" t="s">
        <v>88</v>
      </c>
      <c r="AY701" s="18" t="s">
        <v>271</v>
      </c>
      <c r="BE701" s="105">
        <f>IF(N701="základná",J701,0)</f>
        <v>0</v>
      </c>
      <c r="BF701" s="105">
        <f>IF(N701="znížená",J701,0)</f>
        <v>0</v>
      </c>
      <c r="BG701" s="105">
        <f>IF(N701="zákl. prenesená",J701,0)</f>
        <v>0</v>
      </c>
      <c r="BH701" s="105">
        <f>IF(N701="zníž. prenesená",J701,0)</f>
        <v>0</v>
      </c>
      <c r="BI701" s="105">
        <f>IF(N701="nulová",J701,0)</f>
        <v>0</v>
      </c>
      <c r="BJ701" s="18" t="s">
        <v>88</v>
      </c>
      <c r="BK701" s="105">
        <f>ROUND(I701*H701,2)</f>
        <v>0</v>
      </c>
      <c r="BL701" s="18" t="s">
        <v>367</v>
      </c>
      <c r="BM701" s="183" t="s">
        <v>4776</v>
      </c>
    </row>
    <row r="702" spans="1:65" s="13" customFormat="1" x14ac:dyDescent="0.1">
      <c r="B702" s="184"/>
      <c r="D702" s="185" t="s">
        <v>280</v>
      </c>
      <c r="F702" s="187" t="s">
        <v>4777</v>
      </c>
      <c r="H702" s="188">
        <v>150.80000000000001</v>
      </c>
      <c r="I702" s="189"/>
      <c r="L702" s="184"/>
      <c r="M702" s="190"/>
      <c r="N702" s="191"/>
      <c r="O702" s="191"/>
      <c r="P702" s="191"/>
      <c r="Q702" s="191"/>
      <c r="R702" s="191"/>
      <c r="S702" s="191"/>
      <c r="T702" s="192"/>
      <c r="AT702" s="186" t="s">
        <v>280</v>
      </c>
      <c r="AU702" s="186" t="s">
        <v>88</v>
      </c>
      <c r="AV702" s="13" t="s">
        <v>88</v>
      </c>
      <c r="AW702" s="13" t="s">
        <v>3</v>
      </c>
      <c r="AX702" s="13" t="s">
        <v>82</v>
      </c>
      <c r="AY702" s="186" t="s">
        <v>271</v>
      </c>
    </row>
    <row r="703" spans="1:65" s="2" customFormat="1" ht="21.75" customHeight="1" x14ac:dyDescent="0.15">
      <c r="A703" s="35"/>
      <c r="B703" s="141"/>
      <c r="C703" s="172" t="s">
        <v>1523</v>
      </c>
      <c r="D703" s="172" t="s">
        <v>274</v>
      </c>
      <c r="E703" s="173" t="s">
        <v>1484</v>
      </c>
      <c r="F703" s="174" t="s">
        <v>1485</v>
      </c>
      <c r="G703" s="175" t="s">
        <v>277</v>
      </c>
      <c r="H703" s="176">
        <v>245.27</v>
      </c>
      <c r="I703" s="177"/>
      <c r="J703" s="176">
        <f>ROUND(I703*H703,2)</f>
        <v>0</v>
      </c>
      <c r="K703" s="178"/>
      <c r="L703" s="36"/>
      <c r="M703" s="179" t="s">
        <v>1</v>
      </c>
      <c r="N703" s="180" t="s">
        <v>41</v>
      </c>
      <c r="O703" s="61"/>
      <c r="P703" s="181">
        <f>O703*H703</f>
        <v>0</v>
      </c>
      <c r="Q703" s="181">
        <v>0</v>
      </c>
      <c r="R703" s="181">
        <f>Q703*H703</f>
        <v>0</v>
      </c>
      <c r="S703" s="181">
        <v>0</v>
      </c>
      <c r="T703" s="182">
        <f>S703*H703</f>
        <v>0</v>
      </c>
      <c r="U703" s="35"/>
      <c r="V703" s="35"/>
      <c r="W703" s="35"/>
      <c r="X703" s="35"/>
      <c r="Y703" s="35"/>
      <c r="Z703" s="35"/>
      <c r="AA703" s="35"/>
      <c r="AB703" s="35"/>
      <c r="AC703" s="35"/>
      <c r="AD703" s="35"/>
      <c r="AE703" s="35"/>
      <c r="AR703" s="183" t="s">
        <v>367</v>
      </c>
      <c r="AT703" s="183" t="s">
        <v>274</v>
      </c>
      <c r="AU703" s="183" t="s">
        <v>88</v>
      </c>
      <c r="AY703" s="18" t="s">
        <v>271</v>
      </c>
      <c r="BE703" s="105">
        <f>IF(N703="základná",J703,0)</f>
        <v>0</v>
      </c>
      <c r="BF703" s="105">
        <f>IF(N703="znížená",J703,0)</f>
        <v>0</v>
      </c>
      <c r="BG703" s="105">
        <f>IF(N703="zákl. prenesená",J703,0)</f>
        <v>0</v>
      </c>
      <c r="BH703" s="105">
        <f>IF(N703="zníž. prenesená",J703,0)</f>
        <v>0</v>
      </c>
      <c r="BI703" s="105">
        <f>IF(N703="nulová",J703,0)</f>
        <v>0</v>
      </c>
      <c r="BJ703" s="18" t="s">
        <v>88</v>
      </c>
      <c r="BK703" s="105">
        <f>ROUND(I703*H703,2)</f>
        <v>0</v>
      </c>
      <c r="BL703" s="18" t="s">
        <v>367</v>
      </c>
      <c r="BM703" s="183" t="s">
        <v>4778</v>
      </c>
    </row>
    <row r="704" spans="1:65" s="13" customFormat="1" x14ac:dyDescent="0.1">
      <c r="B704" s="184"/>
      <c r="D704" s="185" t="s">
        <v>280</v>
      </c>
      <c r="E704" s="186" t="s">
        <v>1</v>
      </c>
      <c r="F704" s="187" t="s">
        <v>1487</v>
      </c>
      <c r="H704" s="188">
        <v>210.4</v>
      </c>
      <c r="I704" s="189"/>
      <c r="L704" s="184"/>
      <c r="M704" s="190"/>
      <c r="N704" s="191"/>
      <c r="O704" s="191"/>
      <c r="P704" s="191"/>
      <c r="Q704" s="191"/>
      <c r="R704" s="191"/>
      <c r="S704" s="191"/>
      <c r="T704" s="192"/>
      <c r="AT704" s="186" t="s">
        <v>280</v>
      </c>
      <c r="AU704" s="186" t="s">
        <v>88</v>
      </c>
      <c r="AV704" s="13" t="s">
        <v>88</v>
      </c>
      <c r="AW704" s="13" t="s">
        <v>29</v>
      </c>
      <c r="AX704" s="13" t="s">
        <v>75</v>
      </c>
      <c r="AY704" s="186" t="s">
        <v>271</v>
      </c>
    </row>
    <row r="705" spans="1:65" s="13" customFormat="1" ht="28.5" x14ac:dyDescent="0.1">
      <c r="B705" s="184"/>
      <c r="D705" s="185" t="s">
        <v>280</v>
      </c>
      <c r="E705" s="186" t="s">
        <v>1</v>
      </c>
      <c r="F705" s="187" t="s">
        <v>1488</v>
      </c>
      <c r="H705" s="188">
        <v>23.52</v>
      </c>
      <c r="I705" s="189"/>
      <c r="L705" s="184"/>
      <c r="M705" s="190"/>
      <c r="N705" s="191"/>
      <c r="O705" s="191"/>
      <c r="P705" s="191"/>
      <c r="Q705" s="191"/>
      <c r="R705" s="191"/>
      <c r="S705" s="191"/>
      <c r="T705" s="192"/>
      <c r="AT705" s="186" t="s">
        <v>280</v>
      </c>
      <c r="AU705" s="186" t="s">
        <v>88</v>
      </c>
      <c r="AV705" s="13" t="s">
        <v>88</v>
      </c>
      <c r="AW705" s="13" t="s">
        <v>29</v>
      </c>
      <c r="AX705" s="13" t="s">
        <v>75</v>
      </c>
      <c r="AY705" s="186" t="s">
        <v>271</v>
      </c>
    </row>
    <row r="706" spans="1:65" s="15" customFormat="1" x14ac:dyDescent="0.1">
      <c r="B706" s="201"/>
      <c r="D706" s="185" t="s">
        <v>280</v>
      </c>
      <c r="E706" s="202" t="s">
        <v>1</v>
      </c>
      <c r="F706" s="203" t="s">
        <v>293</v>
      </c>
      <c r="H706" s="204">
        <v>233.92</v>
      </c>
      <c r="I706" s="205"/>
      <c r="L706" s="201"/>
      <c r="M706" s="206"/>
      <c r="N706" s="207"/>
      <c r="O706" s="207"/>
      <c r="P706" s="207"/>
      <c r="Q706" s="207"/>
      <c r="R706" s="207"/>
      <c r="S706" s="207"/>
      <c r="T706" s="208"/>
      <c r="AT706" s="202" t="s">
        <v>280</v>
      </c>
      <c r="AU706" s="202" t="s">
        <v>88</v>
      </c>
      <c r="AV706" s="15" t="s">
        <v>286</v>
      </c>
      <c r="AW706" s="15" t="s">
        <v>29</v>
      </c>
      <c r="AX706" s="15" t="s">
        <v>75</v>
      </c>
      <c r="AY706" s="202" t="s">
        <v>271</v>
      </c>
    </row>
    <row r="707" spans="1:65" s="13" customFormat="1" x14ac:dyDescent="0.1">
      <c r="B707" s="184"/>
      <c r="D707" s="185" t="s">
        <v>280</v>
      </c>
      <c r="E707" s="186" t="s">
        <v>1</v>
      </c>
      <c r="F707" s="187" t="s">
        <v>1489</v>
      </c>
      <c r="H707" s="188">
        <v>6.56</v>
      </c>
      <c r="I707" s="189"/>
      <c r="L707" s="184"/>
      <c r="M707" s="190"/>
      <c r="N707" s="191"/>
      <c r="O707" s="191"/>
      <c r="P707" s="191"/>
      <c r="Q707" s="191"/>
      <c r="R707" s="191"/>
      <c r="S707" s="191"/>
      <c r="T707" s="192"/>
      <c r="AT707" s="186" t="s">
        <v>280</v>
      </c>
      <c r="AU707" s="186" t="s">
        <v>88</v>
      </c>
      <c r="AV707" s="13" t="s">
        <v>88</v>
      </c>
      <c r="AW707" s="13" t="s">
        <v>29</v>
      </c>
      <c r="AX707" s="13" t="s">
        <v>75</v>
      </c>
      <c r="AY707" s="186" t="s">
        <v>271</v>
      </c>
    </row>
    <row r="708" spans="1:65" s="13" customFormat="1" ht="19.5" x14ac:dyDescent="0.1">
      <c r="B708" s="184"/>
      <c r="D708" s="185" t="s">
        <v>280</v>
      </c>
      <c r="E708" s="186" t="s">
        <v>1</v>
      </c>
      <c r="F708" s="187" t="s">
        <v>1490</v>
      </c>
      <c r="H708" s="188">
        <v>4.79</v>
      </c>
      <c r="I708" s="189"/>
      <c r="L708" s="184"/>
      <c r="M708" s="190"/>
      <c r="N708" s="191"/>
      <c r="O708" s="191"/>
      <c r="P708" s="191"/>
      <c r="Q708" s="191"/>
      <c r="R708" s="191"/>
      <c r="S708" s="191"/>
      <c r="T708" s="192"/>
      <c r="AT708" s="186" t="s">
        <v>280</v>
      </c>
      <c r="AU708" s="186" t="s">
        <v>88</v>
      </c>
      <c r="AV708" s="13" t="s">
        <v>88</v>
      </c>
      <c r="AW708" s="13" t="s">
        <v>29</v>
      </c>
      <c r="AX708" s="13" t="s">
        <v>75</v>
      </c>
      <c r="AY708" s="186" t="s">
        <v>271</v>
      </c>
    </row>
    <row r="709" spans="1:65" s="15" customFormat="1" x14ac:dyDescent="0.1">
      <c r="B709" s="201"/>
      <c r="D709" s="185" t="s">
        <v>280</v>
      </c>
      <c r="E709" s="202" t="s">
        <v>1</v>
      </c>
      <c r="F709" s="203" t="s">
        <v>293</v>
      </c>
      <c r="H709" s="204">
        <v>11.35</v>
      </c>
      <c r="I709" s="205"/>
      <c r="L709" s="201"/>
      <c r="M709" s="206"/>
      <c r="N709" s="207"/>
      <c r="O709" s="207"/>
      <c r="P709" s="207"/>
      <c r="Q709" s="207"/>
      <c r="R709" s="207"/>
      <c r="S709" s="207"/>
      <c r="T709" s="208"/>
      <c r="AT709" s="202" t="s">
        <v>280</v>
      </c>
      <c r="AU709" s="202" t="s">
        <v>88</v>
      </c>
      <c r="AV709" s="15" t="s">
        <v>286</v>
      </c>
      <c r="AW709" s="15" t="s">
        <v>29</v>
      </c>
      <c r="AX709" s="15" t="s">
        <v>75</v>
      </c>
      <c r="AY709" s="202" t="s">
        <v>271</v>
      </c>
    </row>
    <row r="710" spans="1:65" s="14" customFormat="1" x14ac:dyDescent="0.1">
      <c r="B710" s="193"/>
      <c r="D710" s="185" t="s">
        <v>280</v>
      </c>
      <c r="E710" s="194" t="s">
        <v>1</v>
      </c>
      <c r="F710" s="195" t="s">
        <v>282</v>
      </c>
      <c r="H710" s="196">
        <v>245.27</v>
      </c>
      <c r="I710" s="197"/>
      <c r="L710" s="193"/>
      <c r="M710" s="198"/>
      <c r="N710" s="199"/>
      <c r="O710" s="199"/>
      <c r="P710" s="199"/>
      <c r="Q710" s="199"/>
      <c r="R710" s="199"/>
      <c r="S710" s="199"/>
      <c r="T710" s="200"/>
      <c r="AT710" s="194" t="s">
        <v>280</v>
      </c>
      <c r="AU710" s="194" t="s">
        <v>88</v>
      </c>
      <c r="AV710" s="14" t="s">
        <v>278</v>
      </c>
      <c r="AW710" s="14" t="s">
        <v>29</v>
      </c>
      <c r="AX710" s="14" t="s">
        <v>82</v>
      </c>
      <c r="AY710" s="194" t="s">
        <v>271</v>
      </c>
    </row>
    <row r="711" spans="1:65" s="2" customFormat="1" ht="21.75" customHeight="1" x14ac:dyDescent="0.15">
      <c r="A711" s="35"/>
      <c r="B711" s="141"/>
      <c r="C711" s="224" t="s">
        <v>1528</v>
      </c>
      <c r="D711" s="224" t="s">
        <v>1138</v>
      </c>
      <c r="E711" s="226" t="s">
        <v>1492</v>
      </c>
      <c r="F711" s="227" t="s">
        <v>1493</v>
      </c>
      <c r="G711" s="228" t="s">
        <v>277</v>
      </c>
      <c r="H711" s="229">
        <v>282.06</v>
      </c>
      <c r="I711" s="230"/>
      <c r="J711" s="229">
        <f>ROUND(I711*H711,2)</f>
        <v>0</v>
      </c>
      <c r="K711" s="231"/>
      <c r="L711" s="232"/>
      <c r="M711" s="233" t="s">
        <v>1</v>
      </c>
      <c r="N711" s="234" t="s">
        <v>41</v>
      </c>
      <c r="O711" s="61"/>
      <c r="P711" s="181">
        <f>O711*H711</f>
        <v>0</v>
      </c>
      <c r="Q711" s="181">
        <v>4.0000000000000002E-4</v>
      </c>
      <c r="R711" s="181">
        <f>Q711*H711</f>
        <v>0.11282400000000001</v>
      </c>
      <c r="S711" s="181">
        <v>0</v>
      </c>
      <c r="T711" s="182">
        <f>S711*H711</f>
        <v>0</v>
      </c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R711" s="183" t="s">
        <v>478</v>
      </c>
      <c r="AT711" s="183" t="s">
        <v>1138</v>
      </c>
      <c r="AU711" s="183" t="s">
        <v>88</v>
      </c>
      <c r="AY711" s="18" t="s">
        <v>271</v>
      </c>
      <c r="BE711" s="105">
        <f>IF(N711="základná",J711,0)</f>
        <v>0</v>
      </c>
      <c r="BF711" s="105">
        <f>IF(N711="znížená",J711,0)</f>
        <v>0</v>
      </c>
      <c r="BG711" s="105">
        <f>IF(N711="zákl. prenesená",J711,0)</f>
        <v>0</v>
      </c>
      <c r="BH711" s="105">
        <f>IF(N711="zníž. prenesená",J711,0)</f>
        <v>0</v>
      </c>
      <c r="BI711" s="105">
        <f>IF(N711="nulová",J711,0)</f>
        <v>0</v>
      </c>
      <c r="BJ711" s="18" t="s">
        <v>88</v>
      </c>
      <c r="BK711" s="105">
        <f>ROUND(I711*H711,2)</f>
        <v>0</v>
      </c>
      <c r="BL711" s="18" t="s">
        <v>367</v>
      </c>
      <c r="BM711" s="183" t="s">
        <v>4779</v>
      </c>
    </row>
    <row r="712" spans="1:65" s="13" customFormat="1" x14ac:dyDescent="0.1">
      <c r="B712" s="184"/>
      <c r="D712" s="185" t="s">
        <v>280</v>
      </c>
      <c r="F712" s="187" t="s">
        <v>4780</v>
      </c>
      <c r="H712" s="188">
        <v>282.06</v>
      </c>
      <c r="I712" s="189"/>
      <c r="L712" s="184"/>
      <c r="M712" s="190"/>
      <c r="N712" s="191"/>
      <c r="O712" s="191"/>
      <c r="P712" s="191"/>
      <c r="Q712" s="191"/>
      <c r="R712" s="191"/>
      <c r="S712" s="191"/>
      <c r="T712" s="192"/>
      <c r="AT712" s="186" t="s">
        <v>280</v>
      </c>
      <c r="AU712" s="186" t="s">
        <v>88</v>
      </c>
      <c r="AV712" s="13" t="s">
        <v>88</v>
      </c>
      <c r="AW712" s="13" t="s">
        <v>3</v>
      </c>
      <c r="AX712" s="13" t="s">
        <v>82</v>
      </c>
      <c r="AY712" s="186" t="s">
        <v>271</v>
      </c>
    </row>
    <row r="713" spans="1:65" s="2" customFormat="1" ht="21.75" customHeight="1" x14ac:dyDescent="0.15">
      <c r="A713" s="35"/>
      <c r="B713" s="141"/>
      <c r="C713" s="172" t="s">
        <v>1533</v>
      </c>
      <c r="D713" s="238" t="s">
        <v>274</v>
      </c>
      <c r="E713" s="173" t="s">
        <v>1497</v>
      </c>
      <c r="F713" s="174" t="s">
        <v>1498</v>
      </c>
      <c r="G713" s="175" t="s">
        <v>277</v>
      </c>
      <c r="H713" s="176">
        <v>621.55999999999995</v>
      </c>
      <c r="I713" s="177"/>
      <c r="J713" s="176">
        <f>ROUND(I713*H713,2)</f>
        <v>0</v>
      </c>
      <c r="K713" s="178"/>
      <c r="L713" s="36"/>
      <c r="M713" s="179" t="s">
        <v>1</v>
      </c>
      <c r="N713" s="180" t="s">
        <v>41</v>
      </c>
      <c r="O713" s="61"/>
      <c r="P713" s="181">
        <f>O713*H713</f>
        <v>0</v>
      </c>
      <c r="Q713" s="181">
        <v>0</v>
      </c>
      <c r="R713" s="181">
        <f>Q713*H713</f>
        <v>0</v>
      </c>
      <c r="S713" s="181">
        <v>0</v>
      </c>
      <c r="T713" s="182">
        <f>S713*H713</f>
        <v>0</v>
      </c>
      <c r="U713" s="35"/>
      <c r="V713" s="35"/>
      <c r="W713" s="35"/>
      <c r="X713" s="35"/>
      <c r="Y713" s="35"/>
      <c r="Z713" s="35"/>
      <c r="AA713" s="35"/>
      <c r="AB713" s="35"/>
      <c r="AC713" s="35"/>
      <c r="AD713" s="35"/>
      <c r="AE713" s="35"/>
      <c r="AR713" s="183" t="s">
        <v>367</v>
      </c>
      <c r="AT713" s="183" t="s">
        <v>274</v>
      </c>
      <c r="AU713" s="183" t="s">
        <v>88</v>
      </c>
      <c r="AY713" s="18" t="s">
        <v>271</v>
      </c>
      <c r="BE713" s="105">
        <f>IF(N713="základná",J713,0)</f>
        <v>0</v>
      </c>
      <c r="BF713" s="105">
        <f>IF(N713="znížená",J713,0)</f>
        <v>0</v>
      </c>
      <c r="BG713" s="105">
        <f>IF(N713="zákl. prenesená",J713,0)</f>
        <v>0</v>
      </c>
      <c r="BH713" s="105">
        <f>IF(N713="zníž. prenesená",J713,0)</f>
        <v>0</v>
      </c>
      <c r="BI713" s="105">
        <f>IF(N713="nulová",J713,0)</f>
        <v>0</v>
      </c>
      <c r="BJ713" s="18" t="s">
        <v>88</v>
      </c>
      <c r="BK713" s="105">
        <f>ROUND(I713*H713,2)</f>
        <v>0</v>
      </c>
      <c r="BL713" s="18" t="s">
        <v>367</v>
      </c>
      <c r="BM713" s="183" t="s">
        <v>4781</v>
      </c>
    </row>
    <row r="714" spans="1:65" s="13" customFormat="1" x14ac:dyDescent="0.1">
      <c r="B714" s="184"/>
      <c r="D714" s="185" t="s">
        <v>280</v>
      </c>
      <c r="E714" s="186" t="s">
        <v>1</v>
      </c>
      <c r="F714" s="187" t="s">
        <v>811</v>
      </c>
      <c r="H714" s="188">
        <v>120.98</v>
      </c>
      <c r="I714" s="189"/>
      <c r="L714" s="184"/>
      <c r="M714" s="190"/>
      <c r="N714" s="191"/>
      <c r="O714" s="191"/>
      <c r="P714" s="191"/>
      <c r="Q714" s="191"/>
      <c r="R714" s="191"/>
      <c r="S714" s="191"/>
      <c r="T714" s="192"/>
      <c r="AT714" s="186" t="s">
        <v>280</v>
      </c>
      <c r="AU714" s="186" t="s">
        <v>88</v>
      </c>
      <c r="AV714" s="13" t="s">
        <v>88</v>
      </c>
      <c r="AW714" s="13" t="s">
        <v>29</v>
      </c>
      <c r="AX714" s="13" t="s">
        <v>75</v>
      </c>
      <c r="AY714" s="186" t="s">
        <v>271</v>
      </c>
    </row>
    <row r="715" spans="1:65" s="13" customFormat="1" ht="28.5" x14ac:dyDescent="0.1">
      <c r="B715" s="184"/>
      <c r="D715" s="185" t="s">
        <v>280</v>
      </c>
      <c r="E715" s="186" t="s">
        <v>1</v>
      </c>
      <c r="F715" s="187" t="s">
        <v>1428</v>
      </c>
      <c r="H715" s="188">
        <v>38.450000000000003</v>
      </c>
      <c r="I715" s="189"/>
      <c r="L715" s="184"/>
      <c r="M715" s="190"/>
      <c r="N715" s="191"/>
      <c r="O715" s="191"/>
      <c r="P715" s="191"/>
      <c r="Q715" s="191"/>
      <c r="R715" s="191"/>
      <c r="S715" s="191"/>
      <c r="T715" s="192"/>
      <c r="AT715" s="186" t="s">
        <v>280</v>
      </c>
      <c r="AU715" s="186" t="s">
        <v>88</v>
      </c>
      <c r="AV715" s="13" t="s">
        <v>88</v>
      </c>
      <c r="AW715" s="13" t="s">
        <v>29</v>
      </c>
      <c r="AX715" s="13" t="s">
        <v>75</v>
      </c>
      <c r="AY715" s="186" t="s">
        <v>271</v>
      </c>
    </row>
    <row r="716" spans="1:65" s="15" customFormat="1" x14ac:dyDescent="0.1">
      <c r="B716" s="201"/>
      <c r="D716" s="185" t="s">
        <v>280</v>
      </c>
      <c r="E716" s="202" t="s">
        <v>1</v>
      </c>
      <c r="F716" s="203" t="s">
        <v>293</v>
      </c>
      <c r="H716" s="204">
        <v>159.43</v>
      </c>
      <c r="I716" s="205"/>
      <c r="L716" s="201"/>
      <c r="M716" s="206"/>
      <c r="N716" s="207"/>
      <c r="O716" s="207"/>
      <c r="P716" s="207"/>
      <c r="Q716" s="207"/>
      <c r="R716" s="207"/>
      <c r="S716" s="207"/>
      <c r="T716" s="208"/>
      <c r="AT716" s="202" t="s">
        <v>280</v>
      </c>
      <c r="AU716" s="202" t="s">
        <v>88</v>
      </c>
      <c r="AV716" s="15" t="s">
        <v>286</v>
      </c>
      <c r="AW716" s="15" t="s">
        <v>29</v>
      </c>
      <c r="AX716" s="15" t="s">
        <v>75</v>
      </c>
      <c r="AY716" s="202" t="s">
        <v>271</v>
      </c>
    </row>
    <row r="717" spans="1:65" s="13" customFormat="1" x14ac:dyDescent="0.1">
      <c r="B717" s="184"/>
      <c r="D717" s="185" t="s">
        <v>280</v>
      </c>
      <c r="E717" s="186" t="s">
        <v>1</v>
      </c>
      <c r="F717" s="187" t="s">
        <v>813</v>
      </c>
      <c r="H717" s="188">
        <v>105.2</v>
      </c>
      <c r="I717" s="189"/>
      <c r="L717" s="184"/>
      <c r="M717" s="190"/>
      <c r="N717" s="191"/>
      <c r="O717" s="191"/>
      <c r="P717" s="191"/>
      <c r="Q717" s="191"/>
      <c r="R717" s="191"/>
      <c r="S717" s="191"/>
      <c r="T717" s="192"/>
      <c r="AT717" s="186" t="s">
        <v>280</v>
      </c>
      <c r="AU717" s="186" t="s">
        <v>88</v>
      </c>
      <c r="AV717" s="13" t="s">
        <v>88</v>
      </c>
      <c r="AW717" s="13" t="s">
        <v>29</v>
      </c>
      <c r="AX717" s="13" t="s">
        <v>75</v>
      </c>
      <c r="AY717" s="186" t="s">
        <v>271</v>
      </c>
    </row>
    <row r="718" spans="1:65" s="13" customFormat="1" ht="19.5" x14ac:dyDescent="0.1">
      <c r="B718" s="184"/>
      <c r="D718" s="185" t="s">
        <v>280</v>
      </c>
      <c r="E718" s="186" t="s">
        <v>1</v>
      </c>
      <c r="F718" s="187" t="s">
        <v>1429</v>
      </c>
      <c r="H718" s="188">
        <v>18.82</v>
      </c>
      <c r="I718" s="189"/>
      <c r="L718" s="184"/>
      <c r="M718" s="190"/>
      <c r="N718" s="191"/>
      <c r="O718" s="191"/>
      <c r="P718" s="191"/>
      <c r="Q718" s="191"/>
      <c r="R718" s="191"/>
      <c r="S718" s="191"/>
      <c r="T718" s="192"/>
      <c r="AT718" s="186" t="s">
        <v>280</v>
      </c>
      <c r="AU718" s="186" t="s">
        <v>88</v>
      </c>
      <c r="AV718" s="13" t="s">
        <v>88</v>
      </c>
      <c r="AW718" s="13" t="s">
        <v>29</v>
      </c>
      <c r="AX718" s="13" t="s">
        <v>75</v>
      </c>
      <c r="AY718" s="186" t="s">
        <v>271</v>
      </c>
    </row>
    <row r="719" spans="1:65" s="15" customFormat="1" x14ac:dyDescent="0.1">
      <c r="B719" s="201"/>
      <c r="D719" s="185" t="s">
        <v>280</v>
      </c>
      <c r="E719" s="202" t="s">
        <v>1</v>
      </c>
      <c r="F719" s="203" t="s">
        <v>293</v>
      </c>
      <c r="H719" s="204">
        <v>124.02</v>
      </c>
      <c r="I719" s="205"/>
      <c r="L719" s="201"/>
      <c r="M719" s="206"/>
      <c r="N719" s="207"/>
      <c r="O719" s="207"/>
      <c r="P719" s="207"/>
      <c r="Q719" s="207"/>
      <c r="R719" s="207"/>
      <c r="S719" s="207"/>
      <c r="T719" s="208"/>
      <c r="AT719" s="202" t="s">
        <v>280</v>
      </c>
      <c r="AU719" s="202" t="s">
        <v>88</v>
      </c>
      <c r="AV719" s="15" t="s">
        <v>286</v>
      </c>
      <c r="AW719" s="15" t="s">
        <v>29</v>
      </c>
      <c r="AX719" s="15" t="s">
        <v>75</v>
      </c>
      <c r="AY719" s="202" t="s">
        <v>271</v>
      </c>
    </row>
    <row r="720" spans="1:65" s="13" customFormat="1" x14ac:dyDescent="0.1">
      <c r="B720" s="184"/>
      <c r="D720" s="185" t="s">
        <v>280</v>
      </c>
      <c r="E720" s="186" t="s">
        <v>1</v>
      </c>
      <c r="F720" s="187" t="s">
        <v>815</v>
      </c>
      <c r="H720" s="188">
        <v>107.5</v>
      </c>
      <c r="I720" s="189"/>
      <c r="L720" s="184"/>
      <c r="M720" s="190"/>
      <c r="N720" s="191"/>
      <c r="O720" s="191"/>
      <c r="P720" s="191"/>
      <c r="Q720" s="191"/>
      <c r="R720" s="191"/>
      <c r="S720" s="191"/>
      <c r="T720" s="192"/>
      <c r="AT720" s="186" t="s">
        <v>280</v>
      </c>
      <c r="AU720" s="186" t="s">
        <v>88</v>
      </c>
      <c r="AV720" s="13" t="s">
        <v>88</v>
      </c>
      <c r="AW720" s="13" t="s">
        <v>29</v>
      </c>
      <c r="AX720" s="13" t="s">
        <v>75</v>
      </c>
      <c r="AY720" s="186" t="s">
        <v>271</v>
      </c>
    </row>
    <row r="721" spans="1:65" s="13" customFormat="1" ht="19.5" x14ac:dyDescent="0.1">
      <c r="B721" s="184"/>
      <c r="D721" s="185" t="s">
        <v>280</v>
      </c>
      <c r="E721" s="186" t="s">
        <v>1</v>
      </c>
      <c r="F721" s="187" t="s">
        <v>1430</v>
      </c>
      <c r="H721" s="188">
        <v>31.61</v>
      </c>
      <c r="I721" s="189"/>
      <c r="L721" s="184"/>
      <c r="M721" s="190"/>
      <c r="N721" s="191"/>
      <c r="O721" s="191"/>
      <c r="P721" s="191"/>
      <c r="Q721" s="191"/>
      <c r="R721" s="191"/>
      <c r="S721" s="191"/>
      <c r="T721" s="192"/>
      <c r="AT721" s="186" t="s">
        <v>280</v>
      </c>
      <c r="AU721" s="186" t="s">
        <v>88</v>
      </c>
      <c r="AV721" s="13" t="s">
        <v>88</v>
      </c>
      <c r="AW721" s="13" t="s">
        <v>29</v>
      </c>
      <c r="AX721" s="13" t="s">
        <v>75</v>
      </c>
      <c r="AY721" s="186" t="s">
        <v>271</v>
      </c>
    </row>
    <row r="722" spans="1:65" s="15" customFormat="1" x14ac:dyDescent="0.1">
      <c r="B722" s="201"/>
      <c r="D722" s="185" t="s">
        <v>280</v>
      </c>
      <c r="E722" s="202" t="s">
        <v>1</v>
      </c>
      <c r="F722" s="203" t="s">
        <v>293</v>
      </c>
      <c r="H722" s="204">
        <v>139.11000000000001</v>
      </c>
      <c r="I722" s="205"/>
      <c r="L722" s="201"/>
      <c r="M722" s="206"/>
      <c r="N722" s="207"/>
      <c r="O722" s="207"/>
      <c r="P722" s="207"/>
      <c r="Q722" s="207"/>
      <c r="R722" s="207"/>
      <c r="S722" s="207"/>
      <c r="T722" s="208"/>
      <c r="AT722" s="202" t="s">
        <v>280</v>
      </c>
      <c r="AU722" s="202" t="s">
        <v>88</v>
      </c>
      <c r="AV722" s="15" t="s">
        <v>286</v>
      </c>
      <c r="AW722" s="15" t="s">
        <v>29</v>
      </c>
      <c r="AX722" s="15" t="s">
        <v>75</v>
      </c>
      <c r="AY722" s="202" t="s">
        <v>271</v>
      </c>
    </row>
    <row r="723" spans="1:65" s="13" customFormat="1" x14ac:dyDescent="0.1">
      <c r="B723" s="184"/>
      <c r="D723" s="185" t="s">
        <v>280</v>
      </c>
      <c r="E723" s="186" t="s">
        <v>1</v>
      </c>
      <c r="F723" s="187" t="s">
        <v>817</v>
      </c>
      <c r="H723" s="188">
        <v>3.28</v>
      </c>
      <c r="I723" s="189"/>
      <c r="L723" s="184"/>
      <c r="M723" s="190"/>
      <c r="N723" s="191"/>
      <c r="O723" s="191"/>
      <c r="P723" s="191"/>
      <c r="Q723" s="191"/>
      <c r="R723" s="191"/>
      <c r="S723" s="191"/>
      <c r="T723" s="192"/>
      <c r="AT723" s="186" t="s">
        <v>280</v>
      </c>
      <c r="AU723" s="186" t="s">
        <v>88</v>
      </c>
      <c r="AV723" s="13" t="s">
        <v>88</v>
      </c>
      <c r="AW723" s="13" t="s">
        <v>29</v>
      </c>
      <c r="AX723" s="13" t="s">
        <v>75</v>
      </c>
      <c r="AY723" s="186" t="s">
        <v>271</v>
      </c>
    </row>
    <row r="724" spans="1:65" s="13" customFormat="1" x14ac:dyDescent="0.1">
      <c r="B724" s="184"/>
      <c r="D724" s="185" t="s">
        <v>280</v>
      </c>
      <c r="E724" s="186" t="s">
        <v>1</v>
      </c>
      <c r="F724" s="187" t="s">
        <v>1431</v>
      </c>
      <c r="H724" s="188">
        <v>3.83</v>
      </c>
      <c r="I724" s="189"/>
      <c r="L724" s="184"/>
      <c r="M724" s="190"/>
      <c r="N724" s="191"/>
      <c r="O724" s="191"/>
      <c r="P724" s="191"/>
      <c r="Q724" s="191"/>
      <c r="R724" s="191"/>
      <c r="S724" s="191"/>
      <c r="T724" s="192"/>
      <c r="AT724" s="186" t="s">
        <v>280</v>
      </c>
      <c r="AU724" s="186" t="s">
        <v>88</v>
      </c>
      <c r="AV724" s="13" t="s">
        <v>88</v>
      </c>
      <c r="AW724" s="13" t="s">
        <v>29</v>
      </c>
      <c r="AX724" s="13" t="s">
        <v>75</v>
      </c>
      <c r="AY724" s="186" t="s">
        <v>271</v>
      </c>
    </row>
    <row r="725" spans="1:65" s="15" customFormat="1" x14ac:dyDescent="0.1">
      <c r="B725" s="201"/>
      <c r="D725" s="185" t="s">
        <v>280</v>
      </c>
      <c r="E725" s="202" t="s">
        <v>1</v>
      </c>
      <c r="F725" s="203" t="s">
        <v>293</v>
      </c>
      <c r="H725" s="204">
        <v>7.11</v>
      </c>
      <c r="I725" s="205"/>
      <c r="L725" s="201"/>
      <c r="M725" s="206"/>
      <c r="N725" s="207"/>
      <c r="O725" s="207"/>
      <c r="P725" s="207"/>
      <c r="Q725" s="207"/>
      <c r="R725" s="207"/>
      <c r="S725" s="207"/>
      <c r="T725" s="208"/>
      <c r="AT725" s="202" t="s">
        <v>280</v>
      </c>
      <c r="AU725" s="202" t="s">
        <v>88</v>
      </c>
      <c r="AV725" s="15" t="s">
        <v>286</v>
      </c>
      <c r="AW725" s="15" t="s">
        <v>29</v>
      </c>
      <c r="AX725" s="15" t="s">
        <v>75</v>
      </c>
      <c r="AY725" s="202" t="s">
        <v>271</v>
      </c>
    </row>
    <row r="726" spans="1:65" s="13" customFormat="1" x14ac:dyDescent="0.1">
      <c r="B726" s="184"/>
      <c r="D726" s="185" t="s">
        <v>280</v>
      </c>
      <c r="E726" s="186" t="s">
        <v>1</v>
      </c>
      <c r="F726" s="187" t="s">
        <v>819</v>
      </c>
      <c r="H726" s="188">
        <v>107.5</v>
      </c>
      <c r="I726" s="189"/>
      <c r="L726" s="184"/>
      <c r="M726" s="190"/>
      <c r="N726" s="191"/>
      <c r="O726" s="191"/>
      <c r="P726" s="191"/>
      <c r="Q726" s="191"/>
      <c r="R726" s="191"/>
      <c r="S726" s="191"/>
      <c r="T726" s="192"/>
      <c r="AT726" s="186" t="s">
        <v>280</v>
      </c>
      <c r="AU726" s="186" t="s">
        <v>88</v>
      </c>
      <c r="AV726" s="13" t="s">
        <v>88</v>
      </c>
      <c r="AW726" s="13" t="s">
        <v>29</v>
      </c>
      <c r="AX726" s="13" t="s">
        <v>75</v>
      </c>
      <c r="AY726" s="186" t="s">
        <v>271</v>
      </c>
    </row>
    <row r="727" spans="1:65" s="13" customFormat="1" ht="19.5" x14ac:dyDescent="0.1">
      <c r="B727" s="184"/>
      <c r="D727" s="185" t="s">
        <v>280</v>
      </c>
      <c r="E727" s="186" t="s">
        <v>1</v>
      </c>
      <c r="F727" s="187" t="s">
        <v>1432</v>
      </c>
      <c r="H727" s="188">
        <v>84.39</v>
      </c>
      <c r="I727" s="189"/>
      <c r="L727" s="184"/>
      <c r="M727" s="190"/>
      <c r="N727" s="191"/>
      <c r="O727" s="191"/>
      <c r="P727" s="191"/>
      <c r="Q727" s="191"/>
      <c r="R727" s="191"/>
      <c r="S727" s="191"/>
      <c r="T727" s="192"/>
      <c r="AT727" s="186" t="s">
        <v>280</v>
      </c>
      <c r="AU727" s="186" t="s">
        <v>88</v>
      </c>
      <c r="AV727" s="13" t="s">
        <v>88</v>
      </c>
      <c r="AW727" s="13" t="s">
        <v>29</v>
      </c>
      <c r="AX727" s="13" t="s">
        <v>75</v>
      </c>
      <c r="AY727" s="186" t="s">
        <v>271</v>
      </c>
    </row>
    <row r="728" spans="1:65" s="15" customFormat="1" x14ac:dyDescent="0.1">
      <c r="B728" s="201"/>
      <c r="D728" s="185" t="s">
        <v>280</v>
      </c>
      <c r="E728" s="202" t="s">
        <v>1</v>
      </c>
      <c r="F728" s="203" t="s">
        <v>293</v>
      </c>
      <c r="H728" s="204">
        <v>191.89</v>
      </c>
      <c r="I728" s="205"/>
      <c r="L728" s="201"/>
      <c r="M728" s="206"/>
      <c r="N728" s="207"/>
      <c r="O728" s="207"/>
      <c r="P728" s="207"/>
      <c r="Q728" s="207"/>
      <c r="R728" s="207"/>
      <c r="S728" s="207"/>
      <c r="T728" s="208"/>
      <c r="AT728" s="202" t="s">
        <v>280</v>
      </c>
      <c r="AU728" s="202" t="s">
        <v>88</v>
      </c>
      <c r="AV728" s="15" t="s">
        <v>286</v>
      </c>
      <c r="AW728" s="15" t="s">
        <v>29</v>
      </c>
      <c r="AX728" s="15" t="s">
        <v>75</v>
      </c>
      <c r="AY728" s="202" t="s">
        <v>271</v>
      </c>
    </row>
    <row r="729" spans="1:65" s="14" customFormat="1" x14ac:dyDescent="0.1">
      <c r="B729" s="193"/>
      <c r="D729" s="185" t="s">
        <v>280</v>
      </c>
      <c r="E729" s="194" t="s">
        <v>1</v>
      </c>
      <c r="F729" s="195" t="s">
        <v>282</v>
      </c>
      <c r="H729" s="196">
        <v>621.55999999999995</v>
      </c>
      <c r="I729" s="197"/>
      <c r="L729" s="193"/>
      <c r="M729" s="198"/>
      <c r="N729" s="199"/>
      <c r="O729" s="199"/>
      <c r="P729" s="199"/>
      <c r="Q729" s="199"/>
      <c r="R729" s="199"/>
      <c r="S729" s="199"/>
      <c r="T729" s="200"/>
      <c r="AT729" s="194" t="s">
        <v>280</v>
      </c>
      <c r="AU729" s="194" t="s">
        <v>88</v>
      </c>
      <c r="AV729" s="14" t="s">
        <v>278</v>
      </c>
      <c r="AW729" s="14" t="s">
        <v>29</v>
      </c>
      <c r="AX729" s="14" t="s">
        <v>82</v>
      </c>
      <c r="AY729" s="194" t="s">
        <v>271</v>
      </c>
    </row>
    <row r="730" spans="1:65" s="2" customFormat="1" ht="33" customHeight="1" x14ac:dyDescent="0.15">
      <c r="A730" s="35"/>
      <c r="B730" s="141"/>
      <c r="C730" s="224" t="s">
        <v>1538</v>
      </c>
      <c r="D730" s="239" t="s">
        <v>1138</v>
      </c>
      <c r="E730" s="226" t="s">
        <v>1407</v>
      </c>
      <c r="F730" s="227" t="s">
        <v>1408</v>
      </c>
      <c r="G730" s="228" t="s">
        <v>277</v>
      </c>
      <c r="H730" s="229">
        <v>714.79</v>
      </c>
      <c r="I730" s="230"/>
      <c r="J730" s="229">
        <f>ROUND(I730*H730,2)</f>
        <v>0</v>
      </c>
      <c r="K730" s="231"/>
      <c r="L730" s="232"/>
      <c r="M730" s="233" t="s">
        <v>1</v>
      </c>
      <c r="N730" s="234" t="s">
        <v>41</v>
      </c>
      <c r="O730" s="61"/>
      <c r="P730" s="181">
        <f>O730*H730</f>
        <v>0</v>
      </c>
      <c r="Q730" s="181">
        <v>2.0000000000000001E-4</v>
      </c>
      <c r="R730" s="181">
        <f>Q730*H730</f>
        <v>0.142958</v>
      </c>
      <c r="S730" s="181">
        <v>0</v>
      </c>
      <c r="T730" s="182">
        <f>S730*H730</f>
        <v>0</v>
      </c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  <c r="AE730" s="35"/>
      <c r="AR730" s="183" t="s">
        <v>478</v>
      </c>
      <c r="AT730" s="183" t="s">
        <v>1138</v>
      </c>
      <c r="AU730" s="183" t="s">
        <v>88</v>
      </c>
      <c r="AY730" s="18" t="s">
        <v>271</v>
      </c>
      <c r="BE730" s="105">
        <f>IF(N730="základná",J730,0)</f>
        <v>0</v>
      </c>
      <c r="BF730" s="105">
        <f>IF(N730="znížená",J730,0)</f>
        <v>0</v>
      </c>
      <c r="BG730" s="105">
        <f>IF(N730="zákl. prenesená",J730,0)</f>
        <v>0</v>
      </c>
      <c r="BH730" s="105">
        <f>IF(N730="zníž. prenesená",J730,0)</f>
        <v>0</v>
      </c>
      <c r="BI730" s="105">
        <f>IF(N730="nulová",J730,0)</f>
        <v>0</v>
      </c>
      <c r="BJ730" s="18" t="s">
        <v>88</v>
      </c>
      <c r="BK730" s="105">
        <f>ROUND(I730*H730,2)</f>
        <v>0</v>
      </c>
      <c r="BL730" s="18" t="s">
        <v>367</v>
      </c>
      <c r="BM730" s="183" t="s">
        <v>4782</v>
      </c>
    </row>
    <row r="731" spans="1:65" s="13" customFormat="1" x14ac:dyDescent="0.1">
      <c r="B731" s="184"/>
      <c r="D731" s="185" t="s">
        <v>280</v>
      </c>
      <c r="F731" s="187" t="s">
        <v>4765</v>
      </c>
      <c r="H731" s="188">
        <v>714.79</v>
      </c>
      <c r="I731" s="189"/>
      <c r="L731" s="184"/>
      <c r="M731" s="190"/>
      <c r="N731" s="191"/>
      <c r="O731" s="191"/>
      <c r="P731" s="191"/>
      <c r="Q731" s="191"/>
      <c r="R731" s="191"/>
      <c r="S731" s="191"/>
      <c r="T731" s="192"/>
      <c r="AT731" s="186" t="s">
        <v>280</v>
      </c>
      <c r="AU731" s="186" t="s">
        <v>88</v>
      </c>
      <c r="AV731" s="13" t="s">
        <v>88</v>
      </c>
      <c r="AW731" s="13" t="s">
        <v>3</v>
      </c>
      <c r="AX731" s="13" t="s">
        <v>82</v>
      </c>
      <c r="AY731" s="186" t="s">
        <v>271</v>
      </c>
    </row>
    <row r="732" spans="1:65" s="2" customFormat="1" ht="21.75" customHeight="1" x14ac:dyDescent="0.15">
      <c r="A732" s="35"/>
      <c r="B732" s="141"/>
      <c r="C732" s="172" t="s">
        <v>1542</v>
      </c>
      <c r="D732" s="172" t="s">
        <v>274</v>
      </c>
      <c r="E732" s="173" t="s">
        <v>1503</v>
      </c>
      <c r="F732" s="174" t="s">
        <v>1504</v>
      </c>
      <c r="G732" s="175" t="s">
        <v>1420</v>
      </c>
      <c r="H732" s="177"/>
      <c r="I732" s="177"/>
      <c r="J732" s="176">
        <f>ROUND(I732*H732,2)</f>
        <v>0</v>
      </c>
      <c r="K732" s="178"/>
      <c r="L732" s="36"/>
      <c r="M732" s="179" t="s">
        <v>1</v>
      </c>
      <c r="N732" s="180" t="s">
        <v>41</v>
      </c>
      <c r="O732" s="61"/>
      <c r="P732" s="181">
        <f>O732*H732</f>
        <v>0</v>
      </c>
      <c r="Q732" s="181">
        <v>0</v>
      </c>
      <c r="R732" s="181">
        <f>Q732*H732</f>
        <v>0</v>
      </c>
      <c r="S732" s="181">
        <v>0</v>
      </c>
      <c r="T732" s="182">
        <f>S732*H732</f>
        <v>0</v>
      </c>
      <c r="U732" s="35"/>
      <c r="V732" s="35"/>
      <c r="W732" s="35"/>
      <c r="X732" s="35"/>
      <c r="Y732" s="35"/>
      <c r="Z732" s="35"/>
      <c r="AA732" s="35"/>
      <c r="AB732" s="35"/>
      <c r="AC732" s="35"/>
      <c r="AD732" s="35"/>
      <c r="AE732" s="35"/>
      <c r="AR732" s="183" t="s">
        <v>367</v>
      </c>
      <c r="AT732" s="183" t="s">
        <v>274</v>
      </c>
      <c r="AU732" s="183" t="s">
        <v>88</v>
      </c>
      <c r="AY732" s="18" t="s">
        <v>271</v>
      </c>
      <c r="BE732" s="105">
        <f>IF(N732="základná",J732,0)</f>
        <v>0</v>
      </c>
      <c r="BF732" s="105">
        <f>IF(N732="znížená",J732,0)</f>
        <v>0</v>
      </c>
      <c r="BG732" s="105">
        <f>IF(N732="zákl. prenesená",J732,0)</f>
        <v>0</v>
      </c>
      <c r="BH732" s="105">
        <f>IF(N732="zníž. prenesená",J732,0)</f>
        <v>0</v>
      </c>
      <c r="BI732" s="105">
        <f>IF(N732="nulová",J732,0)</f>
        <v>0</v>
      </c>
      <c r="BJ732" s="18" t="s">
        <v>88</v>
      </c>
      <c r="BK732" s="105">
        <f>ROUND(I732*H732,2)</f>
        <v>0</v>
      </c>
      <c r="BL732" s="18" t="s">
        <v>367</v>
      </c>
      <c r="BM732" s="183" t="s">
        <v>4783</v>
      </c>
    </row>
    <row r="733" spans="1:65" s="12" customFormat="1" ht="22.9" customHeight="1" x14ac:dyDescent="0.15">
      <c r="B733" s="159"/>
      <c r="D733" s="160" t="s">
        <v>74</v>
      </c>
      <c r="E733" s="170" t="s">
        <v>1506</v>
      </c>
      <c r="F733" s="170" t="s">
        <v>1507</v>
      </c>
      <c r="I733" s="162"/>
      <c r="J733" s="171">
        <f>BK733</f>
        <v>0</v>
      </c>
      <c r="L733" s="159"/>
      <c r="M733" s="164"/>
      <c r="N733" s="165"/>
      <c r="O733" s="165"/>
      <c r="P733" s="166">
        <f>SUM(P734:P799)</f>
        <v>0</v>
      </c>
      <c r="Q733" s="165"/>
      <c r="R733" s="166">
        <f>SUM(R734:R799)</f>
        <v>24.061853800000002</v>
      </c>
      <c r="S733" s="165"/>
      <c r="T733" s="167">
        <f>SUM(T734:T799)</f>
        <v>0</v>
      </c>
      <c r="AR733" s="160" t="s">
        <v>88</v>
      </c>
      <c r="AT733" s="168" t="s">
        <v>74</v>
      </c>
      <c r="AU733" s="168" t="s">
        <v>82</v>
      </c>
      <c r="AY733" s="160" t="s">
        <v>271</v>
      </c>
      <c r="BK733" s="169">
        <f>SUM(BK734:BK799)</f>
        <v>0</v>
      </c>
    </row>
    <row r="734" spans="1:65" s="2" customFormat="1" ht="21.75" customHeight="1" x14ac:dyDescent="0.15">
      <c r="A734" s="35"/>
      <c r="B734" s="141"/>
      <c r="C734" s="172" t="s">
        <v>1546</v>
      </c>
      <c r="D734" s="172" t="s">
        <v>274</v>
      </c>
      <c r="E734" s="173" t="s">
        <v>1509</v>
      </c>
      <c r="F734" s="174" t="s">
        <v>1510</v>
      </c>
      <c r="G734" s="175" t="s">
        <v>277</v>
      </c>
      <c r="H734" s="176">
        <v>1236.72</v>
      </c>
      <c r="I734" s="177"/>
      <c r="J734" s="176">
        <f>ROUND(I734*H734,2)</f>
        <v>0</v>
      </c>
      <c r="K734" s="178"/>
      <c r="L734" s="36"/>
      <c r="M734" s="179" t="s">
        <v>1</v>
      </c>
      <c r="N734" s="180" t="s">
        <v>41</v>
      </c>
      <c r="O734" s="61"/>
      <c r="P734" s="181">
        <f>O734*H734</f>
        <v>0</v>
      </c>
      <c r="Q734" s="181">
        <v>0</v>
      </c>
      <c r="R734" s="181">
        <f>Q734*H734</f>
        <v>0</v>
      </c>
      <c r="S734" s="181">
        <v>0</v>
      </c>
      <c r="T734" s="182">
        <f>S734*H734</f>
        <v>0</v>
      </c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R734" s="183" t="s">
        <v>367</v>
      </c>
      <c r="AT734" s="183" t="s">
        <v>274</v>
      </c>
      <c r="AU734" s="183" t="s">
        <v>88</v>
      </c>
      <c r="AY734" s="18" t="s">
        <v>271</v>
      </c>
      <c r="BE734" s="105">
        <f>IF(N734="základná",J734,0)</f>
        <v>0</v>
      </c>
      <c r="BF734" s="105">
        <f>IF(N734="znížená",J734,0)</f>
        <v>0</v>
      </c>
      <c r="BG734" s="105">
        <f>IF(N734="zákl. prenesená",J734,0)</f>
        <v>0</v>
      </c>
      <c r="BH734" s="105">
        <f>IF(N734="zníž. prenesená",J734,0)</f>
        <v>0</v>
      </c>
      <c r="BI734" s="105">
        <f>IF(N734="nulová",J734,0)</f>
        <v>0</v>
      </c>
      <c r="BJ734" s="18" t="s">
        <v>88</v>
      </c>
      <c r="BK734" s="105">
        <f>ROUND(I734*H734,2)</f>
        <v>0</v>
      </c>
      <c r="BL734" s="18" t="s">
        <v>367</v>
      </c>
      <c r="BM734" s="183" t="s">
        <v>4784</v>
      </c>
    </row>
    <row r="735" spans="1:65" s="13" customFormat="1" x14ac:dyDescent="0.1">
      <c r="B735" s="184"/>
      <c r="D735" s="185" t="s">
        <v>280</v>
      </c>
      <c r="E735" s="186" t="s">
        <v>1</v>
      </c>
      <c r="F735" s="187" t="s">
        <v>807</v>
      </c>
      <c r="H735" s="188">
        <v>1177.83</v>
      </c>
      <c r="I735" s="189"/>
      <c r="L735" s="184"/>
      <c r="M735" s="190"/>
      <c r="N735" s="191"/>
      <c r="O735" s="191"/>
      <c r="P735" s="191"/>
      <c r="Q735" s="191"/>
      <c r="R735" s="191"/>
      <c r="S735" s="191"/>
      <c r="T735" s="192"/>
      <c r="AT735" s="186" t="s">
        <v>280</v>
      </c>
      <c r="AU735" s="186" t="s">
        <v>88</v>
      </c>
      <c r="AV735" s="13" t="s">
        <v>88</v>
      </c>
      <c r="AW735" s="13" t="s">
        <v>29</v>
      </c>
      <c r="AX735" s="13" t="s">
        <v>75</v>
      </c>
      <c r="AY735" s="186" t="s">
        <v>271</v>
      </c>
    </row>
    <row r="736" spans="1:65" s="13" customFormat="1" x14ac:dyDescent="0.1">
      <c r="B736" s="184"/>
      <c r="D736" s="185" t="s">
        <v>280</v>
      </c>
      <c r="E736" s="186" t="s">
        <v>1</v>
      </c>
      <c r="F736" s="187" t="s">
        <v>4677</v>
      </c>
      <c r="H736" s="188">
        <v>58.89</v>
      </c>
      <c r="I736" s="189"/>
      <c r="L736" s="184"/>
      <c r="M736" s="190"/>
      <c r="N736" s="191"/>
      <c r="O736" s="191"/>
      <c r="P736" s="191"/>
      <c r="Q736" s="191"/>
      <c r="R736" s="191"/>
      <c r="S736" s="191"/>
      <c r="T736" s="192"/>
      <c r="AT736" s="186" t="s">
        <v>280</v>
      </c>
      <c r="AU736" s="186" t="s">
        <v>88</v>
      </c>
      <c r="AV736" s="13" t="s">
        <v>88</v>
      </c>
      <c r="AW736" s="13" t="s">
        <v>29</v>
      </c>
      <c r="AX736" s="13" t="s">
        <v>75</v>
      </c>
      <c r="AY736" s="186" t="s">
        <v>271</v>
      </c>
    </row>
    <row r="737" spans="1:65" s="14" customFormat="1" x14ac:dyDescent="0.1">
      <c r="B737" s="193"/>
      <c r="D737" s="185" t="s">
        <v>280</v>
      </c>
      <c r="E737" s="194" t="s">
        <v>1</v>
      </c>
      <c r="F737" s="195" t="s">
        <v>282</v>
      </c>
      <c r="H737" s="196">
        <v>1236.72</v>
      </c>
      <c r="I737" s="197"/>
      <c r="L737" s="193"/>
      <c r="M737" s="198"/>
      <c r="N737" s="199"/>
      <c r="O737" s="199"/>
      <c r="P737" s="199"/>
      <c r="Q737" s="199"/>
      <c r="R737" s="199"/>
      <c r="S737" s="199"/>
      <c r="T737" s="200"/>
      <c r="AT737" s="194" t="s">
        <v>280</v>
      </c>
      <c r="AU737" s="194" t="s">
        <v>88</v>
      </c>
      <c r="AV737" s="14" t="s">
        <v>278</v>
      </c>
      <c r="AW737" s="14" t="s">
        <v>29</v>
      </c>
      <c r="AX737" s="14" t="s">
        <v>82</v>
      </c>
      <c r="AY737" s="194" t="s">
        <v>271</v>
      </c>
    </row>
    <row r="738" spans="1:65" s="2" customFormat="1" ht="16.5" customHeight="1" x14ac:dyDescent="0.15">
      <c r="A738" s="35"/>
      <c r="B738" s="141"/>
      <c r="C738" s="224" t="s">
        <v>1553</v>
      </c>
      <c r="D738" s="224" t="s">
        <v>1138</v>
      </c>
      <c r="E738" s="226" t="s">
        <v>1514</v>
      </c>
      <c r="F738" s="227" t="s">
        <v>1515</v>
      </c>
      <c r="G738" s="228" t="s">
        <v>277</v>
      </c>
      <c r="H738" s="229">
        <v>942.97</v>
      </c>
      <c r="I738" s="230"/>
      <c r="J738" s="229">
        <f>ROUND(I738*H738,2)</f>
        <v>0</v>
      </c>
      <c r="K738" s="231"/>
      <c r="L738" s="232"/>
      <c r="M738" s="233" t="s">
        <v>1</v>
      </c>
      <c r="N738" s="234" t="s">
        <v>41</v>
      </c>
      <c r="O738" s="61"/>
      <c r="P738" s="181">
        <f>O738*H738</f>
        <v>0</v>
      </c>
      <c r="Q738" s="181">
        <v>2.65E-3</v>
      </c>
      <c r="R738" s="181">
        <f>Q738*H738</f>
        <v>2.4988705000000002</v>
      </c>
      <c r="S738" s="181">
        <v>0</v>
      </c>
      <c r="T738" s="182">
        <f>S738*H738</f>
        <v>0</v>
      </c>
      <c r="U738" s="35"/>
      <c r="V738" s="35"/>
      <c r="W738" s="35"/>
      <c r="X738" s="35"/>
      <c r="Y738" s="35"/>
      <c r="Z738" s="35"/>
      <c r="AA738" s="35"/>
      <c r="AB738" s="35"/>
      <c r="AC738" s="35"/>
      <c r="AD738" s="35"/>
      <c r="AE738" s="35"/>
      <c r="AR738" s="183" t="s">
        <v>478</v>
      </c>
      <c r="AT738" s="183" t="s">
        <v>1138</v>
      </c>
      <c r="AU738" s="183" t="s">
        <v>88</v>
      </c>
      <c r="AY738" s="18" t="s">
        <v>271</v>
      </c>
      <c r="BE738" s="105">
        <f>IF(N738="základná",J738,0)</f>
        <v>0</v>
      </c>
      <c r="BF738" s="105">
        <f>IF(N738="znížená",J738,0)</f>
        <v>0</v>
      </c>
      <c r="BG738" s="105">
        <f>IF(N738="zákl. prenesená",J738,0)</f>
        <v>0</v>
      </c>
      <c r="BH738" s="105">
        <f>IF(N738="zníž. prenesená",J738,0)</f>
        <v>0</v>
      </c>
      <c r="BI738" s="105">
        <f>IF(N738="nulová",J738,0)</f>
        <v>0</v>
      </c>
      <c r="BJ738" s="18" t="s">
        <v>88</v>
      </c>
      <c r="BK738" s="105">
        <f>ROUND(I738*H738,2)</f>
        <v>0</v>
      </c>
      <c r="BL738" s="18" t="s">
        <v>367</v>
      </c>
      <c r="BM738" s="183" t="s">
        <v>4785</v>
      </c>
    </row>
    <row r="739" spans="1:65" s="16" customFormat="1" x14ac:dyDescent="0.1">
      <c r="B739" s="209"/>
      <c r="D739" s="185" t="s">
        <v>280</v>
      </c>
      <c r="E739" s="210" t="s">
        <v>1</v>
      </c>
      <c r="F739" s="211" t="s">
        <v>4786</v>
      </c>
      <c r="H739" s="210" t="s">
        <v>1</v>
      </c>
      <c r="I739" s="212"/>
      <c r="L739" s="209"/>
      <c r="M739" s="213"/>
      <c r="N739" s="214"/>
      <c r="O739" s="214"/>
      <c r="P739" s="214"/>
      <c r="Q739" s="214"/>
      <c r="R739" s="214"/>
      <c r="S739" s="214"/>
      <c r="T739" s="215"/>
      <c r="AT739" s="210" t="s">
        <v>280</v>
      </c>
      <c r="AU739" s="210" t="s">
        <v>88</v>
      </c>
      <c r="AV739" s="16" t="s">
        <v>82</v>
      </c>
      <c r="AW739" s="16" t="s">
        <v>29</v>
      </c>
      <c r="AX739" s="16" t="s">
        <v>75</v>
      </c>
      <c r="AY739" s="210" t="s">
        <v>271</v>
      </c>
    </row>
    <row r="740" spans="1:65" s="13" customFormat="1" ht="19.5" x14ac:dyDescent="0.1">
      <c r="B740" s="184"/>
      <c r="D740" s="185" t="s">
        <v>280</v>
      </c>
      <c r="E740" s="186" t="s">
        <v>4442</v>
      </c>
      <c r="F740" s="187" t="s">
        <v>4787</v>
      </c>
      <c r="H740" s="188">
        <v>880.46</v>
      </c>
      <c r="I740" s="189"/>
      <c r="L740" s="184"/>
      <c r="M740" s="190"/>
      <c r="N740" s="191"/>
      <c r="O740" s="191"/>
      <c r="P740" s="191"/>
      <c r="Q740" s="191"/>
      <c r="R740" s="191"/>
      <c r="S740" s="191"/>
      <c r="T740" s="192"/>
      <c r="AT740" s="186" t="s">
        <v>280</v>
      </c>
      <c r="AU740" s="186" t="s">
        <v>88</v>
      </c>
      <c r="AV740" s="13" t="s">
        <v>88</v>
      </c>
      <c r="AW740" s="13" t="s">
        <v>29</v>
      </c>
      <c r="AX740" s="13" t="s">
        <v>75</v>
      </c>
      <c r="AY740" s="186" t="s">
        <v>271</v>
      </c>
    </row>
    <row r="741" spans="1:65" s="13" customFormat="1" x14ac:dyDescent="0.1">
      <c r="B741" s="184"/>
      <c r="D741" s="185" t="s">
        <v>280</v>
      </c>
      <c r="E741" s="186" t="s">
        <v>1</v>
      </c>
      <c r="F741" s="187" t="s">
        <v>4788</v>
      </c>
      <c r="H741" s="188">
        <v>44.02</v>
      </c>
      <c r="I741" s="189"/>
      <c r="L741" s="184"/>
      <c r="M741" s="190"/>
      <c r="N741" s="191"/>
      <c r="O741" s="191"/>
      <c r="P741" s="191"/>
      <c r="Q741" s="191"/>
      <c r="R741" s="191"/>
      <c r="S741" s="191"/>
      <c r="T741" s="192"/>
      <c r="AT741" s="186" t="s">
        <v>280</v>
      </c>
      <c r="AU741" s="186" t="s">
        <v>88</v>
      </c>
      <c r="AV741" s="13" t="s">
        <v>88</v>
      </c>
      <c r="AW741" s="13" t="s">
        <v>29</v>
      </c>
      <c r="AX741" s="13" t="s">
        <v>75</v>
      </c>
      <c r="AY741" s="186" t="s">
        <v>271</v>
      </c>
    </row>
    <row r="742" spans="1:65" s="14" customFormat="1" x14ac:dyDescent="0.1">
      <c r="B742" s="193"/>
      <c r="D742" s="185" t="s">
        <v>280</v>
      </c>
      <c r="E742" s="194" t="s">
        <v>1</v>
      </c>
      <c r="F742" s="195" t="s">
        <v>282</v>
      </c>
      <c r="H742" s="196">
        <v>924.48</v>
      </c>
      <c r="I742" s="197"/>
      <c r="L742" s="193"/>
      <c r="M742" s="198"/>
      <c r="N742" s="199"/>
      <c r="O742" s="199"/>
      <c r="P742" s="199"/>
      <c r="Q742" s="199"/>
      <c r="R742" s="199"/>
      <c r="S742" s="199"/>
      <c r="T742" s="200"/>
      <c r="AT742" s="194" t="s">
        <v>280</v>
      </c>
      <c r="AU742" s="194" t="s">
        <v>88</v>
      </c>
      <c r="AV742" s="14" t="s">
        <v>278</v>
      </c>
      <c r="AW742" s="14" t="s">
        <v>29</v>
      </c>
      <c r="AX742" s="14" t="s">
        <v>82</v>
      </c>
      <c r="AY742" s="194" t="s">
        <v>271</v>
      </c>
    </row>
    <row r="743" spans="1:65" s="13" customFormat="1" x14ac:dyDescent="0.1">
      <c r="B743" s="184"/>
      <c r="D743" s="185" t="s">
        <v>280</v>
      </c>
      <c r="F743" s="187" t="s">
        <v>4789</v>
      </c>
      <c r="H743" s="188">
        <v>942.97</v>
      </c>
      <c r="I743" s="189"/>
      <c r="L743" s="184"/>
      <c r="M743" s="190"/>
      <c r="N743" s="191"/>
      <c r="O743" s="191"/>
      <c r="P743" s="191"/>
      <c r="Q743" s="191"/>
      <c r="R743" s="191"/>
      <c r="S743" s="191"/>
      <c r="T743" s="192"/>
      <c r="AT743" s="186" t="s">
        <v>280</v>
      </c>
      <c r="AU743" s="186" t="s">
        <v>88</v>
      </c>
      <c r="AV743" s="13" t="s">
        <v>88</v>
      </c>
      <c r="AW743" s="13" t="s">
        <v>3</v>
      </c>
      <c r="AX743" s="13" t="s">
        <v>82</v>
      </c>
      <c r="AY743" s="186" t="s">
        <v>271</v>
      </c>
    </row>
    <row r="744" spans="1:65" s="2" customFormat="1" ht="16.5" customHeight="1" x14ac:dyDescent="0.15">
      <c r="A744" s="35"/>
      <c r="B744" s="141"/>
      <c r="C744" s="224" t="s">
        <v>1557</v>
      </c>
      <c r="D744" s="224" t="s">
        <v>1138</v>
      </c>
      <c r="E744" s="226" t="s">
        <v>1626</v>
      </c>
      <c r="F744" s="227" t="s">
        <v>4790</v>
      </c>
      <c r="G744" s="228" t="s">
        <v>277</v>
      </c>
      <c r="H744" s="229">
        <v>312.24</v>
      </c>
      <c r="I744" s="230"/>
      <c r="J744" s="229">
        <f>ROUND(I744*H744,2)</f>
        <v>0</v>
      </c>
      <c r="K744" s="231"/>
      <c r="L744" s="232"/>
      <c r="M744" s="233" t="s">
        <v>1</v>
      </c>
      <c r="N744" s="234" t="s">
        <v>41</v>
      </c>
      <c r="O744" s="61"/>
      <c r="P744" s="181">
        <f>O744*H744</f>
        <v>0</v>
      </c>
      <c r="Q744" s="181">
        <v>2.65E-3</v>
      </c>
      <c r="R744" s="181">
        <f>Q744*H744</f>
        <v>0.82743600000000006</v>
      </c>
      <c r="S744" s="181">
        <v>0</v>
      </c>
      <c r="T744" s="182">
        <f>S744*H744</f>
        <v>0</v>
      </c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R744" s="183" t="s">
        <v>478</v>
      </c>
      <c r="AT744" s="183" t="s">
        <v>1138</v>
      </c>
      <c r="AU744" s="183" t="s">
        <v>88</v>
      </c>
      <c r="AY744" s="18" t="s">
        <v>271</v>
      </c>
      <c r="BE744" s="105">
        <f>IF(N744="základná",J744,0)</f>
        <v>0</v>
      </c>
      <c r="BF744" s="105">
        <f>IF(N744="znížená",J744,0)</f>
        <v>0</v>
      </c>
      <c r="BG744" s="105">
        <f>IF(N744="zákl. prenesená",J744,0)</f>
        <v>0</v>
      </c>
      <c r="BH744" s="105">
        <f>IF(N744="zníž. prenesená",J744,0)</f>
        <v>0</v>
      </c>
      <c r="BI744" s="105">
        <f>IF(N744="nulová",J744,0)</f>
        <v>0</v>
      </c>
      <c r="BJ744" s="18" t="s">
        <v>88</v>
      </c>
      <c r="BK744" s="105">
        <f>ROUND(I744*H744,2)</f>
        <v>0</v>
      </c>
      <c r="BL744" s="18" t="s">
        <v>367</v>
      </c>
      <c r="BM744" s="183" t="s">
        <v>4791</v>
      </c>
    </row>
    <row r="745" spans="1:65" s="2" customFormat="1" ht="21.75" customHeight="1" x14ac:dyDescent="0.15">
      <c r="A745" s="35"/>
      <c r="B745" s="141"/>
      <c r="C745" s="172" t="s">
        <v>1567</v>
      </c>
      <c r="D745" s="172" t="s">
        <v>274</v>
      </c>
      <c r="E745" s="173" t="s">
        <v>1519</v>
      </c>
      <c r="F745" s="174" t="s">
        <v>1520</v>
      </c>
      <c r="G745" s="175" t="s">
        <v>277</v>
      </c>
      <c r="H745" s="176">
        <v>220.17</v>
      </c>
      <c r="I745" s="177"/>
      <c r="J745" s="176">
        <f>ROUND(I745*H745,2)</f>
        <v>0</v>
      </c>
      <c r="K745" s="178"/>
      <c r="L745" s="36"/>
      <c r="M745" s="179" t="s">
        <v>1</v>
      </c>
      <c r="N745" s="180" t="s">
        <v>41</v>
      </c>
      <c r="O745" s="61"/>
      <c r="P745" s="181">
        <f>O745*H745</f>
        <v>0</v>
      </c>
      <c r="Q745" s="181">
        <v>2.5000000000000001E-3</v>
      </c>
      <c r="R745" s="181">
        <f>Q745*H745</f>
        <v>0.55042499999999994</v>
      </c>
      <c r="S745" s="181">
        <v>0</v>
      </c>
      <c r="T745" s="182">
        <f>S745*H745</f>
        <v>0</v>
      </c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R745" s="183" t="s">
        <v>367</v>
      </c>
      <c r="AT745" s="183" t="s">
        <v>274</v>
      </c>
      <c r="AU745" s="183" t="s">
        <v>88</v>
      </c>
      <c r="AY745" s="18" t="s">
        <v>271</v>
      </c>
      <c r="BE745" s="105">
        <f>IF(N745="základná",J745,0)</f>
        <v>0</v>
      </c>
      <c r="BF745" s="105">
        <f>IF(N745="znížená",J745,0)</f>
        <v>0</v>
      </c>
      <c r="BG745" s="105">
        <f>IF(N745="zákl. prenesená",J745,0)</f>
        <v>0</v>
      </c>
      <c r="BH745" s="105">
        <f>IF(N745="zníž. prenesená",J745,0)</f>
        <v>0</v>
      </c>
      <c r="BI745" s="105">
        <f>IF(N745="nulová",J745,0)</f>
        <v>0</v>
      </c>
      <c r="BJ745" s="18" t="s">
        <v>88</v>
      </c>
      <c r="BK745" s="105">
        <f>ROUND(I745*H745,2)</f>
        <v>0</v>
      </c>
      <c r="BL745" s="18" t="s">
        <v>367</v>
      </c>
      <c r="BM745" s="183" t="s">
        <v>4792</v>
      </c>
    </row>
    <row r="746" spans="1:65" s="13" customFormat="1" x14ac:dyDescent="0.1">
      <c r="B746" s="184"/>
      <c r="D746" s="185" t="s">
        <v>280</v>
      </c>
      <c r="E746" s="186" t="s">
        <v>1</v>
      </c>
      <c r="F746" s="187" t="s">
        <v>1522</v>
      </c>
      <c r="H746" s="188">
        <v>220.17</v>
      </c>
      <c r="I746" s="189"/>
      <c r="L746" s="184"/>
      <c r="M746" s="190"/>
      <c r="N746" s="191"/>
      <c r="O746" s="191"/>
      <c r="P746" s="191"/>
      <c r="Q746" s="191"/>
      <c r="R746" s="191"/>
      <c r="S746" s="191"/>
      <c r="T746" s="192"/>
      <c r="AT746" s="186" t="s">
        <v>280</v>
      </c>
      <c r="AU746" s="186" t="s">
        <v>88</v>
      </c>
      <c r="AV746" s="13" t="s">
        <v>88</v>
      </c>
      <c r="AW746" s="13" t="s">
        <v>29</v>
      </c>
      <c r="AX746" s="13" t="s">
        <v>75</v>
      </c>
      <c r="AY746" s="186" t="s">
        <v>271</v>
      </c>
    </row>
    <row r="747" spans="1:65" s="14" customFormat="1" x14ac:dyDescent="0.1">
      <c r="B747" s="193"/>
      <c r="D747" s="185" t="s">
        <v>280</v>
      </c>
      <c r="E747" s="194" t="s">
        <v>1</v>
      </c>
      <c r="F747" s="195" t="s">
        <v>282</v>
      </c>
      <c r="H747" s="196">
        <v>220.17</v>
      </c>
      <c r="I747" s="197"/>
      <c r="L747" s="193"/>
      <c r="M747" s="198"/>
      <c r="N747" s="199"/>
      <c r="O747" s="199"/>
      <c r="P747" s="199"/>
      <c r="Q747" s="199"/>
      <c r="R747" s="199"/>
      <c r="S747" s="199"/>
      <c r="T747" s="200"/>
      <c r="AT747" s="194" t="s">
        <v>280</v>
      </c>
      <c r="AU747" s="194" t="s">
        <v>88</v>
      </c>
      <c r="AV747" s="14" t="s">
        <v>278</v>
      </c>
      <c r="AW747" s="14" t="s">
        <v>29</v>
      </c>
      <c r="AX747" s="14" t="s">
        <v>82</v>
      </c>
      <c r="AY747" s="194" t="s">
        <v>271</v>
      </c>
    </row>
    <row r="748" spans="1:65" s="2" customFormat="1" ht="33" customHeight="1" x14ac:dyDescent="0.15">
      <c r="A748" s="35"/>
      <c r="B748" s="141"/>
      <c r="C748" s="224" t="s">
        <v>1572</v>
      </c>
      <c r="D748" s="224" t="s">
        <v>1138</v>
      </c>
      <c r="E748" s="226" t="s">
        <v>1524</v>
      </c>
      <c r="F748" s="227" t="s">
        <v>1525</v>
      </c>
      <c r="G748" s="228" t="s">
        <v>277</v>
      </c>
      <c r="H748" s="229">
        <v>231.18</v>
      </c>
      <c r="I748" s="230"/>
      <c r="J748" s="229">
        <f>ROUND(I748*H748,2)</f>
        <v>0</v>
      </c>
      <c r="K748" s="231"/>
      <c r="L748" s="232"/>
      <c r="M748" s="233" t="s">
        <v>1</v>
      </c>
      <c r="N748" s="234" t="s">
        <v>41</v>
      </c>
      <c r="O748" s="61"/>
      <c r="P748" s="181">
        <f>O748*H748</f>
        <v>0</v>
      </c>
      <c r="Q748" s="181">
        <v>3.2000000000000002E-3</v>
      </c>
      <c r="R748" s="181">
        <f>Q748*H748</f>
        <v>0.7397760000000001</v>
      </c>
      <c r="S748" s="181">
        <v>0</v>
      </c>
      <c r="T748" s="182">
        <f>S748*H748</f>
        <v>0</v>
      </c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  <c r="AE748" s="35"/>
      <c r="AR748" s="183" t="s">
        <v>478</v>
      </c>
      <c r="AT748" s="183" t="s">
        <v>1138</v>
      </c>
      <c r="AU748" s="183" t="s">
        <v>88</v>
      </c>
      <c r="AY748" s="18" t="s">
        <v>271</v>
      </c>
      <c r="BE748" s="105">
        <f>IF(N748="základná",J748,0)</f>
        <v>0</v>
      </c>
      <c r="BF748" s="105">
        <f>IF(N748="znížená",J748,0)</f>
        <v>0</v>
      </c>
      <c r="BG748" s="105">
        <f>IF(N748="zákl. prenesená",J748,0)</f>
        <v>0</v>
      </c>
      <c r="BH748" s="105">
        <f>IF(N748="zníž. prenesená",J748,0)</f>
        <v>0</v>
      </c>
      <c r="BI748" s="105">
        <f>IF(N748="nulová",J748,0)</f>
        <v>0</v>
      </c>
      <c r="BJ748" s="18" t="s">
        <v>88</v>
      </c>
      <c r="BK748" s="105">
        <f>ROUND(I748*H748,2)</f>
        <v>0</v>
      </c>
      <c r="BL748" s="18" t="s">
        <v>367</v>
      </c>
      <c r="BM748" s="183" t="s">
        <v>4793</v>
      </c>
    </row>
    <row r="749" spans="1:65" s="13" customFormat="1" x14ac:dyDescent="0.1">
      <c r="B749" s="184"/>
      <c r="D749" s="185" t="s">
        <v>280</v>
      </c>
      <c r="F749" s="187" t="s">
        <v>4794</v>
      </c>
      <c r="H749" s="188">
        <v>231.18</v>
      </c>
      <c r="I749" s="189"/>
      <c r="L749" s="184"/>
      <c r="M749" s="190"/>
      <c r="N749" s="191"/>
      <c r="O749" s="191"/>
      <c r="P749" s="191"/>
      <c r="Q749" s="191"/>
      <c r="R749" s="191"/>
      <c r="S749" s="191"/>
      <c r="T749" s="192"/>
      <c r="AT749" s="186" t="s">
        <v>280</v>
      </c>
      <c r="AU749" s="186" t="s">
        <v>88</v>
      </c>
      <c r="AV749" s="13" t="s">
        <v>88</v>
      </c>
      <c r="AW749" s="13" t="s">
        <v>3</v>
      </c>
      <c r="AX749" s="13" t="s">
        <v>82</v>
      </c>
      <c r="AY749" s="186" t="s">
        <v>271</v>
      </c>
    </row>
    <row r="750" spans="1:65" s="2" customFormat="1" ht="21.75" customHeight="1" x14ac:dyDescent="0.15">
      <c r="A750" s="35"/>
      <c r="B750" s="141"/>
      <c r="C750" s="172" t="s">
        <v>1578</v>
      </c>
      <c r="D750" s="172" t="s">
        <v>274</v>
      </c>
      <c r="E750" s="173" t="s">
        <v>1529</v>
      </c>
      <c r="F750" s="174" t="s">
        <v>1530</v>
      </c>
      <c r="G750" s="175" t="s">
        <v>277</v>
      </c>
      <c r="H750" s="176">
        <v>154.19999999999999</v>
      </c>
      <c r="I750" s="177"/>
      <c r="J750" s="176">
        <f>ROUND(I750*H750,2)</f>
        <v>0</v>
      </c>
      <c r="K750" s="178"/>
      <c r="L750" s="36"/>
      <c r="M750" s="179" t="s">
        <v>1</v>
      </c>
      <c r="N750" s="180" t="s">
        <v>41</v>
      </c>
      <c r="O750" s="61"/>
      <c r="P750" s="181">
        <f>O750*H750</f>
        <v>0</v>
      </c>
      <c r="Q750" s="181">
        <v>1E-3</v>
      </c>
      <c r="R750" s="181">
        <f>Q750*H750</f>
        <v>0.1542</v>
      </c>
      <c r="S750" s="181">
        <v>0</v>
      </c>
      <c r="T750" s="182">
        <f>S750*H750</f>
        <v>0</v>
      </c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  <c r="AE750" s="35"/>
      <c r="AR750" s="183" t="s">
        <v>367</v>
      </c>
      <c r="AT750" s="183" t="s">
        <v>274</v>
      </c>
      <c r="AU750" s="183" t="s">
        <v>88</v>
      </c>
      <c r="AY750" s="18" t="s">
        <v>271</v>
      </c>
      <c r="BE750" s="105">
        <f>IF(N750="základná",J750,0)</f>
        <v>0</v>
      </c>
      <c r="BF750" s="105">
        <f>IF(N750="znížená",J750,0)</f>
        <v>0</v>
      </c>
      <c r="BG750" s="105">
        <f>IF(N750="zákl. prenesená",J750,0)</f>
        <v>0</v>
      </c>
      <c r="BH750" s="105">
        <f>IF(N750="zníž. prenesená",J750,0)</f>
        <v>0</v>
      </c>
      <c r="BI750" s="105">
        <f>IF(N750="nulová",J750,0)</f>
        <v>0</v>
      </c>
      <c r="BJ750" s="18" t="s">
        <v>88</v>
      </c>
      <c r="BK750" s="105">
        <f>ROUND(I750*H750,2)</f>
        <v>0</v>
      </c>
      <c r="BL750" s="18" t="s">
        <v>367</v>
      </c>
      <c r="BM750" s="183" t="s">
        <v>4795</v>
      </c>
    </row>
    <row r="751" spans="1:65" s="13" customFormat="1" x14ac:dyDescent="0.1">
      <c r="B751" s="184"/>
      <c r="D751" s="185" t="s">
        <v>280</v>
      </c>
      <c r="E751" s="186" t="s">
        <v>1</v>
      </c>
      <c r="F751" s="187" t="s">
        <v>4796</v>
      </c>
      <c r="H751" s="188">
        <v>154.19999999999999</v>
      </c>
      <c r="I751" s="189"/>
      <c r="L751" s="184"/>
      <c r="M751" s="190"/>
      <c r="N751" s="191"/>
      <c r="O751" s="191"/>
      <c r="P751" s="191"/>
      <c r="Q751" s="191"/>
      <c r="R751" s="191"/>
      <c r="S751" s="191"/>
      <c r="T751" s="192"/>
      <c r="AT751" s="186" t="s">
        <v>280</v>
      </c>
      <c r="AU751" s="186" t="s">
        <v>88</v>
      </c>
      <c r="AV751" s="13" t="s">
        <v>88</v>
      </c>
      <c r="AW751" s="13" t="s">
        <v>29</v>
      </c>
      <c r="AX751" s="13" t="s">
        <v>75</v>
      </c>
      <c r="AY751" s="186" t="s">
        <v>271</v>
      </c>
    </row>
    <row r="752" spans="1:65" s="14" customFormat="1" x14ac:dyDescent="0.1">
      <c r="B752" s="193"/>
      <c r="D752" s="185" t="s">
        <v>280</v>
      </c>
      <c r="E752" s="194" t="s">
        <v>1</v>
      </c>
      <c r="F752" s="195" t="s">
        <v>282</v>
      </c>
      <c r="H752" s="196">
        <v>154.19999999999999</v>
      </c>
      <c r="I752" s="197"/>
      <c r="L752" s="193"/>
      <c r="M752" s="198"/>
      <c r="N752" s="199"/>
      <c r="O752" s="199"/>
      <c r="P752" s="199"/>
      <c r="Q752" s="199"/>
      <c r="R752" s="199"/>
      <c r="S752" s="199"/>
      <c r="T752" s="200"/>
      <c r="AT752" s="194" t="s">
        <v>280</v>
      </c>
      <c r="AU752" s="194" t="s">
        <v>88</v>
      </c>
      <c r="AV752" s="14" t="s">
        <v>278</v>
      </c>
      <c r="AW752" s="14" t="s">
        <v>29</v>
      </c>
      <c r="AX752" s="14" t="s">
        <v>82</v>
      </c>
      <c r="AY752" s="194" t="s">
        <v>271</v>
      </c>
    </row>
    <row r="753" spans="1:65" s="2" customFormat="1" ht="21.75" customHeight="1" x14ac:dyDescent="0.15">
      <c r="A753" s="35"/>
      <c r="B753" s="141"/>
      <c r="C753" s="224" t="s">
        <v>1583</v>
      </c>
      <c r="D753" s="224" t="s">
        <v>1138</v>
      </c>
      <c r="E753" s="226" t="s">
        <v>1534</v>
      </c>
      <c r="F753" s="227" t="s">
        <v>1535</v>
      </c>
      <c r="G753" s="228" t="s">
        <v>277</v>
      </c>
      <c r="H753" s="229">
        <v>161.91</v>
      </c>
      <c r="I753" s="230"/>
      <c r="J753" s="229">
        <f>ROUND(I753*H753,2)</f>
        <v>0</v>
      </c>
      <c r="K753" s="231"/>
      <c r="L753" s="232"/>
      <c r="M753" s="233" t="s">
        <v>1</v>
      </c>
      <c r="N753" s="234" t="s">
        <v>41</v>
      </c>
      <c r="O753" s="61"/>
      <c r="P753" s="181">
        <f>O753*H753</f>
        <v>0</v>
      </c>
      <c r="Q753" s="181">
        <v>4.4999999999999997E-3</v>
      </c>
      <c r="R753" s="181">
        <f>Q753*H753</f>
        <v>0.72859499999999988</v>
      </c>
      <c r="S753" s="181">
        <v>0</v>
      </c>
      <c r="T753" s="182">
        <f>S753*H753</f>
        <v>0</v>
      </c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  <c r="AE753" s="35"/>
      <c r="AR753" s="183" t="s">
        <v>478</v>
      </c>
      <c r="AT753" s="183" t="s">
        <v>1138</v>
      </c>
      <c r="AU753" s="183" t="s">
        <v>88</v>
      </c>
      <c r="AY753" s="18" t="s">
        <v>271</v>
      </c>
      <c r="BE753" s="105">
        <f>IF(N753="základná",J753,0)</f>
        <v>0</v>
      </c>
      <c r="BF753" s="105">
        <f>IF(N753="znížená",J753,0)</f>
        <v>0</v>
      </c>
      <c r="BG753" s="105">
        <f>IF(N753="zákl. prenesená",J753,0)</f>
        <v>0</v>
      </c>
      <c r="BH753" s="105">
        <f>IF(N753="zníž. prenesená",J753,0)</f>
        <v>0</v>
      </c>
      <c r="BI753" s="105">
        <f>IF(N753="nulová",J753,0)</f>
        <v>0</v>
      </c>
      <c r="BJ753" s="18" t="s">
        <v>88</v>
      </c>
      <c r="BK753" s="105">
        <f>ROUND(I753*H753,2)</f>
        <v>0</v>
      </c>
      <c r="BL753" s="18" t="s">
        <v>367</v>
      </c>
      <c r="BM753" s="183" t="s">
        <v>4797</v>
      </c>
    </row>
    <row r="754" spans="1:65" s="13" customFormat="1" x14ac:dyDescent="0.1">
      <c r="B754" s="184"/>
      <c r="D754" s="185" t="s">
        <v>280</v>
      </c>
      <c r="F754" s="187" t="s">
        <v>4798</v>
      </c>
      <c r="H754" s="188">
        <v>161.91</v>
      </c>
      <c r="I754" s="189"/>
      <c r="L754" s="184"/>
      <c r="M754" s="190"/>
      <c r="N754" s="191"/>
      <c r="O754" s="191"/>
      <c r="P754" s="191"/>
      <c r="Q754" s="191"/>
      <c r="R754" s="191"/>
      <c r="S754" s="191"/>
      <c r="T754" s="192"/>
      <c r="AT754" s="186" t="s">
        <v>280</v>
      </c>
      <c r="AU754" s="186" t="s">
        <v>88</v>
      </c>
      <c r="AV754" s="13" t="s">
        <v>88</v>
      </c>
      <c r="AW754" s="13" t="s">
        <v>3</v>
      </c>
      <c r="AX754" s="13" t="s">
        <v>82</v>
      </c>
      <c r="AY754" s="186" t="s">
        <v>271</v>
      </c>
    </row>
    <row r="755" spans="1:65" s="2" customFormat="1" ht="21.75" customHeight="1" x14ac:dyDescent="0.15">
      <c r="A755" s="35"/>
      <c r="B755" s="141"/>
      <c r="C755" s="172" t="s">
        <v>1588</v>
      </c>
      <c r="D755" s="172" t="s">
        <v>274</v>
      </c>
      <c r="E755" s="173" t="s">
        <v>1539</v>
      </c>
      <c r="F755" s="174" t="s">
        <v>1540</v>
      </c>
      <c r="G755" s="175" t="s">
        <v>277</v>
      </c>
      <c r="H755" s="176">
        <v>107.87</v>
      </c>
      <c r="I755" s="177"/>
      <c r="J755" s="176">
        <f>ROUND(I755*H755,2)</f>
        <v>0</v>
      </c>
      <c r="K755" s="178"/>
      <c r="L755" s="36"/>
      <c r="M755" s="179" t="s">
        <v>1</v>
      </c>
      <c r="N755" s="180" t="s">
        <v>41</v>
      </c>
      <c r="O755" s="61"/>
      <c r="P755" s="181">
        <f>O755*H755</f>
        <v>0</v>
      </c>
      <c r="Q755" s="181">
        <v>1.2E-4</v>
      </c>
      <c r="R755" s="181">
        <f>Q755*H755</f>
        <v>1.2944400000000002E-2</v>
      </c>
      <c r="S755" s="181">
        <v>0</v>
      </c>
      <c r="T755" s="182">
        <f>S755*H755</f>
        <v>0</v>
      </c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  <c r="AE755" s="35"/>
      <c r="AR755" s="183" t="s">
        <v>367</v>
      </c>
      <c r="AT755" s="183" t="s">
        <v>274</v>
      </c>
      <c r="AU755" s="183" t="s">
        <v>88</v>
      </c>
      <c r="AY755" s="18" t="s">
        <v>271</v>
      </c>
      <c r="BE755" s="105">
        <f>IF(N755="základná",J755,0)</f>
        <v>0</v>
      </c>
      <c r="BF755" s="105">
        <f>IF(N755="znížená",J755,0)</f>
        <v>0</v>
      </c>
      <c r="BG755" s="105">
        <f>IF(N755="zákl. prenesená",J755,0)</f>
        <v>0</v>
      </c>
      <c r="BH755" s="105">
        <f>IF(N755="zníž. prenesená",J755,0)</f>
        <v>0</v>
      </c>
      <c r="BI755" s="105">
        <f>IF(N755="nulová",J755,0)</f>
        <v>0</v>
      </c>
      <c r="BJ755" s="18" t="s">
        <v>88</v>
      </c>
      <c r="BK755" s="105">
        <f>ROUND(I755*H755,2)</f>
        <v>0</v>
      </c>
      <c r="BL755" s="18" t="s">
        <v>367</v>
      </c>
      <c r="BM755" s="183" t="s">
        <v>4799</v>
      </c>
    </row>
    <row r="756" spans="1:65" s="2" customFormat="1" ht="21.75" customHeight="1" x14ac:dyDescent="0.15">
      <c r="A756" s="35"/>
      <c r="B756" s="141"/>
      <c r="C756" s="224" t="s">
        <v>1592</v>
      </c>
      <c r="D756" s="224" t="s">
        <v>1138</v>
      </c>
      <c r="E756" s="226" t="s">
        <v>1543</v>
      </c>
      <c r="F756" s="227" t="s">
        <v>1544</v>
      </c>
      <c r="G756" s="228" t="s">
        <v>277</v>
      </c>
      <c r="H756" s="229">
        <v>220.06</v>
      </c>
      <c r="I756" s="230"/>
      <c r="J756" s="229">
        <f>ROUND(I756*H756,2)</f>
        <v>0</v>
      </c>
      <c r="K756" s="231"/>
      <c r="L756" s="232"/>
      <c r="M756" s="233" t="s">
        <v>1</v>
      </c>
      <c r="N756" s="234" t="s">
        <v>41</v>
      </c>
      <c r="O756" s="61"/>
      <c r="P756" s="181">
        <f>O756*H756</f>
        <v>0</v>
      </c>
      <c r="Q756" s="181">
        <v>1.89E-2</v>
      </c>
      <c r="R756" s="181">
        <f>Q756*H756</f>
        <v>4.1591339999999999</v>
      </c>
      <c r="S756" s="181">
        <v>0</v>
      </c>
      <c r="T756" s="182">
        <f>S756*H756</f>
        <v>0</v>
      </c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R756" s="183" t="s">
        <v>478</v>
      </c>
      <c r="AT756" s="183" t="s">
        <v>1138</v>
      </c>
      <c r="AU756" s="183" t="s">
        <v>88</v>
      </c>
      <c r="AY756" s="18" t="s">
        <v>271</v>
      </c>
      <c r="BE756" s="105">
        <f>IF(N756="základná",J756,0)</f>
        <v>0</v>
      </c>
      <c r="BF756" s="105">
        <f>IF(N756="znížená",J756,0)</f>
        <v>0</v>
      </c>
      <c r="BG756" s="105">
        <f>IF(N756="zákl. prenesená",J756,0)</f>
        <v>0</v>
      </c>
      <c r="BH756" s="105">
        <f>IF(N756="zníž. prenesená",J756,0)</f>
        <v>0</v>
      </c>
      <c r="BI756" s="105">
        <f>IF(N756="nulová",J756,0)</f>
        <v>0</v>
      </c>
      <c r="BJ756" s="18" t="s">
        <v>88</v>
      </c>
      <c r="BK756" s="105">
        <f>ROUND(I756*H756,2)</f>
        <v>0</v>
      </c>
      <c r="BL756" s="18" t="s">
        <v>367</v>
      </c>
      <c r="BM756" s="183" t="s">
        <v>4800</v>
      </c>
    </row>
    <row r="757" spans="1:65" s="2" customFormat="1" ht="21.75" customHeight="1" x14ac:dyDescent="0.15">
      <c r="A757" s="35"/>
      <c r="B757" s="141"/>
      <c r="C757" s="172" t="s">
        <v>1597</v>
      </c>
      <c r="D757" s="172" t="s">
        <v>274</v>
      </c>
      <c r="E757" s="173" t="s">
        <v>1547</v>
      </c>
      <c r="F757" s="174" t="s">
        <v>1548</v>
      </c>
      <c r="G757" s="175" t="s">
        <v>277</v>
      </c>
      <c r="H757" s="176">
        <v>336.96</v>
      </c>
      <c r="I757" s="177"/>
      <c r="J757" s="176">
        <f>ROUND(I757*H757,2)</f>
        <v>0</v>
      </c>
      <c r="K757" s="178"/>
      <c r="L757" s="36"/>
      <c r="M757" s="179" t="s">
        <v>1</v>
      </c>
      <c r="N757" s="180" t="s">
        <v>41</v>
      </c>
      <c r="O757" s="61"/>
      <c r="P757" s="181">
        <f>O757*H757</f>
        <v>0</v>
      </c>
      <c r="Q757" s="181">
        <v>1.2E-4</v>
      </c>
      <c r="R757" s="181">
        <f>Q757*H757</f>
        <v>4.0435199999999998E-2</v>
      </c>
      <c r="S757" s="181">
        <v>0</v>
      </c>
      <c r="T757" s="182">
        <f>S757*H757</f>
        <v>0</v>
      </c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  <c r="AE757" s="35"/>
      <c r="AR757" s="183" t="s">
        <v>367</v>
      </c>
      <c r="AT757" s="183" t="s">
        <v>274</v>
      </c>
      <c r="AU757" s="183" t="s">
        <v>88</v>
      </c>
      <c r="AY757" s="18" t="s">
        <v>271</v>
      </c>
      <c r="BE757" s="105">
        <f>IF(N757="základná",J757,0)</f>
        <v>0</v>
      </c>
      <c r="BF757" s="105">
        <f>IF(N757="znížená",J757,0)</f>
        <v>0</v>
      </c>
      <c r="BG757" s="105">
        <f>IF(N757="zákl. prenesená",J757,0)</f>
        <v>0</v>
      </c>
      <c r="BH757" s="105">
        <f>IF(N757="zníž. prenesená",J757,0)</f>
        <v>0</v>
      </c>
      <c r="BI757" s="105">
        <f>IF(N757="nulová",J757,0)</f>
        <v>0</v>
      </c>
      <c r="BJ757" s="18" t="s">
        <v>88</v>
      </c>
      <c r="BK757" s="105">
        <f>ROUND(I757*H757,2)</f>
        <v>0</v>
      </c>
      <c r="BL757" s="18" t="s">
        <v>367</v>
      </c>
      <c r="BM757" s="183" t="s">
        <v>4801</v>
      </c>
    </row>
    <row r="758" spans="1:65" s="13" customFormat="1" x14ac:dyDescent="0.1">
      <c r="B758" s="184"/>
      <c r="D758" s="185" t="s">
        <v>280</v>
      </c>
      <c r="E758" s="186" t="s">
        <v>1</v>
      </c>
      <c r="F758" s="187" t="s">
        <v>1550</v>
      </c>
      <c r="H758" s="188">
        <v>333.68</v>
      </c>
      <c r="I758" s="189"/>
      <c r="L758" s="184"/>
      <c r="M758" s="190"/>
      <c r="N758" s="191"/>
      <c r="O758" s="191"/>
      <c r="P758" s="191"/>
      <c r="Q758" s="191"/>
      <c r="R758" s="191"/>
      <c r="S758" s="191"/>
      <c r="T758" s="192"/>
      <c r="AT758" s="186" t="s">
        <v>280</v>
      </c>
      <c r="AU758" s="186" t="s">
        <v>88</v>
      </c>
      <c r="AV758" s="13" t="s">
        <v>88</v>
      </c>
      <c r="AW758" s="13" t="s">
        <v>29</v>
      </c>
      <c r="AX758" s="13" t="s">
        <v>75</v>
      </c>
      <c r="AY758" s="186" t="s">
        <v>271</v>
      </c>
    </row>
    <row r="759" spans="1:65" s="16" customFormat="1" x14ac:dyDescent="0.1">
      <c r="B759" s="209"/>
      <c r="D759" s="185" t="s">
        <v>280</v>
      </c>
      <c r="E759" s="210" t="s">
        <v>1</v>
      </c>
      <c r="F759" s="211" t="s">
        <v>1551</v>
      </c>
      <c r="H759" s="210" t="s">
        <v>1</v>
      </c>
      <c r="I759" s="212"/>
      <c r="L759" s="209"/>
      <c r="M759" s="213"/>
      <c r="N759" s="214"/>
      <c r="O759" s="214"/>
      <c r="P759" s="214"/>
      <c r="Q759" s="214"/>
      <c r="R759" s="214"/>
      <c r="S759" s="214"/>
      <c r="T759" s="215"/>
      <c r="AT759" s="210" t="s">
        <v>280</v>
      </c>
      <c r="AU759" s="210" t="s">
        <v>88</v>
      </c>
      <c r="AV759" s="16" t="s">
        <v>82</v>
      </c>
      <c r="AW759" s="16" t="s">
        <v>29</v>
      </c>
      <c r="AX759" s="16" t="s">
        <v>75</v>
      </c>
      <c r="AY759" s="210" t="s">
        <v>271</v>
      </c>
    </row>
    <row r="760" spans="1:65" s="13" customFormat="1" x14ac:dyDescent="0.1">
      <c r="B760" s="184"/>
      <c r="D760" s="185" t="s">
        <v>280</v>
      </c>
      <c r="E760" s="186" t="s">
        <v>817</v>
      </c>
      <c r="F760" s="187" t="s">
        <v>1552</v>
      </c>
      <c r="H760" s="188">
        <v>3.28</v>
      </c>
      <c r="I760" s="189"/>
      <c r="L760" s="184"/>
      <c r="M760" s="190"/>
      <c r="N760" s="191"/>
      <c r="O760" s="191"/>
      <c r="P760" s="191"/>
      <c r="Q760" s="191"/>
      <c r="R760" s="191"/>
      <c r="S760" s="191"/>
      <c r="T760" s="192"/>
      <c r="AT760" s="186" t="s">
        <v>280</v>
      </c>
      <c r="AU760" s="186" t="s">
        <v>88</v>
      </c>
      <c r="AV760" s="13" t="s">
        <v>88</v>
      </c>
      <c r="AW760" s="13" t="s">
        <v>29</v>
      </c>
      <c r="AX760" s="13" t="s">
        <v>75</v>
      </c>
      <c r="AY760" s="186" t="s">
        <v>271</v>
      </c>
    </row>
    <row r="761" spans="1:65" s="14" customFormat="1" x14ac:dyDescent="0.1">
      <c r="B761" s="193"/>
      <c r="D761" s="185" t="s">
        <v>280</v>
      </c>
      <c r="E761" s="194" t="s">
        <v>1</v>
      </c>
      <c r="F761" s="195" t="s">
        <v>282</v>
      </c>
      <c r="H761" s="196">
        <v>336.96</v>
      </c>
      <c r="I761" s="197"/>
      <c r="L761" s="193"/>
      <c r="M761" s="198"/>
      <c r="N761" s="199"/>
      <c r="O761" s="199"/>
      <c r="P761" s="199"/>
      <c r="Q761" s="199"/>
      <c r="R761" s="199"/>
      <c r="S761" s="199"/>
      <c r="T761" s="200"/>
      <c r="AT761" s="194" t="s">
        <v>280</v>
      </c>
      <c r="AU761" s="194" t="s">
        <v>88</v>
      </c>
      <c r="AV761" s="14" t="s">
        <v>278</v>
      </c>
      <c r="AW761" s="14" t="s">
        <v>29</v>
      </c>
      <c r="AX761" s="14" t="s">
        <v>82</v>
      </c>
      <c r="AY761" s="194" t="s">
        <v>271</v>
      </c>
    </row>
    <row r="762" spans="1:65" s="2" customFormat="1" ht="21.75" customHeight="1" x14ac:dyDescent="0.15">
      <c r="A762" s="35"/>
      <c r="B762" s="141"/>
      <c r="C762" s="224" t="s">
        <v>1602</v>
      </c>
      <c r="D762" s="224" t="s">
        <v>1138</v>
      </c>
      <c r="E762" s="226" t="s">
        <v>1554</v>
      </c>
      <c r="F762" s="227" t="s">
        <v>1555</v>
      </c>
      <c r="G762" s="228" t="s">
        <v>277</v>
      </c>
      <c r="H762" s="229">
        <v>343.7</v>
      </c>
      <c r="I762" s="230"/>
      <c r="J762" s="229">
        <f>ROUND(I762*H762,2)</f>
        <v>0</v>
      </c>
      <c r="K762" s="231"/>
      <c r="L762" s="232"/>
      <c r="M762" s="233" t="s">
        <v>1</v>
      </c>
      <c r="N762" s="234" t="s">
        <v>41</v>
      </c>
      <c r="O762" s="61"/>
      <c r="P762" s="181">
        <f>O762*H762</f>
        <v>0</v>
      </c>
      <c r="Q762" s="181">
        <v>4.6800000000000001E-3</v>
      </c>
      <c r="R762" s="181">
        <f>Q762*H762</f>
        <v>1.6085160000000001</v>
      </c>
      <c r="S762" s="181">
        <v>0</v>
      </c>
      <c r="T762" s="182">
        <f>S762*H762</f>
        <v>0</v>
      </c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  <c r="AR762" s="183" t="s">
        <v>478</v>
      </c>
      <c r="AT762" s="183" t="s">
        <v>1138</v>
      </c>
      <c r="AU762" s="183" t="s">
        <v>88</v>
      </c>
      <c r="AY762" s="18" t="s">
        <v>271</v>
      </c>
      <c r="BE762" s="105">
        <f>IF(N762="základná",J762,0)</f>
        <v>0</v>
      </c>
      <c r="BF762" s="105">
        <f>IF(N762="znížená",J762,0)</f>
        <v>0</v>
      </c>
      <c r="BG762" s="105">
        <f>IF(N762="zákl. prenesená",J762,0)</f>
        <v>0</v>
      </c>
      <c r="BH762" s="105">
        <f>IF(N762="zníž. prenesená",J762,0)</f>
        <v>0</v>
      </c>
      <c r="BI762" s="105">
        <f>IF(N762="nulová",J762,0)</f>
        <v>0</v>
      </c>
      <c r="BJ762" s="18" t="s">
        <v>88</v>
      </c>
      <c r="BK762" s="105">
        <f>ROUND(I762*H762,2)</f>
        <v>0</v>
      </c>
      <c r="BL762" s="18" t="s">
        <v>367</v>
      </c>
      <c r="BM762" s="183" t="s">
        <v>4802</v>
      </c>
    </row>
    <row r="763" spans="1:65" s="2" customFormat="1" ht="21.75" customHeight="1" x14ac:dyDescent="0.15">
      <c r="A763" s="35"/>
      <c r="B763" s="141"/>
      <c r="C763" s="172" t="s">
        <v>1607</v>
      </c>
      <c r="D763" s="216" t="s">
        <v>274</v>
      </c>
      <c r="E763" s="173" t="s">
        <v>1558</v>
      </c>
      <c r="F763" s="174" t="s">
        <v>1559</v>
      </c>
      <c r="G763" s="175" t="s">
        <v>277</v>
      </c>
      <c r="H763" s="176">
        <v>119.91</v>
      </c>
      <c r="I763" s="177"/>
      <c r="J763" s="176">
        <f>ROUND(I763*H763,2)</f>
        <v>0</v>
      </c>
      <c r="K763" s="178"/>
      <c r="L763" s="36"/>
      <c r="M763" s="179" t="s">
        <v>1</v>
      </c>
      <c r="N763" s="180" t="s">
        <v>41</v>
      </c>
      <c r="O763" s="61"/>
      <c r="P763" s="181">
        <f>O763*H763</f>
        <v>0</v>
      </c>
      <c r="Q763" s="181">
        <v>4.0000000000000001E-3</v>
      </c>
      <c r="R763" s="181">
        <f>Q763*H763</f>
        <v>0.47964000000000001</v>
      </c>
      <c r="S763" s="181">
        <v>0</v>
      </c>
      <c r="T763" s="182">
        <f>S763*H763</f>
        <v>0</v>
      </c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  <c r="AR763" s="183" t="s">
        <v>367</v>
      </c>
      <c r="AT763" s="183" t="s">
        <v>274</v>
      </c>
      <c r="AU763" s="183" t="s">
        <v>88</v>
      </c>
      <c r="AY763" s="18" t="s">
        <v>271</v>
      </c>
      <c r="BE763" s="105">
        <f>IF(N763="základná",J763,0)</f>
        <v>0</v>
      </c>
      <c r="BF763" s="105">
        <f>IF(N763="znížená",J763,0)</f>
        <v>0</v>
      </c>
      <c r="BG763" s="105">
        <f>IF(N763="zákl. prenesená",J763,0)</f>
        <v>0</v>
      </c>
      <c r="BH763" s="105">
        <f>IF(N763="zníž. prenesená",J763,0)</f>
        <v>0</v>
      </c>
      <c r="BI763" s="105">
        <f>IF(N763="nulová",J763,0)</f>
        <v>0</v>
      </c>
      <c r="BJ763" s="18" t="s">
        <v>88</v>
      </c>
      <c r="BK763" s="105">
        <f>ROUND(I763*H763,2)</f>
        <v>0</v>
      </c>
      <c r="BL763" s="18" t="s">
        <v>367</v>
      </c>
      <c r="BM763" s="183" t="s">
        <v>4803</v>
      </c>
    </row>
    <row r="764" spans="1:65" s="13" customFormat="1" x14ac:dyDescent="0.1">
      <c r="B764" s="184"/>
      <c r="D764" s="185" t="s">
        <v>280</v>
      </c>
      <c r="E764" s="186" t="s">
        <v>1</v>
      </c>
      <c r="F764" s="187" t="s">
        <v>1561</v>
      </c>
      <c r="H764" s="188">
        <v>45.96</v>
      </c>
      <c r="I764" s="189"/>
      <c r="L764" s="184"/>
      <c r="M764" s="190"/>
      <c r="N764" s="191"/>
      <c r="O764" s="191"/>
      <c r="P764" s="191"/>
      <c r="Q764" s="191"/>
      <c r="R764" s="191"/>
      <c r="S764" s="191"/>
      <c r="T764" s="192"/>
      <c r="AT764" s="186" t="s">
        <v>280</v>
      </c>
      <c r="AU764" s="186" t="s">
        <v>88</v>
      </c>
      <c r="AV764" s="13" t="s">
        <v>88</v>
      </c>
      <c r="AW764" s="13" t="s">
        <v>29</v>
      </c>
      <c r="AX764" s="13" t="s">
        <v>75</v>
      </c>
      <c r="AY764" s="186" t="s">
        <v>271</v>
      </c>
    </row>
    <row r="765" spans="1:65" s="13" customFormat="1" x14ac:dyDescent="0.1">
      <c r="B765" s="184"/>
      <c r="D765" s="185" t="s">
        <v>280</v>
      </c>
      <c r="E765" s="186" t="s">
        <v>1</v>
      </c>
      <c r="F765" s="187" t="s">
        <v>1562</v>
      </c>
      <c r="H765" s="188">
        <v>12.92</v>
      </c>
      <c r="I765" s="189"/>
      <c r="L765" s="184"/>
      <c r="M765" s="190"/>
      <c r="N765" s="191"/>
      <c r="O765" s="191"/>
      <c r="P765" s="191"/>
      <c r="Q765" s="191"/>
      <c r="R765" s="191"/>
      <c r="S765" s="191"/>
      <c r="T765" s="192"/>
      <c r="AT765" s="186" t="s">
        <v>280</v>
      </c>
      <c r="AU765" s="186" t="s">
        <v>88</v>
      </c>
      <c r="AV765" s="13" t="s">
        <v>88</v>
      </c>
      <c r="AW765" s="13" t="s">
        <v>29</v>
      </c>
      <c r="AX765" s="13" t="s">
        <v>75</v>
      </c>
      <c r="AY765" s="186" t="s">
        <v>271</v>
      </c>
    </row>
    <row r="766" spans="1:65" s="13" customFormat="1" x14ac:dyDescent="0.1">
      <c r="B766" s="184"/>
      <c r="D766" s="185" t="s">
        <v>280</v>
      </c>
      <c r="E766" s="186" t="s">
        <v>1</v>
      </c>
      <c r="F766" s="187" t="s">
        <v>1563</v>
      </c>
      <c r="H766" s="188">
        <v>18.68</v>
      </c>
      <c r="I766" s="189"/>
      <c r="L766" s="184"/>
      <c r="M766" s="190"/>
      <c r="N766" s="191"/>
      <c r="O766" s="191"/>
      <c r="P766" s="191"/>
      <c r="Q766" s="191"/>
      <c r="R766" s="191"/>
      <c r="S766" s="191"/>
      <c r="T766" s="192"/>
      <c r="AT766" s="186" t="s">
        <v>280</v>
      </c>
      <c r="AU766" s="186" t="s">
        <v>88</v>
      </c>
      <c r="AV766" s="13" t="s">
        <v>88</v>
      </c>
      <c r="AW766" s="13" t="s">
        <v>29</v>
      </c>
      <c r="AX766" s="13" t="s">
        <v>75</v>
      </c>
      <c r="AY766" s="186" t="s">
        <v>271</v>
      </c>
    </row>
    <row r="767" spans="1:65" s="13" customFormat="1" x14ac:dyDescent="0.1">
      <c r="B767" s="184"/>
      <c r="D767" s="185" t="s">
        <v>280</v>
      </c>
      <c r="E767" s="186" t="s">
        <v>1</v>
      </c>
      <c r="F767" s="187" t="s">
        <v>1564</v>
      </c>
      <c r="H767" s="188">
        <v>34.020000000000003</v>
      </c>
      <c r="I767" s="189"/>
      <c r="L767" s="184"/>
      <c r="M767" s="190"/>
      <c r="N767" s="191"/>
      <c r="O767" s="191"/>
      <c r="P767" s="191"/>
      <c r="Q767" s="191"/>
      <c r="R767" s="191"/>
      <c r="S767" s="191"/>
      <c r="T767" s="192"/>
      <c r="AT767" s="186" t="s">
        <v>280</v>
      </c>
      <c r="AU767" s="186" t="s">
        <v>88</v>
      </c>
      <c r="AV767" s="13" t="s">
        <v>88</v>
      </c>
      <c r="AW767" s="13" t="s">
        <v>29</v>
      </c>
      <c r="AX767" s="13" t="s">
        <v>75</v>
      </c>
      <c r="AY767" s="186" t="s">
        <v>271</v>
      </c>
    </row>
    <row r="768" spans="1:65" s="13" customFormat="1" x14ac:dyDescent="0.1">
      <c r="B768" s="184"/>
      <c r="D768" s="185" t="s">
        <v>280</v>
      </c>
      <c r="E768" s="186" t="s">
        <v>1</v>
      </c>
      <c r="F768" s="187" t="s">
        <v>1565</v>
      </c>
      <c r="H768" s="188">
        <v>3.5</v>
      </c>
      <c r="I768" s="189"/>
      <c r="L768" s="184"/>
      <c r="M768" s="190"/>
      <c r="N768" s="191"/>
      <c r="O768" s="191"/>
      <c r="P768" s="191"/>
      <c r="Q768" s="191"/>
      <c r="R768" s="191"/>
      <c r="S768" s="191"/>
      <c r="T768" s="192"/>
      <c r="AT768" s="186" t="s">
        <v>280</v>
      </c>
      <c r="AU768" s="186" t="s">
        <v>88</v>
      </c>
      <c r="AV768" s="13" t="s">
        <v>88</v>
      </c>
      <c r="AW768" s="13" t="s">
        <v>29</v>
      </c>
      <c r="AX768" s="13" t="s">
        <v>75</v>
      </c>
      <c r="AY768" s="186" t="s">
        <v>271</v>
      </c>
    </row>
    <row r="769" spans="1:65" s="13" customFormat="1" x14ac:dyDescent="0.1">
      <c r="B769" s="184"/>
      <c r="D769" s="185" t="s">
        <v>280</v>
      </c>
      <c r="E769" s="186" t="s">
        <v>1</v>
      </c>
      <c r="F769" s="187" t="s">
        <v>1566</v>
      </c>
      <c r="H769" s="188">
        <v>4.83</v>
      </c>
      <c r="I769" s="189"/>
      <c r="L769" s="184"/>
      <c r="M769" s="190"/>
      <c r="N769" s="191"/>
      <c r="O769" s="191"/>
      <c r="P769" s="191"/>
      <c r="Q769" s="191"/>
      <c r="R769" s="191"/>
      <c r="S769" s="191"/>
      <c r="T769" s="192"/>
      <c r="AT769" s="186" t="s">
        <v>280</v>
      </c>
      <c r="AU769" s="186" t="s">
        <v>88</v>
      </c>
      <c r="AV769" s="13" t="s">
        <v>88</v>
      </c>
      <c r="AW769" s="13" t="s">
        <v>29</v>
      </c>
      <c r="AX769" s="13" t="s">
        <v>75</v>
      </c>
      <c r="AY769" s="186" t="s">
        <v>271</v>
      </c>
    </row>
    <row r="770" spans="1:65" s="14" customFormat="1" x14ac:dyDescent="0.1">
      <c r="B770" s="193"/>
      <c r="D770" s="185" t="s">
        <v>280</v>
      </c>
      <c r="E770" s="194" t="s">
        <v>1</v>
      </c>
      <c r="F770" s="195" t="s">
        <v>282</v>
      </c>
      <c r="H770" s="196">
        <v>119.91</v>
      </c>
      <c r="I770" s="197"/>
      <c r="L770" s="193"/>
      <c r="M770" s="198"/>
      <c r="N770" s="199"/>
      <c r="O770" s="199"/>
      <c r="P770" s="199"/>
      <c r="Q770" s="199"/>
      <c r="R770" s="199"/>
      <c r="S770" s="199"/>
      <c r="T770" s="200"/>
      <c r="AT770" s="194" t="s">
        <v>280</v>
      </c>
      <c r="AU770" s="194" t="s">
        <v>88</v>
      </c>
      <c r="AV770" s="14" t="s">
        <v>278</v>
      </c>
      <c r="AW770" s="14" t="s">
        <v>29</v>
      </c>
      <c r="AX770" s="14" t="s">
        <v>82</v>
      </c>
      <c r="AY770" s="194" t="s">
        <v>271</v>
      </c>
    </row>
    <row r="771" spans="1:65" s="2" customFormat="1" ht="16.5" customHeight="1" x14ac:dyDescent="0.15">
      <c r="A771" s="35"/>
      <c r="B771" s="141"/>
      <c r="C771" s="224" t="s">
        <v>1612</v>
      </c>
      <c r="D771" s="240" t="s">
        <v>1138</v>
      </c>
      <c r="E771" s="226" t="s">
        <v>1568</v>
      </c>
      <c r="F771" s="227" t="s">
        <v>1569</v>
      </c>
      <c r="G771" s="228" t="s">
        <v>277</v>
      </c>
      <c r="H771" s="229">
        <v>125.91</v>
      </c>
      <c r="I771" s="230"/>
      <c r="J771" s="229">
        <f>ROUND(I771*H771,2)</f>
        <v>0</v>
      </c>
      <c r="K771" s="231"/>
      <c r="L771" s="232"/>
      <c r="M771" s="233" t="s">
        <v>1</v>
      </c>
      <c r="N771" s="234" t="s">
        <v>41</v>
      </c>
      <c r="O771" s="61"/>
      <c r="P771" s="181">
        <f>O771*H771</f>
        <v>0</v>
      </c>
      <c r="Q771" s="181">
        <v>5.94E-3</v>
      </c>
      <c r="R771" s="181">
        <f>Q771*H771</f>
        <v>0.74790539999999994</v>
      </c>
      <c r="S771" s="181">
        <v>0</v>
      </c>
      <c r="T771" s="182">
        <f>S771*H771</f>
        <v>0</v>
      </c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R771" s="183" t="s">
        <v>478</v>
      </c>
      <c r="AT771" s="183" t="s">
        <v>1138</v>
      </c>
      <c r="AU771" s="183" t="s">
        <v>88</v>
      </c>
      <c r="AY771" s="18" t="s">
        <v>271</v>
      </c>
      <c r="BE771" s="105">
        <f>IF(N771="základná",J771,0)</f>
        <v>0</v>
      </c>
      <c r="BF771" s="105">
        <f>IF(N771="znížená",J771,0)</f>
        <v>0</v>
      </c>
      <c r="BG771" s="105">
        <f>IF(N771="zákl. prenesená",J771,0)</f>
        <v>0</v>
      </c>
      <c r="BH771" s="105">
        <f>IF(N771="zníž. prenesená",J771,0)</f>
        <v>0</v>
      </c>
      <c r="BI771" s="105">
        <f>IF(N771="nulová",J771,0)</f>
        <v>0</v>
      </c>
      <c r="BJ771" s="18" t="s">
        <v>88</v>
      </c>
      <c r="BK771" s="105">
        <f>ROUND(I771*H771,2)</f>
        <v>0</v>
      </c>
      <c r="BL771" s="18" t="s">
        <v>367</v>
      </c>
      <c r="BM771" s="183" t="s">
        <v>4804</v>
      </c>
    </row>
    <row r="772" spans="1:65" s="13" customFormat="1" x14ac:dyDescent="0.1">
      <c r="B772" s="184"/>
      <c r="D772" s="185" t="s">
        <v>280</v>
      </c>
      <c r="F772" s="187" t="s">
        <v>1571</v>
      </c>
      <c r="H772" s="188">
        <v>125.91</v>
      </c>
      <c r="I772" s="189"/>
      <c r="L772" s="184"/>
      <c r="M772" s="190"/>
      <c r="N772" s="191"/>
      <c r="O772" s="191"/>
      <c r="P772" s="191"/>
      <c r="Q772" s="191"/>
      <c r="R772" s="191"/>
      <c r="S772" s="191"/>
      <c r="T772" s="192"/>
      <c r="AT772" s="186" t="s">
        <v>280</v>
      </c>
      <c r="AU772" s="186" t="s">
        <v>88</v>
      </c>
      <c r="AV772" s="13" t="s">
        <v>88</v>
      </c>
      <c r="AW772" s="13" t="s">
        <v>3</v>
      </c>
      <c r="AX772" s="13" t="s">
        <v>82</v>
      </c>
      <c r="AY772" s="186" t="s">
        <v>271</v>
      </c>
    </row>
    <row r="773" spans="1:65" s="2" customFormat="1" ht="21.75" customHeight="1" x14ac:dyDescent="0.15">
      <c r="A773" s="35"/>
      <c r="B773" s="141"/>
      <c r="C773" s="172" t="s">
        <v>1616</v>
      </c>
      <c r="D773" s="216" t="s">
        <v>274</v>
      </c>
      <c r="E773" s="173" t="s">
        <v>1573</v>
      </c>
      <c r="F773" s="174" t="s">
        <v>1574</v>
      </c>
      <c r="G773" s="175" t="s">
        <v>277</v>
      </c>
      <c r="H773" s="176">
        <v>73.42</v>
      </c>
      <c r="I773" s="177"/>
      <c r="J773" s="176">
        <f>ROUND(I773*H773,2)</f>
        <v>0</v>
      </c>
      <c r="K773" s="178"/>
      <c r="L773" s="36"/>
      <c r="M773" s="179" t="s">
        <v>1</v>
      </c>
      <c r="N773" s="180" t="s">
        <v>41</v>
      </c>
      <c r="O773" s="61"/>
      <c r="P773" s="181">
        <f>O773*H773</f>
        <v>0</v>
      </c>
      <c r="Q773" s="181">
        <v>1.2E-4</v>
      </c>
      <c r="R773" s="181">
        <f>Q773*H773</f>
        <v>8.8104000000000012E-3</v>
      </c>
      <c r="S773" s="181">
        <v>0</v>
      </c>
      <c r="T773" s="182">
        <f>S773*H773</f>
        <v>0</v>
      </c>
      <c r="U773" s="35"/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  <c r="AR773" s="183" t="s">
        <v>367</v>
      </c>
      <c r="AT773" s="183" t="s">
        <v>274</v>
      </c>
      <c r="AU773" s="183" t="s">
        <v>88</v>
      </c>
      <c r="AY773" s="18" t="s">
        <v>271</v>
      </c>
      <c r="BE773" s="105">
        <f>IF(N773="základná",J773,0)</f>
        <v>0</v>
      </c>
      <c r="BF773" s="105">
        <f>IF(N773="znížená",J773,0)</f>
        <v>0</v>
      </c>
      <c r="BG773" s="105">
        <f>IF(N773="zákl. prenesená",J773,0)</f>
        <v>0</v>
      </c>
      <c r="BH773" s="105">
        <f>IF(N773="zníž. prenesená",J773,0)</f>
        <v>0</v>
      </c>
      <c r="BI773" s="105">
        <f>IF(N773="nulová",J773,0)</f>
        <v>0</v>
      </c>
      <c r="BJ773" s="18" t="s">
        <v>88</v>
      </c>
      <c r="BK773" s="105">
        <f>ROUND(I773*H773,2)</f>
        <v>0</v>
      </c>
      <c r="BL773" s="18" t="s">
        <v>367</v>
      </c>
      <c r="BM773" s="183" t="s">
        <v>4805</v>
      </c>
    </row>
    <row r="774" spans="1:65" s="13" customFormat="1" x14ac:dyDescent="0.1">
      <c r="B774" s="184"/>
      <c r="D774" s="185" t="s">
        <v>280</v>
      </c>
      <c r="E774" s="186" t="s">
        <v>1</v>
      </c>
      <c r="F774" s="187" t="s">
        <v>1576</v>
      </c>
      <c r="H774" s="188">
        <v>58.74</v>
      </c>
      <c r="I774" s="189"/>
      <c r="L774" s="184"/>
      <c r="M774" s="190"/>
      <c r="N774" s="191"/>
      <c r="O774" s="191"/>
      <c r="P774" s="191"/>
      <c r="Q774" s="191"/>
      <c r="R774" s="191"/>
      <c r="S774" s="191"/>
      <c r="T774" s="192"/>
      <c r="AT774" s="186" t="s">
        <v>280</v>
      </c>
      <c r="AU774" s="186" t="s">
        <v>88</v>
      </c>
      <c r="AV774" s="13" t="s">
        <v>88</v>
      </c>
      <c r="AW774" s="13" t="s">
        <v>29</v>
      </c>
      <c r="AX774" s="13" t="s">
        <v>75</v>
      </c>
      <c r="AY774" s="186" t="s">
        <v>271</v>
      </c>
    </row>
    <row r="775" spans="1:65" s="13" customFormat="1" ht="19.5" x14ac:dyDescent="0.1">
      <c r="B775" s="184"/>
      <c r="D775" s="185" t="s">
        <v>280</v>
      </c>
      <c r="E775" s="186" t="s">
        <v>1</v>
      </c>
      <c r="F775" s="187" t="s">
        <v>1577</v>
      </c>
      <c r="H775" s="188">
        <v>14.68</v>
      </c>
      <c r="I775" s="189"/>
      <c r="L775" s="184"/>
      <c r="M775" s="190"/>
      <c r="N775" s="191"/>
      <c r="O775" s="191"/>
      <c r="P775" s="191"/>
      <c r="Q775" s="191"/>
      <c r="R775" s="191"/>
      <c r="S775" s="191"/>
      <c r="T775" s="192"/>
      <c r="AT775" s="186" t="s">
        <v>280</v>
      </c>
      <c r="AU775" s="186" t="s">
        <v>88</v>
      </c>
      <c r="AV775" s="13" t="s">
        <v>88</v>
      </c>
      <c r="AW775" s="13" t="s">
        <v>29</v>
      </c>
      <c r="AX775" s="13" t="s">
        <v>75</v>
      </c>
      <c r="AY775" s="186" t="s">
        <v>271</v>
      </c>
    </row>
    <row r="776" spans="1:65" s="14" customFormat="1" x14ac:dyDescent="0.1">
      <c r="B776" s="193"/>
      <c r="D776" s="185" t="s">
        <v>280</v>
      </c>
      <c r="E776" s="194" t="s">
        <v>1</v>
      </c>
      <c r="F776" s="195" t="s">
        <v>282</v>
      </c>
      <c r="H776" s="196">
        <v>73.42</v>
      </c>
      <c r="I776" s="197"/>
      <c r="L776" s="193"/>
      <c r="M776" s="198"/>
      <c r="N776" s="199"/>
      <c r="O776" s="199"/>
      <c r="P776" s="199"/>
      <c r="Q776" s="199"/>
      <c r="R776" s="199"/>
      <c r="S776" s="199"/>
      <c r="T776" s="200"/>
      <c r="AT776" s="194" t="s">
        <v>280</v>
      </c>
      <c r="AU776" s="194" t="s">
        <v>88</v>
      </c>
      <c r="AV776" s="14" t="s">
        <v>278</v>
      </c>
      <c r="AW776" s="14" t="s">
        <v>29</v>
      </c>
      <c r="AX776" s="14" t="s">
        <v>82</v>
      </c>
      <c r="AY776" s="194" t="s">
        <v>271</v>
      </c>
    </row>
    <row r="777" spans="1:65" s="2" customFormat="1" ht="16.5" customHeight="1" x14ac:dyDescent="0.15">
      <c r="A777" s="35"/>
      <c r="B777" s="141"/>
      <c r="C777" s="224" t="s">
        <v>1621</v>
      </c>
      <c r="D777" s="240" t="s">
        <v>1138</v>
      </c>
      <c r="E777" s="226" t="s">
        <v>1579</v>
      </c>
      <c r="F777" s="227" t="s">
        <v>1580</v>
      </c>
      <c r="G777" s="228" t="s">
        <v>277</v>
      </c>
      <c r="H777" s="229">
        <v>15.42</v>
      </c>
      <c r="I777" s="230"/>
      <c r="J777" s="229">
        <f>ROUND(I777*H777,2)</f>
        <v>0</v>
      </c>
      <c r="K777" s="231"/>
      <c r="L777" s="232"/>
      <c r="M777" s="233" t="s">
        <v>1</v>
      </c>
      <c r="N777" s="234" t="s">
        <v>41</v>
      </c>
      <c r="O777" s="61"/>
      <c r="P777" s="181">
        <f>O777*H777</f>
        <v>0</v>
      </c>
      <c r="Q777" s="181">
        <v>3.3E-3</v>
      </c>
      <c r="R777" s="181">
        <f>Q777*H777</f>
        <v>5.0886000000000001E-2</v>
      </c>
      <c r="S777" s="181">
        <v>0</v>
      </c>
      <c r="T777" s="182">
        <f>S777*H777</f>
        <v>0</v>
      </c>
      <c r="U777" s="35"/>
      <c r="V777" s="35"/>
      <c r="W777" s="35"/>
      <c r="X777" s="35"/>
      <c r="Y777" s="35"/>
      <c r="Z777" s="35"/>
      <c r="AA777" s="35"/>
      <c r="AB777" s="35"/>
      <c r="AC777" s="35"/>
      <c r="AD777" s="35"/>
      <c r="AE777" s="35"/>
      <c r="AR777" s="183" t="s">
        <v>478</v>
      </c>
      <c r="AT777" s="183" t="s">
        <v>1138</v>
      </c>
      <c r="AU777" s="183" t="s">
        <v>88</v>
      </c>
      <c r="AY777" s="18" t="s">
        <v>271</v>
      </c>
      <c r="BE777" s="105">
        <f>IF(N777="základná",J777,0)</f>
        <v>0</v>
      </c>
      <c r="BF777" s="105">
        <f>IF(N777="znížená",J777,0)</f>
        <v>0</v>
      </c>
      <c r="BG777" s="105">
        <f>IF(N777="zákl. prenesená",J777,0)</f>
        <v>0</v>
      </c>
      <c r="BH777" s="105">
        <f>IF(N777="zníž. prenesená",J777,0)</f>
        <v>0</v>
      </c>
      <c r="BI777" s="105">
        <f>IF(N777="nulová",J777,0)</f>
        <v>0</v>
      </c>
      <c r="BJ777" s="18" t="s">
        <v>88</v>
      </c>
      <c r="BK777" s="105">
        <f>ROUND(I777*H777,2)</f>
        <v>0</v>
      </c>
      <c r="BL777" s="18" t="s">
        <v>367</v>
      </c>
      <c r="BM777" s="183" t="s">
        <v>4806</v>
      </c>
    </row>
    <row r="778" spans="1:65" s="13" customFormat="1" x14ac:dyDescent="0.1">
      <c r="B778" s="184"/>
      <c r="D778" s="185" t="s">
        <v>280</v>
      </c>
      <c r="F778" s="187" t="s">
        <v>4807</v>
      </c>
      <c r="H778" s="188">
        <v>15.42</v>
      </c>
      <c r="I778" s="189"/>
      <c r="L778" s="184"/>
      <c r="M778" s="190"/>
      <c r="N778" s="191"/>
      <c r="O778" s="191"/>
      <c r="P778" s="191"/>
      <c r="Q778" s="191"/>
      <c r="R778" s="191"/>
      <c r="S778" s="191"/>
      <c r="T778" s="192"/>
      <c r="AT778" s="186" t="s">
        <v>280</v>
      </c>
      <c r="AU778" s="186" t="s">
        <v>88</v>
      </c>
      <c r="AV778" s="13" t="s">
        <v>88</v>
      </c>
      <c r="AW778" s="13" t="s">
        <v>3</v>
      </c>
      <c r="AX778" s="13" t="s">
        <v>82</v>
      </c>
      <c r="AY778" s="186" t="s">
        <v>271</v>
      </c>
    </row>
    <row r="779" spans="1:65" s="2" customFormat="1" ht="16.5" customHeight="1" x14ac:dyDescent="0.15">
      <c r="A779" s="35"/>
      <c r="B779" s="141"/>
      <c r="C779" s="224" t="s">
        <v>1625</v>
      </c>
      <c r="D779" s="240" t="s">
        <v>1138</v>
      </c>
      <c r="E779" s="226" t="s">
        <v>1584</v>
      </c>
      <c r="F779" s="227" t="s">
        <v>1585</v>
      </c>
      <c r="G779" s="228" t="s">
        <v>277</v>
      </c>
      <c r="H779" s="229">
        <v>61.67</v>
      </c>
      <c r="I779" s="230"/>
      <c r="J779" s="229">
        <f>ROUND(I779*H779,2)</f>
        <v>0</v>
      </c>
      <c r="K779" s="231"/>
      <c r="L779" s="232"/>
      <c r="M779" s="233" t="s">
        <v>1</v>
      </c>
      <c r="N779" s="234" t="s">
        <v>41</v>
      </c>
      <c r="O779" s="61"/>
      <c r="P779" s="181">
        <f>O779*H779</f>
        <v>0</v>
      </c>
      <c r="Q779" s="181">
        <v>6.6E-3</v>
      </c>
      <c r="R779" s="181">
        <f>Q779*H779</f>
        <v>0.40702199999999999</v>
      </c>
      <c r="S779" s="181">
        <v>0</v>
      </c>
      <c r="T779" s="182">
        <f>S779*H779</f>
        <v>0</v>
      </c>
      <c r="U779" s="35"/>
      <c r="V779" s="35"/>
      <c r="W779" s="35"/>
      <c r="X779" s="35"/>
      <c r="Y779" s="35"/>
      <c r="Z779" s="35"/>
      <c r="AA779" s="35"/>
      <c r="AB779" s="35"/>
      <c r="AC779" s="35"/>
      <c r="AD779" s="35"/>
      <c r="AE779" s="35"/>
      <c r="AR779" s="183" t="s">
        <v>478</v>
      </c>
      <c r="AT779" s="183" t="s">
        <v>1138</v>
      </c>
      <c r="AU779" s="183" t="s">
        <v>88</v>
      </c>
      <c r="AY779" s="18" t="s">
        <v>271</v>
      </c>
      <c r="BE779" s="105">
        <f>IF(N779="základná",J779,0)</f>
        <v>0</v>
      </c>
      <c r="BF779" s="105">
        <f>IF(N779="znížená",J779,0)</f>
        <v>0</v>
      </c>
      <c r="BG779" s="105">
        <f>IF(N779="zákl. prenesená",J779,0)</f>
        <v>0</v>
      </c>
      <c r="BH779" s="105">
        <f>IF(N779="zníž. prenesená",J779,0)</f>
        <v>0</v>
      </c>
      <c r="BI779" s="105">
        <f>IF(N779="nulová",J779,0)</f>
        <v>0</v>
      </c>
      <c r="BJ779" s="18" t="s">
        <v>88</v>
      </c>
      <c r="BK779" s="105">
        <f>ROUND(I779*H779,2)</f>
        <v>0</v>
      </c>
      <c r="BL779" s="18" t="s">
        <v>367</v>
      </c>
      <c r="BM779" s="183" t="s">
        <v>4808</v>
      </c>
    </row>
    <row r="780" spans="1:65" s="13" customFormat="1" x14ac:dyDescent="0.1">
      <c r="B780" s="184"/>
      <c r="D780" s="185" t="s">
        <v>280</v>
      </c>
      <c r="F780" s="187" t="s">
        <v>4809</v>
      </c>
      <c r="H780" s="188">
        <v>61.67</v>
      </c>
      <c r="I780" s="189"/>
      <c r="L780" s="184"/>
      <c r="M780" s="190"/>
      <c r="N780" s="191"/>
      <c r="O780" s="191"/>
      <c r="P780" s="191"/>
      <c r="Q780" s="191"/>
      <c r="R780" s="191"/>
      <c r="S780" s="191"/>
      <c r="T780" s="192"/>
      <c r="AT780" s="186" t="s">
        <v>280</v>
      </c>
      <c r="AU780" s="186" t="s">
        <v>88</v>
      </c>
      <c r="AV780" s="13" t="s">
        <v>88</v>
      </c>
      <c r="AW780" s="13" t="s">
        <v>3</v>
      </c>
      <c r="AX780" s="13" t="s">
        <v>82</v>
      </c>
      <c r="AY780" s="186" t="s">
        <v>271</v>
      </c>
    </row>
    <row r="781" spans="1:65" s="2" customFormat="1" ht="33" customHeight="1" x14ac:dyDescent="0.15">
      <c r="A781" s="35"/>
      <c r="B781" s="141"/>
      <c r="C781" s="172" t="s">
        <v>1632</v>
      </c>
      <c r="D781" s="172" t="s">
        <v>274</v>
      </c>
      <c r="E781" s="173" t="s">
        <v>1589</v>
      </c>
      <c r="F781" s="174" t="s">
        <v>1590</v>
      </c>
      <c r="G781" s="175" t="s">
        <v>277</v>
      </c>
      <c r="H781" s="176">
        <v>1185.24</v>
      </c>
      <c r="I781" s="177"/>
      <c r="J781" s="176">
        <f>ROUND(I781*H781,2)</f>
        <v>0</v>
      </c>
      <c r="K781" s="178"/>
      <c r="L781" s="36"/>
      <c r="M781" s="179" t="s">
        <v>1</v>
      </c>
      <c r="N781" s="180" t="s">
        <v>41</v>
      </c>
      <c r="O781" s="61"/>
      <c r="P781" s="181">
        <f>O781*H781</f>
        <v>0</v>
      </c>
      <c r="Q781" s="181">
        <v>5.2249999999999996E-4</v>
      </c>
      <c r="R781" s="181">
        <f>Q781*H781</f>
        <v>0.6192879</v>
      </c>
      <c r="S781" s="181">
        <v>0</v>
      </c>
      <c r="T781" s="182">
        <f>S781*H781</f>
        <v>0</v>
      </c>
      <c r="U781" s="35"/>
      <c r="V781" s="35"/>
      <c r="W781" s="35"/>
      <c r="X781" s="35"/>
      <c r="Y781" s="35"/>
      <c r="Z781" s="35"/>
      <c r="AA781" s="35"/>
      <c r="AB781" s="35"/>
      <c r="AC781" s="35"/>
      <c r="AD781" s="35"/>
      <c r="AE781" s="35"/>
      <c r="AR781" s="183" t="s">
        <v>367</v>
      </c>
      <c r="AT781" s="183" t="s">
        <v>274</v>
      </c>
      <c r="AU781" s="183" t="s">
        <v>88</v>
      </c>
      <c r="AY781" s="18" t="s">
        <v>271</v>
      </c>
      <c r="BE781" s="105">
        <f>IF(N781="základná",J781,0)</f>
        <v>0</v>
      </c>
      <c r="BF781" s="105">
        <f>IF(N781="znížená",J781,0)</f>
        <v>0</v>
      </c>
      <c r="BG781" s="105">
        <f>IF(N781="zákl. prenesená",J781,0)</f>
        <v>0</v>
      </c>
      <c r="BH781" s="105">
        <f>IF(N781="zníž. prenesená",J781,0)</f>
        <v>0</v>
      </c>
      <c r="BI781" s="105">
        <f>IF(N781="nulová",J781,0)</f>
        <v>0</v>
      </c>
      <c r="BJ781" s="18" t="s">
        <v>88</v>
      </c>
      <c r="BK781" s="105">
        <f>ROUND(I781*H781,2)</f>
        <v>0</v>
      </c>
      <c r="BL781" s="18" t="s">
        <v>367</v>
      </c>
      <c r="BM781" s="183" t="s">
        <v>4810</v>
      </c>
    </row>
    <row r="782" spans="1:65" s="13" customFormat="1" x14ac:dyDescent="0.1">
      <c r="B782" s="184"/>
      <c r="D782" s="185" t="s">
        <v>280</v>
      </c>
      <c r="E782" s="186" t="s">
        <v>1</v>
      </c>
      <c r="F782" s="187" t="s">
        <v>1316</v>
      </c>
      <c r="H782" s="188">
        <v>1185.24</v>
      </c>
      <c r="I782" s="189"/>
      <c r="L782" s="184"/>
      <c r="M782" s="190"/>
      <c r="N782" s="191"/>
      <c r="O782" s="191"/>
      <c r="P782" s="191"/>
      <c r="Q782" s="191"/>
      <c r="R782" s="191"/>
      <c r="S782" s="191"/>
      <c r="T782" s="192"/>
      <c r="AT782" s="186" t="s">
        <v>280</v>
      </c>
      <c r="AU782" s="186" t="s">
        <v>88</v>
      </c>
      <c r="AV782" s="13" t="s">
        <v>88</v>
      </c>
      <c r="AW782" s="13" t="s">
        <v>29</v>
      </c>
      <c r="AX782" s="13" t="s">
        <v>75</v>
      </c>
      <c r="AY782" s="186" t="s">
        <v>271</v>
      </c>
    </row>
    <row r="783" spans="1:65" s="14" customFormat="1" x14ac:dyDescent="0.1">
      <c r="B783" s="193"/>
      <c r="D783" s="185" t="s">
        <v>280</v>
      </c>
      <c r="E783" s="194" t="s">
        <v>1</v>
      </c>
      <c r="F783" s="195" t="s">
        <v>282</v>
      </c>
      <c r="H783" s="196">
        <v>1185.24</v>
      </c>
      <c r="I783" s="197"/>
      <c r="L783" s="193"/>
      <c r="M783" s="198"/>
      <c r="N783" s="199"/>
      <c r="O783" s="199"/>
      <c r="P783" s="199"/>
      <c r="Q783" s="199"/>
      <c r="R783" s="199"/>
      <c r="S783" s="199"/>
      <c r="T783" s="200"/>
      <c r="AT783" s="194" t="s">
        <v>280</v>
      </c>
      <c r="AU783" s="194" t="s">
        <v>88</v>
      </c>
      <c r="AV783" s="14" t="s">
        <v>278</v>
      </c>
      <c r="AW783" s="14" t="s">
        <v>29</v>
      </c>
      <c r="AX783" s="14" t="s">
        <v>82</v>
      </c>
      <c r="AY783" s="194" t="s">
        <v>271</v>
      </c>
    </row>
    <row r="784" spans="1:65" s="2" customFormat="1" ht="33" customHeight="1" x14ac:dyDescent="0.15">
      <c r="A784" s="35"/>
      <c r="B784" s="141"/>
      <c r="C784" s="224" t="s">
        <v>1638</v>
      </c>
      <c r="D784" s="224" t="s">
        <v>1138</v>
      </c>
      <c r="E784" s="226" t="s">
        <v>1593</v>
      </c>
      <c r="F784" s="227" t="s">
        <v>1594</v>
      </c>
      <c r="G784" s="228" t="s">
        <v>277</v>
      </c>
      <c r="H784" s="229">
        <v>1244.5</v>
      </c>
      <c r="I784" s="230"/>
      <c r="J784" s="229">
        <f>ROUND(I784*H784,2)</f>
        <v>0</v>
      </c>
      <c r="K784" s="231"/>
      <c r="L784" s="232"/>
      <c r="M784" s="233" t="s">
        <v>1</v>
      </c>
      <c r="N784" s="234" t="s">
        <v>41</v>
      </c>
      <c r="O784" s="61"/>
      <c r="P784" s="181">
        <f>O784*H784</f>
        <v>0</v>
      </c>
      <c r="Q784" s="181">
        <v>2.8800000000000002E-3</v>
      </c>
      <c r="R784" s="181">
        <f>Q784*H784</f>
        <v>3.5841600000000002</v>
      </c>
      <c r="S784" s="181">
        <v>0</v>
      </c>
      <c r="T784" s="182">
        <f>S784*H784</f>
        <v>0</v>
      </c>
      <c r="U784" s="35"/>
      <c r="V784" s="35"/>
      <c r="W784" s="35"/>
      <c r="X784" s="35"/>
      <c r="Y784" s="35"/>
      <c r="Z784" s="35"/>
      <c r="AA784" s="35"/>
      <c r="AB784" s="35"/>
      <c r="AC784" s="35"/>
      <c r="AD784" s="35"/>
      <c r="AE784" s="35"/>
      <c r="AR784" s="183" t="s">
        <v>478</v>
      </c>
      <c r="AT784" s="183" t="s">
        <v>1138</v>
      </c>
      <c r="AU784" s="183" t="s">
        <v>88</v>
      </c>
      <c r="AY784" s="18" t="s">
        <v>271</v>
      </c>
      <c r="BE784" s="105">
        <f>IF(N784="základná",J784,0)</f>
        <v>0</v>
      </c>
      <c r="BF784" s="105">
        <f>IF(N784="znížená",J784,0)</f>
        <v>0</v>
      </c>
      <c r="BG784" s="105">
        <f>IF(N784="zákl. prenesená",J784,0)</f>
        <v>0</v>
      </c>
      <c r="BH784" s="105">
        <f>IF(N784="zníž. prenesená",J784,0)</f>
        <v>0</v>
      </c>
      <c r="BI784" s="105">
        <f>IF(N784="nulová",J784,0)</f>
        <v>0</v>
      </c>
      <c r="BJ784" s="18" t="s">
        <v>88</v>
      </c>
      <c r="BK784" s="105">
        <f>ROUND(I784*H784,2)</f>
        <v>0</v>
      </c>
      <c r="BL784" s="18" t="s">
        <v>367</v>
      </c>
      <c r="BM784" s="183" t="s">
        <v>4811</v>
      </c>
    </row>
    <row r="785" spans="1:65" s="13" customFormat="1" x14ac:dyDescent="0.1">
      <c r="B785" s="184"/>
      <c r="D785" s="185" t="s">
        <v>280</v>
      </c>
      <c r="F785" s="187" t="s">
        <v>1596</v>
      </c>
      <c r="H785" s="188">
        <v>1244.5</v>
      </c>
      <c r="I785" s="189"/>
      <c r="L785" s="184"/>
      <c r="M785" s="190"/>
      <c r="N785" s="191"/>
      <c r="O785" s="191"/>
      <c r="P785" s="191"/>
      <c r="Q785" s="191"/>
      <c r="R785" s="191"/>
      <c r="S785" s="191"/>
      <c r="T785" s="192"/>
      <c r="AT785" s="186" t="s">
        <v>280</v>
      </c>
      <c r="AU785" s="186" t="s">
        <v>88</v>
      </c>
      <c r="AV785" s="13" t="s">
        <v>88</v>
      </c>
      <c r="AW785" s="13" t="s">
        <v>3</v>
      </c>
      <c r="AX785" s="13" t="s">
        <v>82</v>
      </c>
      <c r="AY785" s="186" t="s">
        <v>271</v>
      </c>
    </row>
    <row r="786" spans="1:65" s="2" customFormat="1" ht="21.75" customHeight="1" x14ac:dyDescent="0.15">
      <c r="A786" s="35"/>
      <c r="B786" s="141"/>
      <c r="C786" s="172" t="s">
        <v>1643</v>
      </c>
      <c r="D786" s="172" t="s">
        <v>274</v>
      </c>
      <c r="E786" s="173" t="s">
        <v>1598</v>
      </c>
      <c r="F786" s="174" t="s">
        <v>1599</v>
      </c>
      <c r="G786" s="175" t="s">
        <v>277</v>
      </c>
      <c r="H786" s="176">
        <v>2370.48</v>
      </c>
      <c r="I786" s="177"/>
      <c r="J786" s="176">
        <f>ROUND(I786*H786,2)</f>
        <v>0</v>
      </c>
      <c r="K786" s="178"/>
      <c r="L786" s="36"/>
      <c r="M786" s="179" t="s">
        <v>1</v>
      </c>
      <c r="N786" s="180" t="s">
        <v>41</v>
      </c>
      <c r="O786" s="61"/>
      <c r="P786" s="181">
        <f>O786*H786</f>
        <v>0</v>
      </c>
      <c r="Q786" s="181">
        <v>0</v>
      </c>
      <c r="R786" s="181">
        <f>Q786*H786</f>
        <v>0</v>
      </c>
      <c r="S786" s="181">
        <v>0</v>
      </c>
      <c r="T786" s="182">
        <f>S786*H786</f>
        <v>0</v>
      </c>
      <c r="U786" s="35"/>
      <c r="V786" s="35"/>
      <c r="W786" s="35"/>
      <c r="X786" s="35"/>
      <c r="Y786" s="35"/>
      <c r="Z786" s="35"/>
      <c r="AA786" s="35"/>
      <c r="AB786" s="35"/>
      <c r="AC786" s="35"/>
      <c r="AD786" s="35"/>
      <c r="AE786" s="35"/>
      <c r="AR786" s="183" t="s">
        <v>367</v>
      </c>
      <c r="AT786" s="183" t="s">
        <v>274</v>
      </c>
      <c r="AU786" s="183" t="s">
        <v>88</v>
      </c>
      <c r="AY786" s="18" t="s">
        <v>271</v>
      </c>
      <c r="BE786" s="105">
        <f>IF(N786="základná",J786,0)</f>
        <v>0</v>
      </c>
      <c r="BF786" s="105">
        <f>IF(N786="znížená",J786,0)</f>
        <v>0</v>
      </c>
      <c r="BG786" s="105">
        <f>IF(N786="zákl. prenesená",J786,0)</f>
        <v>0</v>
      </c>
      <c r="BH786" s="105">
        <f>IF(N786="zníž. prenesená",J786,0)</f>
        <v>0</v>
      </c>
      <c r="BI786" s="105">
        <f>IF(N786="nulová",J786,0)</f>
        <v>0</v>
      </c>
      <c r="BJ786" s="18" t="s">
        <v>88</v>
      </c>
      <c r="BK786" s="105">
        <f>ROUND(I786*H786,2)</f>
        <v>0</v>
      </c>
      <c r="BL786" s="18" t="s">
        <v>367</v>
      </c>
      <c r="BM786" s="183" t="s">
        <v>4812</v>
      </c>
    </row>
    <row r="787" spans="1:65" s="13" customFormat="1" x14ac:dyDescent="0.1">
      <c r="B787" s="184"/>
      <c r="D787" s="185" t="s">
        <v>280</v>
      </c>
      <c r="E787" s="186" t="s">
        <v>1</v>
      </c>
      <c r="F787" s="187" t="s">
        <v>1601</v>
      </c>
      <c r="H787" s="188">
        <v>2370.48</v>
      </c>
      <c r="I787" s="189"/>
      <c r="L787" s="184"/>
      <c r="M787" s="190"/>
      <c r="N787" s="191"/>
      <c r="O787" s="191"/>
      <c r="P787" s="191"/>
      <c r="Q787" s="191"/>
      <c r="R787" s="191"/>
      <c r="S787" s="191"/>
      <c r="T787" s="192"/>
      <c r="AT787" s="186" t="s">
        <v>280</v>
      </c>
      <c r="AU787" s="186" t="s">
        <v>88</v>
      </c>
      <c r="AV787" s="13" t="s">
        <v>88</v>
      </c>
      <c r="AW787" s="13" t="s">
        <v>29</v>
      </c>
      <c r="AX787" s="13" t="s">
        <v>75</v>
      </c>
      <c r="AY787" s="186" t="s">
        <v>271</v>
      </c>
    </row>
    <row r="788" spans="1:65" s="14" customFormat="1" x14ac:dyDescent="0.1">
      <c r="B788" s="193"/>
      <c r="D788" s="185" t="s">
        <v>280</v>
      </c>
      <c r="E788" s="194" t="s">
        <v>1</v>
      </c>
      <c r="F788" s="195" t="s">
        <v>282</v>
      </c>
      <c r="H788" s="196">
        <v>2370.48</v>
      </c>
      <c r="I788" s="197"/>
      <c r="L788" s="193"/>
      <c r="M788" s="198"/>
      <c r="N788" s="199"/>
      <c r="O788" s="199"/>
      <c r="P788" s="199"/>
      <c r="Q788" s="199"/>
      <c r="R788" s="199"/>
      <c r="S788" s="199"/>
      <c r="T788" s="200"/>
      <c r="AT788" s="194" t="s">
        <v>280</v>
      </c>
      <c r="AU788" s="194" t="s">
        <v>88</v>
      </c>
      <c r="AV788" s="14" t="s">
        <v>278</v>
      </c>
      <c r="AW788" s="14" t="s">
        <v>29</v>
      </c>
      <c r="AX788" s="14" t="s">
        <v>82</v>
      </c>
      <c r="AY788" s="194" t="s">
        <v>271</v>
      </c>
    </row>
    <row r="789" spans="1:65" s="2" customFormat="1" ht="33" customHeight="1" x14ac:dyDescent="0.15">
      <c r="A789" s="35"/>
      <c r="B789" s="141"/>
      <c r="C789" s="224" t="s">
        <v>1648</v>
      </c>
      <c r="D789" s="224" t="s">
        <v>1138</v>
      </c>
      <c r="E789" s="226" t="s">
        <v>1603</v>
      </c>
      <c r="F789" s="227" t="s">
        <v>1604</v>
      </c>
      <c r="G789" s="228" t="s">
        <v>277</v>
      </c>
      <c r="H789" s="229">
        <v>2489</v>
      </c>
      <c r="I789" s="230"/>
      <c r="J789" s="229">
        <f>ROUND(I789*H789,2)</f>
        <v>0</v>
      </c>
      <c r="K789" s="231"/>
      <c r="L789" s="232"/>
      <c r="M789" s="233" t="s">
        <v>1</v>
      </c>
      <c r="N789" s="234" t="s">
        <v>41</v>
      </c>
      <c r="O789" s="61"/>
      <c r="P789" s="181">
        <f>O789*H789</f>
        <v>0</v>
      </c>
      <c r="Q789" s="181">
        <v>2.7299999999999998E-3</v>
      </c>
      <c r="R789" s="181">
        <f>Q789*H789</f>
        <v>6.7949699999999993</v>
      </c>
      <c r="S789" s="181">
        <v>0</v>
      </c>
      <c r="T789" s="182">
        <f>S789*H789</f>
        <v>0</v>
      </c>
      <c r="U789" s="35"/>
      <c r="V789" s="35"/>
      <c r="W789" s="35"/>
      <c r="X789" s="35"/>
      <c r="Y789" s="35"/>
      <c r="Z789" s="35"/>
      <c r="AA789" s="35"/>
      <c r="AB789" s="35"/>
      <c r="AC789" s="35"/>
      <c r="AD789" s="35"/>
      <c r="AE789" s="35"/>
      <c r="AR789" s="183" t="s">
        <v>478</v>
      </c>
      <c r="AT789" s="183" t="s">
        <v>1138</v>
      </c>
      <c r="AU789" s="183" t="s">
        <v>88</v>
      </c>
      <c r="AY789" s="18" t="s">
        <v>271</v>
      </c>
      <c r="BE789" s="105">
        <f>IF(N789="základná",J789,0)</f>
        <v>0</v>
      </c>
      <c r="BF789" s="105">
        <f>IF(N789="znížená",J789,0)</f>
        <v>0</v>
      </c>
      <c r="BG789" s="105">
        <f>IF(N789="zákl. prenesená",J789,0)</f>
        <v>0</v>
      </c>
      <c r="BH789" s="105">
        <f>IF(N789="zníž. prenesená",J789,0)</f>
        <v>0</v>
      </c>
      <c r="BI789" s="105">
        <f>IF(N789="nulová",J789,0)</f>
        <v>0</v>
      </c>
      <c r="BJ789" s="18" t="s">
        <v>88</v>
      </c>
      <c r="BK789" s="105">
        <f>ROUND(I789*H789,2)</f>
        <v>0</v>
      </c>
      <c r="BL789" s="18" t="s">
        <v>367</v>
      </c>
      <c r="BM789" s="183" t="s">
        <v>4813</v>
      </c>
    </row>
    <row r="790" spans="1:65" s="13" customFormat="1" x14ac:dyDescent="0.1">
      <c r="B790" s="184"/>
      <c r="D790" s="185" t="s">
        <v>280</v>
      </c>
      <c r="F790" s="187" t="s">
        <v>1606</v>
      </c>
      <c r="H790" s="188">
        <v>2489</v>
      </c>
      <c r="I790" s="189"/>
      <c r="L790" s="184"/>
      <c r="M790" s="190"/>
      <c r="N790" s="191"/>
      <c r="O790" s="191"/>
      <c r="P790" s="191"/>
      <c r="Q790" s="191"/>
      <c r="R790" s="191"/>
      <c r="S790" s="191"/>
      <c r="T790" s="192"/>
      <c r="AT790" s="186" t="s">
        <v>280</v>
      </c>
      <c r="AU790" s="186" t="s">
        <v>88</v>
      </c>
      <c r="AV790" s="13" t="s">
        <v>88</v>
      </c>
      <c r="AW790" s="13" t="s">
        <v>3</v>
      </c>
      <c r="AX790" s="13" t="s">
        <v>82</v>
      </c>
      <c r="AY790" s="186" t="s">
        <v>271</v>
      </c>
    </row>
    <row r="791" spans="1:65" s="2" customFormat="1" ht="21.75" customHeight="1" x14ac:dyDescent="0.15">
      <c r="A791" s="35"/>
      <c r="B791" s="141"/>
      <c r="C791" s="172" t="s">
        <v>1652</v>
      </c>
      <c r="D791" s="172" t="s">
        <v>274</v>
      </c>
      <c r="E791" s="173" t="s">
        <v>1608</v>
      </c>
      <c r="F791" s="174" t="s">
        <v>1609</v>
      </c>
      <c r="G791" s="175" t="s">
        <v>302</v>
      </c>
      <c r="H791" s="176">
        <v>15</v>
      </c>
      <c r="I791" s="177"/>
      <c r="J791" s="176">
        <f>ROUND(I791*H791,2)</f>
        <v>0</v>
      </c>
      <c r="K791" s="178"/>
      <c r="L791" s="36"/>
      <c r="M791" s="179" t="s">
        <v>1</v>
      </c>
      <c r="N791" s="180" t="s">
        <v>41</v>
      </c>
      <c r="O791" s="61"/>
      <c r="P791" s="181">
        <f>O791*H791</f>
        <v>0</v>
      </c>
      <c r="Q791" s="181">
        <v>6.4000000000000005E-4</v>
      </c>
      <c r="R791" s="181">
        <f>Q791*H791</f>
        <v>9.6000000000000009E-3</v>
      </c>
      <c r="S791" s="181">
        <v>0</v>
      </c>
      <c r="T791" s="182">
        <f>S791*H791</f>
        <v>0</v>
      </c>
      <c r="U791" s="35"/>
      <c r="V791" s="35"/>
      <c r="W791" s="35"/>
      <c r="X791" s="35"/>
      <c r="Y791" s="35"/>
      <c r="Z791" s="35"/>
      <c r="AA791" s="35"/>
      <c r="AB791" s="35"/>
      <c r="AC791" s="35"/>
      <c r="AD791" s="35"/>
      <c r="AE791" s="35"/>
      <c r="AR791" s="183" t="s">
        <v>367</v>
      </c>
      <c r="AT791" s="183" t="s">
        <v>274</v>
      </c>
      <c r="AU791" s="183" t="s">
        <v>88</v>
      </c>
      <c r="AY791" s="18" t="s">
        <v>271</v>
      </c>
      <c r="BE791" s="105">
        <f>IF(N791="základná",J791,0)</f>
        <v>0</v>
      </c>
      <c r="BF791" s="105">
        <f>IF(N791="znížená",J791,0)</f>
        <v>0</v>
      </c>
      <c r="BG791" s="105">
        <f>IF(N791="zákl. prenesená",J791,0)</f>
        <v>0</v>
      </c>
      <c r="BH791" s="105">
        <f>IF(N791="zníž. prenesená",J791,0)</f>
        <v>0</v>
      </c>
      <c r="BI791" s="105">
        <f>IF(N791="nulová",J791,0)</f>
        <v>0</v>
      </c>
      <c r="BJ791" s="18" t="s">
        <v>88</v>
      </c>
      <c r="BK791" s="105">
        <f>ROUND(I791*H791,2)</f>
        <v>0</v>
      </c>
      <c r="BL791" s="18" t="s">
        <v>367</v>
      </c>
      <c r="BM791" s="183" t="s">
        <v>4814</v>
      </c>
    </row>
    <row r="792" spans="1:65" s="13" customFormat="1" x14ac:dyDescent="0.1">
      <c r="B792" s="184"/>
      <c r="D792" s="185" t="s">
        <v>280</v>
      </c>
      <c r="E792" s="186" t="s">
        <v>1</v>
      </c>
      <c r="F792" s="187" t="s">
        <v>4815</v>
      </c>
      <c r="H792" s="188">
        <v>15</v>
      </c>
      <c r="I792" s="189"/>
      <c r="L792" s="184"/>
      <c r="M792" s="190"/>
      <c r="N792" s="191"/>
      <c r="O792" s="191"/>
      <c r="P792" s="191"/>
      <c r="Q792" s="191"/>
      <c r="R792" s="191"/>
      <c r="S792" s="191"/>
      <c r="T792" s="192"/>
      <c r="AT792" s="186" t="s">
        <v>280</v>
      </c>
      <c r="AU792" s="186" t="s">
        <v>88</v>
      </c>
      <c r="AV792" s="13" t="s">
        <v>88</v>
      </c>
      <c r="AW792" s="13" t="s">
        <v>29</v>
      </c>
      <c r="AX792" s="13" t="s">
        <v>75</v>
      </c>
      <c r="AY792" s="186" t="s">
        <v>271</v>
      </c>
    </row>
    <row r="793" spans="1:65" s="14" customFormat="1" x14ac:dyDescent="0.1">
      <c r="B793" s="193"/>
      <c r="D793" s="185" t="s">
        <v>280</v>
      </c>
      <c r="E793" s="194" t="s">
        <v>1</v>
      </c>
      <c r="F793" s="195" t="s">
        <v>282</v>
      </c>
      <c r="H793" s="196">
        <v>15</v>
      </c>
      <c r="I793" s="197"/>
      <c r="L793" s="193"/>
      <c r="M793" s="198"/>
      <c r="N793" s="199"/>
      <c r="O793" s="199"/>
      <c r="P793" s="199"/>
      <c r="Q793" s="199"/>
      <c r="R793" s="199"/>
      <c r="S793" s="199"/>
      <c r="T793" s="200"/>
      <c r="AT793" s="194" t="s">
        <v>280</v>
      </c>
      <c r="AU793" s="194" t="s">
        <v>88</v>
      </c>
      <c r="AV793" s="14" t="s">
        <v>278</v>
      </c>
      <c r="AW793" s="14" t="s">
        <v>29</v>
      </c>
      <c r="AX793" s="14" t="s">
        <v>82</v>
      </c>
      <c r="AY793" s="194" t="s">
        <v>271</v>
      </c>
    </row>
    <row r="794" spans="1:65" s="2" customFormat="1" ht="21.75" customHeight="1" x14ac:dyDescent="0.15">
      <c r="A794" s="35"/>
      <c r="B794" s="141"/>
      <c r="C794" s="224" t="s">
        <v>1658</v>
      </c>
      <c r="D794" s="224" t="s">
        <v>1138</v>
      </c>
      <c r="E794" s="226" t="s">
        <v>1613</v>
      </c>
      <c r="F794" s="227" t="s">
        <v>1614</v>
      </c>
      <c r="G794" s="228" t="s">
        <v>302</v>
      </c>
      <c r="H794" s="229">
        <v>15</v>
      </c>
      <c r="I794" s="230"/>
      <c r="J794" s="229">
        <f>ROUND(I794*H794,2)</f>
        <v>0</v>
      </c>
      <c r="K794" s="231"/>
      <c r="L794" s="232"/>
      <c r="M794" s="233" t="s">
        <v>1</v>
      </c>
      <c r="N794" s="234" t="s">
        <v>41</v>
      </c>
      <c r="O794" s="61"/>
      <c r="P794" s="181">
        <f>O794*H794</f>
        <v>0</v>
      </c>
      <c r="Q794" s="181">
        <v>1.8000000000000001E-4</v>
      </c>
      <c r="R794" s="181">
        <f>Q794*H794</f>
        <v>2.7000000000000001E-3</v>
      </c>
      <c r="S794" s="181">
        <v>0</v>
      </c>
      <c r="T794" s="182">
        <f>S794*H794</f>
        <v>0</v>
      </c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  <c r="AE794" s="35"/>
      <c r="AR794" s="183" t="s">
        <v>478</v>
      </c>
      <c r="AT794" s="183" t="s">
        <v>1138</v>
      </c>
      <c r="AU794" s="183" t="s">
        <v>88</v>
      </c>
      <c r="AY794" s="18" t="s">
        <v>271</v>
      </c>
      <c r="BE794" s="105">
        <f>IF(N794="základná",J794,0)</f>
        <v>0</v>
      </c>
      <c r="BF794" s="105">
        <f>IF(N794="znížená",J794,0)</f>
        <v>0</v>
      </c>
      <c r="BG794" s="105">
        <f>IF(N794="zákl. prenesená",J794,0)</f>
        <v>0</v>
      </c>
      <c r="BH794" s="105">
        <f>IF(N794="zníž. prenesená",J794,0)</f>
        <v>0</v>
      </c>
      <c r="BI794" s="105">
        <f>IF(N794="nulová",J794,0)</f>
        <v>0</v>
      </c>
      <c r="BJ794" s="18" t="s">
        <v>88</v>
      </c>
      <c r="BK794" s="105">
        <f>ROUND(I794*H794,2)</f>
        <v>0</v>
      </c>
      <c r="BL794" s="18" t="s">
        <v>367</v>
      </c>
      <c r="BM794" s="183" t="s">
        <v>4816</v>
      </c>
    </row>
    <row r="795" spans="1:65" s="2" customFormat="1" ht="21.75" customHeight="1" x14ac:dyDescent="0.15">
      <c r="A795" s="35"/>
      <c r="B795" s="141"/>
      <c r="C795" s="172" t="s">
        <v>1662</v>
      </c>
      <c r="D795" s="172" t="s">
        <v>274</v>
      </c>
      <c r="E795" s="173" t="s">
        <v>1617</v>
      </c>
      <c r="F795" s="174" t="s">
        <v>1618</v>
      </c>
      <c r="G795" s="175" t="s">
        <v>302</v>
      </c>
      <c r="H795" s="176">
        <v>14</v>
      </c>
      <c r="I795" s="177"/>
      <c r="J795" s="176">
        <f>ROUND(I795*H795,2)</f>
        <v>0</v>
      </c>
      <c r="K795" s="178"/>
      <c r="L795" s="36"/>
      <c r="M795" s="179" t="s">
        <v>1</v>
      </c>
      <c r="N795" s="180" t="s">
        <v>41</v>
      </c>
      <c r="O795" s="61"/>
      <c r="P795" s="181">
        <f>O795*H795</f>
        <v>0</v>
      </c>
      <c r="Q795" s="181">
        <v>2.31E-3</v>
      </c>
      <c r="R795" s="181">
        <f>Q795*H795</f>
        <v>3.2340000000000001E-2</v>
      </c>
      <c r="S795" s="181">
        <v>0</v>
      </c>
      <c r="T795" s="182">
        <f>S795*H795</f>
        <v>0</v>
      </c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R795" s="183" t="s">
        <v>367</v>
      </c>
      <c r="AT795" s="183" t="s">
        <v>274</v>
      </c>
      <c r="AU795" s="183" t="s">
        <v>88</v>
      </c>
      <c r="AY795" s="18" t="s">
        <v>271</v>
      </c>
      <c r="BE795" s="105">
        <f>IF(N795="základná",J795,0)</f>
        <v>0</v>
      </c>
      <c r="BF795" s="105">
        <f>IF(N795="znížená",J795,0)</f>
        <v>0</v>
      </c>
      <c r="BG795" s="105">
        <f>IF(N795="zákl. prenesená",J795,0)</f>
        <v>0</v>
      </c>
      <c r="BH795" s="105">
        <f>IF(N795="zníž. prenesená",J795,0)</f>
        <v>0</v>
      </c>
      <c r="BI795" s="105">
        <f>IF(N795="nulová",J795,0)</f>
        <v>0</v>
      </c>
      <c r="BJ795" s="18" t="s">
        <v>88</v>
      </c>
      <c r="BK795" s="105">
        <f>ROUND(I795*H795,2)</f>
        <v>0</v>
      </c>
      <c r="BL795" s="18" t="s">
        <v>367</v>
      </c>
      <c r="BM795" s="183" t="s">
        <v>4817</v>
      </c>
    </row>
    <row r="796" spans="1:65" s="13" customFormat="1" x14ac:dyDescent="0.1">
      <c r="B796" s="184"/>
      <c r="D796" s="185" t="s">
        <v>280</v>
      </c>
      <c r="E796" s="186" t="s">
        <v>1</v>
      </c>
      <c r="F796" s="187" t="s">
        <v>4818</v>
      </c>
      <c r="H796" s="188">
        <v>14</v>
      </c>
      <c r="I796" s="189"/>
      <c r="L796" s="184"/>
      <c r="M796" s="190"/>
      <c r="N796" s="191"/>
      <c r="O796" s="191"/>
      <c r="P796" s="191"/>
      <c r="Q796" s="191"/>
      <c r="R796" s="191"/>
      <c r="S796" s="191"/>
      <c r="T796" s="192"/>
      <c r="AT796" s="186" t="s">
        <v>280</v>
      </c>
      <c r="AU796" s="186" t="s">
        <v>88</v>
      </c>
      <c r="AV796" s="13" t="s">
        <v>88</v>
      </c>
      <c r="AW796" s="13" t="s">
        <v>29</v>
      </c>
      <c r="AX796" s="13" t="s">
        <v>75</v>
      </c>
      <c r="AY796" s="186" t="s">
        <v>271</v>
      </c>
    </row>
    <row r="797" spans="1:65" s="14" customFormat="1" x14ac:dyDescent="0.1">
      <c r="B797" s="193"/>
      <c r="D797" s="185" t="s">
        <v>280</v>
      </c>
      <c r="E797" s="194" t="s">
        <v>1</v>
      </c>
      <c r="F797" s="195" t="s">
        <v>282</v>
      </c>
      <c r="H797" s="196">
        <v>14</v>
      </c>
      <c r="I797" s="197"/>
      <c r="L797" s="193"/>
      <c r="M797" s="198"/>
      <c r="N797" s="199"/>
      <c r="O797" s="199"/>
      <c r="P797" s="199"/>
      <c r="Q797" s="199"/>
      <c r="R797" s="199"/>
      <c r="S797" s="199"/>
      <c r="T797" s="200"/>
      <c r="AT797" s="194" t="s">
        <v>280</v>
      </c>
      <c r="AU797" s="194" t="s">
        <v>88</v>
      </c>
      <c r="AV797" s="14" t="s">
        <v>278</v>
      </c>
      <c r="AW797" s="14" t="s">
        <v>29</v>
      </c>
      <c r="AX797" s="14" t="s">
        <v>82</v>
      </c>
      <c r="AY797" s="194" t="s">
        <v>271</v>
      </c>
    </row>
    <row r="798" spans="1:65" s="2" customFormat="1" ht="21.75" customHeight="1" x14ac:dyDescent="0.15">
      <c r="A798" s="35"/>
      <c r="B798" s="141"/>
      <c r="C798" s="224" t="s">
        <v>1666</v>
      </c>
      <c r="D798" s="224" t="s">
        <v>1138</v>
      </c>
      <c r="E798" s="226" t="s">
        <v>1622</v>
      </c>
      <c r="F798" s="227" t="s">
        <v>1623</v>
      </c>
      <c r="G798" s="228" t="s">
        <v>302</v>
      </c>
      <c r="H798" s="229">
        <v>14</v>
      </c>
      <c r="I798" s="230"/>
      <c r="J798" s="229">
        <f>ROUND(I798*H798,2)</f>
        <v>0</v>
      </c>
      <c r="K798" s="231"/>
      <c r="L798" s="232"/>
      <c r="M798" s="233" t="s">
        <v>1</v>
      </c>
      <c r="N798" s="234" t="s">
        <v>41</v>
      </c>
      <c r="O798" s="61"/>
      <c r="P798" s="181">
        <f>O798*H798</f>
        <v>0</v>
      </c>
      <c r="Q798" s="181">
        <v>2.9999999999999997E-4</v>
      </c>
      <c r="R798" s="181">
        <f>Q798*H798</f>
        <v>4.1999999999999997E-3</v>
      </c>
      <c r="S798" s="181">
        <v>0</v>
      </c>
      <c r="T798" s="182">
        <f>S798*H798</f>
        <v>0</v>
      </c>
      <c r="U798" s="35"/>
      <c r="V798" s="35"/>
      <c r="W798" s="35"/>
      <c r="X798" s="35"/>
      <c r="Y798" s="35"/>
      <c r="Z798" s="35"/>
      <c r="AA798" s="35"/>
      <c r="AB798" s="35"/>
      <c r="AC798" s="35"/>
      <c r="AD798" s="35"/>
      <c r="AE798" s="35"/>
      <c r="AR798" s="183" t="s">
        <v>478</v>
      </c>
      <c r="AT798" s="183" t="s">
        <v>1138</v>
      </c>
      <c r="AU798" s="183" t="s">
        <v>88</v>
      </c>
      <c r="AY798" s="18" t="s">
        <v>271</v>
      </c>
      <c r="BE798" s="105">
        <f>IF(N798="základná",J798,0)</f>
        <v>0</v>
      </c>
      <c r="BF798" s="105">
        <f>IF(N798="znížená",J798,0)</f>
        <v>0</v>
      </c>
      <c r="BG798" s="105">
        <f>IF(N798="zákl. prenesená",J798,0)</f>
        <v>0</v>
      </c>
      <c r="BH798" s="105">
        <f>IF(N798="zníž. prenesená",J798,0)</f>
        <v>0</v>
      </c>
      <c r="BI798" s="105">
        <f>IF(N798="nulová",J798,0)</f>
        <v>0</v>
      </c>
      <c r="BJ798" s="18" t="s">
        <v>88</v>
      </c>
      <c r="BK798" s="105">
        <f>ROUND(I798*H798,2)</f>
        <v>0</v>
      </c>
      <c r="BL798" s="18" t="s">
        <v>367</v>
      </c>
      <c r="BM798" s="183" t="s">
        <v>4819</v>
      </c>
    </row>
    <row r="799" spans="1:65" s="2" customFormat="1" ht="21.75" customHeight="1" x14ac:dyDescent="0.15">
      <c r="A799" s="35"/>
      <c r="B799" s="141"/>
      <c r="C799" s="172" t="s">
        <v>1670</v>
      </c>
      <c r="D799" s="172" t="s">
        <v>274</v>
      </c>
      <c r="E799" s="173" t="s">
        <v>1633</v>
      </c>
      <c r="F799" s="174" t="s">
        <v>1634</v>
      </c>
      <c r="G799" s="175" t="s">
        <v>1420</v>
      </c>
      <c r="H799" s="177"/>
      <c r="I799" s="177"/>
      <c r="J799" s="176">
        <f>ROUND(I799*H799,2)</f>
        <v>0</v>
      </c>
      <c r="K799" s="178"/>
      <c r="L799" s="36"/>
      <c r="M799" s="179" t="s">
        <v>1</v>
      </c>
      <c r="N799" s="180" t="s">
        <v>41</v>
      </c>
      <c r="O799" s="61"/>
      <c r="P799" s="181">
        <f>O799*H799</f>
        <v>0</v>
      </c>
      <c r="Q799" s="181">
        <v>0</v>
      </c>
      <c r="R799" s="181">
        <f>Q799*H799</f>
        <v>0</v>
      </c>
      <c r="S799" s="181">
        <v>0</v>
      </c>
      <c r="T799" s="182">
        <f>S799*H799</f>
        <v>0</v>
      </c>
      <c r="U799" s="35"/>
      <c r="V799" s="35"/>
      <c r="W799" s="35"/>
      <c r="X799" s="35"/>
      <c r="Y799" s="35"/>
      <c r="Z799" s="35"/>
      <c r="AA799" s="35"/>
      <c r="AB799" s="35"/>
      <c r="AC799" s="35"/>
      <c r="AD799" s="35"/>
      <c r="AE799" s="35"/>
      <c r="AR799" s="183" t="s">
        <v>367</v>
      </c>
      <c r="AT799" s="183" t="s">
        <v>274</v>
      </c>
      <c r="AU799" s="183" t="s">
        <v>88</v>
      </c>
      <c r="AY799" s="18" t="s">
        <v>271</v>
      </c>
      <c r="BE799" s="105">
        <f>IF(N799="základná",J799,0)</f>
        <v>0</v>
      </c>
      <c r="BF799" s="105">
        <f>IF(N799="znížená",J799,0)</f>
        <v>0</v>
      </c>
      <c r="BG799" s="105">
        <f>IF(N799="zákl. prenesená",J799,0)</f>
        <v>0</v>
      </c>
      <c r="BH799" s="105">
        <f>IF(N799="zníž. prenesená",J799,0)</f>
        <v>0</v>
      </c>
      <c r="BI799" s="105">
        <f>IF(N799="nulová",J799,0)</f>
        <v>0</v>
      </c>
      <c r="BJ799" s="18" t="s">
        <v>88</v>
      </c>
      <c r="BK799" s="105">
        <f>ROUND(I799*H799,2)</f>
        <v>0</v>
      </c>
      <c r="BL799" s="18" t="s">
        <v>367</v>
      </c>
      <c r="BM799" s="183" t="s">
        <v>4820</v>
      </c>
    </row>
    <row r="800" spans="1:65" s="12" customFormat="1" ht="22.9" customHeight="1" x14ac:dyDescent="0.15">
      <c r="B800" s="159"/>
      <c r="D800" s="160" t="s">
        <v>74</v>
      </c>
      <c r="E800" s="170" t="s">
        <v>1636</v>
      </c>
      <c r="F800" s="170" t="s">
        <v>1637</v>
      </c>
      <c r="I800" s="162"/>
      <c r="J800" s="171">
        <f>BK800</f>
        <v>0</v>
      </c>
      <c r="L800" s="159"/>
      <c r="M800" s="164"/>
      <c r="N800" s="165"/>
      <c r="O800" s="165"/>
      <c r="P800" s="166">
        <f>SUM(P801:P827)</f>
        <v>0</v>
      </c>
      <c r="Q800" s="165"/>
      <c r="R800" s="166">
        <f>SUM(R801:R827)</f>
        <v>2.1851497000000002</v>
      </c>
      <c r="S800" s="165"/>
      <c r="T800" s="167">
        <f>SUM(T801:T827)</f>
        <v>0</v>
      </c>
      <c r="AR800" s="160" t="s">
        <v>88</v>
      </c>
      <c r="AT800" s="168" t="s">
        <v>74</v>
      </c>
      <c r="AU800" s="168" t="s">
        <v>82</v>
      </c>
      <c r="AY800" s="160" t="s">
        <v>271</v>
      </c>
      <c r="BK800" s="169">
        <f>SUM(BK801:BK827)</f>
        <v>0</v>
      </c>
    </row>
    <row r="801" spans="1:65" s="2" customFormat="1" ht="44.25" customHeight="1" x14ac:dyDescent="0.15">
      <c r="A801" s="35"/>
      <c r="B801" s="141"/>
      <c r="C801" s="172" t="s">
        <v>1687</v>
      </c>
      <c r="D801" s="246" t="s">
        <v>274</v>
      </c>
      <c r="E801" s="173" t="s">
        <v>4821</v>
      </c>
      <c r="F801" s="174" t="s">
        <v>4822</v>
      </c>
      <c r="G801" s="175" t="s">
        <v>277</v>
      </c>
      <c r="H801" s="176">
        <v>231.45</v>
      </c>
      <c r="I801" s="177"/>
      <c r="J801" s="176">
        <f>ROUND(I801*H801,2)</f>
        <v>0</v>
      </c>
      <c r="K801" s="178"/>
      <c r="L801" s="36"/>
      <c r="M801" s="179" t="s">
        <v>1</v>
      </c>
      <c r="N801" s="180" t="s">
        <v>41</v>
      </c>
      <c r="O801" s="61"/>
      <c r="P801" s="181">
        <f>O801*H801</f>
        <v>0</v>
      </c>
      <c r="Q801" s="181">
        <v>1.3500000000000001E-3</v>
      </c>
      <c r="R801" s="181">
        <f>Q801*H801</f>
        <v>0.3124575</v>
      </c>
      <c r="S801" s="181">
        <v>0</v>
      </c>
      <c r="T801" s="182">
        <f>S801*H801</f>
        <v>0</v>
      </c>
      <c r="U801" s="35"/>
      <c r="V801" s="35"/>
      <c r="W801" s="35"/>
      <c r="X801" s="35"/>
      <c r="Y801" s="35"/>
      <c r="Z801" s="35"/>
      <c r="AA801" s="35"/>
      <c r="AB801" s="35"/>
      <c r="AC801" s="35"/>
      <c r="AD801" s="35"/>
      <c r="AE801" s="35"/>
      <c r="AR801" s="183" t="s">
        <v>367</v>
      </c>
      <c r="AT801" s="183" t="s">
        <v>274</v>
      </c>
      <c r="AU801" s="183" t="s">
        <v>88</v>
      </c>
      <c r="AY801" s="18" t="s">
        <v>271</v>
      </c>
      <c r="BE801" s="105">
        <f>IF(N801="základná",J801,0)</f>
        <v>0</v>
      </c>
      <c r="BF801" s="105">
        <f>IF(N801="znížená",J801,0)</f>
        <v>0</v>
      </c>
      <c r="BG801" s="105">
        <f>IF(N801="zákl. prenesená",J801,0)</f>
        <v>0</v>
      </c>
      <c r="BH801" s="105">
        <f>IF(N801="zníž. prenesená",J801,0)</f>
        <v>0</v>
      </c>
      <c r="BI801" s="105">
        <f>IF(N801="nulová",J801,0)</f>
        <v>0</v>
      </c>
      <c r="BJ801" s="18" t="s">
        <v>88</v>
      </c>
      <c r="BK801" s="105">
        <f>ROUND(I801*H801,2)</f>
        <v>0</v>
      </c>
      <c r="BL801" s="18" t="s">
        <v>367</v>
      </c>
      <c r="BM801" s="183" t="s">
        <v>4823</v>
      </c>
    </row>
    <row r="802" spans="1:65" s="2" customFormat="1" ht="16.5" x14ac:dyDescent="0.1">
      <c r="A802" s="35"/>
      <c r="B802" s="36"/>
      <c r="C802" s="35"/>
      <c r="D802" s="185" t="s">
        <v>1142</v>
      </c>
      <c r="E802" s="35"/>
      <c r="F802" s="235" t="s">
        <v>1143</v>
      </c>
      <c r="G802" s="35"/>
      <c r="H802" s="35"/>
      <c r="I802" s="142"/>
      <c r="J802" s="35"/>
      <c r="K802" s="35"/>
      <c r="L802" s="36"/>
      <c r="M802" s="236"/>
      <c r="N802" s="237"/>
      <c r="O802" s="61"/>
      <c r="P802" s="61"/>
      <c r="Q802" s="61"/>
      <c r="R802" s="61"/>
      <c r="S802" s="61"/>
      <c r="T802" s="62"/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T802" s="18" t="s">
        <v>1142</v>
      </c>
      <c r="AU802" s="18" t="s">
        <v>88</v>
      </c>
    </row>
    <row r="803" spans="1:65" s="13" customFormat="1" x14ac:dyDescent="0.1">
      <c r="B803" s="184"/>
      <c r="D803" s="185" t="s">
        <v>280</v>
      </c>
      <c r="E803" s="186" t="s">
        <v>1</v>
      </c>
      <c r="F803" s="187" t="s">
        <v>4824</v>
      </c>
      <c r="H803" s="188">
        <v>71.89</v>
      </c>
      <c r="I803" s="189"/>
      <c r="L803" s="184"/>
      <c r="M803" s="190"/>
      <c r="N803" s="191"/>
      <c r="O803" s="191"/>
      <c r="P803" s="191"/>
      <c r="Q803" s="191"/>
      <c r="R803" s="191"/>
      <c r="S803" s="191"/>
      <c r="T803" s="192"/>
      <c r="AT803" s="186" t="s">
        <v>280</v>
      </c>
      <c r="AU803" s="186" t="s">
        <v>88</v>
      </c>
      <c r="AV803" s="13" t="s">
        <v>88</v>
      </c>
      <c r="AW803" s="13" t="s">
        <v>29</v>
      </c>
      <c r="AX803" s="13" t="s">
        <v>75</v>
      </c>
      <c r="AY803" s="186" t="s">
        <v>271</v>
      </c>
    </row>
    <row r="804" spans="1:65" s="13" customFormat="1" x14ac:dyDescent="0.1">
      <c r="B804" s="184"/>
      <c r="D804" s="185" t="s">
        <v>280</v>
      </c>
      <c r="E804" s="186" t="s">
        <v>1</v>
      </c>
      <c r="F804" s="187" t="s">
        <v>4825</v>
      </c>
      <c r="H804" s="188">
        <v>72.900000000000006</v>
      </c>
      <c r="I804" s="189"/>
      <c r="L804" s="184"/>
      <c r="M804" s="190"/>
      <c r="N804" s="191"/>
      <c r="O804" s="191"/>
      <c r="P804" s="191"/>
      <c r="Q804" s="191"/>
      <c r="R804" s="191"/>
      <c r="S804" s="191"/>
      <c r="T804" s="192"/>
      <c r="AT804" s="186" t="s">
        <v>280</v>
      </c>
      <c r="AU804" s="186" t="s">
        <v>88</v>
      </c>
      <c r="AV804" s="13" t="s">
        <v>88</v>
      </c>
      <c r="AW804" s="13" t="s">
        <v>29</v>
      </c>
      <c r="AX804" s="13" t="s">
        <v>75</v>
      </c>
      <c r="AY804" s="186" t="s">
        <v>271</v>
      </c>
    </row>
    <row r="805" spans="1:65" s="13" customFormat="1" x14ac:dyDescent="0.1">
      <c r="B805" s="184"/>
      <c r="D805" s="185" t="s">
        <v>280</v>
      </c>
      <c r="E805" s="186" t="s">
        <v>1</v>
      </c>
      <c r="F805" s="187" t="s">
        <v>4826</v>
      </c>
      <c r="H805" s="188">
        <v>75.64</v>
      </c>
      <c r="I805" s="189"/>
      <c r="L805" s="184"/>
      <c r="M805" s="190"/>
      <c r="N805" s="191"/>
      <c r="O805" s="191"/>
      <c r="P805" s="191"/>
      <c r="Q805" s="191"/>
      <c r="R805" s="191"/>
      <c r="S805" s="191"/>
      <c r="T805" s="192"/>
      <c r="AT805" s="186" t="s">
        <v>280</v>
      </c>
      <c r="AU805" s="186" t="s">
        <v>88</v>
      </c>
      <c r="AV805" s="13" t="s">
        <v>88</v>
      </c>
      <c r="AW805" s="13" t="s">
        <v>29</v>
      </c>
      <c r="AX805" s="13" t="s">
        <v>75</v>
      </c>
      <c r="AY805" s="186" t="s">
        <v>271</v>
      </c>
    </row>
    <row r="806" spans="1:65" s="15" customFormat="1" x14ac:dyDescent="0.1">
      <c r="B806" s="201"/>
      <c r="D806" s="185" t="s">
        <v>280</v>
      </c>
      <c r="E806" s="202" t="s">
        <v>4424</v>
      </c>
      <c r="F806" s="203" t="s">
        <v>293</v>
      </c>
      <c r="H806" s="204">
        <v>220.43</v>
      </c>
      <c r="I806" s="205"/>
      <c r="L806" s="201"/>
      <c r="M806" s="206"/>
      <c r="N806" s="207"/>
      <c r="O806" s="207"/>
      <c r="P806" s="207"/>
      <c r="Q806" s="207"/>
      <c r="R806" s="207"/>
      <c r="S806" s="207"/>
      <c r="T806" s="208"/>
      <c r="AT806" s="202" t="s">
        <v>280</v>
      </c>
      <c r="AU806" s="202" t="s">
        <v>88</v>
      </c>
      <c r="AV806" s="15" t="s">
        <v>286</v>
      </c>
      <c r="AW806" s="15" t="s">
        <v>29</v>
      </c>
      <c r="AX806" s="15" t="s">
        <v>75</v>
      </c>
      <c r="AY806" s="202" t="s">
        <v>271</v>
      </c>
    </row>
    <row r="807" spans="1:65" s="13" customFormat="1" x14ac:dyDescent="0.1">
      <c r="B807" s="184"/>
      <c r="D807" s="185" t="s">
        <v>280</v>
      </c>
      <c r="E807" s="186" t="s">
        <v>1</v>
      </c>
      <c r="F807" s="187" t="s">
        <v>4827</v>
      </c>
      <c r="H807" s="188">
        <v>11.02</v>
      </c>
      <c r="I807" s="189"/>
      <c r="L807" s="184"/>
      <c r="M807" s="190"/>
      <c r="N807" s="191"/>
      <c r="O807" s="191"/>
      <c r="P807" s="191"/>
      <c r="Q807" s="191"/>
      <c r="R807" s="191"/>
      <c r="S807" s="191"/>
      <c r="T807" s="192"/>
      <c r="AT807" s="186" t="s">
        <v>280</v>
      </c>
      <c r="AU807" s="186" t="s">
        <v>88</v>
      </c>
      <c r="AV807" s="13" t="s">
        <v>88</v>
      </c>
      <c r="AW807" s="13" t="s">
        <v>29</v>
      </c>
      <c r="AX807" s="13" t="s">
        <v>75</v>
      </c>
      <c r="AY807" s="186" t="s">
        <v>271</v>
      </c>
    </row>
    <row r="808" spans="1:65" s="14" customFormat="1" x14ac:dyDescent="0.1">
      <c r="B808" s="193"/>
      <c r="D808" s="185" t="s">
        <v>280</v>
      </c>
      <c r="E808" s="194" t="s">
        <v>1</v>
      </c>
      <c r="F808" s="195" t="s">
        <v>282</v>
      </c>
      <c r="H808" s="196">
        <v>231.45</v>
      </c>
      <c r="I808" s="197"/>
      <c r="L808" s="193"/>
      <c r="M808" s="198"/>
      <c r="N808" s="199"/>
      <c r="O808" s="199"/>
      <c r="P808" s="199"/>
      <c r="Q808" s="199"/>
      <c r="R808" s="199"/>
      <c r="S808" s="199"/>
      <c r="T808" s="200"/>
      <c r="AT808" s="194" t="s">
        <v>280</v>
      </c>
      <c r="AU808" s="194" t="s">
        <v>88</v>
      </c>
      <c r="AV808" s="14" t="s">
        <v>278</v>
      </c>
      <c r="AW808" s="14" t="s">
        <v>29</v>
      </c>
      <c r="AX808" s="14" t="s">
        <v>82</v>
      </c>
      <c r="AY808" s="194" t="s">
        <v>271</v>
      </c>
    </row>
    <row r="809" spans="1:65" s="2" customFormat="1" ht="44.25" customHeight="1" x14ac:dyDescent="0.15">
      <c r="A809" s="35"/>
      <c r="B809" s="141"/>
      <c r="C809" s="172" t="s">
        <v>1697</v>
      </c>
      <c r="D809" s="216" t="s">
        <v>274</v>
      </c>
      <c r="E809" s="173" t="s">
        <v>4828</v>
      </c>
      <c r="F809" s="174" t="s">
        <v>4829</v>
      </c>
      <c r="G809" s="175" t="s">
        <v>277</v>
      </c>
      <c r="H809" s="176">
        <v>147.99</v>
      </c>
      <c r="I809" s="177"/>
      <c r="J809" s="176">
        <f>ROUND(I809*H809,2)</f>
        <v>0</v>
      </c>
      <c r="K809" s="178"/>
      <c r="L809" s="36"/>
      <c r="M809" s="179" t="s">
        <v>1</v>
      </c>
      <c r="N809" s="180" t="s">
        <v>41</v>
      </c>
      <c r="O809" s="61"/>
      <c r="P809" s="181">
        <f>O809*H809</f>
        <v>0</v>
      </c>
      <c r="Q809" s="181">
        <v>1.3799999999999999E-3</v>
      </c>
      <c r="R809" s="181">
        <f>Q809*H809</f>
        <v>0.2042262</v>
      </c>
      <c r="S809" s="181">
        <v>0</v>
      </c>
      <c r="T809" s="182">
        <f>S809*H809</f>
        <v>0</v>
      </c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  <c r="AR809" s="183" t="s">
        <v>367</v>
      </c>
      <c r="AT809" s="183" t="s">
        <v>274</v>
      </c>
      <c r="AU809" s="183" t="s">
        <v>88</v>
      </c>
      <c r="AY809" s="18" t="s">
        <v>271</v>
      </c>
      <c r="BE809" s="105">
        <f>IF(N809="základná",J809,0)</f>
        <v>0</v>
      </c>
      <c r="BF809" s="105">
        <f>IF(N809="znížená",J809,0)</f>
        <v>0</v>
      </c>
      <c r="BG809" s="105">
        <f>IF(N809="zákl. prenesená",J809,0)</f>
        <v>0</v>
      </c>
      <c r="BH809" s="105">
        <f>IF(N809="zníž. prenesená",J809,0)</f>
        <v>0</v>
      </c>
      <c r="BI809" s="105">
        <f>IF(N809="nulová",J809,0)</f>
        <v>0</v>
      </c>
      <c r="BJ809" s="18" t="s">
        <v>88</v>
      </c>
      <c r="BK809" s="105">
        <f>ROUND(I809*H809,2)</f>
        <v>0</v>
      </c>
      <c r="BL809" s="18" t="s">
        <v>367</v>
      </c>
      <c r="BM809" s="183" t="s">
        <v>4830</v>
      </c>
    </row>
    <row r="810" spans="1:65" s="2" customFormat="1" ht="16.5" x14ac:dyDescent="0.1">
      <c r="A810" s="35"/>
      <c r="B810" s="36"/>
      <c r="C810" s="35"/>
      <c r="D810" s="185" t="s">
        <v>1142</v>
      </c>
      <c r="E810" s="35"/>
      <c r="F810" s="235" t="s">
        <v>1143</v>
      </c>
      <c r="G810" s="35"/>
      <c r="H810" s="35"/>
      <c r="I810" s="142"/>
      <c r="J810" s="35"/>
      <c r="K810" s="35"/>
      <c r="L810" s="36"/>
      <c r="M810" s="236"/>
      <c r="N810" s="237"/>
      <c r="O810" s="61"/>
      <c r="P810" s="61"/>
      <c r="Q810" s="61"/>
      <c r="R810" s="61"/>
      <c r="S810" s="61"/>
      <c r="T810" s="62"/>
      <c r="U810" s="35"/>
      <c r="V810" s="35"/>
      <c r="W810" s="35"/>
      <c r="X810" s="35"/>
      <c r="Y810" s="35"/>
      <c r="Z810" s="35"/>
      <c r="AA810" s="35"/>
      <c r="AB810" s="35"/>
      <c r="AC810" s="35"/>
      <c r="AD810" s="35"/>
      <c r="AE810" s="35"/>
      <c r="AT810" s="18" t="s">
        <v>1142</v>
      </c>
      <c r="AU810" s="18" t="s">
        <v>88</v>
      </c>
    </row>
    <row r="811" spans="1:65" s="13" customFormat="1" x14ac:dyDescent="0.1">
      <c r="B811" s="184"/>
      <c r="D811" s="185" t="s">
        <v>280</v>
      </c>
      <c r="E811" s="186" t="s">
        <v>1</v>
      </c>
      <c r="F811" s="187" t="s">
        <v>4831</v>
      </c>
      <c r="H811" s="188">
        <v>43.41</v>
      </c>
      <c r="I811" s="189"/>
      <c r="L811" s="184"/>
      <c r="M811" s="190"/>
      <c r="N811" s="191"/>
      <c r="O811" s="191"/>
      <c r="P811" s="191"/>
      <c r="Q811" s="191"/>
      <c r="R811" s="191"/>
      <c r="S811" s="191"/>
      <c r="T811" s="192"/>
      <c r="AT811" s="186" t="s">
        <v>280</v>
      </c>
      <c r="AU811" s="186" t="s">
        <v>88</v>
      </c>
      <c r="AV811" s="13" t="s">
        <v>88</v>
      </c>
      <c r="AW811" s="13" t="s">
        <v>29</v>
      </c>
      <c r="AX811" s="13" t="s">
        <v>75</v>
      </c>
      <c r="AY811" s="186" t="s">
        <v>271</v>
      </c>
    </row>
    <row r="812" spans="1:65" s="13" customFormat="1" x14ac:dyDescent="0.1">
      <c r="B812" s="184"/>
      <c r="D812" s="185" t="s">
        <v>280</v>
      </c>
      <c r="E812" s="186" t="s">
        <v>1</v>
      </c>
      <c r="F812" s="187" t="s">
        <v>4832</v>
      </c>
      <c r="H812" s="188">
        <v>48.56</v>
      </c>
      <c r="I812" s="189"/>
      <c r="L812" s="184"/>
      <c r="M812" s="190"/>
      <c r="N812" s="191"/>
      <c r="O812" s="191"/>
      <c r="P812" s="191"/>
      <c r="Q812" s="191"/>
      <c r="R812" s="191"/>
      <c r="S812" s="191"/>
      <c r="T812" s="192"/>
      <c r="AT812" s="186" t="s">
        <v>280</v>
      </c>
      <c r="AU812" s="186" t="s">
        <v>88</v>
      </c>
      <c r="AV812" s="13" t="s">
        <v>88</v>
      </c>
      <c r="AW812" s="13" t="s">
        <v>29</v>
      </c>
      <c r="AX812" s="13" t="s">
        <v>75</v>
      </c>
      <c r="AY812" s="186" t="s">
        <v>271</v>
      </c>
    </row>
    <row r="813" spans="1:65" s="13" customFormat="1" x14ac:dyDescent="0.1">
      <c r="B813" s="184"/>
      <c r="D813" s="185" t="s">
        <v>280</v>
      </c>
      <c r="E813" s="186" t="s">
        <v>1</v>
      </c>
      <c r="F813" s="187" t="s">
        <v>4833</v>
      </c>
      <c r="H813" s="188">
        <v>48.97</v>
      </c>
      <c r="I813" s="189"/>
      <c r="L813" s="184"/>
      <c r="M813" s="190"/>
      <c r="N813" s="191"/>
      <c r="O813" s="191"/>
      <c r="P813" s="191"/>
      <c r="Q813" s="191"/>
      <c r="R813" s="191"/>
      <c r="S813" s="191"/>
      <c r="T813" s="192"/>
      <c r="AT813" s="186" t="s">
        <v>280</v>
      </c>
      <c r="AU813" s="186" t="s">
        <v>88</v>
      </c>
      <c r="AV813" s="13" t="s">
        <v>88</v>
      </c>
      <c r="AW813" s="13" t="s">
        <v>29</v>
      </c>
      <c r="AX813" s="13" t="s">
        <v>75</v>
      </c>
      <c r="AY813" s="186" t="s">
        <v>271</v>
      </c>
    </row>
    <row r="814" spans="1:65" s="15" customFormat="1" x14ac:dyDescent="0.1">
      <c r="B814" s="201"/>
      <c r="D814" s="185" t="s">
        <v>280</v>
      </c>
      <c r="E814" s="202" t="s">
        <v>4426</v>
      </c>
      <c r="F814" s="203" t="s">
        <v>293</v>
      </c>
      <c r="H814" s="204">
        <v>140.94</v>
      </c>
      <c r="I814" s="205"/>
      <c r="L814" s="201"/>
      <c r="M814" s="206"/>
      <c r="N814" s="207"/>
      <c r="O814" s="207"/>
      <c r="P814" s="207"/>
      <c r="Q814" s="207"/>
      <c r="R814" s="207"/>
      <c r="S814" s="207"/>
      <c r="T814" s="208"/>
      <c r="AT814" s="202" t="s">
        <v>280</v>
      </c>
      <c r="AU814" s="202" t="s">
        <v>88</v>
      </c>
      <c r="AV814" s="15" t="s">
        <v>286</v>
      </c>
      <c r="AW814" s="15" t="s">
        <v>29</v>
      </c>
      <c r="AX814" s="15" t="s">
        <v>75</v>
      </c>
      <c r="AY814" s="202" t="s">
        <v>271</v>
      </c>
    </row>
    <row r="815" spans="1:65" s="13" customFormat="1" x14ac:dyDescent="0.1">
      <c r="B815" s="184"/>
      <c r="D815" s="185" t="s">
        <v>280</v>
      </c>
      <c r="E815" s="186" t="s">
        <v>1</v>
      </c>
      <c r="F815" s="187" t="s">
        <v>4834</v>
      </c>
      <c r="H815" s="188">
        <v>7.05</v>
      </c>
      <c r="I815" s="189"/>
      <c r="L815" s="184"/>
      <c r="M815" s="190"/>
      <c r="N815" s="191"/>
      <c r="O815" s="191"/>
      <c r="P815" s="191"/>
      <c r="Q815" s="191"/>
      <c r="R815" s="191"/>
      <c r="S815" s="191"/>
      <c r="T815" s="192"/>
      <c r="AT815" s="186" t="s">
        <v>280</v>
      </c>
      <c r="AU815" s="186" t="s">
        <v>88</v>
      </c>
      <c r="AV815" s="13" t="s">
        <v>88</v>
      </c>
      <c r="AW815" s="13" t="s">
        <v>29</v>
      </c>
      <c r="AX815" s="13" t="s">
        <v>75</v>
      </c>
      <c r="AY815" s="186" t="s">
        <v>271</v>
      </c>
    </row>
    <row r="816" spans="1:65" s="14" customFormat="1" x14ac:dyDescent="0.1">
      <c r="B816" s="193"/>
      <c r="D816" s="185" t="s">
        <v>280</v>
      </c>
      <c r="E816" s="194" t="s">
        <v>1</v>
      </c>
      <c r="F816" s="195" t="s">
        <v>282</v>
      </c>
      <c r="H816" s="196">
        <v>147.99</v>
      </c>
      <c r="I816" s="197"/>
      <c r="L816" s="193"/>
      <c r="M816" s="198"/>
      <c r="N816" s="199"/>
      <c r="O816" s="199"/>
      <c r="P816" s="199"/>
      <c r="Q816" s="199"/>
      <c r="R816" s="199"/>
      <c r="S816" s="199"/>
      <c r="T816" s="200"/>
      <c r="AT816" s="194" t="s">
        <v>280</v>
      </c>
      <c r="AU816" s="194" t="s">
        <v>88</v>
      </c>
      <c r="AV816" s="14" t="s">
        <v>278</v>
      </c>
      <c r="AW816" s="14" t="s">
        <v>29</v>
      </c>
      <c r="AX816" s="14" t="s">
        <v>82</v>
      </c>
      <c r="AY816" s="194" t="s">
        <v>271</v>
      </c>
    </row>
    <row r="817" spans="1:65" s="2" customFormat="1" ht="21.75" customHeight="1" x14ac:dyDescent="0.15">
      <c r="A817" s="35"/>
      <c r="B817" s="141"/>
      <c r="C817" s="172" t="s">
        <v>1705</v>
      </c>
      <c r="D817" s="238" t="s">
        <v>274</v>
      </c>
      <c r="E817" s="173" t="s">
        <v>4835</v>
      </c>
      <c r="F817" s="174" t="s">
        <v>4836</v>
      </c>
      <c r="G817" s="175" t="s">
        <v>277</v>
      </c>
      <c r="H817" s="176">
        <v>12.6</v>
      </c>
      <c r="I817" s="177"/>
      <c r="J817" s="176">
        <f>ROUND(I817*H817,2)</f>
        <v>0</v>
      </c>
      <c r="K817" s="178"/>
      <c r="L817" s="36"/>
      <c r="M817" s="179" t="s">
        <v>1</v>
      </c>
      <c r="N817" s="180" t="s">
        <v>41</v>
      </c>
      <c r="O817" s="61"/>
      <c r="P817" s="181">
        <f>O817*H817</f>
        <v>0</v>
      </c>
      <c r="Q817" s="181">
        <v>1.3799999999999999E-3</v>
      </c>
      <c r="R817" s="181">
        <f>Q817*H817</f>
        <v>1.7387999999999997E-2</v>
      </c>
      <c r="S817" s="181">
        <v>0</v>
      </c>
      <c r="T817" s="182">
        <f>S817*H817</f>
        <v>0</v>
      </c>
      <c r="U817" s="35"/>
      <c r="V817" s="35"/>
      <c r="W817" s="35"/>
      <c r="X817" s="35"/>
      <c r="Y817" s="35"/>
      <c r="Z817" s="35"/>
      <c r="AA817" s="35"/>
      <c r="AB817" s="35"/>
      <c r="AC817" s="35"/>
      <c r="AD817" s="35"/>
      <c r="AE817" s="35"/>
      <c r="AR817" s="183" t="s">
        <v>367</v>
      </c>
      <c r="AT817" s="183" t="s">
        <v>274</v>
      </c>
      <c r="AU817" s="183" t="s">
        <v>88</v>
      </c>
      <c r="AY817" s="18" t="s">
        <v>271</v>
      </c>
      <c r="BE817" s="105">
        <f>IF(N817="základná",J817,0)</f>
        <v>0</v>
      </c>
      <c r="BF817" s="105">
        <f>IF(N817="znížená",J817,0)</f>
        <v>0</v>
      </c>
      <c r="BG817" s="105">
        <f>IF(N817="zákl. prenesená",J817,0)</f>
        <v>0</v>
      </c>
      <c r="BH817" s="105">
        <f>IF(N817="zníž. prenesená",J817,0)</f>
        <v>0</v>
      </c>
      <c r="BI817" s="105">
        <f>IF(N817="nulová",J817,0)</f>
        <v>0</v>
      </c>
      <c r="BJ817" s="18" t="s">
        <v>88</v>
      </c>
      <c r="BK817" s="105">
        <f>ROUND(I817*H817,2)</f>
        <v>0</v>
      </c>
      <c r="BL817" s="18" t="s">
        <v>367</v>
      </c>
      <c r="BM817" s="183" t="s">
        <v>4837</v>
      </c>
    </row>
    <row r="818" spans="1:65" s="2" customFormat="1" ht="16.5" x14ac:dyDescent="0.1">
      <c r="A818" s="35"/>
      <c r="B818" s="36"/>
      <c r="C818" s="35"/>
      <c r="D818" s="185" t="s">
        <v>1142</v>
      </c>
      <c r="E818" s="35"/>
      <c r="F818" s="235" t="s">
        <v>1143</v>
      </c>
      <c r="G818" s="35"/>
      <c r="H818" s="35"/>
      <c r="I818" s="142"/>
      <c r="J818" s="35"/>
      <c r="K818" s="35"/>
      <c r="L818" s="36"/>
      <c r="M818" s="236"/>
      <c r="N818" s="237"/>
      <c r="O818" s="61"/>
      <c r="P818" s="61"/>
      <c r="Q818" s="61"/>
      <c r="R818" s="61"/>
      <c r="S818" s="61"/>
      <c r="T818" s="62"/>
      <c r="U818" s="35"/>
      <c r="V818" s="35"/>
      <c r="W818" s="35"/>
      <c r="X818" s="35"/>
      <c r="Y818" s="35"/>
      <c r="Z818" s="35"/>
      <c r="AA818" s="35"/>
      <c r="AB818" s="35"/>
      <c r="AC818" s="35"/>
      <c r="AD818" s="35"/>
      <c r="AE818" s="35"/>
      <c r="AT818" s="18" t="s">
        <v>1142</v>
      </c>
      <c r="AU818" s="18" t="s">
        <v>88</v>
      </c>
    </row>
    <row r="819" spans="1:65" s="13" customFormat="1" x14ac:dyDescent="0.1">
      <c r="B819" s="184"/>
      <c r="D819" s="185" t="s">
        <v>280</v>
      </c>
      <c r="E819" s="186" t="s">
        <v>1</v>
      </c>
      <c r="F819" s="187" t="s">
        <v>4838</v>
      </c>
      <c r="H819" s="188">
        <v>12.6</v>
      </c>
      <c r="I819" s="189"/>
      <c r="L819" s="184"/>
      <c r="M819" s="190"/>
      <c r="N819" s="191"/>
      <c r="O819" s="191"/>
      <c r="P819" s="191"/>
      <c r="Q819" s="191"/>
      <c r="R819" s="191"/>
      <c r="S819" s="191"/>
      <c r="T819" s="192"/>
      <c r="AT819" s="186" t="s">
        <v>280</v>
      </c>
      <c r="AU819" s="186" t="s">
        <v>88</v>
      </c>
      <c r="AV819" s="13" t="s">
        <v>88</v>
      </c>
      <c r="AW819" s="13" t="s">
        <v>29</v>
      </c>
      <c r="AX819" s="13" t="s">
        <v>75</v>
      </c>
      <c r="AY819" s="186" t="s">
        <v>271</v>
      </c>
    </row>
    <row r="820" spans="1:65" s="15" customFormat="1" x14ac:dyDescent="0.1">
      <c r="B820" s="201"/>
      <c r="D820" s="185" t="s">
        <v>280</v>
      </c>
      <c r="E820" s="202" t="s">
        <v>1</v>
      </c>
      <c r="F820" s="203" t="s">
        <v>293</v>
      </c>
      <c r="H820" s="204">
        <v>12.6</v>
      </c>
      <c r="I820" s="205"/>
      <c r="L820" s="201"/>
      <c r="M820" s="206"/>
      <c r="N820" s="207"/>
      <c r="O820" s="207"/>
      <c r="P820" s="207"/>
      <c r="Q820" s="207"/>
      <c r="R820" s="207"/>
      <c r="S820" s="207"/>
      <c r="T820" s="208"/>
      <c r="AT820" s="202" t="s">
        <v>280</v>
      </c>
      <c r="AU820" s="202" t="s">
        <v>88</v>
      </c>
      <c r="AV820" s="15" t="s">
        <v>286</v>
      </c>
      <c r="AW820" s="15" t="s">
        <v>29</v>
      </c>
      <c r="AX820" s="15" t="s">
        <v>75</v>
      </c>
      <c r="AY820" s="202" t="s">
        <v>271</v>
      </c>
    </row>
    <row r="821" spans="1:65" s="14" customFormat="1" x14ac:dyDescent="0.1">
      <c r="B821" s="193"/>
      <c r="D821" s="185" t="s">
        <v>280</v>
      </c>
      <c r="E821" s="194" t="s">
        <v>1</v>
      </c>
      <c r="F821" s="195" t="s">
        <v>282</v>
      </c>
      <c r="H821" s="196">
        <v>12.6</v>
      </c>
      <c r="I821" s="197"/>
      <c r="L821" s="193"/>
      <c r="M821" s="198"/>
      <c r="N821" s="199"/>
      <c r="O821" s="199"/>
      <c r="P821" s="199"/>
      <c r="Q821" s="199"/>
      <c r="R821" s="199"/>
      <c r="S821" s="199"/>
      <c r="T821" s="200"/>
      <c r="AT821" s="194" t="s">
        <v>280</v>
      </c>
      <c r="AU821" s="194" t="s">
        <v>88</v>
      </c>
      <c r="AV821" s="14" t="s">
        <v>278</v>
      </c>
      <c r="AW821" s="14" t="s">
        <v>29</v>
      </c>
      <c r="AX821" s="14" t="s">
        <v>82</v>
      </c>
      <c r="AY821" s="194" t="s">
        <v>271</v>
      </c>
    </row>
    <row r="822" spans="1:65" s="2" customFormat="1" ht="21.75" customHeight="1" x14ac:dyDescent="0.15">
      <c r="A822" s="35"/>
      <c r="B822" s="141"/>
      <c r="C822" s="172" t="s">
        <v>1712</v>
      </c>
      <c r="D822" s="172" t="s">
        <v>274</v>
      </c>
      <c r="E822" s="173" t="s">
        <v>1639</v>
      </c>
      <c r="F822" s="174" t="s">
        <v>1640</v>
      </c>
      <c r="G822" s="175" t="s">
        <v>277</v>
      </c>
      <c r="H822" s="176">
        <v>1289.9000000000001</v>
      </c>
      <c r="I822" s="177"/>
      <c r="J822" s="176">
        <f>ROUND(I822*H822,2)</f>
        <v>0</v>
      </c>
      <c r="K822" s="178"/>
      <c r="L822" s="36"/>
      <c r="M822" s="179" t="s">
        <v>1</v>
      </c>
      <c r="N822" s="180" t="s">
        <v>41</v>
      </c>
      <c r="O822" s="61"/>
      <c r="P822" s="181">
        <f>O822*H822</f>
        <v>0</v>
      </c>
      <c r="Q822" s="181">
        <v>2.0000000000000002E-5</v>
      </c>
      <c r="R822" s="181">
        <f>Q822*H822</f>
        <v>2.5798000000000005E-2</v>
      </c>
      <c r="S822" s="181">
        <v>0</v>
      </c>
      <c r="T822" s="182">
        <f>S822*H822</f>
        <v>0</v>
      </c>
      <c r="U822" s="35"/>
      <c r="V822" s="35"/>
      <c r="W822" s="35"/>
      <c r="X822" s="35"/>
      <c r="Y822" s="35"/>
      <c r="Z822" s="35"/>
      <c r="AA822" s="35"/>
      <c r="AB822" s="35"/>
      <c r="AC822" s="35"/>
      <c r="AD822" s="35"/>
      <c r="AE822" s="35"/>
      <c r="AR822" s="183" t="s">
        <v>367</v>
      </c>
      <c r="AT822" s="183" t="s">
        <v>274</v>
      </c>
      <c r="AU822" s="183" t="s">
        <v>88</v>
      </c>
      <c r="AY822" s="18" t="s">
        <v>271</v>
      </c>
      <c r="BE822" s="105">
        <f>IF(N822="základná",J822,0)</f>
        <v>0</v>
      </c>
      <c r="BF822" s="105">
        <f>IF(N822="znížená",J822,0)</f>
        <v>0</v>
      </c>
      <c r="BG822" s="105">
        <f>IF(N822="zákl. prenesená",J822,0)</f>
        <v>0</v>
      </c>
      <c r="BH822" s="105">
        <f>IF(N822="zníž. prenesená",J822,0)</f>
        <v>0</v>
      </c>
      <c r="BI822" s="105">
        <f>IF(N822="nulová",J822,0)</f>
        <v>0</v>
      </c>
      <c r="BJ822" s="18" t="s">
        <v>88</v>
      </c>
      <c r="BK822" s="105">
        <f>ROUND(I822*H822,2)</f>
        <v>0</v>
      </c>
      <c r="BL822" s="18" t="s">
        <v>367</v>
      </c>
      <c r="BM822" s="183" t="s">
        <v>4839</v>
      </c>
    </row>
    <row r="823" spans="1:65" s="13" customFormat="1" x14ac:dyDescent="0.1">
      <c r="B823" s="184"/>
      <c r="D823" s="185" t="s">
        <v>280</v>
      </c>
      <c r="E823" s="186" t="s">
        <v>1</v>
      </c>
      <c r="F823" s="187" t="s">
        <v>1642</v>
      </c>
      <c r="H823" s="188">
        <v>1289.9000000000001</v>
      </c>
      <c r="I823" s="189"/>
      <c r="L823" s="184"/>
      <c r="M823" s="190"/>
      <c r="N823" s="191"/>
      <c r="O823" s="191"/>
      <c r="P823" s="191"/>
      <c r="Q823" s="191"/>
      <c r="R823" s="191"/>
      <c r="S823" s="191"/>
      <c r="T823" s="192"/>
      <c r="AT823" s="186" t="s">
        <v>280</v>
      </c>
      <c r="AU823" s="186" t="s">
        <v>88</v>
      </c>
      <c r="AV823" s="13" t="s">
        <v>88</v>
      </c>
      <c r="AW823" s="13" t="s">
        <v>29</v>
      </c>
      <c r="AX823" s="13" t="s">
        <v>75</v>
      </c>
      <c r="AY823" s="186" t="s">
        <v>271</v>
      </c>
    </row>
    <row r="824" spans="1:65" s="14" customFormat="1" x14ac:dyDescent="0.1">
      <c r="B824" s="193"/>
      <c r="D824" s="185" t="s">
        <v>280</v>
      </c>
      <c r="E824" s="194" t="s">
        <v>1</v>
      </c>
      <c r="F824" s="195" t="s">
        <v>282</v>
      </c>
      <c r="H824" s="196">
        <v>1289.9000000000001</v>
      </c>
      <c r="I824" s="197"/>
      <c r="L824" s="193"/>
      <c r="M824" s="198"/>
      <c r="N824" s="199"/>
      <c r="O824" s="199"/>
      <c r="P824" s="199"/>
      <c r="Q824" s="199"/>
      <c r="R824" s="199"/>
      <c r="S824" s="199"/>
      <c r="T824" s="200"/>
      <c r="AT824" s="194" t="s">
        <v>280</v>
      </c>
      <c r="AU824" s="194" t="s">
        <v>88</v>
      </c>
      <c r="AV824" s="14" t="s">
        <v>278</v>
      </c>
      <c r="AW824" s="14" t="s">
        <v>29</v>
      </c>
      <c r="AX824" s="14" t="s">
        <v>82</v>
      </c>
      <c r="AY824" s="194" t="s">
        <v>271</v>
      </c>
    </row>
    <row r="825" spans="1:65" s="2" customFormat="1" ht="33" customHeight="1" x14ac:dyDescent="0.15">
      <c r="A825" s="35"/>
      <c r="B825" s="141"/>
      <c r="C825" s="224" t="s">
        <v>1716</v>
      </c>
      <c r="D825" s="224" t="s">
        <v>1138</v>
      </c>
      <c r="E825" s="226" t="s">
        <v>1644</v>
      </c>
      <c r="F825" s="227" t="s">
        <v>1645</v>
      </c>
      <c r="G825" s="228" t="s">
        <v>277</v>
      </c>
      <c r="H825" s="229">
        <v>1354.4</v>
      </c>
      <c r="I825" s="230"/>
      <c r="J825" s="229">
        <f>ROUND(I825*H825,2)</f>
        <v>0</v>
      </c>
      <c r="K825" s="231"/>
      <c r="L825" s="232"/>
      <c r="M825" s="233" t="s">
        <v>1</v>
      </c>
      <c r="N825" s="234" t="s">
        <v>41</v>
      </c>
      <c r="O825" s="61"/>
      <c r="P825" s="181">
        <f>O825*H825</f>
        <v>0</v>
      </c>
      <c r="Q825" s="181">
        <v>1.1999999999999999E-3</v>
      </c>
      <c r="R825" s="181">
        <f>Q825*H825</f>
        <v>1.6252800000000001</v>
      </c>
      <c r="S825" s="181">
        <v>0</v>
      </c>
      <c r="T825" s="182">
        <f>S825*H825</f>
        <v>0</v>
      </c>
      <c r="U825" s="35"/>
      <c r="V825" s="35"/>
      <c r="W825" s="35"/>
      <c r="X825" s="35"/>
      <c r="Y825" s="35"/>
      <c r="Z825" s="35"/>
      <c r="AA825" s="35"/>
      <c r="AB825" s="35"/>
      <c r="AC825" s="35"/>
      <c r="AD825" s="35"/>
      <c r="AE825" s="35"/>
      <c r="AR825" s="183" t="s">
        <v>478</v>
      </c>
      <c r="AT825" s="183" t="s">
        <v>1138</v>
      </c>
      <c r="AU825" s="183" t="s">
        <v>88</v>
      </c>
      <c r="AY825" s="18" t="s">
        <v>271</v>
      </c>
      <c r="BE825" s="105">
        <f>IF(N825="základná",J825,0)</f>
        <v>0</v>
      </c>
      <c r="BF825" s="105">
        <f>IF(N825="znížená",J825,0)</f>
        <v>0</v>
      </c>
      <c r="BG825" s="105">
        <f>IF(N825="zákl. prenesená",J825,0)</f>
        <v>0</v>
      </c>
      <c r="BH825" s="105">
        <f>IF(N825="zníž. prenesená",J825,0)</f>
        <v>0</v>
      </c>
      <c r="BI825" s="105">
        <f>IF(N825="nulová",J825,0)</f>
        <v>0</v>
      </c>
      <c r="BJ825" s="18" t="s">
        <v>88</v>
      </c>
      <c r="BK825" s="105">
        <f>ROUND(I825*H825,2)</f>
        <v>0</v>
      </c>
      <c r="BL825" s="18" t="s">
        <v>367</v>
      </c>
      <c r="BM825" s="183" t="s">
        <v>4840</v>
      </c>
    </row>
    <row r="826" spans="1:65" s="13" customFormat="1" x14ac:dyDescent="0.1">
      <c r="B826" s="184"/>
      <c r="D826" s="185" t="s">
        <v>280</v>
      </c>
      <c r="F826" s="187" t="s">
        <v>1647</v>
      </c>
      <c r="H826" s="188">
        <v>1354.4</v>
      </c>
      <c r="I826" s="189"/>
      <c r="L826" s="184"/>
      <c r="M826" s="190"/>
      <c r="N826" s="191"/>
      <c r="O826" s="191"/>
      <c r="P826" s="191"/>
      <c r="Q826" s="191"/>
      <c r="R826" s="191"/>
      <c r="S826" s="191"/>
      <c r="T826" s="192"/>
      <c r="AT826" s="186" t="s">
        <v>280</v>
      </c>
      <c r="AU826" s="186" t="s">
        <v>88</v>
      </c>
      <c r="AV826" s="13" t="s">
        <v>88</v>
      </c>
      <c r="AW826" s="13" t="s">
        <v>3</v>
      </c>
      <c r="AX826" s="13" t="s">
        <v>82</v>
      </c>
      <c r="AY826" s="186" t="s">
        <v>271</v>
      </c>
    </row>
    <row r="827" spans="1:65" s="2" customFormat="1" ht="33" customHeight="1" x14ac:dyDescent="0.15">
      <c r="A827" s="35"/>
      <c r="B827" s="141"/>
      <c r="C827" s="172" t="s">
        <v>1722</v>
      </c>
      <c r="D827" s="172" t="s">
        <v>274</v>
      </c>
      <c r="E827" s="173" t="s">
        <v>1649</v>
      </c>
      <c r="F827" s="174" t="s">
        <v>1650</v>
      </c>
      <c r="G827" s="175" t="s">
        <v>1420</v>
      </c>
      <c r="H827" s="177"/>
      <c r="I827" s="177"/>
      <c r="J827" s="176">
        <f>ROUND(I827*H827,2)</f>
        <v>0</v>
      </c>
      <c r="K827" s="178"/>
      <c r="L827" s="36"/>
      <c r="M827" s="179" t="s">
        <v>1</v>
      </c>
      <c r="N827" s="180" t="s">
        <v>41</v>
      </c>
      <c r="O827" s="61"/>
      <c r="P827" s="181">
        <f>O827*H827</f>
        <v>0</v>
      </c>
      <c r="Q827" s="181">
        <v>0</v>
      </c>
      <c r="R827" s="181">
        <f>Q827*H827</f>
        <v>0</v>
      </c>
      <c r="S827" s="181">
        <v>0</v>
      </c>
      <c r="T827" s="182">
        <f>S827*H827</f>
        <v>0</v>
      </c>
      <c r="U827" s="35"/>
      <c r="V827" s="35"/>
      <c r="W827" s="35"/>
      <c r="X827" s="35"/>
      <c r="Y827" s="35"/>
      <c r="Z827" s="35"/>
      <c r="AA827" s="35"/>
      <c r="AB827" s="35"/>
      <c r="AC827" s="35"/>
      <c r="AD827" s="35"/>
      <c r="AE827" s="35"/>
      <c r="AR827" s="183" t="s">
        <v>367</v>
      </c>
      <c r="AT827" s="183" t="s">
        <v>274</v>
      </c>
      <c r="AU827" s="183" t="s">
        <v>88</v>
      </c>
      <c r="AY827" s="18" t="s">
        <v>271</v>
      </c>
      <c r="BE827" s="105">
        <f>IF(N827="základná",J827,0)</f>
        <v>0</v>
      </c>
      <c r="BF827" s="105">
        <f>IF(N827="znížená",J827,0)</f>
        <v>0</v>
      </c>
      <c r="BG827" s="105">
        <f>IF(N827="zákl. prenesená",J827,0)</f>
        <v>0</v>
      </c>
      <c r="BH827" s="105">
        <f>IF(N827="zníž. prenesená",J827,0)</f>
        <v>0</v>
      </c>
      <c r="BI827" s="105">
        <f>IF(N827="nulová",J827,0)</f>
        <v>0</v>
      </c>
      <c r="BJ827" s="18" t="s">
        <v>88</v>
      </c>
      <c r="BK827" s="105">
        <f>ROUND(I827*H827,2)</f>
        <v>0</v>
      </c>
      <c r="BL827" s="18" t="s">
        <v>367</v>
      </c>
      <c r="BM827" s="183" t="s">
        <v>4841</v>
      </c>
    </row>
    <row r="828" spans="1:65" s="12" customFormat="1" ht="22.9" customHeight="1" x14ac:dyDescent="0.15">
      <c r="B828" s="159"/>
      <c r="D828" s="160" t="s">
        <v>74</v>
      </c>
      <c r="E828" s="170" t="s">
        <v>471</v>
      </c>
      <c r="F828" s="170" t="s">
        <v>472</v>
      </c>
      <c r="I828" s="162"/>
      <c r="J828" s="171">
        <f>BK828</f>
        <v>0</v>
      </c>
      <c r="L828" s="159"/>
      <c r="M828" s="164"/>
      <c r="N828" s="165"/>
      <c r="O828" s="165"/>
      <c r="P828" s="166">
        <f>SUM(P829:P833)</f>
        <v>0</v>
      </c>
      <c r="Q828" s="165"/>
      <c r="R828" s="166">
        <f>SUM(R829:R833)</f>
        <v>0.04</v>
      </c>
      <c r="S828" s="165"/>
      <c r="T828" s="167">
        <f>SUM(T829:T833)</f>
        <v>0</v>
      </c>
      <c r="AR828" s="160" t="s">
        <v>88</v>
      </c>
      <c r="AT828" s="168" t="s">
        <v>74</v>
      </c>
      <c r="AU828" s="168" t="s">
        <v>82</v>
      </c>
      <c r="AY828" s="160" t="s">
        <v>271</v>
      </c>
      <c r="BK828" s="169">
        <f>SUM(BK829:BK833)</f>
        <v>0</v>
      </c>
    </row>
    <row r="829" spans="1:65" s="2" customFormat="1" ht="21.75" customHeight="1" x14ac:dyDescent="0.15">
      <c r="A829" s="35"/>
      <c r="B829" s="141"/>
      <c r="C829" s="172" t="s">
        <v>1734</v>
      </c>
      <c r="D829" s="172" t="s">
        <v>274</v>
      </c>
      <c r="E829" s="173" t="s">
        <v>1653</v>
      </c>
      <c r="F829" s="174" t="s">
        <v>1654</v>
      </c>
      <c r="G829" s="175" t="s">
        <v>476</v>
      </c>
      <c r="H829" s="176">
        <v>4</v>
      </c>
      <c r="I829" s="177"/>
      <c r="J829" s="176">
        <f>ROUND(I829*H829,2)</f>
        <v>0</v>
      </c>
      <c r="K829" s="178"/>
      <c r="L829" s="36"/>
      <c r="M829" s="179" t="s">
        <v>1</v>
      </c>
      <c r="N829" s="180" t="s">
        <v>41</v>
      </c>
      <c r="O829" s="61"/>
      <c r="P829" s="181">
        <f>O829*H829</f>
        <v>0</v>
      </c>
      <c r="Q829" s="181">
        <v>0</v>
      </c>
      <c r="R829" s="181">
        <f>Q829*H829</f>
        <v>0</v>
      </c>
      <c r="S829" s="181">
        <v>0</v>
      </c>
      <c r="T829" s="182">
        <f>S829*H829</f>
        <v>0</v>
      </c>
      <c r="U829" s="35"/>
      <c r="V829" s="35"/>
      <c r="W829" s="35"/>
      <c r="X829" s="35"/>
      <c r="Y829" s="35"/>
      <c r="Z829" s="35"/>
      <c r="AA829" s="35"/>
      <c r="AB829" s="35"/>
      <c r="AC829" s="35"/>
      <c r="AD829" s="35"/>
      <c r="AE829" s="35"/>
      <c r="AR829" s="183" t="s">
        <v>367</v>
      </c>
      <c r="AT829" s="183" t="s">
        <v>274</v>
      </c>
      <c r="AU829" s="183" t="s">
        <v>88</v>
      </c>
      <c r="AY829" s="18" t="s">
        <v>271</v>
      </c>
      <c r="BE829" s="105">
        <f>IF(N829="základná",J829,0)</f>
        <v>0</v>
      </c>
      <c r="BF829" s="105">
        <f>IF(N829="znížená",J829,0)</f>
        <v>0</v>
      </c>
      <c r="BG829" s="105">
        <f>IF(N829="zákl. prenesená",J829,0)</f>
        <v>0</v>
      </c>
      <c r="BH829" s="105">
        <f>IF(N829="zníž. prenesená",J829,0)</f>
        <v>0</v>
      </c>
      <c r="BI829" s="105">
        <f>IF(N829="nulová",J829,0)</f>
        <v>0</v>
      </c>
      <c r="BJ829" s="18" t="s">
        <v>88</v>
      </c>
      <c r="BK829" s="105">
        <f>ROUND(I829*H829,2)</f>
        <v>0</v>
      </c>
      <c r="BL829" s="18" t="s">
        <v>367</v>
      </c>
      <c r="BM829" s="183" t="s">
        <v>4842</v>
      </c>
    </row>
    <row r="830" spans="1:65" s="13" customFormat="1" x14ac:dyDescent="0.1">
      <c r="B830" s="184"/>
      <c r="D830" s="185" t="s">
        <v>280</v>
      </c>
      <c r="E830" s="186" t="s">
        <v>1</v>
      </c>
      <c r="F830" s="187" t="s">
        <v>4843</v>
      </c>
      <c r="H830" s="188">
        <v>4</v>
      </c>
      <c r="I830" s="189"/>
      <c r="L830" s="184"/>
      <c r="M830" s="190"/>
      <c r="N830" s="191"/>
      <c r="O830" s="191"/>
      <c r="P830" s="191"/>
      <c r="Q830" s="191"/>
      <c r="R830" s="191"/>
      <c r="S830" s="191"/>
      <c r="T830" s="192"/>
      <c r="AT830" s="186" t="s">
        <v>280</v>
      </c>
      <c r="AU830" s="186" t="s">
        <v>88</v>
      </c>
      <c r="AV830" s="13" t="s">
        <v>88</v>
      </c>
      <c r="AW830" s="13" t="s">
        <v>29</v>
      </c>
      <c r="AX830" s="13" t="s">
        <v>75</v>
      </c>
      <c r="AY830" s="186" t="s">
        <v>271</v>
      </c>
    </row>
    <row r="831" spans="1:65" s="14" customFormat="1" x14ac:dyDescent="0.1">
      <c r="B831" s="193"/>
      <c r="D831" s="185" t="s">
        <v>280</v>
      </c>
      <c r="E831" s="194" t="s">
        <v>1</v>
      </c>
      <c r="F831" s="195" t="s">
        <v>282</v>
      </c>
      <c r="H831" s="196">
        <v>4</v>
      </c>
      <c r="I831" s="197"/>
      <c r="L831" s="193"/>
      <c r="M831" s="198"/>
      <c r="N831" s="199"/>
      <c r="O831" s="199"/>
      <c r="P831" s="199"/>
      <c r="Q831" s="199"/>
      <c r="R831" s="199"/>
      <c r="S831" s="199"/>
      <c r="T831" s="200"/>
      <c r="AT831" s="194" t="s">
        <v>280</v>
      </c>
      <c r="AU831" s="194" t="s">
        <v>88</v>
      </c>
      <c r="AV831" s="14" t="s">
        <v>278</v>
      </c>
      <c r="AW831" s="14" t="s">
        <v>29</v>
      </c>
      <c r="AX831" s="14" t="s">
        <v>82</v>
      </c>
      <c r="AY831" s="194" t="s">
        <v>271</v>
      </c>
    </row>
    <row r="832" spans="1:65" s="2" customFormat="1" ht="16.5" customHeight="1" x14ac:dyDescent="0.15">
      <c r="A832" s="35"/>
      <c r="B832" s="141"/>
      <c r="C832" s="224" t="s">
        <v>1739</v>
      </c>
      <c r="D832" s="240" t="s">
        <v>1138</v>
      </c>
      <c r="E832" s="226" t="s">
        <v>4844</v>
      </c>
      <c r="F832" s="227" t="s">
        <v>4845</v>
      </c>
      <c r="G832" s="228" t="s">
        <v>302</v>
      </c>
      <c r="H832" s="229">
        <v>4</v>
      </c>
      <c r="I832" s="230"/>
      <c r="J832" s="229">
        <f>ROUND(I832*H832,2)</f>
        <v>0</v>
      </c>
      <c r="K832" s="231"/>
      <c r="L832" s="232"/>
      <c r="M832" s="233" t="s">
        <v>1</v>
      </c>
      <c r="N832" s="234" t="s">
        <v>41</v>
      </c>
      <c r="O832" s="61"/>
      <c r="P832" s="181">
        <f>O832*H832</f>
        <v>0</v>
      </c>
      <c r="Q832" s="181">
        <v>0.01</v>
      </c>
      <c r="R832" s="181">
        <f>Q832*H832</f>
        <v>0.04</v>
      </c>
      <c r="S832" s="181">
        <v>0</v>
      </c>
      <c r="T832" s="182">
        <f>S832*H832</f>
        <v>0</v>
      </c>
      <c r="U832" s="35"/>
      <c r="V832" s="35"/>
      <c r="W832" s="35"/>
      <c r="X832" s="35"/>
      <c r="Y832" s="35"/>
      <c r="Z832" s="35"/>
      <c r="AA832" s="35"/>
      <c r="AB832" s="35"/>
      <c r="AC832" s="35"/>
      <c r="AD832" s="35"/>
      <c r="AE832" s="35"/>
      <c r="AR832" s="183" t="s">
        <v>478</v>
      </c>
      <c r="AT832" s="183" t="s">
        <v>1138</v>
      </c>
      <c r="AU832" s="183" t="s">
        <v>88</v>
      </c>
      <c r="AY832" s="18" t="s">
        <v>271</v>
      </c>
      <c r="BE832" s="105">
        <f>IF(N832="základná",J832,0)</f>
        <v>0</v>
      </c>
      <c r="BF832" s="105">
        <f>IF(N832="znížená",J832,0)</f>
        <v>0</v>
      </c>
      <c r="BG832" s="105">
        <f>IF(N832="zákl. prenesená",J832,0)</f>
        <v>0</v>
      </c>
      <c r="BH832" s="105">
        <f>IF(N832="zníž. prenesená",J832,0)</f>
        <v>0</v>
      </c>
      <c r="BI832" s="105">
        <f>IF(N832="nulová",J832,0)</f>
        <v>0</v>
      </c>
      <c r="BJ832" s="18" t="s">
        <v>88</v>
      </c>
      <c r="BK832" s="105">
        <f>ROUND(I832*H832,2)</f>
        <v>0</v>
      </c>
      <c r="BL832" s="18" t="s">
        <v>367</v>
      </c>
      <c r="BM832" s="183" t="s">
        <v>4846</v>
      </c>
    </row>
    <row r="833" spans="1:65" s="2" customFormat="1" ht="21.75" customHeight="1" x14ac:dyDescent="0.15">
      <c r="A833" s="35"/>
      <c r="B833" s="141"/>
      <c r="C833" s="172" t="s">
        <v>1744</v>
      </c>
      <c r="D833" s="172" t="s">
        <v>274</v>
      </c>
      <c r="E833" s="173" t="s">
        <v>1667</v>
      </c>
      <c r="F833" s="174" t="s">
        <v>1668</v>
      </c>
      <c r="G833" s="175" t="s">
        <v>1420</v>
      </c>
      <c r="H833" s="177"/>
      <c r="I833" s="177"/>
      <c r="J833" s="176">
        <f>ROUND(I833*H833,2)</f>
        <v>0</v>
      </c>
      <c r="K833" s="178"/>
      <c r="L833" s="36"/>
      <c r="M833" s="179" t="s">
        <v>1</v>
      </c>
      <c r="N833" s="180" t="s">
        <v>41</v>
      </c>
      <c r="O833" s="61"/>
      <c r="P833" s="181">
        <f>O833*H833</f>
        <v>0</v>
      </c>
      <c r="Q833" s="181">
        <v>0</v>
      </c>
      <c r="R833" s="181">
        <f>Q833*H833</f>
        <v>0</v>
      </c>
      <c r="S833" s="181">
        <v>0</v>
      </c>
      <c r="T833" s="182">
        <f>S833*H833</f>
        <v>0</v>
      </c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R833" s="183" t="s">
        <v>367</v>
      </c>
      <c r="AT833" s="183" t="s">
        <v>274</v>
      </c>
      <c r="AU833" s="183" t="s">
        <v>88</v>
      </c>
      <c r="AY833" s="18" t="s">
        <v>271</v>
      </c>
      <c r="BE833" s="105">
        <f>IF(N833="základná",J833,0)</f>
        <v>0</v>
      </c>
      <c r="BF833" s="105">
        <f>IF(N833="znížená",J833,0)</f>
        <v>0</v>
      </c>
      <c r="BG833" s="105">
        <f>IF(N833="zákl. prenesená",J833,0)</f>
        <v>0</v>
      </c>
      <c r="BH833" s="105">
        <f>IF(N833="zníž. prenesená",J833,0)</f>
        <v>0</v>
      </c>
      <c r="BI833" s="105">
        <f>IF(N833="nulová",J833,0)</f>
        <v>0</v>
      </c>
      <c r="BJ833" s="18" t="s">
        <v>88</v>
      </c>
      <c r="BK833" s="105">
        <f>ROUND(I833*H833,2)</f>
        <v>0</v>
      </c>
      <c r="BL833" s="18" t="s">
        <v>367</v>
      </c>
      <c r="BM833" s="183" t="s">
        <v>4847</v>
      </c>
    </row>
    <row r="834" spans="1:65" s="12" customFormat="1" ht="22.9" customHeight="1" x14ac:dyDescent="0.15">
      <c r="B834" s="159"/>
      <c r="D834" s="160" t="s">
        <v>74</v>
      </c>
      <c r="E834" s="170" t="s">
        <v>486</v>
      </c>
      <c r="F834" s="170" t="s">
        <v>487</v>
      </c>
      <c r="I834" s="162"/>
      <c r="J834" s="171">
        <f>BK834</f>
        <v>0</v>
      </c>
      <c r="L834" s="159"/>
      <c r="M834" s="164"/>
      <c r="N834" s="165"/>
      <c r="O834" s="165"/>
      <c r="P834" s="166">
        <f>SUM(P835:P944)</f>
        <v>0</v>
      </c>
      <c r="Q834" s="165"/>
      <c r="R834" s="166">
        <f>SUM(R835:R944)</f>
        <v>63.099477845209989</v>
      </c>
      <c r="S834" s="165"/>
      <c r="T834" s="167">
        <f>SUM(T835:T944)</f>
        <v>0</v>
      </c>
      <c r="AR834" s="160" t="s">
        <v>88</v>
      </c>
      <c r="AT834" s="168" t="s">
        <v>74</v>
      </c>
      <c r="AU834" s="168" t="s">
        <v>82</v>
      </c>
      <c r="AY834" s="160" t="s">
        <v>271</v>
      </c>
      <c r="BK834" s="169">
        <f>SUM(BK835:BK944)</f>
        <v>0</v>
      </c>
    </row>
    <row r="835" spans="1:65" s="2" customFormat="1" ht="21.75" customHeight="1" x14ac:dyDescent="0.15">
      <c r="A835" s="35"/>
      <c r="B835" s="141"/>
      <c r="C835" s="172" t="s">
        <v>1751</v>
      </c>
      <c r="D835" s="172" t="s">
        <v>274</v>
      </c>
      <c r="E835" s="173" t="s">
        <v>1671</v>
      </c>
      <c r="F835" s="174" t="s">
        <v>1672</v>
      </c>
      <c r="G835" s="175" t="s">
        <v>319</v>
      </c>
      <c r="H835" s="176">
        <v>1490.38</v>
      </c>
      <c r="I835" s="177"/>
      <c r="J835" s="176">
        <f>ROUND(I835*H835,2)</f>
        <v>0</v>
      </c>
      <c r="K835" s="178"/>
      <c r="L835" s="36"/>
      <c r="M835" s="179" t="s">
        <v>1</v>
      </c>
      <c r="N835" s="180" t="s">
        <v>41</v>
      </c>
      <c r="O835" s="61"/>
      <c r="P835" s="181">
        <f>O835*H835</f>
        <v>0</v>
      </c>
      <c r="Q835" s="181">
        <v>2.5999999999999998E-4</v>
      </c>
      <c r="R835" s="181">
        <f>Q835*H835</f>
        <v>0.38749879999999998</v>
      </c>
      <c r="S835" s="181">
        <v>0</v>
      </c>
      <c r="T835" s="182">
        <f>S835*H835</f>
        <v>0</v>
      </c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R835" s="183" t="s">
        <v>367</v>
      </c>
      <c r="AT835" s="183" t="s">
        <v>274</v>
      </c>
      <c r="AU835" s="183" t="s">
        <v>88</v>
      </c>
      <c r="AY835" s="18" t="s">
        <v>271</v>
      </c>
      <c r="BE835" s="105">
        <f>IF(N835="základná",J835,0)</f>
        <v>0</v>
      </c>
      <c r="BF835" s="105">
        <f>IF(N835="znížená",J835,0)</f>
        <v>0</v>
      </c>
      <c r="BG835" s="105">
        <f>IF(N835="zákl. prenesená",J835,0)</f>
        <v>0</v>
      </c>
      <c r="BH835" s="105">
        <f>IF(N835="zníž. prenesená",J835,0)</f>
        <v>0</v>
      </c>
      <c r="BI835" s="105">
        <f>IF(N835="nulová",J835,0)</f>
        <v>0</v>
      </c>
      <c r="BJ835" s="18" t="s">
        <v>88</v>
      </c>
      <c r="BK835" s="105">
        <f>ROUND(I835*H835,2)</f>
        <v>0</v>
      </c>
      <c r="BL835" s="18" t="s">
        <v>367</v>
      </c>
      <c r="BM835" s="183" t="s">
        <v>1673</v>
      </c>
    </row>
    <row r="836" spans="1:65" s="16" customFormat="1" x14ac:dyDescent="0.1">
      <c r="B836" s="209"/>
      <c r="D836" s="185" t="s">
        <v>280</v>
      </c>
      <c r="E836" s="210" t="s">
        <v>1</v>
      </c>
      <c r="F836" s="211" t="s">
        <v>1674</v>
      </c>
      <c r="H836" s="210" t="s">
        <v>1</v>
      </c>
      <c r="I836" s="212"/>
      <c r="L836" s="209"/>
      <c r="M836" s="213"/>
      <c r="N836" s="214"/>
      <c r="O836" s="214"/>
      <c r="P836" s="214"/>
      <c r="Q836" s="214"/>
      <c r="R836" s="214"/>
      <c r="S836" s="214"/>
      <c r="T836" s="215"/>
      <c r="AT836" s="210" t="s">
        <v>280</v>
      </c>
      <c r="AU836" s="210" t="s">
        <v>88</v>
      </c>
      <c r="AV836" s="16" t="s">
        <v>82</v>
      </c>
      <c r="AW836" s="16" t="s">
        <v>29</v>
      </c>
      <c r="AX836" s="16" t="s">
        <v>75</v>
      </c>
      <c r="AY836" s="210" t="s">
        <v>271</v>
      </c>
    </row>
    <row r="837" spans="1:65" s="13" customFormat="1" x14ac:dyDescent="0.1">
      <c r="B837" s="184"/>
      <c r="D837" s="185" t="s">
        <v>280</v>
      </c>
      <c r="E837" s="186" t="s">
        <v>1</v>
      </c>
      <c r="F837" s="187" t="s">
        <v>1675</v>
      </c>
      <c r="H837" s="188">
        <v>680</v>
      </c>
      <c r="I837" s="189"/>
      <c r="L837" s="184"/>
      <c r="M837" s="190"/>
      <c r="N837" s="191"/>
      <c r="O837" s="191"/>
      <c r="P837" s="191"/>
      <c r="Q837" s="191"/>
      <c r="R837" s="191"/>
      <c r="S837" s="191"/>
      <c r="T837" s="192"/>
      <c r="AT837" s="186" t="s">
        <v>280</v>
      </c>
      <c r="AU837" s="186" t="s">
        <v>88</v>
      </c>
      <c r="AV837" s="13" t="s">
        <v>88</v>
      </c>
      <c r="AW837" s="13" t="s">
        <v>29</v>
      </c>
      <c r="AX837" s="13" t="s">
        <v>75</v>
      </c>
      <c r="AY837" s="186" t="s">
        <v>271</v>
      </c>
    </row>
    <row r="838" spans="1:65" s="13" customFormat="1" x14ac:dyDescent="0.1">
      <c r="B838" s="184"/>
      <c r="D838" s="185" t="s">
        <v>280</v>
      </c>
      <c r="E838" s="186" t="s">
        <v>1</v>
      </c>
      <c r="F838" s="187" t="s">
        <v>4848</v>
      </c>
      <c r="H838" s="188">
        <v>5.04</v>
      </c>
      <c r="I838" s="189"/>
      <c r="L838" s="184"/>
      <c r="M838" s="190"/>
      <c r="N838" s="191"/>
      <c r="O838" s="191"/>
      <c r="P838" s="191"/>
      <c r="Q838" s="191"/>
      <c r="R838" s="191"/>
      <c r="S838" s="191"/>
      <c r="T838" s="192"/>
      <c r="AT838" s="186" t="s">
        <v>280</v>
      </c>
      <c r="AU838" s="186" t="s">
        <v>88</v>
      </c>
      <c r="AV838" s="13" t="s">
        <v>88</v>
      </c>
      <c r="AW838" s="13" t="s">
        <v>29</v>
      </c>
      <c r="AX838" s="13" t="s">
        <v>75</v>
      </c>
      <c r="AY838" s="186" t="s">
        <v>271</v>
      </c>
    </row>
    <row r="839" spans="1:65" s="13" customFormat="1" x14ac:dyDescent="0.1">
      <c r="B839" s="184"/>
      <c r="D839" s="185" t="s">
        <v>280</v>
      </c>
      <c r="E839" s="186" t="s">
        <v>1</v>
      </c>
      <c r="F839" s="187" t="s">
        <v>4849</v>
      </c>
      <c r="H839" s="188">
        <v>11.6</v>
      </c>
      <c r="I839" s="189"/>
      <c r="L839" s="184"/>
      <c r="M839" s="190"/>
      <c r="N839" s="191"/>
      <c r="O839" s="191"/>
      <c r="P839" s="191"/>
      <c r="Q839" s="191"/>
      <c r="R839" s="191"/>
      <c r="S839" s="191"/>
      <c r="T839" s="192"/>
      <c r="AT839" s="186" t="s">
        <v>280</v>
      </c>
      <c r="AU839" s="186" t="s">
        <v>88</v>
      </c>
      <c r="AV839" s="13" t="s">
        <v>88</v>
      </c>
      <c r="AW839" s="13" t="s">
        <v>29</v>
      </c>
      <c r="AX839" s="13" t="s">
        <v>75</v>
      </c>
      <c r="AY839" s="186" t="s">
        <v>271</v>
      </c>
    </row>
    <row r="840" spans="1:65" s="13" customFormat="1" x14ac:dyDescent="0.1">
      <c r="B840" s="184"/>
      <c r="D840" s="185" t="s">
        <v>280</v>
      </c>
      <c r="E840" s="186" t="s">
        <v>1</v>
      </c>
      <c r="F840" s="187" t="s">
        <v>4850</v>
      </c>
      <c r="H840" s="188">
        <v>1.91</v>
      </c>
      <c r="I840" s="189"/>
      <c r="L840" s="184"/>
      <c r="M840" s="190"/>
      <c r="N840" s="191"/>
      <c r="O840" s="191"/>
      <c r="P840" s="191"/>
      <c r="Q840" s="191"/>
      <c r="R840" s="191"/>
      <c r="S840" s="191"/>
      <c r="T840" s="192"/>
      <c r="AT840" s="186" t="s">
        <v>280</v>
      </c>
      <c r="AU840" s="186" t="s">
        <v>88</v>
      </c>
      <c r="AV840" s="13" t="s">
        <v>88</v>
      </c>
      <c r="AW840" s="13" t="s">
        <v>29</v>
      </c>
      <c r="AX840" s="13" t="s">
        <v>75</v>
      </c>
      <c r="AY840" s="186" t="s">
        <v>271</v>
      </c>
    </row>
    <row r="841" spans="1:65" s="13" customFormat="1" x14ac:dyDescent="0.1">
      <c r="B841" s="184"/>
      <c r="D841" s="185" t="s">
        <v>280</v>
      </c>
      <c r="E841" s="186" t="s">
        <v>1</v>
      </c>
      <c r="F841" s="187" t="s">
        <v>4851</v>
      </c>
      <c r="H841" s="188">
        <v>1.25</v>
      </c>
      <c r="I841" s="189"/>
      <c r="L841" s="184"/>
      <c r="M841" s="190"/>
      <c r="N841" s="191"/>
      <c r="O841" s="191"/>
      <c r="P841" s="191"/>
      <c r="Q841" s="191"/>
      <c r="R841" s="191"/>
      <c r="S841" s="191"/>
      <c r="T841" s="192"/>
      <c r="AT841" s="186" t="s">
        <v>280</v>
      </c>
      <c r="AU841" s="186" t="s">
        <v>88</v>
      </c>
      <c r="AV841" s="13" t="s">
        <v>88</v>
      </c>
      <c r="AW841" s="13" t="s">
        <v>29</v>
      </c>
      <c r="AX841" s="13" t="s">
        <v>75</v>
      </c>
      <c r="AY841" s="186" t="s">
        <v>271</v>
      </c>
    </row>
    <row r="842" spans="1:65" s="16" customFormat="1" x14ac:dyDescent="0.1">
      <c r="B842" s="209"/>
      <c r="D842" s="185" t="s">
        <v>280</v>
      </c>
      <c r="E842" s="210" t="s">
        <v>1</v>
      </c>
      <c r="F842" s="211" t="s">
        <v>1680</v>
      </c>
      <c r="H842" s="210" t="s">
        <v>1</v>
      </c>
      <c r="I842" s="212"/>
      <c r="L842" s="209"/>
      <c r="M842" s="213"/>
      <c r="N842" s="214"/>
      <c r="O842" s="214"/>
      <c r="P842" s="214"/>
      <c r="Q842" s="214"/>
      <c r="R842" s="214"/>
      <c r="S842" s="214"/>
      <c r="T842" s="215"/>
      <c r="AT842" s="210" t="s">
        <v>280</v>
      </c>
      <c r="AU842" s="210" t="s">
        <v>88</v>
      </c>
      <c r="AV842" s="16" t="s">
        <v>82</v>
      </c>
      <c r="AW842" s="16" t="s">
        <v>29</v>
      </c>
      <c r="AX842" s="16" t="s">
        <v>75</v>
      </c>
      <c r="AY842" s="210" t="s">
        <v>271</v>
      </c>
    </row>
    <row r="843" spans="1:65" s="13" customFormat="1" x14ac:dyDescent="0.1">
      <c r="B843" s="184"/>
      <c r="D843" s="185" t="s">
        <v>280</v>
      </c>
      <c r="E843" s="186" t="s">
        <v>1</v>
      </c>
      <c r="F843" s="187" t="s">
        <v>4852</v>
      </c>
      <c r="H843" s="188">
        <v>659.6</v>
      </c>
      <c r="I843" s="189"/>
      <c r="L843" s="184"/>
      <c r="M843" s="190"/>
      <c r="N843" s="191"/>
      <c r="O843" s="191"/>
      <c r="P843" s="191"/>
      <c r="Q843" s="191"/>
      <c r="R843" s="191"/>
      <c r="S843" s="191"/>
      <c r="T843" s="192"/>
      <c r="AT843" s="186" t="s">
        <v>280</v>
      </c>
      <c r="AU843" s="186" t="s">
        <v>88</v>
      </c>
      <c r="AV843" s="13" t="s">
        <v>88</v>
      </c>
      <c r="AW843" s="13" t="s">
        <v>29</v>
      </c>
      <c r="AX843" s="13" t="s">
        <v>75</v>
      </c>
      <c r="AY843" s="186" t="s">
        <v>271</v>
      </c>
    </row>
    <row r="844" spans="1:65" s="13" customFormat="1" x14ac:dyDescent="0.1">
      <c r="B844" s="184"/>
      <c r="D844" s="185" t="s">
        <v>280</v>
      </c>
      <c r="E844" s="186" t="s">
        <v>1</v>
      </c>
      <c r="F844" s="187" t="s">
        <v>4853</v>
      </c>
      <c r="H844" s="188">
        <v>10.08</v>
      </c>
      <c r="I844" s="189"/>
      <c r="L844" s="184"/>
      <c r="M844" s="190"/>
      <c r="N844" s="191"/>
      <c r="O844" s="191"/>
      <c r="P844" s="191"/>
      <c r="Q844" s="191"/>
      <c r="R844" s="191"/>
      <c r="S844" s="191"/>
      <c r="T844" s="192"/>
      <c r="AT844" s="186" t="s">
        <v>280</v>
      </c>
      <c r="AU844" s="186" t="s">
        <v>88</v>
      </c>
      <c r="AV844" s="13" t="s">
        <v>88</v>
      </c>
      <c r="AW844" s="13" t="s">
        <v>29</v>
      </c>
      <c r="AX844" s="13" t="s">
        <v>75</v>
      </c>
      <c r="AY844" s="186" t="s">
        <v>271</v>
      </c>
    </row>
    <row r="845" spans="1:65" s="13" customFormat="1" x14ac:dyDescent="0.1">
      <c r="B845" s="184"/>
      <c r="D845" s="185" t="s">
        <v>280</v>
      </c>
      <c r="E845" s="186" t="s">
        <v>1</v>
      </c>
      <c r="F845" s="187" t="s">
        <v>4854</v>
      </c>
      <c r="H845" s="188">
        <v>17.399999999999999</v>
      </c>
      <c r="I845" s="189"/>
      <c r="L845" s="184"/>
      <c r="M845" s="190"/>
      <c r="N845" s="191"/>
      <c r="O845" s="191"/>
      <c r="P845" s="191"/>
      <c r="Q845" s="191"/>
      <c r="R845" s="191"/>
      <c r="S845" s="191"/>
      <c r="T845" s="192"/>
      <c r="AT845" s="186" t="s">
        <v>280</v>
      </c>
      <c r="AU845" s="186" t="s">
        <v>88</v>
      </c>
      <c r="AV845" s="13" t="s">
        <v>88</v>
      </c>
      <c r="AW845" s="13" t="s">
        <v>29</v>
      </c>
      <c r="AX845" s="13" t="s">
        <v>75</v>
      </c>
      <c r="AY845" s="186" t="s">
        <v>271</v>
      </c>
    </row>
    <row r="846" spans="1:65" s="13" customFormat="1" x14ac:dyDescent="0.1">
      <c r="B846" s="184"/>
      <c r="D846" s="185" t="s">
        <v>280</v>
      </c>
      <c r="E846" s="186" t="s">
        <v>1</v>
      </c>
      <c r="F846" s="187" t="s">
        <v>4855</v>
      </c>
      <c r="H846" s="188">
        <v>6</v>
      </c>
      <c r="I846" s="189"/>
      <c r="L846" s="184"/>
      <c r="M846" s="190"/>
      <c r="N846" s="191"/>
      <c r="O846" s="191"/>
      <c r="P846" s="191"/>
      <c r="Q846" s="191"/>
      <c r="R846" s="191"/>
      <c r="S846" s="191"/>
      <c r="T846" s="192"/>
      <c r="AT846" s="186" t="s">
        <v>280</v>
      </c>
      <c r="AU846" s="186" t="s">
        <v>88</v>
      </c>
      <c r="AV846" s="13" t="s">
        <v>88</v>
      </c>
      <c r="AW846" s="13" t="s">
        <v>29</v>
      </c>
      <c r="AX846" s="13" t="s">
        <v>75</v>
      </c>
      <c r="AY846" s="186" t="s">
        <v>271</v>
      </c>
    </row>
    <row r="847" spans="1:65" s="15" customFormat="1" x14ac:dyDescent="0.1">
      <c r="B847" s="201"/>
      <c r="D847" s="185" t="s">
        <v>280</v>
      </c>
      <c r="E847" s="202" t="s">
        <v>845</v>
      </c>
      <c r="F847" s="203" t="s">
        <v>293</v>
      </c>
      <c r="H847" s="204">
        <v>1392.88</v>
      </c>
      <c r="I847" s="205"/>
      <c r="L847" s="201"/>
      <c r="M847" s="206"/>
      <c r="N847" s="207"/>
      <c r="O847" s="207"/>
      <c r="P847" s="207"/>
      <c r="Q847" s="207"/>
      <c r="R847" s="207"/>
      <c r="S847" s="207"/>
      <c r="T847" s="208"/>
      <c r="AT847" s="202" t="s">
        <v>280</v>
      </c>
      <c r="AU847" s="202" t="s">
        <v>88</v>
      </c>
      <c r="AV847" s="15" t="s">
        <v>286</v>
      </c>
      <c r="AW847" s="15" t="s">
        <v>29</v>
      </c>
      <c r="AX847" s="15" t="s">
        <v>75</v>
      </c>
      <c r="AY847" s="202" t="s">
        <v>271</v>
      </c>
    </row>
    <row r="848" spans="1:65" s="13" customFormat="1" x14ac:dyDescent="0.1">
      <c r="B848" s="184"/>
      <c r="D848" s="185" t="s">
        <v>280</v>
      </c>
      <c r="E848" s="186" t="s">
        <v>1</v>
      </c>
      <c r="F848" s="187" t="s">
        <v>1685</v>
      </c>
      <c r="H848" s="188">
        <v>97.5</v>
      </c>
      <c r="I848" s="189"/>
      <c r="L848" s="184"/>
      <c r="M848" s="190"/>
      <c r="N848" s="191"/>
      <c r="O848" s="191"/>
      <c r="P848" s="191"/>
      <c r="Q848" s="191"/>
      <c r="R848" s="191"/>
      <c r="S848" s="191"/>
      <c r="T848" s="192"/>
      <c r="AT848" s="186" t="s">
        <v>280</v>
      </c>
      <c r="AU848" s="186" t="s">
        <v>88</v>
      </c>
      <c r="AV848" s="13" t="s">
        <v>88</v>
      </c>
      <c r="AW848" s="13" t="s">
        <v>29</v>
      </c>
      <c r="AX848" s="13" t="s">
        <v>75</v>
      </c>
      <c r="AY848" s="186" t="s">
        <v>271</v>
      </c>
    </row>
    <row r="849" spans="1:65" s="14" customFormat="1" x14ac:dyDescent="0.1">
      <c r="B849" s="193"/>
      <c r="D849" s="185" t="s">
        <v>280</v>
      </c>
      <c r="E849" s="194" t="s">
        <v>1686</v>
      </c>
      <c r="F849" s="195" t="s">
        <v>282</v>
      </c>
      <c r="H849" s="196">
        <v>1490.38</v>
      </c>
      <c r="I849" s="197"/>
      <c r="L849" s="193"/>
      <c r="M849" s="198"/>
      <c r="N849" s="199"/>
      <c r="O849" s="199"/>
      <c r="P849" s="199"/>
      <c r="Q849" s="199"/>
      <c r="R849" s="199"/>
      <c r="S849" s="199"/>
      <c r="T849" s="200"/>
      <c r="AT849" s="194" t="s">
        <v>280</v>
      </c>
      <c r="AU849" s="194" t="s">
        <v>88</v>
      </c>
      <c r="AV849" s="14" t="s">
        <v>278</v>
      </c>
      <c r="AW849" s="14" t="s">
        <v>29</v>
      </c>
      <c r="AX849" s="14" t="s">
        <v>82</v>
      </c>
      <c r="AY849" s="194" t="s">
        <v>271</v>
      </c>
    </row>
    <row r="850" spans="1:65" s="2" customFormat="1" ht="21.75" customHeight="1" x14ac:dyDescent="0.15">
      <c r="A850" s="35"/>
      <c r="B850" s="141"/>
      <c r="C850" s="172" t="s">
        <v>1756</v>
      </c>
      <c r="D850" s="172" t="s">
        <v>274</v>
      </c>
      <c r="E850" s="173" t="s">
        <v>1688</v>
      </c>
      <c r="F850" s="174" t="s">
        <v>1689</v>
      </c>
      <c r="G850" s="175" t="s">
        <v>319</v>
      </c>
      <c r="H850" s="176">
        <v>733.55</v>
      </c>
      <c r="I850" s="177"/>
      <c r="J850" s="176">
        <f>ROUND(I850*H850,2)</f>
        <v>0</v>
      </c>
      <c r="K850" s="178"/>
      <c r="L850" s="36"/>
      <c r="M850" s="179" t="s">
        <v>1</v>
      </c>
      <c r="N850" s="180" t="s">
        <v>41</v>
      </c>
      <c r="O850" s="61"/>
      <c r="P850" s="181">
        <f>O850*H850</f>
        <v>0</v>
      </c>
      <c r="Q850" s="181">
        <v>2.5999999999999998E-4</v>
      </c>
      <c r="R850" s="181">
        <f>Q850*H850</f>
        <v>0.19072299999999998</v>
      </c>
      <c r="S850" s="181">
        <v>0</v>
      </c>
      <c r="T850" s="182">
        <f>S850*H850</f>
        <v>0</v>
      </c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  <c r="AE850" s="35"/>
      <c r="AR850" s="183" t="s">
        <v>367</v>
      </c>
      <c r="AT850" s="183" t="s">
        <v>274</v>
      </c>
      <c r="AU850" s="183" t="s">
        <v>88</v>
      </c>
      <c r="AY850" s="18" t="s">
        <v>271</v>
      </c>
      <c r="BE850" s="105">
        <f>IF(N850="základná",J850,0)</f>
        <v>0</v>
      </c>
      <c r="BF850" s="105">
        <f>IF(N850="znížená",J850,0)</f>
        <v>0</v>
      </c>
      <c r="BG850" s="105">
        <f>IF(N850="zákl. prenesená",J850,0)</f>
        <v>0</v>
      </c>
      <c r="BH850" s="105">
        <f>IF(N850="zníž. prenesená",J850,0)</f>
        <v>0</v>
      </c>
      <c r="BI850" s="105">
        <f>IF(N850="nulová",J850,0)</f>
        <v>0</v>
      </c>
      <c r="BJ850" s="18" t="s">
        <v>88</v>
      </c>
      <c r="BK850" s="105">
        <f>ROUND(I850*H850,2)</f>
        <v>0</v>
      </c>
      <c r="BL850" s="18" t="s">
        <v>367</v>
      </c>
      <c r="BM850" s="183" t="s">
        <v>1690</v>
      </c>
    </row>
    <row r="851" spans="1:65" s="16" customFormat="1" x14ac:dyDescent="0.1">
      <c r="B851" s="209"/>
      <c r="D851" s="185" t="s">
        <v>280</v>
      </c>
      <c r="E851" s="210" t="s">
        <v>1</v>
      </c>
      <c r="F851" s="211" t="s">
        <v>1674</v>
      </c>
      <c r="H851" s="210" t="s">
        <v>1</v>
      </c>
      <c r="I851" s="212"/>
      <c r="L851" s="209"/>
      <c r="M851" s="213"/>
      <c r="N851" s="214"/>
      <c r="O851" s="214"/>
      <c r="P851" s="214"/>
      <c r="Q851" s="214"/>
      <c r="R851" s="214"/>
      <c r="S851" s="214"/>
      <c r="T851" s="215"/>
      <c r="AT851" s="210" t="s">
        <v>280</v>
      </c>
      <c r="AU851" s="210" t="s">
        <v>88</v>
      </c>
      <c r="AV851" s="16" t="s">
        <v>82</v>
      </c>
      <c r="AW851" s="16" t="s">
        <v>29</v>
      </c>
      <c r="AX851" s="16" t="s">
        <v>75</v>
      </c>
      <c r="AY851" s="210" t="s">
        <v>271</v>
      </c>
    </row>
    <row r="852" spans="1:65" s="13" customFormat="1" x14ac:dyDescent="0.1">
      <c r="B852" s="184"/>
      <c r="D852" s="185" t="s">
        <v>280</v>
      </c>
      <c r="E852" s="186" t="s">
        <v>1</v>
      </c>
      <c r="F852" s="187" t="s">
        <v>1691</v>
      </c>
      <c r="H852" s="188">
        <v>58.56</v>
      </c>
      <c r="I852" s="189"/>
      <c r="L852" s="184"/>
      <c r="M852" s="190"/>
      <c r="N852" s="191"/>
      <c r="O852" s="191"/>
      <c r="P852" s="191"/>
      <c r="Q852" s="191"/>
      <c r="R852" s="191"/>
      <c r="S852" s="191"/>
      <c r="T852" s="192"/>
      <c r="AT852" s="186" t="s">
        <v>280</v>
      </c>
      <c r="AU852" s="186" t="s">
        <v>88</v>
      </c>
      <c r="AV852" s="13" t="s">
        <v>88</v>
      </c>
      <c r="AW852" s="13" t="s">
        <v>29</v>
      </c>
      <c r="AX852" s="13" t="s">
        <v>75</v>
      </c>
      <c r="AY852" s="186" t="s">
        <v>271</v>
      </c>
    </row>
    <row r="853" spans="1:65" s="13" customFormat="1" x14ac:dyDescent="0.1">
      <c r="B853" s="184"/>
      <c r="D853" s="185" t="s">
        <v>280</v>
      </c>
      <c r="E853" s="186" t="s">
        <v>1</v>
      </c>
      <c r="F853" s="187" t="s">
        <v>4856</v>
      </c>
      <c r="H853" s="188">
        <v>99.6</v>
      </c>
      <c r="I853" s="189"/>
      <c r="L853" s="184"/>
      <c r="M853" s="190"/>
      <c r="N853" s="191"/>
      <c r="O853" s="191"/>
      <c r="P853" s="191"/>
      <c r="Q853" s="191"/>
      <c r="R853" s="191"/>
      <c r="S853" s="191"/>
      <c r="T853" s="192"/>
      <c r="AT853" s="186" t="s">
        <v>280</v>
      </c>
      <c r="AU853" s="186" t="s">
        <v>88</v>
      </c>
      <c r="AV853" s="13" t="s">
        <v>88</v>
      </c>
      <c r="AW853" s="13" t="s">
        <v>29</v>
      </c>
      <c r="AX853" s="13" t="s">
        <v>75</v>
      </c>
      <c r="AY853" s="186" t="s">
        <v>271</v>
      </c>
    </row>
    <row r="854" spans="1:65" s="13" customFormat="1" x14ac:dyDescent="0.1">
      <c r="B854" s="184"/>
      <c r="D854" s="185" t="s">
        <v>280</v>
      </c>
      <c r="E854" s="186" t="s">
        <v>1</v>
      </c>
      <c r="F854" s="187" t="s">
        <v>4857</v>
      </c>
      <c r="H854" s="188">
        <v>99.6</v>
      </c>
      <c r="I854" s="189"/>
      <c r="L854" s="184"/>
      <c r="M854" s="190"/>
      <c r="N854" s="191"/>
      <c r="O854" s="191"/>
      <c r="P854" s="191"/>
      <c r="Q854" s="191"/>
      <c r="R854" s="191"/>
      <c r="S854" s="191"/>
      <c r="T854" s="192"/>
      <c r="AT854" s="186" t="s">
        <v>280</v>
      </c>
      <c r="AU854" s="186" t="s">
        <v>88</v>
      </c>
      <c r="AV854" s="13" t="s">
        <v>88</v>
      </c>
      <c r="AW854" s="13" t="s">
        <v>29</v>
      </c>
      <c r="AX854" s="13" t="s">
        <v>75</v>
      </c>
      <c r="AY854" s="186" t="s">
        <v>271</v>
      </c>
    </row>
    <row r="855" spans="1:65" s="13" customFormat="1" x14ac:dyDescent="0.1">
      <c r="B855" s="184"/>
      <c r="D855" s="185" t="s">
        <v>280</v>
      </c>
      <c r="E855" s="186" t="s">
        <v>1</v>
      </c>
      <c r="F855" s="187" t="s">
        <v>1694</v>
      </c>
      <c r="H855" s="188">
        <v>85.02</v>
      </c>
      <c r="I855" s="189"/>
      <c r="L855" s="184"/>
      <c r="M855" s="190"/>
      <c r="N855" s="191"/>
      <c r="O855" s="191"/>
      <c r="P855" s="191"/>
      <c r="Q855" s="191"/>
      <c r="R855" s="191"/>
      <c r="S855" s="191"/>
      <c r="T855" s="192"/>
      <c r="AT855" s="186" t="s">
        <v>280</v>
      </c>
      <c r="AU855" s="186" t="s">
        <v>88</v>
      </c>
      <c r="AV855" s="13" t="s">
        <v>88</v>
      </c>
      <c r="AW855" s="13" t="s">
        <v>29</v>
      </c>
      <c r="AX855" s="13" t="s">
        <v>75</v>
      </c>
      <c r="AY855" s="186" t="s">
        <v>271</v>
      </c>
    </row>
    <row r="856" spans="1:65" s="16" customFormat="1" x14ac:dyDescent="0.1">
      <c r="B856" s="209"/>
      <c r="D856" s="185" t="s">
        <v>280</v>
      </c>
      <c r="E856" s="210" t="s">
        <v>1</v>
      </c>
      <c r="F856" s="211" t="s">
        <v>1680</v>
      </c>
      <c r="H856" s="210" t="s">
        <v>1</v>
      </c>
      <c r="I856" s="212"/>
      <c r="L856" s="209"/>
      <c r="M856" s="213"/>
      <c r="N856" s="214"/>
      <c r="O856" s="214"/>
      <c r="P856" s="214"/>
      <c r="Q856" s="214"/>
      <c r="R856" s="214"/>
      <c r="S856" s="214"/>
      <c r="T856" s="215"/>
      <c r="AT856" s="210" t="s">
        <v>280</v>
      </c>
      <c r="AU856" s="210" t="s">
        <v>88</v>
      </c>
      <c r="AV856" s="16" t="s">
        <v>82</v>
      </c>
      <c r="AW856" s="16" t="s">
        <v>29</v>
      </c>
      <c r="AX856" s="16" t="s">
        <v>75</v>
      </c>
      <c r="AY856" s="210" t="s">
        <v>271</v>
      </c>
    </row>
    <row r="857" spans="1:65" s="13" customFormat="1" x14ac:dyDescent="0.1">
      <c r="B857" s="184"/>
      <c r="D857" s="185" t="s">
        <v>280</v>
      </c>
      <c r="E857" s="186" t="s">
        <v>1</v>
      </c>
      <c r="F857" s="187" t="s">
        <v>1691</v>
      </c>
      <c r="H857" s="188">
        <v>58.56</v>
      </c>
      <c r="I857" s="189"/>
      <c r="L857" s="184"/>
      <c r="M857" s="190"/>
      <c r="N857" s="191"/>
      <c r="O857" s="191"/>
      <c r="P857" s="191"/>
      <c r="Q857" s="191"/>
      <c r="R857" s="191"/>
      <c r="S857" s="191"/>
      <c r="T857" s="192"/>
      <c r="AT857" s="186" t="s">
        <v>280</v>
      </c>
      <c r="AU857" s="186" t="s">
        <v>88</v>
      </c>
      <c r="AV857" s="13" t="s">
        <v>88</v>
      </c>
      <c r="AW857" s="13" t="s">
        <v>29</v>
      </c>
      <c r="AX857" s="13" t="s">
        <v>75</v>
      </c>
      <c r="AY857" s="186" t="s">
        <v>271</v>
      </c>
    </row>
    <row r="858" spans="1:65" s="13" customFormat="1" x14ac:dyDescent="0.1">
      <c r="B858" s="184"/>
      <c r="D858" s="185" t="s">
        <v>280</v>
      </c>
      <c r="E858" s="186" t="s">
        <v>1</v>
      </c>
      <c r="F858" s="187" t="s">
        <v>4856</v>
      </c>
      <c r="H858" s="188">
        <v>99.6</v>
      </c>
      <c r="I858" s="189"/>
      <c r="L858" s="184"/>
      <c r="M858" s="190"/>
      <c r="N858" s="191"/>
      <c r="O858" s="191"/>
      <c r="P858" s="191"/>
      <c r="Q858" s="191"/>
      <c r="R858" s="191"/>
      <c r="S858" s="191"/>
      <c r="T858" s="192"/>
      <c r="AT858" s="186" t="s">
        <v>280</v>
      </c>
      <c r="AU858" s="186" t="s">
        <v>88</v>
      </c>
      <c r="AV858" s="13" t="s">
        <v>88</v>
      </c>
      <c r="AW858" s="13" t="s">
        <v>29</v>
      </c>
      <c r="AX858" s="13" t="s">
        <v>75</v>
      </c>
      <c r="AY858" s="186" t="s">
        <v>271</v>
      </c>
    </row>
    <row r="859" spans="1:65" s="13" customFormat="1" x14ac:dyDescent="0.1">
      <c r="B859" s="184"/>
      <c r="D859" s="185" t="s">
        <v>280</v>
      </c>
      <c r="E859" s="186" t="s">
        <v>1</v>
      </c>
      <c r="F859" s="187" t="s">
        <v>4857</v>
      </c>
      <c r="H859" s="188">
        <v>99.6</v>
      </c>
      <c r="I859" s="189"/>
      <c r="L859" s="184"/>
      <c r="M859" s="190"/>
      <c r="N859" s="191"/>
      <c r="O859" s="191"/>
      <c r="P859" s="191"/>
      <c r="Q859" s="191"/>
      <c r="R859" s="191"/>
      <c r="S859" s="191"/>
      <c r="T859" s="192"/>
      <c r="AT859" s="186" t="s">
        <v>280</v>
      </c>
      <c r="AU859" s="186" t="s">
        <v>88</v>
      </c>
      <c r="AV859" s="13" t="s">
        <v>88</v>
      </c>
      <c r="AW859" s="13" t="s">
        <v>29</v>
      </c>
      <c r="AX859" s="13" t="s">
        <v>75</v>
      </c>
      <c r="AY859" s="186" t="s">
        <v>271</v>
      </c>
    </row>
    <row r="860" spans="1:65" s="13" customFormat="1" x14ac:dyDescent="0.1">
      <c r="B860" s="184"/>
      <c r="D860" s="185" t="s">
        <v>280</v>
      </c>
      <c r="E860" s="186" t="s">
        <v>1</v>
      </c>
      <c r="F860" s="187" t="s">
        <v>1694</v>
      </c>
      <c r="H860" s="188">
        <v>85.02</v>
      </c>
      <c r="I860" s="189"/>
      <c r="L860" s="184"/>
      <c r="M860" s="190"/>
      <c r="N860" s="191"/>
      <c r="O860" s="191"/>
      <c r="P860" s="191"/>
      <c r="Q860" s="191"/>
      <c r="R860" s="191"/>
      <c r="S860" s="191"/>
      <c r="T860" s="192"/>
      <c r="AT860" s="186" t="s">
        <v>280</v>
      </c>
      <c r="AU860" s="186" t="s">
        <v>88</v>
      </c>
      <c r="AV860" s="13" t="s">
        <v>88</v>
      </c>
      <c r="AW860" s="13" t="s">
        <v>29</v>
      </c>
      <c r="AX860" s="13" t="s">
        <v>75</v>
      </c>
      <c r="AY860" s="186" t="s">
        <v>271</v>
      </c>
    </row>
    <row r="861" spans="1:65" s="15" customFormat="1" x14ac:dyDescent="0.1">
      <c r="B861" s="201"/>
      <c r="D861" s="185" t="s">
        <v>280</v>
      </c>
      <c r="E861" s="202" t="s">
        <v>847</v>
      </c>
      <c r="F861" s="203" t="s">
        <v>293</v>
      </c>
      <c r="H861" s="204">
        <v>685.56</v>
      </c>
      <c r="I861" s="205"/>
      <c r="L861" s="201"/>
      <c r="M861" s="206"/>
      <c r="N861" s="207"/>
      <c r="O861" s="207"/>
      <c r="P861" s="207"/>
      <c r="Q861" s="207"/>
      <c r="R861" s="207"/>
      <c r="S861" s="207"/>
      <c r="T861" s="208"/>
      <c r="AT861" s="202" t="s">
        <v>280</v>
      </c>
      <c r="AU861" s="202" t="s">
        <v>88</v>
      </c>
      <c r="AV861" s="15" t="s">
        <v>286</v>
      </c>
      <c r="AW861" s="15" t="s">
        <v>29</v>
      </c>
      <c r="AX861" s="15" t="s">
        <v>75</v>
      </c>
      <c r="AY861" s="202" t="s">
        <v>271</v>
      </c>
    </row>
    <row r="862" spans="1:65" s="13" customFormat="1" x14ac:dyDescent="0.1">
      <c r="B862" s="184"/>
      <c r="D862" s="185" t="s">
        <v>280</v>
      </c>
      <c r="E862" s="186" t="s">
        <v>1</v>
      </c>
      <c r="F862" s="187" t="s">
        <v>1695</v>
      </c>
      <c r="H862" s="188">
        <v>47.99</v>
      </c>
      <c r="I862" s="189"/>
      <c r="L862" s="184"/>
      <c r="M862" s="190"/>
      <c r="N862" s="191"/>
      <c r="O862" s="191"/>
      <c r="P862" s="191"/>
      <c r="Q862" s="191"/>
      <c r="R862" s="191"/>
      <c r="S862" s="191"/>
      <c r="T862" s="192"/>
      <c r="AT862" s="186" t="s">
        <v>280</v>
      </c>
      <c r="AU862" s="186" t="s">
        <v>88</v>
      </c>
      <c r="AV862" s="13" t="s">
        <v>88</v>
      </c>
      <c r="AW862" s="13" t="s">
        <v>29</v>
      </c>
      <c r="AX862" s="13" t="s">
        <v>75</v>
      </c>
      <c r="AY862" s="186" t="s">
        <v>271</v>
      </c>
    </row>
    <row r="863" spans="1:65" s="14" customFormat="1" x14ac:dyDescent="0.1">
      <c r="B863" s="193"/>
      <c r="D863" s="185" t="s">
        <v>280</v>
      </c>
      <c r="E863" s="194" t="s">
        <v>1696</v>
      </c>
      <c r="F863" s="195" t="s">
        <v>282</v>
      </c>
      <c r="H863" s="196">
        <v>733.55</v>
      </c>
      <c r="I863" s="197"/>
      <c r="L863" s="193"/>
      <c r="M863" s="198"/>
      <c r="N863" s="199"/>
      <c r="O863" s="199"/>
      <c r="P863" s="199"/>
      <c r="Q863" s="199"/>
      <c r="R863" s="199"/>
      <c r="S863" s="199"/>
      <c r="T863" s="200"/>
      <c r="AT863" s="194" t="s">
        <v>280</v>
      </c>
      <c r="AU863" s="194" t="s">
        <v>88</v>
      </c>
      <c r="AV863" s="14" t="s">
        <v>278</v>
      </c>
      <c r="AW863" s="14" t="s">
        <v>29</v>
      </c>
      <c r="AX863" s="14" t="s">
        <v>82</v>
      </c>
      <c r="AY863" s="194" t="s">
        <v>271</v>
      </c>
    </row>
    <row r="864" spans="1:65" s="2" customFormat="1" ht="21.75" customHeight="1" x14ac:dyDescent="0.15">
      <c r="A864" s="35"/>
      <c r="B864" s="141"/>
      <c r="C864" s="172" t="s">
        <v>1761</v>
      </c>
      <c r="D864" s="172" t="s">
        <v>274</v>
      </c>
      <c r="E864" s="173" t="s">
        <v>1698</v>
      </c>
      <c r="F864" s="174" t="s">
        <v>1699</v>
      </c>
      <c r="G864" s="175" t="s">
        <v>319</v>
      </c>
      <c r="H864" s="176">
        <v>183.33</v>
      </c>
      <c r="I864" s="177"/>
      <c r="J864" s="176">
        <f>ROUND(I864*H864,2)</f>
        <v>0</v>
      </c>
      <c r="K864" s="178"/>
      <c r="L864" s="36"/>
      <c r="M864" s="179" t="s">
        <v>1</v>
      </c>
      <c r="N864" s="180" t="s">
        <v>41</v>
      </c>
      <c r="O864" s="61"/>
      <c r="P864" s="181">
        <f>O864*H864</f>
        <v>0</v>
      </c>
      <c r="Q864" s="181">
        <v>2.5999999999999998E-4</v>
      </c>
      <c r="R864" s="181">
        <f>Q864*H864</f>
        <v>4.7665800000000001E-2</v>
      </c>
      <c r="S864" s="181">
        <v>0</v>
      </c>
      <c r="T864" s="182">
        <f>S864*H864</f>
        <v>0</v>
      </c>
      <c r="U864" s="35"/>
      <c r="V864" s="35"/>
      <c r="W864" s="35"/>
      <c r="X864" s="35"/>
      <c r="Y864" s="35"/>
      <c r="Z864" s="35"/>
      <c r="AA864" s="35"/>
      <c r="AB864" s="35"/>
      <c r="AC864" s="35"/>
      <c r="AD864" s="35"/>
      <c r="AE864" s="35"/>
      <c r="AR864" s="183" t="s">
        <v>367</v>
      </c>
      <c r="AT864" s="183" t="s">
        <v>274</v>
      </c>
      <c r="AU864" s="183" t="s">
        <v>88</v>
      </c>
      <c r="AY864" s="18" t="s">
        <v>271</v>
      </c>
      <c r="BE864" s="105">
        <f>IF(N864="základná",J864,0)</f>
        <v>0</v>
      </c>
      <c r="BF864" s="105">
        <f>IF(N864="znížená",J864,0)</f>
        <v>0</v>
      </c>
      <c r="BG864" s="105">
        <f>IF(N864="zákl. prenesená",J864,0)</f>
        <v>0</v>
      </c>
      <c r="BH864" s="105">
        <f>IF(N864="zníž. prenesená",J864,0)</f>
        <v>0</v>
      </c>
      <c r="BI864" s="105">
        <f>IF(N864="nulová",J864,0)</f>
        <v>0</v>
      </c>
      <c r="BJ864" s="18" t="s">
        <v>88</v>
      </c>
      <c r="BK864" s="105">
        <f>ROUND(I864*H864,2)</f>
        <v>0</v>
      </c>
      <c r="BL864" s="18" t="s">
        <v>367</v>
      </c>
      <c r="BM864" s="183" t="s">
        <v>1700</v>
      </c>
    </row>
    <row r="865" spans="1:65" s="16" customFormat="1" x14ac:dyDescent="0.1">
      <c r="B865" s="209"/>
      <c r="D865" s="185" t="s">
        <v>280</v>
      </c>
      <c r="E865" s="210" t="s">
        <v>1</v>
      </c>
      <c r="F865" s="211" t="s">
        <v>1674</v>
      </c>
      <c r="H865" s="210" t="s">
        <v>1</v>
      </c>
      <c r="I865" s="212"/>
      <c r="L865" s="209"/>
      <c r="M865" s="213"/>
      <c r="N865" s="214"/>
      <c r="O865" s="214"/>
      <c r="P865" s="214"/>
      <c r="Q865" s="214"/>
      <c r="R865" s="214"/>
      <c r="S865" s="214"/>
      <c r="T865" s="215"/>
      <c r="AT865" s="210" t="s">
        <v>280</v>
      </c>
      <c r="AU865" s="210" t="s">
        <v>88</v>
      </c>
      <c r="AV865" s="16" t="s">
        <v>82</v>
      </c>
      <c r="AW865" s="16" t="s">
        <v>29</v>
      </c>
      <c r="AX865" s="16" t="s">
        <v>75</v>
      </c>
      <c r="AY865" s="210" t="s">
        <v>271</v>
      </c>
    </row>
    <row r="866" spans="1:65" s="13" customFormat="1" x14ac:dyDescent="0.1">
      <c r="B866" s="184"/>
      <c r="D866" s="185" t="s">
        <v>280</v>
      </c>
      <c r="E866" s="186" t="s">
        <v>1</v>
      </c>
      <c r="F866" s="187" t="s">
        <v>1701</v>
      </c>
      <c r="H866" s="188">
        <v>30.29</v>
      </c>
      <c r="I866" s="189"/>
      <c r="L866" s="184"/>
      <c r="M866" s="190"/>
      <c r="N866" s="191"/>
      <c r="O866" s="191"/>
      <c r="P866" s="191"/>
      <c r="Q866" s="191"/>
      <c r="R866" s="191"/>
      <c r="S866" s="191"/>
      <c r="T866" s="192"/>
      <c r="AT866" s="186" t="s">
        <v>280</v>
      </c>
      <c r="AU866" s="186" t="s">
        <v>88</v>
      </c>
      <c r="AV866" s="13" t="s">
        <v>88</v>
      </c>
      <c r="AW866" s="13" t="s">
        <v>29</v>
      </c>
      <c r="AX866" s="13" t="s">
        <v>75</v>
      </c>
      <c r="AY866" s="186" t="s">
        <v>271</v>
      </c>
    </row>
    <row r="867" spans="1:65" s="13" customFormat="1" x14ac:dyDescent="0.1">
      <c r="B867" s="184"/>
      <c r="D867" s="185" t="s">
        <v>280</v>
      </c>
      <c r="E867" s="186" t="s">
        <v>1</v>
      </c>
      <c r="F867" s="187" t="s">
        <v>1702</v>
      </c>
      <c r="H867" s="188">
        <v>55.38</v>
      </c>
      <c r="I867" s="189"/>
      <c r="L867" s="184"/>
      <c r="M867" s="190"/>
      <c r="N867" s="191"/>
      <c r="O867" s="191"/>
      <c r="P867" s="191"/>
      <c r="Q867" s="191"/>
      <c r="R867" s="191"/>
      <c r="S867" s="191"/>
      <c r="T867" s="192"/>
      <c r="AT867" s="186" t="s">
        <v>280</v>
      </c>
      <c r="AU867" s="186" t="s">
        <v>88</v>
      </c>
      <c r="AV867" s="13" t="s">
        <v>88</v>
      </c>
      <c r="AW867" s="13" t="s">
        <v>29</v>
      </c>
      <c r="AX867" s="13" t="s">
        <v>75</v>
      </c>
      <c r="AY867" s="186" t="s">
        <v>271</v>
      </c>
    </row>
    <row r="868" spans="1:65" s="16" customFormat="1" x14ac:dyDescent="0.1">
      <c r="B868" s="209"/>
      <c r="D868" s="185" t="s">
        <v>280</v>
      </c>
      <c r="E868" s="210" t="s">
        <v>1</v>
      </c>
      <c r="F868" s="211" t="s">
        <v>1680</v>
      </c>
      <c r="H868" s="210" t="s">
        <v>1</v>
      </c>
      <c r="I868" s="212"/>
      <c r="L868" s="209"/>
      <c r="M868" s="213"/>
      <c r="N868" s="214"/>
      <c r="O868" s="214"/>
      <c r="P868" s="214"/>
      <c r="Q868" s="214"/>
      <c r="R868" s="214"/>
      <c r="S868" s="214"/>
      <c r="T868" s="215"/>
      <c r="AT868" s="210" t="s">
        <v>280</v>
      </c>
      <c r="AU868" s="210" t="s">
        <v>88</v>
      </c>
      <c r="AV868" s="16" t="s">
        <v>82</v>
      </c>
      <c r="AW868" s="16" t="s">
        <v>29</v>
      </c>
      <c r="AX868" s="16" t="s">
        <v>75</v>
      </c>
      <c r="AY868" s="210" t="s">
        <v>271</v>
      </c>
    </row>
    <row r="869" spans="1:65" s="13" customFormat="1" x14ac:dyDescent="0.1">
      <c r="B869" s="184"/>
      <c r="D869" s="185" t="s">
        <v>280</v>
      </c>
      <c r="E869" s="186" t="s">
        <v>1</v>
      </c>
      <c r="F869" s="187" t="s">
        <v>1701</v>
      </c>
      <c r="H869" s="188">
        <v>30.29</v>
      </c>
      <c r="I869" s="189"/>
      <c r="L869" s="184"/>
      <c r="M869" s="190"/>
      <c r="N869" s="191"/>
      <c r="O869" s="191"/>
      <c r="P869" s="191"/>
      <c r="Q869" s="191"/>
      <c r="R869" s="191"/>
      <c r="S869" s="191"/>
      <c r="T869" s="192"/>
      <c r="AT869" s="186" t="s">
        <v>280</v>
      </c>
      <c r="AU869" s="186" t="s">
        <v>88</v>
      </c>
      <c r="AV869" s="13" t="s">
        <v>88</v>
      </c>
      <c r="AW869" s="13" t="s">
        <v>29</v>
      </c>
      <c r="AX869" s="13" t="s">
        <v>75</v>
      </c>
      <c r="AY869" s="186" t="s">
        <v>271</v>
      </c>
    </row>
    <row r="870" spans="1:65" s="13" customFormat="1" x14ac:dyDescent="0.1">
      <c r="B870" s="184"/>
      <c r="D870" s="185" t="s">
        <v>280</v>
      </c>
      <c r="E870" s="186" t="s">
        <v>1</v>
      </c>
      <c r="F870" s="187" t="s">
        <v>1702</v>
      </c>
      <c r="H870" s="188">
        <v>55.38</v>
      </c>
      <c r="I870" s="189"/>
      <c r="L870" s="184"/>
      <c r="M870" s="190"/>
      <c r="N870" s="191"/>
      <c r="O870" s="191"/>
      <c r="P870" s="191"/>
      <c r="Q870" s="191"/>
      <c r="R870" s="191"/>
      <c r="S870" s="191"/>
      <c r="T870" s="192"/>
      <c r="AT870" s="186" t="s">
        <v>280</v>
      </c>
      <c r="AU870" s="186" t="s">
        <v>88</v>
      </c>
      <c r="AV870" s="13" t="s">
        <v>88</v>
      </c>
      <c r="AW870" s="13" t="s">
        <v>29</v>
      </c>
      <c r="AX870" s="13" t="s">
        <v>75</v>
      </c>
      <c r="AY870" s="186" t="s">
        <v>271</v>
      </c>
    </row>
    <row r="871" spans="1:65" s="15" customFormat="1" x14ac:dyDescent="0.1">
      <c r="B871" s="201"/>
      <c r="D871" s="185" t="s">
        <v>280</v>
      </c>
      <c r="E871" s="202" t="s">
        <v>849</v>
      </c>
      <c r="F871" s="203" t="s">
        <v>293</v>
      </c>
      <c r="H871" s="204">
        <v>171.34</v>
      </c>
      <c r="I871" s="205"/>
      <c r="L871" s="201"/>
      <c r="M871" s="206"/>
      <c r="N871" s="207"/>
      <c r="O871" s="207"/>
      <c r="P871" s="207"/>
      <c r="Q871" s="207"/>
      <c r="R871" s="207"/>
      <c r="S871" s="207"/>
      <c r="T871" s="208"/>
      <c r="AT871" s="202" t="s">
        <v>280</v>
      </c>
      <c r="AU871" s="202" t="s">
        <v>88</v>
      </c>
      <c r="AV871" s="15" t="s">
        <v>286</v>
      </c>
      <c r="AW871" s="15" t="s">
        <v>29</v>
      </c>
      <c r="AX871" s="15" t="s">
        <v>75</v>
      </c>
      <c r="AY871" s="202" t="s">
        <v>271</v>
      </c>
    </row>
    <row r="872" spans="1:65" s="13" customFormat="1" x14ac:dyDescent="0.1">
      <c r="B872" s="184"/>
      <c r="D872" s="185" t="s">
        <v>280</v>
      </c>
      <c r="E872" s="186" t="s">
        <v>1</v>
      </c>
      <c r="F872" s="187" t="s">
        <v>1703</v>
      </c>
      <c r="H872" s="188">
        <v>11.99</v>
      </c>
      <c r="I872" s="189"/>
      <c r="L872" s="184"/>
      <c r="M872" s="190"/>
      <c r="N872" s="191"/>
      <c r="O872" s="191"/>
      <c r="P872" s="191"/>
      <c r="Q872" s="191"/>
      <c r="R872" s="191"/>
      <c r="S872" s="191"/>
      <c r="T872" s="192"/>
      <c r="AT872" s="186" t="s">
        <v>280</v>
      </c>
      <c r="AU872" s="186" t="s">
        <v>88</v>
      </c>
      <c r="AV872" s="13" t="s">
        <v>88</v>
      </c>
      <c r="AW872" s="13" t="s">
        <v>29</v>
      </c>
      <c r="AX872" s="13" t="s">
        <v>75</v>
      </c>
      <c r="AY872" s="186" t="s">
        <v>271</v>
      </c>
    </row>
    <row r="873" spans="1:65" s="14" customFormat="1" x14ac:dyDescent="0.1">
      <c r="B873" s="193"/>
      <c r="D873" s="185" t="s">
        <v>280</v>
      </c>
      <c r="E873" s="194" t="s">
        <v>1704</v>
      </c>
      <c r="F873" s="195" t="s">
        <v>282</v>
      </c>
      <c r="H873" s="196">
        <v>183.33</v>
      </c>
      <c r="I873" s="197"/>
      <c r="L873" s="193"/>
      <c r="M873" s="198"/>
      <c r="N873" s="199"/>
      <c r="O873" s="199"/>
      <c r="P873" s="199"/>
      <c r="Q873" s="199"/>
      <c r="R873" s="199"/>
      <c r="S873" s="199"/>
      <c r="T873" s="200"/>
      <c r="AT873" s="194" t="s">
        <v>280</v>
      </c>
      <c r="AU873" s="194" t="s">
        <v>88</v>
      </c>
      <c r="AV873" s="14" t="s">
        <v>278</v>
      </c>
      <c r="AW873" s="14" t="s">
        <v>29</v>
      </c>
      <c r="AX873" s="14" t="s">
        <v>82</v>
      </c>
      <c r="AY873" s="194" t="s">
        <v>271</v>
      </c>
    </row>
    <row r="874" spans="1:65" s="2" customFormat="1" ht="21.75" customHeight="1" x14ac:dyDescent="0.15">
      <c r="A874" s="35"/>
      <c r="B874" s="141"/>
      <c r="C874" s="172" t="s">
        <v>1766</v>
      </c>
      <c r="D874" s="172" t="s">
        <v>274</v>
      </c>
      <c r="E874" s="173" t="s">
        <v>1706</v>
      </c>
      <c r="F874" s="174" t="s">
        <v>1707</v>
      </c>
      <c r="G874" s="175" t="s">
        <v>319</v>
      </c>
      <c r="H874" s="176">
        <v>252.33</v>
      </c>
      <c r="I874" s="177"/>
      <c r="J874" s="176">
        <f>ROUND(I874*H874,2)</f>
        <v>0</v>
      </c>
      <c r="K874" s="178"/>
      <c r="L874" s="36"/>
      <c r="M874" s="179" t="s">
        <v>1</v>
      </c>
      <c r="N874" s="180" t="s">
        <v>41</v>
      </c>
      <c r="O874" s="61"/>
      <c r="P874" s="181">
        <f>O874*H874</f>
        <v>0</v>
      </c>
      <c r="Q874" s="181">
        <v>2.5999999999999998E-4</v>
      </c>
      <c r="R874" s="181">
        <f>Q874*H874</f>
        <v>6.5605799999999992E-2</v>
      </c>
      <c r="S874" s="181">
        <v>0</v>
      </c>
      <c r="T874" s="182">
        <f>S874*H874</f>
        <v>0</v>
      </c>
      <c r="U874" s="35"/>
      <c r="V874" s="35"/>
      <c r="W874" s="35"/>
      <c r="X874" s="35"/>
      <c r="Y874" s="35"/>
      <c r="Z874" s="35"/>
      <c r="AA874" s="35"/>
      <c r="AB874" s="35"/>
      <c r="AC874" s="35"/>
      <c r="AD874" s="35"/>
      <c r="AE874" s="35"/>
      <c r="AR874" s="183" t="s">
        <v>367</v>
      </c>
      <c r="AT874" s="183" t="s">
        <v>274</v>
      </c>
      <c r="AU874" s="183" t="s">
        <v>88</v>
      </c>
      <c r="AY874" s="18" t="s">
        <v>271</v>
      </c>
      <c r="BE874" s="105">
        <f>IF(N874="základná",J874,0)</f>
        <v>0</v>
      </c>
      <c r="BF874" s="105">
        <f>IF(N874="znížená",J874,0)</f>
        <v>0</v>
      </c>
      <c r="BG874" s="105">
        <f>IF(N874="zákl. prenesená",J874,0)</f>
        <v>0</v>
      </c>
      <c r="BH874" s="105">
        <f>IF(N874="zníž. prenesená",J874,0)</f>
        <v>0</v>
      </c>
      <c r="BI874" s="105">
        <f>IF(N874="nulová",J874,0)</f>
        <v>0</v>
      </c>
      <c r="BJ874" s="18" t="s">
        <v>88</v>
      </c>
      <c r="BK874" s="105">
        <f>ROUND(I874*H874,2)</f>
        <v>0</v>
      </c>
      <c r="BL874" s="18" t="s">
        <v>367</v>
      </c>
      <c r="BM874" s="183" t="s">
        <v>1708</v>
      </c>
    </row>
    <row r="875" spans="1:65" s="16" customFormat="1" x14ac:dyDescent="0.1">
      <c r="B875" s="209"/>
      <c r="D875" s="185" t="s">
        <v>280</v>
      </c>
      <c r="E875" s="210" t="s">
        <v>1</v>
      </c>
      <c r="F875" s="211" t="s">
        <v>1674</v>
      </c>
      <c r="H875" s="210" t="s">
        <v>1</v>
      </c>
      <c r="I875" s="212"/>
      <c r="L875" s="209"/>
      <c r="M875" s="213"/>
      <c r="N875" s="214"/>
      <c r="O875" s="214"/>
      <c r="P875" s="214"/>
      <c r="Q875" s="214"/>
      <c r="R875" s="214"/>
      <c r="S875" s="214"/>
      <c r="T875" s="215"/>
      <c r="AT875" s="210" t="s">
        <v>280</v>
      </c>
      <c r="AU875" s="210" t="s">
        <v>88</v>
      </c>
      <c r="AV875" s="16" t="s">
        <v>82</v>
      </c>
      <c r="AW875" s="16" t="s">
        <v>29</v>
      </c>
      <c r="AX875" s="16" t="s">
        <v>75</v>
      </c>
      <c r="AY875" s="210" t="s">
        <v>271</v>
      </c>
    </row>
    <row r="876" spans="1:65" s="13" customFormat="1" x14ac:dyDescent="0.1">
      <c r="B876" s="184"/>
      <c r="D876" s="185" t="s">
        <v>280</v>
      </c>
      <c r="E876" s="186" t="s">
        <v>1</v>
      </c>
      <c r="F876" s="187" t="s">
        <v>1709</v>
      </c>
      <c r="H876" s="188">
        <v>117.91</v>
      </c>
      <c r="I876" s="189"/>
      <c r="L876" s="184"/>
      <c r="M876" s="190"/>
      <c r="N876" s="191"/>
      <c r="O876" s="191"/>
      <c r="P876" s="191"/>
      <c r="Q876" s="191"/>
      <c r="R876" s="191"/>
      <c r="S876" s="191"/>
      <c r="T876" s="192"/>
      <c r="AT876" s="186" t="s">
        <v>280</v>
      </c>
      <c r="AU876" s="186" t="s">
        <v>88</v>
      </c>
      <c r="AV876" s="13" t="s">
        <v>88</v>
      </c>
      <c r="AW876" s="13" t="s">
        <v>29</v>
      </c>
      <c r="AX876" s="13" t="s">
        <v>75</v>
      </c>
      <c r="AY876" s="186" t="s">
        <v>271</v>
      </c>
    </row>
    <row r="877" spans="1:65" s="16" customFormat="1" x14ac:dyDescent="0.1">
      <c r="B877" s="209"/>
      <c r="D877" s="185" t="s">
        <v>280</v>
      </c>
      <c r="E877" s="210" t="s">
        <v>1</v>
      </c>
      <c r="F877" s="211" t="s">
        <v>1680</v>
      </c>
      <c r="H877" s="210" t="s">
        <v>1</v>
      </c>
      <c r="I877" s="212"/>
      <c r="L877" s="209"/>
      <c r="M877" s="213"/>
      <c r="N877" s="214"/>
      <c r="O877" s="214"/>
      <c r="P877" s="214"/>
      <c r="Q877" s="214"/>
      <c r="R877" s="214"/>
      <c r="S877" s="214"/>
      <c r="T877" s="215"/>
      <c r="AT877" s="210" t="s">
        <v>280</v>
      </c>
      <c r="AU877" s="210" t="s">
        <v>88</v>
      </c>
      <c r="AV877" s="16" t="s">
        <v>82</v>
      </c>
      <c r="AW877" s="16" t="s">
        <v>29</v>
      </c>
      <c r="AX877" s="16" t="s">
        <v>75</v>
      </c>
      <c r="AY877" s="210" t="s">
        <v>271</v>
      </c>
    </row>
    <row r="878" spans="1:65" s="13" customFormat="1" x14ac:dyDescent="0.1">
      <c r="B878" s="184"/>
      <c r="D878" s="185" t="s">
        <v>280</v>
      </c>
      <c r="E878" s="186" t="s">
        <v>1</v>
      </c>
      <c r="F878" s="187" t="s">
        <v>1709</v>
      </c>
      <c r="H878" s="188">
        <v>117.91</v>
      </c>
      <c r="I878" s="189"/>
      <c r="L878" s="184"/>
      <c r="M878" s="190"/>
      <c r="N878" s="191"/>
      <c r="O878" s="191"/>
      <c r="P878" s="191"/>
      <c r="Q878" s="191"/>
      <c r="R878" s="191"/>
      <c r="S878" s="191"/>
      <c r="T878" s="192"/>
      <c r="AT878" s="186" t="s">
        <v>280</v>
      </c>
      <c r="AU878" s="186" t="s">
        <v>88</v>
      </c>
      <c r="AV878" s="13" t="s">
        <v>88</v>
      </c>
      <c r="AW878" s="13" t="s">
        <v>29</v>
      </c>
      <c r="AX878" s="13" t="s">
        <v>75</v>
      </c>
      <c r="AY878" s="186" t="s">
        <v>271</v>
      </c>
    </row>
    <row r="879" spans="1:65" s="15" customFormat="1" x14ac:dyDescent="0.1">
      <c r="B879" s="201"/>
      <c r="D879" s="185" t="s">
        <v>280</v>
      </c>
      <c r="E879" s="202" t="s">
        <v>851</v>
      </c>
      <c r="F879" s="203" t="s">
        <v>293</v>
      </c>
      <c r="H879" s="204">
        <v>235.82</v>
      </c>
      <c r="I879" s="205"/>
      <c r="L879" s="201"/>
      <c r="M879" s="206"/>
      <c r="N879" s="207"/>
      <c r="O879" s="207"/>
      <c r="P879" s="207"/>
      <c r="Q879" s="207"/>
      <c r="R879" s="207"/>
      <c r="S879" s="207"/>
      <c r="T879" s="208"/>
      <c r="AT879" s="202" t="s">
        <v>280</v>
      </c>
      <c r="AU879" s="202" t="s">
        <v>88</v>
      </c>
      <c r="AV879" s="15" t="s">
        <v>286</v>
      </c>
      <c r="AW879" s="15" t="s">
        <v>29</v>
      </c>
      <c r="AX879" s="15" t="s">
        <v>75</v>
      </c>
      <c r="AY879" s="202" t="s">
        <v>271</v>
      </c>
    </row>
    <row r="880" spans="1:65" s="13" customFormat="1" x14ac:dyDescent="0.1">
      <c r="B880" s="184"/>
      <c r="D880" s="185" t="s">
        <v>280</v>
      </c>
      <c r="E880" s="186" t="s">
        <v>1</v>
      </c>
      <c r="F880" s="187" t="s">
        <v>1710</v>
      </c>
      <c r="H880" s="188">
        <v>16.510000000000002</v>
      </c>
      <c r="I880" s="189"/>
      <c r="L880" s="184"/>
      <c r="M880" s="190"/>
      <c r="N880" s="191"/>
      <c r="O880" s="191"/>
      <c r="P880" s="191"/>
      <c r="Q880" s="191"/>
      <c r="R880" s="191"/>
      <c r="S880" s="191"/>
      <c r="T880" s="192"/>
      <c r="AT880" s="186" t="s">
        <v>280</v>
      </c>
      <c r="AU880" s="186" t="s">
        <v>88</v>
      </c>
      <c r="AV880" s="13" t="s">
        <v>88</v>
      </c>
      <c r="AW880" s="13" t="s">
        <v>29</v>
      </c>
      <c r="AX880" s="13" t="s">
        <v>75</v>
      </c>
      <c r="AY880" s="186" t="s">
        <v>271</v>
      </c>
    </row>
    <row r="881" spans="1:65" s="14" customFormat="1" x14ac:dyDescent="0.1">
      <c r="B881" s="193"/>
      <c r="D881" s="185" t="s">
        <v>280</v>
      </c>
      <c r="E881" s="194" t="s">
        <v>1711</v>
      </c>
      <c r="F881" s="195" t="s">
        <v>282</v>
      </c>
      <c r="H881" s="196">
        <v>252.33</v>
      </c>
      <c r="I881" s="197"/>
      <c r="L881" s="193"/>
      <c r="M881" s="198"/>
      <c r="N881" s="199"/>
      <c r="O881" s="199"/>
      <c r="P881" s="199"/>
      <c r="Q881" s="199"/>
      <c r="R881" s="199"/>
      <c r="S881" s="199"/>
      <c r="T881" s="200"/>
      <c r="AT881" s="194" t="s">
        <v>280</v>
      </c>
      <c r="AU881" s="194" t="s">
        <v>88</v>
      </c>
      <c r="AV881" s="14" t="s">
        <v>278</v>
      </c>
      <c r="AW881" s="14" t="s">
        <v>29</v>
      </c>
      <c r="AX881" s="14" t="s">
        <v>82</v>
      </c>
      <c r="AY881" s="194" t="s">
        <v>271</v>
      </c>
    </row>
    <row r="882" spans="1:65" s="2" customFormat="1" ht="16.5" customHeight="1" x14ac:dyDescent="0.15">
      <c r="A882" s="35"/>
      <c r="B882" s="141"/>
      <c r="C882" s="224" t="s">
        <v>1769</v>
      </c>
      <c r="D882" s="224" t="s">
        <v>1138</v>
      </c>
      <c r="E882" s="226" t="s">
        <v>1713</v>
      </c>
      <c r="F882" s="227" t="s">
        <v>1714</v>
      </c>
      <c r="G882" s="228" t="s">
        <v>289</v>
      </c>
      <c r="H882" s="229">
        <v>46.73</v>
      </c>
      <c r="I882" s="230"/>
      <c r="J882" s="229">
        <f>ROUND(I882*H882,2)</f>
        <v>0</v>
      </c>
      <c r="K882" s="231"/>
      <c r="L882" s="232"/>
      <c r="M882" s="233" t="s">
        <v>1</v>
      </c>
      <c r="N882" s="234" t="s">
        <v>41</v>
      </c>
      <c r="O882" s="61"/>
      <c r="P882" s="181">
        <f>O882*H882</f>
        <v>0</v>
      </c>
      <c r="Q882" s="181">
        <v>0.55000000000000004</v>
      </c>
      <c r="R882" s="181">
        <f>Q882*H882</f>
        <v>25.701499999999999</v>
      </c>
      <c r="S882" s="181">
        <v>0</v>
      </c>
      <c r="T882" s="182">
        <f>S882*H882</f>
        <v>0</v>
      </c>
      <c r="U882" s="35"/>
      <c r="V882" s="35"/>
      <c r="W882" s="35"/>
      <c r="X882" s="35"/>
      <c r="Y882" s="35"/>
      <c r="Z882" s="35"/>
      <c r="AA882" s="35"/>
      <c r="AB882" s="35"/>
      <c r="AC882" s="35"/>
      <c r="AD882" s="35"/>
      <c r="AE882" s="35"/>
      <c r="AR882" s="183" t="s">
        <v>478</v>
      </c>
      <c r="AT882" s="183" t="s">
        <v>1138</v>
      </c>
      <c r="AU882" s="183" t="s">
        <v>88</v>
      </c>
      <c r="AY882" s="18" t="s">
        <v>271</v>
      </c>
      <c r="BE882" s="105">
        <f>IF(N882="základná",J882,0)</f>
        <v>0</v>
      </c>
      <c r="BF882" s="105">
        <f>IF(N882="znížená",J882,0)</f>
        <v>0</v>
      </c>
      <c r="BG882" s="105">
        <f>IF(N882="zákl. prenesená",J882,0)</f>
        <v>0</v>
      </c>
      <c r="BH882" s="105">
        <f>IF(N882="zníž. prenesená",J882,0)</f>
        <v>0</v>
      </c>
      <c r="BI882" s="105">
        <f>IF(N882="nulová",J882,0)</f>
        <v>0</v>
      </c>
      <c r="BJ882" s="18" t="s">
        <v>88</v>
      </c>
      <c r="BK882" s="105">
        <f>ROUND(I882*H882,2)</f>
        <v>0</v>
      </c>
      <c r="BL882" s="18" t="s">
        <v>367</v>
      </c>
      <c r="BM882" s="183" t="s">
        <v>1715</v>
      </c>
    </row>
    <row r="883" spans="1:65" s="2" customFormat="1" ht="21.75" customHeight="1" x14ac:dyDescent="0.15">
      <c r="A883" s="35"/>
      <c r="B883" s="141"/>
      <c r="C883" s="172" t="s">
        <v>1773</v>
      </c>
      <c r="D883" s="172" t="s">
        <v>274</v>
      </c>
      <c r="E883" s="173" t="s">
        <v>1723</v>
      </c>
      <c r="F883" s="174" t="s">
        <v>1724</v>
      </c>
      <c r="G883" s="175" t="s">
        <v>277</v>
      </c>
      <c r="H883" s="176">
        <v>1395.1</v>
      </c>
      <c r="I883" s="177"/>
      <c r="J883" s="176">
        <f>ROUND(I883*H883,2)</f>
        <v>0</v>
      </c>
      <c r="K883" s="178"/>
      <c r="L883" s="36"/>
      <c r="M883" s="179" t="s">
        <v>1</v>
      </c>
      <c r="N883" s="180" t="s">
        <v>41</v>
      </c>
      <c r="O883" s="61"/>
      <c r="P883" s="181">
        <f>O883*H883</f>
        <v>0</v>
      </c>
      <c r="Q883" s="181">
        <v>0</v>
      </c>
      <c r="R883" s="181">
        <f>Q883*H883</f>
        <v>0</v>
      </c>
      <c r="S883" s="181">
        <v>0</v>
      </c>
      <c r="T883" s="182">
        <f>S883*H883</f>
        <v>0</v>
      </c>
      <c r="U883" s="35"/>
      <c r="V883" s="35"/>
      <c r="W883" s="35"/>
      <c r="X883" s="35"/>
      <c r="Y883" s="35"/>
      <c r="Z883" s="35"/>
      <c r="AA883" s="35"/>
      <c r="AB883" s="35"/>
      <c r="AC883" s="35"/>
      <c r="AD883" s="35"/>
      <c r="AE883" s="35"/>
      <c r="AR883" s="183" t="s">
        <v>367</v>
      </c>
      <c r="AT883" s="183" t="s">
        <v>274</v>
      </c>
      <c r="AU883" s="183" t="s">
        <v>88</v>
      </c>
      <c r="AY883" s="18" t="s">
        <v>271</v>
      </c>
      <c r="BE883" s="105">
        <f>IF(N883="základná",J883,0)</f>
        <v>0</v>
      </c>
      <c r="BF883" s="105">
        <f>IF(N883="znížená",J883,0)</f>
        <v>0</v>
      </c>
      <c r="BG883" s="105">
        <f>IF(N883="zákl. prenesená",J883,0)</f>
        <v>0</v>
      </c>
      <c r="BH883" s="105">
        <f>IF(N883="zníž. prenesená",J883,0)</f>
        <v>0</v>
      </c>
      <c r="BI883" s="105">
        <f>IF(N883="nulová",J883,0)</f>
        <v>0</v>
      </c>
      <c r="BJ883" s="18" t="s">
        <v>88</v>
      </c>
      <c r="BK883" s="105">
        <f>ROUND(I883*H883,2)</f>
        <v>0</v>
      </c>
      <c r="BL883" s="18" t="s">
        <v>367</v>
      </c>
      <c r="BM883" s="183" t="s">
        <v>4858</v>
      </c>
    </row>
    <row r="884" spans="1:65" s="16" customFormat="1" x14ac:dyDescent="0.1">
      <c r="B884" s="209"/>
      <c r="D884" s="185" t="s">
        <v>280</v>
      </c>
      <c r="E884" s="210" t="s">
        <v>1</v>
      </c>
      <c r="F884" s="211" t="s">
        <v>1726</v>
      </c>
      <c r="H884" s="210" t="s">
        <v>1</v>
      </c>
      <c r="I884" s="212"/>
      <c r="L884" s="209"/>
      <c r="M884" s="213"/>
      <c r="N884" s="214"/>
      <c r="O884" s="214"/>
      <c r="P884" s="214"/>
      <c r="Q884" s="214"/>
      <c r="R884" s="214"/>
      <c r="S884" s="214"/>
      <c r="T884" s="215"/>
      <c r="AT884" s="210" t="s">
        <v>280</v>
      </c>
      <c r="AU884" s="210" t="s">
        <v>88</v>
      </c>
      <c r="AV884" s="16" t="s">
        <v>82</v>
      </c>
      <c r="AW884" s="16" t="s">
        <v>29</v>
      </c>
      <c r="AX884" s="16" t="s">
        <v>75</v>
      </c>
      <c r="AY884" s="210" t="s">
        <v>271</v>
      </c>
    </row>
    <row r="885" spans="1:65" s="13" customFormat="1" x14ac:dyDescent="0.1">
      <c r="B885" s="184"/>
      <c r="D885" s="185" t="s">
        <v>280</v>
      </c>
      <c r="E885" s="186" t="s">
        <v>1</v>
      </c>
      <c r="F885" s="187" t="s">
        <v>1727</v>
      </c>
      <c r="H885" s="188">
        <v>592.62</v>
      </c>
      <c r="I885" s="189"/>
      <c r="L885" s="184"/>
      <c r="M885" s="190"/>
      <c r="N885" s="191"/>
      <c r="O885" s="191"/>
      <c r="P885" s="191"/>
      <c r="Q885" s="191"/>
      <c r="R885" s="191"/>
      <c r="S885" s="191"/>
      <c r="T885" s="192"/>
      <c r="AT885" s="186" t="s">
        <v>280</v>
      </c>
      <c r="AU885" s="186" t="s">
        <v>88</v>
      </c>
      <c r="AV885" s="13" t="s">
        <v>88</v>
      </c>
      <c r="AW885" s="13" t="s">
        <v>29</v>
      </c>
      <c r="AX885" s="13" t="s">
        <v>75</v>
      </c>
      <c r="AY885" s="186" t="s">
        <v>271</v>
      </c>
    </row>
    <row r="886" spans="1:65" s="15" customFormat="1" x14ac:dyDescent="0.1">
      <c r="B886" s="201"/>
      <c r="D886" s="185" t="s">
        <v>280</v>
      </c>
      <c r="E886" s="202" t="s">
        <v>809</v>
      </c>
      <c r="F886" s="203" t="s">
        <v>293</v>
      </c>
      <c r="H886" s="204">
        <v>592.62</v>
      </c>
      <c r="I886" s="205"/>
      <c r="L886" s="201"/>
      <c r="M886" s="206"/>
      <c r="N886" s="207"/>
      <c r="O886" s="207"/>
      <c r="P886" s="207"/>
      <c r="Q886" s="207"/>
      <c r="R886" s="207"/>
      <c r="S886" s="207"/>
      <c r="T886" s="208"/>
      <c r="AT886" s="202" t="s">
        <v>280</v>
      </c>
      <c r="AU886" s="202" t="s">
        <v>88</v>
      </c>
      <c r="AV886" s="15" t="s">
        <v>286</v>
      </c>
      <c r="AW886" s="15" t="s">
        <v>29</v>
      </c>
      <c r="AX886" s="15" t="s">
        <v>75</v>
      </c>
      <c r="AY886" s="202" t="s">
        <v>271</v>
      </c>
    </row>
    <row r="887" spans="1:65" s="16" customFormat="1" x14ac:dyDescent="0.1">
      <c r="B887" s="209"/>
      <c r="D887" s="185" t="s">
        <v>280</v>
      </c>
      <c r="E887" s="210" t="s">
        <v>1</v>
      </c>
      <c r="F887" s="211" t="s">
        <v>1728</v>
      </c>
      <c r="H887" s="210" t="s">
        <v>1</v>
      </c>
      <c r="I887" s="212"/>
      <c r="L887" s="209"/>
      <c r="M887" s="213"/>
      <c r="N887" s="214"/>
      <c r="O887" s="214"/>
      <c r="P887" s="214"/>
      <c r="Q887" s="214"/>
      <c r="R887" s="214"/>
      <c r="S887" s="214"/>
      <c r="T887" s="215"/>
      <c r="AT887" s="210" t="s">
        <v>280</v>
      </c>
      <c r="AU887" s="210" t="s">
        <v>88</v>
      </c>
      <c r="AV887" s="16" t="s">
        <v>82</v>
      </c>
      <c r="AW887" s="16" t="s">
        <v>29</v>
      </c>
      <c r="AX887" s="16" t="s">
        <v>75</v>
      </c>
      <c r="AY887" s="210" t="s">
        <v>271</v>
      </c>
    </row>
    <row r="888" spans="1:65" s="13" customFormat="1" x14ac:dyDescent="0.1">
      <c r="B888" s="184"/>
      <c r="D888" s="185" t="s">
        <v>280</v>
      </c>
      <c r="E888" s="186" t="s">
        <v>1</v>
      </c>
      <c r="F888" s="187" t="s">
        <v>4859</v>
      </c>
      <c r="H888" s="188">
        <v>105.2</v>
      </c>
      <c r="I888" s="189"/>
      <c r="L888" s="184"/>
      <c r="M888" s="190"/>
      <c r="N888" s="191"/>
      <c r="O888" s="191"/>
      <c r="P888" s="191"/>
      <c r="Q888" s="191"/>
      <c r="R888" s="191"/>
      <c r="S888" s="191"/>
      <c r="T888" s="192"/>
      <c r="AT888" s="186" t="s">
        <v>280</v>
      </c>
      <c r="AU888" s="186" t="s">
        <v>88</v>
      </c>
      <c r="AV888" s="13" t="s">
        <v>88</v>
      </c>
      <c r="AW888" s="13" t="s">
        <v>29</v>
      </c>
      <c r="AX888" s="13" t="s">
        <v>75</v>
      </c>
      <c r="AY888" s="186" t="s">
        <v>271</v>
      </c>
    </row>
    <row r="889" spans="1:65" s="15" customFormat="1" x14ac:dyDescent="0.1">
      <c r="B889" s="201"/>
      <c r="D889" s="185" t="s">
        <v>280</v>
      </c>
      <c r="E889" s="202" t="s">
        <v>813</v>
      </c>
      <c r="F889" s="203" t="s">
        <v>293</v>
      </c>
      <c r="H889" s="204">
        <v>105.2</v>
      </c>
      <c r="I889" s="205"/>
      <c r="L889" s="201"/>
      <c r="M889" s="206"/>
      <c r="N889" s="207"/>
      <c r="O889" s="207"/>
      <c r="P889" s="207"/>
      <c r="Q889" s="207"/>
      <c r="R889" s="207"/>
      <c r="S889" s="207"/>
      <c r="T889" s="208"/>
      <c r="AT889" s="202" t="s">
        <v>280</v>
      </c>
      <c r="AU889" s="202" t="s">
        <v>88</v>
      </c>
      <c r="AV889" s="15" t="s">
        <v>286</v>
      </c>
      <c r="AW889" s="15" t="s">
        <v>29</v>
      </c>
      <c r="AX889" s="15" t="s">
        <v>75</v>
      </c>
      <c r="AY889" s="202" t="s">
        <v>271</v>
      </c>
    </row>
    <row r="890" spans="1:65" s="16" customFormat="1" x14ac:dyDescent="0.1">
      <c r="B890" s="209"/>
      <c r="D890" s="185" t="s">
        <v>280</v>
      </c>
      <c r="E890" s="210" t="s">
        <v>1</v>
      </c>
      <c r="F890" s="211" t="s">
        <v>1730</v>
      </c>
      <c r="H890" s="210" t="s">
        <v>1</v>
      </c>
      <c r="I890" s="212"/>
      <c r="L890" s="209"/>
      <c r="M890" s="213"/>
      <c r="N890" s="214"/>
      <c r="O890" s="214"/>
      <c r="P890" s="214"/>
      <c r="Q890" s="214"/>
      <c r="R890" s="214"/>
      <c r="S890" s="214"/>
      <c r="T890" s="215"/>
      <c r="AT890" s="210" t="s">
        <v>280</v>
      </c>
      <c r="AU890" s="210" t="s">
        <v>88</v>
      </c>
      <c r="AV890" s="16" t="s">
        <v>82</v>
      </c>
      <c r="AW890" s="16" t="s">
        <v>29</v>
      </c>
      <c r="AX890" s="16" t="s">
        <v>75</v>
      </c>
      <c r="AY890" s="210" t="s">
        <v>271</v>
      </c>
    </row>
    <row r="891" spans="1:65" s="13" customFormat="1" x14ac:dyDescent="0.1">
      <c r="B891" s="184"/>
      <c r="D891" s="185" t="s">
        <v>280</v>
      </c>
      <c r="E891" s="186" t="s">
        <v>1</v>
      </c>
      <c r="F891" s="187" t="s">
        <v>1727</v>
      </c>
      <c r="H891" s="188">
        <v>592.62</v>
      </c>
      <c r="I891" s="189"/>
      <c r="L891" s="184"/>
      <c r="M891" s="190"/>
      <c r="N891" s="191"/>
      <c r="O891" s="191"/>
      <c r="P891" s="191"/>
      <c r="Q891" s="191"/>
      <c r="R891" s="191"/>
      <c r="S891" s="191"/>
      <c r="T891" s="192"/>
      <c r="AT891" s="186" t="s">
        <v>280</v>
      </c>
      <c r="AU891" s="186" t="s">
        <v>88</v>
      </c>
      <c r="AV891" s="13" t="s">
        <v>88</v>
      </c>
      <c r="AW891" s="13" t="s">
        <v>29</v>
      </c>
      <c r="AX891" s="13" t="s">
        <v>75</v>
      </c>
      <c r="AY891" s="186" t="s">
        <v>271</v>
      </c>
    </row>
    <row r="892" spans="1:65" s="15" customFormat="1" x14ac:dyDescent="0.1">
      <c r="B892" s="201"/>
      <c r="D892" s="185" t="s">
        <v>280</v>
      </c>
      <c r="E892" s="202" t="s">
        <v>822</v>
      </c>
      <c r="F892" s="203" t="s">
        <v>293</v>
      </c>
      <c r="H892" s="204">
        <v>592.62</v>
      </c>
      <c r="I892" s="205"/>
      <c r="L892" s="201"/>
      <c r="M892" s="206"/>
      <c r="N892" s="207"/>
      <c r="O892" s="207"/>
      <c r="P892" s="207"/>
      <c r="Q892" s="207"/>
      <c r="R892" s="207"/>
      <c r="S892" s="207"/>
      <c r="T892" s="208"/>
      <c r="AT892" s="202" t="s">
        <v>280</v>
      </c>
      <c r="AU892" s="202" t="s">
        <v>88</v>
      </c>
      <c r="AV892" s="15" t="s">
        <v>286</v>
      </c>
      <c r="AW892" s="15" t="s">
        <v>29</v>
      </c>
      <c r="AX892" s="15" t="s">
        <v>75</v>
      </c>
      <c r="AY892" s="202" t="s">
        <v>271</v>
      </c>
    </row>
    <row r="893" spans="1:65" s="16" customFormat="1" x14ac:dyDescent="0.1">
      <c r="B893" s="209"/>
      <c r="D893" s="185" t="s">
        <v>280</v>
      </c>
      <c r="E893" s="210" t="s">
        <v>1</v>
      </c>
      <c r="F893" s="211" t="s">
        <v>1731</v>
      </c>
      <c r="H893" s="210" t="s">
        <v>1</v>
      </c>
      <c r="I893" s="212"/>
      <c r="L893" s="209"/>
      <c r="M893" s="213"/>
      <c r="N893" s="214"/>
      <c r="O893" s="214"/>
      <c r="P893" s="214"/>
      <c r="Q893" s="214"/>
      <c r="R893" s="214"/>
      <c r="S893" s="214"/>
      <c r="T893" s="215"/>
      <c r="AT893" s="210" t="s">
        <v>280</v>
      </c>
      <c r="AU893" s="210" t="s">
        <v>88</v>
      </c>
      <c r="AV893" s="16" t="s">
        <v>82</v>
      </c>
      <c r="AW893" s="16" t="s">
        <v>29</v>
      </c>
      <c r="AX893" s="16" t="s">
        <v>75</v>
      </c>
      <c r="AY893" s="210" t="s">
        <v>271</v>
      </c>
    </row>
    <row r="894" spans="1:65" s="13" customFormat="1" x14ac:dyDescent="0.1">
      <c r="B894" s="184"/>
      <c r="D894" s="185" t="s">
        <v>280</v>
      </c>
      <c r="E894" s="186" t="s">
        <v>1</v>
      </c>
      <c r="F894" s="187" t="s">
        <v>1732</v>
      </c>
      <c r="H894" s="188">
        <v>104.66</v>
      </c>
      <c r="I894" s="189"/>
      <c r="L894" s="184"/>
      <c r="M894" s="190"/>
      <c r="N894" s="191"/>
      <c r="O894" s="191"/>
      <c r="P894" s="191"/>
      <c r="Q894" s="191"/>
      <c r="R894" s="191"/>
      <c r="S894" s="191"/>
      <c r="T894" s="192"/>
      <c r="AT894" s="186" t="s">
        <v>280</v>
      </c>
      <c r="AU894" s="186" t="s">
        <v>88</v>
      </c>
      <c r="AV894" s="13" t="s">
        <v>88</v>
      </c>
      <c r="AW894" s="13" t="s">
        <v>29</v>
      </c>
      <c r="AX894" s="13" t="s">
        <v>75</v>
      </c>
      <c r="AY894" s="186" t="s">
        <v>271</v>
      </c>
    </row>
    <row r="895" spans="1:65" s="15" customFormat="1" x14ac:dyDescent="0.1">
      <c r="B895" s="201"/>
      <c r="D895" s="185" t="s">
        <v>280</v>
      </c>
      <c r="E895" s="202" t="s">
        <v>820</v>
      </c>
      <c r="F895" s="203" t="s">
        <v>293</v>
      </c>
      <c r="H895" s="204">
        <v>104.66</v>
      </c>
      <c r="I895" s="205"/>
      <c r="L895" s="201"/>
      <c r="M895" s="206"/>
      <c r="N895" s="207"/>
      <c r="O895" s="207"/>
      <c r="P895" s="207"/>
      <c r="Q895" s="207"/>
      <c r="R895" s="207"/>
      <c r="S895" s="207"/>
      <c r="T895" s="208"/>
      <c r="AT895" s="202" t="s">
        <v>280</v>
      </c>
      <c r="AU895" s="202" t="s">
        <v>88</v>
      </c>
      <c r="AV895" s="15" t="s">
        <v>286</v>
      </c>
      <c r="AW895" s="15" t="s">
        <v>29</v>
      </c>
      <c r="AX895" s="15" t="s">
        <v>75</v>
      </c>
      <c r="AY895" s="202" t="s">
        <v>271</v>
      </c>
    </row>
    <row r="896" spans="1:65" s="14" customFormat="1" x14ac:dyDescent="0.1">
      <c r="B896" s="193"/>
      <c r="D896" s="185" t="s">
        <v>280</v>
      </c>
      <c r="E896" s="194" t="s">
        <v>1733</v>
      </c>
      <c r="F896" s="195" t="s">
        <v>282</v>
      </c>
      <c r="H896" s="196">
        <v>1395.1</v>
      </c>
      <c r="I896" s="197"/>
      <c r="L896" s="193"/>
      <c r="M896" s="198"/>
      <c r="N896" s="199"/>
      <c r="O896" s="199"/>
      <c r="P896" s="199"/>
      <c r="Q896" s="199"/>
      <c r="R896" s="199"/>
      <c r="S896" s="199"/>
      <c r="T896" s="200"/>
      <c r="AT896" s="194" t="s">
        <v>280</v>
      </c>
      <c r="AU896" s="194" t="s">
        <v>88</v>
      </c>
      <c r="AV896" s="14" t="s">
        <v>278</v>
      </c>
      <c r="AW896" s="14" t="s">
        <v>29</v>
      </c>
      <c r="AX896" s="14" t="s">
        <v>82</v>
      </c>
      <c r="AY896" s="194" t="s">
        <v>271</v>
      </c>
    </row>
    <row r="897" spans="1:65" s="2" customFormat="1" ht="21.75" customHeight="1" x14ac:dyDescent="0.15">
      <c r="A897" s="35"/>
      <c r="B897" s="141"/>
      <c r="C897" s="224" t="s">
        <v>1779</v>
      </c>
      <c r="D897" s="224" t="s">
        <v>1138</v>
      </c>
      <c r="E897" s="226" t="s">
        <v>1735</v>
      </c>
      <c r="F897" s="227" t="s">
        <v>1736</v>
      </c>
      <c r="G897" s="228" t="s">
        <v>289</v>
      </c>
      <c r="H897" s="229">
        <v>35.85</v>
      </c>
      <c r="I897" s="230"/>
      <c r="J897" s="229">
        <f>ROUND(I897*H897,2)</f>
        <v>0</v>
      </c>
      <c r="K897" s="231"/>
      <c r="L897" s="232"/>
      <c r="M897" s="233" t="s">
        <v>1</v>
      </c>
      <c r="N897" s="234" t="s">
        <v>41</v>
      </c>
      <c r="O897" s="61"/>
      <c r="P897" s="181">
        <f>O897*H897</f>
        <v>0</v>
      </c>
      <c r="Q897" s="181">
        <v>0.55000000000000004</v>
      </c>
      <c r="R897" s="181">
        <f>Q897*H897</f>
        <v>19.717500000000001</v>
      </c>
      <c r="S897" s="181">
        <v>0</v>
      </c>
      <c r="T897" s="182">
        <f>S897*H897</f>
        <v>0</v>
      </c>
      <c r="U897" s="35"/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  <c r="AR897" s="183" t="s">
        <v>478</v>
      </c>
      <c r="AT897" s="183" t="s">
        <v>1138</v>
      </c>
      <c r="AU897" s="183" t="s">
        <v>88</v>
      </c>
      <c r="AY897" s="18" t="s">
        <v>271</v>
      </c>
      <c r="BE897" s="105">
        <f>IF(N897="základná",J897,0)</f>
        <v>0</v>
      </c>
      <c r="BF897" s="105">
        <f>IF(N897="znížená",J897,0)</f>
        <v>0</v>
      </c>
      <c r="BG897" s="105">
        <f>IF(N897="zákl. prenesená",J897,0)</f>
        <v>0</v>
      </c>
      <c r="BH897" s="105">
        <f>IF(N897="zníž. prenesená",J897,0)</f>
        <v>0</v>
      </c>
      <c r="BI897" s="105">
        <f>IF(N897="nulová",J897,0)</f>
        <v>0</v>
      </c>
      <c r="BJ897" s="18" t="s">
        <v>88</v>
      </c>
      <c r="BK897" s="105">
        <f>ROUND(I897*H897,2)</f>
        <v>0</v>
      </c>
      <c r="BL897" s="18" t="s">
        <v>367</v>
      </c>
      <c r="BM897" s="183" t="s">
        <v>4860</v>
      </c>
    </row>
    <row r="898" spans="1:65" s="13" customFormat="1" x14ac:dyDescent="0.1">
      <c r="B898" s="184"/>
      <c r="D898" s="185" t="s">
        <v>280</v>
      </c>
      <c r="F898" s="187" t="s">
        <v>4861</v>
      </c>
      <c r="H898" s="188">
        <v>35.85</v>
      </c>
      <c r="I898" s="189"/>
      <c r="L898" s="184"/>
      <c r="M898" s="190"/>
      <c r="N898" s="191"/>
      <c r="O898" s="191"/>
      <c r="P898" s="191"/>
      <c r="Q898" s="191"/>
      <c r="R898" s="191"/>
      <c r="S898" s="191"/>
      <c r="T898" s="192"/>
      <c r="AT898" s="186" t="s">
        <v>280</v>
      </c>
      <c r="AU898" s="186" t="s">
        <v>88</v>
      </c>
      <c r="AV898" s="13" t="s">
        <v>88</v>
      </c>
      <c r="AW898" s="13" t="s">
        <v>3</v>
      </c>
      <c r="AX898" s="13" t="s">
        <v>82</v>
      </c>
      <c r="AY898" s="186" t="s">
        <v>271</v>
      </c>
    </row>
    <row r="899" spans="1:65" s="2" customFormat="1" ht="21.75" customHeight="1" x14ac:dyDescent="0.15">
      <c r="A899" s="35"/>
      <c r="B899" s="141"/>
      <c r="C899" s="172" t="s">
        <v>1784</v>
      </c>
      <c r="D899" s="172" t="s">
        <v>274</v>
      </c>
      <c r="E899" s="173" t="s">
        <v>1745</v>
      </c>
      <c r="F899" s="174" t="s">
        <v>1746</v>
      </c>
      <c r="G899" s="175" t="s">
        <v>319</v>
      </c>
      <c r="H899" s="176">
        <v>2421.12</v>
      </c>
      <c r="I899" s="177"/>
      <c r="J899" s="176">
        <f>ROUND(I899*H899,2)</f>
        <v>0</v>
      </c>
      <c r="K899" s="178"/>
      <c r="L899" s="36"/>
      <c r="M899" s="179" t="s">
        <v>1</v>
      </c>
      <c r="N899" s="180" t="s">
        <v>41</v>
      </c>
      <c r="O899" s="61"/>
      <c r="P899" s="181">
        <f>O899*H899</f>
        <v>0</v>
      </c>
      <c r="Q899" s="181">
        <v>0</v>
      </c>
      <c r="R899" s="181">
        <f>Q899*H899</f>
        <v>0</v>
      </c>
      <c r="S899" s="181">
        <v>0</v>
      </c>
      <c r="T899" s="182">
        <f>S899*H899</f>
        <v>0</v>
      </c>
      <c r="U899" s="35"/>
      <c r="V899" s="35"/>
      <c r="W899" s="35"/>
      <c r="X899" s="35"/>
      <c r="Y899" s="35"/>
      <c r="Z899" s="35"/>
      <c r="AA899" s="35"/>
      <c r="AB899" s="35"/>
      <c r="AC899" s="35"/>
      <c r="AD899" s="35"/>
      <c r="AE899" s="35"/>
      <c r="AR899" s="183" t="s">
        <v>367</v>
      </c>
      <c r="AT899" s="183" t="s">
        <v>274</v>
      </c>
      <c r="AU899" s="183" t="s">
        <v>88</v>
      </c>
      <c r="AY899" s="18" t="s">
        <v>271</v>
      </c>
      <c r="BE899" s="105">
        <f>IF(N899="základná",J899,0)</f>
        <v>0</v>
      </c>
      <c r="BF899" s="105">
        <f>IF(N899="znížená",J899,0)</f>
        <v>0</v>
      </c>
      <c r="BG899" s="105">
        <f>IF(N899="zákl. prenesená",J899,0)</f>
        <v>0</v>
      </c>
      <c r="BH899" s="105">
        <f>IF(N899="zníž. prenesená",J899,0)</f>
        <v>0</v>
      </c>
      <c r="BI899" s="105">
        <f>IF(N899="nulová",J899,0)</f>
        <v>0</v>
      </c>
      <c r="BJ899" s="18" t="s">
        <v>88</v>
      </c>
      <c r="BK899" s="105">
        <f>ROUND(I899*H899,2)</f>
        <v>0</v>
      </c>
      <c r="BL899" s="18" t="s">
        <v>367</v>
      </c>
      <c r="BM899" s="183" t="s">
        <v>4862</v>
      </c>
    </row>
    <row r="900" spans="1:65" s="16" customFormat="1" x14ac:dyDescent="0.1">
      <c r="B900" s="209"/>
      <c r="D900" s="185" t="s">
        <v>280</v>
      </c>
      <c r="E900" s="210" t="s">
        <v>1</v>
      </c>
      <c r="F900" s="211" t="s">
        <v>1748</v>
      </c>
      <c r="H900" s="210" t="s">
        <v>1</v>
      </c>
      <c r="I900" s="212"/>
      <c r="L900" s="209"/>
      <c r="M900" s="213"/>
      <c r="N900" s="214"/>
      <c r="O900" s="214"/>
      <c r="P900" s="214"/>
      <c r="Q900" s="214"/>
      <c r="R900" s="214"/>
      <c r="S900" s="214"/>
      <c r="T900" s="215"/>
      <c r="AT900" s="210" t="s">
        <v>280</v>
      </c>
      <c r="AU900" s="210" t="s">
        <v>88</v>
      </c>
      <c r="AV900" s="16" t="s">
        <v>82</v>
      </c>
      <c r="AW900" s="16" t="s">
        <v>29</v>
      </c>
      <c r="AX900" s="16" t="s">
        <v>75</v>
      </c>
      <c r="AY900" s="210" t="s">
        <v>271</v>
      </c>
    </row>
    <row r="901" spans="1:65" s="13" customFormat="1" x14ac:dyDescent="0.1">
      <c r="B901" s="184"/>
      <c r="D901" s="185" t="s">
        <v>280</v>
      </c>
      <c r="E901" s="186" t="s">
        <v>1</v>
      </c>
      <c r="F901" s="187" t="s">
        <v>1749</v>
      </c>
      <c r="H901" s="188">
        <v>1383.72</v>
      </c>
      <c r="I901" s="189"/>
      <c r="L901" s="184"/>
      <c r="M901" s="190"/>
      <c r="N901" s="191"/>
      <c r="O901" s="191"/>
      <c r="P901" s="191"/>
      <c r="Q901" s="191"/>
      <c r="R901" s="191"/>
      <c r="S901" s="191"/>
      <c r="T901" s="192"/>
      <c r="AT901" s="186" t="s">
        <v>280</v>
      </c>
      <c r="AU901" s="186" t="s">
        <v>88</v>
      </c>
      <c r="AV901" s="13" t="s">
        <v>88</v>
      </c>
      <c r="AW901" s="13" t="s">
        <v>29</v>
      </c>
      <c r="AX901" s="13" t="s">
        <v>75</v>
      </c>
      <c r="AY901" s="186" t="s">
        <v>271</v>
      </c>
    </row>
    <row r="902" spans="1:65" s="13" customFormat="1" x14ac:dyDescent="0.1">
      <c r="B902" s="184"/>
      <c r="D902" s="185" t="s">
        <v>280</v>
      </c>
      <c r="E902" s="186" t="s">
        <v>1</v>
      </c>
      <c r="F902" s="187" t="s">
        <v>1750</v>
      </c>
      <c r="H902" s="188">
        <v>1037.4000000000001</v>
      </c>
      <c r="I902" s="189"/>
      <c r="L902" s="184"/>
      <c r="M902" s="190"/>
      <c r="N902" s="191"/>
      <c r="O902" s="191"/>
      <c r="P902" s="191"/>
      <c r="Q902" s="191"/>
      <c r="R902" s="191"/>
      <c r="S902" s="191"/>
      <c r="T902" s="192"/>
      <c r="AT902" s="186" t="s">
        <v>280</v>
      </c>
      <c r="AU902" s="186" t="s">
        <v>88</v>
      </c>
      <c r="AV902" s="13" t="s">
        <v>88</v>
      </c>
      <c r="AW902" s="13" t="s">
        <v>29</v>
      </c>
      <c r="AX902" s="13" t="s">
        <v>75</v>
      </c>
      <c r="AY902" s="186" t="s">
        <v>271</v>
      </c>
    </row>
    <row r="903" spans="1:65" s="14" customFormat="1" x14ac:dyDescent="0.1">
      <c r="B903" s="193"/>
      <c r="D903" s="185" t="s">
        <v>280</v>
      </c>
      <c r="E903" s="194" t="s">
        <v>1</v>
      </c>
      <c r="F903" s="195" t="s">
        <v>282</v>
      </c>
      <c r="H903" s="196">
        <v>2421.12</v>
      </c>
      <c r="I903" s="197"/>
      <c r="L903" s="193"/>
      <c r="M903" s="198"/>
      <c r="N903" s="199"/>
      <c r="O903" s="199"/>
      <c r="P903" s="199"/>
      <c r="Q903" s="199"/>
      <c r="R903" s="199"/>
      <c r="S903" s="199"/>
      <c r="T903" s="200"/>
      <c r="AT903" s="194" t="s">
        <v>280</v>
      </c>
      <c r="AU903" s="194" t="s">
        <v>88</v>
      </c>
      <c r="AV903" s="14" t="s">
        <v>278</v>
      </c>
      <c r="AW903" s="14" t="s">
        <v>29</v>
      </c>
      <c r="AX903" s="14" t="s">
        <v>82</v>
      </c>
      <c r="AY903" s="194" t="s">
        <v>271</v>
      </c>
    </row>
    <row r="904" spans="1:65" s="2" customFormat="1" ht="21.75" customHeight="1" x14ac:dyDescent="0.15">
      <c r="A904" s="35"/>
      <c r="B904" s="141"/>
      <c r="C904" s="224" t="s">
        <v>1788</v>
      </c>
      <c r="D904" s="224" t="s">
        <v>1138</v>
      </c>
      <c r="E904" s="226" t="s">
        <v>1752</v>
      </c>
      <c r="F904" s="227" t="s">
        <v>4863</v>
      </c>
      <c r="G904" s="228" t="s">
        <v>289</v>
      </c>
      <c r="H904" s="229">
        <v>11.79</v>
      </c>
      <c r="I904" s="230"/>
      <c r="J904" s="229">
        <f>ROUND(I904*H904,2)</f>
        <v>0</v>
      </c>
      <c r="K904" s="231"/>
      <c r="L904" s="232"/>
      <c r="M904" s="233" t="s">
        <v>1</v>
      </c>
      <c r="N904" s="234" t="s">
        <v>41</v>
      </c>
      <c r="O904" s="61"/>
      <c r="P904" s="181">
        <f>O904*H904</f>
        <v>0</v>
      </c>
      <c r="Q904" s="181">
        <v>0.55000000000000004</v>
      </c>
      <c r="R904" s="181">
        <f>Q904*H904</f>
        <v>6.4844999999999997</v>
      </c>
      <c r="S904" s="181">
        <v>0</v>
      </c>
      <c r="T904" s="182">
        <f>S904*H904</f>
        <v>0</v>
      </c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  <c r="AE904" s="35"/>
      <c r="AR904" s="183" t="s">
        <v>478</v>
      </c>
      <c r="AT904" s="183" t="s">
        <v>1138</v>
      </c>
      <c r="AU904" s="183" t="s">
        <v>88</v>
      </c>
      <c r="AY904" s="18" t="s">
        <v>271</v>
      </c>
      <c r="BE904" s="105">
        <f>IF(N904="základná",J904,0)</f>
        <v>0</v>
      </c>
      <c r="BF904" s="105">
        <f>IF(N904="znížená",J904,0)</f>
        <v>0</v>
      </c>
      <c r="BG904" s="105">
        <f>IF(N904="zákl. prenesená",J904,0)</f>
        <v>0</v>
      </c>
      <c r="BH904" s="105">
        <f>IF(N904="zníž. prenesená",J904,0)</f>
        <v>0</v>
      </c>
      <c r="BI904" s="105">
        <f>IF(N904="nulová",J904,0)</f>
        <v>0</v>
      </c>
      <c r="BJ904" s="18" t="s">
        <v>88</v>
      </c>
      <c r="BK904" s="105">
        <f>ROUND(I904*H904,2)</f>
        <v>0</v>
      </c>
      <c r="BL904" s="18" t="s">
        <v>367</v>
      </c>
      <c r="BM904" s="183" t="s">
        <v>4864</v>
      </c>
    </row>
    <row r="905" spans="1:65" s="13" customFormat="1" x14ac:dyDescent="0.1">
      <c r="B905" s="184"/>
      <c r="D905" s="185" t="s">
        <v>280</v>
      </c>
      <c r="F905" s="187" t="s">
        <v>4865</v>
      </c>
      <c r="H905" s="188">
        <v>11.79</v>
      </c>
      <c r="I905" s="189"/>
      <c r="L905" s="184"/>
      <c r="M905" s="190"/>
      <c r="N905" s="191"/>
      <c r="O905" s="191"/>
      <c r="P905" s="191"/>
      <c r="Q905" s="191"/>
      <c r="R905" s="191"/>
      <c r="S905" s="191"/>
      <c r="T905" s="192"/>
      <c r="AT905" s="186" t="s">
        <v>280</v>
      </c>
      <c r="AU905" s="186" t="s">
        <v>88</v>
      </c>
      <c r="AV905" s="13" t="s">
        <v>88</v>
      </c>
      <c r="AW905" s="13" t="s">
        <v>3</v>
      </c>
      <c r="AX905" s="13" t="s">
        <v>82</v>
      </c>
      <c r="AY905" s="186" t="s">
        <v>271</v>
      </c>
    </row>
    <row r="906" spans="1:65" s="2" customFormat="1" ht="16.5" customHeight="1" x14ac:dyDescent="0.15">
      <c r="A906" s="35"/>
      <c r="B906" s="141"/>
      <c r="C906" s="172" t="s">
        <v>1792</v>
      </c>
      <c r="D906" s="172" t="s">
        <v>274</v>
      </c>
      <c r="E906" s="173" t="s">
        <v>1762</v>
      </c>
      <c r="F906" s="174" t="s">
        <v>1763</v>
      </c>
      <c r="G906" s="175" t="s">
        <v>319</v>
      </c>
      <c r="H906" s="176">
        <v>1452.91</v>
      </c>
      <c r="I906" s="177"/>
      <c r="J906" s="176">
        <f>ROUND(I906*H906,2)</f>
        <v>0</v>
      </c>
      <c r="K906" s="178"/>
      <c r="L906" s="36"/>
      <c r="M906" s="179" t="s">
        <v>1</v>
      </c>
      <c r="N906" s="180" t="s">
        <v>41</v>
      </c>
      <c r="O906" s="61"/>
      <c r="P906" s="181">
        <f>O906*H906</f>
        <v>0</v>
      </c>
      <c r="Q906" s="181">
        <v>0</v>
      </c>
      <c r="R906" s="181">
        <f>Q906*H906</f>
        <v>0</v>
      </c>
      <c r="S906" s="181">
        <v>0</v>
      </c>
      <c r="T906" s="182">
        <f>S906*H906</f>
        <v>0</v>
      </c>
      <c r="U906" s="35"/>
      <c r="V906" s="35"/>
      <c r="W906" s="35"/>
      <c r="X906" s="35"/>
      <c r="Y906" s="35"/>
      <c r="Z906" s="35"/>
      <c r="AA906" s="35"/>
      <c r="AB906" s="35"/>
      <c r="AC906" s="35"/>
      <c r="AD906" s="35"/>
      <c r="AE906" s="35"/>
      <c r="AR906" s="183" t="s">
        <v>367</v>
      </c>
      <c r="AT906" s="183" t="s">
        <v>274</v>
      </c>
      <c r="AU906" s="183" t="s">
        <v>88</v>
      </c>
      <c r="AY906" s="18" t="s">
        <v>271</v>
      </c>
      <c r="BE906" s="105">
        <f>IF(N906="základná",J906,0)</f>
        <v>0</v>
      </c>
      <c r="BF906" s="105">
        <f>IF(N906="znížená",J906,0)</f>
        <v>0</v>
      </c>
      <c r="BG906" s="105">
        <f>IF(N906="zákl. prenesená",J906,0)</f>
        <v>0</v>
      </c>
      <c r="BH906" s="105">
        <f>IF(N906="zníž. prenesená",J906,0)</f>
        <v>0</v>
      </c>
      <c r="BI906" s="105">
        <f>IF(N906="nulová",J906,0)</f>
        <v>0</v>
      </c>
      <c r="BJ906" s="18" t="s">
        <v>88</v>
      </c>
      <c r="BK906" s="105">
        <f>ROUND(I906*H906,2)</f>
        <v>0</v>
      </c>
      <c r="BL906" s="18" t="s">
        <v>367</v>
      </c>
      <c r="BM906" s="183" t="s">
        <v>4866</v>
      </c>
    </row>
    <row r="907" spans="1:65" s="16" customFormat="1" x14ac:dyDescent="0.1">
      <c r="B907" s="209"/>
      <c r="D907" s="185" t="s">
        <v>280</v>
      </c>
      <c r="E907" s="210" t="s">
        <v>1</v>
      </c>
      <c r="F907" s="211" t="s">
        <v>1674</v>
      </c>
      <c r="H907" s="210" t="s">
        <v>1</v>
      </c>
      <c r="I907" s="212"/>
      <c r="L907" s="209"/>
      <c r="M907" s="213"/>
      <c r="N907" s="214"/>
      <c r="O907" s="214"/>
      <c r="P907" s="214"/>
      <c r="Q907" s="214"/>
      <c r="R907" s="214"/>
      <c r="S907" s="214"/>
      <c r="T907" s="215"/>
      <c r="AT907" s="210" t="s">
        <v>280</v>
      </c>
      <c r="AU907" s="210" t="s">
        <v>88</v>
      </c>
      <c r="AV907" s="16" t="s">
        <v>82</v>
      </c>
      <c r="AW907" s="16" t="s">
        <v>29</v>
      </c>
      <c r="AX907" s="16" t="s">
        <v>75</v>
      </c>
      <c r="AY907" s="210" t="s">
        <v>271</v>
      </c>
    </row>
    <row r="908" spans="1:65" s="13" customFormat="1" x14ac:dyDescent="0.1">
      <c r="B908" s="184"/>
      <c r="D908" s="185" t="s">
        <v>280</v>
      </c>
      <c r="E908" s="186" t="s">
        <v>1</v>
      </c>
      <c r="F908" s="187" t="s">
        <v>1675</v>
      </c>
      <c r="H908" s="188">
        <v>680</v>
      </c>
      <c r="I908" s="189"/>
      <c r="L908" s="184"/>
      <c r="M908" s="190"/>
      <c r="N908" s="191"/>
      <c r="O908" s="191"/>
      <c r="P908" s="191"/>
      <c r="Q908" s="191"/>
      <c r="R908" s="191"/>
      <c r="S908" s="191"/>
      <c r="T908" s="192"/>
      <c r="AT908" s="186" t="s">
        <v>280</v>
      </c>
      <c r="AU908" s="186" t="s">
        <v>88</v>
      </c>
      <c r="AV908" s="13" t="s">
        <v>88</v>
      </c>
      <c r="AW908" s="13" t="s">
        <v>29</v>
      </c>
      <c r="AX908" s="13" t="s">
        <v>75</v>
      </c>
      <c r="AY908" s="186" t="s">
        <v>271</v>
      </c>
    </row>
    <row r="909" spans="1:65" s="13" customFormat="1" x14ac:dyDescent="0.1">
      <c r="B909" s="184"/>
      <c r="D909" s="185" t="s">
        <v>280</v>
      </c>
      <c r="E909" s="186" t="s">
        <v>1</v>
      </c>
      <c r="F909" s="187" t="s">
        <v>4848</v>
      </c>
      <c r="H909" s="188">
        <v>5.04</v>
      </c>
      <c r="I909" s="189"/>
      <c r="L909" s="184"/>
      <c r="M909" s="190"/>
      <c r="N909" s="191"/>
      <c r="O909" s="191"/>
      <c r="P909" s="191"/>
      <c r="Q909" s="191"/>
      <c r="R909" s="191"/>
      <c r="S909" s="191"/>
      <c r="T909" s="192"/>
      <c r="AT909" s="186" t="s">
        <v>280</v>
      </c>
      <c r="AU909" s="186" t="s">
        <v>88</v>
      </c>
      <c r="AV909" s="13" t="s">
        <v>88</v>
      </c>
      <c r="AW909" s="13" t="s">
        <v>29</v>
      </c>
      <c r="AX909" s="13" t="s">
        <v>75</v>
      </c>
      <c r="AY909" s="186" t="s">
        <v>271</v>
      </c>
    </row>
    <row r="910" spans="1:65" s="13" customFormat="1" x14ac:dyDescent="0.1">
      <c r="B910" s="184"/>
      <c r="D910" s="185" t="s">
        <v>280</v>
      </c>
      <c r="E910" s="186" t="s">
        <v>1</v>
      </c>
      <c r="F910" s="187" t="s">
        <v>4849</v>
      </c>
      <c r="H910" s="188">
        <v>11.6</v>
      </c>
      <c r="I910" s="189"/>
      <c r="L910" s="184"/>
      <c r="M910" s="190"/>
      <c r="N910" s="191"/>
      <c r="O910" s="191"/>
      <c r="P910" s="191"/>
      <c r="Q910" s="191"/>
      <c r="R910" s="191"/>
      <c r="S910" s="191"/>
      <c r="T910" s="192"/>
      <c r="AT910" s="186" t="s">
        <v>280</v>
      </c>
      <c r="AU910" s="186" t="s">
        <v>88</v>
      </c>
      <c r="AV910" s="13" t="s">
        <v>88</v>
      </c>
      <c r="AW910" s="13" t="s">
        <v>29</v>
      </c>
      <c r="AX910" s="13" t="s">
        <v>75</v>
      </c>
      <c r="AY910" s="186" t="s">
        <v>271</v>
      </c>
    </row>
    <row r="911" spans="1:65" s="16" customFormat="1" x14ac:dyDescent="0.1">
      <c r="B911" s="209"/>
      <c r="D911" s="185" t="s">
        <v>280</v>
      </c>
      <c r="E911" s="210" t="s">
        <v>1</v>
      </c>
      <c r="F911" s="211" t="s">
        <v>1680</v>
      </c>
      <c r="H911" s="210" t="s">
        <v>1</v>
      </c>
      <c r="I911" s="212"/>
      <c r="L911" s="209"/>
      <c r="M911" s="213"/>
      <c r="N911" s="214"/>
      <c r="O911" s="214"/>
      <c r="P911" s="214"/>
      <c r="Q911" s="214"/>
      <c r="R911" s="214"/>
      <c r="S911" s="214"/>
      <c r="T911" s="215"/>
      <c r="AT911" s="210" t="s">
        <v>280</v>
      </c>
      <c r="AU911" s="210" t="s">
        <v>88</v>
      </c>
      <c r="AV911" s="16" t="s">
        <v>82</v>
      </c>
      <c r="AW911" s="16" t="s">
        <v>29</v>
      </c>
      <c r="AX911" s="16" t="s">
        <v>75</v>
      </c>
      <c r="AY911" s="210" t="s">
        <v>271</v>
      </c>
    </row>
    <row r="912" spans="1:65" s="13" customFormat="1" x14ac:dyDescent="0.1">
      <c r="B912" s="184"/>
      <c r="D912" s="185" t="s">
        <v>280</v>
      </c>
      <c r="E912" s="186" t="s">
        <v>1</v>
      </c>
      <c r="F912" s="187" t="s">
        <v>4852</v>
      </c>
      <c r="H912" s="188">
        <v>659.6</v>
      </c>
      <c r="I912" s="189"/>
      <c r="L912" s="184"/>
      <c r="M912" s="190"/>
      <c r="N912" s="191"/>
      <c r="O912" s="191"/>
      <c r="P912" s="191"/>
      <c r="Q912" s="191"/>
      <c r="R912" s="191"/>
      <c r="S912" s="191"/>
      <c r="T912" s="192"/>
      <c r="AT912" s="186" t="s">
        <v>280</v>
      </c>
      <c r="AU912" s="186" t="s">
        <v>88</v>
      </c>
      <c r="AV912" s="13" t="s">
        <v>88</v>
      </c>
      <c r="AW912" s="13" t="s">
        <v>29</v>
      </c>
      <c r="AX912" s="13" t="s">
        <v>75</v>
      </c>
      <c r="AY912" s="186" t="s">
        <v>271</v>
      </c>
    </row>
    <row r="913" spans="1:65" s="13" customFormat="1" x14ac:dyDescent="0.1">
      <c r="B913" s="184"/>
      <c r="D913" s="185" t="s">
        <v>280</v>
      </c>
      <c r="E913" s="186" t="s">
        <v>1</v>
      </c>
      <c r="F913" s="187" t="s">
        <v>4853</v>
      </c>
      <c r="H913" s="188">
        <v>10.08</v>
      </c>
      <c r="I913" s="189"/>
      <c r="L913" s="184"/>
      <c r="M913" s="190"/>
      <c r="N913" s="191"/>
      <c r="O913" s="191"/>
      <c r="P913" s="191"/>
      <c r="Q913" s="191"/>
      <c r="R913" s="191"/>
      <c r="S913" s="191"/>
      <c r="T913" s="192"/>
      <c r="AT913" s="186" t="s">
        <v>280</v>
      </c>
      <c r="AU913" s="186" t="s">
        <v>88</v>
      </c>
      <c r="AV913" s="13" t="s">
        <v>88</v>
      </c>
      <c r="AW913" s="13" t="s">
        <v>29</v>
      </c>
      <c r="AX913" s="13" t="s">
        <v>75</v>
      </c>
      <c r="AY913" s="186" t="s">
        <v>271</v>
      </c>
    </row>
    <row r="914" spans="1:65" s="13" customFormat="1" x14ac:dyDescent="0.1">
      <c r="B914" s="184"/>
      <c r="D914" s="185" t="s">
        <v>280</v>
      </c>
      <c r="E914" s="186" t="s">
        <v>1</v>
      </c>
      <c r="F914" s="187" t="s">
        <v>4854</v>
      </c>
      <c r="H914" s="188">
        <v>17.399999999999999</v>
      </c>
      <c r="I914" s="189"/>
      <c r="L914" s="184"/>
      <c r="M914" s="190"/>
      <c r="N914" s="191"/>
      <c r="O914" s="191"/>
      <c r="P914" s="191"/>
      <c r="Q914" s="191"/>
      <c r="R914" s="191"/>
      <c r="S914" s="191"/>
      <c r="T914" s="192"/>
      <c r="AT914" s="186" t="s">
        <v>280</v>
      </c>
      <c r="AU914" s="186" t="s">
        <v>88</v>
      </c>
      <c r="AV914" s="13" t="s">
        <v>88</v>
      </c>
      <c r="AW914" s="13" t="s">
        <v>29</v>
      </c>
      <c r="AX914" s="13" t="s">
        <v>75</v>
      </c>
      <c r="AY914" s="186" t="s">
        <v>271</v>
      </c>
    </row>
    <row r="915" spans="1:65" s="15" customFormat="1" x14ac:dyDescent="0.1">
      <c r="B915" s="201"/>
      <c r="D915" s="185" t="s">
        <v>280</v>
      </c>
      <c r="E915" s="202" t="s">
        <v>740</v>
      </c>
      <c r="F915" s="203" t="s">
        <v>293</v>
      </c>
      <c r="H915" s="204">
        <v>1383.72</v>
      </c>
      <c r="I915" s="205"/>
      <c r="L915" s="201"/>
      <c r="M915" s="206"/>
      <c r="N915" s="207"/>
      <c r="O915" s="207"/>
      <c r="P915" s="207"/>
      <c r="Q915" s="207"/>
      <c r="R915" s="207"/>
      <c r="S915" s="207"/>
      <c r="T915" s="208"/>
      <c r="AT915" s="202" t="s">
        <v>280</v>
      </c>
      <c r="AU915" s="202" t="s">
        <v>88</v>
      </c>
      <c r="AV915" s="15" t="s">
        <v>286</v>
      </c>
      <c r="AW915" s="15" t="s">
        <v>29</v>
      </c>
      <c r="AX915" s="15" t="s">
        <v>75</v>
      </c>
      <c r="AY915" s="202" t="s">
        <v>271</v>
      </c>
    </row>
    <row r="916" spans="1:65" s="13" customFormat="1" x14ac:dyDescent="0.1">
      <c r="B916" s="184"/>
      <c r="D916" s="185" t="s">
        <v>280</v>
      </c>
      <c r="E916" s="186" t="s">
        <v>1</v>
      </c>
      <c r="F916" s="187" t="s">
        <v>1765</v>
      </c>
      <c r="H916" s="188">
        <v>69.19</v>
      </c>
      <c r="I916" s="189"/>
      <c r="L916" s="184"/>
      <c r="M916" s="190"/>
      <c r="N916" s="191"/>
      <c r="O916" s="191"/>
      <c r="P916" s="191"/>
      <c r="Q916" s="191"/>
      <c r="R916" s="191"/>
      <c r="S916" s="191"/>
      <c r="T916" s="192"/>
      <c r="AT916" s="186" t="s">
        <v>280</v>
      </c>
      <c r="AU916" s="186" t="s">
        <v>88</v>
      </c>
      <c r="AV916" s="13" t="s">
        <v>88</v>
      </c>
      <c r="AW916" s="13" t="s">
        <v>29</v>
      </c>
      <c r="AX916" s="13" t="s">
        <v>75</v>
      </c>
      <c r="AY916" s="186" t="s">
        <v>271</v>
      </c>
    </row>
    <row r="917" spans="1:65" s="14" customFormat="1" x14ac:dyDescent="0.1">
      <c r="B917" s="193"/>
      <c r="D917" s="185" t="s">
        <v>280</v>
      </c>
      <c r="E917" s="194" t="s">
        <v>1</v>
      </c>
      <c r="F917" s="195" t="s">
        <v>282</v>
      </c>
      <c r="H917" s="196">
        <v>1452.91</v>
      </c>
      <c r="I917" s="197"/>
      <c r="L917" s="193"/>
      <c r="M917" s="198"/>
      <c r="N917" s="199"/>
      <c r="O917" s="199"/>
      <c r="P917" s="199"/>
      <c r="Q917" s="199"/>
      <c r="R917" s="199"/>
      <c r="S917" s="199"/>
      <c r="T917" s="200"/>
      <c r="AT917" s="194" t="s">
        <v>280</v>
      </c>
      <c r="AU917" s="194" t="s">
        <v>88</v>
      </c>
      <c r="AV917" s="14" t="s">
        <v>278</v>
      </c>
      <c r="AW917" s="14" t="s">
        <v>29</v>
      </c>
      <c r="AX917" s="14" t="s">
        <v>82</v>
      </c>
      <c r="AY917" s="194" t="s">
        <v>271</v>
      </c>
    </row>
    <row r="918" spans="1:65" s="2" customFormat="1" ht="21.75" customHeight="1" x14ac:dyDescent="0.15">
      <c r="A918" s="35"/>
      <c r="B918" s="141"/>
      <c r="C918" s="224" t="s">
        <v>1800</v>
      </c>
      <c r="D918" s="224" t="s">
        <v>1138</v>
      </c>
      <c r="E918" s="226" t="s">
        <v>1752</v>
      </c>
      <c r="F918" s="227" t="s">
        <v>4863</v>
      </c>
      <c r="G918" s="228" t="s">
        <v>289</v>
      </c>
      <c r="H918" s="229">
        <v>3.92</v>
      </c>
      <c r="I918" s="230"/>
      <c r="J918" s="229">
        <f>ROUND(I918*H918,2)</f>
        <v>0</v>
      </c>
      <c r="K918" s="231"/>
      <c r="L918" s="232"/>
      <c r="M918" s="233" t="s">
        <v>1</v>
      </c>
      <c r="N918" s="234" t="s">
        <v>41</v>
      </c>
      <c r="O918" s="61"/>
      <c r="P918" s="181">
        <f>O918*H918</f>
        <v>0</v>
      </c>
      <c r="Q918" s="181">
        <v>0.55000000000000004</v>
      </c>
      <c r="R918" s="181">
        <f>Q918*H918</f>
        <v>2.1560000000000001</v>
      </c>
      <c r="S918" s="181">
        <v>0</v>
      </c>
      <c r="T918" s="182">
        <f>S918*H918</f>
        <v>0</v>
      </c>
      <c r="U918" s="35"/>
      <c r="V918" s="35"/>
      <c r="W918" s="35"/>
      <c r="X918" s="35"/>
      <c r="Y918" s="35"/>
      <c r="Z918" s="35"/>
      <c r="AA918" s="35"/>
      <c r="AB918" s="35"/>
      <c r="AC918" s="35"/>
      <c r="AD918" s="35"/>
      <c r="AE918" s="35"/>
      <c r="AR918" s="183" t="s">
        <v>478</v>
      </c>
      <c r="AT918" s="183" t="s">
        <v>1138</v>
      </c>
      <c r="AU918" s="183" t="s">
        <v>88</v>
      </c>
      <c r="AY918" s="18" t="s">
        <v>271</v>
      </c>
      <c r="BE918" s="105">
        <f>IF(N918="základná",J918,0)</f>
        <v>0</v>
      </c>
      <c r="BF918" s="105">
        <f>IF(N918="znížená",J918,0)</f>
        <v>0</v>
      </c>
      <c r="BG918" s="105">
        <f>IF(N918="zákl. prenesená",J918,0)</f>
        <v>0</v>
      </c>
      <c r="BH918" s="105">
        <f>IF(N918="zníž. prenesená",J918,0)</f>
        <v>0</v>
      </c>
      <c r="BI918" s="105">
        <f>IF(N918="nulová",J918,0)</f>
        <v>0</v>
      </c>
      <c r="BJ918" s="18" t="s">
        <v>88</v>
      </c>
      <c r="BK918" s="105">
        <f>ROUND(I918*H918,2)</f>
        <v>0</v>
      </c>
      <c r="BL918" s="18" t="s">
        <v>367</v>
      </c>
      <c r="BM918" s="183" t="s">
        <v>4867</v>
      </c>
    </row>
    <row r="919" spans="1:65" s="13" customFormat="1" x14ac:dyDescent="0.1">
      <c r="B919" s="184"/>
      <c r="D919" s="185" t="s">
        <v>280</v>
      </c>
      <c r="F919" s="187" t="s">
        <v>4868</v>
      </c>
      <c r="H919" s="188">
        <v>3.92</v>
      </c>
      <c r="I919" s="189"/>
      <c r="L919" s="184"/>
      <c r="M919" s="190"/>
      <c r="N919" s="191"/>
      <c r="O919" s="191"/>
      <c r="P919" s="191"/>
      <c r="Q919" s="191"/>
      <c r="R919" s="191"/>
      <c r="S919" s="191"/>
      <c r="T919" s="192"/>
      <c r="AT919" s="186" t="s">
        <v>280</v>
      </c>
      <c r="AU919" s="186" t="s">
        <v>88</v>
      </c>
      <c r="AV919" s="13" t="s">
        <v>88</v>
      </c>
      <c r="AW919" s="13" t="s">
        <v>3</v>
      </c>
      <c r="AX919" s="13" t="s">
        <v>82</v>
      </c>
      <c r="AY919" s="186" t="s">
        <v>271</v>
      </c>
    </row>
    <row r="920" spans="1:65" s="2" customFormat="1" ht="44.25" customHeight="1" x14ac:dyDescent="0.15">
      <c r="A920" s="35"/>
      <c r="B920" s="141"/>
      <c r="C920" s="172" t="s">
        <v>1804</v>
      </c>
      <c r="D920" s="172" t="s">
        <v>274</v>
      </c>
      <c r="E920" s="173" t="s">
        <v>1774</v>
      </c>
      <c r="F920" s="174" t="s">
        <v>1775</v>
      </c>
      <c r="G920" s="175" t="s">
        <v>289</v>
      </c>
      <c r="H920" s="176">
        <v>46.73</v>
      </c>
      <c r="I920" s="177"/>
      <c r="J920" s="176">
        <f>ROUND(I920*H920,2)</f>
        <v>0</v>
      </c>
      <c r="K920" s="178"/>
      <c r="L920" s="36"/>
      <c r="M920" s="179" t="s">
        <v>1</v>
      </c>
      <c r="N920" s="180" t="s">
        <v>41</v>
      </c>
      <c r="O920" s="61"/>
      <c r="P920" s="181">
        <f>O920*H920</f>
        <v>0</v>
      </c>
      <c r="Q920" s="181">
        <v>2.3115177000000001E-2</v>
      </c>
      <c r="R920" s="181">
        <f>Q920*H920</f>
        <v>1.08017222121</v>
      </c>
      <c r="S920" s="181">
        <v>0</v>
      </c>
      <c r="T920" s="182">
        <f>S920*H920</f>
        <v>0</v>
      </c>
      <c r="U920" s="35"/>
      <c r="V920" s="35"/>
      <c r="W920" s="35"/>
      <c r="X920" s="35"/>
      <c r="Y920" s="35"/>
      <c r="Z920" s="35"/>
      <c r="AA920" s="35"/>
      <c r="AB920" s="35"/>
      <c r="AC920" s="35"/>
      <c r="AD920" s="35"/>
      <c r="AE920" s="35"/>
      <c r="AR920" s="183" t="s">
        <v>367</v>
      </c>
      <c r="AT920" s="183" t="s">
        <v>274</v>
      </c>
      <c r="AU920" s="183" t="s">
        <v>88</v>
      </c>
      <c r="AY920" s="18" t="s">
        <v>271</v>
      </c>
      <c r="BE920" s="105">
        <f>IF(N920="základná",J920,0)</f>
        <v>0</v>
      </c>
      <c r="BF920" s="105">
        <f>IF(N920="znížená",J920,0)</f>
        <v>0</v>
      </c>
      <c r="BG920" s="105">
        <f>IF(N920="zákl. prenesená",J920,0)</f>
        <v>0</v>
      </c>
      <c r="BH920" s="105">
        <f>IF(N920="zníž. prenesená",J920,0)</f>
        <v>0</v>
      </c>
      <c r="BI920" s="105">
        <f>IF(N920="nulová",J920,0)</f>
        <v>0</v>
      </c>
      <c r="BJ920" s="18" t="s">
        <v>88</v>
      </c>
      <c r="BK920" s="105">
        <f>ROUND(I920*H920,2)</f>
        <v>0</v>
      </c>
      <c r="BL920" s="18" t="s">
        <v>367</v>
      </c>
      <c r="BM920" s="183" t="s">
        <v>1776</v>
      </c>
    </row>
    <row r="921" spans="1:65" s="16" customFormat="1" x14ac:dyDescent="0.1">
      <c r="B921" s="209"/>
      <c r="D921" s="185" t="s">
        <v>280</v>
      </c>
      <c r="E921" s="210" t="s">
        <v>1</v>
      </c>
      <c r="F921" s="211" t="s">
        <v>1674</v>
      </c>
      <c r="H921" s="210" t="s">
        <v>1</v>
      </c>
      <c r="I921" s="212"/>
      <c r="L921" s="209"/>
      <c r="M921" s="213"/>
      <c r="N921" s="214"/>
      <c r="O921" s="214"/>
      <c r="P921" s="214"/>
      <c r="Q921" s="214"/>
      <c r="R921" s="214"/>
      <c r="S921" s="214"/>
      <c r="T921" s="215"/>
      <c r="AT921" s="210" t="s">
        <v>280</v>
      </c>
      <c r="AU921" s="210" t="s">
        <v>88</v>
      </c>
      <c r="AV921" s="16" t="s">
        <v>82</v>
      </c>
      <c r="AW921" s="16" t="s">
        <v>29</v>
      </c>
      <c r="AX921" s="16" t="s">
        <v>75</v>
      </c>
      <c r="AY921" s="210" t="s">
        <v>271</v>
      </c>
    </row>
    <row r="922" spans="1:65" s="13" customFormat="1" x14ac:dyDescent="0.1">
      <c r="B922" s="184"/>
      <c r="D922" s="185" t="s">
        <v>280</v>
      </c>
      <c r="E922" s="186" t="s">
        <v>1</v>
      </c>
      <c r="F922" s="187" t="s">
        <v>4869</v>
      </c>
      <c r="H922" s="188">
        <v>23.41</v>
      </c>
      <c r="I922" s="189"/>
      <c r="L922" s="184"/>
      <c r="M922" s="190"/>
      <c r="N922" s="191"/>
      <c r="O922" s="191"/>
      <c r="P922" s="191"/>
      <c r="Q922" s="191"/>
      <c r="R922" s="191"/>
      <c r="S922" s="191"/>
      <c r="T922" s="192"/>
      <c r="AT922" s="186" t="s">
        <v>280</v>
      </c>
      <c r="AU922" s="186" t="s">
        <v>88</v>
      </c>
      <c r="AV922" s="13" t="s">
        <v>88</v>
      </c>
      <c r="AW922" s="13" t="s">
        <v>29</v>
      </c>
      <c r="AX922" s="13" t="s">
        <v>75</v>
      </c>
      <c r="AY922" s="186" t="s">
        <v>271</v>
      </c>
    </row>
    <row r="923" spans="1:65" s="16" customFormat="1" x14ac:dyDescent="0.1">
      <c r="B923" s="209"/>
      <c r="D923" s="185" t="s">
        <v>280</v>
      </c>
      <c r="E923" s="210" t="s">
        <v>1</v>
      </c>
      <c r="F923" s="211" t="s">
        <v>1680</v>
      </c>
      <c r="H923" s="210" t="s">
        <v>1</v>
      </c>
      <c r="I923" s="212"/>
      <c r="L923" s="209"/>
      <c r="M923" s="213"/>
      <c r="N923" s="214"/>
      <c r="O923" s="214"/>
      <c r="P923" s="214"/>
      <c r="Q923" s="214"/>
      <c r="R923" s="214"/>
      <c r="S923" s="214"/>
      <c r="T923" s="215"/>
      <c r="AT923" s="210" t="s">
        <v>280</v>
      </c>
      <c r="AU923" s="210" t="s">
        <v>88</v>
      </c>
      <c r="AV923" s="16" t="s">
        <v>82</v>
      </c>
      <c r="AW923" s="16" t="s">
        <v>29</v>
      </c>
      <c r="AX923" s="16" t="s">
        <v>75</v>
      </c>
      <c r="AY923" s="210" t="s">
        <v>271</v>
      </c>
    </row>
    <row r="924" spans="1:65" s="13" customFormat="1" x14ac:dyDescent="0.1">
      <c r="B924" s="184"/>
      <c r="D924" s="185" t="s">
        <v>280</v>
      </c>
      <c r="E924" s="186" t="s">
        <v>1</v>
      </c>
      <c r="F924" s="187" t="s">
        <v>4870</v>
      </c>
      <c r="H924" s="188">
        <v>23.32</v>
      </c>
      <c r="I924" s="189"/>
      <c r="L924" s="184"/>
      <c r="M924" s="190"/>
      <c r="N924" s="191"/>
      <c r="O924" s="191"/>
      <c r="P924" s="191"/>
      <c r="Q924" s="191"/>
      <c r="R924" s="191"/>
      <c r="S924" s="191"/>
      <c r="T924" s="192"/>
      <c r="AT924" s="186" t="s">
        <v>280</v>
      </c>
      <c r="AU924" s="186" t="s">
        <v>88</v>
      </c>
      <c r="AV924" s="13" t="s">
        <v>88</v>
      </c>
      <c r="AW924" s="13" t="s">
        <v>29</v>
      </c>
      <c r="AX924" s="13" t="s">
        <v>75</v>
      </c>
      <c r="AY924" s="186" t="s">
        <v>271</v>
      </c>
    </row>
    <row r="925" spans="1:65" s="14" customFormat="1" x14ac:dyDescent="0.1">
      <c r="B925" s="193"/>
      <c r="D925" s="185" t="s">
        <v>280</v>
      </c>
      <c r="E925" s="194" t="s">
        <v>1</v>
      </c>
      <c r="F925" s="195" t="s">
        <v>282</v>
      </c>
      <c r="H925" s="196">
        <v>46.73</v>
      </c>
      <c r="I925" s="197"/>
      <c r="L925" s="193"/>
      <c r="M925" s="198"/>
      <c r="N925" s="199"/>
      <c r="O925" s="199"/>
      <c r="P925" s="199"/>
      <c r="Q925" s="199"/>
      <c r="R925" s="199"/>
      <c r="S925" s="199"/>
      <c r="T925" s="200"/>
      <c r="AT925" s="194" t="s">
        <v>280</v>
      </c>
      <c r="AU925" s="194" t="s">
        <v>88</v>
      </c>
      <c r="AV925" s="14" t="s">
        <v>278</v>
      </c>
      <c r="AW925" s="14" t="s">
        <v>29</v>
      </c>
      <c r="AX925" s="14" t="s">
        <v>82</v>
      </c>
      <c r="AY925" s="194" t="s">
        <v>271</v>
      </c>
    </row>
    <row r="926" spans="1:65" s="2" customFormat="1" ht="33" customHeight="1" x14ac:dyDescent="0.15">
      <c r="A926" s="35"/>
      <c r="B926" s="141"/>
      <c r="C926" s="172" t="s">
        <v>1809</v>
      </c>
      <c r="D926" s="172" t="s">
        <v>274</v>
      </c>
      <c r="E926" s="173" t="s">
        <v>1780</v>
      </c>
      <c r="F926" s="174" t="s">
        <v>1781</v>
      </c>
      <c r="G926" s="175" t="s">
        <v>277</v>
      </c>
      <c r="H926" s="176">
        <v>220.17</v>
      </c>
      <c r="I926" s="177"/>
      <c r="J926" s="176">
        <f>ROUND(I926*H926,2)</f>
        <v>0</v>
      </c>
      <c r="K926" s="178"/>
      <c r="L926" s="36"/>
      <c r="M926" s="179" t="s">
        <v>1</v>
      </c>
      <c r="N926" s="180" t="s">
        <v>41</v>
      </c>
      <c r="O926" s="61"/>
      <c r="P926" s="181">
        <f>O926*H926</f>
        <v>0</v>
      </c>
      <c r="Q926" s="181">
        <v>1.0307200000000001E-2</v>
      </c>
      <c r="R926" s="181">
        <f>Q926*H926</f>
        <v>2.2693362239999999</v>
      </c>
      <c r="S926" s="181">
        <v>0</v>
      </c>
      <c r="T926" s="182">
        <f>S926*H926</f>
        <v>0</v>
      </c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  <c r="AE926" s="35"/>
      <c r="AR926" s="183" t="s">
        <v>367</v>
      </c>
      <c r="AT926" s="183" t="s">
        <v>274</v>
      </c>
      <c r="AU926" s="183" t="s">
        <v>88</v>
      </c>
      <c r="AY926" s="18" t="s">
        <v>271</v>
      </c>
      <c r="BE926" s="105">
        <f>IF(N926="základná",J926,0)</f>
        <v>0</v>
      </c>
      <c r="BF926" s="105">
        <f>IF(N926="znížená",J926,0)</f>
        <v>0</v>
      </c>
      <c r="BG926" s="105">
        <f>IF(N926="zákl. prenesená",J926,0)</f>
        <v>0</v>
      </c>
      <c r="BH926" s="105">
        <f>IF(N926="zníž. prenesená",J926,0)</f>
        <v>0</v>
      </c>
      <c r="BI926" s="105">
        <f>IF(N926="nulová",J926,0)</f>
        <v>0</v>
      </c>
      <c r="BJ926" s="18" t="s">
        <v>88</v>
      </c>
      <c r="BK926" s="105">
        <f>ROUND(I926*H926,2)</f>
        <v>0</v>
      </c>
      <c r="BL926" s="18" t="s">
        <v>367</v>
      </c>
      <c r="BM926" s="183" t="s">
        <v>4871</v>
      </c>
    </row>
    <row r="927" spans="1:65" s="13" customFormat="1" x14ac:dyDescent="0.1">
      <c r="B927" s="184"/>
      <c r="D927" s="185" t="s">
        <v>280</v>
      </c>
      <c r="E927" s="186" t="s">
        <v>1</v>
      </c>
      <c r="F927" s="187" t="s">
        <v>837</v>
      </c>
      <c r="H927" s="188">
        <v>106.61</v>
      </c>
      <c r="I927" s="189"/>
      <c r="L927" s="184"/>
      <c r="M927" s="190"/>
      <c r="N927" s="191"/>
      <c r="O927" s="191"/>
      <c r="P927" s="191"/>
      <c r="Q927" s="191"/>
      <c r="R927" s="191"/>
      <c r="S927" s="191"/>
      <c r="T927" s="192"/>
      <c r="AT927" s="186" t="s">
        <v>280</v>
      </c>
      <c r="AU927" s="186" t="s">
        <v>88</v>
      </c>
      <c r="AV927" s="13" t="s">
        <v>88</v>
      </c>
      <c r="AW927" s="13" t="s">
        <v>29</v>
      </c>
      <c r="AX927" s="13" t="s">
        <v>75</v>
      </c>
      <c r="AY927" s="186" t="s">
        <v>271</v>
      </c>
    </row>
    <row r="928" spans="1:65" s="13" customFormat="1" ht="28.5" x14ac:dyDescent="0.1">
      <c r="B928" s="184"/>
      <c r="D928" s="185" t="s">
        <v>280</v>
      </c>
      <c r="E928" s="186" t="s">
        <v>805</v>
      </c>
      <c r="F928" s="187" t="s">
        <v>1783</v>
      </c>
      <c r="H928" s="188">
        <v>113.56</v>
      </c>
      <c r="I928" s="189"/>
      <c r="L928" s="184"/>
      <c r="M928" s="190"/>
      <c r="N928" s="191"/>
      <c r="O928" s="191"/>
      <c r="P928" s="191"/>
      <c r="Q928" s="191"/>
      <c r="R928" s="191"/>
      <c r="S928" s="191"/>
      <c r="T928" s="192"/>
      <c r="AT928" s="186" t="s">
        <v>280</v>
      </c>
      <c r="AU928" s="186" t="s">
        <v>88</v>
      </c>
      <c r="AV928" s="13" t="s">
        <v>88</v>
      </c>
      <c r="AW928" s="13" t="s">
        <v>29</v>
      </c>
      <c r="AX928" s="13" t="s">
        <v>75</v>
      </c>
      <c r="AY928" s="186" t="s">
        <v>271</v>
      </c>
    </row>
    <row r="929" spans="1:65" s="14" customFormat="1" x14ac:dyDescent="0.1">
      <c r="B929" s="193"/>
      <c r="D929" s="185" t="s">
        <v>280</v>
      </c>
      <c r="E929" s="194" t="s">
        <v>1</v>
      </c>
      <c r="F929" s="195" t="s">
        <v>282</v>
      </c>
      <c r="H929" s="196">
        <v>220.17</v>
      </c>
      <c r="I929" s="197"/>
      <c r="L929" s="193"/>
      <c r="M929" s="198"/>
      <c r="N929" s="199"/>
      <c r="O929" s="199"/>
      <c r="P929" s="199"/>
      <c r="Q929" s="199"/>
      <c r="R929" s="199"/>
      <c r="S929" s="199"/>
      <c r="T929" s="200"/>
      <c r="AT929" s="194" t="s">
        <v>280</v>
      </c>
      <c r="AU929" s="194" t="s">
        <v>88</v>
      </c>
      <c r="AV929" s="14" t="s">
        <v>278</v>
      </c>
      <c r="AW929" s="14" t="s">
        <v>29</v>
      </c>
      <c r="AX929" s="14" t="s">
        <v>82</v>
      </c>
      <c r="AY929" s="194" t="s">
        <v>271</v>
      </c>
    </row>
    <row r="930" spans="1:65" s="2" customFormat="1" ht="33" customHeight="1" x14ac:dyDescent="0.15">
      <c r="A930" s="35"/>
      <c r="B930" s="141"/>
      <c r="C930" s="172" t="s">
        <v>1814</v>
      </c>
      <c r="D930" s="216" t="s">
        <v>274</v>
      </c>
      <c r="E930" s="173" t="s">
        <v>1785</v>
      </c>
      <c r="F930" s="174" t="s">
        <v>1786</v>
      </c>
      <c r="G930" s="175" t="s">
        <v>277</v>
      </c>
      <c r="H930" s="176">
        <v>104.66</v>
      </c>
      <c r="I930" s="177"/>
      <c r="J930" s="176">
        <f>ROUND(I930*H930,2)</f>
        <v>0</v>
      </c>
      <c r="K930" s="178"/>
      <c r="L930" s="36"/>
      <c r="M930" s="179" t="s">
        <v>1</v>
      </c>
      <c r="N930" s="180" t="s">
        <v>41</v>
      </c>
      <c r="O930" s="61"/>
      <c r="P930" s="181">
        <f>O930*H930</f>
        <v>0</v>
      </c>
      <c r="Q930" s="181">
        <v>1.11E-2</v>
      </c>
      <c r="R930" s="181">
        <f>Q930*H930</f>
        <v>1.161726</v>
      </c>
      <c r="S930" s="181">
        <v>0</v>
      </c>
      <c r="T930" s="182">
        <f>S930*H930</f>
        <v>0</v>
      </c>
      <c r="U930" s="35"/>
      <c r="V930" s="35"/>
      <c r="W930" s="35"/>
      <c r="X930" s="35"/>
      <c r="Y930" s="35"/>
      <c r="Z930" s="35"/>
      <c r="AA930" s="35"/>
      <c r="AB930" s="35"/>
      <c r="AC930" s="35"/>
      <c r="AD930" s="35"/>
      <c r="AE930" s="35"/>
      <c r="AR930" s="183" t="s">
        <v>367</v>
      </c>
      <c r="AT930" s="183" t="s">
        <v>274</v>
      </c>
      <c r="AU930" s="183" t="s">
        <v>88</v>
      </c>
      <c r="AY930" s="18" t="s">
        <v>271</v>
      </c>
      <c r="BE930" s="105">
        <f>IF(N930="základná",J930,0)</f>
        <v>0</v>
      </c>
      <c r="BF930" s="105">
        <f>IF(N930="znížená",J930,0)</f>
        <v>0</v>
      </c>
      <c r="BG930" s="105">
        <f>IF(N930="zákl. prenesená",J930,0)</f>
        <v>0</v>
      </c>
      <c r="BH930" s="105">
        <f>IF(N930="zníž. prenesená",J930,0)</f>
        <v>0</v>
      </c>
      <c r="BI930" s="105">
        <f>IF(N930="nulová",J930,0)</f>
        <v>0</v>
      </c>
      <c r="BJ930" s="18" t="s">
        <v>88</v>
      </c>
      <c r="BK930" s="105">
        <f>ROUND(I930*H930,2)</f>
        <v>0</v>
      </c>
      <c r="BL930" s="18" t="s">
        <v>367</v>
      </c>
      <c r="BM930" s="183" t="s">
        <v>4872</v>
      </c>
    </row>
    <row r="931" spans="1:65" s="13" customFormat="1" x14ac:dyDescent="0.1">
      <c r="B931" s="184"/>
      <c r="D931" s="185" t="s">
        <v>280</v>
      </c>
      <c r="E931" s="186" t="s">
        <v>1</v>
      </c>
      <c r="F931" s="187" t="s">
        <v>820</v>
      </c>
      <c r="H931" s="188">
        <v>104.66</v>
      </c>
      <c r="I931" s="189"/>
      <c r="L931" s="184"/>
      <c r="M931" s="190"/>
      <c r="N931" s="191"/>
      <c r="O931" s="191"/>
      <c r="P931" s="191"/>
      <c r="Q931" s="191"/>
      <c r="R931" s="191"/>
      <c r="S931" s="191"/>
      <c r="T931" s="192"/>
      <c r="AT931" s="186" t="s">
        <v>280</v>
      </c>
      <c r="AU931" s="186" t="s">
        <v>88</v>
      </c>
      <c r="AV931" s="13" t="s">
        <v>88</v>
      </c>
      <c r="AW931" s="13" t="s">
        <v>29</v>
      </c>
      <c r="AX931" s="13" t="s">
        <v>75</v>
      </c>
      <c r="AY931" s="186" t="s">
        <v>271</v>
      </c>
    </row>
    <row r="932" spans="1:65" s="14" customFormat="1" x14ac:dyDescent="0.1">
      <c r="B932" s="193"/>
      <c r="D932" s="185" t="s">
        <v>280</v>
      </c>
      <c r="E932" s="194" t="s">
        <v>1</v>
      </c>
      <c r="F932" s="195" t="s">
        <v>282</v>
      </c>
      <c r="H932" s="196">
        <v>104.66</v>
      </c>
      <c r="I932" s="197"/>
      <c r="L932" s="193"/>
      <c r="M932" s="198"/>
      <c r="N932" s="199"/>
      <c r="O932" s="199"/>
      <c r="P932" s="199"/>
      <c r="Q932" s="199"/>
      <c r="R932" s="199"/>
      <c r="S932" s="199"/>
      <c r="T932" s="200"/>
      <c r="AT932" s="194" t="s">
        <v>280</v>
      </c>
      <c r="AU932" s="194" t="s">
        <v>88</v>
      </c>
      <c r="AV932" s="14" t="s">
        <v>278</v>
      </c>
      <c r="AW932" s="14" t="s">
        <v>29</v>
      </c>
      <c r="AX932" s="14" t="s">
        <v>82</v>
      </c>
      <c r="AY932" s="194" t="s">
        <v>271</v>
      </c>
    </row>
    <row r="933" spans="1:65" s="2" customFormat="1" ht="33" customHeight="1" x14ac:dyDescent="0.15">
      <c r="A933" s="35"/>
      <c r="B933" s="141"/>
      <c r="C933" s="172" t="s">
        <v>1820</v>
      </c>
      <c r="D933" s="238" t="s">
        <v>274</v>
      </c>
      <c r="E933" s="173" t="s">
        <v>1789</v>
      </c>
      <c r="F933" s="174" t="s">
        <v>1790</v>
      </c>
      <c r="G933" s="175" t="s">
        <v>277</v>
      </c>
      <c r="H933" s="176">
        <v>103</v>
      </c>
      <c r="I933" s="177"/>
      <c r="J933" s="176">
        <f>ROUND(I933*H933,2)</f>
        <v>0</v>
      </c>
      <c r="K933" s="178"/>
      <c r="L933" s="36"/>
      <c r="M933" s="179" t="s">
        <v>1</v>
      </c>
      <c r="N933" s="180" t="s">
        <v>41</v>
      </c>
      <c r="O933" s="61"/>
      <c r="P933" s="181">
        <f>O933*H933</f>
        <v>0</v>
      </c>
      <c r="Q933" s="181">
        <v>1.11E-2</v>
      </c>
      <c r="R933" s="181">
        <f>Q933*H933</f>
        <v>1.1433</v>
      </c>
      <c r="S933" s="181">
        <v>0</v>
      </c>
      <c r="T933" s="182">
        <f>S933*H933</f>
        <v>0</v>
      </c>
      <c r="U933" s="35"/>
      <c r="V933" s="35"/>
      <c r="W933" s="35"/>
      <c r="X933" s="35"/>
      <c r="Y933" s="35"/>
      <c r="Z933" s="35"/>
      <c r="AA933" s="35"/>
      <c r="AB933" s="35"/>
      <c r="AC933" s="35"/>
      <c r="AD933" s="35"/>
      <c r="AE933" s="35"/>
      <c r="AR933" s="183" t="s">
        <v>367</v>
      </c>
      <c r="AT933" s="183" t="s">
        <v>274</v>
      </c>
      <c r="AU933" s="183" t="s">
        <v>88</v>
      </c>
      <c r="AY933" s="18" t="s">
        <v>271</v>
      </c>
      <c r="BE933" s="105">
        <f>IF(N933="základná",J933,0)</f>
        <v>0</v>
      </c>
      <c r="BF933" s="105">
        <f>IF(N933="znížená",J933,0)</f>
        <v>0</v>
      </c>
      <c r="BG933" s="105">
        <f>IF(N933="zákl. prenesená",J933,0)</f>
        <v>0</v>
      </c>
      <c r="BH933" s="105">
        <f>IF(N933="zníž. prenesená",J933,0)</f>
        <v>0</v>
      </c>
      <c r="BI933" s="105">
        <f>IF(N933="nulová",J933,0)</f>
        <v>0</v>
      </c>
      <c r="BJ933" s="18" t="s">
        <v>88</v>
      </c>
      <c r="BK933" s="105">
        <f>ROUND(I933*H933,2)</f>
        <v>0</v>
      </c>
      <c r="BL933" s="18" t="s">
        <v>367</v>
      </c>
      <c r="BM933" s="183" t="s">
        <v>4873</v>
      </c>
    </row>
    <row r="934" spans="1:65" s="13" customFormat="1" x14ac:dyDescent="0.1">
      <c r="B934" s="184"/>
      <c r="D934" s="185" t="s">
        <v>280</v>
      </c>
      <c r="E934" s="186" t="s">
        <v>1</v>
      </c>
      <c r="F934" s="187" t="s">
        <v>1465</v>
      </c>
      <c r="H934" s="188">
        <v>103</v>
      </c>
      <c r="I934" s="189"/>
      <c r="L934" s="184"/>
      <c r="M934" s="190"/>
      <c r="N934" s="191"/>
      <c r="O934" s="191"/>
      <c r="P934" s="191"/>
      <c r="Q934" s="191"/>
      <c r="R934" s="191"/>
      <c r="S934" s="191"/>
      <c r="T934" s="192"/>
      <c r="AT934" s="186" t="s">
        <v>280</v>
      </c>
      <c r="AU934" s="186" t="s">
        <v>88</v>
      </c>
      <c r="AV934" s="13" t="s">
        <v>88</v>
      </c>
      <c r="AW934" s="13" t="s">
        <v>29</v>
      </c>
      <c r="AX934" s="13" t="s">
        <v>75</v>
      </c>
      <c r="AY934" s="186" t="s">
        <v>271</v>
      </c>
    </row>
    <row r="935" spans="1:65" s="14" customFormat="1" x14ac:dyDescent="0.1">
      <c r="B935" s="193"/>
      <c r="D935" s="185" t="s">
        <v>280</v>
      </c>
      <c r="E935" s="194" t="s">
        <v>1</v>
      </c>
      <c r="F935" s="195" t="s">
        <v>282</v>
      </c>
      <c r="H935" s="196">
        <v>103</v>
      </c>
      <c r="I935" s="197"/>
      <c r="L935" s="193"/>
      <c r="M935" s="198"/>
      <c r="N935" s="199"/>
      <c r="O935" s="199"/>
      <c r="P935" s="199"/>
      <c r="Q935" s="199"/>
      <c r="R935" s="199"/>
      <c r="S935" s="199"/>
      <c r="T935" s="200"/>
      <c r="AT935" s="194" t="s">
        <v>280</v>
      </c>
      <c r="AU935" s="194" t="s">
        <v>88</v>
      </c>
      <c r="AV935" s="14" t="s">
        <v>278</v>
      </c>
      <c r="AW935" s="14" t="s">
        <v>29</v>
      </c>
      <c r="AX935" s="14" t="s">
        <v>82</v>
      </c>
      <c r="AY935" s="194" t="s">
        <v>271</v>
      </c>
    </row>
    <row r="936" spans="1:65" s="2" customFormat="1" ht="33" customHeight="1" x14ac:dyDescent="0.15">
      <c r="A936" s="35"/>
      <c r="B936" s="141"/>
      <c r="C936" s="172" t="s">
        <v>1825</v>
      </c>
      <c r="D936" s="172" t="s">
        <v>274</v>
      </c>
      <c r="E936" s="173" t="s">
        <v>1793</v>
      </c>
      <c r="F936" s="174" t="s">
        <v>1794</v>
      </c>
      <c r="G936" s="175" t="s">
        <v>277</v>
      </c>
      <c r="H936" s="176">
        <v>215</v>
      </c>
      <c r="I936" s="177"/>
      <c r="J936" s="176">
        <f>ROUND(I936*H936,2)</f>
        <v>0</v>
      </c>
      <c r="K936" s="178"/>
      <c r="L936" s="36"/>
      <c r="M936" s="179" t="s">
        <v>1</v>
      </c>
      <c r="N936" s="180" t="s">
        <v>41</v>
      </c>
      <c r="O936" s="61"/>
      <c r="P936" s="181">
        <f>O936*H936</f>
        <v>0</v>
      </c>
      <c r="Q936" s="181">
        <v>1.2529999999999999E-2</v>
      </c>
      <c r="R936" s="181">
        <f>Q936*H936</f>
        <v>2.6939500000000001</v>
      </c>
      <c r="S936" s="181">
        <v>0</v>
      </c>
      <c r="T936" s="182">
        <f>S936*H936</f>
        <v>0</v>
      </c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  <c r="AE936" s="35"/>
      <c r="AR936" s="183" t="s">
        <v>367</v>
      </c>
      <c r="AT936" s="183" t="s">
        <v>274</v>
      </c>
      <c r="AU936" s="183" t="s">
        <v>88</v>
      </c>
      <c r="AY936" s="18" t="s">
        <v>271</v>
      </c>
      <c r="BE936" s="105">
        <f>IF(N936="základná",J936,0)</f>
        <v>0</v>
      </c>
      <c r="BF936" s="105">
        <f>IF(N936="znížená",J936,0)</f>
        <v>0</v>
      </c>
      <c r="BG936" s="105">
        <f>IF(N936="zákl. prenesená",J936,0)</f>
        <v>0</v>
      </c>
      <c r="BH936" s="105">
        <f>IF(N936="zníž. prenesená",J936,0)</f>
        <v>0</v>
      </c>
      <c r="BI936" s="105">
        <f>IF(N936="nulová",J936,0)</f>
        <v>0</v>
      </c>
      <c r="BJ936" s="18" t="s">
        <v>88</v>
      </c>
      <c r="BK936" s="105">
        <f>ROUND(I936*H936,2)</f>
        <v>0</v>
      </c>
      <c r="BL936" s="18" t="s">
        <v>367</v>
      </c>
      <c r="BM936" s="183" t="s">
        <v>4874</v>
      </c>
    </row>
    <row r="937" spans="1:65" s="16" customFormat="1" x14ac:dyDescent="0.1">
      <c r="B937" s="209"/>
      <c r="D937" s="185" t="s">
        <v>280</v>
      </c>
      <c r="E937" s="210" t="s">
        <v>1</v>
      </c>
      <c r="F937" s="211" t="s">
        <v>1796</v>
      </c>
      <c r="H937" s="210" t="s">
        <v>1</v>
      </c>
      <c r="I937" s="212"/>
      <c r="L937" s="209"/>
      <c r="M937" s="213"/>
      <c r="N937" s="214"/>
      <c r="O937" s="214"/>
      <c r="P937" s="214"/>
      <c r="Q937" s="214"/>
      <c r="R937" s="214"/>
      <c r="S937" s="214"/>
      <c r="T937" s="215"/>
      <c r="AT937" s="210" t="s">
        <v>280</v>
      </c>
      <c r="AU937" s="210" t="s">
        <v>88</v>
      </c>
      <c r="AV937" s="16" t="s">
        <v>82</v>
      </c>
      <c r="AW937" s="16" t="s">
        <v>29</v>
      </c>
      <c r="AX937" s="16" t="s">
        <v>75</v>
      </c>
      <c r="AY937" s="210" t="s">
        <v>271</v>
      </c>
    </row>
    <row r="938" spans="1:65" s="13" customFormat="1" x14ac:dyDescent="0.1">
      <c r="B938" s="184"/>
      <c r="D938" s="185" t="s">
        <v>280</v>
      </c>
      <c r="E938" s="186" t="s">
        <v>1</v>
      </c>
      <c r="F938" s="187" t="s">
        <v>4875</v>
      </c>
      <c r="H938" s="188">
        <v>107.5</v>
      </c>
      <c r="I938" s="189"/>
      <c r="L938" s="184"/>
      <c r="M938" s="190"/>
      <c r="N938" s="191"/>
      <c r="O938" s="191"/>
      <c r="P938" s="191"/>
      <c r="Q938" s="191"/>
      <c r="R938" s="191"/>
      <c r="S938" s="191"/>
      <c r="T938" s="192"/>
      <c r="AT938" s="186" t="s">
        <v>280</v>
      </c>
      <c r="AU938" s="186" t="s">
        <v>88</v>
      </c>
      <c r="AV938" s="13" t="s">
        <v>88</v>
      </c>
      <c r="AW938" s="13" t="s">
        <v>29</v>
      </c>
      <c r="AX938" s="13" t="s">
        <v>75</v>
      </c>
      <c r="AY938" s="186" t="s">
        <v>271</v>
      </c>
    </row>
    <row r="939" spans="1:65" s="15" customFormat="1" x14ac:dyDescent="0.1">
      <c r="B939" s="201"/>
      <c r="D939" s="185" t="s">
        <v>280</v>
      </c>
      <c r="E939" s="202" t="s">
        <v>815</v>
      </c>
      <c r="F939" s="203" t="s">
        <v>293</v>
      </c>
      <c r="H939" s="204">
        <v>107.5</v>
      </c>
      <c r="I939" s="205"/>
      <c r="L939" s="201"/>
      <c r="M939" s="206"/>
      <c r="N939" s="207"/>
      <c r="O939" s="207"/>
      <c r="P939" s="207"/>
      <c r="Q939" s="207"/>
      <c r="R939" s="207"/>
      <c r="S939" s="207"/>
      <c r="T939" s="208"/>
      <c r="AT939" s="202" t="s">
        <v>280</v>
      </c>
      <c r="AU939" s="202" t="s">
        <v>88</v>
      </c>
      <c r="AV939" s="15" t="s">
        <v>286</v>
      </c>
      <c r="AW939" s="15" t="s">
        <v>29</v>
      </c>
      <c r="AX939" s="15" t="s">
        <v>75</v>
      </c>
      <c r="AY939" s="202" t="s">
        <v>271</v>
      </c>
    </row>
    <row r="940" spans="1:65" s="16" customFormat="1" x14ac:dyDescent="0.1">
      <c r="B940" s="209"/>
      <c r="D940" s="185" t="s">
        <v>280</v>
      </c>
      <c r="E940" s="210" t="s">
        <v>1</v>
      </c>
      <c r="F940" s="211" t="s">
        <v>1798</v>
      </c>
      <c r="H940" s="210" t="s">
        <v>1</v>
      </c>
      <c r="I940" s="212"/>
      <c r="L940" s="209"/>
      <c r="M940" s="213"/>
      <c r="N940" s="214"/>
      <c r="O940" s="214"/>
      <c r="P940" s="214"/>
      <c r="Q940" s="214"/>
      <c r="R940" s="214"/>
      <c r="S940" s="214"/>
      <c r="T940" s="215"/>
      <c r="AT940" s="210" t="s">
        <v>280</v>
      </c>
      <c r="AU940" s="210" t="s">
        <v>88</v>
      </c>
      <c r="AV940" s="16" t="s">
        <v>82</v>
      </c>
      <c r="AW940" s="16" t="s">
        <v>29</v>
      </c>
      <c r="AX940" s="16" t="s">
        <v>75</v>
      </c>
      <c r="AY940" s="210" t="s">
        <v>271</v>
      </c>
    </row>
    <row r="941" spans="1:65" s="13" customFormat="1" x14ac:dyDescent="0.1">
      <c r="B941" s="184"/>
      <c r="D941" s="185" t="s">
        <v>280</v>
      </c>
      <c r="E941" s="186" t="s">
        <v>1</v>
      </c>
      <c r="F941" s="187" t="s">
        <v>4875</v>
      </c>
      <c r="H941" s="188">
        <v>107.5</v>
      </c>
      <c r="I941" s="189"/>
      <c r="L941" s="184"/>
      <c r="M941" s="190"/>
      <c r="N941" s="191"/>
      <c r="O941" s="191"/>
      <c r="P941" s="191"/>
      <c r="Q941" s="191"/>
      <c r="R941" s="191"/>
      <c r="S941" s="191"/>
      <c r="T941" s="192"/>
      <c r="AT941" s="186" t="s">
        <v>280</v>
      </c>
      <c r="AU941" s="186" t="s">
        <v>88</v>
      </c>
      <c r="AV941" s="13" t="s">
        <v>88</v>
      </c>
      <c r="AW941" s="13" t="s">
        <v>29</v>
      </c>
      <c r="AX941" s="13" t="s">
        <v>75</v>
      </c>
      <c r="AY941" s="186" t="s">
        <v>271</v>
      </c>
    </row>
    <row r="942" spans="1:65" s="15" customFormat="1" x14ac:dyDescent="0.1">
      <c r="B942" s="201"/>
      <c r="D942" s="185" t="s">
        <v>280</v>
      </c>
      <c r="E942" s="202" t="s">
        <v>819</v>
      </c>
      <c r="F942" s="203" t="s">
        <v>293</v>
      </c>
      <c r="H942" s="204">
        <v>107.5</v>
      </c>
      <c r="I942" s="205"/>
      <c r="L942" s="201"/>
      <c r="M942" s="206"/>
      <c r="N942" s="207"/>
      <c r="O942" s="207"/>
      <c r="P942" s="207"/>
      <c r="Q942" s="207"/>
      <c r="R942" s="207"/>
      <c r="S942" s="207"/>
      <c r="T942" s="208"/>
      <c r="AT942" s="202" t="s">
        <v>280</v>
      </c>
      <c r="AU942" s="202" t="s">
        <v>88</v>
      </c>
      <c r="AV942" s="15" t="s">
        <v>286</v>
      </c>
      <c r="AW942" s="15" t="s">
        <v>29</v>
      </c>
      <c r="AX942" s="15" t="s">
        <v>75</v>
      </c>
      <c r="AY942" s="202" t="s">
        <v>271</v>
      </c>
    </row>
    <row r="943" spans="1:65" s="14" customFormat="1" x14ac:dyDescent="0.1">
      <c r="B943" s="193"/>
      <c r="D943" s="185" t="s">
        <v>280</v>
      </c>
      <c r="E943" s="194" t="s">
        <v>1799</v>
      </c>
      <c r="F943" s="195" t="s">
        <v>282</v>
      </c>
      <c r="H943" s="196">
        <v>215</v>
      </c>
      <c r="I943" s="197"/>
      <c r="L943" s="193"/>
      <c r="M943" s="198"/>
      <c r="N943" s="199"/>
      <c r="O943" s="199"/>
      <c r="P943" s="199"/>
      <c r="Q943" s="199"/>
      <c r="R943" s="199"/>
      <c r="S943" s="199"/>
      <c r="T943" s="200"/>
      <c r="AT943" s="194" t="s">
        <v>280</v>
      </c>
      <c r="AU943" s="194" t="s">
        <v>88</v>
      </c>
      <c r="AV943" s="14" t="s">
        <v>278</v>
      </c>
      <c r="AW943" s="14" t="s">
        <v>29</v>
      </c>
      <c r="AX943" s="14" t="s">
        <v>82</v>
      </c>
      <c r="AY943" s="194" t="s">
        <v>271</v>
      </c>
    </row>
    <row r="944" spans="1:65" s="2" customFormat="1" ht="21.75" customHeight="1" x14ac:dyDescent="0.15">
      <c r="A944" s="35"/>
      <c r="B944" s="141"/>
      <c r="C944" s="172" t="s">
        <v>1830</v>
      </c>
      <c r="D944" s="172" t="s">
        <v>274</v>
      </c>
      <c r="E944" s="173" t="s">
        <v>1801</v>
      </c>
      <c r="F944" s="174" t="s">
        <v>1802</v>
      </c>
      <c r="G944" s="175" t="s">
        <v>1420</v>
      </c>
      <c r="H944" s="177"/>
      <c r="I944" s="177"/>
      <c r="J944" s="176">
        <f>ROUND(I944*H944,2)</f>
        <v>0</v>
      </c>
      <c r="K944" s="178"/>
      <c r="L944" s="36"/>
      <c r="M944" s="179" t="s">
        <v>1</v>
      </c>
      <c r="N944" s="180" t="s">
        <v>41</v>
      </c>
      <c r="O944" s="61"/>
      <c r="P944" s="181">
        <f>O944*H944</f>
        <v>0</v>
      </c>
      <c r="Q944" s="181">
        <v>0</v>
      </c>
      <c r="R944" s="181">
        <f>Q944*H944</f>
        <v>0</v>
      </c>
      <c r="S944" s="181">
        <v>0</v>
      </c>
      <c r="T944" s="182">
        <f>S944*H944</f>
        <v>0</v>
      </c>
      <c r="U944" s="35"/>
      <c r="V944" s="35"/>
      <c r="W944" s="35"/>
      <c r="X944" s="35"/>
      <c r="Y944" s="35"/>
      <c r="Z944" s="35"/>
      <c r="AA944" s="35"/>
      <c r="AB944" s="35"/>
      <c r="AC944" s="35"/>
      <c r="AD944" s="35"/>
      <c r="AE944" s="35"/>
      <c r="AR944" s="183" t="s">
        <v>367</v>
      </c>
      <c r="AT944" s="183" t="s">
        <v>274</v>
      </c>
      <c r="AU944" s="183" t="s">
        <v>88</v>
      </c>
      <c r="AY944" s="18" t="s">
        <v>271</v>
      </c>
      <c r="BE944" s="105">
        <f>IF(N944="základná",J944,0)</f>
        <v>0</v>
      </c>
      <c r="BF944" s="105">
        <f>IF(N944="znížená",J944,0)</f>
        <v>0</v>
      </c>
      <c r="BG944" s="105">
        <f>IF(N944="zákl. prenesená",J944,0)</f>
        <v>0</v>
      </c>
      <c r="BH944" s="105">
        <f>IF(N944="zníž. prenesená",J944,0)</f>
        <v>0</v>
      </c>
      <c r="BI944" s="105">
        <f>IF(N944="nulová",J944,0)</f>
        <v>0</v>
      </c>
      <c r="BJ944" s="18" t="s">
        <v>88</v>
      </c>
      <c r="BK944" s="105">
        <f>ROUND(I944*H944,2)</f>
        <v>0</v>
      </c>
      <c r="BL944" s="18" t="s">
        <v>367</v>
      </c>
      <c r="BM944" s="183" t="s">
        <v>1803</v>
      </c>
    </row>
    <row r="945" spans="1:65" s="12" customFormat="1" ht="22.9" customHeight="1" x14ac:dyDescent="0.15">
      <c r="B945" s="159"/>
      <c r="D945" s="160" t="s">
        <v>74</v>
      </c>
      <c r="E945" s="170" t="s">
        <v>505</v>
      </c>
      <c r="F945" s="170" t="s">
        <v>506</v>
      </c>
      <c r="I945" s="162"/>
      <c r="J945" s="171">
        <f>BK945</f>
        <v>0</v>
      </c>
      <c r="L945" s="159"/>
      <c r="M945" s="164"/>
      <c r="N945" s="165"/>
      <c r="O945" s="165"/>
      <c r="P945" s="166">
        <f>SUM(P946:P1023)</f>
        <v>0</v>
      </c>
      <c r="Q945" s="165"/>
      <c r="R945" s="166">
        <f>SUM(R946:R1023)</f>
        <v>67.425569117060022</v>
      </c>
      <c r="S945" s="165"/>
      <c r="T945" s="167">
        <f>SUM(T946:T1023)</f>
        <v>0</v>
      </c>
      <c r="AR945" s="160" t="s">
        <v>88</v>
      </c>
      <c r="AT945" s="168" t="s">
        <v>74</v>
      </c>
      <c r="AU945" s="168" t="s">
        <v>82</v>
      </c>
      <c r="AY945" s="160" t="s">
        <v>271</v>
      </c>
      <c r="BK945" s="169">
        <f>SUM(BK946:BK1023)</f>
        <v>0</v>
      </c>
    </row>
    <row r="946" spans="1:65" s="2" customFormat="1" ht="33" customHeight="1" x14ac:dyDescent="0.15">
      <c r="A946" s="35"/>
      <c r="B946" s="141"/>
      <c r="C946" s="172" t="s">
        <v>1836</v>
      </c>
      <c r="D946" s="289" t="s">
        <v>274</v>
      </c>
      <c r="E946" s="173" t="s">
        <v>1805</v>
      </c>
      <c r="F946" s="174" t="s">
        <v>6747</v>
      </c>
      <c r="G946" s="175" t="s">
        <v>277</v>
      </c>
      <c r="H946" s="176">
        <v>12.56</v>
      </c>
      <c r="I946" s="177"/>
      <c r="J946" s="176">
        <f>ROUND(I946*H946,2)</f>
        <v>0</v>
      </c>
      <c r="K946" s="178"/>
      <c r="L946" s="36"/>
      <c r="M946" s="179" t="s">
        <v>1</v>
      </c>
      <c r="N946" s="180" t="s">
        <v>41</v>
      </c>
      <c r="O946" s="61"/>
      <c r="P946" s="181">
        <f>O946*H946</f>
        <v>0</v>
      </c>
      <c r="Q946" s="181">
        <v>2.3397999999999999E-2</v>
      </c>
      <c r="R946" s="181">
        <f>Q946*H946</f>
        <v>0.29387888000000001</v>
      </c>
      <c r="S946" s="181">
        <v>0</v>
      </c>
      <c r="T946" s="182">
        <f>S946*H946</f>
        <v>0</v>
      </c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  <c r="AR946" s="183" t="s">
        <v>367</v>
      </c>
      <c r="AT946" s="183" t="s">
        <v>274</v>
      </c>
      <c r="AU946" s="183" t="s">
        <v>88</v>
      </c>
      <c r="AY946" s="18" t="s">
        <v>271</v>
      </c>
      <c r="BE946" s="105">
        <f>IF(N946="základná",J946,0)</f>
        <v>0</v>
      </c>
      <c r="BF946" s="105">
        <f>IF(N946="znížená",J946,0)</f>
        <v>0</v>
      </c>
      <c r="BG946" s="105">
        <f>IF(N946="zákl. prenesená",J946,0)</f>
        <v>0</v>
      </c>
      <c r="BH946" s="105">
        <f>IF(N946="zníž. prenesená",J946,0)</f>
        <v>0</v>
      </c>
      <c r="BI946" s="105">
        <f>IF(N946="nulová",J946,0)</f>
        <v>0</v>
      </c>
      <c r="BJ946" s="18" t="s">
        <v>88</v>
      </c>
      <c r="BK946" s="105">
        <f>ROUND(I946*H946,2)</f>
        <v>0</v>
      </c>
      <c r="BL946" s="18" t="s">
        <v>367</v>
      </c>
      <c r="BM946" s="183" t="s">
        <v>4876</v>
      </c>
    </row>
    <row r="947" spans="1:65" s="13" customFormat="1" x14ac:dyDescent="0.1">
      <c r="B947" s="184"/>
      <c r="D947" s="185" t="s">
        <v>280</v>
      </c>
      <c r="E947" s="186" t="s">
        <v>1</v>
      </c>
      <c r="F947" s="187" t="s">
        <v>4877</v>
      </c>
      <c r="H947" s="188">
        <v>11.96</v>
      </c>
      <c r="I947" s="189"/>
      <c r="L947" s="184"/>
      <c r="M947" s="190"/>
      <c r="N947" s="191"/>
      <c r="O947" s="191"/>
      <c r="P947" s="191"/>
      <c r="Q947" s="191"/>
      <c r="R947" s="191"/>
      <c r="S947" s="191"/>
      <c r="T947" s="192"/>
      <c r="AT947" s="186" t="s">
        <v>280</v>
      </c>
      <c r="AU947" s="186" t="s">
        <v>88</v>
      </c>
      <c r="AV947" s="13" t="s">
        <v>88</v>
      </c>
      <c r="AW947" s="13" t="s">
        <v>29</v>
      </c>
      <c r="AX947" s="13" t="s">
        <v>75</v>
      </c>
      <c r="AY947" s="186" t="s">
        <v>271</v>
      </c>
    </row>
    <row r="948" spans="1:65" s="13" customFormat="1" x14ac:dyDescent="0.1">
      <c r="B948" s="184"/>
      <c r="D948" s="185" t="s">
        <v>280</v>
      </c>
      <c r="E948" s="186" t="s">
        <v>1</v>
      </c>
      <c r="F948" s="187" t="s">
        <v>4878</v>
      </c>
      <c r="H948" s="188">
        <v>0.6</v>
      </c>
      <c r="I948" s="189"/>
      <c r="L948" s="184"/>
      <c r="M948" s="190"/>
      <c r="N948" s="191"/>
      <c r="O948" s="191"/>
      <c r="P948" s="191"/>
      <c r="Q948" s="191"/>
      <c r="R948" s="191"/>
      <c r="S948" s="191"/>
      <c r="T948" s="192"/>
      <c r="AT948" s="186" t="s">
        <v>280</v>
      </c>
      <c r="AU948" s="186" t="s">
        <v>88</v>
      </c>
      <c r="AV948" s="13" t="s">
        <v>88</v>
      </c>
      <c r="AW948" s="13" t="s">
        <v>29</v>
      </c>
      <c r="AX948" s="13" t="s">
        <v>75</v>
      </c>
      <c r="AY948" s="186" t="s">
        <v>271</v>
      </c>
    </row>
    <row r="949" spans="1:65" s="14" customFormat="1" x14ac:dyDescent="0.1">
      <c r="B949" s="193"/>
      <c r="D949" s="185" t="s">
        <v>280</v>
      </c>
      <c r="E949" s="194" t="s">
        <v>1</v>
      </c>
      <c r="F949" s="195" t="s">
        <v>282</v>
      </c>
      <c r="H949" s="196">
        <v>12.56</v>
      </c>
      <c r="I949" s="197"/>
      <c r="L949" s="193"/>
      <c r="M949" s="198"/>
      <c r="N949" s="199"/>
      <c r="O949" s="199"/>
      <c r="P949" s="199"/>
      <c r="Q949" s="199"/>
      <c r="R949" s="199"/>
      <c r="S949" s="199"/>
      <c r="T949" s="200"/>
      <c r="AT949" s="194" t="s">
        <v>280</v>
      </c>
      <c r="AU949" s="194" t="s">
        <v>88</v>
      </c>
      <c r="AV949" s="14" t="s">
        <v>278</v>
      </c>
      <c r="AW949" s="14" t="s">
        <v>29</v>
      </c>
      <c r="AX949" s="14" t="s">
        <v>82</v>
      </c>
      <c r="AY949" s="194" t="s">
        <v>271</v>
      </c>
    </row>
    <row r="950" spans="1:65" s="2" customFormat="1" ht="33" customHeight="1" x14ac:dyDescent="0.15">
      <c r="A950" s="35"/>
      <c r="B950" s="141"/>
      <c r="C950" s="172" t="s">
        <v>1841</v>
      </c>
      <c r="D950" s="289" t="s">
        <v>274</v>
      </c>
      <c r="E950" s="173" t="s">
        <v>1810</v>
      </c>
      <c r="F950" s="174" t="s">
        <v>6748</v>
      </c>
      <c r="G950" s="175" t="s">
        <v>277</v>
      </c>
      <c r="H950" s="176">
        <v>15.36</v>
      </c>
      <c r="I950" s="177"/>
      <c r="J950" s="176">
        <f>ROUND(I950*H950,2)</f>
        <v>0</v>
      </c>
      <c r="K950" s="178"/>
      <c r="L950" s="36"/>
      <c r="M950" s="179" t="s">
        <v>1</v>
      </c>
      <c r="N950" s="180" t="s">
        <v>41</v>
      </c>
      <c r="O950" s="61"/>
      <c r="P950" s="181">
        <f>O950*H950</f>
        <v>0</v>
      </c>
      <c r="Q950" s="181">
        <v>2.3397999999999999E-2</v>
      </c>
      <c r="R950" s="181">
        <f>Q950*H950</f>
        <v>0.35939327999999998</v>
      </c>
      <c r="S950" s="181">
        <v>0</v>
      </c>
      <c r="T950" s="182">
        <f>S950*H950</f>
        <v>0</v>
      </c>
      <c r="U950" s="35"/>
      <c r="V950" s="35"/>
      <c r="W950" s="35"/>
      <c r="X950" s="35"/>
      <c r="Y950" s="35"/>
      <c r="Z950" s="35"/>
      <c r="AA950" s="35"/>
      <c r="AB950" s="35"/>
      <c r="AC950" s="35"/>
      <c r="AD950" s="35"/>
      <c r="AE950" s="35"/>
      <c r="AR950" s="183" t="s">
        <v>367</v>
      </c>
      <c r="AT950" s="183" t="s">
        <v>274</v>
      </c>
      <c r="AU950" s="183" t="s">
        <v>88</v>
      </c>
      <c r="AY950" s="18" t="s">
        <v>271</v>
      </c>
      <c r="BE950" s="105">
        <f>IF(N950="základná",J950,0)</f>
        <v>0</v>
      </c>
      <c r="BF950" s="105">
        <f>IF(N950="znížená",J950,0)</f>
        <v>0</v>
      </c>
      <c r="BG950" s="105">
        <f>IF(N950="zákl. prenesená",J950,0)</f>
        <v>0</v>
      </c>
      <c r="BH950" s="105">
        <f>IF(N950="zníž. prenesená",J950,0)</f>
        <v>0</v>
      </c>
      <c r="BI950" s="105">
        <f>IF(N950="nulová",J950,0)</f>
        <v>0</v>
      </c>
      <c r="BJ950" s="18" t="s">
        <v>88</v>
      </c>
      <c r="BK950" s="105">
        <f>ROUND(I950*H950,2)</f>
        <v>0</v>
      </c>
      <c r="BL950" s="18" t="s">
        <v>367</v>
      </c>
      <c r="BM950" s="183" t="s">
        <v>4879</v>
      </c>
    </row>
    <row r="951" spans="1:65" s="13" customFormat="1" x14ac:dyDescent="0.1">
      <c r="B951" s="184"/>
      <c r="D951" s="185" t="s">
        <v>280</v>
      </c>
      <c r="E951" s="186" t="s">
        <v>1</v>
      </c>
      <c r="F951" s="187" t="s">
        <v>4880</v>
      </c>
      <c r="H951" s="188">
        <v>14.63</v>
      </c>
      <c r="I951" s="189"/>
      <c r="L951" s="184"/>
      <c r="M951" s="190"/>
      <c r="N951" s="191"/>
      <c r="O951" s="191"/>
      <c r="P951" s="191"/>
      <c r="Q951" s="191"/>
      <c r="R951" s="191"/>
      <c r="S951" s="191"/>
      <c r="T951" s="192"/>
      <c r="AT951" s="186" t="s">
        <v>280</v>
      </c>
      <c r="AU951" s="186" t="s">
        <v>88</v>
      </c>
      <c r="AV951" s="13" t="s">
        <v>88</v>
      </c>
      <c r="AW951" s="13" t="s">
        <v>29</v>
      </c>
      <c r="AX951" s="13" t="s">
        <v>75</v>
      </c>
      <c r="AY951" s="186" t="s">
        <v>271</v>
      </c>
    </row>
    <row r="952" spans="1:65" s="13" customFormat="1" x14ac:dyDescent="0.1">
      <c r="B952" s="184"/>
      <c r="D952" s="185" t="s">
        <v>280</v>
      </c>
      <c r="E952" s="186" t="s">
        <v>1</v>
      </c>
      <c r="F952" s="187" t="s">
        <v>4881</v>
      </c>
      <c r="H952" s="188">
        <v>0.73</v>
      </c>
      <c r="I952" s="189"/>
      <c r="L952" s="184"/>
      <c r="M952" s="190"/>
      <c r="N952" s="191"/>
      <c r="O952" s="191"/>
      <c r="P952" s="191"/>
      <c r="Q952" s="191"/>
      <c r="R952" s="191"/>
      <c r="S952" s="191"/>
      <c r="T952" s="192"/>
      <c r="AT952" s="186" t="s">
        <v>280</v>
      </c>
      <c r="AU952" s="186" t="s">
        <v>88</v>
      </c>
      <c r="AV952" s="13" t="s">
        <v>88</v>
      </c>
      <c r="AW952" s="13" t="s">
        <v>29</v>
      </c>
      <c r="AX952" s="13" t="s">
        <v>75</v>
      </c>
      <c r="AY952" s="186" t="s">
        <v>271</v>
      </c>
    </row>
    <row r="953" spans="1:65" s="14" customFormat="1" x14ac:dyDescent="0.1">
      <c r="B953" s="193"/>
      <c r="D953" s="185" t="s">
        <v>280</v>
      </c>
      <c r="E953" s="194" t="s">
        <v>1</v>
      </c>
      <c r="F953" s="195" t="s">
        <v>282</v>
      </c>
      <c r="H953" s="196">
        <v>15.36</v>
      </c>
      <c r="I953" s="197"/>
      <c r="L953" s="193"/>
      <c r="M953" s="198"/>
      <c r="N953" s="199"/>
      <c r="O953" s="199"/>
      <c r="P953" s="199"/>
      <c r="Q953" s="199"/>
      <c r="R953" s="199"/>
      <c r="S953" s="199"/>
      <c r="T953" s="200"/>
      <c r="AT953" s="194" t="s">
        <v>280</v>
      </c>
      <c r="AU953" s="194" t="s">
        <v>88</v>
      </c>
      <c r="AV953" s="14" t="s">
        <v>278</v>
      </c>
      <c r="AW953" s="14" t="s">
        <v>29</v>
      </c>
      <c r="AX953" s="14" t="s">
        <v>82</v>
      </c>
      <c r="AY953" s="194" t="s">
        <v>271</v>
      </c>
    </row>
    <row r="954" spans="1:65" s="2" customFormat="1" ht="33" customHeight="1" x14ac:dyDescent="0.15">
      <c r="A954" s="35"/>
      <c r="B954" s="141"/>
      <c r="C954" s="172" t="s">
        <v>1847</v>
      </c>
      <c r="D954" s="172" t="s">
        <v>274</v>
      </c>
      <c r="E954" s="173" t="s">
        <v>1815</v>
      </c>
      <c r="F954" s="174" t="s">
        <v>4882</v>
      </c>
      <c r="G954" s="175" t="s">
        <v>277</v>
      </c>
      <c r="H954" s="176">
        <v>167.85</v>
      </c>
      <c r="I954" s="177"/>
      <c r="J954" s="176">
        <f>ROUND(I954*H954,2)</f>
        <v>0</v>
      </c>
      <c r="K954" s="178"/>
      <c r="L954" s="36"/>
      <c r="M954" s="179" t="s">
        <v>1</v>
      </c>
      <c r="N954" s="180" t="s">
        <v>41</v>
      </c>
      <c r="O954" s="61"/>
      <c r="P954" s="181">
        <f>O954*H954</f>
        <v>0</v>
      </c>
      <c r="Q954" s="181">
        <v>2.3800000000000002E-2</v>
      </c>
      <c r="R954" s="181">
        <f>Q954*H954</f>
        <v>3.9948300000000003</v>
      </c>
      <c r="S954" s="181">
        <v>0</v>
      </c>
      <c r="T954" s="182">
        <f>S954*H954</f>
        <v>0</v>
      </c>
      <c r="U954" s="35"/>
      <c r="V954" s="35"/>
      <c r="W954" s="35"/>
      <c r="X954" s="35"/>
      <c r="Y954" s="35"/>
      <c r="Z954" s="35"/>
      <c r="AA954" s="35"/>
      <c r="AB954" s="35"/>
      <c r="AC954" s="35"/>
      <c r="AD954" s="35"/>
      <c r="AE954" s="35"/>
      <c r="AR954" s="183" t="s">
        <v>367</v>
      </c>
      <c r="AT954" s="183" t="s">
        <v>274</v>
      </c>
      <c r="AU954" s="183" t="s">
        <v>88</v>
      </c>
      <c r="AY954" s="18" t="s">
        <v>271</v>
      </c>
      <c r="BE954" s="105">
        <f>IF(N954="základná",J954,0)</f>
        <v>0</v>
      </c>
      <c r="BF954" s="105">
        <f>IF(N954="znížená",J954,0)</f>
        <v>0</v>
      </c>
      <c r="BG954" s="105">
        <f>IF(N954="zákl. prenesená",J954,0)</f>
        <v>0</v>
      </c>
      <c r="BH954" s="105">
        <f>IF(N954="zníž. prenesená",J954,0)</f>
        <v>0</v>
      </c>
      <c r="BI954" s="105">
        <f>IF(N954="nulová",J954,0)</f>
        <v>0</v>
      </c>
      <c r="BJ954" s="18" t="s">
        <v>88</v>
      </c>
      <c r="BK954" s="105">
        <f>ROUND(I954*H954,2)</f>
        <v>0</v>
      </c>
      <c r="BL954" s="18" t="s">
        <v>367</v>
      </c>
      <c r="BM954" s="183" t="s">
        <v>4883</v>
      </c>
    </row>
    <row r="955" spans="1:65" s="13" customFormat="1" x14ac:dyDescent="0.1">
      <c r="B955" s="184"/>
      <c r="D955" s="185" t="s">
        <v>280</v>
      </c>
      <c r="E955" s="186" t="s">
        <v>1</v>
      </c>
      <c r="F955" s="187" t="s">
        <v>4884</v>
      </c>
      <c r="H955" s="188">
        <v>159.86000000000001</v>
      </c>
      <c r="I955" s="189"/>
      <c r="L955" s="184"/>
      <c r="M955" s="190"/>
      <c r="N955" s="191"/>
      <c r="O955" s="191"/>
      <c r="P955" s="191"/>
      <c r="Q955" s="191"/>
      <c r="R955" s="191"/>
      <c r="S955" s="191"/>
      <c r="T955" s="192"/>
      <c r="AT955" s="186" t="s">
        <v>280</v>
      </c>
      <c r="AU955" s="186" t="s">
        <v>88</v>
      </c>
      <c r="AV955" s="13" t="s">
        <v>88</v>
      </c>
      <c r="AW955" s="13" t="s">
        <v>29</v>
      </c>
      <c r="AX955" s="13" t="s">
        <v>75</v>
      </c>
      <c r="AY955" s="186" t="s">
        <v>271</v>
      </c>
    </row>
    <row r="956" spans="1:65" s="13" customFormat="1" x14ac:dyDescent="0.1">
      <c r="B956" s="184"/>
      <c r="D956" s="185" t="s">
        <v>280</v>
      </c>
      <c r="E956" s="186" t="s">
        <v>1</v>
      </c>
      <c r="F956" s="187" t="s">
        <v>4885</v>
      </c>
      <c r="H956" s="188">
        <v>7.99</v>
      </c>
      <c r="I956" s="189"/>
      <c r="L956" s="184"/>
      <c r="M956" s="190"/>
      <c r="N956" s="191"/>
      <c r="O956" s="191"/>
      <c r="P956" s="191"/>
      <c r="Q956" s="191"/>
      <c r="R956" s="191"/>
      <c r="S956" s="191"/>
      <c r="T956" s="192"/>
      <c r="AT956" s="186" t="s">
        <v>280</v>
      </c>
      <c r="AU956" s="186" t="s">
        <v>88</v>
      </c>
      <c r="AV956" s="13" t="s">
        <v>88</v>
      </c>
      <c r="AW956" s="13" t="s">
        <v>29</v>
      </c>
      <c r="AX956" s="13" t="s">
        <v>75</v>
      </c>
      <c r="AY956" s="186" t="s">
        <v>271</v>
      </c>
    </row>
    <row r="957" spans="1:65" s="14" customFormat="1" x14ac:dyDescent="0.1">
      <c r="B957" s="193"/>
      <c r="D957" s="185" t="s">
        <v>280</v>
      </c>
      <c r="E957" s="194" t="s">
        <v>1</v>
      </c>
      <c r="F957" s="195" t="s">
        <v>282</v>
      </c>
      <c r="H957" s="196">
        <v>167.85</v>
      </c>
      <c r="I957" s="197"/>
      <c r="L957" s="193"/>
      <c r="M957" s="198"/>
      <c r="N957" s="199"/>
      <c r="O957" s="199"/>
      <c r="P957" s="199"/>
      <c r="Q957" s="199"/>
      <c r="R957" s="199"/>
      <c r="S957" s="199"/>
      <c r="T957" s="200"/>
      <c r="AT957" s="194" t="s">
        <v>280</v>
      </c>
      <c r="AU957" s="194" t="s">
        <v>88</v>
      </c>
      <c r="AV957" s="14" t="s">
        <v>278</v>
      </c>
      <c r="AW957" s="14" t="s">
        <v>29</v>
      </c>
      <c r="AX957" s="14" t="s">
        <v>82</v>
      </c>
      <c r="AY957" s="194" t="s">
        <v>271</v>
      </c>
    </row>
    <row r="958" spans="1:65" s="2" customFormat="1" ht="44.25" customHeight="1" x14ac:dyDescent="0.15">
      <c r="A958" s="35"/>
      <c r="B958" s="141"/>
      <c r="C958" s="172" t="s">
        <v>1854</v>
      </c>
      <c r="D958" s="289" t="s">
        <v>274</v>
      </c>
      <c r="E958" s="173" t="s">
        <v>1821</v>
      </c>
      <c r="F958" s="174" t="s">
        <v>6749</v>
      </c>
      <c r="G958" s="175" t="s">
        <v>277</v>
      </c>
      <c r="H958" s="176">
        <v>8.0500000000000007</v>
      </c>
      <c r="I958" s="177"/>
      <c r="J958" s="176">
        <f>ROUND(I958*H958,2)</f>
        <v>0</v>
      </c>
      <c r="K958" s="178"/>
      <c r="L958" s="36"/>
      <c r="M958" s="179" t="s">
        <v>1</v>
      </c>
      <c r="N958" s="180" t="s">
        <v>41</v>
      </c>
      <c r="O958" s="61"/>
      <c r="P958" s="181">
        <f>O958*H958</f>
        <v>0</v>
      </c>
      <c r="Q958" s="181">
        <v>2.4278000000000001E-2</v>
      </c>
      <c r="R958" s="181">
        <f>Q958*H958</f>
        <v>0.19543790000000003</v>
      </c>
      <c r="S958" s="181">
        <v>0</v>
      </c>
      <c r="T958" s="182">
        <f>S958*H958</f>
        <v>0</v>
      </c>
      <c r="U958" s="35"/>
      <c r="V958" s="35"/>
      <c r="W958" s="35"/>
      <c r="X958" s="35"/>
      <c r="Y958" s="35"/>
      <c r="Z958" s="35"/>
      <c r="AA958" s="35"/>
      <c r="AB958" s="35"/>
      <c r="AC958" s="35"/>
      <c r="AD958" s="35"/>
      <c r="AE958" s="35"/>
      <c r="AR958" s="183" t="s">
        <v>367</v>
      </c>
      <c r="AT958" s="183" t="s">
        <v>274</v>
      </c>
      <c r="AU958" s="183" t="s">
        <v>88</v>
      </c>
      <c r="AY958" s="18" t="s">
        <v>271</v>
      </c>
      <c r="BE958" s="105">
        <f>IF(N958="základná",J958,0)</f>
        <v>0</v>
      </c>
      <c r="BF958" s="105">
        <f>IF(N958="znížená",J958,0)</f>
        <v>0</v>
      </c>
      <c r="BG958" s="105">
        <f>IF(N958="zákl. prenesená",J958,0)</f>
        <v>0</v>
      </c>
      <c r="BH958" s="105">
        <f>IF(N958="zníž. prenesená",J958,0)</f>
        <v>0</v>
      </c>
      <c r="BI958" s="105">
        <f>IF(N958="nulová",J958,0)</f>
        <v>0</v>
      </c>
      <c r="BJ958" s="18" t="s">
        <v>88</v>
      </c>
      <c r="BK958" s="105">
        <f>ROUND(I958*H958,2)</f>
        <v>0</v>
      </c>
      <c r="BL958" s="18" t="s">
        <v>367</v>
      </c>
      <c r="BM958" s="183" t="s">
        <v>4886</v>
      </c>
    </row>
    <row r="959" spans="1:65" s="13" customFormat="1" x14ac:dyDescent="0.1">
      <c r="B959" s="184"/>
      <c r="D959" s="185" t="s">
        <v>280</v>
      </c>
      <c r="E959" s="186" t="s">
        <v>1</v>
      </c>
      <c r="F959" s="187" t="s">
        <v>4887</v>
      </c>
      <c r="H959" s="188">
        <v>7.67</v>
      </c>
      <c r="I959" s="189"/>
      <c r="L959" s="184"/>
      <c r="M959" s="190"/>
      <c r="N959" s="191"/>
      <c r="O959" s="191"/>
      <c r="P959" s="191"/>
      <c r="Q959" s="191"/>
      <c r="R959" s="191"/>
      <c r="S959" s="191"/>
      <c r="T959" s="192"/>
      <c r="AT959" s="186" t="s">
        <v>280</v>
      </c>
      <c r="AU959" s="186" t="s">
        <v>88</v>
      </c>
      <c r="AV959" s="13" t="s">
        <v>88</v>
      </c>
      <c r="AW959" s="13" t="s">
        <v>29</v>
      </c>
      <c r="AX959" s="13" t="s">
        <v>75</v>
      </c>
      <c r="AY959" s="186" t="s">
        <v>271</v>
      </c>
    </row>
    <row r="960" spans="1:65" s="13" customFormat="1" x14ac:dyDescent="0.1">
      <c r="B960" s="184"/>
      <c r="D960" s="185" t="s">
        <v>280</v>
      </c>
      <c r="E960" s="186" t="s">
        <v>1</v>
      </c>
      <c r="F960" s="187" t="s">
        <v>4888</v>
      </c>
      <c r="H960" s="188">
        <v>0.38</v>
      </c>
      <c r="I960" s="189"/>
      <c r="L960" s="184"/>
      <c r="M960" s="190"/>
      <c r="N960" s="191"/>
      <c r="O960" s="191"/>
      <c r="P960" s="191"/>
      <c r="Q960" s="191"/>
      <c r="R960" s="191"/>
      <c r="S960" s="191"/>
      <c r="T960" s="192"/>
      <c r="AT960" s="186" t="s">
        <v>280</v>
      </c>
      <c r="AU960" s="186" t="s">
        <v>88</v>
      </c>
      <c r="AV960" s="13" t="s">
        <v>88</v>
      </c>
      <c r="AW960" s="13" t="s">
        <v>29</v>
      </c>
      <c r="AX960" s="13" t="s">
        <v>75</v>
      </c>
      <c r="AY960" s="186" t="s">
        <v>271</v>
      </c>
    </row>
    <row r="961" spans="1:65" s="14" customFormat="1" x14ac:dyDescent="0.1">
      <c r="B961" s="193"/>
      <c r="D961" s="185" t="s">
        <v>280</v>
      </c>
      <c r="E961" s="194" t="s">
        <v>1</v>
      </c>
      <c r="F961" s="195" t="s">
        <v>282</v>
      </c>
      <c r="H961" s="196">
        <v>8.0500000000000007</v>
      </c>
      <c r="I961" s="197"/>
      <c r="L961" s="193"/>
      <c r="M961" s="198"/>
      <c r="N961" s="199"/>
      <c r="O961" s="199"/>
      <c r="P961" s="199"/>
      <c r="Q961" s="199"/>
      <c r="R961" s="199"/>
      <c r="S961" s="199"/>
      <c r="T961" s="200"/>
      <c r="AT961" s="194" t="s">
        <v>280</v>
      </c>
      <c r="AU961" s="194" t="s">
        <v>88</v>
      </c>
      <c r="AV961" s="14" t="s">
        <v>278</v>
      </c>
      <c r="AW961" s="14" t="s">
        <v>29</v>
      </c>
      <c r="AX961" s="14" t="s">
        <v>82</v>
      </c>
      <c r="AY961" s="194" t="s">
        <v>271</v>
      </c>
    </row>
    <row r="962" spans="1:65" s="2" customFormat="1" ht="33" customHeight="1" x14ac:dyDescent="0.15">
      <c r="A962" s="35"/>
      <c r="B962" s="141"/>
      <c r="C962" s="172" t="s">
        <v>1860</v>
      </c>
      <c r="D962" s="289" t="s">
        <v>274</v>
      </c>
      <c r="E962" s="173" t="s">
        <v>1826</v>
      </c>
      <c r="F962" s="174" t="s">
        <v>6750</v>
      </c>
      <c r="G962" s="175" t="s">
        <v>277</v>
      </c>
      <c r="H962" s="176">
        <v>20.04</v>
      </c>
      <c r="I962" s="177"/>
      <c r="J962" s="176">
        <f>ROUND(I962*H962,2)</f>
        <v>0</v>
      </c>
      <c r="K962" s="178"/>
      <c r="L962" s="36"/>
      <c r="M962" s="179" t="s">
        <v>1</v>
      </c>
      <c r="N962" s="180" t="s">
        <v>41</v>
      </c>
      <c r="O962" s="61"/>
      <c r="P962" s="181">
        <f>O962*H962</f>
        <v>0</v>
      </c>
      <c r="Q962" s="181">
        <v>2.3800000000000002E-2</v>
      </c>
      <c r="R962" s="181">
        <f>Q962*H962</f>
        <v>0.47695199999999999</v>
      </c>
      <c r="S962" s="181">
        <v>0</v>
      </c>
      <c r="T962" s="182">
        <f>S962*H962</f>
        <v>0</v>
      </c>
      <c r="U962" s="35"/>
      <c r="V962" s="35"/>
      <c r="W962" s="35"/>
      <c r="X962" s="35"/>
      <c r="Y962" s="35"/>
      <c r="Z962" s="35"/>
      <c r="AA962" s="35"/>
      <c r="AB962" s="35"/>
      <c r="AC962" s="35"/>
      <c r="AD962" s="35"/>
      <c r="AE962" s="35"/>
      <c r="AR962" s="183" t="s">
        <v>367</v>
      </c>
      <c r="AT962" s="183" t="s">
        <v>274</v>
      </c>
      <c r="AU962" s="183" t="s">
        <v>88</v>
      </c>
      <c r="AY962" s="18" t="s">
        <v>271</v>
      </c>
      <c r="BE962" s="105">
        <f>IF(N962="základná",J962,0)</f>
        <v>0</v>
      </c>
      <c r="BF962" s="105">
        <f>IF(N962="znížená",J962,0)</f>
        <v>0</v>
      </c>
      <c r="BG962" s="105">
        <f>IF(N962="zákl. prenesená",J962,0)</f>
        <v>0</v>
      </c>
      <c r="BH962" s="105">
        <f>IF(N962="zníž. prenesená",J962,0)</f>
        <v>0</v>
      </c>
      <c r="BI962" s="105">
        <f>IF(N962="nulová",J962,0)</f>
        <v>0</v>
      </c>
      <c r="BJ962" s="18" t="s">
        <v>88</v>
      </c>
      <c r="BK962" s="105">
        <f>ROUND(I962*H962,2)</f>
        <v>0</v>
      </c>
      <c r="BL962" s="18" t="s">
        <v>367</v>
      </c>
      <c r="BM962" s="183" t="s">
        <v>4889</v>
      </c>
    </row>
    <row r="963" spans="1:65" s="13" customFormat="1" x14ac:dyDescent="0.1">
      <c r="B963" s="184"/>
      <c r="D963" s="185" t="s">
        <v>280</v>
      </c>
      <c r="E963" s="186" t="s">
        <v>1</v>
      </c>
      <c r="F963" s="187" t="s">
        <v>4890</v>
      </c>
      <c r="H963" s="188">
        <v>19.09</v>
      </c>
      <c r="I963" s="189"/>
      <c r="L963" s="184"/>
      <c r="M963" s="190"/>
      <c r="N963" s="191"/>
      <c r="O963" s="191"/>
      <c r="P963" s="191"/>
      <c r="Q963" s="191"/>
      <c r="R963" s="191"/>
      <c r="S963" s="191"/>
      <c r="T963" s="192"/>
      <c r="AT963" s="186" t="s">
        <v>280</v>
      </c>
      <c r="AU963" s="186" t="s">
        <v>88</v>
      </c>
      <c r="AV963" s="13" t="s">
        <v>88</v>
      </c>
      <c r="AW963" s="13" t="s">
        <v>29</v>
      </c>
      <c r="AX963" s="13" t="s">
        <v>75</v>
      </c>
      <c r="AY963" s="186" t="s">
        <v>271</v>
      </c>
    </row>
    <row r="964" spans="1:65" s="13" customFormat="1" x14ac:dyDescent="0.1">
      <c r="B964" s="184"/>
      <c r="D964" s="185" t="s">
        <v>280</v>
      </c>
      <c r="E964" s="186" t="s">
        <v>1</v>
      </c>
      <c r="F964" s="187" t="s">
        <v>4891</v>
      </c>
      <c r="H964" s="188">
        <v>0.95</v>
      </c>
      <c r="I964" s="189"/>
      <c r="L964" s="184"/>
      <c r="M964" s="190"/>
      <c r="N964" s="191"/>
      <c r="O964" s="191"/>
      <c r="P964" s="191"/>
      <c r="Q964" s="191"/>
      <c r="R964" s="191"/>
      <c r="S964" s="191"/>
      <c r="T964" s="192"/>
      <c r="AT964" s="186" t="s">
        <v>280</v>
      </c>
      <c r="AU964" s="186" t="s">
        <v>88</v>
      </c>
      <c r="AV964" s="13" t="s">
        <v>88</v>
      </c>
      <c r="AW964" s="13" t="s">
        <v>29</v>
      </c>
      <c r="AX964" s="13" t="s">
        <v>75</v>
      </c>
      <c r="AY964" s="186" t="s">
        <v>271</v>
      </c>
    </row>
    <row r="965" spans="1:65" s="14" customFormat="1" x14ac:dyDescent="0.1">
      <c r="B965" s="193"/>
      <c r="D965" s="185" t="s">
        <v>280</v>
      </c>
      <c r="E965" s="194" t="s">
        <v>1</v>
      </c>
      <c r="F965" s="195" t="s">
        <v>282</v>
      </c>
      <c r="H965" s="196">
        <v>20.04</v>
      </c>
      <c r="I965" s="197"/>
      <c r="L965" s="193"/>
      <c r="M965" s="198"/>
      <c r="N965" s="199"/>
      <c r="O965" s="199"/>
      <c r="P965" s="199"/>
      <c r="Q965" s="199"/>
      <c r="R965" s="199"/>
      <c r="S965" s="199"/>
      <c r="T965" s="200"/>
      <c r="AT965" s="194" t="s">
        <v>280</v>
      </c>
      <c r="AU965" s="194" t="s">
        <v>88</v>
      </c>
      <c r="AV965" s="14" t="s">
        <v>278</v>
      </c>
      <c r="AW965" s="14" t="s">
        <v>29</v>
      </c>
      <c r="AX965" s="14" t="s">
        <v>82</v>
      </c>
      <c r="AY965" s="194" t="s">
        <v>271</v>
      </c>
    </row>
    <row r="966" spans="1:65" s="2" customFormat="1" ht="55.5" customHeight="1" x14ac:dyDescent="0.15">
      <c r="A966" s="35"/>
      <c r="B966" s="141"/>
      <c r="C966" s="172" t="s">
        <v>1864</v>
      </c>
      <c r="D966" s="289" t="s">
        <v>274</v>
      </c>
      <c r="E966" s="173" t="s">
        <v>4892</v>
      </c>
      <c r="F966" s="174" t="s">
        <v>6753</v>
      </c>
      <c r="G966" s="175" t="s">
        <v>277</v>
      </c>
      <c r="H966" s="176">
        <v>46.02</v>
      </c>
      <c r="I966" s="177"/>
      <c r="J966" s="176">
        <f>ROUND(I966*H966,2)</f>
        <v>0</v>
      </c>
      <c r="K966" s="178"/>
      <c r="L966" s="36"/>
      <c r="M966" s="179" t="s">
        <v>1</v>
      </c>
      <c r="N966" s="180" t="s">
        <v>41</v>
      </c>
      <c r="O966" s="61"/>
      <c r="P966" s="181">
        <f>O966*H966</f>
        <v>0</v>
      </c>
      <c r="Q966" s="181">
        <v>4.3150000000000001E-2</v>
      </c>
      <c r="R966" s="181">
        <f>Q966*H966</f>
        <v>1.9857630000000002</v>
      </c>
      <c r="S966" s="181">
        <v>0</v>
      </c>
      <c r="T966" s="182">
        <f>S966*H966</f>
        <v>0</v>
      </c>
      <c r="U966" s="35"/>
      <c r="V966" s="35"/>
      <c r="W966" s="35"/>
      <c r="X966" s="35"/>
      <c r="Y966" s="35"/>
      <c r="Z966" s="35"/>
      <c r="AA966" s="35"/>
      <c r="AB966" s="35"/>
      <c r="AC966" s="35"/>
      <c r="AD966" s="35"/>
      <c r="AE966" s="35"/>
      <c r="AR966" s="183" t="s">
        <v>367</v>
      </c>
      <c r="AT966" s="183" t="s">
        <v>274</v>
      </c>
      <c r="AU966" s="183" t="s">
        <v>88</v>
      </c>
      <c r="AY966" s="18" t="s">
        <v>271</v>
      </c>
      <c r="BE966" s="105">
        <f>IF(N966="základná",J966,0)</f>
        <v>0</v>
      </c>
      <c r="BF966" s="105">
        <f>IF(N966="znížená",J966,0)</f>
        <v>0</v>
      </c>
      <c r="BG966" s="105">
        <f>IF(N966="zákl. prenesená",J966,0)</f>
        <v>0</v>
      </c>
      <c r="BH966" s="105">
        <f>IF(N966="zníž. prenesená",J966,0)</f>
        <v>0</v>
      </c>
      <c r="BI966" s="105">
        <f>IF(N966="nulová",J966,0)</f>
        <v>0</v>
      </c>
      <c r="BJ966" s="18" t="s">
        <v>88</v>
      </c>
      <c r="BK966" s="105">
        <f>ROUND(I966*H966,2)</f>
        <v>0</v>
      </c>
      <c r="BL966" s="18" t="s">
        <v>367</v>
      </c>
      <c r="BM966" s="183" t="s">
        <v>4893</v>
      </c>
    </row>
    <row r="967" spans="1:65" s="13" customFormat="1" x14ac:dyDescent="0.1">
      <c r="B967" s="184"/>
      <c r="D967" s="185" t="s">
        <v>280</v>
      </c>
      <c r="E967" s="186" t="s">
        <v>1</v>
      </c>
      <c r="F967" s="187" t="s">
        <v>4894</v>
      </c>
      <c r="H967" s="188">
        <v>43.83</v>
      </c>
      <c r="I967" s="189"/>
      <c r="L967" s="184"/>
      <c r="M967" s="190"/>
      <c r="N967" s="191"/>
      <c r="O967" s="191"/>
      <c r="P967" s="191"/>
      <c r="Q967" s="191"/>
      <c r="R967" s="191"/>
      <c r="S967" s="191"/>
      <c r="T967" s="192"/>
      <c r="AT967" s="186" t="s">
        <v>280</v>
      </c>
      <c r="AU967" s="186" t="s">
        <v>88</v>
      </c>
      <c r="AV967" s="13" t="s">
        <v>88</v>
      </c>
      <c r="AW967" s="13" t="s">
        <v>29</v>
      </c>
      <c r="AX967" s="13" t="s">
        <v>75</v>
      </c>
      <c r="AY967" s="186" t="s">
        <v>271</v>
      </c>
    </row>
    <row r="968" spans="1:65" s="13" customFormat="1" x14ac:dyDescent="0.1">
      <c r="B968" s="184"/>
      <c r="D968" s="185" t="s">
        <v>280</v>
      </c>
      <c r="E968" s="186" t="s">
        <v>1</v>
      </c>
      <c r="F968" s="187" t="s">
        <v>4895</v>
      </c>
      <c r="H968" s="188">
        <v>2.19</v>
      </c>
      <c r="I968" s="189"/>
      <c r="L968" s="184"/>
      <c r="M968" s="190"/>
      <c r="N968" s="191"/>
      <c r="O968" s="191"/>
      <c r="P968" s="191"/>
      <c r="Q968" s="191"/>
      <c r="R968" s="191"/>
      <c r="S968" s="191"/>
      <c r="T968" s="192"/>
      <c r="AT968" s="186" t="s">
        <v>280</v>
      </c>
      <c r="AU968" s="186" t="s">
        <v>88</v>
      </c>
      <c r="AV968" s="13" t="s">
        <v>88</v>
      </c>
      <c r="AW968" s="13" t="s">
        <v>29</v>
      </c>
      <c r="AX968" s="13" t="s">
        <v>75</v>
      </c>
      <c r="AY968" s="186" t="s">
        <v>271</v>
      </c>
    </row>
    <row r="969" spans="1:65" s="14" customFormat="1" x14ac:dyDescent="0.1">
      <c r="B969" s="193"/>
      <c r="D969" s="185" t="s">
        <v>280</v>
      </c>
      <c r="E969" s="194" t="s">
        <v>1</v>
      </c>
      <c r="F969" s="195" t="s">
        <v>282</v>
      </c>
      <c r="H969" s="196">
        <v>46.02</v>
      </c>
      <c r="I969" s="197"/>
      <c r="L969" s="193"/>
      <c r="M969" s="198"/>
      <c r="N969" s="199"/>
      <c r="O969" s="199"/>
      <c r="P969" s="199"/>
      <c r="Q969" s="199"/>
      <c r="R969" s="199"/>
      <c r="S969" s="199"/>
      <c r="T969" s="200"/>
      <c r="AT969" s="194" t="s">
        <v>280</v>
      </c>
      <c r="AU969" s="194" t="s">
        <v>88</v>
      </c>
      <c r="AV969" s="14" t="s">
        <v>278</v>
      </c>
      <c r="AW969" s="14" t="s">
        <v>29</v>
      </c>
      <c r="AX969" s="14" t="s">
        <v>82</v>
      </c>
      <c r="AY969" s="194" t="s">
        <v>271</v>
      </c>
    </row>
    <row r="970" spans="1:65" s="2" customFormat="1" ht="33" customHeight="1" x14ac:dyDescent="0.15">
      <c r="A970" s="35"/>
      <c r="B970" s="141"/>
      <c r="C970" s="172" t="s">
        <v>1869</v>
      </c>
      <c r="D970" s="172" t="s">
        <v>274</v>
      </c>
      <c r="E970" s="173" t="s">
        <v>1831</v>
      </c>
      <c r="F970" s="174" t="s">
        <v>1832</v>
      </c>
      <c r="G970" s="175" t="s">
        <v>277</v>
      </c>
      <c r="H970" s="176">
        <v>235.27</v>
      </c>
      <c r="I970" s="177"/>
      <c r="J970" s="176">
        <f>ROUND(I970*H970,2)</f>
        <v>0</v>
      </c>
      <c r="K970" s="178"/>
      <c r="L970" s="36"/>
      <c r="M970" s="179" t="s">
        <v>1</v>
      </c>
      <c r="N970" s="180" t="s">
        <v>41</v>
      </c>
      <c r="O970" s="61"/>
      <c r="P970" s="181">
        <f>O970*H970</f>
        <v>0</v>
      </c>
      <c r="Q970" s="181">
        <v>4.4519999999999997E-2</v>
      </c>
      <c r="R970" s="181">
        <f>Q970*H970</f>
        <v>10.4742204</v>
      </c>
      <c r="S970" s="181">
        <v>0</v>
      </c>
      <c r="T970" s="182">
        <f>S970*H970</f>
        <v>0</v>
      </c>
      <c r="U970" s="35"/>
      <c r="V970" s="35"/>
      <c r="W970" s="35"/>
      <c r="X970" s="35"/>
      <c r="Y970" s="35"/>
      <c r="Z970" s="35"/>
      <c r="AA970" s="35"/>
      <c r="AB970" s="35"/>
      <c r="AC970" s="35"/>
      <c r="AD970" s="35"/>
      <c r="AE970" s="35"/>
      <c r="AR970" s="183" t="s">
        <v>367</v>
      </c>
      <c r="AT970" s="183" t="s">
        <v>274</v>
      </c>
      <c r="AU970" s="183" t="s">
        <v>88</v>
      </c>
      <c r="AY970" s="18" t="s">
        <v>271</v>
      </c>
      <c r="BE970" s="105">
        <f>IF(N970="základná",J970,0)</f>
        <v>0</v>
      </c>
      <c r="BF970" s="105">
        <f>IF(N970="znížená",J970,0)</f>
        <v>0</v>
      </c>
      <c r="BG970" s="105">
        <f>IF(N970="zákl. prenesená",J970,0)</f>
        <v>0</v>
      </c>
      <c r="BH970" s="105">
        <f>IF(N970="zníž. prenesená",J970,0)</f>
        <v>0</v>
      </c>
      <c r="BI970" s="105">
        <f>IF(N970="nulová",J970,0)</f>
        <v>0</v>
      </c>
      <c r="BJ970" s="18" t="s">
        <v>88</v>
      </c>
      <c r="BK970" s="105">
        <f>ROUND(I970*H970,2)</f>
        <v>0</v>
      </c>
      <c r="BL970" s="18" t="s">
        <v>367</v>
      </c>
      <c r="BM970" s="183" t="s">
        <v>4896</v>
      </c>
    </row>
    <row r="971" spans="1:65" s="13" customFormat="1" x14ac:dyDescent="0.1">
      <c r="B971" s="184"/>
      <c r="D971" s="185" t="s">
        <v>280</v>
      </c>
      <c r="E971" s="186" t="s">
        <v>1</v>
      </c>
      <c r="F971" s="187" t="s">
        <v>4897</v>
      </c>
      <c r="H971" s="188">
        <v>235.27</v>
      </c>
      <c r="I971" s="189"/>
      <c r="L971" s="184"/>
      <c r="M971" s="190"/>
      <c r="N971" s="191"/>
      <c r="O971" s="191"/>
      <c r="P971" s="191"/>
      <c r="Q971" s="191"/>
      <c r="R971" s="191"/>
      <c r="S971" s="191"/>
      <c r="T971" s="192"/>
      <c r="AT971" s="186" t="s">
        <v>280</v>
      </c>
      <c r="AU971" s="186" t="s">
        <v>88</v>
      </c>
      <c r="AV971" s="13" t="s">
        <v>88</v>
      </c>
      <c r="AW971" s="13" t="s">
        <v>29</v>
      </c>
      <c r="AX971" s="13" t="s">
        <v>75</v>
      </c>
      <c r="AY971" s="186" t="s">
        <v>271</v>
      </c>
    </row>
    <row r="972" spans="1:65" s="14" customFormat="1" x14ac:dyDescent="0.1">
      <c r="B972" s="193"/>
      <c r="D972" s="185" t="s">
        <v>280</v>
      </c>
      <c r="E972" s="194" t="s">
        <v>1</v>
      </c>
      <c r="F972" s="195" t="s">
        <v>282</v>
      </c>
      <c r="H972" s="196">
        <v>235.27</v>
      </c>
      <c r="I972" s="197"/>
      <c r="L972" s="193"/>
      <c r="M972" s="198"/>
      <c r="N972" s="199"/>
      <c r="O972" s="199"/>
      <c r="P972" s="199"/>
      <c r="Q972" s="199"/>
      <c r="R972" s="199"/>
      <c r="S972" s="199"/>
      <c r="T972" s="200"/>
      <c r="AT972" s="194" t="s">
        <v>280</v>
      </c>
      <c r="AU972" s="194" t="s">
        <v>88</v>
      </c>
      <c r="AV972" s="14" t="s">
        <v>278</v>
      </c>
      <c r="AW972" s="14" t="s">
        <v>29</v>
      </c>
      <c r="AX972" s="14" t="s">
        <v>82</v>
      </c>
      <c r="AY972" s="194" t="s">
        <v>271</v>
      </c>
    </row>
    <row r="973" spans="1:65" s="2" customFormat="1" ht="66.75" customHeight="1" x14ac:dyDescent="0.15">
      <c r="A973" s="35"/>
      <c r="B973" s="141"/>
      <c r="C973" s="172" t="s">
        <v>1874</v>
      </c>
      <c r="D973" s="289" t="s">
        <v>274</v>
      </c>
      <c r="E973" s="173" t="s">
        <v>4898</v>
      </c>
      <c r="F973" s="174" t="s">
        <v>6754</v>
      </c>
      <c r="G973" s="175" t="s">
        <v>277</v>
      </c>
      <c r="H973" s="176">
        <v>131.05000000000001</v>
      </c>
      <c r="I973" s="177"/>
      <c r="J973" s="176">
        <f>ROUND(I973*H973,2)</f>
        <v>0</v>
      </c>
      <c r="K973" s="178"/>
      <c r="L973" s="36"/>
      <c r="M973" s="179" t="s">
        <v>1</v>
      </c>
      <c r="N973" s="180" t="s">
        <v>41</v>
      </c>
      <c r="O973" s="61"/>
      <c r="P973" s="181">
        <f>O973*H973</f>
        <v>0</v>
      </c>
      <c r="Q973" s="181">
        <v>4.84944E-2</v>
      </c>
      <c r="R973" s="181">
        <f>Q973*H973</f>
        <v>6.3551911200000006</v>
      </c>
      <c r="S973" s="181">
        <v>0</v>
      </c>
      <c r="T973" s="182">
        <f>S973*H973</f>
        <v>0</v>
      </c>
      <c r="U973" s="35"/>
      <c r="V973" s="35"/>
      <c r="W973" s="35"/>
      <c r="X973" s="35"/>
      <c r="Y973" s="35"/>
      <c r="Z973" s="35"/>
      <c r="AA973" s="35"/>
      <c r="AB973" s="35"/>
      <c r="AC973" s="35"/>
      <c r="AD973" s="35"/>
      <c r="AE973" s="35"/>
      <c r="AR973" s="183" t="s">
        <v>367</v>
      </c>
      <c r="AT973" s="183" t="s">
        <v>274</v>
      </c>
      <c r="AU973" s="183" t="s">
        <v>88</v>
      </c>
      <c r="AY973" s="18" t="s">
        <v>271</v>
      </c>
      <c r="BE973" s="105">
        <f>IF(N973="základná",J973,0)</f>
        <v>0</v>
      </c>
      <c r="BF973" s="105">
        <f>IF(N973="znížená",J973,0)</f>
        <v>0</v>
      </c>
      <c r="BG973" s="105">
        <f>IF(N973="zákl. prenesená",J973,0)</f>
        <v>0</v>
      </c>
      <c r="BH973" s="105">
        <f>IF(N973="zníž. prenesená",J973,0)</f>
        <v>0</v>
      </c>
      <c r="BI973" s="105">
        <f>IF(N973="nulová",J973,0)</f>
        <v>0</v>
      </c>
      <c r="BJ973" s="18" t="s">
        <v>88</v>
      </c>
      <c r="BK973" s="105">
        <f>ROUND(I973*H973,2)</f>
        <v>0</v>
      </c>
      <c r="BL973" s="18" t="s">
        <v>367</v>
      </c>
      <c r="BM973" s="183" t="s">
        <v>4899</v>
      </c>
    </row>
    <row r="974" spans="1:65" s="13" customFormat="1" x14ac:dyDescent="0.1">
      <c r="B974" s="184"/>
      <c r="D974" s="185" t="s">
        <v>280</v>
      </c>
      <c r="E974" s="186" t="s">
        <v>1</v>
      </c>
      <c r="F974" s="187" t="s">
        <v>4900</v>
      </c>
      <c r="H974" s="188">
        <v>124.81</v>
      </c>
      <c r="I974" s="189"/>
      <c r="L974" s="184"/>
      <c r="M974" s="190"/>
      <c r="N974" s="191"/>
      <c r="O974" s="191"/>
      <c r="P974" s="191"/>
      <c r="Q974" s="191"/>
      <c r="R974" s="191"/>
      <c r="S974" s="191"/>
      <c r="T974" s="192"/>
      <c r="AT974" s="186" t="s">
        <v>280</v>
      </c>
      <c r="AU974" s="186" t="s">
        <v>88</v>
      </c>
      <c r="AV974" s="13" t="s">
        <v>88</v>
      </c>
      <c r="AW974" s="13" t="s">
        <v>29</v>
      </c>
      <c r="AX974" s="13" t="s">
        <v>75</v>
      </c>
      <c r="AY974" s="186" t="s">
        <v>271</v>
      </c>
    </row>
    <row r="975" spans="1:65" s="13" customFormat="1" x14ac:dyDescent="0.1">
      <c r="B975" s="184"/>
      <c r="D975" s="185" t="s">
        <v>280</v>
      </c>
      <c r="E975" s="186" t="s">
        <v>1</v>
      </c>
      <c r="F975" s="187" t="s">
        <v>4901</v>
      </c>
      <c r="H975" s="188">
        <v>6.24</v>
      </c>
      <c r="I975" s="189"/>
      <c r="L975" s="184"/>
      <c r="M975" s="190"/>
      <c r="N975" s="191"/>
      <c r="O975" s="191"/>
      <c r="P975" s="191"/>
      <c r="Q975" s="191"/>
      <c r="R975" s="191"/>
      <c r="S975" s="191"/>
      <c r="T975" s="192"/>
      <c r="AT975" s="186" t="s">
        <v>280</v>
      </c>
      <c r="AU975" s="186" t="s">
        <v>88</v>
      </c>
      <c r="AV975" s="13" t="s">
        <v>88</v>
      </c>
      <c r="AW975" s="13" t="s">
        <v>29</v>
      </c>
      <c r="AX975" s="13" t="s">
        <v>75</v>
      </c>
      <c r="AY975" s="186" t="s">
        <v>271</v>
      </c>
    </row>
    <row r="976" spans="1:65" s="14" customFormat="1" x14ac:dyDescent="0.1">
      <c r="B976" s="193"/>
      <c r="D976" s="185" t="s">
        <v>280</v>
      </c>
      <c r="E976" s="194" t="s">
        <v>1</v>
      </c>
      <c r="F976" s="195" t="s">
        <v>282</v>
      </c>
      <c r="H976" s="196">
        <v>131.05000000000001</v>
      </c>
      <c r="I976" s="197"/>
      <c r="L976" s="193"/>
      <c r="M976" s="198"/>
      <c r="N976" s="199"/>
      <c r="O976" s="199"/>
      <c r="P976" s="199"/>
      <c r="Q976" s="199"/>
      <c r="R976" s="199"/>
      <c r="S976" s="199"/>
      <c r="T976" s="200"/>
      <c r="AT976" s="194" t="s">
        <v>280</v>
      </c>
      <c r="AU976" s="194" t="s">
        <v>88</v>
      </c>
      <c r="AV976" s="14" t="s">
        <v>278</v>
      </c>
      <c r="AW976" s="14" t="s">
        <v>29</v>
      </c>
      <c r="AX976" s="14" t="s">
        <v>82</v>
      </c>
      <c r="AY976" s="194" t="s">
        <v>271</v>
      </c>
    </row>
    <row r="977" spans="1:65" s="2" customFormat="1" ht="55.5" customHeight="1" x14ac:dyDescent="0.15">
      <c r="A977" s="35"/>
      <c r="B977" s="141"/>
      <c r="C977" s="172" t="s">
        <v>1878</v>
      </c>
      <c r="D977" s="289" t="s">
        <v>274</v>
      </c>
      <c r="E977" s="173" t="s">
        <v>1837</v>
      </c>
      <c r="F977" s="174" t="s">
        <v>6751</v>
      </c>
      <c r="G977" s="175" t="s">
        <v>277</v>
      </c>
      <c r="H977" s="176">
        <v>92.04</v>
      </c>
      <c r="I977" s="177"/>
      <c r="J977" s="176">
        <f>ROUND(I977*H977,2)</f>
        <v>0</v>
      </c>
      <c r="K977" s="178"/>
      <c r="L977" s="36"/>
      <c r="M977" s="179" t="s">
        <v>1</v>
      </c>
      <c r="N977" s="180" t="s">
        <v>41</v>
      </c>
      <c r="O977" s="61"/>
      <c r="P977" s="181">
        <f>O977*H977</f>
        <v>0</v>
      </c>
      <c r="Q977" s="181">
        <v>5.0752400000000003E-2</v>
      </c>
      <c r="R977" s="181">
        <f>Q977*H977</f>
        <v>4.671250896000001</v>
      </c>
      <c r="S977" s="181">
        <v>0</v>
      </c>
      <c r="T977" s="182">
        <f>S977*H977</f>
        <v>0</v>
      </c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R977" s="183" t="s">
        <v>367</v>
      </c>
      <c r="AT977" s="183" t="s">
        <v>274</v>
      </c>
      <c r="AU977" s="183" t="s">
        <v>88</v>
      </c>
      <c r="AY977" s="18" t="s">
        <v>271</v>
      </c>
      <c r="BE977" s="105">
        <f>IF(N977="základná",J977,0)</f>
        <v>0</v>
      </c>
      <c r="BF977" s="105">
        <f>IF(N977="znížená",J977,0)</f>
        <v>0</v>
      </c>
      <c r="BG977" s="105">
        <f>IF(N977="zákl. prenesená",J977,0)</f>
        <v>0</v>
      </c>
      <c r="BH977" s="105">
        <f>IF(N977="zníž. prenesená",J977,0)</f>
        <v>0</v>
      </c>
      <c r="BI977" s="105">
        <f>IF(N977="nulová",J977,0)</f>
        <v>0</v>
      </c>
      <c r="BJ977" s="18" t="s">
        <v>88</v>
      </c>
      <c r="BK977" s="105">
        <f>ROUND(I977*H977,2)</f>
        <v>0</v>
      </c>
      <c r="BL977" s="18" t="s">
        <v>367</v>
      </c>
      <c r="BM977" s="183" t="s">
        <v>4902</v>
      </c>
    </row>
    <row r="978" spans="1:65" s="13" customFormat="1" x14ac:dyDescent="0.1">
      <c r="B978" s="184"/>
      <c r="D978" s="185" t="s">
        <v>280</v>
      </c>
      <c r="E978" s="186" t="s">
        <v>1</v>
      </c>
      <c r="F978" s="187" t="s">
        <v>4903</v>
      </c>
      <c r="H978" s="188">
        <v>87.66</v>
      </c>
      <c r="I978" s="189"/>
      <c r="L978" s="184"/>
      <c r="M978" s="190"/>
      <c r="N978" s="191"/>
      <c r="O978" s="191"/>
      <c r="P978" s="191"/>
      <c r="Q978" s="191"/>
      <c r="R978" s="191"/>
      <c r="S978" s="191"/>
      <c r="T978" s="192"/>
      <c r="AT978" s="186" t="s">
        <v>280</v>
      </c>
      <c r="AU978" s="186" t="s">
        <v>88</v>
      </c>
      <c r="AV978" s="13" t="s">
        <v>88</v>
      </c>
      <c r="AW978" s="13" t="s">
        <v>29</v>
      </c>
      <c r="AX978" s="13" t="s">
        <v>75</v>
      </c>
      <c r="AY978" s="186" t="s">
        <v>271</v>
      </c>
    </row>
    <row r="979" spans="1:65" s="13" customFormat="1" x14ac:dyDescent="0.1">
      <c r="B979" s="184"/>
      <c r="D979" s="185" t="s">
        <v>280</v>
      </c>
      <c r="E979" s="186" t="s">
        <v>1</v>
      </c>
      <c r="F979" s="187" t="s">
        <v>4904</v>
      </c>
      <c r="H979" s="188">
        <v>4.38</v>
      </c>
      <c r="I979" s="189"/>
      <c r="L979" s="184"/>
      <c r="M979" s="190"/>
      <c r="N979" s="191"/>
      <c r="O979" s="191"/>
      <c r="P979" s="191"/>
      <c r="Q979" s="191"/>
      <c r="R979" s="191"/>
      <c r="S979" s="191"/>
      <c r="T979" s="192"/>
      <c r="AT979" s="186" t="s">
        <v>280</v>
      </c>
      <c r="AU979" s="186" t="s">
        <v>88</v>
      </c>
      <c r="AV979" s="13" t="s">
        <v>88</v>
      </c>
      <c r="AW979" s="13" t="s">
        <v>29</v>
      </c>
      <c r="AX979" s="13" t="s">
        <v>75</v>
      </c>
      <c r="AY979" s="186" t="s">
        <v>271</v>
      </c>
    </row>
    <row r="980" spans="1:65" s="14" customFormat="1" x14ac:dyDescent="0.1">
      <c r="B980" s="193"/>
      <c r="D980" s="185" t="s">
        <v>280</v>
      </c>
      <c r="E980" s="194" t="s">
        <v>1</v>
      </c>
      <c r="F980" s="195" t="s">
        <v>282</v>
      </c>
      <c r="H980" s="196">
        <v>92.04</v>
      </c>
      <c r="I980" s="197"/>
      <c r="L980" s="193"/>
      <c r="M980" s="198"/>
      <c r="N980" s="199"/>
      <c r="O980" s="199"/>
      <c r="P980" s="199"/>
      <c r="Q980" s="199"/>
      <c r="R980" s="199"/>
      <c r="S980" s="199"/>
      <c r="T980" s="200"/>
      <c r="AT980" s="194" t="s">
        <v>280</v>
      </c>
      <c r="AU980" s="194" t="s">
        <v>88</v>
      </c>
      <c r="AV980" s="14" t="s">
        <v>278</v>
      </c>
      <c r="AW980" s="14" t="s">
        <v>29</v>
      </c>
      <c r="AX980" s="14" t="s">
        <v>82</v>
      </c>
      <c r="AY980" s="194" t="s">
        <v>271</v>
      </c>
    </row>
    <row r="981" spans="1:65" s="2" customFormat="1" ht="44.25" customHeight="1" x14ac:dyDescent="0.15">
      <c r="A981" s="35"/>
      <c r="B981" s="141"/>
      <c r="C981" s="172" t="s">
        <v>1883</v>
      </c>
      <c r="D981" s="289" t="s">
        <v>274</v>
      </c>
      <c r="E981" s="173" t="s">
        <v>1842</v>
      </c>
      <c r="F981" s="174" t="s">
        <v>6752</v>
      </c>
      <c r="G981" s="175" t="s">
        <v>277</v>
      </c>
      <c r="H981" s="176">
        <v>41.64</v>
      </c>
      <c r="I981" s="177"/>
      <c r="J981" s="176">
        <f>ROUND(I981*H981,2)</f>
        <v>0</v>
      </c>
      <c r="K981" s="178"/>
      <c r="L981" s="36"/>
      <c r="M981" s="179" t="s">
        <v>1</v>
      </c>
      <c r="N981" s="180" t="s">
        <v>41</v>
      </c>
      <c r="O981" s="61"/>
      <c r="P981" s="181">
        <f>O981*H981</f>
        <v>0</v>
      </c>
      <c r="Q981" s="181">
        <v>4.57124E-2</v>
      </c>
      <c r="R981" s="181">
        <f>Q981*H981</f>
        <v>1.9034643360000001</v>
      </c>
      <c r="S981" s="181">
        <v>0</v>
      </c>
      <c r="T981" s="182">
        <f>S981*H981</f>
        <v>0</v>
      </c>
      <c r="U981" s="35"/>
      <c r="V981" s="35"/>
      <c r="W981" s="35"/>
      <c r="X981" s="35"/>
      <c r="Y981" s="35"/>
      <c r="Z981" s="35"/>
      <c r="AA981" s="35"/>
      <c r="AB981" s="35"/>
      <c r="AC981" s="35"/>
      <c r="AD981" s="35"/>
      <c r="AE981" s="35"/>
      <c r="AR981" s="183" t="s">
        <v>367</v>
      </c>
      <c r="AT981" s="183" t="s">
        <v>274</v>
      </c>
      <c r="AU981" s="183" t="s">
        <v>88</v>
      </c>
      <c r="AY981" s="18" t="s">
        <v>271</v>
      </c>
      <c r="BE981" s="105">
        <f>IF(N981="základná",J981,0)</f>
        <v>0</v>
      </c>
      <c r="BF981" s="105">
        <f>IF(N981="znížená",J981,0)</f>
        <v>0</v>
      </c>
      <c r="BG981" s="105">
        <f>IF(N981="zákl. prenesená",J981,0)</f>
        <v>0</v>
      </c>
      <c r="BH981" s="105">
        <f>IF(N981="zníž. prenesená",J981,0)</f>
        <v>0</v>
      </c>
      <c r="BI981" s="105">
        <f>IF(N981="nulová",J981,0)</f>
        <v>0</v>
      </c>
      <c r="BJ981" s="18" t="s">
        <v>88</v>
      </c>
      <c r="BK981" s="105">
        <f>ROUND(I981*H981,2)</f>
        <v>0</v>
      </c>
      <c r="BL981" s="18" t="s">
        <v>367</v>
      </c>
      <c r="BM981" s="183" t="s">
        <v>4905</v>
      </c>
    </row>
    <row r="982" spans="1:65" s="13" customFormat="1" x14ac:dyDescent="0.1">
      <c r="B982" s="184"/>
      <c r="D982" s="185" t="s">
        <v>280</v>
      </c>
      <c r="E982" s="186" t="s">
        <v>1</v>
      </c>
      <c r="F982" s="187" t="s">
        <v>4906</v>
      </c>
      <c r="H982" s="188">
        <v>41.64</v>
      </c>
      <c r="I982" s="189"/>
      <c r="L982" s="184"/>
      <c r="M982" s="190"/>
      <c r="N982" s="191"/>
      <c r="O982" s="191"/>
      <c r="P982" s="191"/>
      <c r="Q982" s="191"/>
      <c r="R982" s="191"/>
      <c r="S982" s="191"/>
      <c r="T982" s="192"/>
      <c r="AT982" s="186" t="s">
        <v>280</v>
      </c>
      <c r="AU982" s="186" t="s">
        <v>88</v>
      </c>
      <c r="AV982" s="13" t="s">
        <v>88</v>
      </c>
      <c r="AW982" s="13" t="s">
        <v>29</v>
      </c>
      <c r="AX982" s="13" t="s">
        <v>75</v>
      </c>
      <c r="AY982" s="186" t="s">
        <v>271</v>
      </c>
    </row>
    <row r="983" spans="1:65" s="14" customFormat="1" x14ac:dyDescent="0.1">
      <c r="B983" s="193"/>
      <c r="D983" s="185" t="s">
        <v>280</v>
      </c>
      <c r="E983" s="194" t="s">
        <v>1</v>
      </c>
      <c r="F983" s="195" t="s">
        <v>282</v>
      </c>
      <c r="H983" s="196">
        <v>41.64</v>
      </c>
      <c r="I983" s="197"/>
      <c r="L983" s="193"/>
      <c r="M983" s="198"/>
      <c r="N983" s="199"/>
      <c r="O983" s="199"/>
      <c r="P983" s="199"/>
      <c r="Q983" s="199"/>
      <c r="R983" s="199"/>
      <c r="S983" s="199"/>
      <c r="T983" s="200"/>
      <c r="AT983" s="194" t="s">
        <v>280</v>
      </c>
      <c r="AU983" s="194" t="s">
        <v>88</v>
      </c>
      <c r="AV983" s="14" t="s">
        <v>278</v>
      </c>
      <c r="AW983" s="14" t="s">
        <v>29</v>
      </c>
      <c r="AX983" s="14" t="s">
        <v>82</v>
      </c>
      <c r="AY983" s="194" t="s">
        <v>271</v>
      </c>
    </row>
    <row r="984" spans="1:65" s="2" customFormat="1" ht="33" customHeight="1" x14ac:dyDescent="0.15">
      <c r="A984" s="35"/>
      <c r="B984" s="141"/>
      <c r="C984" s="172" t="s">
        <v>1887</v>
      </c>
      <c r="D984" s="246" t="s">
        <v>274</v>
      </c>
      <c r="E984" s="173" t="s">
        <v>4907</v>
      </c>
      <c r="F984" s="174" t="s">
        <v>4908</v>
      </c>
      <c r="G984" s="175" t="s">
        <v>277</v>
      </c>
      <c r="H984" s="176">
        <v>46.02</v>
      </c>
      <c r="I984" s="177"/>
      <c r="J984" s="176">
        <f>ROUND(I984*H984,2)</f>
        <v>0</v>
      </c>
      <c r="K984" s="178"/>
      <c r="L984" s="36"/>
      <c r="M984" s="179" t="s">
        <v>1</v>
      </c>
      <c r="N984" s="180" t="s">
        <v>41</v>
      </c>
      <c r="O984" s="61"/>
      <c r="P984" s="181">
        <f>O984*H984</f>
        <v>0</v>
      </c>
      <c r="Q984" s="181">
        <v>4.2407E-2</v>
      </c>
      <c r="R984" s="181">
        <f>Q984*H984</f>
        <v>1.9515701400000001</v>
      </c>
      <c r="S984" s="181">
        <v>0</v>
      </c>
      <c r="T984" s="182">
        <f>S984*H984</f>
        <v>0</v>
      </c>
      <c r="U984" s="35"/>
      <c r="V984" s="35"/>
      <c r="W984" s="35"/>
      <c r="X984" s="35"/>
      <c r="Y984" s="35"/>
      <c r="Z984" s="35"/>
      <c r="AA984" s="35"/>
      <c r="AB984" s="35"/>
      <c r="AC984" s="35"/>
      <c r="AD984" s="35"/>
      <c r="AE984" s="35"/>
      <c r="AR984" s="183" t="s">
        <v>367</v>
      </c>
      <c r="AT984" s="183" t="s">
        <v>274</v>
      </c>
      <c r="AU984" s="183" t="s">
        <v>88</v>
      </c>
      <c r="AY984" s="18" t="s">
        <v>271</v>
      </c>
      <c r="BE984" s="105">
        <f>IF(N984="základná",J984,0)</f>
        <v>0</v>
      </c>
      <c r="BF984" s="105">
        <f>IF(N984="znížená",J984,0)</f>
        <v>0</v>
      </c>
      <c r="BG984" s="105">
        <f>IF(N984="zákl. prenesená",J984,0)</f>
        <v>0</v>
      </c>
      <c r="BH984" s="105">
        <f>IF(N984="zníž. prenesená",J984,0)</f>
        <v>0</v>
      </c>
      <c r="BI984" s="105">
        <f>IF(N984="nulová",J984,0)</f>
        <v>0</v>
      </c>
      <c r="BJ984" s="18" t="s">
        <v>88</v>
      </c>
      <c r="BK984" s="105">
        <f>ROUND(I984*H984,2)</f>
        <v>0</v>
      </c>
      <c r="BL984" s="18" t="s">
        <v>367</v>
      </c>
      <c r="BM984" s="183" t="s">
        <v>4909</v>
      </c>
    </row>
    <row r="985" spans="1:65" s="2" customFormat="1" ht="24.75" x14ac:dyDescent="0.1">
      <c r="A985" s="35"/>
      <c r="B985" s="36"/>
      <c r="C985" s="35"/>
      <c r="D985" s="185" t="s">
        <v>1142</v>
      </c>
      <c r="E985" s="35"/>
      <c r="F985" s="235" t="s">
        <v>2652</v>
      </c>
      <c r="G985" s="35"/>
      <c r="H985" s="35"/>
      <c r="I985" s="142"/>
      <c r="J985" s="35"/>
      <c r="K985" s="35"/>
      <c r="L985" s="36"/>
      <c r="M985" s="236"/>
      <c r="N985" s="237"/>
      <c r="O985" s="61"/>
      <c r="P985" s="61"/>
      <c r="Q985" s="61"/>
      <c r="R985" s="61"/>
      <c r="S985" s="61"/>
      <c r="T985" s="62"/>
      <c r="U985" s="35"/>
      <c r="V985" s="35"/>
      <c r="W985" s="35"/>
      <c r="X985" s="35"/>
      <c r="Y985" s="35"/>
      <c r="Z985" s="35"/>
      <c r="AA985" s="35"/>
      <c r="AB985" s="35"/>
      <c r="AC985" s="35"/>
      <c r="AD985" s="35"/>
      <c r="AE985" s="35"/>
      <c r="AT985" s="18" t="s">
        <v>1142</v>
      </c>
      <c r="AU985" s="18" t="s">
        <v>88</v>
      </c>
    </row>
    <row r="986" spans="1:65" s="13" customFormat="1" x14ac:dyDescent="0.1">
      <c r="B986" s="184"/>
      <c r="D986" s="185" t="s">
        <v>280</v>
      </c>
      <c r="E986" s="186" t="s">
        <v>1</v>
      </c>
      <c r="F986" s="187" t="s">
        <v>4470</v>
      </c>
      <c r="H986" s="188">
        <v>46.02</v>
      </c>
      <c r="I986" s="189"/>
      <c r="L986" s="184"/>
      <c r="M986" s="190"/>
      <c r="N986" s="191"/>
      <c r="O986" s="191"/>
      <c r="P986" s="191"/>
      <c r="Q986" s="191"/>
      <c r="R986" s="191"/>
      <c r="S986" s="191"/>
      <c r="T986" s="192"/>
      <c r="AT986" s="186" t="s">
        <v>280</v>
      </c>
      <c r="AU986" s="186" t="s">
        <v>88</v>
      </c>
      <c r="AV986" s="13" t="s">
        <v>88</v>
      </c>
      <c r="AW986" s="13" t="s">
        <v>29</v>
      </c>
      <c r="AX986" s="13" t="s">
        <v>82</v>
      </c>
      <c r="AY986" s="186" t="s">
        <v>271</v>
      </c>
    </row>
    <row r="987" spans="1:65" s="2" customFormat="1" ht="33" customHeight="1" x14ac:dyDescent="0.15">
      <c r="A987" s="35"/>
      <c r="B987" s="141"/>
      <c r="C987" s="172" t="s">
        <v>1891</v>
      </c>
      <c r="D987" s="246" t="s">
        <v>274</v>
      </c>
      <c r="E987" s="173" t="s">
        <v>4910</v>
      </c>
      <c r="F987" s="174" t="s">
        <v>4911</v>
      </c>
      <c r="G987" s="175" t="s">
        <v>277</v>
      </c>
      <c r="H987" s="176">
        <v>92.05</v>
      </c>
      <c r="I987" s="177"/>
      <c r="J987" s="176">
        <f>ROUND(I987*H987,2)</f>
        <v>0</v>
      </c>
      <c r="K987" s="178"/>
      <c r="L987" s="36"/>
      <c r="M987" s="179" t="s">
        <v>1</v>
      </c>
      <c r="N987" s="180" t="s">
        <v>41</v>
      </c>
      <c r="O987" s="61"/>
      <c r="P987" s="181">
        <f>O987*H987</f>
        <v>0</v>
      </c>
      <c r="Q987" s="181">
        <v>3.6526999999999997E-2</v>
      </c>
      <c r="R987" s="181">
        <f>Q987*H987</f>
        <v>3.3623103499999996</v>
      </c>
      <c r="S987" s="181">
        <v>0</v>
      </c>
      <c r="T987" s="182">
        <f>S987*H987</f>
        <v>0</v>
      </c>
      <c r="U987" s="35"/>
      <c r="V987" s="35"/>
      <c r="W987" s="35"/>
      <c r="X987" s="35"/>
      <c r="Y987" s="35"/>
      <c r="Z987" s="35"/>
      <c r="AA987" s="35"/>
      <c r="AB987" s="35"/>
      <c r="AC987" s="35"/>
      <c r="AD987" s="35"/>
      <c r="AE987" s="35"/>
      <c r="AR987" s="183" t="s">
        <v>367</v>
      </c>
      <c r="AT987" s="183" t="s">
        <v>274</v>
      </c>
      <c r="AU987" s="183" t="s">
        <v>88</v>
      </c>
      <c r="AY987" s="18" t="s">
        <v>271</v>
      </c>
      <c r="BE987" s="105">
        <f>IF(N987="základná",J987,0)</f>
        <v>0</v>
      </c>
      <c r="BF987" s="105">
        <f>IF(N987="znížená",J987,0)</f>
        <v>0</v>
      </c>
      <c r="BG987" s="105">
        <f>IF(N987="zákl. prenesená",J987,0)</f>
        <v>0</v>
      </c>
      <c r="BH987" s="105">
        <f>IF(N987="zníž. prenesená",J987,0)</f>
        <v>0</v>
      </c>
      <c r="BI987" s="105">
        <f>IF(N987="nulová",J987,0)</f>
        <v>0</v>
      </c>
      <c r="BJ987" s="18" t="s">
        <v>88</v>
      </c>
      <c r="BK987" s="105">
        <f>ROUND(I987*H987,2)</f>
        <v>0</v>
      </c>
      <c r="BL987" s="18" t="s">
        <v>367</v>
      </c>
      <c r="BM987" s="183" t="s">
        <v>4912</v>
      </c>
    </row>
    <row r="988" spans="1:65" s="2" customFormat="1" ht="16.5" x14ac:dyDescent="0.1">
      <c r="A988" s="35"/>
      <c r="B988" s="36"/>
      <c r="C988" s="35"/>
      <c r="D988" s="185" t="s">
        <v>1142</v>
      </c>
      <c r="E988" s="35"/>
      <c r="F988" s="235" t="s">
        <v>1143</v>
      </c>
      <c r="G988" s="35"/>
      <c r="H988" s="35"/>
      <c r="I988" s="142"/>
      <c r="J988" s="35"/>
      <c r="K988" s="35"/>
      <c r="L988" s="36"/>
      <c r="M988" s="236"/>
      <c r="N988" s="237"/>
      <c r="O988" s="61"/>
      <c r="P988" s="61"/>
      <c r="Q988" s="61"/>
      <c r="R988" s="61"/>
      <c r="S988" s="61"/>
      <c r="T988" s="62"/>
      <c r="U988" s="35"/>
      <c r="V988" s="35"/>
      <c r="W988" s="35"/>
      <c r="X988" s="35"/>
      <c r="Y988" s="35"/>
      <c r="Z988" s="35"/>
      <c r="AA988" s="35"/>
      <c r="AB988" s="35"/>
      <c r="AC988" s="35"/>
      <c r="AD988" s="35"/>
      <c r="AE988" s="35"/>
      <c r="AT988" s="18" t="s">
        <v>1142</v>
      </c>
      <c r="AU988" s="18" t="s">
        <v>88</v>
      </c>
    </row>
    <row r="989" spans="1:65" s="13" customFormat="1" x14ac:dyDescent="0.1">
      <c r="B989" s="184"/>
      <c r="D989" s="185" t="s">
        <v>280</v>
      </c>
      <c r="E989" s="186" t="s">
        <v>1</v>
      </c>
      <c r="F989" s="187" t="s">
        <v>4472</v>
      </c>
      <c r="H989" s="188">
        <v>92.05</v>
      </c>
      <c r="I989" s="189"/>
      <c r="L989" s="184"/>
      <c r="M989" s="190"/>
      <c r="N989" s="191"/>
      <c r="O989" s="191"/>
      <c r="P989" s="191"/>
      <c r="Q989" s="191"/>
      <c r="R989" s="191"/>
      <c r="S989" s="191"/>
      <c r="T989" s="192"/>
      <c r="AT989" s="186" t="s">
        <v>280</v>
      </c>
      <c r="AU989" s="186" t="s">
        <v>88</v>
      </c>
      <c r="AV989" s="13" t="s">
        <v>88</v>
      </c>
      <c r="AW989" s="13" t="s">
        <v>29</v>
      </c>
      <c r="AX989" s="13" t="s">
        <v>82</v>
      </c>
      <c r="AY989" s="186" t="s">
        <v>271</v>
      </c>
    </row>
    <row r="990" spans="1:65" s="2" customFormat="1" ht="21.75" customHeight="1" x14ac:dyDescent="0.15">
      <c r="A990" s="35"/>
      <c r="B990" s="141"/>
      <c r="C990" s="172" t="s">
        <v>1896</v>
      </c>
      <c r="D990" s="216" t="s">
        <v>274</v>
      </c>
      <c r="E990" s="173" t="s">
        <v>1848</v>
      </c>
      <c r="F990" s="174" t="s">
        <v>4913</v>
      </c>
      <c r="G990" s="175" t="s">
        <v>277</v>
      </c>
      <c r="H990" s="176">
        <v>21.63</v>
      </c>
      <c r="I990" s="177"/>
      <c r="J990" s="176">
        <f>ROUND(I990*H990,2)</f>
        <v>0</v>
      </c>
      <c r="K990" s="178"/>
      <c r="L990" s="36"/>
      <c r="M990" s="179" t="s">
        <v>1</v>
      </c>
      <c r="N990" s="180" t="s">
        <v>41</v>
      </c>
      <c r="O990" s="61"/>
      <c r="P990" s="181">
        <f>O990*H990</f>
        <v>0</v>
      </c>
      <c r="Q990" s="181">
        <v>5.5890000000000002E-2</v>
      </c>
      <c r="R990" s="181">
        <f>Q990*H990</f>
        <v>1.2089007000000001</v>
      </c>
      <c r="S990" s="181">
        <v>0</v>
      </c>
      <c r="T990" s="182">
        <f>S990*H990</f>
        <v>0</v>
      </c>
      <c r="U990" s="35"/>
      <c r="V990" s="35"/>
      <c r="W990" s="35"/>
      <c r="X990" s="35"/>
      <c r="Y990" s="35"/>
      <c r="Z990" s="35"/>
      <c r="AA990" s="35"/>
      <c r="AB990" s="35"/>
      <c r="AC990" s="35"/>
      <c r="AD990" s="35"/>
      <c r="AE990" s="35"/>
      <c r="AR990" s="183" t="s">
        <v>367</v>
      </c>
      <c r="AT990" s="183" t="s">
        <v>274</v>
      </c>
      <c r="AU990" s="183" t="s">
        <v>88</v>
      </c>
      <c r="AY990" s="18" t="s">
        <v>271</v>
      </c>
      <c r="BE990" s="105">
        <f>IF(N990="základná",J990,0)</f>
        <v>0</v>
      </c>
      <c r="BF990" s="105">
        <f>IF(N990="znížená",J990,0)</f>
        <v>0</v>
      </c>
      <c r="BG990" s="105">
        <f>IF(N990="zákl. prenesená",J990,0)</f>
        <v>0</v>
      </c>
      <c r="BH990" s="105">
        <f>IF(N990="zníž. prenesená",J990,0)</f>
        <v>0</v>
      </c>
      <c r="BI990" s="105">
        <f>IF(N990="nulová",J990,0)</f>
        <v>0</v>
      </c>
      <c r="BJ990" s="18" t="s">
        <v>88</v>
      </c>
      <c r="BK990" s="105">
        <f>ROUND(I990*H990,2)</f>
        <v>0</v>
      </c>
      <c r="BL990" s="18" t="s">
        <v>367</v>
      </c>
      <c r="BM990" s="183" t="s">
        <v>4914</v>
      </c>
    </row>
    <row r="991" spans="1:65" s="13" customFormat="1" x14ac:dyDescent="0.1">
      <c r="B991" s="184"/>
      <c r="D991" s="185" t="s">
        <v>280</v>
      </c>
      <c r="E991" s="186" t="s">
        <v>1</v>
      </c>
      <c r="F991" s="187" t="s">
        <v>4915</v>
      </c>
      <c r="H991" s="188">
        <v>8.82</v>
      </c>
      <c r="I991" s="189"/>
      <c r="L991" s="184"/>
      <c r="M991" s="190"/>
      <c r="N991" s="191"/>
      <c r="O991" s="191"/>
      <c r="P991" s="191"/>
      <c r="Q991" s="191"/>
      <c r="R991" s="191"/>
      <c r="S991" s="191"/>
      <c r="T991" s="192"/>
      <c r="AT991" s="186" t="s">
        <v>280</v>
      </c>
      <c r="AU991" s="186" t="s">
        <v>88</v>
      </c>
      <c r="AV991" s="13" t="s">
        <v>88</v>
      </c>
      <c r="AW991" s="13" t="s">
        <v>29</v>
      </c>
      <c r="AX991" s="13" t="s">
        <v>75</v>
      </c>
      <c r="AY991" s="186" t="s">
        <v>271</v>
      </c>
    </row>
    <row r="992" spans="1:65" s="13" customFormat="1" x14ac:dyDescent="0.1">
      <c r="B992" s="184"/>
      <c r="D992" s="185" t="s">
        <v>280</v>
      </c>
      <c r="E992" s="186" t="s">
        <v>1</v>
      </c>
      <c r="F992" s="187" t="s">
        <v>4916</v>
      </c>
      <c r="H992" s="188">
        <v>8.82</v>
      </c>
      <c r="I992" s="189"/>
      <c r="L992" s="184"/>
      <c r="M992" s="190"/>
      <c r="N992" s="191"/>
      <c r="O992" s="191"/>
      <c r="P992" s="191"/>
      <c r="Q992" s="191"/>
      <c r="R992" s="191"/>
      <c r="S992" s="191"/>
      <c r="T992" s="192"/>
      <c r="AT992" s="186" t="s">
        <v>280</v>
      </c>
      <c r="AU992" s="186" t="s">
        <v>88</v>
      </c>
      <c r="AV992" s="13" t="s">
        <v>88</v>
      </c>
      <c r="AW992" s="13" t="s">
        <v>29</v>
      </c>
      <c r="AX992" s="13" t="s">
        <v>75</v>
      </c>
      <c r="AY992" s="186" t="s">
        <v>271</v>
      </c>
    </row>
    <row r="993" spans="1:65" s="13" customFormat="1" x14ac:dyDescent="0.1">
      <c r="B993" s="184"/>
      <c r="D993" s="185" t="s">
        <v>280</v>
      </c>
      <c r="E993" s="186" t="s">
        <v>1</v>
      </c>
      <c r="F993" s="187" t="s">
        <v>4917</v>
      </c>
      <c r="H993" s="188">
        <v>3.99</v>
      </c>
      <c r="I993" s="189"/>
      <c r="L993" s="184"/>
      <c r="M993" s="190"/>
      <c r="N993" s="191"/>
      <c r="O993" s="191"/>
      <c r="P993" s="191"/>
      <c r="Q993" s="191"/>
      <c r="R993" s="191"/>
      <c r="S993" s="191"/>
      <c r="T993" s="192"/>
      <c r="AT993" s="186" t="s">
        <v>280</v>
      </c>
      <c r="AU993" s="186" t="s">
        <v>88</v>
      </c>
      <c r="AV993" s="13" t="s">
        <v>88</v>
      </c>
      <c r="AW993" s="13" t="s">
        <v>29</v>
      </c>
      <c r="AX993" s="13" t="s">
        <v>75</v>
      </c>
      <c r="AY993" s="186" t="s">
        <v>271</v>
      </c>
    </row>
    <row r="994" spans="1:65" s="14" customFormat="1" x14ac:dyDescent="0.1">
      <c r="B994" s="193"/>
      <c r="D994" s="185" t="s">
        <v>280</v>
      </c>
      <c r="E994" s="194" t="s">
        <v>1</v>
      </c>
      <c r="F994" s="195" t="s">
        <v>282</v>
      </c>
      <c r="H994" s="196">
        <v>21.63</v>
      </c>
      <c r="I994" s="197"/>
      <c r="L994" s="193"/>
      <c r="M994" s="198"/>
      <c r="N994" s="199"/>
      <c r="O994" s="199"/>
      <c r="P994" s="199"/>
      <c r="Q994" s="199"/>
      <c r="R994" s="199"/>
      <c r="S994" s="199"/>
      <c r="T994" s="200"/>
      <c r="AT994" s="194" t="s">
        <v>280</v>
      </c>
      <c r="AU994" s="194" t="s">
        <v>88</v>
      </c>
      <c r="AV994" s="14" t="s">
        <v>278</v>
      </c>
      <c r="AW994" s="14" t="s">
        <v>29</v>
      </c>
      <c r="AX994" s="14" t="s">
        <v>82</v>
      </c>
      <c r="AY994" s="194" t="s">
        <v>271</v>
      </c>
    </row>
    <row r="995" spans="1:65" s="2" customFormat="1" ht="33" customHeight="1" x14ac:dyDescent="0.15">
      <c r="A995" s="35"/>
      <c r="B995" s="141"/>
      <c r="C995" s="172" t="s">
        <v>1900</v>
      </c>
      <c r="D995" s="238" t="s">
        <v>274</v>
      </c>
      <c r="E995" s="173" t="s">
        <v>4918</v>
      </c>
      <c r="F995" s="174" t="s">
        <v>4919</v>
      </c>
      <c r="G995" s="175" t="s">
        <v>277</v>
      </c>
      <c r="H995" s="176">
        <v>4.9400000000000004</v>
      </c>
      <c r="I995" s="177"/>
      <c r="J995" s="176">
        <f>ROUND(I995*H995,2)</f>
        <v>0</v>
      </c>
      <c r="K995" s="178"/>
      <c r="L995" s="36"/>
      <c r="M995" s="179" t="s">
        <v>1</v>
      </c>
      <c r="N995" s="180" t="s">
        <v>41</v>
      </c>
      <c r="O995" s="61"/>
      <c r="P995" s="181">
        <f>O995*H995</f>
        <v>0</v>
      </c>
      <c r="Q995" s="181">
        <v>5.5890000000000002E-2</v>
      </c>
      <c r="R995" s="181">
        <f>Q995*H995</f>
        <v>0.27609660000000003</v>
      </c>
      <c r="S995" s="181">
        <v>0</v>
      </c>
      <c r="T995" s="182">
        <f>S995*H995</f>
        <v>0</v>
      </c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  <c r="AR995" s="183" t="s">
        <v>367</v>
      </c>
      <c r="AT995" s="183" t="s">
        <v>274</v>
      </c>
      <c r="AU995" s="183" t="s">
        <v>88</v>
      </c>
      <c r="AY995" s="18" t="s">
        <v>271</v>
      </c>
      <c r="BE995" s="105">
        <f>IF(N995="základná",J995,0)</f>
        <v>0</v>
      </c>
      <c r="BF995" s="105">
        <f>IF(N995="znížená",J995,0)</f>
        <v>0</v>
      </c>
      <c r="BG995" s="105">
        <f>IF(N995="zákl. prenesená",J995,0)</f>
        <v>0</v>
      </c>
      <c r="BH995" s="105">
        <f>IF(N995="zníž. prenesená",J995,0)</f>
        <v>0</v>
      </c>
      <c r="BI995" s="105">
        <f>IF(N995="nulová",J995,0)</f>
        <v>0</v>
      </c>
      <c r="BJ995" s="18" t="s">
        <v>88</v>
      </c>
      <c r="BK995" s="105">
        <f>ROUND(I995*H995,2)</f>
        <v>0</v>
      </c>
      <c r="BL995" s="18" t="s">
        <v>367</v>
      </c>
      <c r="BM995" s="183" t="s">
        <v>4920</v>
      </c>
    </row>
    <row r="996" spans="1:65" s="13" customFormat="1" x14ac:dyDescent="0.1">
      <c r="B996" s="184"/>
      <c r="D996" s="185" t="s">
        <v>280</v>
      </c>
      <c r="E996" s="186" t="s">
        <v>1</v>
      </c>
      <c r="F996" s="187" t="s">
        <v>4921</v>
      </c>
      <c r="H996" s="188">
        <v>2.4700000000000002</v>
      </c>
      <c r="I996" s="189"/>
      <c r="L996" s="184"/>
      <c r="M996" s="190"/>
      <c r="N996" s="191"/>
      <c r="O996" s="191"/>
      <c r="P996" s="191"/>
      <c r="Q996" s="191"/>
      <c r="R996" s="191"/>
      <c r="S996" s="191"/>
      <c r="T996" s="192"/>
      <c r="AT996" s="186" t="s">
        <v>280</v>
      </c>
      <c r="AU996" s="186" t="s">
        <v>88</v>
      </c>
      <c r="AV996" s="13" t="s">
        <v>88</v>
      </c>
      <c r="AW996" s="13" t="s">
        <v>29</v>
      </c>
      <c r="AX996" s="13" t="s">
        <v>75</v>
      </c>
      <c r="AY996" s="186" t="s">
        <v>271</v>
      </c>
    </row>
    <row r="997" spans="1:65" s="13" customFormat="1" x14ac:dyDescent="0.1">
      <c r="B997" s="184"/>
      <c r="D997" s="185" t="s">
        <v>280</v>
      </c>
      <c r="E997" s="186" t="s">
        <v>1</v>
      </c>
      <c r="F997" s="187" t="s">
        <v>4922</v>
      </c>
      <c r="H997" s="188">
        <v>2.4700000000000002</v>
      </c>
      <c r="I997" s="189"/>
      <c r="L997" s="184"/>
      <c r="M997" s="190"/>
      <c r="N997" s="191"/>
      <c r="O997" s="191"/>
      <c r="P997" s="191"/>
      <c r="Q997" s="191"/>
      <c r="R997" s="191"/>
      <c r="S997" s="191"/>
      <c r="T997" s="192"/>
      <c r="AT997" s="186" t="s">
        <v>280</v>
      </c>
      <c r="AU997" s="186" t="s">
        <v>88</v>
      </c>
      <c r="AV997" s="13" t="s">
        <v>88</v>
      </c>
      <c r="AW997" s="13" t="s">
        <v>29</v>
      </c>
      <c r="AX997" s="13" t="s">
        <v>75</v>
      </c>
      <c r="AY997" s="186" t="s">
        <v>271</v>
      </c>
    </row>
    <row r="998" spans="1:65" s="14" customFormat="1" x14ac:dyDescent="0.1">
      <c r="B998" s="193"/>
      <c r="D998" s="185" t="s">
        <v>280</v>
      </c>
      <c r="E998" s="194" t="s">
        <v>1</v>
      </c>
      <c r="F998" s="195" t="s">
        <v>282</v>
      </c>
      <c r="H998" s="196">
        <v>4.9400000000000004</v>
      </c>
      <c r="I998" s="197"/>
      <c r="L998" s="193"/>
      <c r="M998" s="198"/>
      <c r="N998" s="199"/>
      <c r="O998" s="199"/>
      <c r="P998" s="199"/>
      <c r="Q998" s="199"/>
      <c r="R998" s="199"/>
      <c r="S998" s="199"/>
      <c r="T998" s="200"/>
      <c r="AT998" s="194" t="s">
        <v>280</v>
      </c>
      <c r="AU998" s="194" t="s">
        <v>88</v>
      </c>
      <c r="AV998" s="14" t="s">
        <v>278</v>
      </c>
      <c r="AW998" s="14" t="s">
        <v>29</v>
      </c>
      <c r="AX998" s="14" t="s">
        <v>82</v>
      </c>
      <c r="AY998" s="194" t="s">
        <v>271</v>
      </c>
    </row>
    <row r="999" spans="1:65" s="2" customFormat="1" ht="33" customHeight="1" x14ac:dyDescent="0.15">
      <c r="A999" s="35"/>
      <c r="B999" s="141"/>
      <c r="C999" s="172" t="s">
        <v>1904</v>
      </c>
      <c r="D999" s="172" t="s">
        <v>274</v>
      </c>
      <c r="E999" s="173" t="s">
        <v>1855</v>
      </c>
      <c r="F999" s="174" t="s">
        <v>1856</v>
      </c>
      <c r="G999" s="175" t="s">
        <v>277</v>
      </c>
      <c r="H999" s="176">
        <v>242.98</v>
      </c>
      <c r="I999" s="177"/>
      <c r="J999" s="176">
        <f>ROUND(I999*H999,2)</f>
        <v>0</v>
      </c>
      <c r="K999" s="178"/>
      <c r="L999" s="36"/>
      <c r="M999" s="179" t="s">
        <v>1</v>
      </c>
      <c r="N999" s="180" t="s">
        <v>41</v>
      </c>
      <c r="O999" s="61"/>
      <c r="P999" s="181">
        <f>O999*H999</f>
        <v>0</v>
      </c>
      <c r="Q999" s="181">
        <v>1.6613401999999999E-2</v>
      </c>
      <c r="R999" s="181">
        <f>Q999*H999</f>
        <v>4.0367244179599995</v>
      </c>
      <c r="S999" s="181">
        <v>0</v>
      </c>
      <c r="T999" s="182">
        <f>S999*H999</f>
        <v>0</v>
      </c>
      <c r="U999" s="35"/>
      <c r="V999" s="35"/>
      <c r="W999" s="35"/>
      <c r="X999" s="35"/>
      <c r="Y999" s="35"/>
      <c r="Z999" s="35"/>
      <c r="AA999" s="35"/>
      <c r="AB999" s="35"/>
      <c r="AC999" s="35"/>
      <c r="AD999" s="35"/>
      <c r="AE999" s="35"/>
      <c r="AR999" s="183" t="s">
        <v>367</v>
      </c>
      <c r="AT999" s="183" t="s">
        <v>274</v>
      </c>
      <c r="AU999" s="183" t="s">
        <v>88</v>
      </c>
      <c r="AY999" s="18" t="s">
        <v>271</v>
      </c>
      <c r="BE999" s="105">
        <f>IF(N999="základná",J999,0)</f>
        <v>0</v>
      </c>
      <c r="BF999" s="105">
        <f>IF(N999="znížená",J999,0)</f>
        <v>0</v>
      </c>
      <c r="BG999" s="105">
        <f>IF(N999="zákl. prenesená",J999,0)</f>
        <v>0</v>
      </c>
      <c r="BH999" s="105">
        <f>IF(N999="zníž. prenesená",J999,0)</f>
        <v>0</v>
      </c>
      <c r="BI999" s="105">
        <f>IF(N999="nulová",J999,0)</f>
        <v>0</v>
      </c>
      <c r="BJ999" s="18" t="s">
        <v>88</v>
      </c>
      <c r="BK999" s="105">
        <f>ROUND(I999*H999,2)</f>
        <v>0</v>
      </c>
      <c r="BL999" s="18" t="s">
        <v>367</v>
      </c>
      <c r="BM999" s="183" t="s">
        <v>4923</v>
      </c>
    </row>
    <row r="1000" spans="1:65" s="13" customFormat="1" ht="19.5" x14ac:dyDescent="0.1">
      <c r="B1000" s="184"/>
      <c r="D1000" s="185" t="s">
        <v>280</v>
      </c>
      <c r="E1000" s="186" t="s">
        <v>1</v>
      </c>
      <c r="F1000" s="187" t="s">
        <v>4924</v>
      </c>
      <c r="H1000" s="188">
        <v>119.57</v>
      </c>
      <c r="I1000" s="189"/>
      <c r="L1000" s="184"/>
      <c r="M1000" s="190"/>
      <c r="N1000" s="191"/>
      <c r="O1000" s="191"/>
      <c r="P1000" s="191"/>
      <c r="Q1000" s="191"/>
      <c r="R1000" s="191"/>
      <c r="S1000" s="191"/>
      <c r="T1000" s="192"/>
      <c r="AT1000" s="186" t="s">
        <v>280</v>
      </c>
      <c r="AU1000" s="186" t="s">
        <v>88</v>
      </c>
      <c r="AV1000" s="13" t="s">
        <v>88</v>
      </c>
      <c r="AW1000" s="13" t="s">
        <v>29</v>
      </c>
      <c r="AX1000" s="13" t="s">
        <v>75</v>
      </c>
      <c r="AY1000" s="186" t="s">
        <v>271</v>
      </c>
    </row>
    <row r="1001" spans="1:65" s="13" customFormat="1" x14ac:dyDescent="0.1">
      <c r="B1001" s="184"/>
      <c r="D1001" s="185" t="s">
        <v>280</v>
      </c>
      <c r="E1001" s="186" t="s">
        <v>1</v>
      </c>
      <c r="F1001" s="187" t="s">
        <v>4925</v>
      </c>
      <c r="H1001" s="188">
        <v>33.72</v>
      </c>
      <c r="I1001" s="189"/>
      <c r="L1001" s="184"/>
      <c r="M1001" s="190"/>
      <c r="N1001" s="191"/>
      <c r="O1001" s="191"/>
      <c r="P1001" s="191"/>
      <c r="Q1001" s="191"/>
      <c r="R1001" s="191"/>
      <c r="S1001" s="191"/>
      <c r="T1001" s="192"/>
      <c r="AT1001" s="186" t="s">
        <v>280</v>
      </c>
      <c r="AU1001" s="186" t="s">
        <v>88</v>
      </c>
      <c r="AV1001" s="13" t="s">
        <v>88</v>
      </c>
      <c r="AW1001" s="13" t="s">
        <v>29</v>
      </c>
      <c r="AX1001" s="13" t="s">
        <v>75</v>
      </c>
      <c r="AY1001" s="186" t="s">
        <v>271</v>
      </c>
    </row>
    <row r="1002" spans="1:65" s="13" customFormat="1" ht="19.5" x14ac:dyDescent="0.1">
      <c r="B1002" s="184"/>
      <c r="D1002" s="185" t="s">
        <v>280</v>
      </c>
      <c r="E1002" s="186" t="s">
        <v>1</v>
      </c>
      <c r="F1002" s="187" t="s">
        <v>4926</v>
      </c>
      <c r="H1002" s="188">
        <v>56.54</v>
      </c>
      <c r="I1002" s="189"/>
      <c r="L1002" s="184"/>
      <c r="M1002" s="190"/>
      <c r="N1002" s="191"/>
      <c r="O1002" s="191"/>
      <c r="P1002" s="191"/>
      <c r="Q1002" s="191"/>
      <c r="R1002" s="191"/>
      <c r="S1002" s="191"/>
      <c r="T1002" s="192"/>
      <c r="AT1002" s="186" t="s">
        <v>280</v>
      </c>
      <c r="AU1002" s="186" t="s">
        <v>88</v>
      </c>
      <c r="AV1002" s="13" t="s">
        <v>88</v>
      </c>
      <c r="AW1002" s="13" t="s">
        <v>29</v>
      </c>
      <c r="AX1002" s="13" t="s">
        <v>75</v>
      </c>
      <c r="AY1002" s="186" t="s">
        <v>271</v>
      </c>
    </row>
    <row r="1003" spans="1:65" s="13" customFormat="1" x14ac:dyDescent="0.1">
      <c r="B1003" s="184"/>
      <c r="D1003" s="185" t="s">
        <v>280</v>
      </c>
      <c r="E1003" s="186" t="s">
        <v>1</v>
      </c>
      <c r="F1003" s="187" t="s">
        <v>4927</v>
      </c>
      <c r="H1003" s="188">
        <v>11.82</v>
      </c>
      <c r="I1003" s="189"/>
      <c r="L1003" s="184"/>
      <c r="M1003" s="190"/>
      <c r="N1003" s="191"/>
      <c r="O1003" s="191"/>
      <c r="P1003" s="191"/>
      <c r="Q1003" s="191"/>
      <c r="R1003" s="191"/>
      <c r="S1003" s="191"/>
      <c r="T1003" s="192"/>
      <c r="AT1003" s="186" t="s">
        <v>280</v>
      </c>
      <c r="AU1003" s="186" t="s">
        <v>88</v>
      </c>
      <c r="AV1003" s="13" t="s">
        <v>88</v>
      </c>
      <c r="AW1003" s="13" t="s">
        <v>29</v>
      </c>
      <c r="AX1003" s="13" t="s">
        <v>75</v>
      </c>
      <c r="AY1003" s="186" t="s">
        <v>271</v>
      </c>
    </row>
    <row r="1004" spans="1:65" s="13" customFormat="1" x14ac:dyDescent="0.1">
      <c r="B1004" s="184"/>
      <c r="D1004" s="185" t="s">
        <v>280</v>
      </c>
      <c r="E1004" s="186" t="s">
        <v>1</v>
      </c>
      <c r="F1004" s="187" t="s">
        <v>4928</v>
      </c>
      <c r="H1004" s="188">
        <v>21.33</v>
      </c>
      <c r="I1004" s="189"/>
      <c r="L1004" s="184"/>
      <c r="M1004" s="190"/>
      <c r="N1004" s="191"/>
      <c r="O1004" s="191"/>
      <c r="P1004" s="191"/>
      <c r="Q1004" s="191"/>
      <c r="R1004" s="191"/>
      <c r="S1004" s="191"/>
      <c r="T1004" s="192"/>
      <c r="AT1004" s="186" t="s">
        <v>280</v>
      </c>
      <c r="AU1004" s="186" t="s">
        <v>88</v>
      </c>
      <c r="AV1004" s="13" t="s">
        <v>88</v>
      </c>
      <c r="AW1004" s="13" t="s">
        <v>29</v>
      </c>
      <c r="AX1004" s="13" t="s">
        <v>75</v>
      </c>
      <c r="AY1004" s="186" t="s">
        <v>271</v>
      </c>
    </row>
    <row r="1005" spans="1:65" s="14" customFormat="1" x14ac:dyDescent="0.1">
      <c r="B1005" s="193"/>
      <c r="D1005" s="185" t="s">
        <v>280</v>
      </c>
      <c r="E1005" s="194" t="s">
        <v>1</v>
      </c>
      <c r="F1005" s="195" t="s">
        <v>282</v>
      </c>
      <c r="H1005" s="196">
        <v>242.98</v>
      </c>
      <c r="I1005" s="197"/>
      <c r="L1005" s="193"/>
      <c r="M1005" s="198"/>
      <c r="N1005" s="199"/>
      <c r="O1005" s="199"/>
      <c r="P1005" s="199"/>
      <c r="Q1005" s="199"/>
      <c r="R1005" s="199"/>
      <c r="S1005" s="199"/>
      <c r="T1005" s="200"/>
      <c r="AT1005" s="194" t="s">
        <v>280</v>
      </c>
      <c r="AU1005" s="194" t="s">
        <v>88</v>
      </c>
      <c r="AV1005" s="14" t="s">
        <v>278</v>
      </c>
      <c r="AW1005" s="14" t="s">
        <v>29</v>
      </c>
      <c r="AX1005" s="14" t="s">
        <v>82</v>
      </c>
      <c r="AY1005" s="194" t="s">
        <v>271</v>
      </c>
    </row>
    <row r="1006" spans="1:65" s="2" customFormat="1" ht="21.75" customHeight="1" x14ac:dyDescent="0.15">
      <c r="A1006" s="35"/>
      <c r="B1006" s="141"/>
      <c r="C1006" s="172" t="s">
        <v>1908</v>
      </c>
      <c r="D1006" s="172" t="s">
        <v>274</v>
      </c>
      <c r="E1006" s="173" t="s">
        <v>1861</v>
      </c>
      <c r="F1006" s="174" t="s">
        <v>1862</v>
      </c>
      <c r="G1006" s="175" t="s">
        <v>277</v>
      </c>
      <c r="H1006" s="176">
        <v>592.62</v>
      </c>
      <c r="I1006" s="177"/>
      <c r="J1006" s="176">
        <f>ROUND(I1006*H1006,2)</f>
        <v>0</v>
      </c>
      <c r="K1006" s="178"/>
      <c r="L1006" s="36"/>
      <c r="M1006" s="179" t="s">
        <v>1</v>
      </c>
      <c r="N1006" s="180" t="s">
        <v>41</v>
      </c>
      <c r="O1006" s="61"/>
      <c r="P1006" s="181">
        <f>O1006*H1006</f>
        <v>0</v>
      </c>
      <c r="Q1006" s="181">
        <v>1.3630234999999999E-2</v>
      </c>
      <c r="R1006" s="181">
        <f>Q1006*H1006</f>
        <v>8.0775498657</v>
      </c>
      <c r="S1006" s="181">
        <v>0</v>
      </c>
      <c r="T1006" s="182">
        <f>S1006*H1006</f>
        <v>0</v>
      </c>
      <c r="U1006" s="35"/>
      <c r="V1006" s="35"/>
      <c r="W1006" s="35"/>
      <c r="X1006" s="35"/>
      <c r="Y1006" s="35"/>
      <c r="Z1006" s="35"/>
      <c r="AA1006" s="35"/>
      <c r="AB1006" s="35"/>
      <c r="AC1006" s="35"/>
      <c r="AD1006" s="35"/>
      <c r="AE1006" s="35"/>
      <c r="AR1006" s="183" t="s">
        <v>367</v>
      </c>
      <c r="AT1006" s="183" t="s">
        <v>274</v>
      </c>
      <c r="AU1006" s="183" t="s">
        <v>88</v>
      </c>
      <c r="AY1006" s="18" t="s">
        <v>271</v>
      </c>
      <c r="BE1006" s="105">
        <f>IF(N1006="základná",J1006,0)</f>
        <v>0</v>
      </c>
      <c r="BF1006" s="105">
        <f>IF(N1006="znížená",J1006,0)</f>
        <v>0</v>
      </c>
      <c r="BG1006" s="105">
        <f>IF(N1006="zákl. prenesená",J1006,0)</f>
        <v>0</v>
      </c>
      <c r="BH1006" s="105">
        <f>IF(N1006="zníž. prenesená",J1006,0)</f>
        <v>0</v>
      </c>
      <c r="BI1006" s="105">
        <f>IF(N1006="nulová",J1006,0)</f>
        <v>0</v>
      </c>
      <c r="BJ1006" s="18" t="s">
        <v>88</v>
      </c>
      <c r="BK1006" s="105">
        <f>ROUND(I1006*H1006,2)</f>
        <v>0</v>
      </c>
      <c r="BL1006" s="18" t="s">
        <v>367</v>
      </c>
      <c r="BM1006" s="183" t="s">
        <v>4929</v>
      </c>
    </row>
    <row r="1007" spans="1:65" s="13" customFormat="1" x14ac:dyDescent="0.1">
      <c r="B1007" s="184"/>
      <c r="D1007" s="185" t="s">
        <v>280</v>
      </c>
      <c r="E1007" s="186" t="s">
        <v>1</v>
      </c>
      <c r="F1007" s="187" t="s">
        <v>809</v>
      </c>
      <c r="H1007" s="188">
        <v>592.62</v>
      </c>
      <c r="I1007" s="189"/>
      <c r="L1007" s="184"/>
      <c r="M1007" s="190"/>
      <c r="N1007" s="191"/>
      <c r="O1007" s="191"/>
      <c r="P1007" s="191"/>
      <c r="Q1007" s="191"/>
      <c r="R1007" s="191"/>
      <c r="S1007" s="191"/>
      <c r="T1007" s="192"/>
      <c r="AT1007" s="186" t="s">
        <v>280</v>
      </c>
      <c r="AU1007" s="186" t="s">
        <v>88</v>
      </c>
      <c r="AV1007" s="13" t="s">
        <v>88</v>
      </c>
      <c r="AW1007" s="13" t="s">
        <v>29</v>
      </c>
      <c r="AX1007" s="13" t="s">
        <v>75</v>
      </c>
      <c r="AY1007" s="186" t="s">
        <v>271</v>
      </c>
    </row>
    <row r="1008" spans="1:65" s="14" customFormat="1" x14ac:dyDescent="0.1">
      <c r="B1008" s="193"/>
      <c r="D1008" s="185" t="s">
        <v>280</v>
      </c>
      <c r="E1008" s="194" t="s">
        <v>1</v>
      </c>
      <c r="F1008" s="195" t="s">
        <v>282</v>
      </c>
      <c r="H1008" s="196">
        <v>592.62</v>
      </c>
      <c r="I1008" s="197"/>
      <c r="L1008" s="193"/>
      <c r="M1008" s="198"/>
      <c r="N1008" s="199"/>
      <c r="O1008" s="199"/>
      <c r="P1008" s="199"/>
      <c r="Q1008" s="199"/>
      <c r="R1008" s="199"/>
      <c r="S1008" s="199"/>
      <c r="T1008" s="200"/>
      <c r="AT1008" s="194" t="s">
        <v>280</v>
      </c>
      <c r="AU1008" s="194" t="s">
        <v>88</v>
      </c>
      <c r="AV1008" s="14" t="s">
        <v>278</v>
      </c>
      <c r="AW1008" s="14" t="s">
        <v>29</v>
      </c>
      <c r="AX1008" s="14" t="s">
        <v>82</v>
      </c>
      <c r="AY1008" s="194" t="s">
        <v>271</v>
      </c>
    </row>
    <row r="1009" spans="1:65" s="2" customFormat="1" ht="33" customHeight="1" x14ac:dyDescent="0.15">
      <c r="A1009" s="35"/>
      <c r="B1009" s="141"/>
      <c r="C1009" s="172" t="s">
        <v>1912</v>
      </c>
      <c r="D1009" s="172" t="s">
        <v>274</v>
      </c>
      <c r="E1009" s="173" t="s">
        <v>1865</v>
      </c>
      <c r="F1009" s="174" t="s">
        <v>1866</v>
      </c>
      <c r="G1009" s="175" t="s">
        <v>277</v>
      </c>
      <c r="H1009" s="176">
        <v>164.26</v>
      </c>
      <c r="I1009" s="177"/>
      <c r="J1009" s="176">
        <f>ROUND(I1009*H1009,2)</f>
        <v>0</v>
      </c>
      <c r="K1009" s="178"/>
      <c r="L1009" s="36"/>
      <c r="M1009" s="179" t="s">
        <v>1</v>
      </c>
      <c r="N1009" s="180" t="s">
        <v>41</v>
      </c>
      <c r="O1009" s="61"/>
      <c r="P1009" s="181">
        <f>O1009*H1009</f>
        <v>0</v>
      </c>
      <c r="Q1009" s="181">
        <v>2.7875469999999999E-2</v>
      </c>
      <c r="R1009" s="181">
        <f>Q1009*H1009</f>
        <v>4.5788247021999995</v>
      </c>
      <c r="S1009" s="181">
        <v>0</v>
      </c>
      <c r="T1009" s="182">
        <f>S1009*H1009</f>
        <v>0</v>
      </c>
      <c r="U1009" s="35"/>
      <c r="V1009" s="35"/>
      <c r="W1009" s="35"/>
      <c r="X1009" s="35"/>
      <c r="Y1009" s="35"/>
      <c r="Z1009" s="35"/>
      <c r="AA1009" s="35"/>
      <c r="AB1009" s="35"/>
      <c r="AC1009" s="35"/>
      <c r="AD1009" s="35"/>
      <c r="AE1009" s="35"/>
      <c r="AR1009" s="183" t="s">
        <v>367</v>
      </c>
      <c r="AT1009" s="183" t="s">
        <v>274</v>
      </c>
      <c r="AU1009" s="183" t="s">
        <v>88</v>
      </c>
      <c r="AY1009" s="18" t="s">
        <v>271</v>
      </c>
      <c r="BE1009" s="105">
        <f>IF(N1009="základná",J1009,0)</f>
        <v>0</v>
      </c>
      <c r="BF1009" s="105">
        <f>IF(N1009="znížená",J1009,0)</f>
        <v>0</v>
      </c>
      <c r="BG1009" s="105">
        <f>IF(N1009="zákl. prenesená",J1009,0)</f>
        <v>0</v>
      </c>
      <c r="BH1009" s="105">
        <f>IF(N1009="zníž. prenesená",J1009,0)</f>
        <v>0</v>
      </c>
      <c r="BI1009" s="105">
        <f>IF(N1009="nulová",J1009,0)</f>
        <v>0</v>
      </c>
      <c r="BJ1009" s="18" t="s">
        <v>88</v>
      </c>
      <c r="BK1009" s="105">
        <f>ROUND(I1009*H1009,2)</f>
        <v>0</v>
      </c>
      <c r="BL1009" s="18" t="s">
        <v>367</v>
      </c>
      <c r="BM1009" s="183" t="s">
        <v>4930</v>
      </c>
    </row>
    <row r="1010" spans="1:65" s="13" customFormat="1" x14ac:dyDescent="0.1">
      <c r="B1010" s="184"/>
      <c r="D1010" s="185" t="s">
        <v>280</v>
      </c>
      <c r="E1010" s="186" t="s">
        <v>1</v>
      </c>
      <c r="F1010" s="187" t="s">
        <v>1868</v>
      </c>
      <c r="H1010" s="188">
        <v>164.26</v>
      </c>
      <c r="I1010" s="189"/>
      <c r="L1010" s="184"/>
      <c r="M1010" s="190"/>
      <c r="N1010" s="191"/>
      <c r="O1010" s="191"/>
      <c r="P1010" s="191"/>
      <c r="Q1010" s="191"/>
      <c r="R1010" s="191"/>
      <c r="S1010" s="191"/>
      <c r="T1010" s="192"/>
      <c r="AT1010" s="186" t="s">
        <v>280</v>
      </c>
      <c r="AU1010" s="186" t="s">
        <v>88</v>
      </c>
      <c r="AV1010" s="13" t="s">
        <v>88</v>
      </c>
      <c r="AW1010" s="13" t="s">
        <v>29</v>
      </c>
      <c r="AX1010" s="13" t="s">
        <v>75</v>
      </c>
      <c r="AY1010" s="186" t="s">
        <v>271</v>
      </c>
    </row>
    <row r="1011" spans="1:65" s="14" customFormat="1" x14ac:dyDescent="0.1">
      <c r="B1011" s="193"/>
      <c r="D1011" s="185" t="s">
        <v>280</v>
      </c>
      <c r="E1011" s="194" t="s">
        <v>1</v>
      </c>
      <c r="F1011" s="195" t="s">
        <v>282</v>
      </c>
      <c r="H1011" s="196">
        <v>164.26</v>
      </c>
      <c r="I1011" s="197"/>
      <c r="L1011" s="193"/>
      <c r="M1011" s="198"/>
      <c r="N1011" s="199"/>
      <c r="O1011" s="199"/>
      <c r="P1011" s="199"/>
      <c r="Q1011" s="199"/>
      <c r="R1011" s="199"/>
      <c r="S1011" s="199"/>
      <c r="T1011" s="200"/>
      <c r="AT1011" s="194" t="s">
        <v>280</v>
      </c>
      <c r="AU1011" s="194" t="s">
        <v>88</v>
      </c>
      <c r="AV1011" s="14" t="s">
        <v>278</v>
      </c>
      <c r="AW1011" s="14" t="s">
        <v>29</v>
      </c>
      <c r="AX1011" s="14" t="s">
        <v>82</v>
      </c>
      <c r="AY1011" s="194" t="s">
        <v>271</v>
      </c>
    </row>
    <row r="1012" spans="1:65" s="2" customFormat="1" ht="33" customHeight="1" x14ac:dyDescent="0.15">
      <c r="A1012" s="35"/>
      <c r="B1012" s="141"/>
      <c r="C1012" s="172" t="s">
        <v>1916</v>
      </c>
      <c r="D1012" s="172" t="s">
        <v>274</v>
      </c>
      <c r="E1012" s="173" t="s">
        <v>1870</v>
      </c>
      <c r="F1012" s="174" t="s">
        <v>1871</v>
      </c>
      <c r="G1012" s="175" t="s">
        <v>277</v>
      </c>
      <c r="H1012" s="176">
        <v>428.36</v>
      </c>
      <c r="I1012" s="177"/>
      <c r="J1012" s="176">
        <f>ROUND(I1012*H1012,2)</f>
        <v>0</v>
      </c>
      <c r="K1012" s="178"/>
      <c r="L1012" s="36"/>
      <c r="M1012" s="179" t="s">
        <v>1</v>
      </c>
      <c r="N1012" s="180" t="s">
        <v>41</v>
      </c>
      <c r="O1012" s="61"/>
      <c r="P1012" s="181">
        <f>O1012*H1012</f>
        <v>0</v>
      </c>
      <c r="Q1012" s="181">
        <v>2.7875469999999999E-2</v>
      </c>
      <c r="R1012" s="181">
        <f>Q1012*H1012</f>
        <v>11.9407363292</v>
      </c>
      <c r="S1012" s="181">
        <v>0</v>
      </c>
      <c r="T1012" s="182">
        <f>S1012*H1012</f>
        <v>0</v>
      </c>
      <c r="U1012" s="35"/>
      <c r="V1012" s="35"/>
      <c r="W1012" s="35"/>
      <c r="X1012" s="35"/>
      <c r="Y1012" s="35"/>
      <c r="Z1012" s="35"/>
      <c r="AA1012" s="35"/>
      <c r="AB1012" s="35"/>
      <c r="AC1012" s="35"/>
      <c r="AD1012" s="35"/>
      <c r="AE1012" s="35"/>
      <c r="AR1012" s="183" t="s">
        <v>367</v>
      </c>
      <c r="AT1012" s="183" t="s">
        <v>274</v>
      </c>
      <c r="AU1012" s="183" t="s">
        <v>88</v>
      </c>
      <c r="AY1012" s="18" t="s">
        <v>271</v>
      </c>
      <c r="BE1012" s="105">
        <f>IF(N1012="základná",J1012,0)</f>
        <v>0</v>
      </c>
      <c r="BF1012" s="105">
        <f>IF(N1012="znížená",J1012,0)</f>
        <v>0</v>
      </c>
      <c r="BG1012" s="105">
        <f>IF(N1012="zákl. prenesená",J1012,0)</f>
        <v>0</v>
      </c>
      <c r="BH1012" s="105">
        <f>IF(N1012="zníž. prenesená",J1012,0)</f>
        <v>0</v>
      </c>
      <c r="BI1012" s="105">
        <f>IF(N1012="nulová",J1012,0)</f>
        <v>0</v>
      </c>
      <c r="BJ1012" s="18" t="s">
        <v>88</v>
      </c>
      <c r="BK1012" s="105">
        <f>ROUND(I1012*H1012,2)</f>
        <v>0</v>
      </c>
      <c r="BL1012" s="18" t="s">
        <v>367</v>
      </c>
      <c r="BM1012" s="183" t="s">
        <v>4931</v>
      </c>
    </row>
    <row r="1013" spans="1:65" s="16" customFormat="1" x14ac:dyDescent="0.1">
      <c r="B1013" s="209"/>
      <c r="D1013" s="185" t="s">
        <v>280</v>
      </c>
      <c r="E1013" s="210" t="s">
        <v>1</v>
      </c>
      <c r="F1013" s="211" t="s">
        <v>1730</v>
      </c>
      <c r="H1013" s="210" t="s">
        <v>1</v>
      </c>
      <c r="I1013" s="212"/>
      <c r="L1013" s="209"/>
      <c r="M1013" s="213"/>
      <c r="N1013" s="214"/>
      <c r="O1013" s="214"/>
      <c r="P1013" s="214"/>
      <c r="Q1013" s="214"/>
      <c r="R1013" s="214"/>
      <c r="S1013" s="214"/>
      <c r="T1013" s="215"/>
      <c r="AT1013" s="210" t="s">
        <v>280</v>
      </c>
      <c r="AU1013" s="210" t="s">
        <v>88</v>
      </c>
      <c r="AV1013" s="16" t="s">
        <v>82</v>
      </c>
      <c r="AW1013" s="16" t="s">
        <v>29</v>
      </c>
      <c r="AX1013" s="16" t="s">
        <v>75</v>
      </c>
      <c r="AY1013" s="210" t="s">
        <v>271</v>
      </c>
    </row>
    <row r="1014" spans="1:65" s="13" customFormat="1" x14ac:dyDescent="0.1">
      <c r="B1014" s="184"/>
      <c r="D1014" s="185" t="s">
        <v>280</v>
      </c>
      <c r="E1014" s="186" t="s">
        <v>1</v>
      </c>
      <c r="F1014" s="187" t="s">
        <v>1873</v>
      </c>
      <c r="H1014" s="188">
        <v>428.36</v>
      </c>
      <c r="I1014" s="189"/>
      <c r="L1014" s="184"/>
      <c r="M1014" s="190"/>
      <c r="N1014" s="191"/>
      <c r="O1014" s="191"/>
      <c r="P1014" s="191"/>
      <c r="Q1014" s="191"/>
      <c r="R1014" s="191"/>
      <c r="S1014" s="191"/>
      <c r="T1014" s="192"/>
      <c r="AT1014" s="186" t="s">
        <v>280</v>
      </c>
      <c r="AU1014" s="186" t="s">
        <v>88</v>
      </c>
      <c r="AV1014" s="13" t="s">
        <v>88</v>
      </c>
      <c r="AW1014" s="13" t="s">
        <v>29</v>
      </c>
      <c r="AX1014" s="13" t="s">
        <v>75</v>
      </c>
      <c r="AY1014" s="186" t="s">
        <v>271</v>
      </c>
    </row>
    <row r="1015" spans="1:65" s="14" customFormat="1" x14ac:dyDescent="0.1">
      <c r="B1015" s="193"/>
      <c r="D1015" s="185" t="s">
        <v>280</v>
      </c>
      <c r="E1015" s="194" t="s">
        <v>823</v>
      </c>
      <c r="F1015" s="195" t="s">
        <v>282</v>
      </c>
      <c r="H1015" s="196">
        <v>428.36</v>
      </c>
      <c r="I1015" s="197"/>
      <c r="L1015" s="193"/>
      <c r="M1015" s="198"/>
      <c r="N1015" s="199"/>
      <c r="O1015" s="199"/>
      <c r="P1015" s="199"/>
      <c r="Q1015" s="199"/>
      <c r="R1015" s="199"/>
      <c r="S1015" s="199"/>
      <c r="T1015" s="200"/>
      <c r="AT1015" s="194" t="s">
        <v>280</v>
      </c>
      <c r="AU1015" s="194" t="s">
        <v>88</v>
      </c>
      <c r="AV1015" s="14" t="s">
        <v>278</v>
      </c>
      <c r="AW1015" s="14" t="s">
        <v>29</v>
      </c>
      <c r="AX1015" s="14" t="s">
        <v>82</v>
      </c>
      <c r="AY1015" s="194" t="s">
        <v>271</v>
      </c>
    </row>
    <row r="1016" spans="1:65" s="2" customFormat="1" ht="21.75" customHeight="1" x14ac:dyDescent="0.15">
      <c r="A1016" s="35"/>
      <c r="B1016" s="141"/>
      <c r="C1016" s="172" t="s">
        <v>1922</v>
      </c>
      <c r="D1016" s="172" t="s">
        <v>274</v>
      </c>
      <c r="E1016" s="173" t="s">
        <v>1875</v>
      </c>
      <c r="F1016" s="174" t="s">
        <v>1876</v>
      </c>
      <c r="G1016" s="175" t="s">
        <v>277</v>
      </c>
      <c r="H1016" s="176">
        <v>107.5</v>
      </c>
      <c r="I1016" s="177"/>
      <c r="J1016" s="176">
        <f>ROUND(I1016*H1016,2)</f>
        <v>0</v>
      </c>
      <c r="K1016" s="178"/>
      <c r="L1016" s="36"/>
      <c r="M1016" s="179" t="s">
        <v>1</v>
      </c>
      <c r="N1016" s="180" t="s">
        <v>41</v>
      </c>
      <c r="O1016" s="61"/>
      <c r="P1016" s="181">
        <f>O1016*H1016</f>
        <v>0</v>
      </c>
      <c r="Q1016" s="181">
        <v>1.1010000000000001E-2</v>
      </c>
      <c r="R1016" s="181">
        <f>Q1016*H1016</f>
        <v>1.183575</v>
      </c>
      <c r="S1016" s="181">
        <v>0</v>
      </c>
      <c r="T1016" s="182">
        <f>S1016*H1016</f>
        <v>0</v>
      </c>
      <c r="U1016" s="35"/>
      <c r="V1016" s="35"/>
      <c r="W1016" s="35"/>
      <c r="X1016" s="35"/>
      <c r="Y1016" s="35"/>
      <c r="Z1016" s="35"/>
      <c r="AA1016" s="35"/>
      <c r="AB1016" s="35"/>
      <c r="AC1016" s="35"/>
      <c r="AD1016" s="35"/>
      <c r="AE1016" s="35"/>
      <c r="AR1016" s="183" t="s">
        <v>278</v>
      </c>
      <c r="AT1016" s="183" t="s">
        <v>274</v>
      </c>
      <c r="AU1016" s="183" t="s">
        <v>88</v>
      </c>
      <c r="AY1016" s="18" t="s">
        <v>271</v>
      </c>
      <c r="BE1016" s="105">
        <f>IF(N1016="základná",J1016,0)</f>
        <v>0</v>
      </c>
      <c r="BF1016" s="105">
        <f>IF(N1016="znížená",J1016,0)</f>
        <v>0</v>
      </c>
      <c r="BG1016" s="105">
        <f>IF(N1016="zákl. prenesená",J1016,0)</f>
        <v>0</v>
      </c>
      <c r="BH1016" s="105">
        <f>IF(N1016="zníž. prenesená",J1016,0)</f>
        <v>0</v>
      </c>
      <c r="BI1016" s="105">
        <f>IF(N1016="nulová",J1016,0)</f>
        <v>0</v>
      </c>
      <c r="BJ1016" s="18" t="s">
        <v>88</v>
      </c>
      <c r="BK1016" s="105">
        <f>ROUND(I1016*H1016,2)</f>
        <v>0</v>
      </c>
      <c r="BL1016" s="18" t="s">
        <v>278</v>
      </c>
      <c r="BM1016" s="183" t="s">
        <v>4932</v>
      </c>
    </row>
    <row r="1017" spans="1:65" s="13" customFormat="1" x14ac:dyDescent="0.1">
      <c r="B1017" s="184"/>
      <c r="D1017" s="185" t="s">
        <v>280</v>
      </c>
      <c r="E1017" s="186" t="s">
        <v>1</v>
      </c>
      <c r="F1017" s="187" t="s">
        <v>819</v>
      </c>
      <c r="H1017" s="188">
        <v>107.5</v>
      </c>
      <c r="I1017" s="189"/>
      <c r="L1017" s="184"/>
      <c r="M1017" s="190"/>
      <c r="N1017" s="191"/>
      <c r="O1017" s="191"/>
      <c r="P1017" s="191"/>
      <c r="Q1017" s="191"/>
      <c r="R1017" s="191"/>
      <c r="S1017" s="191"/>
      <c r="T1017" s="192"/>
      <c r="AT1017" s="186" t="s">
        <v>280</v>
      </c>
      <c r="AU1017" s="186" t="s">
        <v>88</v>
      </c>
      <c r="AV1017" s="13" t="s">
        <v>88</v>
      </c>
      <c r="AW1017" s="13" t="s">
        <v>29</v>
      </c>
      <c r="AX1017" s="13" t="s">
        <v>75</v>
      </c>
      <c r="AY1017" s="186" t="s">
        <v>271</v>
      </c>
    </row>
    <row r="1018" spans="1:65" s="14" customFormat="1" x14ac:dyDescent="0.1">
      <c r="B1018" s="193"/>
      <c r="D1018" s="185" t="s">
        <v>280</v>
      </c>
      <c r="E1018" s="194" t="s">
        <v>1</v>
      </c>
      <c r="F1018" s="195" t="s">
        <v>282</v>
      </c>
      <c r="H1018" s="196">
        <v>107.5</v>
      </c>
      <c r="I1018" s="197"/>
      <c r="L1018" s="193"/>
      <c r="M1018" s="198"/>
      <c r="N1018" s="199"/>
      <c r="O1018" s="199"/>
      <c r="P1018" s="199"/>
      <c r="Q1018" s="199"/>
      <c r="R1018" s="199"/>
      <c r="S1018" s="199"/>
      <c r="T1018" s="200"/>
      <c r="AT1018" s="194" t="s">
        <v>280</v>
      </c>
      <c r="AU1018" s="194" t="s">
        <v>88</v>
      </c>
      <c r="AV1018" s="14" t="s">
        <v>278</v>
      </c>
      <c r="AW1018" s="14" t="s">
        <v>29</v>
      </c>
      <c r="AX1018" s="14" t="s">
        <v>82</v>
      </c>
      <c r="AY1018" s="194" t="s">
        <v>271</v>
      </c>
    </row>
    <row r="1019" spans="1:65" s="2" customFormat="1" ht="21.75" customHeight="1" x14ac:dyDescent="0.15">
      <c r="A1019" s="35"/>
      <c r="B1019" s="141"/>
      <c r="C1019" s="172" t="s">
        <v>1927</v>
      </c>
      <c r="D1019" s="172" t="s">
        <v>274</v>
      </c>
      <c r="E1019" s="173" t="s">
        <v>1879</v>
      </c>
      <c r="F1019" s="174" t="s">
        <v>1880</v>
      </c>
      <c r="G1019" s="175" t="s">
        <v>302</v>
      </c>
      <c r="H1019" s="176">
        <v>8</v>
      </c>
      <c r="I1019" s="177"/>
      <c r="J1019" s="176">
        <f>ROUND(I1019*H1019,2)</f>
        <v>0</v>
      </c>
      <c r="K1019" s="178"/>
      <c r="L1019" s="36"/>
      <c r="M1019" s="179" t="s">
        <v>1</v>
      </c>
      <c r="N1019" s="180" t="s">
        <v>41</v>
      </c>
      <c r="O1019" s="61"/>
      <c r="P1019" s="181">
        <f>O1019*H1019</f>
        <v>0</v>
      </c>
      <c r="Q1019" s="181">
        <v>3.6240000000000003E-4</v>
      </c>
      <c r="R1019" s="181">
        <f>Q1019*H1019</f>
        <v>2.8992000000000002E-3</v>
      </c>
      <c r="S1019" s="181">
        <v>0</v>
      </c>
      <c r="T1019" s="182">
        <f>S1019*H1019</f>
        <v>0</v>
      </c>
      <c r="U1019" s="35"/>
      <c r="V1019" s="35"/>
      <c r="W1019" s="35"/>
      <c r="X1019" s="35"/>
      <c r="Y1019" s="35"/>
      <c r="Z1019" s="35"/>
      <c r="AA1019" s="35"/>
      <c r="AB1019" s="35"/>
      <c r="AC1019" s="35"/>
      <c r="AD1019" s="35"/>
      <c r="AE1019" s="35"/>
      <c r="AR1019" s="183" t="s">
        <v>367</v>
      </c>
      <c r="AT1019" s="183" t="s">
        <v>274</v>
      </c>
      <c r="AU1019" s="183" t="s">
        <v>88</v>
      </c>
      <c r="AY1019" s="18" t="s">
        <v>271</v>
      </c>
      <c r="BE1019" s="105">
        <f>IF(N1019="základná",J1019,0)</f>
        <v>0</v>
      </c>
      <c r="BF1019" s="105">
        <f>IF(N1019="znížená",J1019,0)</f>
        <v>0</v>
      </c>
      <c r="BG1019" s="105">
        <f>IF(N1019="zákl. prenesená",J1019,0)</f>
        <v>0</v>
      </c>
      <c r="BH1019" s="105">
        <f>IF(N1019="zníž. prenesená",J1019,0)</f>
        <v>0</v>
      </c>
      <c r="BI1019" s="105">
        <f>IF(N1019="nulová",J1019,0)</f>
        <v>0</v>
      </c>
      <c r="BJ1019" s="18" t="s">
        <v>88</v>
      </c>
      <c r="BK1019" s="105">
        <f>ROUND(I1019*H1019,2)</f>
        <v>0</v>
      </c>
      <c r="BL1019" s="18" t="s">
        <v>367</v>
      </c>
      <c r="BM1019" s="183" t="s">
        <v>4933</v>
      </c>
    </row>
    <row r="1020" spans="1:65" s="13" customFormat="1" x14ac:dyDescent="0.1">
      <c r="B1020" s="184"/>
      <c r="D1020" s="185" t="s">
        <v>280</v>
      </c>
      <c r="E1020" s="186" t="s">
        <v>1</v>
      </c>
      <c r="F1020" s="187" t="s">
        <v>4934</v>
      </c>
      <c r="H1020" s="188">
        <v>8</v>
      </c>
      <c r="I1020" s="189"/>
      <c r="L1020" s="184"/>
      <c r="M1020" s="190"/>
      <c r="N1020" s="191"/>
      <c r="O1020" s="191"/>
      <c r="P1020" s="191"/>
      <c r="Q1020" s="191"/>
      <c r="R1020" s="191"/>
      <c r="S1020" s="191"/>
      <c r="T1020" s="192"/>
      <c r="AT1020" s="186" t="s">
        <v>280</v>
      </c>
      <c r="AU1020" s="186" t="s">
        <v>88</v>
      </c>
      <c r="AV1020" s="13" t="s">
        <v>88</v>
      </c>
      <c r="AW1020" s="13" t="s">
        <v>29</v>
      </c>
      <c r="AX1020" s="13" t="s">
        <v>75</v>
      </c>
      <c r="AY1020" s="186" t="s">
        <v>271</v>
      </c>
    </row>
    <row r="1021" spans="1:65" s="14" customFormat="1" x14ac:dyDescent="0.1">
      <c r="B1021" s="193"/>
      <c r="D1021" s="185" t="s">
        <v>280</v>
      </c>
      <c r="E1021" s="194" t="s">
        <v>1</v>
      </c>
      <c r="F1021" s="195" t="s">
        <v>282</v>
      </c>
      <c r="H1021" s="196">
        <v>8</v>
      </c>
      <c r="I1021" s="197"/>
      <c r="L1021" s="193"/>
      <c r="M1021" s="198"/>
      <c r="N1021" s="199"/>
      <c r="O1021" s="199"/>
      <c r="P1021" s="199"/>
      <c r="Q1021" s="199"/>
      <c r="R1021" s="199"/>
      <c r="S1021" s="199"/>
      <c r="T1021" s="200"/>
      <c r="AT1021" s="194" t="s">
        <v>280</v>
      </c>
      <c r="AU1021" s="194" t="s">
        <v>88</v>
      </c>
      <c r="AV1021" s="14" t="s">
        <v>278</v>
      </c>
      <c r="AW1021" s="14" t="s">
        <v>29</v>
      </c>
      <c r="AX1021" s="14" t="s">
        <v>82</v>
      </c>
      <c r="AY1021" s="194" t="s">
        <v>271</v>
      </c>
    </row>
    <row r="1022" spans="1:65" s="2" customFormat="1" ht="33" customHeight="1" x14ac:dyDescent="0.15">
      <c r="A1022" s="35"/>
      <c r="B1022" s="141"/>
      <c r="C1022" s="224" t="s">
        <v>1931</v>
      </c>
      <c r="D1022" s="224" t="s">
        <v>1138</v>
      </c>
      <c r="E1022" s="226" t="s">
        <v>1884</v>
      </c>
      <c r="F1022" s="227" t="s">
        <v>1885</v>
      </c>
      <c r="G1022" s="228" t="s">
        <v>302</v>
      </c>
      <c r="H1022" s="229">
        <v>8</v>
      </c>
      <c r="I1022" s="230"/>
      <c r="J1022" s="229">
        <f>ROUND(I1022*H1022,2)</f>
        <v>0</v>
      </c>
      <c r="K1022" s="231"/>
      <c r="L1022" s="232"/>
      <c r="M1022" s="233" t="s">
        <v>1</v>
      </c>
      <c r="N1022" s="234" t="s">
        <v>41</v>
      </c>
      <c r="O1022" s="61"/>
      <c r="P1022" s="181">
        <f>O1022*H1022</f>
        <v>0</v>
      </c>
      <c r="Q1022" s="181">
        <v>1.2E-2</v>
      </c>
      <c r="R1022" s="181">
        <f>Q1022*H1022</f>
        <v>9.6000000000000002E-2</v>
      </c>
      <c r="S1022" s="181">
        <v>0</v>
      </c>
      <c r="T1022" s="182">
        <f>S1022*H1022</f>
        <v>0</v>
      </c>
      <c r="U1022" s="35"/>
      <c r="V1022" s="35"/>
      <c r="W1022" s="35"/>
      <c r="X1022" s="35"/>
      <c r="Y1022" s="35"/>
      <c r="Z1022" s="35"/>
      <c r="AA1022" s="35"/>
      <c r="AB1022" s="35"/>
      <c r="AC1022" s="35"/>
      <c r="AD1022" s="35"/>
      <c r="AE1022" s="35"/>
      <c r="AR1022" s="183" t="s">
        <v>478</v>
      </c>
      <c r="AT1022" s="183" t="s">
        <v>1138</v>
      </c>
      <c r="AU1022" s="183" t="s">
        <v>88</v>
      </c>
      <c r="AY1022" s="18" t="s">
        <v>271</v>
      </c>
      <c r="BE1022" s="105">
        <f>IF(N1022="základná",J1022,0)</f>
        <v>0</v>
      </c>
      <c r="BF1022" s="105">
        <f>IF(N1022="znížená",J1022,0)</f>
        <v>0</v>
      </c>
      <c r="BG1022" s="105">
        <f>IF(N1022="zákl. prenesená",J1022,0)</f>
        <v>0</v>
      </c>
      <c r="BH1022" s="105">
        <f>IF(N1022="zníž. prenesená",J1022,0)</f>
        <v>0</v>
      </c>
      <c r="BI1022" s="105">
        <f>IF(N1022="nulová",J1022,0)</f>
        <v>0</v>
      </c>
      <c r="BJ1022" s="18" t="s">
        <v>88</v>
      </c>
      <c r="BK1022" s="105">
        <f>ROUND(I1022*H1022,2)</f>
        <v>0</v>
      </c>
      <c r="BL1022" s="18" t="s">
        <v>367</v>
      </c>
      <c r="BM1022" s="183" t="s">
        <v>4935</v>
      </c>
    </row>
    <row r="1023" spans="1:65" s="2" customFormat="1" ht="21.75" customHeight="1" x14ac:dyDescent="0.15">
      <c r="A1023" s="35"/>
      <c r="B1023" s="141"/>
      <c r="C1023" s="172" t="s">
        <v>1940</v>
      </c>
      <c r="D1023" s="172" t="s">
        <v>274</v>
      </c>
      <c r="E1023" s="173" t="s">
        <v>1888</v>
      </c>
      <c r="F1023" s="174" t="s">
        <v>1889</v>
      </c>
      <c r="G1023" s="175" t="s">
        <v>1420</v>
      </c>
      <c r="H1023" s="177"/>
      <c r="I1023" s="177"/>
      <c r="J1023" s="176">
        <f>ROUND(I1023*H1023,2)</f>
        <v>0</v>
      </c>
      <c r="K1023" s="178"/>
      <c r="L1023" s="36"/>
      <c r="M1023" s="179" t="s">
        <v>1</v>
      </c>
      <c r="N1023" s="180" t="s">
        <v>41</v>
      </c>
      <c r="O1023" s="61"/>
      <c r="P1023" s="181">
        <f>O1023*H1023</f>
        <v>0</v>
      </c>
      <c r="Q1023" s="181">
        <v>0</v>
      </c>
      <c r="R1023" s="181">
        <f>Q1023*H1023</f>
        <v>0</v>
      </c>
      <c r="S1023" s="181">
        <v>0</v>
      </c>
      <c r="T1023" s="182">
        <f>S1023*H1023</f>
        <v>0</v>
      </c>
      <c r="U1023" s="35"/>
      <c r="V1023" s="35"/>
      <c r="W1023" s="35"/>
      <c r="X1023" s="35"/>
      <c r="Y1023" s="35"/>
      <c r="Z1023" s="35"/>
      <c r="AA1023" s="35"/>
      <c r="AB1023" s="35"/>
      <c r="AC1023" s="35"/>
      <c r="AD1023" s="35"/>
      <c r="AE1023" s="35"/>
      <c r="AR1023" s="183" t="s">
        <v>367</v>
      </c>
      <c r="AT1023" s="183" t="s">
        <v>274</v>
      </c>
      <c r="AU1023" s="183" t="s">
        <v>88</v>
      </c>
      <c r="AY1023" s="18" t="s">
        <v>271</v>
      </c>
      <c r="BE1023" s="105">
        <f>IF(N1023="základná",J1023,0)</f>
        <v>0</v>
      </c>
      <c r="BF1023" s="105">
        <f>IF(N1023="znížená",J1023,0)</f>
        <v>0</v>
      </c>
      <c r="BG1023" s="105">
        <f>IF(N1023="zákl. prenesená",J1023,0)</f>
        <v>0</v>
      </c>
      <c r="BH1023" s="105">
        <f>IF(N1023="zníž. prenesená",J1023,0)</f>
        <v>0</v>
      </c>
      <c r="BI1023" s="105">
        <f>IF(N1023="nulová",J1023,0)</f>
        <v>0</v>
      </c>
      <c r="BJ1023" s="18" t="s">
        <v>88</v>
      </c>
      <c r="BK1023" s="105">
        <f>ROUND(I1023*H1023,2)</f>
        <v>0</v>
      </c>
      <c r="BL1023" s="18" t="s">
        <v>367</v>
      </c>
      <c r="BM1023" s="183" t="s">
        <v>4936</v>
      </c>
    </row>
    <row r="1024" spans="1:65" s="12" customFormat="1" ht="22.9" customHeight="1" x14ac:dyDescent="0.15">
      <c r="B1024" s="159"/>
      <c r="D1024" s="160" t="s">
        <v>74</v>
      </c>
      <c r="E1024" s="170" t="s">
        <v>512</v>
      </c>
      <c r="F1024" s="170" t="s">
        <v>513</v>
      </c>
      <c r="I1024" s="162"/>
      <c r="J1024" s="171">
        <f>BK1024</f>
        <v>0</v>
      </c>
      <c r="L1024" s="159"/>
      <c r="M1024" s="164"/>
      <c r="N1024" s="165"/>
      <c r="O1024" s="165"/>
      <c r="P1024" s="166">
        <f>SUM(P1025:P1096)</f>
        <v>0</v>
      </c>
      <c r="Q1024" s="165"/>
      <c r="R1024" s="166">
        <f>SUM(R1025:R1096)</f>
        <v>15.458618167519999</v>
      </c>
      <c r="S1024" s="165"/>
      <c r="T1024" s="167">
        <f>SUM(T1025:T1096)</f>
        <v>0</v>
      </c>
      <c r="AR1024" s="160" t="s">
        <v>88</v>
      </c>
      <c r="AT1024" s="168" t="s">
        <v>74</v>
      </c>
      <c r="AU1024" s="168" t="s">
        <v>82</v>
      </c>
      <c r="AY1024" s="160" t="s">
        <v>271</v>
      </c>
      <c r="BK1024" s="169">
        <f>SUM(BK1025:BK1096)</f>
        <v>0</v>
      </c>
    </row>
    <row r="1025" spans="1:65" s="2" customFormat="1" ht="33" customHeight="1" x14ac:dyDescent="0.15">
      <c r="A1025" s="35"/>
      <c r="B1025" s="141"/>
      <c r="C1025" s="172" t="s">
        <v>1946</v>
      </c>
      <c r="D1025" s="172" t="s">
        <v>274</v>
      </c>
      <c r="E1025" s="173" t="s">
        <v>1892</v>
      </c>
      <c r="F1025" s="174" t="s">
        <v>1893</v>
      </c>
      <c r="G1025" s="175" t="s">
        <v>277</v>
      </c>
      <c r="H1025" s="176">
        <v>1289.9000000000001</v>
      </c>
      <c r="I1025" s="177"/>
      <c r="J1025" s="176">
        <f>ROUND(I1025*H1025,2)</f>
        <v>0</v>
      </c>
      <c r="K1025" s="178"/>
      <c r="L1025" s="36"/>
      <c r="M1025" s="179" t="s">
        <v>1</v>
      </c>
      <c r="N1025" s="180" t="s">
        <v>41</v>
      </c>
      <c r="O1025" s="61"/>
      <c r="P1025" s="181">
        <f>O1025*H1025</f>
        <v>0</v>
      </c>
      <c r="Q1025" s="181">
        <v>4.6799999999999999E-4</v>
      </c>
      <c r="R1025" s="181">
        <f>Q1025*H1025</f>
        <v>0.60367320000000002</v>
      </c>
      <c r="S1025" s="181">
        <v>0</v>
      </c>
      <c r="T1025" s="182">
        <f>S1025*H1025</f>
        <v>0</v>
      </c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35"/>
      <c r="AE1025" s="35"/>
      <c r="AR1025" s="183" t="s">
        <v>367</v>
      </c>
      <c r="AT1025" s="183" t="s">
        <v>274</v>
      </c>
      <c r="AU1025" s="183" t="s">
        <v>88</v>
      </c>
      <c r="AY1025" s="18" t="s">
        <v>271</v>
      </c>
      <c r="BE1025" s="105">
        <f>IF(N1025="základná",J1025,0)</f>
        <v>0</v>
      </c>
      <c r="BF1025" s="105">
        <f>IF(N1025="znížená",J1025,0)</f>
        <v>0</v>
      </c>
      <c r="BG1025" s="105">
        <f>IF(N1025="zákl. prenesená",J1025,0)</f>
        <v>0</v>
      </c>
      <c r="BH1025" s="105">
        <f>IF(N1025="zníž. prenesená",J1025,0)</f>
        <v>0</v>
      </c>
      <c r="BI1025" s="105">
        <f>IF(N1025="nulová",J1025,0)</f>
        <v>0</v>
      </c>
      <c r="BJ1025" s="18" t="s">
        <v>88</v>
      </c>
      <c r="BK1025" s="105">
        <f>ROUND(I1025*H1025,2)</f>
        <v>0</v>
      </c>
      <c r="BL1025" s="18" t="s">
        <v>367</v>
      </c>
      <c r="BM1025" s="183" t="s">
        <v>4937</v>
      </c>
    </row>
    <row r="1026" spans="1:65" s="13" customFormat="1" x14ac:dyDescent="0.1">
      <c r="B1026" s="184"/>
      <c r="D1026" s="185" t="s">
        <v>280</v>
      </c>
      <c r="E1026" s="186" t="s">
        <v>1</v>
      </c>
      <c r="F1026" s="187" t="s">
        <v>1895</v>
      </c>
      <c r="H1026" s="188">
        <v>1289.9000000000001</v>
      </c>
      <c r="I1026" s="189"/>
      <c r="L1026" s="184"/>
      <c r="M1026" s="190"/>
      <c r="N1026" s="191"/>
      <c r="O1026" s="191"/>
      <c r="P1026" s="191"/>
      <c r="Q1026" s="191"/>
      <c r="R1026" s="191"/>
      <c r="S1026" s="191"/>
      <c r="T1026" s="192"/>
      <c r="AT1026" s="186" t="s">
        <v>280</v>
      </c>
      <c r="AU1026" s="186" t="s">
        <v>88</v>
      </c>
      <c r="AV1026" s="13" t="s">
        <v>88</v>
      </c>
      <c r="AW1026" s="13" t="s">
        <v>29</v>
      </c>
      <c r="AX1026" s="13" t="s">
        <v>75</v>
      </c>
      <c r="AY1026" s="186" t="s">
        <v>271</v>
      </c>
    </row>
    <row r="1027" spans="1:65" s="14" customFormat="1" x14ac:dyDescent="0.1">
      <c r="B1027" s="193"/>
      <c r="D1027" s="185" t="s">
        <v>280</v>
      </c>
      <c r="E1027" s="194" t="s">
        <v>1</v>
      </c>
      <c r="F1027" s="195" t="s">
        <v>282</v>
      </c>
      <c r="H1027" s="196">
        <v>1289.9000000000001</v>
      </c>
      <c r="I1027" s="197"/>
      <c r="L1027" s="193"/>
      <c r="M1027" s="198"/>
      <c r="N1027" s="199"/>
      <c r="O1027" s="199"/>
      <c r="P1027" s="199"/>
      <c r="Q1027" s="199"/>
      <c r="R1027" s="199"/>
      <c r="S1027" s="199"/>
      <c r="T1027" s="200"/>
      <c r="AT1027" s="194" t="s">
        <v>280</v>
      </c>
      <c r="AU1027" s="194" t="s">
        <v>88</v>
      </c>
      <c r="AV1027" s="14" t="s">
        <v>278</v>
      </c>
      <c r="AW1027" s="14" t="s">
        <v>29</v>
      </c>
      <c r="AX1027" s="14" t="s">
        <v>82</v>
      </c>
      <c r="AY1027" s="194" t="s">
        <v>271</v>
      </c>
    </row>
    <row r="1028" spans="1:65" s="2" customFormat="1" ht="42" x14ac:dyDescent="0.15">
      <c r="A1028" s="35"/>
      <c r="B1028" s="141"/>
      <c r="C1028" s="172" t="s">
        <v>1952</v>
      </c>
      <c r="D1028" s="289" t="s">
        <v>274</v>
      </c>
      <c r="E1028" s="173" t="s">
        <v>1897</v>
      </c>
      <c r="F1028" s="174" t="s">
        <v>6738</v>
      </c>
      <c r="G1028" s="175" t="s">
        <v>277</v>
      </c>
      <c r="H1028" s="176">
        <v>1289.9000000000001</v>
      </c>
      <c r="I1028" s="177"/>
      <c r="J1028" s="176">
        <f>ROUND(I1028*H1028,2)</f>
        <v>0</v>
      </c>
      <c r="K1028" s="178"/>
      <c r="L1028" s="36"/>
      <c r="M1028" s="179" t="s">
        <v>1</v>
      </c>
      <c r="N1028" s="180" t="s">
        <v>41</v>
      </c>
      <c r="O1028" s="61"/>
      <c r="P1028" s="181">
        <f>O1028*H1028</f>
        <v>0</v>
      </c>
      <c r="Q1028" s="181">
        <v>7.7282000000000002E-3</v>
      </c>
      <c r="R1028" s="181">
        <f>Q1028*H1028</f>
        <v>9.9686051800000008</v>
      </c>
      <c r="S1028" s="181">
        <v>0</v>
      </c>
      <c r="T1028" s="182">
        <f>S1028*H1028</f>
        <v>0</v>
      </c>
      <c r="U1028" s="35"/>
      <c r="V1028" s="35"/>
      <c r="W1028" s="35"/>
      <c r="X1028" s="35"/>
      <c r="Y1028" s="35"/>
      <c r="Z1028" s="35"/>
      <c r="AA1028" s="35"/>
      <c r="AB1028" s="35"/>
      <c r="AC1028" s="35"/>
      <c r="AD1028" s="35"/>
      <c r="AE1028" s="35"/>
      <c r="AR1028" s="183" t="s">
        <v>367</v>
      </c>
      <c r="AT1028" s="183" t="s">
        <v>274</v>
      </c>
      <c r="AU1028" s="183" t="s">
        <v>88</v>
      </c>
      <c r="AY1028" s="18" t="s">
        <v>271</v>
      </c>
      <c r="BE1028" s="105">
        <f>IF(N1028="základná",J1028,0)</f>
        <v>0</v>
      </c>
      <c r="BF1028" s="105">
        <f>IF(N1028="znížená",J1028,0)</f>
        <v>0</v>
      </c>
      <c r="BG1028" s="105">
        <f>IF(N1028="zákl. prenesená",J1028,0)</f>
        <v>0</v>
      </c>
      <c r="BH1028" s="105">
        <f>IF(N1028="zníž. prenesená",J1028,0)</f>
        <v>0</v>
      </c>
      <c r="BI1028" s="105">
        <f>IF(N1028="nulová",J1028,0)</f>
        <v>0</v>
      </c>
      <c r="BJ1028" s="18" t="s">
        <v>88</v>
      </c>
      <c r="BK1028" s="105">
        <f>ROUND(I1028*H1028,2)</f>
        <v>0</v>
      </c>
      <c r="BL1028" s="18" t="s">
        <v>367</v>
      </c>
      <c r="BM1028" s="183" t="s">
        <v>4938</v>
      </c>
    </row>
    <row r="1029" spans="1:65" s="13" customFormat="1" x14ac:dyDescent="0.1">
      <c r="B1029" s="184"/>
      <c r="D1029" s="185" t="s">
        <v>280</v>
      </c>
      <c r="E1029" s="186" t="s">
        <v>1</v>
      </c>
      <c r="F1029" s="187" t="s">
        <v>1895</v>
      </c>
      <c r="H1029" s="188">
        <v>1289.9000000000001</v>
      </c>
      <c r="I1029" s="189"/>
      <c r="L1029" s="184"/>
      <c r="M1029" s="190"/>
      <c r="N1029" s="191"/>
      <c r="O1029" s="191"/>
      <c r="P1029" s="191"/>
      <c r="Q1029" s="191"/>
      <c r="R1029" s="191"/>
      <c r="S1029" s="191"/>
      <c r="T1029" s="192"/>
      <c r="AT1029" s="186" t="s">
        <v>280</v>
      </c>
      <c r="AU1029" s="186" t="s">
        <v>88</v>
      </c>
      <c r="AV1029" s="13" t="s">
        <v>88</v>
      </c>
      <c r="AW1029" s="13" t="s">
        <v>29</v>
      </c>
      <c r="AX1029" s="13" t="s">
        <v>75</v>
      </c>
      <c r="AY1029" s="186" t="s">
        <v>271</v>
      </c>
    </row>
    <row r="1030" spans="1:65" s="14" customFormat="1" x14ac:dyDescent="0.1">
      <c r="B1030" s="193"/>
      <c r="D1030" s="185" t="s">
        <v>280</v>
      </c>
      <c r="E1030" s="194" t="s">
        <v>1</v>
      </c>
      <c r="F1030" s="195" t="s">
        <v>282</v>
      </c>
      <c r="H1030" s="196">
        <v>1289.9000000000001</v>
      </c>
      <c r="I1030" s="197"/>
      <c r="L1030" s="193"/>
      <c r="M1030" s="198"/>
      <c r="N1030" s="199"/>
      <c r="O1030" s="199"/>
      <c r="P1030" s="199"/>
      <c r="Q1030" s="199"/>
      <c r="R1030" s="199"/>
      <c r="S1030" s="199"/>
      <c r="T1030" s="200"/>
      <c r="AT1030" s="194" t="s">
        <v>280</v>
      </c>
      <c r="AU1030" s="194" t="s">
        <v>88</v>
      </c>
      <c r="AV1030" s="14" t="s">
        <v>278</v>
      </c>
      <c r="AW1030" s="14" t="s">
        <v>29</v>
      </c>
      <c r="AX1030" s="14" t="s">
        <v>82</v>
      </c>
      <c r="AY1030" s="194" t="s">
        <v>271</v>
      </c>
    </row>
    <row r="1031" spans="1:65" s="2" customFormat="1" ht="21.75" customHeight="1" x14ac:dyDescent="0.15">
      <c r="A1031" s="35"/>
      <c r="B1031" s="141"/>
      <c r="C1031" s="172" t="s">
        <v>1958</v>
      </c>
      <c r="D1031" s="172" t="s">
        <v>274</v>
      </c>
      <c r="E1031" s="173" t="s">
        <v>1901</v>
      </c>
      <c r="F1031" s="174" t="s">
        <v>1902</v>
      </c>
      <c r="G1031" s="175" t="s">
        <v>302</v>
      </c>
      <c r="H1031" s="176">
        <v>4</v>
      </c>
      <c r="I1031" s="177"/>
      <c r="J1031" s="176">
        <f>ROUND(I1031*H1031,2)</f>
        <v>0</v>
      </c>
      <c r="K1031" s="178"/>
      <c r="L1031" s="36"/>
      <c r="M1031" s="179" t="s">
        <v>1</v>
      </c>
      <c r="N1031" s="180" t="s">
        <v>41</v>
      </c>
      <c r="O1031" s="61"/>
      <c r="P1031" s="181">
        <f>O1031*H1031</f>
        <v>0</v>
      </c>
      <c r="Q1031" s="181">
        <v>1.8000000000000001E-4</v>
      </c>
      <c r="R1031" s="181">
        <f>Q1031*H1031</f>
        <v>7.2000000000000005E-4</v>
      </c>
      <c r="S1031" s="181">
        <v>0</v>
      </c>
      <c r="T1031" s="182">
        <f>S1031*H1031</f>
        <v>0</v>
      </c>
      <c r="U1031" s="35"/>
      <c r="V1031" s="35"/>
      <c r="W1031" s="35"/>
      <c r="X1031" s="35"/>
      <c r="Y1031" s="35"/>
      <c r="Z1031" s="35"/>
      <c r="AA1031" s="35"/>
      <c r="AB1031" s="35"/>
      <c r="AC1031" s="35"/>
      <c r="AD1031" s="35"/>
      <c r="AE1031" s="35"/>
      <c r="AR1031" s="183" t="s">
        <v>367</v>
      </c>
      <c r="AT1031" s="183" t="s">
        <v>274</v>
      </c>
      <c r="AU1031" s="183" t="s">
        <v>88</v>
      </c>
      <c r="AY1031" s="18" t="s">
        <v>271</v>
      </c>
      <c r="BE1031" s="105">
        <f>IF(N1031="základná",J1031,0)</f>
        <v>0</v>
      </c>
      <c r="BF1031" s="105">
        <f>IF(N1031="znížená",J1031,0)</f>
        <v>0</v>
      </c>
      <c r="BG1031" s="105">
        <f>IF(N1031="zákl. prenesená",J1031,0)</f>
        <v>0</v>
      </c>
      <c r="BH1031" s="105">
        <f>IF(N1031="zníž. prenesená",J1031,0)</f>
        <v>0</v>
      </c>
      <c r="BI1031" s="105">
        <f>IF(N1031="nulová",J1031,0)</f>
        <v>0</v>
      </c>
      <c r="BJ1031" s="18" t="s">
        <v>88</v>
      </c>
      <c r="BK1031" s="105">
        <f>ROUND(I1031*H1031,2)</f>
        <v>0</v>
      </c>
      <c r="BL1031" s="18" t="s">
        <v>367</v>
      </c>
      <c r="BM1031" s="183" t="s">
        <v>4939</v>
      </c>
    </row>
    <row r="1032" spans="1:65" s="2" customFormat="1" ht="21.75" customHeight="1" x14ac:dyDescent="0.15">
      <c r="A1032" s="35"/>
      <c r="B1032" s="141"/>
      <c r="C1032" s="224" t="s">
        <v>1964</v>
      </c>
      <c r="D1032" s="224" t="s">
        <v>1138</v>
      </c>
      <c r="E1032" s="226" t="s">
        <v>1905</v>
      </c>
      <c r="F1032" s="227" t="s">
        <v>1906</v>
      </c>
      <c r="G1032" s="228" t="s">
        <v>302</v>
      </c>
      <c r="H1032" s="229">
        <v>4</v>
      </c>
      <c r="I1032" s="230"/>
      <c r="J1032" s="229">
        <f>ROUND(I1032*H1032,2)</f>
        <v>0</v>
      </c>
      <c r="K1032" s="231"/>
      <c r="L1032" s="232"/>
      <c r="M1032" s="233" t="s">
        <v>1</v>
      </c>
      <c r="N1032" s="234" t="s">
        <v>41</v>
      </c>
      <c r="O1032" s="61"/>
      <c r="P1032" s="181">
        <f>O1032*H1032</f>
        <v>0</v>
      </c>
      <c r="Q1032" s="181">
        <v>2.0999999999999999E-3</v>
      </c>
      <c r="R1032" s="181">
        <f>Q1032*H1032</f>
        <v>8.3999999999999995E-3</v>
      </c>
      <c r="S1032" s="181">
        <v>0</v>
      </c>
      <c r="T1032" s="182">
        <f>S1032*H1032</f>
        <v>0</v>
      </c>
      <c r="U1032" s="35"/>
      <c r="V1032" s="35"/>
      <c r="W1032" s="35"/>
      <c r="X1032" s="35"/>
      <c r="Y1032" s="35"/>
      <c r="Z1032" s="35"/>
      <c r="AA1032" s="35"/>
      <c r="AB1032" s="35"/>
      <c r="AC1032" s="35"/>
      <c r="AD1032" s="35"/>
      <c r="AE1032" s="35"/>
      <c r="AR1032" s="183" t="s">
        <v>478</v>
      </c>
      <c r="AT1032" s="183" t="s">
        <v>1138</v>
      </c>
      <c r="AU1032" s="183" t="s">
        <v>88</v>
      </c>
      <c r="AY1032" s="18" t="s">
        <v>271</v>
      </c>
      <c r="BE1032" s="105">
        <f>IF(N1032="základná",J1032,0)</f>
        <v>0</v>
      </c>
      <c r="BF1032" s="105">
        <f>IF(N1032="znížená",J1032,0)</f>
        <v>0</v>
      </c>
      <c r="BG1032" s="105">
        <f>IF(N1032="zákl. prenesená",J1032,0)</f>
        <v>0</v>
      </c>
      <c r="BH1032" s="105">
        <f>IF(N1032="zníž. prenesená",J1032,0)</f>
        <v>0</v>
      </c>
      <c r="BI1032" s="105">
        <f>IF(N1032="nulová",J1032,0)</f>
        <v>0</v>
      </c>
      <c r="BJ1032" s="18" t="s">
        <v>88</v>
      </c>
      <c r="BK1032" s="105">
        <f>ROUND(I1032*H1032,2)</f>
        <v>0</v>
      </c>
      <c r="BL1032" s="18" t="s">
        <v>367</v>
      </c>
      <c r="BM1032" s="183" t="s">
        <v>4940</v>
      </c>
    </row>
    <row r="1033" spans="1:65" s="2" customFormat="1" ht="21.75" customHeight="1" x14ac:dyDescent="0.15">
      <c r="A1033" s="35"/>
      <c r="B1033" s="141"/>
      <c r="C1033" s="172" t="s">
        <v>1970</v>
      </c>
      <c r="D1033" s="172" t="s">
        <v>274</v>
      </c>
      <c r="E1033" s="173" t="s">
        <v>1909</v>
      </c>
      <c r="F1033" s="174" t="s">
        <v>1910</v>
      </c>
      <c r="G1033" s="175" t="s">
        <v>319</v>
      </c>
      <c r="H1033" s="176">
        <v>4</v>
      </c>
      <c r="I1033" s="177"/>
      <c r="J1033" s="176">
        <f>ROUND(I1033*H1033,2)</f>
        <v>0</v>
      </c>
      <c r="K1033" s="178"/>
      <c r="L1033" s="36"/>
      <c r="M1033" s="179" t="s">
        <v>1</v>
      </c>
      <c r="N1033" s="180" t="s">
        <v>41</v>
      </c>
      <c r="O1033" s="61"/>
      <c r="P1033" s="181">
        <f>O1033*H1033</f>
        <v>0</v>
      </c>
      <c r="Q1033" s="181">
        <v>0</v>
      </c>
      <c r="R1033" s="181">
        <f>Q1033*H1033</f>
        <v>0</v>
      </c>
      <c r="S1033" s="181">
        <v>0</v>
      </c>
      <c r="T1033" s="182">
        <f>S1033*H1033</f>
        <v>0</v>
      </c>
      <c r="U1033" s="35"/>
      <c r="V1033" s="35"/>
      <c r="W1033" s="35"/>
      <c r="X1033" s="35"/>
      <c r="Y1033" s="35"/>
      <c r="Z1033" s="35"/>
      <c r="AA1033" s="35"/>
      <c r="AB1033" s="35"/>
      <c r="AC1033" s="35"/>
      <c r="AD1033" s="35"/>
      <c r="AE1033" s="35"/>
      <c r="AR1033" s="183" t="s">
        <v>367</v>
      </c>
      <c r="AT1033" s="183" t="s">
        <v>274</v>
      </c>
      <c r="AU1033" s="183" t="s">
        <v>88</v>
      </c>
      <c r="AY1033" s="18" t="s">
        <v>271</v>
      </c>
      <c r="BE1033" s="105">
        <f>IF(N1033="základná",J1033,0)</f>
        <v>0</v>
      </c>
      <c r="BF1033" s="105">
        <f>IF(N1033="znížená",J1033,0)</f>
        <v>0</v>
      </c>
      <c r="BG1033" s="105">
        <f>IF(N1033="zákl. prenesená",J1033,0)</f>
        <v>0</v>
      </c>
      <c r="BH1033" s="105">
        <f>IF(N1033="zníž. prenesená",J1033,0)</f>
        <v>0</v>
      </c>
      <c r="BI1033" s="105">
        <f>IF(N1033="nulová",J1033,0)</f>
        <v>0</v>
      </c>
      <c r="BJ1033" s="18" t="s">
        <v>88</v>
      </c>
      <c r="BK1033" s="105">
        <f>ROUND(I1033*H1033,2)</f>
        <v>0</v>
      </c>
      <c r="BL1033" s="18" t="s">
        <v>367</v>
      </c>
      <c r="BM1033" s="183" t="s">
        <v>4941</v>
      </c>
    </row>
    <row r="1034" spans="1:65" s="2" customFormat="1" ht="33" customHeight="1" x14ac:dyDescent="0.15">
      <c r="A1034" s="35"/>
      <c r="B1034" s="141"/>
      <c r="C1034" s="224" t="s">
        <v>1975</v>
      </c>
      <c r="D1034" s="224" t="s">
        <v>1138</v>
      </c>
      <c r="E1034" s="226" t="s">
        <v>1913</v>
      </c>
      <c r="F1034" s="227" t="s">
        <v>1914</v>
      </c>
      <c r="G1034" s="228" t="s">
        <v>319</v>
      </c>
      <c r="H1034" s="229">
        <v>4</v>
      </c>
      <c r="I1034" s="230"/>
      <c r="J1034" s="229">
        <f>ROUND(I1034*H1034,2)</f>
        <v>0</v>
      </c>
      <c r="K1034" s="231"/>
      <c r="L1034" s="232"/>
      <c r="M1034" s="233" t="s">
        <v>1</v>
      </c>
      <c r="N1034" s="234" t="s">
        <v>41</v>
      </c>
      <c r="O1034" s="61"/>
      <c r="P1034" s="181">
        <f>O1034*H1034</f>
        <v>0</v>
      </c>
      <c r="Q1034" s="181">
        <v>2.5000000000000001E-4</v>
      </c>
      <c r="R1034" s="181">
        <f>Q1034*H1034</f>
        <v>1E-3</v>
      </c>
      <c r="S1034" s="181">
        <v>0</v>
      </c>
      <c r="T1034" s="182">
        <f>S1034*H1034</f>
        <v>0</v>
      </c>
      <c r="U1034" s="35"/>
      <c r="V1034" s="35"/>
      <c r="W1034" s="35"/>
      <c r="X1034" s="35"/>
      <c r="Y1034" s="35"/>
      <c r="Z1034" s="35"/>
      <c r="AA1034" s="35"/>
      <c r="AB1034" s="35"/>
      <c r="AC1034" s="35"/>
      <c r="AD1034" s="35"/>
      <c r="AE1034" s="35"/>
      <c r="AR1034" s="183" t="s">
        <v>478</v>
      </c>
      <c r="AT1034" s="183" t="s">
        <v>1138</v>
      </c>
      <c r="AU1034" s="183" t="s">
        <v>88</v>
      </c>
      <c r="AY1034" s="18" t="s">
        <v>271</v>
      </c>
      <c r="BE1034" s="105">
        <f>IF(N1034="základná",J1034,0)</f>
        <v>0</v>
      </c>
      <c r="BF1034" s="105">
        <f>IF(N1034="znížená",J1034,0)</f>
        <v>0</v>
      </c>
      <c r="BG1034" s="105">
        <f>IF(N1034="zákl. prenesená",J1034,0)</f>
        <v>0</v>
      </c>
      <c r="BH1034" s="105">
        <f>IF(N1034="zníž. prenesená",J1034,0)</f>
        <v>0</v>
      </c>
      <c r="BI1034" s="105">
        <f>IF(N1034="nulová",J1034,0)</f>
        <v>0</v>
      </c>
      <c r="BJ1034" s="18" t="s">
        <v>88</v>
      </c>
      <c r="BK1034" s="105">
        <f>ROUND(I1034*H1034,2)</f>
        <v>0</v>
      </c>
      <c r="BL1034" s="18" t="s">
        <v>367</v>
      </c>
      <c r="BM1034" s="183" t="s">
        <v>4942</v>
      </c>
    </row>
    <row r="1035" spans="1:65" s="2" customFormat="1" ht="33" customHeight="1" x14ac:dyDescent="0.15">
      <c r="A1035" s="35"/>
      <c r="B1035" s="141"/>
      <c r="C1035" s="172" t="s">
        <v>1980</v>
      </c>
      <c r="D1035" s="216" t="s">
        <v>274</v>
      </c>
      <c r="E1035" s="173" t="s">
        <v>1917</v>
      </c>
      <c r="F1035" s="174" t="s">
        <v>1918</v>
      </c>
      <c r="G1035" s="175" t="s">
        <v>319</v>
      </c>
      <c r="H1035" s="176">
        <v>103.24</v>
      </c>
      <c r="I1035" s="177"/>
      <c r="J1035" s="176">
        <f>ROUND(I1035*H1035,2)</f>
        <v>0</v>
      </c>
      <c r="K1035" s="178"/>
      <c r="L1035" s="36"/>
      <c r="M1035" s="179" t="s">
        <v>1</v>
      </c>
      <c r="N1035" s="180" t="s">
        <v>41</v>
      </c>
      <c r="O1035" s="61"/>
      <c r="P1035" s="181">
        <f>O1035*H1035</f>
        <v>0</v>
      </c>
      <c r="Q1035" s="181">
        <v>1.8799999999999999E-3</v>
      </c>
      <c r="R1035" s="181">
        <f>Q1035*H1035</f>
        <v>0.19409119999999999</v>
      </c>
      <c r="S1035" s="181">
        <v>0</v>
      </c>
      <c r="T1035" s="182">
        <f>S1035*H1035</f>
        <v>0</v>
      </c>
      <c r="U1035" s="35"/>
      <c r="V1035" s="35"/>
      <c r="W1035" s="35"/>
      <c r="X1035" s="35"/>
      <c r="Y1035" s="35"/>
      <c r="Z1035" s="35"/>
      <c r="AA1035" s="35"/>
      <c r="AB1035" s="35"/>
      <c r="AC1035" s="35"/>
      <c r="AD1035" s="35"/>
      <c r="AE1035" s="35"/>
      <c r="AR1035" s="183" t="s">
        <v>367</v>
      </c>
      <c r="AT1035" s="183" t="s">
        <v>274</v>
      </c>
      <c r="AU1035" s="183" t="s">
        <v>88</v>
      </c>
      <c r="AY1035" s="18" t="s">
        <v>271</v>
      </c>
      <c r="BE1035" s="105">
        <f>IF(N1035="základná",J1035,0)</f>
        <v>0</v>
      </c>
      <c r="BF1035" s="105">
        <f>IF(N1035="znížená",J1035,0)</f>
        <v>0</v>
      </c>
      <c r="BG1035" s="105">
        <f>IF(N1035="zákl. prenesená",J1035,0)</f>
        <v>0</v>
      </c>
      <c r="BH1035" s="105">
        <f>IF(N1035="zníž. prenesená",J1035,0)</f>
        <v>0</v>
      </c>
      <c r="BI1035" s="105">
        <f>IF(N1035="nulová",J1035,0)</f>
        <v>0</v>
      </c>
      <c r="BJ1035" s="18" t="s">
        <v>88</v>
      </c>
      <c r="BK1035" s="105">
        <f>ROUND(I1035*H1035,2)</f>
        <v>0</v>
      </c>
      <c r="BL1035" s="18" t="s">
        <v>367</v>
      </c>
      <c r="BM1035" s="183" t="s">
        <v>4943</v>
      </c>
    </row>
    <row r="1036" spans="1:65" s="13" customFormat="1" x14ac:dyDescent="0.1">
      <c r="B1036" s="184"/>
      <c r="D1036" s="185" t="s">
        <v>280</v>
      </c>
      <c r="E1036" s="186" t="s">
        <v>1</v>
      </c>
      <c r="F1036" s="187" t="s">
        <v>1920</v>
      </c>
      <c r="H1036" s="188">
        <v>103.24</v>
      </c>
      <c r="I1036" s="189"/>
      <c r="L1036" s="184"/>
      <c r="M1036" s="190"/>
      <c r="N1036" s="191"/>
      <c r="O1036" s="191"/>
      <c r="P1036" s="191"/>
      <c r="Q1036" s="191"/>
      <c r="R1036" s="191"/>
      <c r="S1036" s="191"/>
      <c r="T1036" s="192"/>
      <c r="AT1036" s="186" t="s">
        <v>280</v>
      </c>
      <c r="AU1036" s="186" t="s">
        <v>88</v>
      </c>
      <c r="AV1036" s="13" t="s">
        <v>88</v>
      </c>
      <c r="AW1036" s="13" t="s">
        <v>29</v>
      </c>
      <c r="AX1036" s="13" t="s">
        <v>75</v>
      </c>
      <c r="AY1036" s="186" t="s">
        <v>271</v>
      </c>
    </row>
    <row r="1037" spans="1:65" s="14" customFormat="1" x14ac:dyDescent="0.1">
      <c r="B1037" s="193"/>
      <c r="D1037" s="185" t="s">
        <v>280</v>
      </c>
      <c r="E1037" s="194" t="s">
        <v>1921</v>
      </c>
      <c r="F1037" s="195" t="s">
        <v>282</v>
      </c>
      <c r="H1037" s="196">
        <v>103.24</v>
      </c>
      <c r="I1037" s="197"/>
      <c r="L1037" s="193"/>
      <c r="M1037" s="198"/>
      <c r="N1037" s="199"/>
      <c r="O1037" s="199"/>
      <c r="P1037" s="199"/>
      <c r="Q1037" s="199"/>
      <c r="R1037" s="199"/>
      <c r="S1037" s="199"/>
      <c r="T1037" s="200"/>
      <c r="AT1037" s="194" t="s">
        <v>280</v>
      </c>
      <c r="AU1037" s="194" t="s">
        <v>88</v>
      </c>
      <c r="AV1037" s="14" t="s">
        <v>278</v>
      </c>
      <c r="AW1037" s="14" t="s">
        <v>29</v>
      </c>
      <c r="AX1037" s="14" t="s">
        <v>82</v>
      </c>
      <c r="AY1037" s="194" t="s">
        <v>271</v>
      </c>
    </row>
    <row r="1038" spans="1:65" s="2" customFormat="1" ht="21.75" customHeight="1" x14ac:dyDescent="0.15">
      <c r="A1038" s="35"/>
      <c r="B1038" s="141"/>
      <c r="C1038" s="172" t="s">
        <v>1985</v>
      </c>
      <c r="D1038" s="172" t="s">
        <v>274</v>
      </c>
      <c r="E1038" s="173" t="s">
        <v>1923</v>
      </c>
      <c r="F1038" s="174" t="s">
        <v>1924</v>
      </c>
      <c r="G1038" s="175" t="s">
        <v>319</v>
      </c>
      <c r="H1038" s="176">
        <v>103.11</v>
      </c>
      <c r="I1038" s="177"/>
      <c r="J1038" s="176">
        <f>ROUND(I1038*H1038,2)</f>
        <v>0</v>
      </c>
      <c r="K1038" s="178"/>
      <c r="L1038" s="36"/>
      <c r="M1038" s="179" t="s">
        <v>1</v>
      </c>
      <c r="N1038" s="180" t="s">
        <v>41</v>
      </c>
      <c r="O1038" s="61"/>
      <c r="P1038" s="181">
        <f>O1038*H1038</f>
        <v>0</v>
      </c>
      <c r="Q1038" s="181">
        <v>9.8994159999999994E-3</v>
      </c>
      <c r="R1038" s="181">
        <f>Q1038*H1038</f>
        <v>1.0207287837599999</v>
      </c>
      <c r="S1038" s="181">
        <v>0</v>
      </c>
      <c r="T1038" s="182">
        <f>S1038*H1038</f>
        <v>0</v>
      </c>
      <c r="U1038" s="35"/>
      <c r="V1038" s="35"/>
      <c r="W1038" s="35"/>
      <c r="X1038" s="35"/>
      <c r="Y1038" s="35"/>
      <c r="Z1038" s="35"/>
      <c r="AA1038" s="35"/>
      <c r="AB1038" s="35"/>
      <c r="AC1038" s="35"/>
      <c r="AD1038" s="35"/>
      <c r="AE1038" s="35"/>
      <c r="AR1038" s="183" t="s">
        <v>367</v>
      </c>
      <c r="AT1038" s="183" t="s">
        <v>274</v>
      </c>
      <c r="AU1038" s="183" t="s">
        <v>88</v>
      </c>
      <c r="AY1038" s="18" t="s">
        <v>271</v>
      </c>
      <c r="BE1038" s="105">
        <f>IF(N1038="základná",J1038,0)</f>
        <v>0</v>
      </c>
      <c r="BF1038" s="105">
        <f>IF(N1038="znížená",J1038,0)</f>
        <v>0</v>
      </c>
      <c r="BG1038" s="105">
        <f>IF(N1038="zákl. prenesená",J1038,0)</f>
        <v>0</v>
      </c>
      <c r="BH1038" s="105">
        <f>IF(N1038="zníž. prenesená",J1038,0)</f>
        <v>0</v>
      </c>
      <c r="BI1038" s="105">
        <f>IF(N1038="nulová",J1038,0)</f>
        <v>0</v>
      </c>
      <c r="BJ1038" s="18" t="s">
        <v>88</v>
      </c>
      <c r="BK1038" s="105">
        <f>ROUND(I1038*H1038,2)</f>
        <v>0</v>
      </c>
      <c r="BL1038" s="18" t="s">
        <v>367</v>
      </c>
      <c r="BM1038" s="183" t="s">
        <v>4944</v>
      </c>
    </row>
    <row r="1039" spans="1:65" s="13" customFormat="1" x14ac:dyDescent="0.1">
      <c r="B1039" s="184"/>
      <c r="D1039" s="185" t="s">
        <v>280</v>
      </c>
      <c r="E1039" s="186" t="s">
        <v>1</v>
      </c>
      <c r="F1039" s="187" t="s">
        <v>1926</v>
      </c>
      <c r="H1039" s="188">
        <v>103.11</v>
      </c>
      <c r="I1039" s="189"/>
      <c r="L1039" s="184"/>
      <c r="M1039" s="190"/>
      <c r="N1039" s="191"/>
      <c r="O1039" s="191"/>
      <c r="P1039" s="191"/>
      <c r="Q1039" s="191"/>
      <c r="R1039" s="191"/>
      <c r="S1039" s="191"/>
      <c r="T1039" s="192"/>
      <c r="AT1039" s="186" t="s">
        <v>280</v>
      </c>
      <c r="AU1039" s="186" t="s">
        <v>88</v>
      </c>
      <c r="AV1039" s="13" t="s">
        <v>88</v>
      </c>
      <c r="AW1039" s="13" t="s">
        <v>29</v>
      </c>
      <c r="AX1039" s="13" t="s">
        <v>82</v>
      </c>
      <c r="AY1039" s="186" t="s">
        <v>271</v>
      </c>
    </row>
    <row r="1040" spans="1:65" s="2" customFormat="1" ht="21.75" customHeight="1" x14ac:dyDescent="0.15">
      <c r="A1040" s="35"/>
      <c r="B1040" s="141"/>
      <c r="C1040" s="172" t="s">
        <v>1990</v>
      </c>
      <c r="D1040" s="172" t="s">
        <v>274</v>
      </c>
      <c r="E1040" s="173" t="s">
        <v>1928</v>
      </c>
      <c r="F1040" s="174" t="s">
        <v>1929</v>
      </c>
      <c r="G1040" s="175" t="s">
        <v>319</v>
      </c>
      <c r="H1040" s="176">
        <v>103.11</v>
      </c>
      <c r="I1040" s="177"/>
      <c r="J1040" s="176">
        <f>ROUND(I1040*H1040,2)</f>
        <v>0</v>
      </c>
      <c r="K1040" s="178"/>
      <c r="L1040" s="36"/>
      <c r="M1040" s="179" t="s">
        <v>1</v>
      </c>
      <c r="N1040" s="180" t="s">
        <v>41</v>
      </c>
      <c r="O1040" s="61"/>
      <c r="P1040" s="181">
        <f>O1040*H1040</f>
        <v>0</v>
      </c>
      <c r="Q1040" s="181">
        <v>9.8994159999999994E-3</v>
      </c>
      <c r="R1040" s="181">
        <f>Q1040*H1040</f>
        <v>1.0207287837599999</v>
      </c>
      <c r="S1040" s="181">
        <v>0</v>
      </c>
      <c r="T1040" s="182">
        <f>S1040*H1040</f>
        <v>0</v>
      </c>
      <c r="U1040" s="35"/>
      <c r="V1040" s="35"/>
      <c r="W1040" s="35"/>
      <c r="X1040" s="35"/>
      <c r="Y1040" s="35"/>
      <c r="Z1040" s="35"/>
      <c r="AA1040" s="35"/>
      <c r="AB1040" s="35"/>
      <c r="AC1040" s="35"/>
      <c r="AD1040" s="35"/>
      <c r="AE1040" s="35"/>
      <c r="AR1040" s="183" t="s">
        <v>367</v>
      </c>
      <c r="AT1040" s="183" t="s">
        <v>274</v>
      </c>
      <c r="AU1040" s="183" t="s">
        <v>88</v>
      </c>
      <c r="AY1040" s="18" t="s">
        <v>271</v>
      </c>
      <c r="BE1040" s="105">
        <f>IF(N1040="základná",J1040,0)</f>
        <v>0</v>
      </c>
      <c r="BF1040" s="105">
        <f>IF(N1040="znížená",J1040,0)</f>
        <v>0</v>
      </c>
      <c r="BG1040" s="105">
        <f>IF(N1040="zákl. prenesená",J1040,0)</f>
        <v>0</v>
      </c>
      <c r="BH1040" s="105">
        <f>IF(N1040="zníž. prenesená",J1040,0)</f>
        <v>0</v>
      </c>
      <c r="BI1040" s="105">
        <f>IF(N1040="nulová",J1040,0)</f>
        <v>0</v>
      </c>
      <c r="BJ1040" s="18" t="s">
        <v>88</v>
      </c>
      <c r="BK1040" s="105">
        <f>ROUND(I1040*H1040,2)</f>
        <v>0</v>
      </c>
      <c r="BL1040" s="18" t="s">
        <v>367</v>
      </c>
      <c r="BM1040" s="183" t="s">
        <v>4945</v>
      </c>
    </row>
    <row r="1041" spans="1:65" s="2" customFormat="1" ht="21.75" customHeight="1" x14ac:dyDescent="0.15">
      <c r="A1041" s="35"/>
      <c r="B1041" s="141"/>
      <c r="C1041" s="172" t="s">
        <v>1995</v>
      </c>
      <c r="D1041" s="172" t="s">
        <v>274</v>
      </c>
      <c r="E1041" s="173" t="s">
        <v>1932</v>
      </c>
      <c r="F1041" s="174" t="s">
        <v>1933</v>
      </c>
      <c r="G1041" s="175" t="s">
        <v>319</v>
      </c>
      <c r="H1041" s="176">
        <v>36.21</v>
      </c>
      <c r="I1041" s="177"/>
      <c r="J1041" s="176">
        <f>ROUND(I1041*H1041,2)</f>
        <v>0</v>
      </c>
      <c r="K1041" s="178"/>
      <c r="L1041" s="36"/>
      <c r="M1041" s="179" t="s">
        <v>1</v>
      </c>
      <c r="N1041" s="180" t="s">
        <v>41</v>
      </c>
      <c r="O1041" s="61"/>
      <c r="P1041" s="181">
        <f>O1041*H1041</f>
        <v>0</v>
      </c>
      <c r="Q1041" s="181">
        <v>3.7200000000000002E-3</v>
      </c>
      <c r="R1041" s="181">
        <f>Q1041*H1041</f>
        <v>0.13470120000000002</v>
      </c>
      <c r="S1041" s="181">
        <v>0</v>
      </c>
      <c r="T1041" s="182">
        <f>S1041*H1041</f>
        <v>0</v>
      </c>
      <c r="U1041" s="35"/>
      <c r="V1041" s="35"/>
      <c r="W1041" s="35"/>
      <c r="X1041" s="35"/>
      <c r="Y1041" s="35"/>
      <c r="Z1041" s="35"/>
      <c r="AA1041" s="35"/>
      <c r="AB1041" s="35"/>
      <c r="AC1041" s="35"/>
      <c r="AD1041" s="35"/>
      <c r="AE1041" s="35"/>
      <c r="AR1041" s="183" t="s">
        <v>367</v>
      </c>
      <c r="AT1041" s="183" t="s">
        <v>274</v>
      </c>
      <c r="AU1041" s="183" t="s">
        <v>88</v>
      </c>
      <c r="AY1041" s="18" t="s">
        <v>271</v>
      </c>
      <c r="BE1041" s="105">
        <f>IF(N1041="základná",J1041,0)</f>
        <v>0</v>
      </c>
      <c r="BF1041" s="105">
        <f>IF(N1041="znížená",J1041,0)</f>
        <v>0</v>
      </c>
      <c r="BG1041" s="105">
        <f>IF(N1041="zákl. prenesená",J1041,0)</f>
        <v>0</v>
      </c>
      <c r="BH1041" s="105">
        <f>IF(N1041="zníž. prenesená",J1041,0)</f>
        <v>0</v>
      </c>
      <c r="BI1041" s="105">
        <f>IF(N1041="nulová",J1041,0)</f>
        <v>0</v>
      </c>
      <c r="BJ1041" s="18" t="s">
        <v>88</v>
      </c>
      <c r="BK1041" s="105">
        <f>ROUND(I1041*H1041,2)</f>
        <v>0</v>
      </c>
      <c r="BL1041" s="18" t="s">
        <v>367</v>
      </c>
      <c r="BM1041" s="183" t="s">
        <v>4946</v>
      </c>
    </row>
    <row r="1042" spans="1:65" s="13" customFormat="1" x14ac:dyDescent="0.1">
      <c r="B1042" s="184"/>
      <c r="D1042" s="185" t="s">
        <v>280</v>
      </c>
      <c r="E1042" s="186" t="s">
        <v>1</v>
      </c>
      <c r="F1042" s="187" t="s">
        <v>1935</v>
      </c>
      <c r="H1042" s="188">
        <v>3</v>
      </c>
      <c r="I1042" s="189"/>
      <c r="L1042" s="184"/>
      <c r="M1042" s="190"/>
      <c r="N1042" s="191"/>
      <c r="O1042" s="191"/>
      <c r="P1042" s="191"/>
      <c r="Q1042" s="191"/>
      <c r="R1042" s="191"/>
      <c r="S1042" s="191"/>
      <c r="T1042" s="192"/>
      <c r="AT1042" s="186" t="s">
        <v>280</v>
      </c>
      <c r="AU1042" s="186" t="s">
        <v>88</v>
      </c>
      <c r="AV1042" s="13" t="s">
        <v>88</v>
      </c>
      <c r="AW1042" s="13" t="s">
        <v>29</v>
      </c>
      <c r="AX1042" s="13" t="s">
        <v>75</v>
      </c>
      <c r="AY1042" s="186" t="s">
        <v>271</v>
      </c>
    </row>
    <row r="1043" spans="1:65" s="13" customFormat="1" x14ac:dyDescent="0.1">
      <c r="B1043" s="184"/>
      <c r="D1043" s="185" t="s">
        <v>280</v>
      </c>
      <c r="E1043" s="186" t="s">
        <v>1</v>
      </c>
      <c r="F1043" s="187" t="s">
        <v>1936</v>
      </c>
      <c r="H1043" s="188">
        <v>3.37</v>
      </c>
      <c r="I1043" s="189"/>
      <c r="L1043" s="184"/>
      <c r="M1043" s="190"/>
      <c r="N1043" s="191"/>
      <c r="O1043" s="191"/>
      <c r="P1043" s="191"/>
      <c r="Q1043" s="191"/>
      <c r="R1043" s="191"/>
      <c r="S1043" s="191"/>
      <c r="T1043" s="192"/>
      <c r="AT1043" s="186" t="s">
        <v>280</v>
      </c>
      <c r="AU1043" s="186" t="s">
        <v>88</v>
      </c>
      <c r="AV1043" s="13" t="s">
        <v>88</v>
      </c>
      <c r="AW1043" s="13" t="s">
        <v>29</v>
      </c>
      <c r="AX1043" s="13" t="s">
        <v>75</v>
      </c>
      <c r="AY1043" s="186" t="s">
        <v>271</v>
      </c>
    </row>
    <row r="1044" spans="1:65" s="13" customFormat="1" x14ac:dyDescent="0.1">
      <c r="B1044" s="184"/>
      <c r="D1044" s="185" t="s">
        <v>280</v>
      </c>
      <c r="E1044" s="186" t="s">
        <v>1</v>
      </c>
      <c r="F1044" s="187" t="s">
        <v>1937</v>
      </c>
      <c r="H1044" s="188">
        <v>4.26</v>
      </c>
      <c r="I1044" s="189"/>
      <c r="L1044" s="184"/>
      <c r="M1044" s="190"/>
      <c r="N1044" s="191"/>
      <c r="O1044" s="191"/>
      <c r="P1044" s="191"/>
      <c r="Q1044" s="191"/>
      <c r="R1044" s="191"/>
      <c r="S1044" s="191"/>
      <c r="T1044" s="192"/>
      <c r="AT1044" s="186" t="s">
        <v>280</v>
      </c>
      <c r="AU1044" s="186" t="s">
        <v>88</v>
      </c>
      <c r="AV1044" s="13" t="s">
        <v>88</v>
      </c>
      <c r="AW1044" s="13" t="s">
        <v>29</v>
      </c>
      <c r="AX1044" s="13" t="s">
        <v>75</v>
      </c>
      <c r="AY1044" s="186" t="s">
        <v>271</v>
      </c>
    </row>
    <row r="1045" spans="1:65" s="13" customFormat="1" x14ac:dyDescent="0.1">
      <c r="B1045" s="184"/>
      <c r="D1045" s="185" t="s">
        <v>280</v>
      </c>
      <c r="E1045" s="186" t="s">
        <v>1</v>
      </c>
      <c r="F1045" s="187" t="s">
        <v>1938</v>
      </c>
      <c r="H1045" s="188">
        <v>25.58</v>
      </c>
      <c r="I1045" s="189"/>
      <c r="L1045" s="184"/>
      <c r="M1045" s="190"/>
      <c r="N1045" s="191"/>
      <c r="O1045" s="191"/>
      <c r="P1045" s="191"/>
      <c r="Q1045" s="191"/>
      <c r="R1045" s="191"/>
      <c r="S1045" s="191"/>
      <c r="T1045" s="192"/>
      <c r="AT1045" s="186" t="s">
        <v>280</v>
      </c>
      <c r="AU1045" s="186" t="s">
        <v>88</v>
      </c>
      <c r="AV1045" s="13" t="s">
        <v>88</v>
      </c>
      <c r="AW1045" s="13" t="s">
        <v>29</v>
      </c>
      <c r="AX1045" s="13" t="s">
        <v>75</v>
      </c>
      <c r="AY1045" s="186" t="s">
        <v>271</v>
      </c>
    </row>
    <row r="1046" spans="1:65" s="14" customFormat="1" x14ac:dyDescent="0.1">
      <c r="B1046" s="193"/>
      <c r="D1046" s="185" t="s">
        <v>280</v>
      </c>
      <c r="E1046" s="194" t="s">
        <v>1939</v>
      </c>
      <c r="F1046" s="195" t="s">
        <v>282</v>
      </c>
      <c r="H1046" s="196">
        <v>36.21</v>
      </c>
      <c r="I1046" s="197"/>
      <c r="L1046" s="193"/>
      <c r="M1046" s="198"/>
      <c r="N1046" s="199"/>
      <c r="O1046" s="199"/>
      <c r="P1046" s="199"/>
      <c r="Q1046" s="199"/>
      <c r="R1046" s="199"/>
      <c r="S1046" s="199"/>
      <c r="T1046" s="200"/>
      <c r="AT1046" s="194" t="s">
        <v>280</v>
      </c>
      <c r="AU1046" s="194" t="s">
        <v>88</v>
      </c>
      <c r="AV1046" s="14" t="s">
        <v>278</v>
      </c>
      <c r="AW1046" s="14" t="s">
        <v>29</v>
      </c>
      <c r="AX1046" s="14" t="s">
        <v>82</v>
      </c>
      <c r="AY1046" s="194" t="s">
        <v>271</v>
      </c>
    </row>
    <row r="1047" spans="1:65" s="2" customFormat="1" ht="33" customHeight="1" x14ac:dyDescent="0.15">
      <c r="A1047" s="35"/>
      <c r="B1047" s="141"/>
      <c r="C1047" s="172" t="s">
        <v>2000</v>
      </c>
      <c r="D1047" s="172" t="s">
        <v>274</v>
      </c>
      <c r="E1047" s="173" t="s">
        <v>1941</v>
      </c>
      <c r="F1047" s="174" t="s">
        <v>1942</v>
      </c>
      <c r="G1047" s="175" t="s">
        <v>319</v>
      </c>
      <c r="H1047" s="176">
        <v>42.32</v>
      </c>
      <c r="I1047" s="177"/>
      <c r="J1047" s="176">
        <f>ROUND(I1047*H1047,2)</f>
        <v>0</v>
      </c>
      <c r="K1047" s="178"/>
      <c r="L1047" s="36"/>
      <c r="M1047" s="179" t="s">
        <v>1</v>
      </c>
      <c r="N1047" s="180" t="s">
        <v>41</v>
      </c>
      <c r="O1047" s="61"/>
      <c r="P1047" s="181">
        <f>O1047*H1047</f>
        <v>0</v>
      </c>
      <c r="Q1047" s="181">
        <v>5.5100000000000001E-3</v>
      </c>
      <c r="R1047" s="181">
        <f>Q1047*H1047</f>
        <v>0.23318320000000001</v>
      </c>
      <c r="S1047" s="181">
        <v>0</v>
      </c>
      <c r="T1047" s="182">
        <f>S1047*H1047</f>
        <v>0</v>
      </c>
      <c r="U1047" s="35"/>
      <c r="V1047" s="35"/>
      <c r="W1047" s="35"/>
      <c r="X1047" s="35"/>
      <c r="Y1047" s="35"/>
      <c r="Z1047" s="35"/>
      <c r="AA1047" s="35"/>
      <c r="AB1047" s="35"/>
      <c r="AC1047" s="35"/>
      <c r="AD1047" s="35"/>
      <c r="AE1047" s="35"/>
      <c r="AR1047" s="183" t="s">
        <v>367</v>
      </c>
      <c r="AT1047" s="183" t="s">
        <v>274</v>
      </c>
      <c r="AU1047" s="183" t="s">
        <v>88</v>
      </c>
      <c r="AY1047" s="18" t="s">
        <v>271</v>
      </c>
      <c r="BE1047" s="105">
        <f>IF(N1047="základná",J1047,0)</f>
        <v>0</v>
      </c>
      <c r="BF1047" s="105">
        <f>IF(N1047="znížená",J1047,0)</f>
        <v>0</v>
      </c>
      <c r="BG1047" s="105">
        <f>IF(N1047="zákl. prenesená",J1047,0)</f>
        <v>0</v>
      </c>
      <c r="BH1047" s="105">
        <f>IF(N1047="zníž. prenesená",J1047,0)</f>
        <v>0</v>
      </c>
      <c r="BI1047" s="105">
        <f>IF(N1047="nulová",J1047,0)</f>
        <v>0</v>
      </c>
      <c r="BJ1047" s="18" t="s">
        <v>88</v>
      </c>
      <c r="BK1047" s="105">
        <f>ROUND(I1047*H1047,2)</f>
        <v>0</v>
      </c>
      <c r="BL1047" s="18" t="s">
        <v>367</v>
      </c>
      <c r="BM1047" s="183" t="s">
        <v>4947</v>
      </c>
    </row>
    <row r="1048" spans="1:65" s="13" customFormat="1" x14ac:dyDescent="0.1">
      <c r="B1048" s="184"/>
      <c r="D1048" s="185" t="s">
        <v>280</v>
      </c>
      <c r="E1048" s="186" t="s">
        <v>1</v>
      </c>
      <c r="F1048" s="187" t="s">
        <v>1944</v>
      </c>
      <c r="H1048" s="188">
        <v>42.32</v>
      </c>
      <c r="I1048" s="189"/>
      <c r="L1048" s="184"/>
      <c r="M1048" s="190"/>
      <c r="N1048" s="191"/>
      <c r="O1048" s="191"/>
      <c r="P1048" s="191"/>
      <c r="Q1048" s="191"/>
      <c r="R1048" s="191"/>
      <c r="S1048" s="191"/>
      <c r="T1048" s="192"/>
      <c r="AT1048" s="186" t="s">
        <v>280</v>
      </c>
      <c r="AU1048" s="186" t="s">
        <v>88</v>
      </c>
      <c r="AV1048" s="13" t="s">
        <v>88</v>
      </c>
      <c r="AW1048" s="13" t="s">
        <v>29</v>
      </c>
      <c r="AX1048" s="13" t="s">
        <v>75</v>
      </c>
      <c r="AY1048" s="186" t="s">
        <v>271</v>
      </c>
    </row>
    <row r="1049" spans="1:65" s="14" customFormat="1" x14ac:dyDescent="0.1">
      <c r="B1049" s="193"/>
      <c r="D1049" s="185" t="s">
        <v>280</v>
      </c>
      <c r="E1049" s="194" t="s">
        <v>1945</v>
      </c>
      <c r="F1049" s="195" t="s">
        <v>282</v>
      </c>
      <c r="H1049" s="196">
        <v>42.32</v>
      </c>
      <c r="I1049" s="197"/>
      <c r="L1049" s="193"/>
      <c r="M1049" s="198"/>
      <c r="N1049" s="199"/>
      <c r="O1049" s="199"/>
      <c r="P1049" s="199"/>
      <c r="Q1049" s="199"/>
      <c r="R1049" s="199"/>
      <c r="S1049" s="199"/>
      <c r="T1049" s="200"/>
      <c r="AT1049" s="194" t="s">
        <v>280</v>
      </c>
      <c r="AU1049" s="194" t="s">
        <v>88</v>
      </c>
      <c r="AV1049" s="14" t="s">
        <v>278</v>
      </c>
      <c r="AW1049" s="14" t="s">
        <v>29</v>
      </c>
      <c r="AX1049" s="14" t="s">
        <v>82</v>
      </c>
      <c r="AY1049" s="194" t="s">
        <v>271</v>
      </c>
    </row>
    <row r="1050" spans="1:65" s="2" customFormat="1" ht="33" customHeight="1" x14ac:dyDescent="0.15">
      <c r="A1050" s="35"/>
      <c r="B1050" s="141"/>
      <c r="C1050" s="172" t="s">
        <v>2005</v>
      </c>
      <c r="D1050" s="172" t="s">
        <v>274</v>
      </c>
      <c r="E1050" s="173" t="s">
        <v>1947</v>
      </c>
      <c r="F1050" s="174" t="s">
        <v>1948</v>
      </c>
      <c r="G1050" s="175" t="s">
        <v>319</v>
      </c>
      <c r="H1050" s="176">
        <v>29.02</v>
      </c>
      <c r="I1050" s="177"/>
      <c r="J1050" s="176">
        <f>ROUND(I1050*H1050,2)</f>
        <v>0</v>
      </c>
      <c r="K1050" s="178"/>
      <c r="L1050" s="36"/>
      <c r="M1050" s="179" t="s">
        <v>1</v>
      </c>
      <c r="N1050" s="180" t="s">
        <v>41</v>
      </c>
      <c r="O1050" s="61"/>
      <c r="P1050" s="181">
        <f>O1050*H1050</f>
        <v>0</v>
      </c>
      <c r="Q1050" s="181">
        <v>5.5100000000000001E-3</v>
      </c>
      <c r="R1050" s="181">
        <f>Q1050*H1050</f>
        <v>0.15990019999999999</v>
      </c>
      <c r="S1050" s="181">
        <v>0</v>
      </c>
      <c r="T1050" s="182">
        <f>S1050*H1050</f>
        <v>0</v>
      </c>
      <c r="U1050" s="35"/>
      <c r="V1050" s="35"/>
      <c r="W1050" s="35"/>
      <c r="X1050" s="35"/>
      <c r="Y1050" s="35"/>
      <c r="Z1050" s="35"/>
      <c r="AA1050" s="35"/>
      <c r="AB1050" s="35"/>
      <c r="AC1050" s="35"/>
      <c r="AD1050" s="35"/>
      <c r="AE1050" s="35"/>
      <c r="AR1050" s="183" t="s">
        <v>367</v>
      </c>
      <c r="AT1050" s="183" t="s">
        <v>274</v>
      </c>
      <c r="AU1050" s="183" t="s">
        <v>88</v>
      </c>
      <c r="AY1050" s="18" t="s">
        <v>271</v>
      </c>
      <c r="BE1050" s="105">
        <f>IF(N1050="základná",J1050,0)</f>
        <v>0</v>
      </c>
      <c r="BF1050" s="105">
        <f>IF(N1050="znížená",J1050,0)</f>
        <v>0</v>
      </c>
      <c r="BG1050" s="105">
        <f>IF(N1050="zákl. prenesená",J1050,0)</f>
        <v>0</v>
      </c>
      <c r="BH1050" s="105">
        <f>IF(N1050="zníž. prenesená",J1050,0)</f>
        <v>0</v>
      </c>
      <c r="BI1050" s="105">
        <f>IF(N1050="nulová",J1050,0)</f>
        <v>0</v>
      </c>
      <c r="BJ1050" s="18" t="s">
        <v>88</v>
      </c>
      <c r="BK1050" s="105">
        <f>ROUND(I1050*H1050,2)</f>
        <v>0</v>
      </c>
      <c r="BL1050" s="18" t="s">
        <v>367</v>
      </c>
      <c r="BM1050" s="183" t="s">
        <v>4948</v>
      </c>
    </row>
    <row r="1051" spans="1:65" s="13" customFormat="1" x14ac:dyDescent="0.1">
      <c r="B1051" s="184"/>
      <c r="D1051" s="185" t="s">
        <v>280</v>
      </c>
      <c r="E1051" s="186" t="s">
        <v>1</v>
      </c>
      <c r="F1051" s="187" t="s">
        <v>1950</v>
      </c>
      <c r="H1051" s="188">
        <v>29.02</v>
      </c>
      <c r="I1051" s="189"/>
      <c r="L1051" s="184"/>
      <c r="M1051" s="190"/>
      <c r="N1051" s="191"/>
      <c r="O1051" s="191"/>
      <c r="P1051" s="191"/>
      <c r="Q1051" s="191"/>
      <c r="R1051" s="191"/>
      <c r="S1051" s="191"/>
      <c r="T1051" s="192"/>
      <c r="AT1051" s="186" t="s">
        <v>280</v>
      </c>
      <c r="AU1051" s="186" t="s">
        <v>88</v>
      </c>
      <c r="AV1051" s="13" t="s">
        <v>88</v>
      </c>
      <c r="AW1051" s="13" t="s">
        <v>29</v>
      </c>
      <c r="AX1051" s="13" t="s">
        <v>75</v>
      </c>
      <c r="AY1051" s="186" t="s">
        <v>271</v>
      </c>
    </row>
    <row r="1052" spans="1:65" s="14" customFormat="1" x14ac:dyDescent="0.1">
      <c r="B1052" s="193"/>
      <c r="D1052" s="185" t="s">
        <v>280</v>
      </c>
      <c r="E1052" s="194" t="s">
        <v>1951</v>
      </c>
      <c r="F1052" s="195" t="s">
        <v>282</v>
      </c>
      <c r="H1052" s="196">
        <v>29.02</v>
      </c>
      <c r="I1052" s="197"/>
      <c r="L1052" s="193"/>
      <c r="M1052" s="198"/>
      <c r="N1052" s="199"/>
      <c r="O1052" s="199"/>
      <c r="P1052" s="199"/>
      <c r="Q1052" s="199"/>
      <c r="R1052" s="199"/>
      <c r="S1052" s="199"/>
      <c r="T1052" s="200"/>
      <c r="AT1052" s="194" t="s">
        <v>280</v>
      </c>
      <c r="AU1052" s="194" t="s">
        <v>88</v>
      </c>
      <c r="AV1052" s="14" t="s">
        <v>278</v>
      </c>
      <c r="AW1052" s="14" t="s">
        <v>29</v>
      </c>
      <c r="AX1052" s="14" t="s">
        <v>82</v>
      </c>
      <c r="AY1052" s="194" t="s">
        <v>271</v>
      </c>
    </row>
    <row r="1053" spans="1:65" s="2" customFormat="1" ht="21.75" customHeight="1" x14ac:dyDescent="0.15">
      <c r="A1053" s="35"/>
      <c r="B1053" s="141"/>
      <c r="C1053" s="172" t="s">
        <v>2009</v>
      </c>
      <c r="D1053" s="172" t="s">
        <v>274</v>
      </c>
      <c r="E1053" s="173" t="s">
        <v>4949</v>
      </c>
      <c r="F1053" s="174" t="s">
        <v>4950</v>
      </c>
      <c r="G1053" s="175" t="s">
        <v>319</v>
      </c>
      <c r="H1053" s="176">
        <v>1.25</v>
      </c>
      <c r="I1053" s="177"/>
      <c r="J1053" s="176">
        <f>ROUND(I1053*H1053,2)</f>
        <v>0</v>
      </c>
      <c r="K1053" s="178"/>
      <c r="L1053" s="36"/>
      <c r="M1053" s="179" t="s">
        <v>1</v>
      </c>
      <c r="N1053" s="180" t="s">
        <v>41</v>
      </c>
      <c r="O1053" s="61"/>
      <c r="P1053" s="181">
        <f>O1053*H1053</f>
        <v>0</v>
      </c>
      <c r="Q1053" s="181">
        <v>7.2899999999999996E-3</v>
      </c>
      <c r="R1053" s="181">
        <f>Q1053*H1053</f>
        <v>9.1124999999999991E-3</v>
      </c>
      <c r="S1053" s="181">
        <v>0</v>
      </c>
      <c r="T1053" s="182">
        <f>S1053*H1053</f>
        <v>0</v>
      </c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35"/>
      <c r="AE1053" s="35"/>
      <c r="AR1053" s="183" t="s">
        <v>367</v>
      </c>
      <c r="AT1053" s="183" t="s">
        <v>274</v>
      </c>
      <c r="AU1053" s="183" t="s">
        <v>88</v>
      </c>
      <c r="AY1053" s="18" t="s">
        <v>271</v>
      </c>
      <c r="BE1053" s="105">
        <f>IF(N1053="základná",J1053,0)</f>
        <v>0</v>
      </c>
      <c r="BF1053" s="105">
        <f>IF(N1053="znížená",J1053,0)</f>
        <v>0</v>
      </c>
      <c r="BG1053" s="105">
        <f>IF(N1053="zákl. prenesená",J1053,0)</f>
        <v>0</v>
      </c>
      <c r="BH1053" s="105">
        <f>IF(N1053="zníž. prenesená",J1053,0)</f>
        <v>0</v>
      </c>
      <c r="BI1053" s="105">
        <f>IF(N1053="nulová",J1053,0)</f>
        <v>0</v>
      </c>
      <c r="BJ1053" s="18" t="s">
        <v>88</v>
      </c>
      <c r="BK1053" s="105">
        <f>ROUND(I1053*H1053,2)</f>
        <v>0</v>
      </c>
      <c r="BL1053" s="18" t="s">
        <v>367</v>
      </c>
      <c r="BM1053" s="183" t="s">
        <v>4951</v>
      </c>
    </row>
    <row r="1054" spans="1:65" s="13" customFormat="1" x14ac:dyDescent="0.1">
      <c r="B1054" s="184"/>
      <c r="D1054" s="185" t="s">
        <v>280</v>
      </c>
      <c r="E1054" s="186" t="s">
        <v>1</v>
      </c>
      <c r="F1054" s="187" t="s">
        <v>4952</v>
      </c>
      <c r="H1054" s="188">
        <v>1.25</v>
      </c>
      <c r="I1054" s="189"/>
      <c r="L1054" s="184"/>
      <c r="M1054" s="190"/>
      <c r="N1054" s="191"/>
      <c r="O1054" s="191"/>
      <c r="P1054" s="191"/>
      <c r="Q1054" s="191"/>
      <c r="R1054" s="191"/>
      <c r="S1054" s="191"/>
      <c r="T1054" s="192"/>
      <c r="AT1054" s="186" t="s">
        <v>280</v>
      </c>
      <c r="AU1054" s="186" t="s">
        <v>88</v>
      </c>
      <c r="AV1054" s="13" t="s">
        <v>88</v>
      </c>
      <c r="AW1054" s="13" t="s">
        <v>29</v>
      </c>
      <c r="AX1054" s="13" t="s">
        <v>75</v>
      </c>
      <c r="AY1054" s="186" t="s">
        <v>271</v>
      </c>
    </row>
    <row r="1055" spans="1:65" s="14" customFormat="1" x14ac:dyDescent="0.1">
      <c r="B1055" s="193"/>
      <c r="D1055" s="185" t="s">
        <v>280</v>
      </c>
      <c r="E1055" s="194" t="s">
        <v>4953</v>
      </c>
      <c r="F1055" s="195" t="s">
        <v>282</v>
      </c>
      <c r="H1055" s="196">
        <v>1.25</v>
      </c>
      <c r="I1055" s="197"/>
      <c r="L1055" s="193"/>
      <c r="M1055" s="198"/>
      <c r="N1055" s="199"/>
      <c r="O1055" s="199"/>
      <c r="P1055" s="199"/>
      <c r="Q1055" s="199"/>
      <c r="R1055" s="199"/>
      <c r="S1055" s="199"/>
      <c r="T1055" s="200"/>
      <c r="AT1055" s="194" t="s">
        <v>280</v>
      </c>
      <c r="AU1055" s="194" t="s">
        <v>88</v>
      </c>
      <c r="AV1055" s="14" t="s">
        <v>278</v>
      </c>
      <c r="AW1055" s="14" t="s">
        <v>29</v>
      </c>
      <c r="AX1055" s="14" t="s">
        <v>82</v>
      </c>
      <c r="AY1055" s="194" t="s">
        <v>271</v>
      </c>
    </row>
    <row r="1056" spans="1:65" s="2" customFormat="1" ht="33" customHeight="1" x14ac:dyDescent="0.15">
      <c r="A1056" s="35"/>
      <c r="B1056" s="141"/>
      <c r="C1056" s="172" t="s">
        <v>2013</v>
      </c>
      <c r="D1056" s="172" t="s">
        <v>274</v>
      </c>
      <c r="E1056" s="173" t="s">
        <v>1953</v>
      </c>
      <c r="F1056" s="174" t="s">
        <v>1954</v>
      </c>
      <c r="G1056" s="175" t="s">
        <v>319</v>
      </c>
      <c r="H1056" s="176">
        <v>30.74</v>
      </c>
      <c r="I1056" s="177"/>
      <c r="J1056" s="176">
        <f>ROUND(I1056*H1056,2)</f>
        <v>0</v>
      </c>
      <c r="K1056" s="178"/>
      <c r="L1056" s="36"/>
      <c r="M1056" s="179" t="s">
        <v>1</v>
      </c>
      <c r="N1056" s="180" t="s">
        <v>41</v>
      </c>
      <c r="O1056" s="61"/>
      <c r="P1056" s="181">
        <f>O1056*H1056</f>
        <v>0</v>
      </c>
      <c r="Q1056" s="181">
        <v>3.7200000000000002E-3</v>
      </c>
      <c r="R1056" s="181">
        <f>Q1056*H1056</f>
        <v>0.1143528</v>
      </c>
      <c r="S1056" s="181">
        <v>0</v>
      </c>
      <c r="T1056" s="182">
        <f>S1056*H1056</f>
        <v>0</v>
      </c>
      <c r="U1056" s="35"/>
      <c r="V1056" s="35"/>
      <c r="W1056" s="35"/>
      <c r="X1056" s="35"/>
      <c r="Y1056" s="35"/>
      <c r="Z1056" s="35"/>
      <c r="AA1056" s="35"/>
      <c r="AB1056" s="35"/>
      <c r="AC1056" s="35"/>
      <c r="AD1056" s="35"/>
      <c r="AE1056" s="35"/>
      <c r="AR1056" s="183" t="s">
        <v>367</v>
      </c>
      <c r="AT1056" s="183" t="s">
        <v>274</v>
      </c>
      <c r="AU1056" s="183" t="s">
        <v>88</v>
      </c>
      <c r="AY1056" s="18" t="s">
        <v>271</v>
      </c>
      <c r="BE1056" s="105">
        <f>IF(N1056="základná",J1056,0)</f>
        <v>0</v>
      </c>
      <c r="BF1056" s="105">
        <f>IF(N1056="znížená",J1056,0)</f>
        <v>0</v>
      </c>
      <c r="BG1056" s="105">
        <f>IF(N1056="zákl. prenesená",J1056,0)</f>
        <v>0</v>
      </c>
      <c r="BH1056" s="105">
        <f>IF(N1056="zníž. prenesená",J1056,0)</f>
        <v>0</v>
      </c>
      <c r="BI1056" s="105">
        <f>IF(N1056="nulová",J1056,0)</f>
        <v>0</v>
      </c>
      <c r="BJ1056" s="18" t="s">
        <v>88</v>
      </c>
      <c r="BK1056" s="105">
        <f>ROUND(I1056*H1056,2)</f>
        <v>0</v>
      </c>
      <c r="BL1056" s="18" t="s">
        <v>367</v>
      </c>
      <c r="BM1056" s="183" t="s">
        <v>4954</v>
      </c>
    </row>
    <row r="1057" spans="1:65" s="13" customFormat="1" x14ac:dyDescent="0.1">
      <c r="B1057" s="184"/>
      <c r="D1057" s="185" t="s">
        <v>280</v>
      </c>
      <c r="E1057" s="186" t="s">
        <v>1</v>
      </c>
      <c r="F1057" s="187" t="s">
        <v>1956</v>
      </c>
      <c r="H1057" s="188">
        <v>30.74</v>
      </c>
      <c r="I1057" s="189"/>
      <c r="L1057" s="184"/>
      <c r="M1057" s="190"/>
      <c r="N1057" s="191"/>
      <c r="O1057" s="191"/>
      <c r="P1057" s="191"/>
      <c r="Q1057" s="191"/>
      <c r="R1057" s="191"/>
      <c r="S1057" s="191"/>
      <c r="T1057" s="192"/>
      <c r="AT1057" s="186" t="s">
        <v>280</v>
      </c>
      <c r="AU1057" s="186" t="s">
        <v>88</v>
      </c>
      <c r="AV1057" s="13" t="s">
        <v>88</v>
      </c>
      <c r="AW1057" s="13" t="s">
        <v>29</v>
      </c>
      <c r="AX1057" s="13" t="s">
        <v>75</v>
      </c>
      <c r="AY1057" s="186" t="s">
        <v>271</v>
      </c>
    </row>
    <row r="1058" spans="1:65" s="14" customFormat="1" x14ac:dyDescent="0.1">
      <c r="B1058" s="193"/>
      <c r="D1058" s="185" t="s">
        <v>280</v>
      </c>
      <c r="E1058" s="194" t="s">
        <v>1957</v>
      </c>
      <c r="F1058" s="195" t="s">
        <v>282</v>
      </c>
      <c r="H1058" s="196">
        <v>30.74</v>
      </c>
      <c r="I1058" s="197"/>
      <c r="L1058" s="193"/>
      <c r="M1058" s="198"/>
      <c r="N1058" s="199"/>
      <c r="O1058" s="199"/>
      <c r="P1058" s="199"/>
      <c r="Q1058" s="199"/>
      <c r="R1058" s="199"/>
      <c r="S1058" s="199"/>
      <c r="T1058" s="200"/>
      <c r="AT1058" s="194" t="s">
        <v>280</v>
      </c>
      <c r="AU1058" s="194" t="s">
        <v>88</v>
      </c>
      <c r="AV1058" s="14" t="s">
        <v>278</v>
      </c>
      <c r="AW1058" s="14" t="s">
        <v>29</v>
      </c>
      <c r="AX1058" s="14" t="s">
        <v>82</v>
      </c>
      <c r="AY1058" s="194" t="s">
        <v>271</v>
      </c>
    </row>
    <row r="1059" spans="1:65" s="2" customFormat="1" ht="33" customHeight="1" x14ac:dyDescent="0.15">
      <c r="A1059" s="35"/>
      <c r="B1059" s="141"/>
      <c r="C1059" s="172" t="s">
        <v>2017</v>
      </c>
      <c r="D1059" s="172" t="s">
        <v>274</v>
      </c>
      <c r="E1059" s="173" t="s">
        <v>1959</v>
      </c>
      <c r="F1059" s="174" t="s">
        <v>1960</v>
      </c>
      <c r="G1059" s="175" t="s">
        <v>319</v>
      </c>
      <c r="H1059" s="176">
        <v>39.42</v>
      </c>
      <c r="I1059" s="177"/>
      <c r="J1059" s="176">
        <f>ROUND(I1059*H1059,2)</f>
        <v>0</v>
      </c>
      <c r="K1059" s="178"/>
      <c r="L1059" s="36"/>
      <c r="M1059" s="179" t="s">
        <v>1</v>
      </c>
      <c r="N1059" s="180" t="s">
        <v>41</v>
      </c>
      <c r="O1059" s="61"/>
      <c r="P1059" s="181">
        <f>O1059*H1059</f>
        <v>0</v>
      </c>
      <c r="Q1059" s="181">
        <v>5.5100000000000001E-3</v>
      </c>
      <c r="R1059" s="181">
        <f>Q1059*H1059</f>
        <v>0.21720420000000001</v>
      </c>
      <c r="S1059" s="181">
        <v>0</v>
      </c>
      <c r="T1059" s="182">
        <f>S1059*H1059</f>
        <v>0</v>
      </c>
      <c r="U1059" s="35"/>
      <c r="V1059" s="35"/>
      <c r="W1059" s="35"/>
      <c r="X1059" s="35"/>
      <c r="Y1059" s="35"/>
      <c r="Z1059" s="35"/>
      <c r="AA1059" s="35"/>
      <c r="AB1059" s="35"/>
      <c r="AC1059" s="35"/>
      <c r="AD1059" s="35"/>
      <c r="AE1059" s="35"/>
      <c r="AR1059" s="183" t="s">
        <v>367</v>
      </c>
      <c r="AT1059" s="183" t="s">
        <v>274</v>
      </c>
      <c r="AU1059" s="183" t="s">
        <v>88</v>
      </c>
      <c r="AY1059" s="18" t="s">
        <v>271</v>
      </c>
      <c r="BE1059" s="105">
        <f>IF(N1059="základná",J1059,0)</f>
        <v>0</v>
      </c>
      <c r="BF1059" s="105">
        <f>IF(N1059="znížená",J1059,0)</f>
        <v>0</v>
      </c>
      <c r="BG1059" s="105">
        <f>IF(N1059="zákl. prenesená",J1059,0)</f>
        <v>0</v>
      </c>
      <c r="BH1059" s="105">
        <f>IF(N1059="zníž. prenesená",J1059,0)</f>
        <v>0</v>
      </c>
      <c r="BI1059" s="105">
        <f>IF(N1059="nulová",J1059,0)</f>
        <v>0</v>
      </c>
      <c r="BJ1059" s="18" t="s">
        <v>88</v>
      </c>
      <c r="BK1059" s="105">
        <f>ROUND(I1059*H1059,2)</f>
        <v>0</v>
      </c>
      <c r="BL1059" s="18" t="s">
        <v>367</v>
      </c>
      <c r="BM1059" s="183" t="s">
        <v>4955</v>
      </c>
    </row>
    <row r="1060" spans="1:65" s="13" customFormat="1" x14ac:dyDescent="0.1">
      <c r="B1060" s="184"/>
      <c r="D1060" s="185" t="s">
        <v>280</v>
      </c>
      <c r="E1060" s="186" t="s">
        <v>1</v>
      </c>
      <c r="F1060" s="187" t="s">
        <v>1962</v>
      </c>
      <c r="H1060" s="188">
        <v>39.42</v>
      </c>
      <c r="I1060" s="189"/>
      <c r="L1060" s="184"/>
      <c r="M1060" s="190"/>
      <c r="N1060" s="191"/>
      <c r="O1060" s="191"/>
      <c r="P1060" s="191"/>
      <c r="Q1060" s="191"/>
      <c r="R1060" s="191"/>
      <c r="S1060" s="191"/>
      <c r="T1060" s="192"/>
      <c r="AT1060" s="186" t="s">
        <v>280</v>
      </c>
      <c r="AU1060" s="186" t="s">
        <v>88</v>
      </c>
      <c r="AV1060" s="13" t="s">
        <v>88</v>
      </c>
      <c r="AW1060" s="13" t="s">
        <v>29</v>
      </c>
      <c r="AX1060" s="13" t="s">
        <v>75</v>
      </c>
      <c r="AY1060" s="186" t="s">
        <v>271</v>
      </c>
    </row>
    <row r="1061" spans="1:65" s="14" customFormat="1" x14ac:dyDescent="0.1">
      <c r="B1061" s="193"/>
      <c r="D1061" s="185" t="s">
        <v>280</v>
      </c>
      <c r="E1061" s="194" t="s">
        <v>1963</v>
      </c>
      <c r="F1061" s="195" t="s">
        <v>282</v>
      </c>
      <c r="H1061" s="196">
        <v>39.42</v>
      </c>
      <c r="I1061" s="197"/>
      <c r="L1061" s="193"/>
      <c r="M1061" s="198"/>
      <c r="N1061" s="199"/>
      <c r="O1061" s="199"/>
      <c r="P1061" s="199"/>
      <c r="Q1061" s="199"/>
      <c r="R1061" s="199"/>
      <c r="S1061" s="199"/>
      <c r="T1061" s="200"/>
      <c r="AT1061" s="194" t="s">
        <v>280</v>
      </c>
      <c r="AU1061" s="194" t="s">
        <v>88</v>
      </c>
      <c r="AV1061" s="14" t="s">
        <v>278</v>
      </c>
      <c r="AW1061" s="14" t="s">
        <v>29</v>
      </c>
      <c r="AX1061" s="14" t="s">
        <v>82</v>
      </c>
      <c r="AY1061" s="194" t="s">
        <v>271</v>
      </c>
    </row>
    <row r="1062" spans="1:65" s="2" customFormat="1" ht="21.75" customHeight="1" x14ac:dyDescent="0.15">
      <c r="A1062" s="35"/>
      <c r="B1062" s="141"/>
      <c r="C1062" s="172" t="s">
        <v>2021</v>
      </c>
      <c r="D1062" s="172" t="s">
        <v>274</v>
      </c>
      <c r="E1062" s="173" t="s">
        <v>1965</v>
      </c>
      <c r="F1062" s="174" t="s">
        <v>1966</v>
      </c>
      <c r="G1062" s="175" t="s">
        <v>319</v>
      </c>
      <c r="H1062" s="176">
        <v>84.13</v>
      </c>
      <c r="I1062" s="177"/>
      <c r="J1062" s="176">
        <f>ROUND(I1062*H1062,2)</f>
        <v>0</v>
      </c>
      <c r="K1062" s="178"/>
      <c r="L1062" s="36"/>
      <c r="M1062" s="179" t="s">
        <v>1</v>
      </c>
      <c r="N1062" s="180" t="s">
        <v>41</v>
      </c>
      <c r="O1062" s="61"/>
      <c r="P1062" s="181">
        <f>O1062*H1062</f>
        <v>0</v>
      </c>
      <c r="Q1062" s="181">
        <v>6.4099999999999999E-3</v>
      </c>
      <c r="R1062" s="181">
        <f>Q1062*H1062</f>
        <v>0.53927329999999996</v>
      </c>
      <c r="S1062" s="181">
        <v>0</v>
      </c>
      <c r="T1062" s="182">
        <f>S1062*H1062</f>
        <v>0</v>
      </c>
      <c r="U1062" s="35"/>
      <c r="V1062" s="35"/>
      <c r="W1062" s="35"/>
      <c r="X1062" s="35"/>
      <c r="Y1062" s="35"/>
      <c r="Z1062" s="35"/>
      <c r="AA1062" s="35"/>
      <c r="AB1062" s="35"/>
      <c r="AC1062" s="35"/>
      <c r="AD1062" s="35"/>
      <c r="AE1062" s="35"/>
      <c r="AR1062" s="183" t="s">
        <v>367</v>
      </c>
      <c r="AT1062" s="183" t="s">
        <v>274</v>
      </c>
      <c r="AU1062" s="183" t="s">
        <v>88</v>
      </c>
      <c r="AY1062" s="18" t="s">
        <v>271</v>
      </c>
      <c r="BE1062" s="105">
        <f>IF(N1062="základná",J1062,0)</f>
        <v>0</v>
      </c>
      <c r="BF1062" s="105">
        <f>IF(N1062="znížená",J1062,0)</f>
        <v>0</v>
      </c>
      <c r="BG1062" s="105">
        <f>IF(N1062="zákl. prenesená",J1062,0)</f>
        <v>0</v>
      </c>
      <c r="BH1062" s="105">
        <f>IF(N1062="zníž. prenesená",J1062,0)</f>
        <v>0</v>
      </c>
      <c r="BI1062" s="105">
        <f>IF(N1062="nulová",J1062,0)</f>
        <v>0</v>
      </c>
      <c r="BJ1062" s="18" t="s">
        <v>88</v>
      </c>
      <c r="BK1062" s="105">
        <f>ROUND(I1062*H1062,2)</f>
        <v>0</v>
      </c>
      <c r="BL1062" s="18" t="s">
        <v>367</v>
      </c>
      <c r="BM1062" s="183" t="s">
        <v>4956</v>
      </c>
    </row>
    <row r="1063" spans="1:65" s="13" customFormat="1" x14ac:dyDescent="0.1">
      <c r="B1063" s="184"/>
      <c r="D1063" s="185" t="s">
        <v>280</v>
      </c>
      <c r="E1063" s="186" t="s">
        <v>1</v>
      </c>
      <c r="F1063" s="187" t="s">
        <v>1968</v>
      </c>
      <c r="H1063" s="188">
        <v>84.13</v>
      </c>
      <c r="I1063" s="189"/>
      <c r="L1063" s="184"/>
      <c r="M1063" s="190"/>
      <c r="N1063" s="191"/>
      <c r="O1063" s="191"/>
      <c r="P1063" s="191"/>
      <c r="Q1063" s="191"/>
      <c r="R1063" s="191"/>
      <c r="S1063" s="191"/>
      <c r="T1063" s="192"/>
      <c r="AT1063" s="186" t="s">
        <v>280</v>
      </c>
      <c r="AU1063" s="186" t="s">
        <v>88</v>
      </c>
      <c r="AV1063" s="13" t="s">
        <v>88</v>
      </c>
      <c r="AW1063" s="13" t="s">
        <v>29</v>
      </c>
      <c r="AX1063" s="13" t="s">
        <v>75</v>
      </c>
      <c r="AY1063" s="186" t="s">
        <v>271</v>
      </c>
    </row>
    <row r="1064" spans="1:65" s="14" customFormat="1" x14ac:dyDescent="0.1">
      <c r="B1064" s="193"/>
      <c r="D1064" s="185" t="s">
        <v>280</v>
      </c>
      <c r="E1064" s="194" t="s">
        <v>1969</v>
      </c>
      <c r="F1064" s="195" t="s">
        <v>282</v>
      </c>
      <c r="H1064" s="196">
        <v>84.13</v>
      </c>
      <c r="I1064" s="197"/>
      <c r="L1064" s="193"/>
      <c r="M1064" s="198"/>
      <c r="N1064" s="199"/>
      <c r="O1064" s="199"/>
      <c r="P1064" s="199"/>
      <c r="Q1064" s="199"/>
      <c r="R1064" s="199"/>
      <c r="S1064" s="199"/>
      <c r="T1064" s="200"/>
      <c r="AT1064" s="194" t="s">
        <v>280</v>
      </c>
      <c r="AU1064" s="194" t="s">
        <v>88</v>
      </c>
      <c r="AV1064" s="14" t="s">
        <v>278</v>
      </c>
      <c r="AW1064" s="14" t="s">
        <v>29</v>
      </c>
      <c r="AX1064" s="14" t="s">
        <v>82</v>
      </c>
      <c r="AY1064" s="194" t="s">
        <v>271</v>
      </c>
    </row>
    <row r="1065" spans="1:65" s="2" customFormat="1" ht="21.75" customHeight="1" x14ac:dyDescent="0.15">
      <c r="A1065" s="35"/>
      <c r="B1065" s="141"/>
      <c r="C1065" s="172" t="s">
        <v>2027</v>
      </c>
      <c r="D1065" s="172" t="s">
        <v>274</v>
      </c>
      <c r="E1065" s="173" t="s">
        <v>1971</v>
      </c>
      <c r="F1065" s="174" t="s">
        <v>1972</v>
      </c>
      <c r="G1065" s="175" t="s">
        <v>319</v>
      </c>
      <c r="H1065" s="176">
        <v>73.95</v>
      </c>
      <c r="I1065" s="177"/>
      <c r="J1065" s="176">
        <f>ROUND(I1065*H1065,2)</f>
        <v>0</v>
      </c>
      <c r="K1065" s="178"/>
      <c r="L1065" s="36"/>
      <c r="M1065" s="179" t="s">
        <v>1</v>
      </c>
      <c r="N1065" s="180" t="s">
        <v>41</v>
      </c>
      <c r="O1065" s="61"/>
      <c r="P1065" s="181">
        <f>O1065*H1065</f>
        <v>0</v>
      </c>
      <c r="Q1065" s="181">
        <v>5.5100000000000001E-3</v>
      </c>
      <c r="R1065" s="181">
        <f>Q1065*H1065</f>
        <v>0.40746450000000001</v>
      </c>
      <c r="S1065" s="181">
        <v>0</v>
      </c>
      <c r="T1065" s="182">
        <f>S1065*H1065</f>
        <v>0</v>
      </c>
      <c r="U1065" s="35"/>
      <c r="V1065" s="35"/>
      <c r="W1065" s="35"/>
      <c r="X1065" s="35"/>
      <c r="Y1065" s="35"/>
      <c r="Z1065" s="35"/>
      <c r="AA1065" s="35"/>
      <c r="AB1065" s="35"/>
      <c r="AC1065" s="35"/>
      <c r="AD1065" s="35"/>
      <c r="AE1065" s="35"/>
      <c r="AR1065" s="183" t="s">
        <v>367</v>
      </c>
      <c r="AT1065" s="183" t="s">
        <v>274</v>
      </c>
      <c r="AU1065" s="183" t="s">
        <v>88</v>
      </c>
      <c r="AY1065" s="18" t="s">
        <v>271</v>
      </c>
      <c r="BE1065" s="105">
        <f>IF(N1065="základná",J1065,0)</f>
        <v>0</v>
      </c>
      <c r="BF1065" s="105">
        <f>IF(N1065="znížená",J1065,0)</f>
        <v>0</v>
      </c>
      <c r="BG1065" s="105">
        <f>IF(N1065="zákl. prenesená",J1065,0)</f>
        <v>0</v>
      </c>
      <c r="BH1065" s="105">
        <f>IF(N1065="zníž. prenesená",J1065,0)</f>
        <v>0</v>
      </c>
      <c r="BI1065" s="105">
        <f>IF(N1065="nulová",J1065,0)</f>
        <v>0</v>
      </c>
      <c r="BJ1065" s="18" t="s">
        <v>88</v>
      </c>
      <c r="BK1065" s="105">
        <f>ROUND(I1065*H1065,2)</f>
        <v>0</v>
      </c>
      <c r="BL1065" s="18" t="s">
        <v>367</v>
      </c>
      <c r="BM1065" s="183" t="s">
        <v>4957</v>
      </c>
    </row>
    <row r="1066" spans="1:65" s="13" customFormat="1" x14ac:dyDescent="0.1">
      <c r="B1066" s="184"/>
      <c r="D1066" s="185" t="s">
        <v>280</v>
      </c>
      <c r="E1066" s="186" t="s">
        <v>1</v>
      </c>
      <c r="F1066" s="187" t="s">
        <v>1974</v>
      </c>
      <c r="H1066" s="188">
        <v>73.95</v>
      </c>
      <c r="I1066" s="189"/>
      <c r="L1066" s="184"/>
      <c r="M1066" s="190"/>
      <c r="N1066" s="191"/>
      <c r="O1066" s="191"/>
      <c r="P1066" s="191"/>
      <c r="Q1066" s="191"/>
      <c r="R1066" s="191"/>
      <c r="S1066" s="191"/>
      <c r="T1066" s="192"/>
      <c r="AT1066" s="186" t="s">
        <v>280</v>
      </c>
      <c r="AU1066" s="186" t="s">
        <v>88</v>
      </c>
      <c r="AV1066" s="13" t="s">
        <v>88</v>
      </c>
      <c r="AW1066" s="13" t="s">
        <v>29</v>
      </c>
      <c r="AX1066" s="13" t="s">
        <v>75</v>
      </c>
      <c r="AY1066" s="186" t="s">
        <v>271</v>
      </c>
    </row>
    <row r="1067" spans="1:65" s="14" customFormat="1" x14ac:dyDescent="0.1">
      <c r="B1067" s="193"/>
      <c r="D1067" s="185" t="s">
        <v>280</v>
      </c>
      <c r="E1067" s="194" t="s">
        <v>755</v>
      </c>
      <c r="F1067" s="195" t="s">
        <v>282</v>
      </c>
      <c r="H1067" s="196">
        <v>73.95</v>
      </c>
      <c r="I1067" s="197"/>
      <c r="L1067" s="193"/>
      <c r="M1067" s="198"/>
      <c r="N1067" s="199"/>
      <c r="O1067" s="199"/>
      <c r="P1067" s="199"/>
      <c r="Q1067" s="199"/>
      <c r="R1067" s="199"/>
      <c r="S1067" s="199"/>
      <c r="T1067" s="200"/>
      <c r="AT1067" s="194" t="s">
        <v>280</v>
      </c>
      <c r="AU1067" s="194" t="s">
        <v>88</v>
      </c>
      <c r="AV1067" s="14" t="s">
        <v>278</v>
      </c>
      <c r="AW1067" s="14" t="s">
        <v>29</v>
      </c>
      <c r="AX1067" s="14" t="s">
        <v>82</v>
      </c>
      <c r="AY1067" s="194" t="s">
        <v>271</v>
      </c>
    </row>
    <row r="1068" spans="1:65" s="2" customFormat="1" ht="21.75" customHeight="1" x14ac:dyDescent="0.15">
      <c r="A1068" s="35"/>
      <c r="B1068" s="141"/>
      <c r="C1068" s="172" t="s">
        <v>2032</v>
      </c>
      <c r="D1068" s="172" t="s">
        <v>274</v>
      </c>
      <c r="E1068" s="173" t="s">
        <v>1976</v>
      </c>
      <c r="F1068" s="174" t="s">
        <v>1977</v>
      </c>
      <c r="G1068" s="175" t="s">
        <v>319</v>
      </c>
      <c r="H1068" s="176">
        <v>8.15</v>
      </c>
      <c r="I1068" s="177"/>
      <c r="J1068" s="176">
        <f>ROUND(I1068*H1068,2)</f>
        <v>0</v>
      </c>
      <c r="K1068" s="178"/>
      <c r="L1068" s="36"/>
      <c r="M1068" s="179" t="s">
        <v>1</v>
      </c>
      <c r="N1068" s="180" t="s">
        <v>41</v>
      </c>
      <c r="O1068" s="61"/>
      <c r="P1068" s="181">
        <f>O1068*H1068</f>
        <v>0</v>
      </c>
      <c r="Q1068" s="181">
        <v>5.5100000000000001E-3</v>
      </c>
      <c r="R1068" s="181">
        <f>Q1068*H1068</f>
        <v>4.4906500000000002E-2</v>
      </c>
      <c r="S1068" s="181">
        <v>0</v>
      </c>
      <c r="T1068" s="182">
        <f>S1068*H1068</f>
        <v>0</v>
      </c>
      <c r="U1068" s="35"/>
      <c r="V1068" s="35"/>
      <c r="W1068" s="35"/>
      <c r="X1068" s="35"/>
      <c r="Y1068" s="35"/>
      <c r="Z1068" s="35"/>
      <c r="AA1068" s="35"/>
      <c r="AB1068" s="35"/>
      <c r="AC1068" s="35"/>
      <c r="AD1068" s="35"/>
      <c r="AE1068" s="35"/>
      <c r="AR1068" s="183" t="s">
        <v>367</v>
      </c>
      <c r="AT1068" s="183" t="s">
        <v>274</v>
      </c>
      <c r="AU1068" s="183" t="s">
        <v>88</v>
      </c>
      <c r="AY1068" s="18" t="s">
        <v>271</v>
      </c>
      <c r="BE1068" s="105">
        <f>IF(N1068="základná",J1068,0)</f>
        <v>0</v>
      </c>
      <c r="BF1068" s="105">
        <f>IF(N1068="znížená",J1068,0)</f>
        <v>0</v>
      </c>
      <c r="BG1068" s="105">
        <f>IF(N1068="zákl. prenesená",J1068,0)</f>
        <v>0</v>
      </c>
      <c r="BH1068" s="105">
        <f>IF(N1068="zníž. prenesená",J1068,0)</f>
        <v>0</v>
      </c>
      <c r="BI1068" s="105">
        <f>IF(N1068="nulová",J1068,0)</f>
        <v>0</v>
      </c>
      <c r="BJ1068" s="18" t="s">
        <v>88</v>
      </c>
      <c r="BK1068" s="105">
        <f>ROUND(I1068*H1068,2)</f>
        <v>0</v>
      </c>
      <c r="BL1068" s="18" t="s">
        <v>367</v>
      </c>
      <c r="BM1068" s="183" t="s">
        <v>4958</v>
      </c>
    </row>
    <row r="1069" spans="1:65" s="13" customFormat="1" x14ac:dyDescent="0.1">
      <c r="B1069" s="184"/>
      <c r="D1069" s="185" t="s">
        <v>280</v>
      </c>
      <c r="E1069" s="186" t="s">
        <v>1</v>
      </c>
      <c r="F1069" s="187" t="s">
        <v>1979</v>
      </c>
      <c r="H1069" s="188">
        <v>8.15</v>
      </c>
      <c r="I1069" s="189"/>
      <c r="L1069" s="184"/>
      <c r="M1069" s="190"/>
      <c r="N1069" s="191"/>
      <c r="O1069" s="191"/>
      <c r="P1069" s="191"/>
      <c r="Q1069" s="191"/>
      <c r="R1069" s="191"/>
      <c r="S1069" s="191"/>
      <c r="T1069" s="192"/>
      <c r="AT1069" s="186" t="s">
        <v>280</v>
      </c>
      <c r="AU1069" s="186" t="s">
        <v>88</v>
      </c>
      <c r="AV1069" s="13" t="s">
        <v>88</v>
      </c>
      <c r="AW1069" s="13" t="s">
        <v>29</v>
      </c>
      <c r="AX1069" s="13" t="s">
        <v>75</v>
      </c>
      <c r="AY1069" s="186" t="s">
        <v>271</v>
      </c>
    </row>
    <row r="1070" spans="1:65" s="14" customFormat="1" x14ac:dyDescent="0.1">
      <c r="B1070" s="193"/>
      <c r="D1070" s="185" t="s">
        <v>280</v>
      </c>
      <c r="E1070" s="194" t="s">
        <v>757</v>
      </c>
      <c r="F1070" s="195" t="s">
        <v>282</v>
      </c>
      <c r="H1070" s="196">
        <v>8.15</v>
      </c>
      <c r="I1070" s="197"/>
      <c r="L1070" s="193"/>
      <c r="M1070" s="198"/>
      <c r="N1070" s="199"/>
      <c r="O1070" s="199"/>
      <c r="P1070" s="199"/>
      <c r="Q1070" s="199"/>
      <c r="R1070" s="199"/>
      <c r="S1070" s="199"/>
      <c r="T1070" s="200"/>
      <c r="AT1070" s="194" t="s">
        <v>280</v>
      </c>
      <c r="AU1070" s="194" t="s">
        <v>88</v>
      </c>
      <c r="AV1070" s="14" t="s">
        <v>278</v>
      </c>
      <c r="AW1070" s="14" t="s">
        <v>29</v>
      </c>
      <c r="AX1070" s="14" t="s">
        <v>82</v>
      </c>
      <c r="AY1070" s="194" t="s">
        <v>271</v>
      </c>
    </row>
    <row r="1071" spans="1:65" s="2" customFormat="1" ht="33" customHeight="1" x14ac:dyDescent="0.15">
      <c r="A1071" s="35"/>
      <c r="B1071" s="141"/>
      <c r="C1071" s="172" t="s">
        <v>2036</v>
      </c>
      <c r="D1071" s="172" t="s">
        <v>274</v>
      </c>
      <c r="E1071" s="173" t="s">
        <v>1981</v>
      </c>
      <c r="F1071" s="174" t="s">
        <v>1982</v>
      </c>
      <c r="G1071" s="175" t="s">
        <v>319</v>
      </c>
      <c r="H1071" s="176">
        <v>22.66</v>
      </c>
      <c r="I1071" s="177"/>
      <c r="J1071" s="176">
        <f>ROUND(I1071*H1071,2)</f>
        <v>0</v>
      </c>
      <c r="K1071" s="178"/>
      <c r="L1071" s="36"/>
      <c r="M1071" s="179" t="s">
        <v>1</v>
      </c>
      <c r="N1071" s="180" t="s">
        <v>41</v>
      </c>
      <c r="O1071" s="61"/>
      <c r="P1071" s="181">
        <f>O1071*H1071</f>
        <v>0</v>
      </c>
      <c r="Q1071" s="181">
        <v>6.4099999999999999E-3</v>
      </c>
      <c r="R1071" s="181">
        <f>Q1071*H1071</f>
        <v>0.14525060000000001</v>
      </c>
      <c r="S1071" s="181">
        <v>0</v>
      </c>
      <c r="T1071" s="182">
        <f>S1071*H1071</f>
        <v>0</v>
      </c>
      <c r="U1071" s="35"/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R1071" s="183" t="s">
        <v>367</v>
      </c>
      <c r="AT1071" s="183" t="s">
        <v>274</v>
      </c>
      <c r="AU1071" s="183" t="s">
        <v>88</v>
      </c>
      <c r="AY1071" s="18" t="s">
        <v>271</v>
      </c>
      <c r="BE1071" s="105">
        <f>IF(N1071="základná",J1071,0)</f>
        <v>0</v>
      </c>
      <c r="BF1071" s="105">
        <f>IF(N1071="znížená",J1071,0)</f>
        <v>0</v>
      </c>
      <c r="BG1071" s="105">
        <f>IF(N1071="zákl. prenesená",J1071,0)</f>
        <v>0</v>
      </c>
      <c r="BH1071" s="105">
        <f>IF(N1071="zníž. prenesená",J1071,0)</f>
        <v>0</v>
      </c>
      <c r="BI1071" s="105">
        <f>IF(N1071="nulová",J1071,0)</f>
        <v>0</v>
      </c>
      <c r="BJ1071" s="18" t="s">
        <v>88</v>
      </c>
      <c r="BK1071" s="105">
        <f>ROUND(I1071*H1071,2)</f>
        <v>0</v>
      </c>
      <c r="BL1071" s="18" t="s">
        <v>367</v>
      </c>
      <c r="BM1071" s="183" t="s">
        <v>4959</v>
      </c>
    </row>
    <row r="1072" spans="1:65" s="13" customFormat="1" x14ac:dyDescent="0.1">
      <c r="B1072" s="184"/>
      <c r="D1072" s="185" t="s">
        <v>280</v>
      </c>
      <c r="E1072" s="186" t="s">
        <v>1</v>
      </c>
      <c r="F1072" s="187" t="s">
        <v>1984</v>
      </c>
      <c r="H1072" s="188">
        <v>22.66</v>
      </c>
      <c r="I1072" s="189"/>
      <c r="L1072" s="184"/>
      <c r="M1072" s="190"/>
      <c r="N1072" s="191"/>
      <c r="O1072" s="191"/>
      <c r="P1072" s="191"/>
      <c r="Q1072" s="191"/>
      <c r="R1072" s="191"/>
      <c r="S1072" s="191"/>
      <c r="T1072" s="192"/>
      <c r="AT1072" s="186" t="s">
        <v>280</v>
      </c>
      <c r="AU1072" s="186" t="s">
        <v>88</v>
      </c>
      <c r="AV1072" s="13" t="s">
        <v>88</v>
      </c>
      <c r="AW1072" s="13" t="s">
        <v>29</v>
      </c>
      <c r="AX1072" s="13" t="s">
        <v>75</v>
      </c>
      <c r="AY1072" s="186" t="s">
        <v>271</v>
      </c>
    </row>
    <row r="1073" spans="1:65" s="14" customFormat="1" x14ac:dyDescent="0.1">
      <c r="B1073" s="193"/>
      <c r="D1073" s="185" t="s">
        <v>280</v>
      </c>
      <c r="E1073" s="194" t="s">
        <v>751</v>
      </c>
      <c r="F1073" s="195" t="s">
        <v>282</v>
      </c>
      <c r="H1073" s="196">
        <v>22.66</v>
      </c>
      <c r="I1073" s="197"/>
      <c r="L1073" s="193"/>
      <c r="M1073" s="198"/>
      <c r="N1073" s="199"/>
      <c r="O1073" s="199"/>
      <c r="P1073" s="199"/>
      <c r="Q1073" s="199"/>
      <c r="R1073" s="199"/>
      <c r="S1073" s="199"/>
      <c r="T1073" s="200"/>
      <c r="AT1073" s="194" t="s">
        <v>280</v>
      </c>
      <c r="AU1073" s="194" t="s">
        <v>88</v>
      </c>
      <c r="AV1073" s="14" t="s">
        <v>278</v>
      </c>
      <c r="AW1073" s="14" t="s">
        <v>29</v>
      </c>
      <c r="AX1073" s="14" t="s">
        <v>82</v>
      </c>
      <c r="AY1073" s="194" t="s">
        <v>271</v>
      </c>
    </row>
    <row r="1074" spans="1:65" s="2" customFormat="1" ht="33" customHeight="1" x14ac:dyDescent="0.15">
      <c r="A1074" s="35"/>
      <c r="B1074" s="141"/>
      <c r="C1074" s="172" t="s">
        <v>2048</v>
      </c>
      <c r="D1074" s="172" t="s">
        <v>274</v>
      </c>
      <c r="E1074" s="173" t="s">
        <v>1986</v>
      </c>
      <c r="F1074" s="174" t="s">
        <v>1987</v>
      </c>
      <c r="G1074" s="175" t="s">
        <v>319</v>
      </c>
      <c r="H1074" s="176">
        <v>33.36</v>
      </c>
      <c r="I1074" s="177"/>
      <c r="J1074" s="176">
        <f>ROUND(I1074*H1074,2)</f>
        <v>0</v>
      </c>
      <c r="K1074" s="178"/>
      <c r="L1074" s="36"/>
      <c r="M1074" s="179" t="s">
        <v>1</v>
      </c>
      <c r="N1074" s="180" t="s">
        <v>41</v>
      </c>
      <c r="O1074" s="61"/>
      <c r="P1074" s="181">
        <f>O1074*H1074</f>
        <v>0</v>
      </c>
      <c r="Q1074" s="181">
        <v>6.4099999999999999E-3</v>
      </c>
      <c r="R1074" s="181">
        <f>Q1074*H1074</f>
        <v>0.21383759999999999</v>
      </c>
      <c r="S1074" s="181">
        <v>0</v>
      </c>
      <c r="T1074" s="182">
        <f>S1074*H1074</f>
        <v>0</v>
      </c>
      <c r="U1074" s="35"/>
      <c r="V1074" s="35"/>
      <c r="W1074" s="35"/>
      <c r="X1074" s="35"/>
      <c r="Y1074" s="35"/>
      <c r="Z1074" s="35"/>
      <c r="AA1074" s="35"/>
      <c r="AB1074" s="35"/>
      <c r="AC1074" s="35"/>
      <c r="AD1074" s="35"/>
      <c r="AE1074" s="35"/>
      <c r="AR1074" s="183" t="s">
        <v>367</v>
      </c>
      <c r="AT1074" s="183" t="s">
        <v>274</v>
      </c>
      <c r="AU1074" s="183" t="s">
        <v>88</v>
      </c>
      <c r="AY1074" s="18" t="s">
        <v>271</v>
      </c>
      <c r="BE1074" s="105">
        <f>IF(N1074="základná",J1074,0)</f>
        <v>0</v>
      </c>
      <c r="BF1074" s="105">
        <f>IF(N1074="znížená",J1074,0)</f>
        <v>0</v>
      </c>
      <c r="BG1074" s="105">
        <f>IF(N1074="zákl. prenesená",J1074,0)</f>
        <v>0</v>
      </c>
      <c r="BH1074" s="105">
        <f>IF(N1074="zníž. prenesená",J1074,0)</f>
        <v>0</v>
      </c>
      <c r="BI1074" s="105">
        <f>IF(N1074="nulová",J1074,0)</f>
        <v>0</v>
      </c>
      <c r="BJ1074" s="18" t="s">
        <v>88</v>
      </c>
      <c r="BK1074" s="105">
        <f>ROUND(I1074*H1074,2)</f>
        <v>0</v>
      </c>
      <c r="BL1074" s="18" t="s">
        <v>367</v>
      </c>
      <c r="BM1074" s="183" t="s">
        <v>4960</v>
      </c>
    </row>
    <row r="1075" spans="1:65" s="13" customFormat="1" x14ac:dyDescent="0.1">
      <c r="B1075" s="184"/>
      <c r="D1075" s="185" t="s">
        <v>280</v>
      </c>
      <c r="E1075" s="186" t="s">
        <v>1</v>
      </c>
      <c r="F1075" s="187" t="s">
        <v>1989</v>
      </c>
      <c r="H1075" s="188">
        <v>33.36</v>
      </c>
      <c r="I1075" s="189"/>
      <c r="L1075" s="184"/>
      <c r="M1075" s="190"/>
      <c r="N1075" s="191"/>
      <c r="O1075" s="191"/>
      <c r="P1075" s="191"/>
      <c r="Q1075" s="191"/>
      <c r="R1075" s="191"/>
      <c r="S1075" s="191"/>
      <c r="T1075" s="192"/>
      <c r="AT1075" s="186" t="s">
        <v>280</v>
      </c>
      <c r="AU1075" s="186" t="s">
        <v>88</v>
      </c>
      <c r="AV1075" s="13" t="s">
        <v>88</v>
      </c>
      <c r="AW1075" s="13" t="s">
        <v>29</v>
      </c>
      <c r="AX1075" s="13" t="s">
        <v>75</v>
      </c>
      <c r="AY1075" s="186" t="s">
        <v>271</v>
      </c>
    </row>
    <row r="1076" spans="1:65" s="14" customFormat="1" x14ac:dyDescent="0.1">
      <c r="B1076" s="193"/>
      <c r="D1076" s="185" t="s">
        <v>280</v>
      </c>
      <c r="E1076" s="194" t="s">
        <v>753</v>
      </c>
      <c r="F1076" s="195" t="s">
        <v>282</v>
      </c>
      <c r="H1076" s="196">
        <v>33.36</v>
      </c>
      <c r="I1076" s="197"/>
      <c r="L1076" s="193"/>
      <c r="M1076" s="198"/>
      <c r="N1076" s="199"/>
      <c r="O1076" s="199"/>
      <c r="P1076" s="199"/>
      <c r="Q1076" s="199"/>
      <c r="R1076" s="199"/>
      <c r="S1076" s="199"/>
      <c r="T1076" s="200"/>
      <c r="AT1076" s="194" t="s">
        <v>280</v>
      </c>
      <c r="AU1076" s="194" t="s">
        <v>88</v>
      </c>
      <c r="AV1076" s="14" t="s">
        <v>278</v>
      </c>
      <c r="AW1076" s="14" t="s">
        <v>29</v>
      </c>
      <c r="AX1076" s="14" t="s">
        <v>82</v>
      </c>
      <c r="AY1076" s="194" t="s">
        <v>271</v>
      </c>
    </row>
    <row r="1077" spans="1:65" s="2" customFormat="1" ht="33" customHeight="1" x14ac:dyDescent="0.15">
      <c r="A1077" s="35"/>
      <c r="B1077" s="141"/>
      <c r="C1077" s="172" t="s">
        <v>2052</v>
      </c>
      <c r="D1077" s="172" t="s">
        <v>274</v>
      </c>
      <c r="E1077" s="173" t="s">
        <v>1991</v>
      </c>
      <c r="F1077" s="174" t="s">
        <v>1992</v>
      </c>
      <c r="G1077" s="175" t="s">
        <v>319</v>
      </c>
      <c r="H1077" s="176">
        <v>8.9499999999999993</v>
      </c>
      <c r="I1077" s="177"/>
      <c r="J1077" s="176">
        <f>ROUND(I1077*H1077,2)</f>
        <v>0</v>
      </c>
      <c r="K1077" s="178"/>
      <c r="L1077" s="36"/>
      <c r="M1077" s="179" t="s">
        <v>1</v>
      </c>
      <c r="N1077" s="180" t="s">
        <v>41</v>
      </c>
      <c r="O1077" s="61"/>
      <c r="P1077" s="181">
        <f>O1077*H1077</f>
        <v>0</v>
      </c>
      <c r="Q1077" s="181">
        <v>6.4099999999999999E-3</v>
      </c>
      <c r="R1077" s="181">
        <f>Q1077*H1077</f>
        <v>5.7369499999999997E-2</v>
      </c>
      <c r="S1077" s="181">
        <v>0</v>
      </c>
      <c r="T1077" s="182">
        <f>S1077*H1077</f>
        <v>0</v>
      </c>
      <c r="U1077" s="35"/>
      <c r="V1077" s="35"/>
      <c r="W1077" s="35"/>
      <c r="X1077" s="35"/>
      <c r="Y1077" s="35"/>
      <c r="Z1077" s="35"/>
      <c r="AA1077" s="35"/>
      <c r="AB1077" s="35"/>
      <c r="AC1077" s="35"/>
      <c r="AD1077" s="35"/>
      <c r="AE1077" s="35"/>
      <c r="AR1077" s="183" t="s">
        <v>367</v>
      </c>
      <c r="AT1077" s="183" t="s">
        <v>274</v>
      </c>
      <c r="AU1077" s="183" t="s">
        <v>88</v>
      </c>
      <c r="AY1077" s="18" t="s">
        <v>271</v>
      </c>
      <c r="BE1077" s="105">
        <f>IF(N1077="základná",J1077,0)</f>
        <v>0</v>
      </c>
      <c r="BF1077" s="105">
        <f>IF(N1077="znížená",J1077,0)</f>
        <v>0</v>
      </c>
      <c r="BG1077" s="105">
        <f>IF(N1077="zákl. prenesená",J1077,0)</f>
        <v>0</v>
      </c>
      <c r="BH1077" s="105">
        <f>IF(N1077="zníž. prenesená",J1077,0)</f>
        <v>0</v>
      </c>
      <c r="BI1077" s="105">
        <f>IF(N1077="nulová",J1077,0)</f>
        <v>0</v>
      </c>
      <c r="BJ1077" s="18" t="s">
        <v>88</v>
      </c>
      <c r="BK1077" s="105">
        <f>ROUND(I1077*H1077,2)</f>
        <v>0</v>
      </c>
      <c r="BL1077" s="18" t="s">
        <v>367</v>
      </c>
      <c r="BM1077" s="183" t="s">
        <v>4961</v>
      </c>
    </row>
    <row r="1078" spans="1:65" s="13" customFormat="1" x14ac:dyDescent="0.1">
      <c r="B1078" s="184"/>
      <c r="D1078" s="185" t="s">
        <v>280</v>
      </c>
      <c r="E1078" s="186" t="s">
        <v>1</v>
      </c>
      <c r="F1078" s="187" t="s">
        <v>1994</v>
      </c>
      <c r="H1078" s="188">
        <v>8.9499999999999993</v>
      </c>
      <c r="I1078" s="189"/>
      <c r="L1078" s="184"/>
      <c r="M1078" s="190"/>
      <c r="N1078" s="191"/>
      <c r="O1078" s="191"/>
      <c r="P1078" s="191"/>
      <c r="Q1078" s="191"/>
      <c r="R1078" s="191"/>
      <c r="S1078" s="191"/>
      <c r="T1078" s="192"/>
      <c r="AT1078" s="186" t="s">
        <v>280</v>
      </c>
      <c r="AU1078" s="186" t="s">
        <v>88</v>
      </c>
      <c r="AV1078" s="13" t="s">
        <v>88</v>
      </c>
      <c r="AW1078" s="13" t="s">
        <v>29</v>
      </c>
      <c r="AX1078" s="13" t="s">
        <v>75</v>
      </c>
      <c r="AY1078" s="186" t="s">
        <v>271</v>
      </c>
    </row>
    <row r="1079" spans="1:65" s="14" customFormat="1" x14ac:dyDescent="0.1">
      <c r="B1079" s="193"/>
      <c r="D1079" s="185" t="s">
        <v>280</v>
      </c>
      <c r="E1079" s="194" t="s">
        <v>759</v>
      </c>
      <c r="F1079" s="195" t="s">
        <v>282</v>
      </c>
      <c r="H1079" s="196">
        <v>8.9499999999999993</v>
      </c>
      <c r="I1079" s="197"/>
      <c r="L1079" s="193"/>
      <c r="M1079" s="198"/>
      <c r="N1079" s="199"/>
      <c r="O1079" s="199"/>
      <c r="P1079" s="199"/>
      <c r="Q1079" s="199"/>
      <c r="R1079" s="199"/>
      <c r="S1079" s="199"/>
      <c r="T1079" s="200"/>
      <c r="AT1079" s="194" t="s">
        <v>280</v>
      </c>
      <c r="AU1079" s="194" t="s">
        <v>88</v>
      </c>
      <c r="AV1079" s="14" t="s">
        <v>278</v>
      </c>
      <c r="AW1079" s="14" t="s">
        <v>29</v>
      </c>
      <c r="AX1079" s="14" t="s">
        <v>82</v>
      </c>
      <c r="AY1079" s="194" t="s">
        <v>271</v>
      </c>
    </row>
    <row r="1080" spans="1:65" s="2" customFormat="1" ht="21.75" customHeight="1" x14ac:dyDescent="0.15">
      <c r="A1080" s="35"/>
      <c r="B1080" s="141"/>
      <c r="C1080" s="172" t="s">
        <v>2056</v>
      </c>
      <c r="D1080" s="172" t="s">
        <v>274</v>
      </c>
      <c r="E1080" s="173" t="s">
        <v>1996</v>
      </c>
      <c r="F1080" s="174" t="s">
        <v>1997</v>
      </c>
      <c r="G1080" s="175" t="s">
        <v>319</v>
      </c>
      <c r="H1080" s="176">
        <v>48.38</v>
      </c>
      <c r="I1080" s="177"/>
      <c r="J1080" s="176">
        <f>ROUND(I1080*H1080,2)</f>
        <v>0</v>
      </c>
      <c r="K1080" s="178"/>
      <c r="L1080" s="36"/>
      <c r="M1080" s="179" t="s">
        <v>1</v>
      </c>
      <c r="N1080" s="180" t="s">
        <v>41</v>
      </c>
      <c r="O1080" s="61"/>
      <c r="P1080" s="181">
        <f>O1080*H1080</f>
        <v>0</v>
      </c>
      <c r="Q1080" s="181">
        <v>6.4099999999999999E-3</v>
      </c>
      <c r="R1080" s="181">
        <f>Q1080*H1080</f>
        <v>0.3101158</v>
      </c>
      <c r="S1080" s="181">
        <v>0</v>
      </c>
      <c r="T1080" s="182">
        <f>S1080*H1080</f>
        <v>0</v>
      </c>
      <c r="U1080" s="35"/>
      <c r="V1080" s="35"/>
      <c r="W1080" s="35"/>
      <c r="X1080" s="35"/>
      <c r="Y1080" s="35"/>
      <c r="Z1080" s="35"/>
      <c r="AA1080" s="35"/>
      <c r="AB1080" s="35"/>
      <c r="AC1080" s="35"/>
      <c r="AD1080" s="35"/>
      <c r="AE1080" s="35"/>
      <c r="AR1080" s="183" t="s">
        <v>367</v>
      </c>
      <c r="AT1080" s="183" t="s">
        <v>274</v>
      </c>
      <c r="AU1080" s="183" t="s">
        <v>88</v>
      </c>
      <c r="AY1080" s="18" t="s">
        <v>271</v>
      </c>
      <c r="BE1080" s="105">
        <f>IF(N1080="základná",J1080,0)</f>
        <v>0</v>
      </c>
      <c r="BF1080" s="105">
        <f>IF(N1080="znížená",J1080,0)</f>
        <v>0</v>
      </c>
      <c r="BG1080" s="105">
        <f>IF(N1080="zákl. prenesená",J1080,0)</f>
        <v>0</v>
      </c>
      <c r="BH1080" s="105">
        <f>IF(N1080="zníž. prenesená",J1080,0)</f>
        <v>0</v>
      </c>
      <c r="BI1080" s="105">
        <f>IF(N1080="nulová",J1080,0)</f>
        <v>0</v>
      </c>
      <c r="BJ1080" s="18" t="s">
        <v>88</v>
      </c>
      <c r="BK1080" s="105">
        <f>ROUND(I1080*H1080,2)</f>
        <v>0</v>
      </c>
      <c r="BL1080" s="18" t="s">
        <v>367</v>
      </c>
      <c r="BM1080" s="183" t="s">
        <v>4962</v>
      </c>
    </row>
    <row r="1081" spans="1:65" s="13" customFormat="1" x14ac:dyDescent="0.1">
      <c r="B1081" s="184"/>
      <c r="D1081" s="185" t="s">
        <v>280</v>
      </c>
      <c r="E1081" s="186" t="s">
        <v>1</v>
      </c>
      <c r="F1081" s="187" t="s">
        <v>1999</v>
      </c>
      <c r="H1081" s="188">
        <v>48.38</v>
      </c>
      <c r="I1081" s="189"/>
      <c r="L1081" s="184"/>
      <c r="M1081" s="190"/>
      <c r="N1081" s="191"/>
      <c r="O1081" s="191"/>
      <c r="P1081" s="191"/>
      <c r="Q1081" s="191"/>
      <c r="R1081" s="191"/>
      <c r="S1081" s="191"/>
      <c r="T1081" s="192"/>
      <c r="AT1081" s="186" t="s">
        <v>280</v>
      </c>
      <c r="AU1081" s="186" t="s">
        <v>88</v>
      </c>
      <c r="AV1081" s="13" t="s">
        <v>88</v>
      </c>
      <c r="AW1081" s="13" t="s">
        <v>29</v>
      </c>
      <c r="AX1081" s="13" t="s">
        <v>75</v>
      </c>
      <c r="AY1081" s="186" t="s">
        <v>271</v>
      </c>
    </row>
    <row r="1082" spans="1:65" s="14" customFormat="1" x14ac:dyDescent="0.1">
      <c r="B1082" s="193"/>
      <c r="D1082" s="185" t="s">
        <v>280</v>
      </c>
      <c r="E1082" s="194" t="s">
        <v>749</v>
      </c>
      <c r="F1082" s="195" t="s">
        <v>282</v>
      </c>
      <c r="H1082" s="196">
        <v>48.38</v>
      </c>
      <c r="I1082" s="197"/>
      <c r="L1082" s="193"/>
      <c r="M1082" s="198"/>
      <c r="N1082" s="199"/>
      <c r="O1082" s="199"/>
      <c r="P1082" s="199"/>
      <c r="Q1082" s="199"/>
      <c r="R1082" s="199"/>
      <c r="S1082" s="199"/>
      <c r="T1082" s="200"/>
      <c r="AT1082" s="194" t="s">
        <v>280</v>
      </c>
      <c r="AU1082" s="194" t="s">
        <v>88</v>
      </c>
      <c r="AV1082" s="14" t="s">
        <v>278</v>
      </c>
      <c r="AW1082" s="14" t="s">
        <v>29</v>
      </c>
      <c r="AX1082" s="14" t="s">
        <v>82</v>
      </c>
      <c r="AY1082" s="194" t="s">
        <v>271</v>
      </c>
    </row>
    <row r="1083" spans="1:65" s="2" customFormat="1" ht="33" customHeight="1" x14ac:dyDescent="0.15">
      <c r="A1083" s="35"/>
      <c r="B1083" s="141"/>
      <c r="C1083" s="172" t="s">
        <v>2061</v>
      </c>
      <c r="D1083" s="172" t="s">
        <v>274</v>
      </c>
      <c r="E1083" s="173" t="s">
        <v>2001</v>
      </c>
      <c r="F1083" s="174" t="s">
        <v>2002</v>
      </c>
      <c r="G1083" s="175" t="s">
        <v>319</v>
      </c>
      <c r="H1083" s="176">
        <v>2.31</v>
      </c>
      <c r="I1083" s="177"/>
      <c r="J1083" s="176">
        <f>ROUND(I1083*H1083,2)</f>
        <v>0</v>
      </c>
      <c r="K1083" s="178"/>
      <c r="L1083" s="36"/>
      <c r="M1083" s="179" t="s">
        <v>1</v>
      </c>
      <c r="N1083" s="180" t="s">
        <v>41</v>
      </c>
      <c r="O1083" s="61"/>
      <c r="P1083" s="181">
        <f>O1083*H1083</f>
        <v>0</v>
      </c>
      <c r="Q1083" s="181">
        <v>6.4099999999999999E-3</v>
      </c>
      <c r="R1083" s="181">
        <f>Q1083*H1083</f>
        <v>1.48071E-2</v>
      </c>
      <c r="S1083" s="181">
        <v>0</v>
      </c>
      <c r="T1083" s="182">
        <f>S1083*H1083</f>
        <v>0</v>
      </c>
      <c r="U1083" s="35"/>
      <c r="V1083" s="35"/>
      <c r="W1083" s="35"/>
      <c r="X1083" s="35"/>
      <c r="Y1083" s="35"/>
      <c r="Z1083" s="35"/>
      <c r="AA1083" s="35"/>
      <c r="AB1083" s="35"/>
      <c r="AC1083" s="35"/>
      <c r="AD1083" s="35"/>
      <c r="AE1083" s="35"/>
      <c r="AR1083" s="183" t="s">
        <v>367</v>
      </c>
      <c r="AT1083" s="183" t="s">
        <v>274</v>
      </c>
      <c r="AU1083" s="183" t="s">
        <v>88</v>
      </c>
      <c r="AY1083" s="18" t="s">
        <v>271</v>
      </c>
      <c r="BE1083" s="105">
        <f>IF(N1083="základná",J1083,0)</f>
        <v>0</v>
      </c>
      <c r="BF1083" s="105">
        <f>IF(N1083="znížená",J1083,0)</f>
        <v>0</v>
      </c>
      <c r="BG1083" s="105">
        <f>IF(N1083="zákl. prenesená",J1083,0)</f>
        <v>0</v>
      </c>
      <c r="BH1083" s="105">
        <f>IF(N1083="zníž. prenesená",J1083,0)</f>
        <v>0</v>
      </c>
      <c r="BI1083" s="105">
        <f>IF(N1083="nulová",J1083,0)</f>
        <v>0</v>
      </c>
      <c r="BJ1083" s="18" t="s">
        <v>88</v>
      </c>
      <c r="BK1083" s="105">
        <f>ROUND(I1083*H1083,2)</f>
        <v>0</v>
      </c>
      <c r="BL1083" s="18" t="s">
        <v>367</v>
      </c>
      <c r="BM1083" s="183" t="s">
        <v>4963</v>
      </c>
    </row>
    <row r="1084" spans="1:65" s="13" customFormat="1" x14ac:dyDescent="0.1">
      <c r="B1084" s="184"/>
      <c r="D1084" s="185" t="s">
        <v>280</v>
      </c>
      <c r="E1084" s="186" t="s">
        <v>1</v>
      </c>
      <c r="F1084" s="187" t="s">
        <v>2004</v>
      </c>
      <c r="H1084" s="188">
        <v>2.31</v>
      </c>
      <c r="I1084" s="189"/>
      <c r="L1084" s="184"/>
      <c r="M1084" s="190"/>
      <c r="N1084" s="191"/>
      <c r="O1084" s="191"/>
      <c r="P1084" s="191"/>
      <c r="Q1084" s="191"/>
      <c r="R1084" s="191"/>
      <c r="S1084" s="191"/>
      <c r="T1084" s="192"/>
      <c r="AT1084" s="186" t="s">
        <v>280</v>
      </c>
      <c r="AU1084" s="186" t="s">
        <v>88</v>
      </c>
      <c r="AV1084" s="13" t="s">
        <v>88</v>
      </c>
      <c r="AW1084" s="13" t="s">
        <v>29</v>
      </c>
      <c r="AX1084" s="13" t="s">
        <v>75</v>
      </c>
      <c r="AY1084" s="186" t="s">
        <v>271</v>
      </c>
    </row>
    <row r="1085" spans="1:65" s="14" customFormat="1" x14ac:dyDescent="0.1">
      <c r="B1085" s="193"/>
      <c r="D1085" s="185" t="s">
        <v>280</v>
      </c>
      <c r="E1085" s="194" t="s">
        <v>1</v>
      </c>
      <c r="F1085" s="195" t="s">
        <v>282</v>
      </c>
      <c r="H1085" s="196">
        <v>2.31</v>
      </c>
      <c r="I1085" s="197"/>
      <c r="L1085" s="193"/>
      <c r="M1085" s="198"/>
      <c r="N1085" s="199"/>
      <c r="O1085" s="199"/>
      <c r="P1085" s="199"/>
      <c r="Q1085" s="199"/>
      <c r="R1085" s="199"/>
      <c r="S1085" s="199"/>
      <c r="T1085" s="200"/>
      <c r="AT1085" s="194" t="s">
        <v>280</v>
      </c>
      <c r="AU1085" s="194" t="s">
        <v>88</v>
      </c>
      <c r="AV1085" s="14" t="s">
        <v>278</v>
      </c>
      <c r="AW1085" s="14" t="s">
        <v>29</v>
      </c>
      <c r="AX1085" s="14" t="s">
        <v>82</v>
      </c>
      <c r="AY1085" s="194" t="s">
        <v>271</v>
      </c>
    </row>
    <row r="1086" spans="1:65" s="2" customFormat="1" ht="21.75" customHeight="1" x14ac:dyDescent="0.15">
      <c r="A1086" s="35"/>
      <c r="B1086" s="141"/>
      <c r="C1086" s="172" t="s">
        <v>2063</v>
      </c>
      <c r="D1086" s="172" t="s">
        <v>274</v>
      </c>
      <c r="E1086" s="173" t="s">
        <v>2006</v>
      </c>
      <c r="F1086" s="174" t="s">
        <v>2007</v>
      </c>
      <c r="G1086" s="175" t="s">
        <v>302</v>
      </c>
      <c r="H1086" s="176">
        <v>8</v>
      </c>
      <c r="I1086" s="177"/>
      <c r="J1086" s="176">
        <f>ROUND(I1086*H1086,2)</f>
        <v>0</v>
      </c>
      <c r="K1086" s="178"/>
      <c r="L1086" s="36"/>
      <c r="M1086" s="179" t="s">
        <v>1</v>
      </c>
      <c r="N1086" s="180" t="s">
        <v>41</v>
      </c>
      <c r="O1086" s="61"/>
      <c r="P1086" s="181">
        <f>O1086*H1086</f>
        <v>0</v>
      </c>
      <c r="Q1086" s="181">
        <v>1.2423999999999999E-4</v>
      </c>
      <c r="R1086" s="181">
        <f>Q1086*H1086</f>
        <v>9.9391999999999992E-4</v>
      </c>
      <c r="S1086" s="181">
        <v>0</v>
      </c>
      <c r="T1086" s="182">
        <f>S1086*H1086</f>
        <v>0</v>
      </c>
      <c r="U1086" s="35"/>
      <c r="V1086" s="35"/>
      <c r="W1086" s="35"/>
      <c r="X1086" s="35"/>
      <c r="Y1086" s="35"/>
      <c r="Z1086" s="35"/>
      <c r="AA1086" s="35"/>
      <c r="AB1086" s="35"/>
      <c r="AC1086" s="35"/>
      <c r="AD1086" s="35"/>
      <c r="AE1086" s="35"/>
      <c r="AR1086" s="183" t="s">
        <v>367</v>
      </c>
      <c r="AT1086" s="183" t="s">
        <v>274</v>
      </c>
      <c r="AU1086" s="183" t="s">
        <v>88</v>
      </c>
      <c r="AY1086" s="18" t="s">
        <v>271</v>
      </c>
      <c r="BE1086" s="105">
        <f>IF(N1086="základná",J1086,0)</f>
        <v>0</v>
      </c>
      <c r="BF1086" s="105">
        <f>IF(N1086="znížená",J1086,0)</f>
        <v>0</v>
      </c>
      <c r="BG1086" s="105">
        <f>IF(N1086="zákl. prenesená",J1086,0)</f>
        <v>0</v>
      </c>
      <c r="BH1086" s="105">
        <f>IF(N1086="zníž. prenesená",J1086,0)</f>
        <v>0</v>
      </c>
      <c r="BI1086" s="105">
        <f>IF(N1086="nulová",J1086,0)</f>
        <v>0</v>
      </c>
      <c r="BJ1086" s="18" t="s">
        <v>88</v>
      </c>
      <c r="BK1086" s="105">
        <f>ROUND(I1086*H1086,2)</f>
        <v>0</v>
      </c>
      <c r="BL1086" s="18" t="s">
        <v>367</v>
      </c>
      <c r="BM1086" s="183" t="s">
        <v>4964</v>
      </c>
    </row>
    <row r="1087" spans="1:65" s="2" customFormat="1" ht="21.75" customHeight="1" x14ac:dyDescent="0.15">
      <c r="A1087" s="35"/>
      <c r="B1087" s="141"/>
      <c r="C1087" s="224" t="s">
        <v>2065</v>
      </c>
      <c r="D1087" s="224" t="s">
        <v>1138</v>
      </c>
      <c r="E1087" s="226" t="s">
        <v>2010</v>
      </c>
      <c r="F1087" s="227" t="s">
        <v>2011</v>
      </c>
      <c r="G1087" s="228" t="s">
        <v>302</v>
      </c>
      <c r="H1087" s="229">
        <v>8</v>
      </c>
      <c r="I1087" s="230"/>
      <c r="J1087" s="229">
        <f>ROUND(I1087*H1087,2)</f>
        <v>0</v>
      </c>
      <c r="K1087" s="231"/>
      <c r="L1087" s="232"/>
      <c r="M1087" s="233" t="s">
        <v>1</v>
      </c>
      <c r="N1087" s="234" t="s">
        <v>41</v>
      </c>
      <c r="O1087" s="61"/>
      <c r="P1087" s="181">
        <f>O1087*H1087</f>
        <v>0</v>
      </c>
      <c r="Q1087" s="181">
        <v>7.3999999999999999E-4</v>
      </c>
      <c r="R1087" s="181">
        <f>Q1087*H1087</f>
        <v>5.9199999999999999E-3</v>
      </c>
      <c r="S1087" s="181">
        <v>0</v>
      </c>
      <c r="T1087" s="182">
        <f>S1087*H1087</f>
        <v>0</v>
      </c>
      <c r="U1087" s="35"/>
      <c r="V1087" s="35"/>
      <c r="W1087" s="35"/>
      <c r="X1087" s="35"/>
      <c r="Y1087" s="35"/>
      <c r="Z1087" s="35"/>
      <c r="AA1087" s="35"/>
      <c r="AB1087" s="35"/>
      <c r="AC1087" s="35"/>
      <c r="AD1087" s="35"/>
      <c r="AE1087" s="35"/>
      <c r="AR1087" s="183" t="s">
        <v>478</v>
      </c>
      <c r="AT1087" s="183" t="s">
        <v>1138</v>
      </c>
      <c r="AU1087" s="183" t="s">
        <v>88</v>
      </c>
      <c r="AY1087" s="18" t="s">
        <v>271</v>
      </c>
      <c r="BE1087" s="105">
        <f>IF(N1087="základná",J1087,0)</f>
        <v>0</v>
      </c>
      <c r="BF1087" s="105">
        <f>IF(N1087="znížená",J1087,0)</f>
        <v>0</v>
      </c>
      <c r="BG1087" s="105">
        <f>IF(N1087="zákl. prenesená",J1087,0)</f>
        <v>0</v>
      </c>
      <c r="BH1087" s="105">
        <f>IF(N1087="zníž. prenesená",J1087,0)</f>
        <v>0</v>
      </c>
      <c r="BI1087" s="105">
        <f>IF(N1087="nulová",J1087,0)</f>
        <v>0</v>
      </c>
      <c r="BJ1087" s="18" t="s">
        <v>88</v>
      </c>
      <c r="BK1087" s="105">
        <f>ROUND(I1087*H1087,2)</f>
        <v>0</v>
      </c>
      <c r="BL1087" s="18" t="s">
        <v>367</v>
      </c>
      <c r="BM1087" s="183" t="s">
        <v>4965</v>
      </c>
    </row>
    <row r="1088" spans="1:65" s="2" customFormat="1" ht="21.75" customHeight="1" x14ac:dyDescent="0.15">
      <c r="A1088" s="35"/>
      <c r="B1088" s="141"/>
      <c r="C1088" s="172" t="s">
        <v>2069</v>
      </c>
      <c r="D1088" s="172" t="s">
        <v>274</v>
      </c>
      <c r="E1088" s="173" t="s">
        <v>2014</v>
      </c>
      <c r="F1088" s="174" t="s">
        <v>2015</v>
      </c>
      <c r="G1088" s="175" t="s">
        <v>302</v>
      </c>
      <c r="H1088" s="176">
        <v>1</v>
      </c>
      <c r="I1088" s="177"/>
      <c r="J1088" s="176">
        <f>ROUND(I1088*H1088,2)</f>
        <v>0</v>
      </c>
      <c r="K1088" s="178"/>
      <c r="L1088" s="36"/>
      <c r="M1088" s="179" t="s">
        <v>1</v>
      </c>
      <c r="N1088" s="180" t="s">
        <v>41</v>
      </c>
      <c r="O1088" s="61"/>
      <c r="P1088" s="181">
        <f>O1088*H1088</f>
        <v>0</v>
      </c>
      <c r="Q1088" s="181">
        <v>1.2999999999999999E-4</v>
      </c>
      <c r="R1088" s="181">
        <f>Q1088*H1088</f>
        <v>1.2999999999999999E-4</v>
      </c>
      <c r="S1088" s="181">
        <v>0</v>
      </c>
      <c r="T1088" s="182">
        <f>S1088*H1088</f>
        <v>0</v>
      </c>
      <c r="U1088" s="35"/>
      <c r="V1088" s="35"/>
      <c r="W1088" s="35"/>
      <c r="X1088" s="35"/>
      <c r="Y1088" s="35"/>
      <c r="Z1088" s="35"/>
      <c r="AA1088" s="35"/>
      <c r="AB1088" s="35"/>
      <c r="AC1088" s="35"/>
      <c r="AD1088" s="35"/>
      <c r="AE1088" s="35"/>
      <c r="AR1088" s="183" t="s">
        <v>367</v>
      </c>
      <c r="AT1088" s="183" t="s">
        <v>274</v>
      </c>
      <c r="AU1088" s="183" t="s">
        <v>88</v>
      </c>
      <c r="AY1088" s="18" t="s">
        <v>271</v>
      </c>
      <c r="BE1088" s="105">
        <f>IF(N1088="základná",J1088,0)</f>
        <v>0</v>
      </c>
      <c r="BF1088" s="105">
        <f>IF(N1088="znížená",J1088,0)</f>
        <v>0</v>
      </c>
      <c r="BG1088" s="105">
        <f>IF(N1088="zákl. prenesená",J1088,0)</f>
        <v>0</v>
      </c>
      <c r="BH1088" s="105">
        <f>IF(N1088="zníž. prenesená",J1088,0)</f>
        <v>0</v>
      </c>
      <c r="BI1088" s="105">
        <f>IF(N1088="nulová",J1088,0)</f>
        <v>0</v>
      </c>
      <c r="BJ1088" s="18" t="s">
        <v>88</v>
      </c>
      <c r="BK1088" s="105">
        <f>ROUND(I1088*H1088,2)</f>
        <v>0</v>
      </c>
      <c r="BL1088" s="18" t="s">
        <v>367</v>
      </c>
      <c r="BM1088" s="183" t="s">
        <v>4966</v>
      </c>
    </row>
    <row r="1089" spans="1:65" s="2" customFormat="1" ht="21.75" customHeight="1" x14ac:dyDescent="0.15">
      <c r="A1089" s="35"/>
      <c r="B1089" s="141"/>
      <c r="C1089" s="224" t="s">
        <v>2074</v>
      </c>
      <c r="D1089" s="224" t="s">
        <v>1138</v>
      </c>
      <c r="E1089" s="226" t="s">
        <v>2018</v>
      </c>
      <c r="F1089" s="227" t="s">
        <v>2019</v>
      </c>
      <c r="G1089" s="228" t="s">
        <v>302</v>
      </c>
      <c r="H1089" s="229">
        <v>1</v>
      </c>
      <c r="I1089" s="230"/>
      <c r="J1089" s="229">
        <f>ROUND(I1089*H1089,2)</f>
        <v>0</v>
      </c>
      <c r="K1089" s="231"/>
      <c r="L1089" s="232"/>
      <c r="M1089" s="233" t="s">
        <v>1</v>
      </c>
      <c r="N1089" s="234" t="s">
        <v>41</v>
      </c>
      <c r="O1089" s="61"/>
      <c r="P1089" s="181">
        <f>O1089*H1089</f>
        <v>0</v>
      </c>
      <c r="Q1089" s="181">
        <v>3.1E-4</v>
      </c>
      <c r="R1089" s="181">
        <f>Q1089*H1089</f>
        <v>3.1E-4</v>
      </c>
      <c r="S1089" s="181">
        <v>0</v>
      </c>
      <c r="T1089" s="182">
        <f>S1089*H1089</f>
        <v>0</v>
      </c>
      <c r="U1089" s="35"/>
      <c r="V1089" s="35"/>
      <c r="W1089" s="35"/>
      <c r="X1089" s="35"/>
      <c r="Y1089" s="35"/>
      <c r="Z1089" s="35"/>
      <c r="AA1089" s="35"/>
      <c r="AB1089" s="35"/>
      <c r="AC1089" s="35"/>
      <c r="AD1089" s="35"/>
      <c r="AE1089" s="35"/>
      <c r="AR1089" s="183" t="s">
        <v>478</v>
      </c>
      <c r="AT1089" s="183" t="s">
        <v>1138</v>
      </c>
      <c r="AU1089" s="183" t="s">
        <v>88</v>
      </c>
      <c r="AY1089" s="18" t="s">
        <v>271</v>
      </c>
      <c r="BE1089" s="105">
        <f>IF(N1089="základná",J1089,0)</f>
        <v>0</v>
      </c>
      <c r="BF1089" s="105">
        <f>IF(N1089="znížená",J1089,0)</f>
        <v>0</v>
      </c>
      <c r="BG1089" s="105">
        <f>IF(N1089="zákl. prenesená",J1089,0)</f>
        <v>0</v>
      </c>
      <c r="BH1089" s="105">
        <f>IF(N1089="zníž. prenesená",J1089,0)</f>
        <v>0</v>
      </c>
      <c r="BI1089" s="105">
        <f>IF(N1089="nulová",J1089,0)</f>
        <v>0</v>
      </c>
      <c r="BJ1089" s="18" t="s">
        <v>88</v>
      </c>
      <c r="BK1089" s="105">
        <f>ROUND(I1089*H1089,2)</f>
        <v>0</v>
      </c>
      <c r="BL1089" s="18" t="s">
        <v>367</v>
      </c>
      <c r="BM1089" s="183" t="s">
        <v>4967</v>
      </c>
    </row>
    <row r="1090" spans="1:65" s="2" customFormat="1" ht="21.75" customHeight="1" x14ac:dyDescent="0.15">
      <c r="A1090" s="35"/>
      <c r="B1090" s="141"/>
      <c r="C1090" s="172" t="s">
        <v>2078</v>
      </c>
      <c r="D1090" s="172" t="s">
        <v>274</v>
      </c>
      <c r="E1090" s="173" t="s">
        <v>2022</v>
      </c>
      <c r="F1090" s="174" t="s">
        <v>2023</v>
      </c>
      <c r="G1090" s="175" t="s">
        <v>319</v>
      </c>
      <c r="H1090" s="176">
        <v>3.36</v>
      </c>
      <c r="I1090" s="177"/>
      <c r="J1090" s="176">
        <f>ROUND(I1090*H1090,2)</f>
        <v>0</v>
      </c>
      <c r="K1090" s="178"/>
      <c r="L1090" s="36"/>
      <c r="M1090" s="179" t="s">
        <v>1</v>
      </c>
      <c r="N1090" s="180" t="s">
        <v>41</v>
      </c>
      <c r="O1090" s="61"/>
      <c r="P1090" s="181">
        <f>O1090*H1090</f>
        <v>0</v>
      </c>
      <c r="Q1090" s="181">
        <v>1.75E-3</v>
      </c>
      <c r="R1090" s="181">
        <f>Q1090*H1090</f>
        <v>5.8799999999999998E-3</v>
      </c>
      <c r="S1090" s="181">
        <v>0</v>
      </c>
      <c r="T1090" s="182">
        <f>S1090*H1090</f>
        <v>0</v>
      </c>
      <c r="U1090" s="35"/>
      <c r="V1090" s="35"/>
      <c r="W1090" s="35"/>
      <c r="X1090" s="35"/>
      <c r="Y1090" s="35"/>
      <c r="Z1090" s="35"/>
      <c r="AA1090" s="35"/>
      <c r="AB1090" s="35"/>
      <c r="AC1090" s="35"/>
      <c r="AD1090" s="35"/>
      <c r="AE1090" s="35"/>
      <c r="AR1090" s="183" t="s">
        <v>367</v>
      </c>
      <c r="AT1090" s="183" t="s">
        <v>274</v>
      </c>
      <c r="AU1090" s="183" t="s">
        <v>88</v>
      </c>
      <c r="AY1090" s="18" t="s">
        <v>271</v>
      </c>
      <c r="BE1090" s="105">
        <f>IF(N1090="základná",J1090,0)</f>
        <v>0</v>
      </c>
      <c r="BF1090" s="105">
        <f>IF(N1090="znížená",J1090,0)</f>
        <v>0</v>
      </c>
      <c r="BG1090" s="105">
        <f>IF(N1090="zákl. prenesená",J1090,0)</f>
        <v>0</v>
      </c>
      <c r="BH1090" s="105">
        <f>IF(N1090="zníž. prenesená",J1090,0)</f>
        <v>0</v>
      </c>
      <c r="BI1090" s="105">
        <f>IF(N1090="nulová",J1090,0)</f>
        <v>0</v>
      </c>
      <c r="BJ1090" s="18" t="s">
        <v>88</v>
      </c>
      <c r="BK1090" s="105">
        <f>ROUND(I1090*H1090,2)</f>
        <v>0</v>
      </c>
      <c r="BL1090" s="18" t="s">
        <v>367</v>
      </c>
      <c r="BM1090" s="183" t="s">
        <v>4968</v>
      </c>
    </row>
    <row r="1091" spans="1:65" s="13" customFormat="1" x14ac:dyDescent="0.1">
      <c r="B1091" s="184"/>
      <c r="D1091" s="185" t="s">
        <v>280</v>
      </c>
      <c r="E1091" s="186" t="s">
        <v>1</v>
      </c>
      <c r="F1091" s="187" t="s">
        <v>2025</v>
      </c>
      <c r="H1091" s="188">
        <v>0.21</v>
      </c>
      <c r="I1091" s="189"/>
      <c r="L1091" s="184"/>
      <c r="M1091" s="190"/>
      <c r="N1091" s="191"/>
      <c r="O1091" s="191"/>
      <c r="P1091" s="191"/>
      <c r="Q1091" s="191"/>
      <c r="R1091" s="191"/>
      <c r="S1091" s="191"/>
      <c r="T1091" s="192"/>
      <c r="AT1091" s="186" t="s">
        <v>280</v>
      </c>
      <c r="AU1091" s="186" t="s">
        <v>88</v>
      </c>
      <c r="AV1091" s="13" t="s">
        <v>88</v>
      </c>
      <c r="AW1091" s="13" t="s">
        <v>29</v>
      </c>
      <c r="AX1091" s="13" t="s">
        <v>75</v>
      </c>
      <c r="AY1091" s="186" t="s">
        <v>271</v>
      </c>
    </row>
    <row r="1092" spans="1:65" s="13" customFormat="1" x14ac:dyDescent="0.1">
      <c r="B1092" s="184"/>
      <c r="D1092" s="185" t="s">
        <v>280</v>
      </c>
      <c r="E1092" s="186" t="s">
        <v>1</v>
      </c>
      <c r="F1092" s="187" t="s">
        <v>2026</v>
      </c>
      <c r="H1092" s="188">
        <v>3.15</v>
      </c>
      <c r="I1092" s="189"/>
      <c r="L1092" s="184"/>
      <c r="M1092" s="190"/>
      <c r="N1092" s="191"/>
      <c r="O1092" s="191"/>
      <c r="P1092" s="191"/>
      <c r="Q1092" s="191"/>
      <c r="R1092" s="191"/>
      <c r="S1092" s="191"/>
      <c r="T1092" s="192"/>
      <c r="AT1092" s="186" t="s">
        <v>280</v>
      </c>
      <c r="AU1092" s="186" t="s">
        <v>88</v>
      </c>
      <c r="AV1092" s="13" t="s">
        <v>88</v>
      </c>
      <c r="AW1092" s="13" t="s">
        <v>29</v>
      </c>
      <c r="AX1092" s="13" t="s">
        <v>75</v>
      </c>
      <c r="AY1092" s="186" t="s">
        <v>271</v>
      </c>
    </row>
    <row r="1093" spans="1:65" s="14" customFormat="1" x14ac:dyDescent="0.1">
      <c r="B1093" s="193"/>
      <c r="D1093" s="185" t="s">
        <v>280</v>
      </c>
      <c r="E1093" s="194" t="s">
        <v>1</v>
      </c>
      <c r="F1093" s="195" t="s">
        <v>282</v>
      </c>
      <c r="H1093" s="196">
        <v>3.36</v>
      </c>
      <c r="I1093" s="197"/>
      <c r="L1093" s="193"/>
      <c r="M1093" s="198"/>
      <c r="N1093" s="199"/>
      <c r="O1093" s="199"/>
      <c r="P1093" s="199"/>
      <c r="Q1093" s="199"/>
      <c r="R1093" s="199"/>
      <c r="S1093" s="199"/>
      <c r="T1093" s="200"/>
      <c r="AT1093" s="194" t="s">
        <v>280</v>
      </c>
      <c r="AU1093" s="194" t="s">
        <v>88</v>
      </c>
      <c r="AV1093" s="14" t="s">
        <v>278</v>
      </c>
      <c r="AW1093" s="14" t="s">
        <v>29</v>
      </c>
      <c r="AX1093" s="14" t="s">
        <v>82</v>
      </c>
      <c r="AY1093" s="194" t="s">
        <v>271</v>
      </c>
    </row>
    <row r="1094" spans="1:65" s="2" customFormat="1" ht="21.75" customHeight="1" x14ac:dyDescent="0.15">
      <c r="A1094" s="35"/>
      <c r="B1094" s="141"/>
      <c r="C1094" s="172" t="s">
        <v>2109</v>
      </c>
      <c r="D1094" s="172" t="s">
        <v>274</v>
      </c>
      <c r="E1094" s="173" t="s">
        <v>2028</v>
      </c>
      <c r="F1094" s="174" t="s">
        <v>2029</v>
      </c>
      <c r="G1094" s="175" t="s">
        <v>319</v>
      </c>
      <c r="H1094" s="176">
        <v>9.8699999999999992</v>
      </c>
      <c r="I1094" s="177"/>
      <c r="J1094" s="176">
        <f>ROUND(I1094*H1094,2)</f>
        <v>0</v>
      </c>
      <c r="K1094" s="178"/>
      <c r="L1094" s="36"/>
      <c r="M1094" s="179" t="s">
        <v>1</v>
      </c>
      <c r="N1094" s="180" t="s">
        <v>41</v>
      </c>
      <c r="O1094" s="61"/>
      <c r="P1094" s="181">
        <f>O1094*H1094</f>
        <v>0</v>
      </c>
      <c r="Q1094" s="181">
        <v>2.63E-3</v>
      </c>
      <c r="R1094" s="181">
        <f>Q1094*H1094</f>
        <v>2.5958099999999998E-2</v>
      </c>
      <c r="S1094" s="181">
        <v>0</v>
      </c>
      <c r="T1094" s="182">
        <f>S1094*H1094</f>
        <v>0</v>
      </c>
      <c r="U1094" s="35"/>
      <c r="V1094" s="35"/>
      <c r="W1094" s="35"/>
      <c r="X1094" s="35"/>
      <c r="Y1094" s="35"/>
      <c r="Z1094" s="35"/>
      <c r="AA1094" s="35"/>
      <c r="AB1094" s="35"/>
      <c r="AC1094" s="35"/>
      <c r="AD1094" s="35"/>
      <c r="AE1094" s="35"/>
      <c r="AR1094" s="183" t="s">
        <v>367</v>
      </c>
      <c r="AT1094" s="183" t="s">
        <v>274</v>
      </c>
      <c r="AU1094" s="183" t="s">
        <v>88</v>
      </c>
      <c r="AY1094" s="18" t="s">
        <v>271</v>
      </c>
      <c r="BE1094" s="105">
        <f>IF(N1094="základná",J1094,0)</f>
        <v>0</v>
      </c>
      <c r="BF1094" s="105">
        <f>IF(N1094="znížená",J1094,0)</f>
        <v>0</v>
      </c>
      <c r="BG1094" s="105">
        <f>IF(N1094="zákl. prenesená",J1094,0)</f>
        <v>0</v>
      </c>
      <c r="BH1094" s="105">
        <f>IF(N1094="zníž. prenesená",J1094,0)</f>
        <v>0</v>
      </c>
      <c r="BI1094" s="105">
        <f>IF(N1094="nulová",J1094,0)</f>
        <v>0</v>
      </c>
      <c r="BJ1094" s="18" t="s">
        <v>88</v>
      </c>
      <c r="BK1094" s="105">
        <f>ROUND(I1094*H1094,2)</f>
        <v>0</v>
      </c>
      <c r="BL1094" s="18" t="s">
        <v>367</v>
      </c>
      <c r="BM1094" s="183" t="s">
        <v>4969</v>
      </c>
    </row>
    <row r="1095" spans="1:65" s="13" customFormat="1" x14ac:dyDescent="0.1">
      <c r="B1095" s="184"/>
      <c r="D1095" s="185" t="s">
        <v>280</v>
      </c>
      <c r="E1095" s="186" t="s">
        <v>1</v>
      </c>
      <c r="F1095" s="187" t="s">
        <v>2031</v>
      </c>
      <c r="H1095" s="188">
        <v>9.8699999999999992</v>
      </c>
      <c r="I1095" s="189"/>
      <c r="L1095" s="184"/>
      <c r="M1095" s="190"/>
      <c r="N1095" s="191"/>
      <c r="O1095" s="191"/>
      <c r="P1095" s="191"/>
      <c r="Q1095" s="191"/>
      <c r="R1095" s="191"/>
      <c r="S1095" s="191"/>
      <c r="T1095" s="192"/>
      <c r="AT1095" s="186" t="s">
        <v>280</v>
      </c>
      <c r="AU1095" s="186" t="s">
        <v>88</v>
      </c>
      <c r="AV1095" s="13" t="s">
        <v>88</v>
      </c>
      <c r="AW1095" s="13" t="s">
        <v>29</v>
      </c>
      <c r="AX1095" s="13" t="s">
        <v>82</v>
      </c>
      <c r="AY1095" s="186" t="s">
        <v>271</v>
      </c>
    </row>
    <row r="1096" spans="1:65" s="2" customFormat="1" ht="21.75" customHeight="1" x14ac:dyDescent="0.15">
      <c r="A1096" s="35"/>
      <c r="B1096" s="141"/>
      <c r="C1096" s="172" t="s">
        <v>2114</v>
      </c>
      <c r="D1096" s="172" t="s">
        <v>274</v>
      </c>
      <c r="E1096" s="173" t="s">
        <v>2033</v>
      </c>
      <c r="F1096" s="174" t="s">
        <v>2034</v>
      </c>
      <c r="G1096" s="175" t="s">
        <v>1420</v>
      </c>
      <c r="H1096" s="177"/>
      <c r="I1096" s="177"/>
      <c r="J1096" s="176">
        <f>ROUND(I1096*H1096,2)</f>
        <v>0</v>
      </c>
      <c r="K1096" s="178"/>
      <c r="L1096" s="36"/>
      <c r="M1096" s="179" t="s">
        <v>1</v>
      </c>
      <c r="N1096" s="180" t="s">
        <v>41</v>
      </c>
      <c r="O1096" s="61"/>
      <c r="P1096" s="181">
        <f>O1096*H1096</f>
        <v>0</v>
      </c>
      <c r="Q1096" s="181">
        <v>0</v>
      </c>
      <c r="R1096" s="181">
        <f>Q1096*H1096</f>
        <v>0</v>
      </c>
      <c r="S1096" s="181">
        <v>0</v>
      </c>
      <c r="T1096" s="182">
        <f>S1096*H1096</f>
        <v>0</v>
      </c>
      <c r="U1096" s="35"/>
      <c r="V1096" s="35"/>
      <c r="W1096" s="35"/>
      <c r="X1096" s="35"/>
      <c r="Y1096" s="35"/>
      <c r="Z1096" s="35"/>
      <c r="AA1096" s="35"/>
      <c r="AB1096" s="35"/>
      <c r="AC1096" s="35"/>
      <c r="AD1096" s="35"/>
      <c r="AE1096" s="35"/>
      <c r="AR1096" s="183" t="s">
        <v>367</v>
      </c>
      <c r="AT1096" s="183" t="s">
        <v>274</v>
      </c>
      <c r="AU1096" s="183" t="s">
        <v>88</v>
      </c>
      <c r="AY1096" s="18" t="s">
        <v>271</v>
      </c>
      <c r="BE1096" s="105">
        <f>IF(N1096="základná",J1096,0)</f>
        <v>0</v>
      </c>
      <c r="BF1096" s="105">
        <f>IF(N1096="znížená",J1096,0)</f>
        <v>0</v>
      </c>
      <c r="BG1096" s="105">
        <f>IF(N1096="zákl. prenesená",J1096,0)</f>
        <v>0</v>
      </c>
      <c r="BH1096" s="105">
        <f>IF(N1096="zníž. prenesená",J1096,0)</f>
        <v>0</v>
      </c>
      <c r="BI1096" s="105">
        <f>IF(N1096="nulová",J1096,0)</f>
        <v>0</v>
      </c>
      <c r="BJ1096" s="18" t="s">
        <v>88</v>
      </c>
      <c r="BK1096" s="105">
        <f>ROUND(I1096*H1096,2)</f>
        <v>0</v>
      </c>
      <c r="BL1096" s="18" t="s">
        <v>367</v>
      </c>
      <c r="BM1096" s="183" t="s">
        <v>4970</v>
      </c>
    </row>
    <row r="1097" spans="1:65" s="12" customFormat="1" ht="22.9" customHeight="1" x14ac:dyDescent="0.15">
      <c r="B1097" s="159"/>
      <c r="D1097" s="160" t="s">
        <v>74</v>
      </c>
      <c r="E1097" s="170" t="s">
        <v>533</v>
      </c>
      <c r="F1097" s="170" t="s">
        <v>534</v>
      </c>
      <c r="I1097" s="162"/>
      <c r="J1097" s="171">
        <f>BK1097</f>
        <v>0</v>
      </c>
      <c r="L1097" s="159"/>
      <c r="M1097" s="164"/>
      <c r="N1097" s="165"/>
      <c r="O1097" s="165"/>
      <c r="P1097" s="166">
        <f>SUM(P1098:P1119)</f>
        <v>0</v>
      </c>
      <c r="Q1097" s="165"/>
      <c r="R1097" s="166">
        <f>SUM(R1098:R1119)</f>
        <v>0.67171225600000006</v>
      </c>
      <c r="S1097" s="165"/>
      <c r="T1097" s="167">
        <f>SUM(T1098:T1119)</f>
        <v>0</v>
      </c>
      <c r="AR1097" s="160" t="s">
        <v>88</v>
      </c>
      <c r="AT1097" s="168" t="s">
        <v>74</v>
      </c>
      <c r="AU1097" s="168" t="s">
        <v>82</v>
      </c>
      <c r="AY1097" s="160" t="s">
        <v>271</v>
      </c>
      <c r="BK1097" s="169">
        <f>SUM(BK1098:BK1119)</f>
        <v>0</v>
      </c>
    </row>
    <row r="1098" spans="1:65" s="2" customFormat="1" ht="33" customHeight="1" x14ac:dyDescent="0.15">
      <c r="A1098" s="35"/>
      <c r="B1098" s="141"/>
      <c r="C1098" s="172" t="s">
        <v>2119</v>
      </c>
      <c r="D1098" s="172" t="s">
        <v>274</v>
      </c>
      <c r="E1098" s="173" t="s">
        <v>2037</v>
      </c>
      <c r="F1098" s="174" t="s">
        <v>2038</v>
      </c>
      <c r="G1098" s="175" t="s">
        <v>302</v>
      </c>
      <c r="H1098" s="176">
        <v>17</v>
      </c>
      <c r="I1098" s="177"/>
      <c r="J1098" s="176">
        <f>ROUND(I1098*H1098,2)</f>
        <v>0</v>
      </c>
      <c r="K1098" s="178"/>
      <c r="L1098" s="36"/>
      <c r="M1098" s="179" t="s">
        <v>1</v>
      </c>
      <c r="N1098" s="180" t="s">
        <v>41</v>
      </c>
      <c r="O1098" s="61"/>
      <c r="P1098" s="181">
        <f>O1098*H1098</f>
        <v>0</v>
      </c>
      <c r="Q1098" s="181">
        <v>0</v>
      </c>
      <c r="R1098" s="181">
        <f>Q1098*H1098</f>
        <v>0</v>
      </c>
      <c r="S1098" s="181">
        <v>0</v>
      </c>
      <c r="T1098" s="182">
        <f>S1098*H1098</f>
        <v>0</v>
      </c>
      <c r="U1098" s="35"/>
      <c r="V1098" s="35"/>
      <c r="W1098" s="35"/>
      <c r="X1098" s="35"/>
      <c r="Y1098" s="35"/>
      <c r="Z1098" s="35"/>
      <c r="AA1098" s="35"/>
      <c r="AB1098" s="35"/>
      <c r="AC1098" s="35"/>
      <c r="AD1098" s="35"/>
      <c r="AE1098" s="35"/>
      <c r="AR1098" s="183" t="s">
        <v>367</v>
      </c>
      <c r="AT1098" s="183" t="s">
        <v>274</v>
      </c>
      <c r="AU1098" s="183" t="s">
        <v>88</v>
      </c>
      <c r="AY1098" s="18" t="s">
        <v>271</v>
      </c>
      <c r="BE1098" s="105">
        <f>IF(N1098="základná",J1098,0)</f>
        <v>0</v>
      </c>
      <c r="BF1098" s="105">
        <f>IF(N1098="znížená",J1098,0)</f>
        <v>0</v>
      </c>
      <c r="BG1098" s="105">
        <f>IF(N1098="zákl. prenesená",J1098,0)</f>
        <v>0</v>
      </c>
      <c r="BH1098" s="105">
        <f>IF(N1098="zníž. prenesená",J1098,0)</f>
        <v>0</v>
      </c>
      <c r="BI1098" s="105">
        <f>IF(N1098="nulová",J1098,0)</f>
        <v>0</v>
      </c>
      <c r="BJ1098" s="18" t="s">
        <v>88</v>
      </c>
      <c r="BK1098" s="105">
        <f>ROUND(I1098*H1098,2)</f>
        <v>0</v>
      </c>
      <c r="BL1098" s="18" t="s">
        <v>367</v>
      </c>
      <c r="BM1098" s="183" t="s">
        <v>4971</v>
      </c>
    </row>
    <row r="1099" spans="1:65" s="13" customFormat="1" x14ac:dyDescent="0.1">
      <c r="B1099" s="184"/>
      <c r="D1099" s="185" t="s">
        <v>280</v>
      </c>
      <c r="E1099" s="186" t="s">
        <v>1</v>
      </c>
      <c r="F1099" s="187" t="s">
        <v>4972</v>
      </c>
      <c r="H1099" s="188">
        <v>1</v>
      </c>
      <c r="I1099" s="189"/>
      <c r="L1099" s="184"/>
      <c r="M1099" s="190"/>
      <c r="N1099" s="191"/>
      <c r="O1099" s="191"/>
      <c r="P1099" s="191"/>
      <c r="Q1099" s="191"/>
      <c r="R1099" s="191"/>
      <c r="S1099" s="191"/>
      <c r="T1099" s="192"/>
      <c r="AT1099" s="186" t="s">
        <v>280</v>
      </c>
      <c r="AU1099" s="186" t="s">
        <v>88</v>
      </c>
      <c r="AV1099" s="13" t="s">
        <v>88</v>
      </c>
      <c r="AW1099" s="13" t="s">
        <v>29</v>
      </c>
      <c r="AX1099" s="13" t="s">
        <v>75</v>
      </c>
      <c r="AY1099" s="186" t="s">
        <v>271</v>
      </c>
    </row>
    <row r="1100" spans="1:65" s="13" customFormat="1" x14ac:dyDescent="0.1">
      <c r="B1100" s="184"/>
      <c r="D1100" s="185" t="s">
        <v>280</v>
      </c>
      <c r="E1100" s="186" t="s">
        <v>1</v>
      </c>
      <c r="F1100" s="187" t="s">
        <v>2041</v>
      </c>
      <c r="H1100" s="188">
        <v>1</v>
      </c>
      <c r="I1100" s="189"/>
      <c r="L1100" s="184"/>
      <c r="M1100" s="190"/>
      <c r="N1100" s="191"/>
      <c r="O1100" s="191"/>
      <c r="P1100" s="191"/>
      <c r="Q1100" s="191"/>
      <c r="R1100" s="191"/>
      <c r="S1100" s="191"/>
      <c r="T1100" s="192"/>
      <c r="AT1100" s="186" t="s">
        <v>280</v>
      </c>
      <c r="AU1100" s="186" t="s">
        <v>88</v>
      </c>
      <c r="AV1100" s="13" t="s">
        <v>88</v>
      </c>
      <c r="AW1100" s="13" t="s">
        <v>29</v>
      </c>
      <c r="AX1100" s="13" t="s">
        <v>75</v>
      </c>
      <c r="AY1100" s="186" t="s">
        <v>271</v>
      </c>
    </row>
    <row r="1101" spans="1:65" s="13" customFormat="1" x14ac:dyDescent="0.1">
      <c r="B1101" s="184"/>
      <c r="D1101" s="185" t="s">
        <v>280</v>
      </c>
      <c r="E1101" s="186" t="s">
        <v>1</v>
      </c>
      <c r="F1101" s="187" t="s">
        <v>4973</v>
      </c>
      <c r="H1101" s="188">
        <v>1</v>
      </c>
      <c r="I1101" s="189"/>
      <c r="L1101" s="184"/>
      <c r="M1101" s="190"/>
      <c r="N1101" s="191"/>
      <c r="O1101" s="191"/>
      <c r="P1101" s="191"/>
      <c r="Q1101" s="191"/>
      <c r="R1101" s="191"/>
      <c r="S1101" s="191"/>
      <c r="T1101" s="192"/>
      <c r="AT1101" s="186" t="s">
        <v>280</v>
      </c>
      <c r="AU1101" s="186" t="s">
        <v>88</v>
      </c>
      <c r="AV1101" s="13" t="s">
        <v>88</v>
      </c>
      <c r="AW1101" s="13" t="s">
        <v>29</v>
      </c>
      <c r="AX1101" s="13" t="s">
        <v>75</v>
      </c>
      <c r="AY1101" s="186" t="s">
        <v>271</v>
      </c>
    </row>
    <row r="1102" spans="1:65" s="13" customFormat="1" x14ac:dyDescent="0.1">
      <c r="B1102" s="184"/>
      <c r="D1102" s="185" t="s">
        <v>280</v>
      </c>
      <c r="E1102" s="186" t="s">
        <v>1</v>
      </c>
      <c r="F1102" s="187" t="s">
        <v>4974</v>
      </c>
      <c r="H1102" s="188">
        <v>1</v>
      </c>
      <c r="I1102" s="189"/>
      <c r="L1102" s="184"/>
      <c r="M1102" s="190"/>
      <c r="N1102" s="191"/>
      <c r="O1102" s="191"/>
      <c r="P1102" s="191"/>
      <c r="Q1102" s="191"/>
      <c r="R1102" s="191"/>
      <c r="S1102" s="191"/>
      <c r="T1102" s="192"/>
      <c r="AT1102" s="186" t="s">
        <v>280</v>
      </c>
      <c r="AU1102" s="186" t="s">
        <v>88</v>
      </c>
      <c r="AV1102" s="13" t="s">
        <v>88</v>
      </c>
      <c r="AW1102" s="13" t="s">
        <v>29</v>
      </c>
      <c r="AX1102" s="13" t="s">
        <v>75</v>
      </c>
      <c r="AY1102" s="186" t="s">
        <v>271</v>
      </c>
    </row>
    <row r="1103" spans="1:65" s="13" customFormat="1" x14ac:dyDescent="0.1">
      <c r="B1103" s="184"/>
      <c r="D1103" s="185" t="s">
        <v>280</v>
      </c>
      <c r="E1103" s="186" t="s">
        <v>1</v>
      </c>
      <c r="F1103" s="187" t="s">
        <v>4975</v>
      </c>
      <c r="H1103" s="188">
        <v>1</v>
      </c>
      <c r="I1103" s="189"/>
      <c r="L1103" s="184"/>
      <c r="M1103" s="190"/>
      <c r="N1103" s="191"/>
      <c r="O1103" s="191"/>
      <c r="P1103" s="191"/>
      <c r="Q1103" s="191"/>
      <c r="R1103" s="191"/>
      <c r="S1103" s="191"/>
      <c r="T1103" s="192"/>
      <c r="AT1103" s="186" t="s">
        <v>280</v>
      </c>
      <c r="AU1103" s="186" t="s">
        <v>88</v>
      </c>
      <c r="AV1103" s="13" t="s">
        <v>88</v>
      </c>
      <c r="AW1103" s="13" t="s">
        <v>29</v>
      </c>
      <c r="AX1103" s="13" t="s">
        <v>75</v>
      </c>
      <c r="AY1103" s="186" t="s">
        <v>271</v>
      </c>
    </row>
    <row r="1104" spans="1:65" s="13" customFormat="1" x14ac:dyDescent="0.1">
      <c r="B1104" s="184"/>
      <c r="D1104" s="185" t="s">
        <v>280</v>
      </c>
      <c r="E1104" s="186" t="s">
        <v>1</v>
      </c>
      <c r="F1104" s="187" t="s">
        <v>2045</v>
      </c>
      <c r="H1104" s="188">
        <v>4</v>
      </c>
      <c r="I1104" s="189"/>
      <c r="L1104" s="184"/>
      <c r="M1104" s="190"/>
      <c r="N1104" s="191"/>
      <c r="O1104" s="191"/>
      <c r="P1104" s="191"/>
      <c r="Q1104" s="191"/>
      <c r="R1104" s="191"/>
      <c r="S1104" s="191"/>
      <c r="T1104" s="192"/>
      <c r="AT1104" s="186" t="s">
        <v>280</v>
      </c>
      <c r="AU1104" s="186" t="s">
        <v>88</v>
      </c>
      <c r="AV1104" s="13" t="s">
        <v>88</v>
      </c>
      <c r="AW1104" s="13" t="s">
        <v>29</v>
      </c>
      <c r="AX1104" s="13" t="s">
        <v>75</v>
      </c>
      <c r="AY1104" s="186" t="s">
        <v>271</v>
      </c>
    </row>
    <row r="1105" spans="1:65" s="13" customFormat="1" x14ac:dyDescent="0.1">
      <c r="B1105" s="184"/>
      <c r="D1105" s="185" t="s">
        <v>280</v>
      </c>
      <c r="E1105" s="186" t="s">
        <v>1</v>
      </c>
      <c r="F1105" s="187" t="s">
        <v>4976</v>
      </c>
      <c r="H1105" s="188">
        <v>3</v>
      </c>
      <c r="I1105" s="189"/>
      <c r="L1105" s="184"/>
      <c r="M1105" s="190"/>
      <c r="N1105" s="191"/>
      <c r="O1105" s="191"/>
      <c r="P1105" s="191"/>
      <c r="Q1105" s="191"/>
      <c r="R1105" s="191"/>
      <c r="S1105" s="191"/>
      <c r="T1105" s="192"/>
      <c r="AT1105" s="186" t="s">
        <v>280</v>
      </c>
      <c r="AU1105" s="186" t="s">
        <v>88</v>
      </c>
      <c r="AV1105" s="13" t="s">
        <v>88</v>
      </c>
      <c r="AW1105" s="13" t="s">
        <v>29</v>
      </c>
      <c r="AX1105" s="13" t="s">
        <v>75</v>
      </c>
      <c r="AY1105" s="186" t="s">
        <v>271</v>
      </c>
    </row>
    <row r="1106" spans="1:65" s="13" customFormat="1" x14ac:dyDescent="0.1">
      <c r="B1106" s="184"/>
      <c r="D1106" s="185" t="s">
        <v>280</v>
      </c>
      <c r="E1106" s="186" t="s">
        <v>1</v>
      </c>
      <c r="F1106" s="187" t="s">
        <v>4977</v>
      </c>
      <c r="H1106" s="188">
        <v>3</v>
      </c>
      <c r="I1106" s="189"/>
      <c r="L1106" s="184"/>
      <c r="M1106" s="190"/>
      <c r="N1106" s="191"/>
      <c r="O1106" s="191"/>
      <c r="P1106" s="191"/>
      <c r="Q1106" s="191"/>
      <c r="R1106" s="191"/>
      <c r="S1106" s="191"/>
      <c r="T1106" s="192"/>
      <c r="AT1106" s="186" t="s">
        <v>280</v>
      </c>
      <c r="AU1106" s="186" t="s">
        <v>88</v>
      </c>
      <c r="AV1106" s="13" t="s">
        <v>88</v>
      </c>
      <c r="AW1106" s="13" t="s">
        <v>29</v>
      </c>
      <c r="AX1106" s="13" t="s">
        <v>75</v>
      </c>
      <c r="AY1106" s="186" t="s">
        <v>271</v>
      </c>
    </row>
    <row r="1107" spans="1:65" s="13" customFormat="1" x14ac:dyDescent="0.1">
      <c r="B1107" s="184"/>
      <c r="D1107" s="185" t="s">
        <v>280</v>
      </c>
      <c r="E1107" s="186" t="s">
        <v>1</v>
      </c>
      <c r="F1107" s="187" t="s">
        <v>4978</v>
      </c>
      <c r="H1107" s="188">
        <v>2</v>
      </c>
      <c r="I1107" s="189"/>
      <c r="L1107" s="184"/>
      <c r="M1107" s="190"/>
      <c r="N1107" s="191"/>
      <c r="O1107" s="191"/>
      <c r="P1107" s="191"/>
      <c r="Q1107" s="191"/>
      <c r="R1107" s="191"/>
      <c r="S1107" s="191"/>
      <c r="T1107" s="192"/>
      <c r="AT1107" s="186" t="s">
        <v>280</v>
      </c>
      <c r="AU1107" s="186" t="s">
        <v>88</v>
      </c>
      <c r="AV1107" s="13" t="s">
        <v>88</v>
      </c>
      <c r="AW1107" s="13" t="s">
        <v>29</v>
      </c>
      <c r="AX1107" s="13" t="s">
        <v>75</v>
      </c>
      <c r="AY1107" s="186" t="s">
        <v>271</v>
      </c>
    </row>
    <row r="1108" spans="1:65" s="14" customFormat="1" x14ac:dyDescent="0.1">
      <c r="B1108" s="193"/>
      <c r="D1108" s="185" t="s">
        <v>280</v>
      </c>
      <c r="E1108" s="194" t="s">
        <v>1</v>
      </c>
      <c r="F1108" s="195" t="s">
        <v>282</v>
      </c>
      <c r="H1108" s="196">
        <v>17</v>
      </c>
      <c r="I1108" s="197"/>
      <c r="L1108" s="193"/>
      <c r="M1108" s="198"/>
      <c r="N1108" s="199"/>
      <c r="O1108" s="199"/>
      <c r="P1108" s="199"/>
      <c r="Q1108" s="199"/>
      <c r="R1108" s="199"/>
      <c r="S1108" s="199"/>
      <c r="T1108" s="200"/>
      <c r="AT1108" s="194" t="s">
        <v>280</v>
      </c>
      <c r="AU1108" s="194" t="s">
        <v>88</v>
      </c>
      <c r="AV1108" s="14" t="s">
        <v>278</v>
      </c>
      <c r="AW1108" s="14" t="s">
        <v>29</v>
      </c>
      <c r="AX1108" s="14" t="s">
        <v>82</v>
      </c>
      <c r="AY1108" s="194" t="s">
        <v>271</v>
      </c>
    </row>
    <row r="1109" spans="1:65" s="2" customFormat="1" ht="21.75" customHeight="1" x14ac:dyDescent="0.15">
      <c r="A1109" s="35"/>
      <c r="B1109" s="141"/>
      <c r="C1109" s="224" t="s">
        <v>2124</v>
      </c>
      <c r="D1109" s="224" t="s">
        <v>1138</v>
      </c>
      <c r="E1109" s="226" t="s">
        <v>2049</v>
      </c>
      <c r="F1109" s="227" t="s">
        <v>2050</v>
      </c>
      <c r="G1109" s="228" t="s">
        <v>302</v>
      </c>
      <c r="H1109" s="229">
        <v>17</v>
      </c>
      <c r="I1109" s="230"/>
      <c r="J1109" s="229">
        <f>ROUND(I1109*H1109,2)</f>
        <v>0</v>
      </c>
      <c r="K1109" s="231"/>
      <c r="L1109" s="232"/>
      <c r="M1109" s="233" t="s">
        <v>1</v>
      </c>
      <c r="N1109" s="234" t="s">
        <v>41</v>
      </c>
      <c r="O1109" s="61"/>
      <c r="P1109" s="181">
        <f>O1109*H1109</f>
        <v>0</v>
      </c>
      <c r="Q1109" s="181">
        <v>1E-3</v>
      </c>
      <c r="R1109" s="181">
        <f>Q1109*H1109</f>
        <v>1.7000000000000001E-2</v>
      </c>
      <c r="S1109" s="181">
        <v>0</v>
      </c>
      <c r="T1109" s="182">
        <f>S1109*H1109</f>
        <v>0</v>
      </c>
      <c r="U1109" s="35"/>
      <c r="V1109" s="35"/>
      <c r="W1109" s="35"/>
      <c r="X1109" s="35"/>
      <c r="Y1109" s="35"/>
      <c r="Z1109" s="35"/>
      <c r="AA1109" s="35"/>
      <c r="AB1109" s="35"/>
      <c r="AC1109" s="35"/>
      <c r="AD1109" s="35"/>
      <c r="AE1109" s="35"/>
      <c r="AR1109" s="183" t="s">
        <v>478</v>
      </c>
      <c r="AT1109" s="183" t="s">
        <v>1138</v>
      </c>
      <c r="AU1109" s="183" t="s">
        <v>88</v>
      </c>
      <c r="AY1109" s="18" t="s">
        <v>271</v>
      </c>
      <c r="BE1109" s="105">
        <f>IF(N1109="základná",J1109,0)</f>
        <v>0</v>
      </c>
      <c r="BF1109" s="105">
        <f>IF(N1109="znížená",J1109,0)</f>
        <v>0</v>
      </c>
      <c r="BG1109" s="105">
        <f>IF(N1109="zákl. prenesená",J1109,0)</f>
        <v>0</v>
      </c>
      <c r="BH1109" s="105">
        <f>IF(N1109="zníž. prenesená",J1109,0)</f>
        <v>0</v>
      </c>
      <c r="BI1109" s="105">
        <f>IF(N1109="nulová",J1109,0)</f>
        <v>0</v>
      </c>
      <c r="BJ1109" s="18" t="s">
        <v>88</v>
      </c>
      <c r="BK1109" s="105">
        <f>ROUND(I1109*H1109,2)</f>
        <v>0</v>
      </c>
      <c r="BL1109" s="18" t="s">
        <v>367</v>
      </c>
      <c r="BM1109" s="183" t="s">
        <v>4979</v>
      </c>
    </row>
    <row r="1110" spans="1:65" s="2" customFormat="1" ht="33" customHeight="1" x14ac:dyDescent="0.15">
      <c r="A1110" s="35"/>
      <c r="B1110" s="141"/>
      <c r="C1110" s="224" t="s">
        <v>2134</v>
      </c>
      <c r="D1110" s="224" t="s">
        <v>1138</v>
      </c>
      <c r="E1110" s="226" t="s">
        <v>2053</v>
      </c>
      <c r="F1110" s="227" t="s">
        <v>2054</v>
      </c>
      <c r="G1110" s="228" t="s">
        <v>302</v>
      </c>
      <c r="H1110" s="229">
        <v>17</v>
      </c>
      <c r="I1110" s="230"/>
      <c r="J1110" s="229">
        <f>ROUND(I1110*H1110,2)</f>
        <v>0</v>
      </c>
      <c r="K1110" s="231"/>
      <c r="L1110" s="232"/>
      <c r="M1110" s="233" t="s">
        <v>1</v>
      </c>
      <c r="N1110" s="234" t="s">
        <v>41</v>
      </c>
      <c r="O1110" s="61"/>
      <c r="P1110" s="181">
        <f>O1110*H1110</f>
        <v>0</v>
      </c>
      <c r="Q1110" s="181">
        <v>2.5000000000000001E-2</v>
      </c>
      <c r="R1110" s="181">
        <f>Q1110*H1110</f>
        <v>0.42500000000000004</v>
      </c>
      <c r="S1110" s="181">
        <v>0</v>
      </c>
      <c r="T1110" s="182">
        <f>S1110*H1110</f>
        <v>0</v>
      </c>
      <c r="U1110" s="35"/>
      <c r="V1110" s="35"/>
      <c r="W1110" s="35"/>
      <c r="X1110" s="35"/>
      <c r="Y1110" s="35"/>
      <c r="Z1110" s="35"/>
      <c r="AA1110" s="35"/>
      <c r="AB1110" s="35"/>
      <c r="AC1110" s="35"/>
      <c r="AD1110" s="35"/>
      <c r="AE1110" s="35"/>
      <c r="AR1110" s="183" t="s">
        <v>478</v>
      </c>
      <c r="AT1110" s="183" t="s">
        <v>1138</v>
      </c>
      <c r="AU1110" s="183" t="s">
        <v>88</v>
      </c>
      <c r="AY1110" s="18" t="s">
        <v>271</v>
      </c>
      <c r="BE1110" s="105">
        <f>IF(N1110="základná",J1110,0)</f>
        <v>0</v>
      </c>
      <c r="BF1110" s="105">
        <f>IF(N1110="znížená",J1110,0)</f>
        <v>0</v>
      </c>
      <c r="BG1110" s="105">
        <f>IF(N1110="zákl. prenesená",J1110,0)</f>
        <v>0</v>
      </c>
      <c r="BH1110" s="105">
        <f>IF(N1110="zníž. prenesená",J1110,0)</f>
        <v>0</v>
      </c>
      <c r="BI1110" s="105">
        <f>IF(N1110="nulová",J1110,0)</f>
        <v>0</v>
      </c>
      <c r="BJ1110" s="18" t="s">
        <v>88</v>
      </c>
      <c r="BK1110" s="105">
        <f>ROUND(I1110*H1110,2)</f>
        <v>0</v>
      </c>
      <c r="BL1110" s="18" t="s">
        <v>367</v>
      </c>
      <c r="BM1110" s="183" t="s">
        <v>4980</v>
      </c>
    </row>
    <row r="1111" spans="1:65" s="2" customFormat="1" ht="33" customHeight="1" x14ac:dyDescent="0.15">
      <c r="A1111" s="35"/>
      <c r="B1111" s="141"/>
      <c r="C1111" s="172" t="s">
        <v>2139</v>
      </c>
      <c r="D1111" s="172" t="s">
        <v>274</v>
      </c>
      <c r="E1111" s="173" t="s">
        <v>2057</v>
      </c>
      <c r="F1111" s="174" t="s">
        <v>2058</v>
      </c>
      <c r="G1111" s="175" t="s">
        <v>302</v>
      </c>
      <c r="H1111" s="176">
        <v>3</v>
      </c>
      <c r="I1111" s="177"/>
      <c r="J1111" s="176">
        <f>ROUND(I1111*H1111,2)</f>
        <v>0</v>
      </c>
      <c r="K1111" s="178"/>
      <c r="L1111" s="36"/>
      <c r="M1111" s="179" t="s">
        <v>1</v>
      </c>
      <c r="N1111" s="180" t="s">
        <v>41</v>
      </c>
      <c r="O1111" s="61"/>
      <c r="P1111" s="181">
        <f>O1111*H1111</f>
        <v>0</v>
      </c>
      <c r="Q1111" s="181">
        <v>0</v>
      </c>
      <c r="R1111" s="181">
        <f>Q1111*H1111</f>
        <v>0</v>
      </c>
      <c r="S1111" s="181">
        <v>0</v>
      </c>
      <c r="T1111" s="182">
        <f>S1111*H1111</f>
        <v>0</v>
      </c>
      <c r="U1111" s="35"/>
      <c r="V1111" s="35"/>
      <c r="W1111" s="35"/>
      <c r="X1111" s="35"/>
      <c r="Y1111" s="35"/>
      <c r="Z1111" s="35"/>
      <c r="AA1111" s="35"/>
      <c r="AB1111" s="35"/>
      <c r="AC1111" s="35"/>
      <c r="AD1111" s="35"/>
      <c r="AE1111" s="35"/>
      <c r="AR1111" s="183" t="s">
        <v>367</v>
      </c>
      <c r="AT1111" s="183" t="s">
        <v>274</v>
      </c>
      <c r="AU1111" s="183" t="s">
        <v>88</v>
      </c>
      <c r="AY1111" s="18" t="s">
        <v>271</v>
      </c>
      <c r="BE1111" s="105">
        <f>IF(N1111="základná",J1111,0)</f>
        <v>0</v>
      </c>
      <c r="BF1111" s="105">
        <f>IF(N1111="znížená",J1111,0)</f>
        <v>0</v>
      </c>
      <c r="BG1111" s="105">
        <f>IF(N1111="zákl. prenesená",J1111,0)</f>
        <v>0</v>
      </c>
      <c r="BH1111" s="105">
        <f>IF(N1111="zníž. prenesená",J1111,0)</f>
        <v>0</v>
      </c>
      <c r="BI1111" s="105">
        <f>IF(N1111="nulová",J1111,0)</f>
        <v>0</v>
      </c>
      <c r="BJ1111" s="18" t="s">
        <v>88</v>
      </c>
      <c r="BK1111" s="105">
        <f>ROUND(I1111*H1111,2)</f>
        <v>0</v>
      </c>
      <c r="BL1111" s="18" t="s">
        <v>367</v>
      </c>
      <c r="BM1111" s="183" t="s">
        <v>4981</v>
      </c>
    </row>
    <row r="1112" spans="1:65" s="13" customFormat="1" x14ac:dyDescent="0.1">
      <c r="B1112" s="184"/>
      <c r="D1112" s="185" t="s">
        <v>280</v>
      </c>
      <c r="E1112" s="186" t="s">
        <v>1</v>
      </c>
      <c r="F1112" s="187" t="s">
        <v>4982</v>
      </c>
      <c r="H1112" s="188">
        <v>2</v>
      </c>
      <c r="I1112" s="189"/>
      <c r="L1112" s="184"/>
      <c r="M1112" s="190"/>
      <c r="N1112" s="191"/>
      <c r="O1112" s="191"/>
      <c r="P1112" s="191"/>
      <c r="Q1112" s="191"/>
      <c r="R1112" s="191"/>
      <c r="S1112" s="191"/>
      <c r="T1112" s="192"/>
      <c r="AT1112" s="186" t="s">
        <v>280</v>
      </c>
      <c r="AU1112" s="186" t="s">
        <v>88</v>
      </c>
      <c r="AV1112" s="13" t="s">
        <v>88</v>
      </c>
      <c r="AW1112" s="13" t="s">
        <v>29</v>
      </c>
      <c r="AX1112" s="13" t="s">
        <v>75</v>
      </c>
      <c r="AY1112" s="186" t="s">
        <v>271</v>
      </c>
    </row>
    <row r="1113" spans="1:65" s="13" customFormat="1" x14ac:dyDescent="0.1">
      <c r="B1113" s="184"/>
      <c r="D1113" s="185" t="s">
        <v>280</v>
      </c>
      <c r="E1113" s="186" t="s">
        <v>1</v>
      </c>
      <c r="F1113" s="187" t="s">
        <v>4983</v>
      </c>
      <c r="H1113" s="188">
        <v>1</v>
      </c>
      <c r="I1113" s="189"/>
      <c r="L1113" s="184"/>
      <c r="M1113" s="190"/>
      <c r="N1113" s="191"/>
      <c r="O1113" s="191"/>
      <c r="P1113" s="191"/>
      <c r="Q1113" s="191"/>
      <c r="R1113" s="191"/>
      <c r="S1113" s="191"/>
      <c r="T1113" s="192"/>
      <c r="AT1113" s="186" t="s">
        <v>280</v>
      </c>
      <c r="AU1113" s="186" t="s">
        <v>88</v>
      </c>
      <c r="AV1113" s="13" t="s">
        <v>88</v>
      </c>
      <c r="AW1113" s="13" t="s">
        <v>29</v>
      </c>
      <c r="AX1113" s="13" t="s">
        <v>75</v>
      </c>
      <c r="AY1113" s="186" t="s">
        <v>271</v>
      </c>
    </row>
    <row r="1114" spans="1:65" s="14" customFormat="1" x14ac:dyDescent="0.1">
      <c r="B1114" s="193"/>
      <c r="D1114" s="185" t="s">
        <v>280</v>
      </c>
      <c r="E1114" s="194" t="s">
        <v>1</v>
      </c>
      <c r="F1114" s="195" t="s">
        <v>282</v>
      </c>
      <c r="H1114" s="196">
        <v>3</v>
      </c>
      <c r="I1114" s="197"/>
      <c r="L1114" s="193"/>
      <c r="M1114" s="198"/>
      <c r="N1114" s="199"/>
      <c r="O1114" s="199"/>
      <c r="P1114" s="199"/>
      <c r="Q1114" s="199"/>
      <c r="R1114" s="199"/>
      <c r="S1114" s="199"/>
      <c r="T1114" s="200"/>
      <c r="AT1114" s="194" t="s">
        <v>280</v>
      </c>
      <c r="AU1114" s="194" t="s">
        <v>88</v>
      </c>
      <c r="AV1114" s="14" t="s">
        <v>278</v>
      </c>
      <c r="AW1114" s="14" t="s">
        <v>29</v>
      </c>
      <c r="AX1114" s="14" t="s">
        <v>82</v>
      </c>
      <c r="AY1114" s="194" t="s">
        <v>271</v>
      </c>
    </row>
    <row r="1115" spans="1:65" s="2" customFormat="1" ht="21.75" customHeight="1" x14ac:dyDescent="0.15">
      <c r="A1115" s="35"/>
      <c r="B1115" s="141"/>
      <c r="C1115" s="224" t="s">
        <v>2146</v>
      </c>
      <c r="D1115" s="224" t="s">
        <v>1138</v>
      </c>
      <c r="E1115" s="226" t="s">
        <v>2049</v>
      </c>
      <c r="F1115" s="227" t="s">
        <v>2050</v>
      </c>
      <c r="G1115" s="228" t="s">
        <v>302</v>
      </c>
      <c r="H1115" s="229">
        <v>3</v>
      </c>
      <c r="I1115" s="230"/>
      <c r="J1115" s="229">
        <f>ROUND(I1115*H1115,2)</f>
        <v>0</v>
      </c>
      <c r="K1115" s="231"/>
      <c r="L1115" s="232"/>
      <c r="M1115" s="233" t="s">
        <v>1</v>
      </c>
      <c r="N1115" s="234" t="s">
        <v>41</v>
      </c>
      <c r="O1115" s="61"/>
      <c r="P1115" s="181">
        <f>O1115*H1115</f>
        <v>0</v>
      </c>
      <c r="Q1115" s="181">
        <v>1E-3</v>
      </c>
      <c r="R1115" s="181">
        <f>Q1115*H1115</f>
        <v>3.0000000000000001E-3</v>
      </c>
      <c r="S1115" s="181">
        <v>0</v>
      </c>
      <c r="T1115" s="182">
        <f>S1115*H1115</f>
        <v>0</v>
      </c>
      <c r="U1115" s="35"/>
      <c r="V1115" s="35"/>
      <c r="W1115" s="35"/>
      <c r="X1115" s="35"/>
      <c r="Y1115" s="35"/>
      <c r="Z1115" s="35"/>
      <c r="AA1115" s="35"/>
      <c r="AB1115" s="35"/>
      <c r="AC1115" s="35"/>
      <c r="AD1115" s="35"/>
      <c r="AE1115" s="35"/>
      <c r="AR1115" s="183" t="s">
        <v>478</v>
      </c>
      <c r="AT1115" s="183" t="s">
        <v>1138</v>
      </c>
      <c r="AU1115" s="183" t="s">
        <v>88</v>
      </c>
      <c r="AY1115" s="18" t="s">
        <v>271</v>
      </c>
      <c r="BE1115" s="105">
        <f>IF(N1115="základná",J1115,0)</f>
        <v>0</v>
      </c>
      <c r="BF1115" s="105">
        <f>IF(N1115="znížená",J1115,0)</f>
        <v>0</v>
      </c>
      <c r="BG1115" s="105">
        <f>IF(N1115="zákl. prenesená",J1115,0)</f>
        <v>0</v>
      </c>
      <c r="BH1115" s="105">
        <f>IF(N1115="zníž. prenesená",J1115,0)</f>
        <v>0</v>
      </c>
      <c r="BI1115" s="105">
        <f>IF(N1115="nulová",J1115,0)</f>
        <v>0</v>
      </c>
      <c r="BJ1115" s="18" t="s">
        <v>88</v>
      </c>
      <c r="BK1115" s="105">
        <f>ROUND(I1115*H1115,2)</f>
        <v>0</v>
      </c>
      <c r="BL1115" s="18" t="s">
        <v>367</v>
      </c>
      <c r="BM1115" s="183" t="s">
        <v>4984</v>
      </c>
    </row>
    <row r="1116" spans="1:65" s="2" customFormat="1" ht="33" customHeight="1" x14ac:dyDescent="0.15">
      <c r="A1116" s="35"/>
      <c r="B1116" s="141"/>
      <c r="C1116" s="224" t="s">
        <v>2150</v>
      </c>
      <c r="D1116" s="224" t="s">
        <v>1138</v>
      </c>
      <c r="E1116" s="226" t="s">
        <v>2053</v>
      </c>
      <c r="F1116" s="227" t="s">
        <v>2054</v>
      </c>
      <c r="G1116" s="228" t="s">
        <v>302</v>
      </c>
      <c r="H1116" s="229">
        <v>6</v>
      </c>
      <c r="I1116" s="230"/>
      <c r="J1116" s="229">
        <f>ROUND(I1116*H1116,2)</f>
        <v>0</v>
      </c>
      <c r="K1116" s="231"/>
      <c r="L1116" s="232"/>
      <c r="M1116" s="233" t="s">
        <v>1</v>
      </c>
      <c r="N1116" s="234" t="s">
        <v>41</v>
      </c>
      <c r="O1116" s="61"/>
      <c r="P1116" s="181">
        <f>O1116*H1116</f>
        <v>0</v>
      </c>
      <c r="Q1116" s="181">
        <v>2.5000000000000001E-2</v>
      </c>
      <c r="R1116" s="181">
        <f>Q1116*H1116</f>
        <v>0.15000000000000002</v>
      </c>
      <c r="S1116" s="181">
        <v>0</v>
      </c>
      <c r="T1116" s="182">
        <f>S1116*H1116</f>
        <v>0</v>
      </c>
      <c r="U1116" s="35"/>
      <c r="V1116" s="35"/>
      <c r="W1116" s="35"/>
      <c r="X1116" s="35"/>
      <c r="Y1116" s="35"/>
      <c r="Z1116" s="35"/>
      <c r="AA1116" s="35"/>
      <c r="AB1116" s="35"/>
      <c r="AC1116" s="35"/>
      <c r="AD1116" s="35"/>
      <c r="AE1116" s="35"/>
      <c r="AR1116" s="183" t="s">
        <v>478</v>
      </c>
      <c r="AT1116" s="183" t="s">
        <v>1138</v>
      </c>
      <c r="AU1116" s="183" t="s">
        <v>88</v>
      </c>
      <c r="AY1116" s="18" t="s">
        <v>271</v>
      </c>
      <c r="BE1116" s="105">
        <f>IF(N1116="základná",J1116,0)</f>
        <v>0</v>
      </c>
      <c r="BF1116" s="105">
        <f>IF(N1116="znížená",J1116,0)</f>
        <v>0</v>
      </c>
      <c r="BG1116" s="105">
        <f>IF(N1116="zákl. prenesená",J1116,0)</f>
        <v>0</v>
      </c>
      <c r="BH1116" s="105">
        <f>IF(N1116="zníž. prenesená",J1116,0)</f>
        <v>0</v>
      </c>
      <c r="BI1116" s="105">
        <f>IF(N1116="nulová",J1116,0)</f>
        <v>0</v>
      </c>
      <c r="BJ1116" s="18" t="s">
        <v>88</v>
      </c>
      <c r="BK1116" s="105">
        <f>ROUND(I1116*H1116,2)</f>
        <v>0</v>
      </c>
      <c r="BL1116" s="18" t="s">
        <v>367</v>
      </c>
      <c r="BM1116" s="183" t="s">
        <v>4985</v>
      </c>
    </row>
    <row r="1117" spans="1:65" s="2" customFormat="1" ht="21.75" customHeight="1" x14ac:dyDescent="0.15">
      <c r="A1117" s="35"/>
      <c r="B1117" s="141"/>
      <c r="C1117" s="172" t="s">
        <v>2154</v>
      </c>
      <c r="D1117" s="172" t="s">
        <v>274</v>
      </c>
      <c r="E1117" s="173" t="s">
        <v>2066</v>
      </c>
      <c r="F1117" s="174" t="s">
        <v>2067</v>
      </c>
      <c r="G1117" s="175" t="s">
        <v>302</v>
      </c>
      <c r="H1117" s="176">
        <v>23</v>
      </c>
      <c r="I1117" s="177"/>
      <c r="J1117" s="176">
        <f>ROUND(I1117*H1117,2)</f>
        <v>0</v>
      </c>
      <c r="K1117" s="178"/>
      <c r="L1117" s="36"/>
      <c r="M1117" s="179" t="s">
        <v>1</v>
      </c>
      <c r="N1117" s="180" t="s">
        <v>41</v>
      </c>
      <c r="O1117" s="61"/>
      <c r="P1117" s="181">
        <f>O1117*H1117</f>
        <v>0</v>
      </c>
      <c r="Q1117" s="181">
        <v>9.1872000000000004E-5</v>
      </c>
      <c r="R1117" s="181">
        <f>Q1117*H1117</f>
        <v>2.1130560000000003E-3</v>
      </c>
      <c r="S1117" s="181">
        <v>0</v>
      </c>
      <c r="T1117" s="182">
        <f>S1117*H1117</f>
        <v>0</v>
      </c>
      <c r="U1117" s="35"/>
      <c r="V1117" s="35"/>
      <c r="W1117" s="35"/>
      <c r="X1117" s="35"/>
      <c r="Y1117" s="35"/>
      <c r="Z1117" s="35"/>
      <c r="AA1117" s="35"/>
      <c r="AB1117" s="35"/>
      <c r="AC1117" s="35"/>
      <c r="AD1117" s="35"/>
      <c r="AE1117" s="35"/>
      <c r="AR1117" s="183" t="s">
        <v>367</v>
      </c>
      <c r="AT1117" s="183" t="s">
        <v>274</v>
      </c>
      <c r="AU1117" s="183" t="s">
        <v>88</v>
      </c>
      <c r="AY1117" s="18" t="s">
        <v>271</v>
      </c>
      <c r="BE1117" s="105">
        <f>IF(N1117="základná",J1117,0)</f>
        <v>0</v>
      </c>
      <c r="BF1117" s="105">
        <f>IF(N1117="znížená",J1117,0)</f>
        <v>0</v>
      </c>
      <c r="BG1117" s="105">
        <f>IF(N1117="zákl. prenesená",J1117,0)</f>
        <v>0</v>
      </c>
      <c r="BH1117" s="105">
        <f>IF(N1117="zníž. prenesená",J1117,0)</f>
        <v>0</v>
      </c>
      <c r="BI1117" s="105">
        <f>IF(N1117="nulová",J1117,0)</f>
        <v>0</v>
      </c>
      <c r="BJ1117" s="18" t="s">
        <v>88</v>
      </c>
      <c r="BK1117" s="105">
        <f>ROUND(I1117*H1117,2)</f>
        <v>0</v>
      </c>
      <c r="BL1117" s="18" t="s">
        <v>367</v>
      </c>
      <c r="BM1117" s="183" t="s">
        <v>4986</v>
      </c>
    </row>
    <row r="1118" spans="1:65" s="2" customFormat="1" ht="21.75" customHeight="1" x14ac:dyDescent="0.15">
      <c r="A1118" s="35"/>
      <c r="B1118" s="141"/>
      <c r="C1118" s="224" t="s">
        <v>2158</v>
      </c>
      <c r="D1118" s="224" t="s">
        <v>1138</v>
      </c>
      <c r="E1118" s="226" t="s">
        <v>2070</v>
      </c>
      <c r="F1118" s="227" t="s">
        <v>2071</v>
      </c>
      <c r="G1118" s="228" t="s">
        <v>319</v>
      </c>
      <c r="H1118" s="229">
        <v>31.88</v>
      </c>
      <c r="I1118" s="230"/>
      <c r="J1118" s="229">
        <f>ROUND(I1118*H1118,2)</f>
        <v>0</v>
      </c>
      <c r="K1118" s="231"/>
      <c r="L1118" s="232"/>
      <c r="M1118" s="233" t="s">
        <v>1</v>
      </c>
      <c r="N1118" s="234" t="s">
        <v>41</v>
      </c>
      <c r="O1118" s="61"/>
      <c r="P1118" s="181">
        <f>O1118*H1118</f>
        <v>0</v>
      </c>
      <c r="Q1118" s="181">
        <v>2.3400000000000001E-3</v>
      </c>
      <c r="R1118" s="181">
        <f>Q1118*H1118</f>
        <v>7.4599200000000004E-2</v>
      </c>
      <c r="S1118" s="181">
        <v>0</v>
      </c>
      <c r="T1118" s="182">
        <f>S1118*H1118</f>
        <v>0</v>
      </c>
      <c r="U1118" s="35"/>
      <c r="V1118" s="35"/>
      <c r="W1118" s="35"/>
      <c r="X1118" s="35"/>
      <c r="Y1118" s="35"/>
      <c r="Z1118" s="35"/>
      <c r="AA1118" s="35"/>
      <c r="AB1118" s="35"/>
      <c r="AC1118" s="35"/>
      <c r="AD1118" s="35"/>
      <c r="AE1118" s="35"/>
      <c r="AR1118" s="183" t="s">
        <v>478</v>
      </c>
      <c r="AT1118" s="183" t="s">
        <v>1138</v>
      </c>
      <c r="AU1118" s="183" t="s">
        <v>88</v>
      </c>
      <c r="AY1118" s="18" t="s">
        <v>271</v>
      </c>
      <c r="BE1118" s="105">
        <f>IF(N1118="základná",J1118,0)</f>
        <v>0</v>
      </c>
      <c r="BF1118" s="105">
        <f>IF(N1118="znížená",J1118,0)</f>
        <v>0</v>
      </c>
      <c r="BG1118" s="105">
        <f>IF(N1118="zákl. prenesená",J1118,0)</f>
        <v>0</v>
      </c>
      <c r="BH1118" s="105">
        <f>IF(N1118="zníž. prenesená",J1118,0)</f>
        <v>0</v>
      </c>
      <c r="BI1118" s="105">
        <f>IF(N1118="nulová",J1118,0)</f>
        <v>0</v>
      </c>
      <c r="BJ1118" s="18" t="s">
        <v>88</v>
      </c>
      <c r="BK1118" s="105">
        <f>ROUND(I1118*H1118,2)</f>
        <v>0</v>
      </c>
      <c r="BL1118" s="18" t="s">
        <v>367</v>
      </c>
      <c r="BM1118" s="183" t="s">
        <v>4987</v>
      </c>
    </row>
    <row r="1119" spans="1:65" s="2" customFormat="1" ht="21.75" customHeight="1" x14ac:dyDescent="0.15">
      <c r="A1119" s="35"/>
      <c r="B1119" s="141"/>
      <c r="C1119" s="172" t="s">
        <v>2162</v>
      </c>
      <c r="D1119" s="172" t="s">
        <v>274</v>
      </c>
      <c r="E1119" s="173" t="s">
        <v>2075</v>
      </c>
      <c r="F1119" s="174" t="s">
        <v>2076</v>
      </c>
      <c r="G1119" s="175" t="s">
        <v>1420</v>
      </c>
      <c r="H1119" s="177"/>
      <c r="I1119" s="177"/>
      <c r="J1119" s="176">
        <f>ROUND(I1119*H1119,2)</f>
        <v>0</v>
      </c>
      <c r="K1119" s="178"/>
      <c r="L1119" s="36"/>
      <c r="M1119" s="179" t="s">
        <v>1</v>
      </c>
      <c r="N1119" s="180" t="s">
        <v>41</v>
      </c>
      <c r="O1119" s="61"/>
      <c r="P1119" s="181">
        <f>O1119*H1119</f>
        <v>0</v>
      </c>
      <c r="Q1119" s="181">
        <v>0</v>
      </c>
      <c r="R1119" s="181">
        <f>Q1119*H1119</f>
        <v>0</v>
      </c>
      <c r="S1119" s="181">
        <v>0</v>
      </c>
      <c r="T1119" s="182">
        <f>S1119*H1119</f>
        <v>0</v>
      </c>
      <c r="U1119" s="35"/>
      <c r="V1119" s="35"/>
      <c r="W1119" s="35"/>
      <c r="X1119" s="35"/>
      <c r="Y1119" s="35"/>
      <c r="Z1119" s="35"/>
      <c r="AA1119" s="35"/>
      <c r="AB1119" s="35"/>
      <c r="AC1119" s="35"/>
      <c r="AD1119" s="35"/>
      <c r="AE1119" s="35"/>
      <c r="AR1119" s="183" t="s">
        <v>367</v>
      </c>
      <c r="AT1119" s="183" t="s">
        <v>274</v>
      </c>
      <c r="AU1119" s="183" t="s">
        <v>88</v>
      </c>
      <c r="AY1119" s="18" t="s">
        <v>271</v>
      </c>
      <c r="BE1119" s="105">
        <f>IF(N1119="základná",J1119,0)</f>
        <v>0</v>
      </c>
      <c r="BF1119" s="105">
        <f>IF(N1119="znížená",J1119,0)</f>
        <v>0</v>
      </c>
      <c r="BG1119" s="105">
        <f>IF(N1119="zákl. prenesená",J1119,0)</f>
        <v>0</v>
      </c>
      <c r="BH1119" s="105">
        <f>IF(N1119="zníž. prenesená",J1119,0)</f>
        <v>0</v>
      </c>
      <c r="BI1119" s="105">
        <f>IF(N1119="nulová",J1119,0)</f>
        <v>0</v>
      </c>
      <c r="BJ1119" s="18" t="s">
        <v>88</v>
      </c>
      <c r="BK1119" s="105">
        <f>ROUND(I1119*H1119,2)</f>
        <v>0</v>
      </c>
      <c r="BL1119" s="18" t="s">
        <v>367</v>
      </c>
      <c r="BM1119" s="183" t="s">
        <v>4988</v>
      </c>
    </row>
    <row r="1120" spans="1:65" s="12" customFormat="1" ht="22.9" customHeight="1" x14ac:dyDescent="0.15">
      <c r="B1120" s="159"/>
      <c r="D1120" s="160" t="s">
        <v>74</v>
      </c>
      <c r="E1120" s="170" t="s">
        <v>548</v>
      </c>
      <c r="F1120" s="170" t="s">
        <v>549</v>
      </c>
      <c r="I1120" s="162"/>
      <c r="J1120" s="171">
        <f>BK1120</f>
        <v>0</v>
      </c>
      <c r="L1120" s="159"/>
      <c r="M1120" s="164"/>
      <c r="N1120" s="165"/>
      <c r="O1120" s="165"/>
      <c r="P1120" s="166">
        <f>SUM(P1121:P1374)</f>
        <v>0</v>
      </c>
      <c r="Q1120" s="165"/>
      <c r="R1120" s="166">
        <f>SUM(R1121:R1374)</f>
        <v>35.473680467340003</v>
      </c>
      <c r="S1120" s="165"/>
      <c r="T1120" s="167">
        <f>SUM(T1121:T1374)</f>
        <v>0</v>
      </c>
      <c r="AR1120" s="160" t="s">
        <v>88</v>
      </c>
      <c r="AT1120" s="168" t="s">
        <v>74</v>
      </c>
      <c r="AU1120" s="168" t="s">
        <v>82</v>
      </c>
      <c r="AY1120" s="160" t="s">
        <v>271</v>
      </c>
      <c r="BK1120" s="169">
        <f>SUM(BK1121:BK1374)</f>
        <v>0</v>
      </c>
    </row>
    <row r="1121" spans="1:65" s="2" customFormat="1" ht="21.75" customHeight="1" x14ac:dyDescent="0.15">
      <c r="A1121" s="35"/>
      <c r="B1121" s="141"/>
      <c r="C1121" s="172" t="s">
        <v>2166</v>
      </c>
      <c r="D1121" s="172" t="s">
        <v>274</v>
      </c>
      <c r="E1121" s="173" t="s">
        <v>2079</v>
      </c>
      <c r="F1121" s="174" t="s">
        <v>2080</v>
      </c>
      <c r="G1121" s="175" t="s">
        <v>319</v>
      </c>
      <c r="H1121" s="176">
        <v>548.04</v>
      </c>
      <c r="I1121" s="177"/>
      <c r="J1121" s="176">
        <f>ROUND(I1121*H1121,2)</f>
        <v>0</v>
      </c>
      <c r="K1121" s="178"/>
      <c r="L1121" s="36"/>
      <c r="M1121" s="179" t="s">
        <v>1</v>
      </c>
      <c r="N1121" s="180" t="s">
        <v>41</v>
      </c>
      <c r="O1121" s="61"/>
      <c r="P1121" s="181">
        <f>O1121*H1121</f>
        <v>0</v>
      </c>
      <c r="Q1121" s="181">
        <v>6.9729999999999998E-5</v>
      </c>
      <c r="R1121" s="181">
        <f>Q1121*H1121</f>
        <v>3.8214829199999995E-2</v>
      </c>
      <c r="S1121" s="181">
        <v>0</v>
      </c>
      <c r="T1121" s="182">
        <f>S1121*H1121</f>
        <v>0</v>
      </c>
      <c r="U1121" s="35"/>
      <c r="V1121" s="35"/>
      <c r="W1121" s="35"/>
      <c r="X1121" s="35"/>
      <c r="Y1121" s="35"/>
      <c r="Z1121" s="35"/>
      <c r="AA1121" s="35"/>
      <c r="AB1121" s="35"/>
      <c r="AC1121" s="35"/>
      <c r="AD1121" s="35"/>
      <c r="AE1121" s="35"/>
      <c r="AR1121" s="183" t="s">
        <v>367</v>
      </c>
      <c r="AT1121" s="183" t="s">
        <v>274</v>
      </c>
      <c r="AU1121" s="183" t="s">
        <v>88</v>
      </c>
      <c r="AY1121" s="18" t="s">
        <v>271</v>
      </c>
      <c r="BE1121" s="105">
        <f>IF(N1121="základná",J1121,0)</f>
        <v>0</v>
      </c>
      <c r="BF1121" s="105">
        <f>IF(N1121="znížená",J1121,0)</f>
        <v>0</v>
      </c>
      <c r="BG1121" s="105">
        <f>IF(N1121="zákl. prenesená",J1121,0)</f>
        <v>0</v>
      </c>
      <c r="BH1121" s="105">
        <f>IF(N1121="zníž. prenesená",J1121,0)</f>
        <v>0</v>
      </c>
      <c r="BI1121" s="105">
        <f>IF(N1121="nulová",J1121,0)</f>
        <v>0</v>
      </c>
      <c r="BJ1121" s="18" t="s">
        <v>88</v>
      </c>
      <c r="BK1121" s="105">
        <f>ROUND(I1121*H1121,2)</f>
        <v>0</v>
      </c>
      <c r="BL1121" s="18" t="s">
        <v>367</v>
      </c>
      <c r="BM1121" s="183" t="s">
        <v>4989</v>
      </c>
    </row>
    <row r="1122" spans="1:65" s="13" customFormat="1" x14ac:dyDescent="0.1">
      <c r="B1122" s="184"/>
      <c r="D1122" s="185" t="s">
        <v>280</v>
      </c>
      <c r="E1122" s="186" t="s">
        <v>1</v>
      </c>
      <c r="F1122" s="187" t="s">
        <v>4990</v>
      </c>
      <c r="H1122" s="188">
        <v>3.22</v>
      </c>
      <c r="I1122" s="189"/>
      <c r="L1122" s="184"/>
      <c r="M1122" s="190"/>
      <c r="N1122" s="191"/>
      <c r="O1122" s="191"/>
      <c r="P1122" s="191"/>
      <c r="Q1122" s="191"/>
      <c r="R1122" s="191"/>
      <c r="S1122" s="191"/>
      <c r="T1122" s="192"/>
      <c r="AT1122" s="186" t="s">
        <v>280</v>
      </c>
      <c r="AU1122" s="186" t="s">
        <v>88</v>
      </c>
      <c r="AV1122" s="13" t="s">
        <v>88</v>
      </c>
      <c r="AW1122" s="13" t="s">
        <v>29</v>
      </c>
      <c r="AX1122" s="13" t="s">
        <v>75</v>
      </c>
      <c r="AY1122" s="186" t="s">
        <v>271</v>
      </c>
    </row>
    <row r="1123" spans="1:65" s="13" customFormat="1" x14ac:dyDescent="0.1">
      <c r="B1123" s="184"/>
      <c r="D1123" s="185" t="s">
        <v>280</v>
      </c>
      <c r="E1123" s="186" t="s">
        <v>1</v>
      </c>
      <c r="F1123" s="187" t="s">
        <v>4991</v>
      </c>
      <c r="H1123" s="188">
        <v>2.9</v>
      </c>
      <c r="I1123" s="189"/>
      <c r="L1123" s="184"/>
      <c r="M1123" s="190"/>
      <c r="N1123" s="191"/>
      <c r="O1123" s="191"/>
      <c r="P1123" s="191"/>
      <c r="Q1123" s="191"/>
      <c r="R1123" s="191"/>
      <c r="S1123" s="191"/>
      <c r="T1123" s="192"/>
      <c r="AT1123" s="186" t="s">
        <v>280</v>
      </c>
      <c r="AU1123" s="186" t="s">
        <v>88</v>
      </c>
      <c r="AV1123" s="13" t="s">
        <v>88</v>
      </c>
      <c r="AW1123" s="13" t="s">
        <v>29</v>
      </c>
      <c r="AX1123" s="13" t="s">
        <v>75</v>
      </c>
      <c r="AY1123" s="186" t="s">
        <v>271</v>
      </c>
    </row>
    <row r="1124" spans="1:65" s="13" customFormat="1" x14ac:dyDescent="0.1">
      <c r="B1124" s="184"/>
      <c r="D1124" s="185" t="s">
        <v>280</v>
      </c>
      <c r="E1124" s="186" t="s">
        <v>1</v>
      </c>
      <c r="F1124" s="187" t="s">
        <v>4992</v>
      </c>
      <c r="H1124" s="188">
        <v>8.24</v>
      </c>
      <c r="I1124" s="189"/>
      <c r="L1124" s="184"/>
      <c r="M1124" s="190"/>
      <c r="N1124" s="191"/>
      <c r="O1124" s="191"/>
      <c r="P1124" s="191"/>
      <c r="Q1124" s="191"/>
      <c r="R1124" s="191"/>
      <c r="S1124" s="191"/>
      <c r="T1124" s="192"/>
      <c r="AT1124" s="186" t="s">
        <v>280</v>
      </c>
      <c r="AU1124" s="186" t="s">
        <v>88</v>
      </c>
      <c r="AV1124" s="13" t="s">
        <v>88</v>
      </c>
      <c r="AW1124" s="13" t="s">
        <v>29</v>
      </c>
      <c r="AX1124" s="13" t="s">
        <v>75</v>
      </c>
      <c r="AY1124" s="186" t="s">
        <v>271</v>
      </c>
    </row>
    <row r="1125" spans="1:65" s="13" customFormat="1" x14ac:dyDescent="0.1">
      <c r="B1125" s="184"/>
      <c r="D1125" s="185" t="s">
        <v>280</v>
      </c>
      <c r="E1125" s="186" t="s">
        <v>1</v>
      </c>
      <c r="F1125" s="187" t="s">
        <v>4993</v>
      </c>
      <c r="H1125" s="188">
        <v>5.51</v>
      </c>
      <c r="I1125" s="189"/>
      <c r="L1125" s="184"/>
      <c r="M1125" s="190"/>
      <c r="N1125" s="191"/>
      <c r="O1125" s="191"/>
      <c r="P1125" s="191"/>
      <c r="Q1125" s="191"/>
      <c r="R1125" s="191"/>
      <c r="S1125" s="191"/>
      <c r="T1125" s="192"/>
      <c r="AT1125" s="186" t="s">
        <v>280</v>
      </c>
      <c r="AU1125" s="186" t="s">
        <v>88</v>
      </c>
      <c r="AV1125" s="13" t="s">
        <v>88</v>
      </c>
      <c r="AW1125" s="13" t="s">
        <v>29</v>
      </c>
      <c r="AX1125" s="13" t="s">
        <v>75</v>
      </c>
      <c r="AY1125" s="186" t="s">
        <v>271</v>
      </c>
    </row>
    <row r="1126" spans="1:65" s="13" customFormat="1" x14ac:dyDescent="0.1">
      <c r="B1126" s="184"/>
      <c r="D1126" s="185" t="s">
        <v>280</v>
      </c>
      <c r="E1126" s="186" t="s">
        <v>1</v>
      </c>
      <c r="F1126" s="187" t="s">
        <v>4994</v>
      </c>
      <c r="H1126" s="188">
        <v>5.51</v>
      </c>
      <c r="I1126" s="189"/>
      <c r="L1126" s="184"/>
      <c r="M1126" s="190"/>
      <c r="N1126" s="191"/>
      <c r="O1126" s="191"/>
      <c r="P1126" s="191"/>
      <c r="Q1126" s="191"/>
      <c r="R1126" s="191"/>
      <c r="S1126" s="191"/>
      <c r="T1126" s="192"/>
      <c r="AT1126" s="186" t="s">
        <v>280</v>
      </c>
      <c r="AU1126" s="186" t="s">
        <v>88</v>
      </c>
      <c r="AV1126" s="13" t="s">
        <v>88</v>
      </c>
      <c r="AW1126" s="13" t="s">
        <v>29</v>
      </c>
      <c r="AX1126" s="13" t="s">
        <v>75</v>
      </c>
      <c r="AY1126" s="186" t="s">
        <v>271</v>
      </c>
    </row>
    <row r="1127" spans="1:65" s="13" customFormat="1" x14ac:dyDescent="0.1">
      <c r="B1127" s="184"/>
      <c r="D1127" s="185" t="s">
        <v>280</v>
      </c>
      <c r="E1127" s="186" t="s">
        <v>1</v>
      </c>
      <c r="F1127" s="187" t="s">
        <v>4995</v>
      </c>
      <c r="H1127" s="188">
        <v>14.41</v>
      </c>
      <c r="I1127" s="189"/>
      <c r="L1127" s="184"/>
      <c r="M1127" s="190"/>
      <c r="N1127" s="191"/>
      <c r="O1127" s="191"/>
      <c r="P1127" s="191"/>
      <c r="Q1127" s="191"/>
      <c r="R1127" s="191"/>
      <c r="S1127" s="191"/>
      <c r="T1127" s="192"/>
      <c r="AT1127" s="186" t="s">
        <v>280</v>
      </c>
      <c r="AU1127" s="186" t="s">
        <v>88</v>
      </c>
      <c r="AV1127" s="13" t="s">
        <v>88</v>
      </c>
      <c r="AW1127" s="13" t="s">
        <v>29</v>
      </c>
      <c r="AX1127" s="13" t="s">
        <v>75</v>
      </c>
      <c r="AY1127" s="186" t="s">
        <v>271</v>
      </c>
    </row>
    <row r="1128" spans="1:65" s="13" customFormat="1" x14ac:dyDescent="0.1">
      <c r="B1128" s="184"/>
      <c r="D1128" s="185" t="s">
        <v>280</v>
      </c>
      <c r="E1128" s="186" t="s">
        <v>1</v>
      </c>
      <c r="F1128" s="187" t="s">
        <v>4996</v>
      </c>
      <c r="H1128" s="188">
        <v>48.44</v>
      </c>
      <c r="I1128" s="189"/>
      <c r="L1128" s="184"/>
      <c r="M1128" s="190"/>
      <c r="N1128" s="191"/>
      <c r="O1128" s="191"/>
      <c r="P1128" s="191"/>
      <c r="Q1128" s="191"/>
      <c r="R1128" s="191"/>
      <c r="S1128" s="191"/>
      <c r="T1128" s="192"/>
      <c r="AT1128" s="186" t="s">
        <v>280</v>
      </c>
      <c r="AU1128" s="186" t="s">
        <v>88</v>
      </c>
      <c r="AV1128" s="13" t="s">
        <v>88</v>
      </c>
      <c r="AW1128" s="13" t="s">
        <v>29</v>
      </c>
      <c r="AX1128" s="13" t="s">
        <v>75</v>
      </c>
      <c r="AY1128" s="186" t="s">
        <v>271</v>
      </c>
    </row>
    <row r="1129" spans="1:65" s="13" customFormat="1" x14ac:dyDescent="0.1">
      <c r="B1129" s="184"/>
      <c r="D1129" s="185" t="s">
        <v>280</v>
      </c>
      <c r="E1129" s="186" t="s">
        <v>1</v>
      </c>
      <c r="F1129" s="187" t="s">
        <v>4997</v>
      </c>
      <c r="H1129" s="188">
        <v>32.549999999999997</v>
      </c>
      <c r="I1129" s="189"/>
      <c r="L1129" s="184"/>
      <c r="M1129" s="190"/>
      <c r="N1129" s="191"/>
      <c r="O1129" s="191"/>
      <c r="P1129" s="191"/>
      <c r="Q1129" s="191"/>
      <c r="R1129" s="191"/>
      <c r="S1129" s="191"/>
      <c r="T1129" s="192"/>
      <c r="AT1129" s="186" t="s">
        <v>280</v>
      </c>
      <c r="AU1129" s="186" t="s">
        <v>88</v>
      </c>
      <c r="AV1129" s="13" t="s">
        <v>88</v>
      </c>
      <c r="AW1129" s="13" t="s">
        <v>29</v>
      </c>
      <c r="AX1129" s="13" t="s">
        <v>75</v>
      </c>
      <c r="AY1129" s="186" t="s">
        <v>271</v>
      </c>
    </row>
    <row r="1130" spans="1:65" s="13" customFormat="1" x14ac:dyDescent="0.1">
      <c r="B1130" s="184"/>
      <c r="D1130" s="185" t="s">
        <v>280</v>
      </c>
      <c r="E1130" s="186" t="s">
        <v>1</v>
      </c>
      <c r="F1130" s="187" t="s">
        <v>4998</v>
      </c>
      <c r="H1130" s="188">
        <v>13.77</v>
      </c>
      <c r="I1130" s="189"/>
      <c r="L1130" s="184"/>
      <c r="M1130" s="190"/>
      <c r="N1130" s="191"/>
      <c r="O1130" s="191"/>
      <c r="P1130" s="191"/>
      <c r="Q1130" s="191"/>
      <c r="R1130" s="191"/>
      <c r="S1130" s="191"/>
      <c r="T1130" s="192"/>
      <c r="AT1130" s="186" t="s">
        <v>280</v>
      </c>
      <c r="AU1130" s="186" t="s">
        <v>88</v>
      </c>
      <c r="AV1130" s="13" t="s">
        <v>88</v>
      </c>
      <c r="AW1130" s="13" t="s">
        <v>29</v>
      </c>
      <c r="AX1130" s="13" t="s">
        <v>75</v>
      </c>
      <c r="AY1130" s="186" t="s">
        <v>271</v>
      </c>
    </row>
    <row r="1131" spans="1:65" s="13" customFormat="1" x14ac:dyDescent="0.1">
      <c r="B1131" s="184"/>
      <c r="D1131" s="185" t="s">
        <v>280</v>
      </c>
      <c r="E1131" s="186" t="s">
        <v>1</v>
      </c>
      <c r="F1131" s="187" t="s">
        <v>4999</v>
      </c>
      <c r="H1131" s="188">
        <v>6.68</v>
      </c>
      <c r="I1131" s="189"/>
      <c r="L1131" s="184"/>
      <c r="M1131" s="190"/>
      <c r="N1131" s="191"/>
      <c r="O1131" s="191"/>
      <c r="P1131" s="191"/>
      <c r="Q1131" s="191"/>
      <c r="R1131" s="191"/>
      <c r="S1131" s="191"/>
      <c r="T1131" s="192"/>
      <c r="AT1131" s="186" t="s">
        <v>280</v>
      </c>
      <c r="AU1131" s="186" t="s">
        <v>88</v>
      </c>
      <c r="AV1131" s="13" t="s">
        <v>88</v>
      </c>
      <c r="AW1131" s="13" t="s">
        <v>29</v>
      </c>
      <c r="AX1131" s="13" t="s">
        <v>75</v>
      </c>
      <c r="AY1131" s="186" t="s">
        <v>271</v>
      </c>
    </row>
    <row r="1132" spans="1:65" s="13" customFormat="1" x14ac:dyDescent="0.1">
      <c r="B1132" s="184"/>
      <c r="D1132" s="185" t="s">
        <v>280</v>
      </c>
      <c r="E1132" s="186" t="s">
        <v>1</v>
      </c>
      <c r="F1132" s="187" t="s">
        <v>5000</v>
      </c>
      <c r="H1132" s="188">
        <v>6.7</v>
      </c>
      <c r="I1132" s="189"/>
      <c r="L1132" s="184"/>
      <c r="M1132" s="190"/>
      <c r="N1132" s="191"/>
      <c r="O1132" s="191"/>
      <c r="P1132" s="191"/>
      <c r="Q1132" s="191"/>
      <c r="R1132" s="191"/>
      <c r="S1132" s="191"/>
      <c r="T1132" s="192"/>
      <c r="AT1132" s="186" t="s">
        <v>280</v>
      </c>
      <c r="AU1132" s="186" t="s">
        <v>88</v>
      </c>
      <c r="AV1132" s="13" t="s">
        <v>88</v>
      </c>
      <c r="AW1132" s="13" t="s">
        <v>29</v>
      </c>
      <c r="AX1132" s="13" t="s">
        <v>75</v>
      </c>
      <c r="AY1132" s="186" t="s">
        <v>271</v>
      </c>
    </row>
    <row r="1133" spans="1:65" s="13" customFormat="1" x14ac:dyDescent="0.1">
      <c r="B1133" s="184"/>
      <c r="D1133" s="185" t="s">
        <v>280</v>
      </c>
      <c r="E1133" s="186" t="s">
        <v>1</v>
      </c>
      <c r="F1133" s="187" t="s">
        <v>5001</v>
      </c>
      <c r="H1133" s="188">
        <v>17.77</v>
      </c>
      <c r="I1133" s="189"/>
      <c r="L1133" s="184"/>
      <c r="M1133" s="190"/>
      <c r="N1133" s="191"/>
      <c r="O1133" s="191"/>
      <c r="P1133" s="191"/>
      <c r="Q1133" s="191"/>
      <c r="R1133" s="191"/>
      <c r="S1133" s="191"/>
      <c r="T1133" s="192"/>
      <c r="AT1133" s="186" t="s">
        <v>280</v>
      </c>
      <c r="AU1133" s="186" t="s">
        <v>88</v>
      </c>
      <c r="AV1133" s="13" t="s">
        <v>88</v>
      </c>
      <c r="AW1133" s="13" t="s">
        <v>29</v>
      </c>
      <c r="AX1133" s="13" t="s">
        <v>75</v>
      </c>
      <c r="AY1133" s="186" t="s">
        <v>271</v>
      </c>
    </row>
    <row r="1134" spans="1:65" s="13" customFormat="1" ht="19.5" x14ac:dyDescent="0.1">
      <c r="B1134" s="184"/>
      <c r="D1134" s="185" t="s">
        <v>280</v>
      </c>
      <c r="E1134" s="186" t="s">
        <v>1</v>
      </c>
      <c r="F1134" s="187" t="s">
        <v>5002</v>
      </c>
      <c r="H1134" s="188">
        <v>36.58</v>
      </c>
      <c r="I1134" s="189"/>
      <c r="L1134" s="184"/>
      <c r="M1134" s="190"/>
      <c r="N1134" s="191"/>
      <c r="O1134" s="191"/>
      <c r="P1134" s="191"/>
      <c r="Q1134" s="191"/>
      <c r="R1134" s="191"/>
      <c r="S1134" s="191"/>
      <c r="T1134" s="192"/>
      <c r="AT1134" s="186" t="s">
        <v>280</v>
      </c>
      <c r="AU1134" s="186" t="s">
        <v>88</v>
      </c>
      <c r="AV1134" s="13" t="s">
        <v>88</v>
      </c>
      <c r="AW1134" s="13" t="s">
        <v>29</v>
      </c>
      <c r="AX1134" s="13" t="s">
        <v>75</v>
      </c>
      <c r="AY1134" s="186" t="s">
        <v>271</v>
      </c>
    </row>
    <row r="1135" spans="1:65" s="13" customFormat="1" x14ac:dyDescent="0.1">
      <c r="B1135" s="184"/>
      <c r="D1135" s="185" t="s">
        <v>280</v>
      </c>
      <c r="E1135" s="186" t="s">
        <v>1</v>
      </c>
      <c r="F1135" s="187" t="s">
        <v>5003</v>
      </c>
      <c r="H1135" s="188">
        <v>13.93</v>
      </c>
      <c r="I1135" s="189"/>
      <c r="L1135" s="184"/>
      <c r="M1135" s="190"/>
      <c r="N1135" s="191"/>
      <c r="O1135" s="191"/>
      <c r="P1135" s="191"/>
      <c r="Q1135" s="191"/>
      <c r="R1135" s="191"/>
      <c r="S1135" s="191"/>
      <c r="T1135" s="192"/>
      <c r="AT1135" s="186" t="s">
        <v>280</v>
      </c>
      <c r="AU1135" s="186" t="s">
        <v>88</v>
      </c>
      <c r="AV1135" s="13" t="s">
        <v>88</v>
      </c>
      <c r="AW1135" s="13" t="s">
        <v>29</v>
      </c>
      <c r="AX1135" s="13" t="s">
        <v>75</v>
      </c>
      <c r="AY1135" s="186" t="s">
        <v>271</v>
      </c>
    </row>
    <row r="1136" spans="1:65" s="13" customFormat="1" x14ac:dyDescent="0.1">
      <c r="B1136" s="184"/>
      <c r="D1136" s="185" t="s">
        <v>280</v>
      </c>
      <c r="E1136" s="186" t="s">
        <v>1</v>
      </c>
      <c r="F1136" s="187" t="s">
        <v>5004</v>
      </c>
      <c r="H1136" s="188">
        <v>13.03</v>
      </c>
      <c r="I1136" s="189"/>
      <c r="L1136" s="184"/>
      <c r="M1136" s="190"/>
      <c r="N1136" s="191"/>
      <c r="O1136" s="191"/>
      <c r="P1136" s="191"/>
      <c r="Q1136" s="191"/>
      <c r="R1136" s="191"/>
      <c r="S1136" s="191"/>
      <c r="T1136" s="192"/>
      <c r="AT1136" s="186" t="s">
        <v>280</v>
      </c>
      <c r="AU1136" s="186" t="s">
        <v>88</v>
      </c>
      <c r="AV1136" s="13" t="s">
        <v>88</v>
      </c>
      <c r="AW1136" s="13" t="s">
        <v>29</v>
      </c>
      <c r="AX1136" s="13" t="s">
        <v>75</v>
      </c>
      <c r="AY1136" s="186" t="s">
        <v>271</v>
      </c>
    </row>
    <row r="1137" spans="2:51" s="13" customFormat="1" x14ac:dyDescent="0.1">
      <c r="B1137" s="184"/>
      <c r="D1137" s="185" t="s">
        <v>280</v>
      </c>
      <c r="E1137" s="186" t="s">
        <v>1</v>
      </c>
      <c r="F1137" s="187" t="s">
        <v>5005</v>
      </c>
      <c r="H1137" s="188">
        <v>12.85</v>
      </c>
      <c r="I1137" s="189"/>
      <c r="L1137" s="184"/>
      <c r="M1137" s="190"/>
      <c r="N1137" s="191"/>
      <c r="O1137" s="191"/>
      <c r="P1137" s="191"/>
      <c r="Q1137" s="191"/>
      <c r="R1137" s="191"/>
      <c r="S1137" s="191"/>
      <c r="T1137" s="192"/>
      <c r="AT1137" s="186" t="s">
        <v>280</v>
      </c>
      <c r="AU1137" s="186" t="s">
        <v>88</v>
      </c>
      <c r="AV1137" s="13" t="s">
        <v>88</v>
      </c>
      <c r="AW1137" s="13" t="s">
        <v>29</v>
      </c>
      <c r="AX1137" s="13" t="s">
        <v>75</v>
      </c>
      <c r="AY1137" s="186" t="s">
        <v>271</v>
      </c>
    </row>
    <row r="1138" spans="2:51" s="13" customFormat="1" x14ac:dyDescent="0.1">
      <c r="B1138" s="184"/>
      <c r="D1138" s="185" t="s">
        <v>280</v>
      </c>
      <c r="E1138" s="186" t="s">
        <v>1</v>
      </c>
      <c r="F1138" s="187" t="s">
        <v>5006</v>
      </c>
      <c r="H1138" s="188">
        <v>39.840000000000003</v>
      </c>
      <c r="I1138" s="189"/>
      <c r="L1138" s="184"/>
      <c r="M1138" s="190"/>
      <c r="N1138" s="191"/>
      <c r="O1138" s="191"/>
      <c r="P1138" s="191"/>
      <c r="Q1138" s="191"/>
      <c r="R1138" s="191"/>
      <c r="S1138" s="191"/>
      <c r="T1138" s="192"/>
      <c r="AT1138" s="186" t="s">
        <v>280</v>
      </c>
      <c r="AU1138" s="186" t="s">
        <v>88</v>
      </c>
      <c r="AV1138" s="13" t="s">
        <v>88</v>
      </c>
      <c r="AW1138" s="13" t="s">
        <v>29</v>
      </c>
      <c r="AX1138" s="13" t="s">
        <v>75</v>
      </c>
      <c r="AY1138" s="186" t="s">
        <v>271</v>
      </c>
    </row>
    <row r="1139" spans="2:51" s="13" customFormat="1" x14ac:dyDescent="0.1">
      <c r="B1139" s="184"/>
      <c r="D1139" s="185" t="s">
        <v>280</v>
      </c>
      <c r="E1139" s="186" t="s">
        <v>1</v>
      </c>
      <c r="F1139" s="187" t="s">
        <v>5007</v>
      </c>
      <c r="H1139" s="188">
        <v>23.36</v>
      </c>
      <c r="I1139" s="189"/>
      <c r="L1139" s="184"/>
      <c r="M1139" s="190"/>
      <c r="N1139" s="191"/>
      <c r="O1139" s="191"/>
      <c r="P1139" s="191"/>
      <c r="Q1139" s="191"/>
      <c r="R1139" s="191"/>
      <c r="S1139" s="191"/>
      <c r="T1139" s="192"/>
      <c r="AT1139" s="186" t="s">
        <v>280</v>
      </c>
      <c r="AU1139" s="186" t="s">
        <v>88</v>
      </c>
      <c r="AV1139" s="13" t="s">
        <v>88</v>
      </c>
      <c r="AW1139" s="13" t="s">
        <v>29</v>
      </c>
      <c r="AX1139" s="13" t="s">
        <v>75</v>
      </c>
      <c r="AY1139" s="186" t="s">
        <v>271</v>
      </c>
    </row>
    <row r="1140" spans="2:51" s="13" customFormat="1" x14ac:dyDescent="0.1">
      <c r="B1140" s="184"/>
      <c r="D1140" s="185" t="s">
        <v>280</v>
      </c>
      <c r="E1140" s="186" t="s">
        <v>1</v>
      </c>
      <c r="F1140" s="187" t="s">
        <v>5008</v>
      </c>
      <c r="H1140" s="188">
        <v>15.53</v>
      </c>
      <c r="I1140" s="189"/>
      <c r="L1140" s="184"/>
      <c r="M1140" s="190"/>
      <c r="N1140" s="191"/>
      <c r="O1140" s="191"/>
      <c r="P1140" s="191"/>
      <c r="Q1140" s="191"/>
      <c r="R1140" s="191"/>
      <c r="S1140" s="191"/>
      <c r="T1140" s="192"/>
      <c r="AT1140" s="186" t="s">
        <v>280</v>
      </c>
      <c r="AU1140" s="186" t="s">
        <v>88</v>
      </c>
      <c r="AV1140" s="13" t="s">
        <v>88</v>
      </c>
      <c r="AW1140" s="13" t="s">
        <v>29</v>
      </c>
      <c r="AX1140" s="13" t="s">
        <v>75</v>
      </c>
      <c r="AY1140" s="186" t="s">
        <v>271</v>
      </c>
    </row>
    <row r="1141" spans="2:51" s="13" customFormat="1" x14ac:dyDescent="0.1">
      <c r="B1141" s="184"/>
      <c r="D1141" s="185" t="s">
        <v>280</v>
      </c>
      <c r="E1141" s="186" t="s">
        <v>1</v>
      </c>
      <c r="F1141" s="187" t="s">
        <v>5009</v>
      </c>
      <c r="H1141" s="188">
        <v>15.33</v>
      </c>
      <c r="I1141" s="189"/>
      <c r="L1141" s="184"/>
      <c r="M1141" s="190"/>
      <c r="N1141" s="191"/>
      <c r="O1141" s="191"/>
      <c r="P1141" s="191"/>
      <c r="Q1141" s="191"/>
      <c r="R1141" s="191"/>
      <c r="S1141" s="191"/>
      <c r="T1141" s="192"/>
      <c r="AT1141" s="186" t="s">
        <v>280</v>
      </c>
      <c r="AU1141" s="186" t="s">
        <v>88</v>
      </c>
      <c r="AV1141" s="13" t="s">
        <v>88</v>
      </c>
      <c r="AW1141" s="13" t="s">
        <v>29</v>
      </c>
      <c r="AX1141" s="13" t="s">
        <v>75</v>
      </c>
      <c r="AY1141" s="186" t="s">
        <v>271</v>
      </c>
    </row>
    <row r="1142" spans="2:51" s="13" customFormat="1" x14ac:dyDescent="0.1">
      <c r="B1142" s="184"/>
      <c r="D1142" s="185" t="s">
        <v>280</v>
      </c>
      <c r="E1142" s="186" t="s">
        <v>1</v>
      </c>
      <c r="F1142" s="187" t="s">
        <v>5010</v>
      </c>
      <c r="H1142" s="188">
        <v>37.380000000000003</v>
      </c>
      <c r="I1142" s="189"/>
      <c r="L1142" s="184"/>
      <c r="M1142" s="190"/>
      <c r="N1142" s="191"/>
      <c r="O1142" s="191"/>
      <c r="P1142" s="191"/>
      <c r="Q1142" s="191"/>
      <c r="R1142" s="191"/>
      <c r="S1142" s="191"/>
      <c r="T1142" s="192"/>
      <c r="AT1142" s="186" t="s">
        <v>280</v>
      </c>
      <c r="AU1142" s="186" t="s">
        <v>88</v>
      </c>
      <c r="AV1142" s="13" t="s">
        <v>88</v>
      </c>
      <c r="AW1142" s="13" t="s">
        <v>29</v>
      </c>
      <c r="AX1142" s="13" t="s">
        <v>75</v>
      </c>
      <c r="AY1142" s="186" t="s">
        <v>271</v>
      </c>
    </row>
    <row r="1143" spans="2:51" s="13" customFormat="1" x14ac:dyDescent="0.1">
      <c r="B1143" s="184"/>
      <c r="D1143" s="185" t="s">
        <v>280</v>
      </c>
      <c r="E1143" s="186" t="s">
        <v>1</v>
      </c>
      <c r="F1143" s="187" t="s">
        <v>5011</v>
      </c>
      <c r="H1143" s="188">
        <v>11.38</v>
      </c>
      <c r="I1143" s="189"/>
      <c r="L1143" s="184"/>
      <c r="M1143" s="190"/>
      <c r="N1143" s="191"/>
      <c r="O1143" s="191"/>
      <c r="P1143" s="191"/>
      <c r="Q1143" s="191"/>
      <c r="R1143" s="191"/>
      <c r="S1143" s="191"/>
      <c r="T1143" s="192"/>
      <c r="AT1143" s="186" t="s">
        <v>280</v>
      </c>
      <c r="AU1143" s="186" t="s">
        <v>88</v>
      </c>
      <c r="AV1143" s="13" t="s">
        <v>88</v>
      </c>
      <c r="AW1143" s="13" t="s">
        <v>29</v>
      </c>
      <c r="AX1143" s="13" t="s">
        <v>75</v>
      </c>
      <c r="AY1143" s="186" t="s">
        <v>271</v>
      </c>
    </row>
    <row r="1144" spans="2:51" s="13" customFormat="1" x14ac:dyDescent="0.1">
      <c r="B1144" s="184"/>
      <c r="D1144" s="185" t="s">
        <v>280</v>
      </c>
      <c r="E1144" s="186" t="s">
        <v>1</v>
      </c>
      <c r="F1144" s="187" t="s">
        <v>5012</v>
      </c>
      <c r="H1144" s="188">
        <v>28.67</v>
      </c>
      <c r="I1144" s="189"/>
      <c r="L1144" s="184"/>
      <c r="M1144" s="190"/>
      <c r="N1144" s="191"/>
      <c r="O1144" s="191"/>
      <c r="P1144" s="191"/>
      <c r="Q1144" s="191"/>
      <c r="R1144" s="191"/>
      <c r="S1144" s="191"/>
      <c r="T1144" s="192"/>
      <c r="AT1144" s="186" t="s">
        <v>280</v>
      </c>
      <c r="AU1144" s="186" t="s">
        <v>88</v>
      </c>
      <c r="AV1144" s="13" t="s">
        <v>88</v>
      </c>
      <c r="AW1144" s="13" t="s">
        <v>29</v>
      </c>
      <c r="AX1144" s="13" t="s">
        <v>75</v>
      </c>
      <c r="AY1144" s="186" t="s">
        <v>271</v>
      </c>
    </row>
    <row r="1145" spans="2:51" s="13" customFormat="1" x14ac:dyDescent="0.1">
      <c r="B1145" s="184"/>
      <c r="D1145" s="185" t="s">
        <v>280</v>
      </c>
      <c r="E1145" s="186" t="s">
        <v>1</v>
      </c>
      <c r="F1145" s="187" t="s">
        <v>5013</v>
      </c>
      <c r="H1145" s="188">
        <v>26.47</v>
      </c>
      <c r="I1145" s="189"/>
      <c r="L1145" s="184"/>
      <c r="M1145" s="190"/>
      <c r="N1145" s="191"/>
      <c r="O1145" s="191"/>
      <c r="P1145" s="191"/>
      <c r="Q1145" s="191"/>
      <c r="R1145" s="191"/>
      <c r="S1145" s="191"/>
      <c r="T1145" s="192"/>
      <c r="AT1145" s="186" t="s">
        <v>280</v>
      </c>
      <c r="AU1145" s="186" t="s">
        <v>88</v>
      </c>
      <c r="AV1145" s="13" t="s">
        <v>88</v>
      </c>
      <c r="AW1145" s="13" t="s">
        <v>29</v>
      </c>
      <c r="AX1145" s="13" t="s">
        <v>75</v>
      </c>
      <c r="AY1145" s="186" t="s">
        <v>271</v>
      </c>
    </row>
    <row r="1146" spans="2:51" s="13" customFormat="1" x14ac:dyDescent="0.1">
      <c r="B1146" s="184"/>
      <c r="D1146" s="185" t="s">
        <v>280</v>
      </c>
      <c r="E1146" s="186" t="s">
        <v>1</v>
      </c>
      <c r="F1146" s="187" t="s">
        <v>5014</v>
      </c>
      <c r="H1146" s="188">
        <v>12.57</v>
      </c>
      <c r="I1146" s="189"/>
      <c r="L1146" s="184"/>
      <c r="M1146" s="190"/>
      <c r="N1146" s="191"/>
      <c r="O1146" s="191"/>
      <c r="P1146" s="191"/>
      <c r="Q1146" s="191"/>
      <c r="R1146" s="191"/>
      <c r="S1146" s="191"/>
      <c r="T1146" s="192"/>
      <c r="AT1146" s="186" t="s">
        <v>280</v>
      </c>
      <c r="AU1146" s="186" t="s">
        <v>88</v>
      </c>
      <c r="AV1146" s="13" t="s">
        <v>88</v>
      </c>
      <c r="AW1146" s="13" t="s">
        <v>29</v>
      </c>
      <c r="AX1146" s="13" t="s">
        <v>75</v>
      </c>
      <c r="AY1146" s="186" t="s">
        <v>271</v>
      </c>
    </row>
    <row r="1147" spans="2:51" s="13" customFormat="1" x14ac:dyDescent="0.1">
      <c r="B1147" s="184"/>
      <c r="D1147" s="185" t="s">
        <v>280</v>
      </c>
      <c r="E1147" s="186" t="s">
        <v>1</v>
      </c>
      <c r="F1147" s="187" t="s">
        <v>5015</v>
      </c>
      <c r="H1147" s="188">
        <v>39.200000000000003</v>
      </c>
      <c r="I1147" s="189"/>
      <c r="L1147" s="184"/>
      <c r="M1147" s="190"/>
      <c r="N1147" s="191"/>
      <c r="O1147" s="191"/>
      <c r="P1147" s="191"/>
      <c r="Q1147" s="191"/>
      <c r="R1147" s="191"/>
      <c r="S1147" s="191"/>
      <c r="T1147" s="192"/>
      <c r="AT1147" s="186" t="s">
        <v>280</v>
      </c>
      <c r="AU1147" s="186" t="s">
        <v>88</v>
      </c>
      <c r="AV1147" s="13" t="s">
        <v>88</v>
      </c>
      <c r="AW1147" s="13" t="s">
        <v>29</v>
      </c>
      <c r="AX1147" s="13" t="s">
        <v>75</v>
      </c>
      <c r="AY1147" s="186" t="s">
        <v>271</v>
      </c>
    </row>
    <row r="1148" spans="2:51" s="13" customFormat="1" x14ac:dyDescent="0.1">
      <c r="B1148" s="184"/>
      <c r="D1148" s="185" t="s">
        <v>280</v>
      </c>
      <c r="E1148" s="186" t="s">
        <v>1</v>
      </c>
      <c r="F1148" s="187" t="s">
        <v>5016</v>
      </c>
      <c r="H1148" s="188">
        <v>13.35</v>
      </c>
      <c r="I1148" s="189"/>
      <c r="L1148" s="184"/>
      <c r="M1148" s="190"/>
      <c r="N1148" s="191"/>
      <c r="O1148" s="191"/>
      <c r="P1148" s="191"/>
      <c r="Q1148" s="191"/>
      <c r="R1148" s="191"/>
      <c r="S1148" s="191"/>
      <c r="T1148" s="192"/>
      <c r="AT1148" s="186" t="s">
        <v>280</v>
      </c>
      <c r="AU1148" s="186" t="s">
        <v>88</v>
      </c>
      <c r="AV1148" s="13" t="s">
        <v>88</v>
      </c>
      <c r="AW1148" s="13" t="s">
        <v>29</v>
      </c>
      <c r="AX1148" s="13" t="s">
        <v>75</v>
      </c>
      <c r="AY1148" s="186" t="s">
        <v>271</v>
      </c>
    </row>
    <row r="1149" spans="2:51" s="13" customFormat="1" x14ac:dyDescent="0.1">
      <c r="B1149" s="184"/>
      <c r="D1149" s="185" t="s">
        <v>280</v>
      </c>
      <c r="E1149" s="186" t="s">
        <v>1</v>
      </c>
      <c r="F1149" s="187" t="s">
        <v>5017</v>
      </c>
      <c r="H1149" s="188">
        <v>16.77</v>
      </c>
      <c r="I1149" s="189"/>
      <c r="L1149" s="184"/>
      <c r="M1149" s="190"/>
      <c r="N1149" s="191"/>
      <c r="O1149" s="191"/>
      <c r="P1149" s="191"/>
      <c r="Q1149" s="191"/>
      <c r="R1149" s="191"/>
      <c r="S1149" s="191"/>
      <c r="T1149" s="192"/>
      <c r="AT1149" s="186" t="s">
        <v>280</v>
      </c>
      <c r="AU1149" s="186" t="s">
        <v>88</v>
      </c>
      <c r="AV1149" s="13" t="s">
        <v>88</v>
      </c>
      <c r="AW1149" s="13" t="s">
        <v>29</v>
      </c>
      <c r="AX1149" s="13" t="s">
        <v>75</v>
      </c>
      <c r="AY1149" s="186" t="s">
        <v>271</v>
      </c>
    </row>
    <row r="1150" spans="2:51" s="15" customFormat="1" x14ac:dyDescent="0.1">
      <c r="B1150" s="201"/>
      <c r="D1150" s="185" t="s">
        <v>280</v>
      </c>
      <c r="E1150" s="202" t="s">
        <v>774</v>
      </c>
      <c r="F1150" s="203" t="s">
        <v>293</v>
      </c>
      <c r="H1150" s="204">
        <v>521.94000000000005</v>
      </c>
      <c r="I1150" s="205"/>
      <c r="L1150" s="201"/>
      <c r="M1150" s="206"/>
      <c r="N1150" s="207"/>
      <c r="O1150" s="207"/>
      <c r="P1150" s="207"/>
      <c r="Q1150" s="207"/>
      <c r="R1150" s="207"/>
      <c r="S1150" s="207"/>
      <c r="T1150" s="208"/>
      <c r="AT1150" s="202" t="s">
        <v>280</v>
      </c>
      <c r="AU1150" s="202" t="s">
        <v>88</v>
      </c>
      <c r="AV1150" s="15" t="s">
        <v>286</v>
      </c>
      <c r="AW1150" s="15" t="s">
        <v>29</v>
      </c>
      <c r="AX1150" s="15" t="s">
        <v>75</v>
      </c>
      <c r="AY1150" s="202" t="s">
        <v>271</v>
      </c>
    </row>
    <row r="1151" spans="2:51" s="13" customFormat="1" x14ac:dyDescent="0.1">
      <c r="B1151" s="184"/>
      <c r="D1151" s="185" t="s">
        <v>280</v>
      </c>
      <c r="E1151" s="186" t="s">
        <v>1</v>
      </c>
      <c r="F1151" s="187" t="s">
        <v>2108</v>
      </c>
      <c r="H1151" s="188">
        <v>26.1</v>
      </c>
      <c r="I1151" s="189"/>
      <c r="L1151" s="184"/>
      <c r="M1151" s="190"/>
      <c r="N1151" s="191"/>
      <c r="O1151" s="191"/>
      <c r="P1151" s="191"/>
      <c r="Q1151" s="191"/>
      <c r="R1151" s="191"/>
      <c r="S1151" s="191"/>
      <c r="T1151" s="192"/>
      <c r="AT1151" s="186" t="s">
        <v>280</v>
      </c>
      <c r="AU1151" s="186" t="s">
        <v>88</v>
      </c>
      <c r="AV1151" s="13" t="s">
        <v>88</v>
      </c>
      <c r="AW1151" s="13" t="s">
        <v>29</v>
      </c>
      <c r="AX1151" s="13" t="s">
        <v>75</v>
      </c>
      <c r="AY1151" s="186" t="s">
        <v>271</v>
      </c>
    </row>
    <row r="1152" spans="2:51" s="14" customFormat="1" x14ac:dyDescent="0.1">
      <c r="B1152" s="193"/>
      <c r="D1152" s="185" t="s">
        <v>280</v>
      </c>
      <c r="E1152" s="194" t="s">
        <v>1</v>
      </c>
      <c r="F1152" s="195" t="s">
        <v>282</v>
      </c>
      <c r="H1152" s="196">
        <v>548.04</v>
      </c>
      <c r="I1152" s="197"/>
      <c r="L1152" s="193"/>
      <c r="M1152" s="198"/>
      <c r="N1152" s="199"/>
      <c r="O1152" s="199"/>
      <c r="P1152" s="199"/>
      <c r="Q1152" s="199"/>
      <c r="R1152" s="199"/>
      <c r="S1152" s="199"/>
      <c r="T1152" s="200"/>
      <c r="AT1152" s="194" t="s">
        <v>280</v>
      </c>
      <c r="AU1152" s="194" t="s">
        <v>88</v>
      </c>
      <c r="AV1152" s="14" t="s">
        <v>278</v>
      </c>
      <c r="AW1152" s="14" t="s">
        <v>29</v>
      </c>
      <c r="AX1152" s="14" t="s">
        <v>82</v>
      </c>
      <c r="AY1152" s="194" t="s">
        <v>271</v>
      </c>
    </row>
    <row r="1153" spans="1:65" s="2" customFormat="1" ht="16.5" customHeight="1" x14ac:dyDescent="0.15">
      <c r="A1153" s="35"/>
      <c r="B1153" s="141"/>
      <c r="C1153" s="224" t="s">
        <v>779</v>
      </c>
      <c r="D1153" s="224" t="s">
        <v>1138</v>
      </c>
      <c r="E1153" s="226" t="s">
        <v>2110</v>
      </c>
      <c r="F1153" s="227" t="s">
        <v>2111</v>
      </c>
      <c r="G1153" s="228" t="s">
        <v>319</v>
      </c>
      <c r="H1153" s="229">
        <v>548.04</v>
      </c>
      <c r="I1153" s="230"/>
      <c r="J1153" s="229">
        <f>ROUND(I1153*H1153,2)</f>
        <v>0</v>
      </c>
      <c r="K1153" s="231"/>
      <c r="L1153" s="232"/>
      <c r="M1153" s="233" t="s">
        <v>1</v>
      </c>
      <c r="N1153" s="234" t="s">
        <v>41</v>
      </c>
      <c r="O1153" s="61"/>
      <c r="P1153" s="181">
        <f>O1153*H1153</f>
        <v>0</v>
      </c>
      <c r="Q1153" s="181">
        <v>1.2E-4</v>
      </c>
      <c r="R1153" s="181">
        <f>Q1153*H1153</f>
        <v>6.5764799999999998E-2</v>
      </c>
      <c r="S1153" s="181">
        <v>0</v>
      </c>
      <c r="T1153" s="182">
        <f>S1153*H1153</f>
        <v>0</v>
      </c>
      <c r="U1153" s="35"/>
      <c r="V1153" s="35"/>
      <c r="W1153" s="35"/>
      <c r="X1153" s="35"/>
      <c r="Y1153" s="35"/>
      <c r="Z1153" s="35"/>
      <c r="AA1153" s="35"/>
      <c r="AB1153" s="35"/>
      <c r="AC1153" s="35"/>
      <c r="AD1153" s="35"/>
      <c r="AE1153" s="35"/>
      <c r="AR1153" s="183" t="s">
        <v>478</v>
      </c>
      <c r="AT1153" s="183" t="s">
        <v>1138</v>
      </c>
      <c r="AU1153" s="183" t="s">
        <v>88</v>
      </c>
      <c r="AY1153" s="18" t="s">
        <v>271</v>
      </c>
      <c r="BE1153" s="105">
        <f>IF(N1153="základná",J1153,0)</f>
        <v>0</v>
      </c>
      <c r="BF1153" s="105">
        <f>IF(N1153="znížená",J1153,0)</f>
        <v>0</v>
      </c>
      <c r="BG1153" s="105">
        <f>IF(N1153="zákl. prenesená",J1153,0)</f>
        <v>0</v>
      </c>
      <c r="BH1153" s="105">
        <f>IF(N1153="zníž. prenesená",J1153,0)</f>
        <v>0</v>
      </c>
      <c r="BI1153" s="105">
        <f>IF(N1153="nulová",J1153,0)</f>
        <v>0</v>
      </c>
      <c r="BJ1153" s="18" t="s">
        <v>88</v>
      </c>
      <c r="BK1153" s="105">
        <f>ROUND(I1153*H1153,2)</f>
        <v>0</v>
      </c>
      <c r="BL1153" s="18" t="s">
        <v>367</v>
      </c>
      <c r="BM1153" s="183" t="s">
        <v>5018</v>
      </c>
    </row>
    <row r="1154" spans="1:65" s="13" customFormat="1" x14ac:dyDescent="0.1">
      <c r="B1154" s="184"/>
      <c r="D1154" s="185" t="s">
        <v>280</v>
      </c>
      <c r="F1154" s="187" t="s">
        <v>5019</v>
      </c>
      <c r="H1154" s="188">
        <v>548.04</v>
      </c>
      <c r="I1154" s="189"/>
      <c r="L1154" s="184"/>
      <c r="M1154" s="190"/>
      <c r="N1154" s="191"/>
      <c r="O1154" s="191"/>
      <c r="P1154" s="191"/>
      <c r="Q1154" s="191"/>
      <c r="R1154" s="191"/>
      <c r="S1154" s="191"/>
      <c r="T1154" s="192"/>
      <c r="AT1154" s="186" t="s">
        <v>280</v>
      </c>
      <c r="AU1154" s="186" t="s">
        <v>88</v>
      </c>
      <c r="AV1154" s="13" t="s">
        <v>88</v>
      </c>
      <c r="AW1154" s="13" t="s">
        <v>3</v>
      </c>
      <c r="AX1154" s="13" t="s">
        <v>82</v>
      </c>
      <c r="AY1154" s="186" t="s">
        <v>271</v>
      </c>
    </row>
    <row r="1155" spans="1:65" s="2" customFormat="1" ht="16.5" customHeight="1" x14ac:dyDescent="0.15">
      <c r="A1155" s="35"/>
      <c r="B1155" s="141"/>
      <c r="C1155" s="172" t="s">
        <v>2176</v>
      </c>
      <c r="D1155" s="172" t="s">
        <v>274</v>
      </c>
      <c r="E1155" s="173" t="s">
        <v>2115</v>
      </c>
      <c r="F1155" s="174" t="s">
        <v>2116</v>
      </c>
      <c r="G1155" s="175" t="s">
        <v>277</v>
      </c>
      <c r="H1155" s="176">
        <v>109.89</v>
      </c>
      <c r="I1155" s="177"/>
      <c r="J1155" s="176">
        <f>ROUND(I1155*H1155,2)</f>
        <v>0</v>
      </c>
      <c r="K1155" s="178"/>
      <c r="L1155" s="36"/>
      <c r="M1155" s="179" t="s">
        <v>1</v>
      </c>
      <c r="N1155" s="180" t="s">
        <v>41</v>
      </c>
      <c r="O1155" s="61"/>
      <c r="P1155" s="181">
        <f>O1155*H1155</f>
        <v>0</v>
      </c>
      <c r="Q1155" s="181">
        <v>6.0000000000000002E-5</v>
      </c>
      <c r="R1155" s="181">
        <f>Q1155*H1155</f>
        <v>6.5934000000000001E-3</v>
      </c>
      <c r="S1155" s="181">
        <v>0</v>
      </c>
      <c r="T1155" s="182">
        <f>S1155*H1155</f>
        <v>0</v>
      </c>
      <c r="U1155" s="35"/>
      <c r="V1155" s="35"/>
      <c r="W1155" s="35"/>
      <c r="X1155" s="35"/>
      <c r="Y1155" s="35"/>
      <c r="Z1155" s="35"/>
      <c r="AA1155" s="35"/>
      <c r="AB1155" s="35"/>
      <c r="AC1155" s="35"/>
      <c r="AD1155" s="35"/>
      <c r="AE1155" s="35"/>
      <c r="AR1155" s="183" t="s">
        <v>367</v>
      </c>
      <c r="AT1155" s="183" t="s">
        <v>274</v>
      </c>
      <c r="AU1155" s="183" t="s">
        <v>88</v>
      </c>
      <c r="AY1155" s="18" t="s">
        <v>271</v>
      </c>
      <c r="BE1155" s="105">
        <f>IF(N1155="základná",J1155,0)</f>
        <v>0</v>
      </c>
      <c r="BF1155" s="105">
        <f>IF(N1155="znížená",J1155,0)</f>
        <v>0</v>
      </c>
      <c r="BG1155" s="105">
        <f>IF(N1155="zákl. prenesená",J1155,0)</f>
        <v>0</v>
      </c>
      <c r="BH1155" s="105">
        <f>IF(N1155="zníž. prenesená",J1155,0)</f>
        <v>0</v>
      </c>
      <c r="BI1155" s="105">
        <f>IF(N1155="nulová",J1155,0)</f>
        <v>0</v>
      </c>
      <c r="BJ1155" s="18" t="s">
        <v>88</v>
      </c>
      <c r="BK1155" s="105">
        <f>ROUND(I1155*H1155,2)</f>
        <v>0</v>
      </c>
      <c r="BL1155" s="18" t="s">
        <v>367</v>
      </c>
      <c r="BM1155" s="183" t="s">
        <v>5020</v>
      </c>
    </row>
    <row r="1156" spans="1:65" s="13" customFormat="1" x14ac:dyDescent="0.1">
      <c r="B1156" s="184"/>
      <c r="D1156" s="185" t="s">
        <v>280</v>
      </c>
      <c r="E1156" s="186" t="s">
        <v>1</v>
      </c>
      <c r="F1156" s="187" t="s">
        <v>2118</v>
      </c>
      <c r="H1156" s="188">
        <v>109.89</v>
      </c>
      <c r="I1156" s="189"/>
      <c r="L1156" s="184"/>
      <c r="M1156" s="190"/>
      <c r="N1156" s="191"/>
      <c r="O1156" s="191"/>
      <c r="P1156" s="191"/>
      <c r="Q1156" s="191"/>
      <c r="R1156" s="191"/>
      <c r="S1156" s="191"/>
      <c r="T1156" s="192"/>
      <c r="AT1156" s="186" t="s">
        <v>280</v>
      </c>
      <c r="AU1156" s="186" t="s">
        <v>88</v>
      </c>
      <c r="AV1156" s="13" t="s">
        <v>88</v>
      </c>
      <c r="AW1156" s="13" t="s">
        <v>29</v>
      </c>
      <c r="AX1156" s="13" t="s">
        <v>75</v>
      </c>
      <c r="AY1156" s="186" t="s">
        <v>271</v>
      </c>
    </row>
    <row r="1157" spans="1:65" s="14" customFormat="1" x14ac:dyDescent="0.1">
      <c r="B1157" s="193"/>
      <c r="D1157" s="185" t="s">
        <v>280</v>
      </c>
      <c r="E1157" s="194" t="s">
        <v>1</v>
      </c>
      <c r="F1157" s="195" t="s">
        <v>282</v>
      </c>
      <c r="H1157" s="196">
        <v>109.89</v>
      </c>
      <c r="I1157" s="197"/>
      <c r="L1157" s="193"/>
      <c r="M1157" s="198"/>
      <c r="N1157" s="199"/>
      <c r="O1157" s="199"/>
      <c r="P1157" s="199"/>
      <c r="Q1157" s="199"/>
      <c r="R1157" s="199"/>
      <c r="S1157" s="199"/>
      <c r="T1157" s="200"/>
      <c r="AT1157" s="194" t="s">
        <v>280</v>
      </c>
      <c r="AU1157" s="194" t="s">
        <v>88</v>
      </c>
      <c r="AV1157" s="14" t="s">
        <v>278</v>
      </c>
      <c r="AW1157" s="14" t="s">
        <v>29</v>
      </c>
      <c r="AX1157" s="14" t="s">
        <v>82</v>
      </c>
      <c r="AY1157" s="194" t="s">
        <v>271</v>
      </c>
    </row>
    <row r="1158" spans="1:65" s="2" customFormat="1" ht="16.5" customHeight="1" x14ac:dyDescent="0.15">
      <c r="A1158" s="35"/>
      <c r="B1158" s="141"/>
      <c r="C1158" s="224" t="s">
        <v>2180</v>
      </c>
      <c r="D1158" s="224" t="s">
        <v>1138</v>
      </c>
      <c r="E1158" s="226" t="s">
        <v>2120</v>
      </c>
      <c r="F1158" s="227" t="s">
        <v>2121</v>
      </c>
      <c r="G1158" s="228" t="s">
        <v>277</v>
      </c>
      <c r="H1158" s="229">
        <v>115.38</v>
      </c>
      <c r="I1158" s="230"/>
      <c r="J1158" s="229">
        <f>ROUND(I1158*H1158,2)</f>
        <v>0</v>
      </c>
      <c r="K1158" s="231"/>
      <c r="L1158" s="232"/>
      <c r="M1158" s="233" t="s">
        <v>1</v>
      </c>
      <c r="N1158" s="234" t="s">
        <v>41</v>
      </c>
      <c r="O1158" s="61"/>
      <c r="P1158" s="181">
        <f>O1158*H1158</f>
        <v>0</v>
      </c>
      <c r="Q1158" s="181">
        <v>5.7600000000000004E-3</v>
      </c>
      <c r="R1158" s="181">
        <f>Q1158*H1158</f>
        <v>0.66458879999999998</v>
      </c>
      <c r="S1158" s="181">
        <v>0</v>
      </c>
      <c r="T1158" s="182">
        <f>S1158*H1158</f>
        <v>0</v>
      </c>
      <c r="U1158" s="35"/>
      <c r="V1158" s="35"/>
      <c r="W1158" s="35"/>
      <c r="X1158" s="35"/>
      <c r="Y1158" s="35"/>
      <c r="Z1158" s="35"/>
      <c r="AA1158" s="35"/>
      <c r="AB1158" s="35"/>
      <c r="AC1158" s="35"/>
      <c r="AD1158" s="35"/>
      <c r="AE1158" s="35"/>
      <c r="AR1158" s="183" t="s">
        <v>478</v>
      </c>
      <c r="AT1158" s="183" t="s">
        <v>1138</v>
      </c>
      <c r="AU1158" s="183" t="s">
        <v>88</v>
      </c>
      <c r="AY1158" s="18" t="s">
        <v>271</v>
      </c>
      <c r="BE1158" s="105">
        <f>IF(N1158="základná",J1158,0)</f>
        <v>0</v>
      </c>
      <c r="BF1158" s="105">
        <f>IF(N1158="znížená",J1158,0)</f>
        <v>0</v>
      </c>
      <c r="BG1158" s="105">
        <f>IF(N1158="zákl. prenesená",J1158,0)</f>
        <v>0</v>
      </c>
      <c r="BH1158" s="105">
        <f>IF(N1158="zníž. prenesená",J1158,0)</f>
        <v>0</v>
      </c>
      <c r="BI1158" s="105">
        <f>IF(N1158="nulová",J1158,0)</f>
        <v>0</v>
      </c>
      <c r="BJ1158" s="18" t="s">
        <v>88</v>
      </c>
      <c r="BK1158" s="105">
        <f>ROUND(I1158*H1158,2)</f>
        <v>0</v>
      </c>
      <c r="BL1158" s="18" t="s">
        <v>367</v>
      </c>
      <c r="BM1158" s="183" t="s">
        <v>5021</v>
      </c>
    </row>
    <row r="1159" spans="1:65" s="13" customFormat="1" x14ac:dyDescent="0.1">
      <c r="B1159" s="184"/>
      <c r="D1159" s="185" t="s">
        <v>280</v>
      </c>
      <c r="F1159" s="187" t="s">
        <v>2123</v>
      </c>
      <c r="H1159" s="188">
        <v>115.38</v>
      </c>
      <c r="I1159" s="189"/>
      <c r="L1159" s="184"/>
      <c r="M1159" s="190"/>
      <c r="N1159" s="191"/>
      <c r="O1159" s="191"/>
      <c r="P1159" s="191"/>
      <c r="Q1159" s="191"/>
      <c r="R1159" s="191"/>
      <c r="S1159" s="191"/>
      <c r="T1159" s="192"/>
      <c r="AT1159" s="186" t="s">
        <v>280</v>
      </c>
      <c r="AU1159" s="186" t="s">
        <v>88</v>
      </c>
      <c r="AV1159" s="13" t="s">
        <v>88</v>
      </c>
      <c r="AW1159" s="13" t="s">
        <v>3</v>
      </c>
      <c r="AX1159" s="13" t="s">
        <v>82</v>
      </c>
      <c r="AY1159" s="186" t="s">
        <v>271</v>
      </c>
    </row>
    <row r="1160" spans="1:65" s="2" customFormat="1" ht="33" customHeight="1" x14ac:dyDescent="0.15">
      <c r="A1160" s="35"/>
      <c r="B1160" s="141"/>
      <c r="C1160" s="172" t="s">
        <v>2186</v>
      </c>
      <c r="D1160" s="289" t="s">
        <v>274</v>
      </c>
      <c r="E1160" s="173" t="s">
        <v>2125</v>
      </c>
      <c r="F1160" s="174" t="s">
        <v>6742</v>
      </c>
      <c r="G1160" s="175" t="s">
        <v>277</v>
      </c>
      <c r="H1160" s="176">
        <v>244.89</v>
      </c>
      <c r="I1160" s="177"/>
      <c r="J1160" s="176">
        <f>ROUND(I1160*H1160,2)</f>
        <v>0</v>
      </c>
      <c r="K1160" s="178"/>
      <c r="L1160" s="36"/>
      <c r="M1160" s="179" t="s">
        <v>1</v>
      </c>
      <c r="N1160" s="180" t="s">
        <v>41</v>
      </c>
      <c r="O1160" s="61"/>
      <c r="P1160" s="181">
        <f>O1160*H1160</f>
        <v>0</v>
      </c>
      <c r="Q1160" s="181">
        <v>1.1E-4</v>
      </c>
      <c r="R1160" s="181">
        <f>Q1160*H1160</f>
        <v>2.6937900000000001E-2</v>
      </c>
      <c r="S1160" s="181">
        <v>0</v>
      </c>
      <c r="T1160" s="182">
        <f>S1160*H1160</f>
        <v>0</v>
      </c>
      <c r="U1160" s="35"/>
      <c r="V1160" s="35"/>
      <c r="W1160" s="35"/>
      <c r="X1160" s="35"/>
      <c r="Y1160" s="35"/>
      <c r="Z1160" s="35"/>
      <c r="AA1160" s="35"/>
      <c r="AB1160" s="35"/>
      <c r="AC1160" s="35"/>
      <c r="AD1160" s="35"/>
      <c r="AE1160" s="35"/>
      <c r="AR1160" s="183" t="s">
        <v>367</v>
      </c>
      <c r="AT1160" s="183" t="s">
        <v>274</v>
      </c>
      <c r="AU1160" s="183" t="s">
        <v>88</v>
      </c>
      <c r="AY1160" s="18" t="s">
        <v>271</v>
      </c>
      <c r="BE1160" s="105">
        <f>IF(N1160="základná",J1160,0)</f>
        <v>0</v>
      </c>
      <c r="BF1160" s="105">
        <f>IF(N1160="znížená",J1160,0)</f>
        <v>0</v>
      </c>
      <c r="BG1160" s="105">
        <f>IF(N1160="zákl. prenesená",J1160,0)</f>
        <v>0</v>
      </c>
      <c r="BH1160" s="105">
        <f>IF(N1160="zníž. prenesená",J1160,0)</f>
        <v>0</v>
      </c>
      <c r="BI1160" s="105">
        <f>IF(N1160="nulová",J1160,0)</f>
        <v>0</v>
      </c>
      <c r="BJ1160" s="18" t="s">
        <v>88</v>
      </c>
      <c r="BK1160" s="105">
        <f>ROUND(I1160*H1160,2)</f>
        <v>0</v>
      </c>
      <c r="BL1160" s="18" t="s">
        <v>367</v>
      </c>
      <c r="BM1160" s="183" t="s">
        <v>5022</v>
      </c>
    </row>
    <row r="1161" spans="1:65" s="13" customFormat="1" x14ac:dyDescent="0.1">
      <c r="B1161" s="184"/>
      <c r="D1161" s="185" t="s">
        <v>280</v>
      </c>
      <c r="E1161" s="186" t="s">
        <v>1</v>
      </c>
      <c r="F1161" s="187" t="s">
        <v>5023</v>
      </c>
      <c r="H1161" s="188">
        <v>12.09</v>
      </c>
      <c r="I1161" s="189"/>
      <c r="L1161" s="184"/>
      <c r="M1161" s="190"/>
      <c r="N1161" s="191"/>
      <c r="O1161" s="191"/>
      <c r="P1161" s="191"/>
      <c r="Q1161" s="191"/>
      <c r="R1161" s="191"/>
      <c r="S1161" s="191"/>
      <c r="T1161" s="192"/>
      <c r="AT1161" s="186" t="s">
        <v>280</v>
      </c>
      <c r="AU1161" s="186" t="s">
        <v>88</v>
      </c>
      <c r="AV1161" s="13" t="s">
        <v>88</v>
      </c>
      <c r="AW1161" s="13" t="s">
        <v>29</v>
      </c>
      <c r="AX1161" s="13" t="s">
        <v>75</v>
      </c>
      <c r="AY1161" s="186" t="s">
        <v>271</v>
      </c>
    </row>
    <row r="1162" spans="1:65" s="13" customFormat="1" x14ac:dyDescent="0.1">
      <c r="B1162" s="184"/>
      <c r="D1162" s="185" t="s">
        <v>280</v>
      </c>
      <c r="E1162" s="186" t="s">
        <v>1</v>
      </c>
      <c r="F1162" s="187" t="s">
        <v>5024</v>
      </c>
      <c r="H1162" s="188">
        <v>95.34</v>
      </c>
      <c r="I1162" s="189"/>
      <c r="L1162" s="184"/>
      <c r="M1162" s="190"/>
      <c r="N1162" s="191"/>
      <c r="O1162" s="191"/>
      <c r="P1162" s="191"/>
      <c r="Q1162" s="191"/>
      <c r="R1162" s="191"/>
      <c r="S1162" s="191"/>
      <c r="T1162" s="192"/>
      <c r="AT1162" s="186" t="s">
        <v>280</v>
      </c>
      <c r="AU1162" s="186" t="s">
        <v>88</v>
      </c>
      <c r="AV1162" s="13" t="s">
        <v>88</v>
      </c>
      <c r="AW1162" s="13" t="s">
        <v>29</v>
      </c>
      <c r="AX1162" s="13" t="s">
        <v>75</v>
      </c>
      <c r="AY1162" s="186" t="s">
        <v>271</v>
      </c>
    </row>
    <row r="1163" spans="1:65" s="13" customFormat="1" x14ac:dyDescent="0.1">
      <c r="B1163" s="184"/>
      <c r="D1163" s="185" t="s">
        <v>280</v>
      </c>
      <c r="E1163" s="186" t="s">
        <v>1</v>
      </c>
      <c r="F1163" s="187" t="s">
        <v>5025</v>
      </c>
      <c r="H1163" s="188">
        <v>95.55</v>
      </c>
      <c r="I1163" s="189"/>
      <c r="L1163" s="184"/>
      <c r="M1163" s="190"/>
      <c r="N1163" s="191"/>
      <c r="O1163" s="191"/>
      <c r="P1163" s="191"/>
      <c r="Q1163" s="191"/>
      <c r="R1163" s="191"/>
      <c r="S1163" s="191"/>
      <c r="T1163" s="192"/>
      <c r="AT1163" s="186" t="s">
        <v>280</v>
      </c>
      <c r="AU1163" s="186" t="s">
        <v>88</v>
      </c>
      <c r="AV1163" s="13" t="s">
        <v>88</v>
      </c>
      <c r="AW1163" s="13" t="s">
        <v>29</v>
      </c>
      <c r="AX1163" s="13" t="s">
        <v>75</v>
      </c>
      <c r="AY1163" s="186" t="s">
        <v>271</v>
      </c>
    </row>
    <row r="1164" spans="1:65" s="13" customFormat="1" x14ac:dyDescent="0.1">
      <c r="B1164" s="184"/>
      <c r="D1164" s="185" t="s">
        <v>280</v>
      </c>
      <c r="E1164" s="186" t="s">
        <v>1</v>
      </c>
      <c r="F1164" s="187" t="s">
        <v>5026</v>
      </c>
      <c r="H1164" s="188">
        <v>18.16</v>
      </c>
      <c r="I1164" s="189"/>
      <c r="L1164" s="184"/>
      <c r="M1164" s="190"/>
      <c r="N1164" s="191"/>
      <c r="O1164" s="191"/>
      <c r="P1164" s="191"/>
      <c r="Q1164" s="191"/>
      <c r="R1164" s="191"/>
      <c r="S1164" s="191"/>
      <c r="T1164" s="192"/>
      <c r="AT1164" s="186" t="s">
        <v>280</v>
      </c>
      <c r="AU1164" s="186" t="s">
        <v>88</v>
      </c>
      <c r="AV1164" s="13" t="s">
        <v>88</v>
      </c>
      <c r="AW1164" s="13" t="s">
        <v>29</v>
      </c>
      <c r="AX1164" s="13" t="s">
        <v>75</v>
      </c>
      <c r="AY1164" s="186" t="s">
        <v>271</v>
      </c>
    </row>
    <row r="1165" spans="1:65" s="13" customFormat="1" x14ac:dyDescent="0.1">
      <c r="B1165" s="184"/>
      <c r="D1165" s="185" t="s">
        <v>280</v>
      </c>
      <c r="E1165" s="186" t="s">
        <v>1</v>
      </c>
      <c r="F1165" s="187" t="s">
        <v>5027</v>
      </c>
      <c r="H1165" s="188">
        <v>12.09</v>
      </c>
      <c r="I1165" s="189"/>
      <c r="L1165" s="184"/>
      <c r="M1165" s="190"/>
      <c r="N1165" s="191"/>
      <c r="O1165" s="191"/>
      <c r="P1165" s="191"/>
      <c r="Q1165" s="191"/>
      <c r="R1165" s="191"/>
      <c r="S1165" s="191"/>
      <c r="T1165" s="192"/>
      <c r="AT1165" s="186" t="s">
        <v>280</v>
      </c>
      <c r="AU1165" s="186" t="s">
        <v>88</v>
      </c>
      <c r="AV1165" s="13" t="s">
        <v>88</v>
      </c>
      <c r="AW1165" s="13" t="s">
        <v>29</v>
      </c>
      <c r="AX1165" s="13" t="s">
        <v>75</v>
      </c>
      <c r="AY1165" s="186" t="s">
        <v>271</v>
      </c>
    </row>
    <row r="1166" spans="1:65" s="15" customFormat="1" x14ac:dyDescent="0.1">
      <c r="B1166" s="201"/>
      <c r="D1166" s="185" t="s">
        <v>280</v>
      </c>
      <c r="E1166" s="202" t="s">
        <v>1</v>
      </c>
      <c r="F1166" s="203" t="s">
        <v>293</v>
      </c>
      <c r="H1166" s="204">
        <v>233.23</v>
      </c>
      <c r="I1166" s="205"/>
      <c r="L1166" s="201"/>
      <c r="M1166" s="206"/>
      <c r="N1166" s="207"/>
      <c r="O1166" s="207"/>
      <c r="P1166" s="207"/>
      <c r="Q1166" s="207"/>
      <c r="R1166" s="207"/>
      <c r="S1166" s="207"/>
      <c r="T1166" s="208"/>
      <c r="AT1166" s="202" t="s">
        <v>280</v>
      </c>
      <c r="AU1166" s="202" t="s">
        <v>88</v>
      </c>
      <c r="AV1166" s="15" t="s">
        <v>286</v>
      </c>
      <c r="AW1166" s="15" t="s">
        <v>29</v>
      </c>
      <c r="AX1166" s="15" t="s">
        <v>75</v>
      </c>
      <c r="AY1166" s="202" t="s">
        <v>271</v>
      </c>
    </row>
    <row r="1167" spans="1:65" s="13" customFormat="1" x14ac:dyDescent="0.1">
      <c r="B1167" s="184"/>
      <c r="D1167" s="185" t="s">
        <v>280</v>
      </c>
      <c r="E1167" s="186" t="s">
        <v>1</v>
      </c>
      <c r="F1167" s="187" t="s">
        <v>5028</v>
      </c>
      <c r="H1167" s="188">
        <v>11.66</v>
      </c>
      <c r="I1167" s="189"/>
      <c r="L1167" s="184"/>
      <c r="M1167" s="190"/>
      <c r="N1167" s="191"/>
      <c r="O1167" s="191"/>
      <c r="P1167" s="191"/>
      <c r="Q1167" s="191"/>
      <c r="R1167" s="191"/>
      <c r="S1167" s="191"/>
      <c r="T1167" s="192"/>
      <c r="AT1167" s="186" t="s">
        <v>280</v>
      </c>
      <c r="AU1167" s="186" t="s">
        <v>88</v>
      </c>
      <c r="AV1167" s="13" t="s">
        <v>88</v>
      </c>
      <c r="AW1167" s="13" t="s">
        <v>29</v>
      </c>
      <c r="AX1167" s="13" t="s">
        <v>75</v>
      </c>
      <c r="AY1167" s="186" t="s">
        <v>271</v>
      </c>
    </row>
    <row r="1168" spans="1:65" s="14" customFormat="1" x14ac:dyDescent="0.1">
      <c r="B1168" s="193"/>
      <c r="D1168" s="185" t="s">
        <v>280</v>
      </c>
      <c r="E1168" s="194" t="s">
        <v>1</v>
      </c>
      <c r="F1168" s="195" t="s">
        <v>282</v>
      </c>
      <c r="H1168" s="196">
        <v>244.89</v>
      </c>
      <c r="I1168" s="197"/>
      <c r="L1168" s="193"/>
      <c r="M1168" s="198"/>
      <c r="N1168" s="199"/>
      <c r="O1168" s="199"/>
      <c r="P1168" s="199"/>
      <c r="Q1168" s="199"/>
      <c r="R1168" s="199"/>
      <c r="S1168" s="199"/>
      <c r="T1168" s="200"/>
      <c r="AT1168" s="194" t="s">
        <v>280</v>
      </c>
      <c r="AU1168" s="194" t="s">
        <v>88</v>
      </c>
      <c r="AV1168" s="14" t="s">
        <v>278</v>
      </c>
      <c r="AW1168" s="14" t="s">
        <v>29</v>
      </c>
      <c r="AX1168" s="14" t="s">
        <v>82</v>
      </c>
      <c r="AY1168" s="194" t="s">
        <v>271</v>
      </c>
    </row>
    <row r="1169" spans="1:65" s="2" customFormat="1" ht="33" customHeight="1" x14ac:dyDescent="0.15">
      <c r="A1169" s="35"/>
      <c r="B1169" s="141"/>
      <c r="C1169" s="172" t="s">
        <v>2190</v>
      </c>
      <c r="D1169" s="172" t="s">
        <v>274</v>
      </c>
      <c r="E1169" s="173" t="s">
        <v>2135</v>
      </c>
      <c r="F1169" s="174" t="s">
        <v>2136</v>
      </c>
      <c r="G1169" s="175" t="s">
        <v>2137</v>
      </c>
      <c r="H1169" s="176">
        <v>1</v>
      </c>
      <c r="I1169" s="177"/>
      <c r="J1169" s="176">
        <f>ROUND(I1169*H1169,2)</f>
        <v>0</v>
      </c>
      <c r="K1169" s="178"/>
      <c r="L1169" s="36"/>
      <c r="M1169" s="179" t="s">
        <v>1</v>
      </c>
      <c r="N1169" s="180" t="s">
        <v>41</v>
      </c>
      <c r="O1169" s="61"/>
      <c r="P1169" s="181">
        <f>O1169*H1169</f>
        <v>0</v>
      </c>
      <c r="Q1169" s="181">
        <v>3.0000000000000001E-5</v>
      </c>
      <c r="R1169" s="181">
        <f>Q1169*H1169</f>
        <v>3.0000000000000001E-5</v>
      </c>
      <c r="S1169" s="181">
        <v>0</v>
      </c>
      <c r="T1169" s="182">
        <f>S1169*H1169</f>
        <v>0</v>
      </c>
      <c r="U1169" s="35"/>
      <c r="V1169" s="35"/>
      <c r="W1169" s="35"/>
      <c r="X1169" s="35"/>
      <c r="Y1169" s="35"/>
      <c r="Z1169" s="35"/>
      <c r="AA1169" s="35"/>
      <c r="AB1169" s="35"/>
      <c r="AC1169" s="35"/>
      <c r="AD1169" s="35"/>
      <c r="AE1169" s="35"/>
      <c r="AR1169" s="183" t="s">
        <v>367</v>
      </c>
      <c r="AT1169" s="183" t="s">
        <v>274</v>
      </c>
      <c r="AU1169" s="183" t="s">
        <v>88</v>
      </c>
      <c r="AY1169" s="18" t="s">
        <v>271</v>
      </c>
      <c r="BE1169" s="105">
        <f>IF(N1169="základná",J1169,0)</f>
        <v>0</v>
      </c>
      <c r="BF1169" s="105">
        <f>IF(N1169="znížená",J1169,0)</f>
        <v>0</v>
      </c>
      <c r="BG1169" s="105">
        <f>IF(N1169="zákl. prenesená",J1169,0)</f>
        <v>0</v>
      </c>
      <c r="BH1169" s="105">
        <f>IF(N1169="zníž. prenesená",J1169,0)</f>
        <v>0</v>
      </c>
      <c r="BI1169" s="105">
        <f>IF(N1169="nulová",J1169,0)</f>
        <v>0</v>
      </c>
      <c r="BJ1169" s="18" t="s">
        <v>88</v>
      </c>
      <c r="BK1169" s="105">
        <f>ROUND(I1169*H1169,2)</f>
        <v>0</v>
      </c>
      <c r="BL1169" s="18" t="s">
        <v>367</v>
      </c>
      <c r="BM1169" s="183" t="s">
        <v>5029</v>
      </c>
    </row>
    <row r="1170" spans="1:65" s="2" customFormat="1" ht="21.75" customHeight="1" x14ac:dyDescent="0.15">
      <c r="A1170" s="35"/>
      <c r="B1170" s="141"/>
      <c r="C1170" s="172" t="s">
        <v>2192</v>
      </c>
      <c r="D1170" s="172" t="s">
        <v>274</v>
      </c>
      <c r="E1170" s="173" t="s">
        <v>2140</v>
      </c>
      <c r="F1170" s="174" t="s">
        <v>2141</v>
      </c>
      <c r="G1170" s="175" t="s">
        <v>319</v>
      </c>
      <c r="H1170" s="176">
        <v>172.4</v>
      </c>
      <c r="I1170" s="177"/>
      <c r="J1170" s="176">
        <f>ROUND(I1170*H1170,2)</f>
        <v>0</v>
      </c>
      <c r="K1170" s="178"/>
      <c r="L1170" s="36"/>
      <c r="M1170" s="179" t="s">
        <v>1</v>
      </c>
      <c r="N1170" s="180" t="s">
        <v>41</v>
      </c>
      <c r="O1170" s="61"/>
      <c r="P1170" s="181">
        <f>O1170*H1170</f>
        <v>0</v>
      </c>
      <c r="Q1170" s="181">
        <v>2.1499999999999999E-4</v>
      </c>
      <c r="R1170" s="181">
        <f>Q1170*H1170</f>
        <v>3.7066000000000002E-2</v>
      </c>
      <c r="S1170" s="181">
        <v>0</v>
      </c>
      <c r="T1170" s="182">
        <f>S1170*H1170</f>
        <v>0</v>
      </c>
      <c r="U1170" s="35"/>
      <c r="V1170" s="35"/>
      <c r="W1170" s="35"/>
      <c r="X1170" s="35"/>
      <c r="Y1170" s="35"/>
      <c r="Z1170" s="35"/>
      <c r="AA1170" s="35"/>
      <c r="AB1170" s="35"/>
      <c r="AC1170" s="35"/>
      <c r="AD1170" s="35"/>
      <c r="AE1170" s="35"/>
      <c r="AR1170" s="183" t="s">
        <v>367</v>
      </c>
      <c r="AT1170" s="183" t="s">
        <v>274</v>
      </c>
      <c r="AU1170" s="183" t="s">
        <v>88</v>
      </c>
      <c r="AY1170" s="18" t="s">
        <v>271</v>
      </c>
      <c r="BE1170" s="105">
        <f>IF(N1170="základná",J1170,0)</f>
        <v>0</v>
      </c>
      <c r="BF1170" s="105">
        <f>IF(N1170="znížená",J1170,0)</f>
        <v>0</v>
      </c>
      <c r="BG1170" s="105">
        <f>IF(N1170="zákl. prenesená",J1170,0)</f>
        <v>0</v>
      </c>
      <c r="BH1170" s="105">
        <f>IF(N1170="zníž. prenesená",J1170,0)</f>
        <v>0</v>
      </c>
      <c r="BI1170" s="105">
        <f>IF(N1170="nulová",J1170,0)</f>
        <v>0</v>
      </c>
      <c r="BJ1170" s="18" t="s">
        <v>88</v>
      </c>
      <c r="BK1170" s="105">
        <f>ROUND(I1170*H1170,2)</f>
        <v>0</v>
      </c>
      <c r="BL1170" s="18" t="s">
        <v>367</v>
      </c>
      <c r="BM1170" s="183" t="s">
        <v>5030</v>
      </c>
    </row>
    <row r="1171" spans="1:65" s="13" customFormat="1" x14ac:dyDescent="0.1">
      <c r="B1171" s="184"/>
      <c r="D1171" s="185" t="s">
        <v>280</v>
      </c>
      <c r="E1171" s="186" t="s">
        <v>1</v>
      </c>
      <c r="F1171" s="187" t="s">
        <v>5031</v>
      </c>
      <c r="H1171" s="188">
        <v>151.34</v>
      </c>
      <c r="I1171" s="189"/>
      <c r="L1171" s="184"/>
      <c r="M1171" s="190"/>
      <c r="N1171" s="191"/>
      <c r="O1171" s="191"/>
      <c r="P1171" s="191"/>
      <c r="Q1171" s="191"/>
      <c r="R1171" s="191"/>
      <c r="S1171" s="191"/>
      <c r="T1171" s="192"/>
      <c r="AT1171" s="186" t="s">
        <v>280</v>
      </c>
      <c r="AU1171" s="186" t="s">
        <v>88</v>
      </c>
      <c r="AV1171" s="13" t="s">
        <v>88</v>
      </c>
      <c r="AW1171" s="13" t="s">
        <v>29</v>
      </c>
      <c r="AX1171" s="13" t="s">
        <v>75</v>
      </c>
      <c r="AY1171" s="186" t="s">
        <v>271</v>
      </c>
    </row>
    <row r="1172" spans="1:65" s="13" customFormat="1" x14ac:dyDescent="0.1">
      <c r="B1172" s="184"/>
      <c r="D1172" s="185" t="s">
        <v>280</v>
      </c>
      <c r="E1172" s="186" t="s">
        <v>1</v>
      </c>
      <c r="F1172" s="187" t="s">
        <v>5032</v>
      </c>
      <c r="H1172" s="188">
        <v>7.82</v>
      </c>
      <c r="I1172" s="189"/>
      <c r="L1172" s="184"/>
      <c r="M1172" s="190"/>
      <c r="N1172" s="191"/>
      <c r="O1172" s="191"/>
      <c r="P1172" s="191"/>
      <c r="Q1172" s="191"/>
      <c r="R1172" s="191"/>
      <c r="S1172" s="191"/>
      <c r="T1172" s="192"/>
      <c r="AT1172" s="186" t="s">
        <v>280</v>
      </c>
      <c r="AU1172" s="186" t="s">
        <v>88</v>
      </c>
      <c r="AV1172" s="13" t="s">
        <v>88</v>
      </c>
      <c r="AW1172" s="13" t="s">
        <v>29</v>
      </c>
      <c r="AX1172" s="13" t="s">
        <v>75</v>
      </c>
      <c r="AY1172" s="186" t="s">
        <v>271</v>
      </c>
    </row>
    <row r="1173" spans="1:65" s="13" customFormat="1" x14ac:dyDescent="0.1">
      <c r="B1173" s="184"/>
      <c r="D1173" s="185" t="s">
        <v>280</v>
      </c>
      <c r="E1173" s="186" t="s">
        <v>1</v>
      </c>
      <c r="F1173" s="187" t="s">
        <v>5033</v>
      </c>
      <c r="H1173" s="188">
        <v>7.12</v>
      </c>
      <c r="I1173" s="189"/>
      <c r="L1173" s="184"/>
      <c r="M1173" s="190"/>
      <c r="N1173" s="191"/>
      <c r="O1173" s="191"/>
      <c r="P1173" s="191"/>
      <c r="Q1173" s="191"/>
      <c r="R1173" s="191"/>
      <c r="S1173" s="191"/>
      <c r="T1173" s="192"/>
      <c r="AT1173" s="186" t="s">
        <v>280</v>
      </c>
      <c r="AU1173" s="186" t="s">
        <v>88</v>
      </c>
      <c r="AV1173" s="13" t="s">
        <v>88</v>
      </c>
      <c r="AW1173" s="13" t="s">
        <v>29</v>
      </c>
      <c r="AX1173" s="13" t="s">
        <v>75</v>
      </c>
      <c r="AY1173" s="186" t="s">
        <v>271</v>
      </c>
    </row>
    <row r="1174" spans="1:65" s="13" customFormat="1" x14ac:dyDescent="0.1">
      <c r="B1174" s="184"/>
      <c r="D1174" s="185" t="s">
        <v>280</v>
      </c>
      <c r="E1174" s="186" t="s">
        <v>1</v>
      </c>
      <c r="F1174" s="187" t="s">
        <v>5034</v>
      </c>
      <c r="H1174" s="188">
        <v>6.12</v>
      </c>
      <c r="I1174" s="189"/>
      <c r="L1174" s="184"/>
      <c r="M1174" s="190"/>
      <c r="N1174" s="191"/>
      <c r="O1174" s="191"/>
      <c r="P1174" s="191"/>
      <c r="Q1174" s="191"/>
      <c r="R1174" s="191"/>
      <c r="S1174" s="191"/>
      <c r="T1174" s="192"/>
      <c r="AT1174" s="186" t="s">
        <v>280</v>
      </c>
      <c r="AU1174" s="186" t="s">
        <v>88</v>
      </c>
      <c r="AV1174" s="13" t="s">
        <v>88</v>
      </c>
      <c r="AW1174" s="13" t="s">
        <v>29</v>
      </c>
      <c r="AX1174" s="13" t="s">
        <v>75</v>
      </c>
      <c r="AY1174" s="186" t="s">
        <v>271</v>
      </c>
    </row>
    <row r="1175" spans="1:65" s="14" customFormat="1" x14ac:dyDescent="0.1">
      <c r="B1175" s="193"/>
      <c r="D1175" s="185" t="s">
        <v>280</v>
      </c>
      <c r="E1175" s="194" t="s">
        <v>1</v>
      </c>
      <c r="F1175" s="195" t="s">
        <v>282</v>
      </c>
      <c r="H1175" s="196">
        <v>172.4</v>
      </c>
      <c r="I1175" s="197"/>
      <c r="L1175" s="193"/>
      <c r="M1175" s="198"/>
      <c r="N1175" s="199"/>
      <c r="O1175" s="199"/>
      <c r="P1175" s="199"/>
      <c r="Q1175" s="199"/>
      <c r="R1175" s="199"/>
      <c r="S1175" s="199"/>
      <c r="T1175" s="200"/>
      <c r="AT1175" s="194" t="s">
        <v>280</v>
      </c>
      <c r="AU1175" s="194" t="s">
        <v>88</v>
      </c>
      <c r="AV1175" s="14" t="s">
        <v>278</v>
      </c>
      <c r="AW1175" s="14" t="s">
        <v>29</v>
      </c>
      <c r="AX1175" s="14" t="s">
        <v>82</v>
      </c>
      <c r="AY1175" s="194" t="s">
        <v>271</v>
      </c>
    </row>
    <row r="1176" spans="1:65" s="2" customFormat="1" ht="33" customHeight="1" x14ac:dyDescent="0.15">
      <c r="A1176" s="35"/>
      <c r="B1176" s="141"/>
      <c r="C1176" s="224" t="s">
        <v>2196</v>
      </c>
      <c r="D1176" s="224" t="s">
        <v>1138</v>
      </c>
      <c r="E1176" s="226" t="s">
        <v>2147</v>
      </c>
      <c r="F1176" s="227" t="s">
        <v>2148</v>
      </c>
      <c r="G1176" s="228" t="s">
        <v>319</v>
      </c>
      <c r="H1176" s="229">
        <v>181.02</v>
      </c>
      <c r="I1176" s="230"/>
      <c r="J1176" s="229">
        <f>ROUND(I1176*H1176,2)</f>
        <v>0</v>
      </c>
      <c r="K1176" s="231"/>
      <c r="L1176" s="232"/>
      <c r="M1176" s="233" t="s">
        <v>1</v>
      </c>
      <c r="N1176" s="234" t="s">
        <v>41</v>
      </c>
      <c r="O1176" s="61"/>
      <c r="P1176" s="181">
        <f>O1176*H1176</f>
        <v>0</v>
      </c>
      <c r="Q1176" s="181">
        <v>1E-4</v>
      </c>
      <c r="R1176" s="181">
        <f>Q1176*H1176</f>
        <v>1.8102000000000004E-2</v>
      </c>
      <c r="S1176" s="181">
        <v>0</v>
      </c>
      <c r="T1176" s="182">
        <f>S1176*H1176</f>
        <v>0</v>
      </c>
      <c r="U1176" s="35"/>
      <c r="V1176" s="35"/>
      <c r="W1176" s="35"/>
      <c r="X1176" s="35"/>
      <c r="Y1176" s="35"/>
      <c r="Z1176" s="35"/>
      <c r="AA1176" s="35"/>
      <c r="AB1176" s="35"/>
      <c r="AC1176" s="35"/>
      <c r="AD1176" s="35"/>
      <c r="AE1176" s="35"/>
      <c r="AR1176" s="183" t="s">
        <v>478</v>
      </c>
      <c r="AT1176" s="183" t="s">
        <v>1138</v>
      </c>
      <c r="AU1176" s="183" t="s">
        <v>88</v>
      </c>
      <c r="AY1176" s="18" t="s">
        <v>271</v>
      </c>
      <c r="BE1176" s="105">
        <f>IF(N1176="základná",J1176,0)</f>
        <v>0</v>
      </c>
      <c r="BF1176" s="105">
        <f>IF(N1176="znížená",J1176,0)</f>
        <v>0</v>
      </c>
      <c r="BG1176" s="105">
        <f>IF(N1176="zákl. prenesená",J1176,0)</f>
        <v>0</v>
      </c>
      <c r="BH1176" s="105">
        <f>IF(N1176="zníž. prenesená",J1176,0)</f>
        <v>0</v>
      </c>
      <c r="BI1176" s="105">
        <f>IF(N1176="nulová",J1176,0)</f>
        <v>0</v>
      </c>
      <c r="BJ1176" s="18" t="s">
        <v>88</v>
      </c>
      <c r="BK1176" s="105">
        <f>ROUND(I1176*H1176,2)</f>
        <v>0</v>
      </c>
      <c r="BL1176" s="18" t="s">
        <v>367</v>
      </c>
      <c r="BM1176" s="183" t="s">
        <v>5035</v>
      </c>
    </row>
    <row r="1177" spans="1:65" s="2" customFormat="1" ht="33" customHeight="1" x14ac:dyDescent="0.15">
      <c r="A1177" s="35"/>
      <c r="B1177" s="141"/>
      <c r="C1177" s="224" t="s">
        <v>2200</v>
      </c>
      <c r="D1177" s="224" t="s">
        <v>1138</v>
      </c>
      <c r="E1177" s="226" t="s">
        <v>2151</v>
      </c>
      <c r="F1177" s="227" t="s">
        <v>2152</v>
      </c>
      <c r="G1177" s="228" t="s">
        <v>319</v>
      </c>
      <c r="H1177" s="229">
        <v>181.02</v>
      </c>
      <c r="I1177" s="230"/>
      <c r="J1177" s="229">
        <f>ROUND(I1177*H1177,2)</f>
        <v>0</v>
      </c>
      <c r="K1177" s="231"/>
      <c r="L1177" s="232"/>
      <c r="M1177" s="233" t="s">
        <v>1</v>
      </c>
      <c r="N1177" s="234" t="s">
        <v>41</v>
      </c>
      <c r="O1177" s="61"/>
      <c r="P1177" s="181">
        <f>O1177*H1177</f>
        <v>0</v>
      </c>
      <c r="Q1177" s="181">
        <v>1E-4</v>
      </c>
      <c r="R1177" s="181">
        <f>Q1177*H1177</f>
        <v>1.8102000000000004E-2</v>
      </c>
      <c r="S1177" s="181">
        <v>0</v>
      </c>
      <c r="T1177" s="182">
        <f>S1177*H1177</f>
        <v>0</v>
      </c>
      <c r="U1177" s="35"/>
      <c r="V1177" s="35"/>
      <c r="W1177" s="35"/>
      <c r="X1177" s="35"/>
      <c r="Y1177" s="35"/>
      <c r="Z1177" s="35"/>
      <c r="AA1177" s="35"/>
      <c r="AB1177" s="35"/>
      <c r="AC1177" s="35"/>
      <c r="AD1177" s="35"/>
      <c r="AE1177" s="35"/>
      <c r="AR1177" s="183" t="s">
        <v>478</v>
      </c>
      <c r="AT1177" s="183" t="s">
        <v>1138</v>
      </c>
      <c r="AU1177" s="183" t="s">
        <v>88</v>
      </c>
      <c r="AY1177" s="18" t="s">
        <v>271</v>
      </c>
      <c r="BE1177" s="105">
        <f>IF(N1177="základná",J1177,0)</f>
        <v>0</v>
      </c>
      <c r="BF1177" s="105">
        <f>IF(N1177="znížená",J1177,0)</f>
        <v>0</v>
      </c>
      <c r="BG1177" s="105">
        <f>IF(N1177="zákl. prenesená",J1177,0)</f>
        <v>0</v>
      </c>
      <c r="BH1177" s="105">
        <f>IF(N1177="zníž. prenesená",J1177,0)</f>
        <v>0</v>
      </c>
      <c r="BI1177" s="105">
        <f>IF(N1177="nulová",J1177,0)</f>
        <v>0</v>
      </c>
      <c r="BJ1177" s="18" t="s">
        <v>88</v>
      </c>
      <c r="BK1177" s="105">
        <f>ROUND(I1177*H1177,2)</f>
        <v>0</v>
      </c>
      <c r="BL1177" s="18" t="s">
        <v>367</v>
      </c>
      <c r="BM1177" s="183" t="s">
        <v>5036</v>
      </c>
    </row>
    <row r="1178" spans="1:65" s="2" customFormat="1" ht="21.75" customHeight="1" x14ac:dyDescent="0.15">
      <c r="A1178" s="35"/>
      <c r="B1178" s="141"/>
      <c r="C1178" s="224" t="s">
        <v>2204</v>
      </c>
      <c r="D1178" s="225" t="s">
        <v>1138</v>
      </c>
      <c r="E1178" s="226" t="s">
        <v>2155</v>
      </c>
      <c r="F1178" s="227" t="s">
        <v>2156</v>
      </c>
      <c r="G1178" s="228" t="s">
        <v>302</v>
      </c>
      <c r="H1178" s="229">
        <v>23</v>
      </c>
      <c r="I1178" s="230"/>
      <c r="J1178" s="229">
        <f>ROUND(I1178*H1178,2)</f>
        <v>0</v>
      </c>
      <c r="K1178" s="231"/>
      <c r="L1178" s="232"/>
      <c r="M1178" s="233" t="s">
        <v>1</v>
      </c>
      <c r="N1178" s="234" t="s">
        <v>41</v>
      </c>
      <c r="O1178" s="61"/>
      <c r="P1178" s="181">
        <f>O1178*H1178</f>
        <v>0</v>
      </c>
      <c r="Q1178" s="181">
        <v>3.2000000000000001E-2</v>
      </c>
      <c r="R1178" s="181">
        <f>Q1178*H1178</f>
        <v>0.73599999999999999</v>
      </c>
      <c r="S1178" s="181">
        <v>0</v>
      </c>
      <c r="T1178" s="182">
        <f>S1178*H1178</f>
        <v>0</v>
      </c>
      <c r="U1178" s="35"/>
      <c r="V1178" s="35"/>
      <c r="W1178" s="35"/>
      <c r="X1178" s="35"/>
      <c r="Y1178" s="35"/>
      <c r="Z1178" s="35"/>
      <c r="AA1178" s="35"/>
      <c r="AB1178" s="35"/>
      <c r="AC1178" s="35"/>
      <c r="AD1178" s="35"/>
      <c r="AE1178" s="35"/>
      <c r="AR1178" s="183" t="s">
        <v>478</v>
      </c>
      <c r="AT1178" s="183" t="s">
        <v>1138</v>
      </c>
      <c r="AU1178" s="183" t="s">
        <v>88</v>
      </c>
      <c r="AY1178" s="18" t="s">
        <v>271</v>
      </c>
      <c r="BE1178" s="105">
        <f>IF(N1178="základná",J1178,0)</f>
        <v>0</v>
      </c>
      <c r="BF1178" s="105">
        <f>IF(N1178="znížená",J1178,0)</f>
        <v>0</v>
      </c>
      <c r="BG1178" s="105">
        <f>IF(N1178="zákl. prenesená",J1178,0)</f>
        <v>0</v>
      </c>
      <c r="BH1178" s="105">
        <f>IF(N1178="zníž. prenesená",J1178,0)</f>
        <v>0</v>
      </c>
      <c r="BI1178" s="105">
        <f>IF(N1178="nulová",J1178,0)</f>
        <v>0</v>
      </c>
      <c r="BJ1178" s="18" t="s">
        <v>88</v>
      </c>
      <c r="BK1178" s="105">
        <f>ROUND(I1178*H1178,2)</f>
        <v>0</v>
      </c>
      <c r="BL1178" s="18" t="s">
        <v>367</v>
      </c>
      <c r="BM1178" s="183" t="s">
        <v>5037</v>
      </c>
    </row>
    <row r="1179" spans="1:65" s="2" customFormat="1" ht="16.5" x14ac:dyDescent="0.1">
      <c r="A1179" s="35"/>
      <c r="B1179" s="36"/>
      <c r="C1179" s="35"/>
      <c r="D1179" s="185" t="s">
        <v>1142</v>
      </c>
      <c r="E1179" s="35"/>
      <c r="F1179" s="235" t="s">
        <v>1143</v>
      </c>
      <c r="G1179" s="35"/>
      <c r="H1179" s="35"/>
      <c r="I1179" s="142"/>
      <c r="J1179" s="35"/>
      <c r="K1179" s="35"/>
      <c r="L1179" s="36"/>
      <c r="M1179" s="236"/>
      <c r="N1179" s="237"/>
      <c r="O1179" s="61"/>
      <c r="P1179" s="61"/>
      <c r="Q1179" s="61"/>
      <c r="R1179" s="61"/>
      <c r="S1179" s="61"/>
      <c r="T1179" s="62"/>
      <c r="U1179" s="35"/>
      <c r="V1179" s="35"/>
      <c r="W1179" s="35"/>
      <c r="X1179" s="35"/>
      <c r="Y1179" s="35"/>
      <c r="Z1179" s="35"/>
      <c r="AA1179" s="35"/>
      <c r="AB1179" s="35"/>
      <c r="AC1179" s="35"/>
      <c r="AD1179" s="35"/>
      <c r="AE1179" s="35"/>
      <c r="AT1179" s="18" t="s">
        <v>1142</v>
      </c>
      <c r="AU1179" s="18" t="s">
        <v>88</v>
      </c>
    </row>
    <row r="1180" spans="1:65" s="2" customFormat="1" ht="21.75" customHeight="1" x14ac:dyDescent="0.15">
      <c r="A1180" s="35"/>
      <c r="B1180" s="141"/>
      <c r="C1180" s="224" t="s">
        <v>2208</v>
      </c>
      <c r="D1180" s="224" t="s">
        <v>1138</v>
      </c>
      <c r="E1180" s="226" t="s">
        <v>2159</v>
      </c>
      <c r="F1180" s="227" t="s">
        <v>5038</v>
      </c>
      <c r="G1180" s="228" t="s">
        <v>302</v>
      </c>
      <c r="H1180" s="229">
        <v>1</v>
      </c>
      <c r="I1180" s="230"/>
      <c r="J1180" s="229">
        <f>ROUND(I1180*H1180,2)</f>
        <v>0</v>
      </c>
      <c r="K1180" s="231"/>
      <c r="L1180" s="232"/>
      <c r="M1180" s="233" t="s">
        <v>1</v>
      </c>
      <c r="N1180" s="234" t="s">
        <v>41</v>
      </c>
      <c r="O1180" s="61"/>
      <c r="P1180" s="181">
        <f>O1180*H1180</f>
        <v>0</v>
      </c>
      <c r="Q1180" s="181">
        <v>3.2000000000000001E-2</v>
      </c>
      <c r="R1180" s="181">
        <f>Q1180*H1180</f>
        <v>3.2000000000000001E-2</v>
      </c>
      <c r="S1180" s="181">
        <v>0</v>
      </c>
      <c r="T1180" s="182">
        <f>S1180*H1180</f>
        <v>0</v>
      </c>
      <c r="U1180" s="35"/>
      <c r="V1180" s="35"/>
      <c r="W1180" s="35"/>
      <c r="X1180" s="35"/>
      <c r="Y1180" s="35"/>
      <c r="Z1180" s="35"/>
      <c r="AA1180" s="35"/>
      <c r="AB1180" s="35"/>
      <c r="AC1180" s="35"/>
      <c r="AD1180" s="35"/>
      <c r="AE1180" s="35"/>
      <c r="AR1180" s="183" t="s">
        <v>478</v>
      </c>
      <c r="AT1180" s="183" t="s">
        <v>1138</v>
      </c>
      <c r="AU1180" s="183" t="s">
        <v>88</v>
      </c>
      <c r="AY1180" s="18" t="s">
        <v>271</v>
      </c>
      <c r="BE1180" s="105">
        <f>IF(N1180="základná",J1180,0)</f>
        <v>0</v>
      </c>
      <c r="BF1180" s="105">
        <f>IF(N1180="znížená",J1180,0)</f>
        <v>0</v>
      </c>
      <c r="BG1180" s="105">
        <f>IF(N1180="zákl. prenesená",J1180,0)</f>
        <v>0</v>
      </c>
      <c r="BH1180" s="105">
        <f>IF(N1180="zníž. prenesená",J1180,0)</f>
        <v>0</v>
      </c>
      <c r="BI1180" s="105">
        <f>IF(N1180="nulová",J1180,0)</f>
        <v>0</v>
      </c>
      <c r="BJ1180" s="18" t="s">
        <v>88</v>
      </c>
      <c r="BK1180" s="105">
        <f>ROUND(I1180*H1180,2)</f>
        <v>0</v>
      </c>
      <c r="BL1180" s="18" t="s">
        <v>367</v>
      </c>
      <c r="BM1180" s="183" t="s">
        <v>5039</v>
      </c>
    </row>
    <row r="1181" spans="1:65" s="2" customFormat="1" ht="21.75" customHeight="1" x14ac:dyDescent="0.15">
      <c r="A1181" s="35"/>
      <c r="B1181" s="141"/>
      <c r="C1181" s="224" t="s">
        <v>2212</v>
      </c>
      <c r="D1181" s="224" t="s">
        <v>1138</v>
      </c>
      <c r="E1181" s="226" t="s">
        <v>2163</v>
      </c>
      <c r="F1181" s="227" t="s">
        <v>5040</v>
      </c>
      <c r="G1181" s="228" t="s">
        <v>302</v>
      </c>
      <c r="H1181" s="229">
        <v>1</v>
      </c>
      <c r="I1181" s="230"/>
      <c r="J1181" s="229">
        <f>ROUND(I1181*H1181,2)</f>
        <v>0</v>
      </c>
      <c r="K1181" s="231"/>
      <c r="L1181" s="232"/>
      <c r="M1181" s="233" t="s">
        <v>1</v>
      </c>
      <c r="N1181" s="234" t="s">
        <v>41</v>
      </c>
      <c r="O1181" s="61"/>
      <c r="P1181" s="181">
        <f>O1181*H1181</f>
        <v>0</v>
      </c>
      <c r="Q1181" s="181">
        <v>3.2000000000000001E-2</v>
      </c>
      <c r="R1181" s="181">
        <f>Q1181*H1181</f>
        <v>3.2000000000000001E-2</v>
      </c>
      <c r="S1181" s="181">
        <v>0</v>
      </c>
      <c r="T1181" s="182">
        <f>S1181*H1181</f>
        <v>0</v>
      </c>
      <c r="U1181" s="35"/>
      <c r="V1181" s="35"/>
      <c r="W1181" s="35"/>
      <c r="X1181" s="35"/>
      <c r="Y1181" s="35"/>
      <c r="Z1181" s="35"/>
      <c r="AA1181" s="35"/>
      <c r="AB1181" s="35"/>
      <c r="AC1181" s="35"/>
      <c r="AD1181" s="35"/>
      <c r="AE1181" s="35"/>
      <c r="AR1181" s="183" t="s">
        <v>478</v>
      </c>
      <c r="AT1181" s="183" t="s">
        <v>1138</v>
      </c>
      <c r="AU1181" s="183" t="s">
        <v>88</v>
      </c>
      <c r="AY1181" s="18" t="s">
        <v>271</v>
      </c>
      <c r="BE1181" s="105">
        <f>IF(N1181="základná",J1181,0)</f>
        <v>0</v>
      </c>
      <c r="BF1181" s="105">
        <f>IF(N1181="znížená",J1181,0)</f>
        <v>0</v>
      </c>
      <c r="BG1181" s="105">
        <f>IF(N1181="zákl. prenesená",J1181,0)</f>
        <v>0</v>
      </c>
      <c r="BH1181" s="105">
        <f>IF(N1181="zníž. prenesená",J1181,0)</f>
        <v>0</v>
      </c>
      <c r="BI1181" s="105">
        <f>IF(N1181="nulová",J1181,0)</f>
        <v>0</v>
      </c>
      <c r="BJ1181" s="18" t="s">
        <v>88</v>
      </c>
      <c r="BK1181" s="105">
        <f>ROUND(I1181*H1181,2)</f>
        <v>0</v>
      </c>
      <c r="BL1181" s="18" t="s">
        <v>367</v>
      </c>
      <c r="BM1181" s="183" t="s">
        <v>5041</v>
      </c>
    </row>
    <row r="1182" spans="1:65" s="2" customFormat="1" ht="21.75" customHeight="1" x14ac:dyDescent="0.15">
      <c r="A1182" s="35"/>
      <c r="B1182" s="141"/>
      <c r="C1182" s="224" t="s">
        <v>2216</v>
      </c>
      <c r="D1182" s="224" t="s">
        <v>1138</v>
      </c>
      <c r="E1182" s="226" t="s">
        <v>5042</v>
      </c>
      <c r="F1182" s="227" t="s">
        <v>5043</v>
      </c>
      <c r="G1182" s="228" t="s">
        <v>302</v>
      </c>
      <c r="H1182" s="229">
        <v>1</v>
      </c>
      <c r="I1182" s="230"/>
      <c r="J1182" s="229">
        <f>ROUND(I1182*H1182,2)</f>
        <v>0</v>
      </c>
      <c r="K1182" s="231"/>
      <c r="L1182" s="232"/>
      <c r="M1182" s="233" t="s">
        <v>1</v>
      </c>
      <c r="N1182" s="234" t="s">
        <v>41</v>
      </c>
      <c r="O1182" s="61"/>
      <c r="P1182" s="181">
        <f>O1182*H1182</f>
        <v>0</v>
      </c>
      <c r="Q1182" s="181">
        <v>3.2000000000000001E-2</v>
      </c>
      <c r="R1182" s="181">
        <f>Q1182*H1182</f>
        <v>3.2000000000000001E-2</v>
      </c>
      <c r="S1182" s="181">
        <v>0</v>
      </c>
      <c r="T1182" s="182">
        <f>S1182*H1182</f>
        <v>0</v>
      </c>
      <c r="U1182" s="35"/>
      <c r="V1182" s="35"/>
      <c r="W1182" s="35"/>
      <c r="X1182" s="35"/>
      <c r="Y1182" s="35"/>
      <c r="Z1182" s="35"/>
      <c r="AA1182" s="35"/>
      <c r="AB1182" s="35"/>
      <c r="AC1182" s="35"/>
      <c r="AD1182" s="35"/>
      <c r="AE1182" s="35"/>
      <c r="AR1182" s="183" t="s">
        <v>478</v>
      </c>
      <c r="AT1182" s="183" t="s">
        <v>1138</v>
      </c>
      <c r="AU1182" s="183" t="s">
        <v>88</v>
      </c>
      <c r="AY1182" s="18" t="s">
        <v>271</v>
      </c>
      <c r="BE1182" s="105">
        <f>IF(N1182="základná",J1182,0)</f>
        <v>0</v>
      </c>
      <c r="BF1182" s="105">
        <f>IF(N1182="znížená",J1182,0)</f>
        <v>0</v>
      </c>
      <c r="BG1182" s="105">
        <f>IF(N1182="zákl. prenesená",J1182,0)</f>
        <v>0</v>
      </c>
      <c r="BH1182" s="105">
        <f>IF(N1182="zníž. prenesená",J1182,0)</f>
        <v>0</v>
      </c>
      <c r="BI1182" s="105">
        <f>IF(N1182="nulová",J1182,0)</f>
        <v>0</v>
      </c>
      <c r="BJ1182" s="18" t="s">
        <v>88</v>
      </c>
      <c r="BK1182" s="105">
        <f>ROUND(I1182*H1182,2)</f>
        <v>0</v>
      </c>
      <c r="BL1182" s="18" t="s">
        <v>367</v>
      </c>
      <c r="BM1182" s="183" t="s">
        <v>5044</v>
      </c>
    </row>
    <row r="1183" spans="1:65" s="2" customFormat="1" ht="33" customHeight="1" x14ac:dyDescent="0.15">
      <c r="A1183" s="35"/>
      <c r="B1183" s="141"/>
      <c r="C1183" s="172" t="s">
        <v>2220</v>
      </c>
      <c r="D1183" s="172" t="s">
        <v>274</v>
      </c>
      <c r="E1183" s="173" t="s">
        <v>2181</v>
      </c>
      <c r="F1183" s="174" t="s">
        <v>2182</v>
      </c>
      <c r="G1183" s="175" t="s">
        <v>302</v>
      </c>
      <c r="H1183" s="176">
        <v>10</v>
      </c>
      <c r="I1183" s="177"/>
      <c r="J1183" s="176">
        <f>ROUND(I1183*H1183,2)</f>
        <v>0</v>
      </c>
      <c r="K1183" s="178"/>
      <c r="L1183" s="36"/>
      <c r="M1183" s="179" t="s">
        <v>1</v>
      </c>
      <c r="N1183" s="180" t="s">
        <v>41</v>
      </c>
      <c r="O1183" s="61"/>
      <c r="P1183" s="181">
        <f>O1183*H1183</f>
        <v>0</v>
      </c>
      <c r="Q1183" s="181">
        <v>0</v>
      </c>
      <c r="R1183" s="181">
        <f>Q1183*H1183</f>
        <v>0</v>
      </c>
      <c r="S1183" s="181">
        <v>0</v>
      </c>
      <c r="T1183" s="182">
        <f>S1183*H1183</f>
        <v>0</v>
      </c>
      <c r="U1183" s="35"/>
      <c r="V1183" s="35"/>
      <c r="W1183" s="35"/>
      <c r="X1183" s="35"/>
      <c r="Y1183" s="35"/>
      <c r="Z1183" s="35"/>
      <c r="AA1183" s="35"/>
      <c r="AB1183" s="35"/>
      <c r="AC1183" s="35"/>
      <c r="AD1183" s="35"/>
      <c r="AE1183" s="35"/>
      <c r="AR1183" s="183" t="s">
        <v>367</v>
      </c>
      <c r="AT1183" s="183" t="s">
        <v>274</v>
      </c>
      <c r="AU1183" s="183" t="s">
        <v>88</v>
      </c>
      <c r="AY1183" s="18" t="s">
        <v>271</v>
      </c>
      <c r="BE1183" s="105">
        <f>IF(N1183="základná",J1183,0)</f>
        <v>0</v>
      </c>
      <c r="BF1183" s="105">
        <f>IF(N1183="znížená",J1183,0)</f>
        <v>0</v>
      </c>
      <c r="BG1183" s="105">
        <f>IF(N1183="zákl. prenesená",J1183,0)</f>
        <v>0</v>
      </c>
      <c r="BH1183" s="105">
        <f>IF(N1183="zníž. prenesená",J1183,0)</f>
        <v>0</v>
      </c>
      <c r="BI1183" s="105">
        <f>IF(N1183="nulová",J1183,0)</f>
        <v>0</v>
      </c>
      <c r="BJ1183" s="18" t="s">
        <v>88</v>
      </c>
      <c r="BK1183" s="105">
        <f>ROUND(I1183*H1183,2)</f>
        <v>0</v>
      </c>
      <c r="BL1183" s="18" t="s">
        <v>367</v>
      </c>
      <c r="BM1183" s="183" t="s">
        <v>5045</v>
      </c>
    </row>
    <row r="1184" spans="1:65" s="13" customFormat="1" x14ac:dyDescent="0.1">
      <c r="B1184" s="184"/>
      <c r="D1184" s="185" t="s">
        <v>280</v>
      </c>
      <c r="E1184" s="186" t="s">
        <v>1</v>
      </c>
      <c r="F1184" s="187" t="s">
        <v>5046</v>
      </c>
      <c r="H1184" s="188">
        <v>2</v>
      </c>
      <c r="I1184" s="189"/>
      <c r="L1184" s="184"/>
      <c r="M1184" s="190"/>
      <c r="N1184" s="191"/>
      <c r="O1184" s="191"/>
      <c r="P1184" s="191"/>
      <c r="Q1184" s="191"/>
      <c r="R1184" s="191"/>
      <c r="S1184" s="191"/>
      <c r="T1184" s="192"/>
      <c r="AT1184" s="186" t="s">
        <v>280</v>
      </c>
      <c r="AU1184" s="186" t="s">
        <v>88</v>
      </c>
      <c r="AV1184" s="13" t="s">
        <v>88</v>
      </c>
      <c r="AW1184" s="13" t="s">
        <v>29</v>
      </c>
      <c r="AX1184" s="13" t="s">
        <v>75</v>
      </c>
      <c r="AY1184" s="186" t="s">
        <v>271</v>
      </c>
    </row>
    <row r="1185" spans="1:65" s="13" customFormat="1" x14ac:dyDescent="0.1">
      <c r="B1185" s="184"/>
      <c r="D1185" s="185" t="s">
        <v>280</v>
      </c>
      <c r="E1185" s="186" t="s">
        <v>1</v>
      </c>
      <c r="F1185" s="187" t="s">
        <v>5047</v>
      </c>
      <c r="H1185" s="188">
        <v>4</v>
      </c>
      <c r="I1185" s="189"/>
      <c r="L1185" s="184"/>
      <c r="M1185" s="190"/>
      <c r="N1185" s="191"/>
      <c r="O1185" s="191"/>
      <c r="P1185" s="191"/>
      <c r="Q1185" s="191"/>
      <c r="R1185" s="191"/>
      <c r="S1185" s="191"/>
      <c r="T1185" s="192"/>
      <c r="AT1185" s="186" t="s">
        <v>280</v>
      </c>
      <c r="AU1185" s="186" t="s">
        <v>88</v>
      </c>
      <c r="AV1185" s="13" t="s">
        <v>88</v>
      </c>
      <c r="AW1185" s="13" t="s">
        <v>29</v>
      </c>
      <c r="AX1185" s="13" t="s">
        <v>75</v>
      </c>
      <c r="AY1185" s="186" t="s">
        <v>271</v>
      </c>
    </row>
    <row r="1186" spans="1:65" s="13" customFormat="1" x14ac:dyDescent="0.1">
      <c r="B1186" s="184"/>
      <c r="D1186" s="185" t="s">
        <v>280</v>
      </c>
      <c r="E1186" s="186" t="s">
        <v>1</v>
      </c>
      <c r="F1186" s="187" t="s">
        <v>5048</v>
      </c>
      <c r="H1186" s="188">
        <v>3</v>
      </c>
      <c r="I1186" s="189"/>
      <c r="L1186" s="184"/>
      <c r="M1186" s="190"/>
      <c r="N1186" s="191"/>
      <c r="O1186" s="191"/>
      <c r="P1186" s="191"/>
      <c r="Q1186" s="191"/>
      <c r="R1186" s="191"/>
      <c r="S1186" s="191"/>
      <c r="T1186" s="192"/>
      <c r="AT1186" s="186" t="s">
        <v>280</v>
      </c>
      <c r="AU1186" s="186" t="s">
        <v>88</v>
      </c>
      <c r="AV1186" s="13" t="s">
        <v>88</v>
      </c>
      <c r="AW1186" s="13" t="s">
        <v>29</v>
      </c>
      <c r="AX1186" s="13" t="s">
        <v>75</v>
      </c>
      <c r="AY1186" s="186" t="s">
        <v>271</v>
      </c>
    </row>
    <row r="1187" spans="1:65" s="13" customFormat="1" x14ac:dyDescent="0.1">
      <c r="B1187" s="184"/>
      <c r="D1187" s="185" t="s">
        <v>280</v>
      </c>
      <c r="E1187" s="186" t="s">
        <v>1</v>
      </c>
      <c r="F1187" s="187" t="s">
        <v>5049</v>
      </c>
      <c r="H1187" s="188">
        <v>1</v>
      </c>
      <c r="I1187" s="189"/>
      <c r="L1187" s="184"/>
      <c r="M1187" s="190"/>
      <c r="N1187" s="191"/>
      <c r="O1187" s="191"/>
      <c r="P1187" s="191"/>
      <c r="Q1187" s="191"/>
      <c r="R1187" s="191"/>
      <c r="S1187" s="191"/>
      <c r="T1187" s="192"/>
      <c r="AT1187" s="186" t="s">
        <v>280</v>
      </c>
      <c r="AU1187" s="186" t="s">
        <v>88</v>
      </c>
      <c r="AV1187" s="13" t="s">
        <v>88</v>
      </c>
      <c r="AW1187" s="13" t="s">
        <v>29</v>
      </c>
      <c r="AX1187" s="13" t="s">
        <v>75</v>
      </c>
      <c r="AY1187" s="186" t="s">
        <v>271</v>
      </c>
    </row>
    <row r="1188" spans="1:65" s="14" customFormat="1" x14ac:dyDescent="0.1">
      <c r="B1188" s="193"/>
      <c r="D1188" s="185" t="s">
        <v>280</v>
      </c>
      <c r="E1188" s="194" t="s">
        <v>1</v>
      </c>
      <c r="F1188" s="195" t="s">
        <v>282</v>
      </c>
      <c r="H1188" s="196">
        <v>10</v>
      </c>
      <c r="I1188" s="197"/>
      <c r="L1188" s="193"/>
      <c r="M1188" s="198"/>
      <c r="N1188" s="199"/>
      <c r="O1188" s="199"/>
      <c r="P1188" s="199"/>
      <c r="Q1188" s="199"/>
      <c r="R1188" s="199"/>
      <c r="S1188" s="199"/>
      <c r="T1188" s="200"/>
      <c r="AT1188" s="194" t="s">
        <v>280</v>
      </c>
      <c r="AU1188" s="194" t="s">
        <v>88</v>
      </c>
      <c r="AV1188" s="14" t="s">
        <v>278</v>
      </c>
      <c r="AW1188" s="14" t="s">
        <v>29</v>
      </c>
      <c r="AX1188" s="14" t="s">
        <v>82</v>
      </c>
      <c r="AY1188" s="194" t="s">
        <v>271</v>
      </c>
    </row>
    <row r="1189" spans="1:65" s="2" customFormat="1" ht="21.75" customHeight="1" x14ac:dyDescent="0.15">
      <c r="A1189" s="35"/>
      <c r="B1189" s="141"/>
      <c r="C1189" s="224" t="s">
        <v>2224</v>
      </c>
      <c r="D1189" s="225" t="s">
        <v>1138</v>
      </c>
      <c r="E1189" s="226" t="s">
        <v>2187</v>
      </c>
      <c r="F1189" s="227" t="s">
        <v>2188</v>
      </c>
      <c r="G1189" s="228" t="s">
        <v>302</v>
      </c>
      <c r="H1189" s="229">
        <v>20</v>
      </c>
      <c r="I1189" s="230"/>
      <c r="J1189" s="229">
        <f>ROUND(I1189*H1189,2)</f>
        <v>0</v>
      </c>
      <c r="K1189" s="231"/>
      <c r="L1189" s="232"/>
      <c r="M1189" s="233" t="s">
        <v>1</v>
      </c>
      <c r="N1189" s="234" t="s">
        <v>41</v>
      </c>
      <c r="O1189" s="61"/>
      <c r="P1189" s="181">
        <f>O1189*H1189</f>
        <v>0</v>
      </c>
      <c r="Q1189" s="181">
        <v>8.4379999999999997E-2</v>
      </c>
      <c r="R1189" s="181">
        <f>Q1189*H1189</f>
        <v>1.6876</v>
      </c>
      <c r="S1189" s="181">
        <v>0</v>
      </c>
      <c r="T1189" s="182">
        <f>S1189*H1189</f>
        <v>0</v>
      </c>
      <c r="U1189" s="35"/>
      <c r="V1189" s="35"/>
      <c r="W1189" s="35"/>
      <c r="X1189" s="35"/>
      <c r="Y1189" s="35"/>
      <c r="Z1189" s="35"/>
      <c r="AA1189" s="35"/>
      <c r="AB1189" s="35"/>
      <c r="AC1189" s="35"/>
      <c r="AD1189" s="35"/>
      <c r="AE1189" s="35"/>
      <c r="AR1189" s="183" t="s">
        <v>478</v>
      </c>
      <c r="AT1189" s="183" t="s">
        <v>1138</v>
      </c>
      <c r="AU1189" s="183" t="s">
        <v>88</v>
      </c>
      <c r="AY1189" s="18" t="s">
        <v>271</v>
      </c>
      <c r="BE1189" s="105">
        <f>IF(N1189="základná",J1189,0)</f>
        <v>0</v>
      </c>
      <c r="BF1189" s="105">
        <f>IF(N1189="znížená",J1189,0)</f>
        <v>0</v>
      </c>
      <c r="BG1189" s="105">
        <f>IF(N1189="zákl. prenesená",J1189,0)</f>
        <v>0</v>
      </c>
      <c r="BH1189" s="105">
        <f>IF(N1189="zníž. prenesená",J1189,0)</f>
        <v>0</v>
      </c>
      <c r="BI1189" s="105">
        <f>IF(N1189="nulová",J1189,0)</f>
        <v>0</v>
      </c>
      <c r="BJ1189" s="18" t="s">
        <v>88</v>
      </c>
      <c r="BK1189" s="105">
        <f>ROUND(I1189*H1189,2)</f>
        <v>0</v>
      </c>
      <c r="BL1189" s="18" t="s">
        <v>367</v>
      </c>
      <c r="BM1189" s="183" t="s">
        <v>5050</v>
      </c>
    </row>
    <row r="1190" spans="1:65" s="2" customFormat="1" ht="16.5" x14ac:dyDescent="0.1">
      <c r="A1190" s="35"/>
      <c r="B1190" s="36"/>
      <c r="C1190" s="35"/>
      <c r="D1190" s="185" t="s">
        <v>1142</v>
      </c>
      <c r="E1190" s="35"/>
      <c r="F1190" s="235" t="s">
        <v>1143</v>
      </c>
      <c r="G1190" s="35"/>
      <c r="H1190" s="35"/>
      <c r="I1190" s="142"/>
      <c r="J1190" s="35"/>
      <c r="K1190" s="35"/>
      <c r="L1190" s="36"/>
      <c r="M1190" s="236"/>
      <c r="N1190" s="237"/>
      <c r="O1190" s="61"/>
      <c r="P1190" s="61"/>
      <c r="Q1190" s="61"/>
      <c r="R1190" s="61"/>
      <c r="S1190" s="61"/>
      <c r="T1190" s="62"/>
      <c r="U1190" s="35"/>
      <c r="V1190" s="35"/>
      <c r="W1190" s="35"/>
      <c r="X1190" s="35"/>
      <c r="Y1190" s="35"/>
      <c r="Z1190" s="35"/>
      <c r="AA1190" s="35"/>
      <c r="AB1190" s="35"/>
      <c r="AC1190" s="35"/>
      <c r="AD1190" s="35"/>
      <c r="AE1190" s="35"/>
      <c r="AT1190" s="18" t="s">
        <v>1142</v>
      </c>
      <c r="AU1190" s="18" t="s">
        <v>88</v>
      </c>
    </row>
    <row r="1191" spans="1:65" s="2" customFormat="1" ht="16.5" customHeight="1" x14ac:dyDescent="0.15">
      <c r="A1191" s="35"/>
      <c r="B1191" s="141"/>
      <c r="C1191" s="224" t="s">
        <v>2229</v>
      </c>
      <c r="D1191" s="224" t="s">
        <v>1138</v>
      </c>
      <c r="E1191" s="226" t="s">
        <v>2177</v>
      </c>
      <c r="F1191" s="227" t="s">
        <v>2178</v>
      </c>
      <c r="G1191" s="228" t="s">
        <v>302</v>
      </c>
      <c r="H1191" s="229">
        <v>10</v>
      </c>
      <c r="I1191" s="230"/>
      <c r="J1191" s="229">
        <f>ROUND(I1191*H1191,2)</f>
        <v>0</v>
      </c>
      <c r="K1191" s="231"/>
      <c r="L1191" s="232"/>
      <c r="M1191" s="233" t="s">
        <v>1</v>
      </c>
      <c r="N1191" s="234" t="s">
        <v>41</v>
      </c>
      <c r="O1191" s="61"/>
      <c r="P1191" s="181">
        <f>O1191*H1191</f>
        <v>0</v>
      </c>
      <c r="Q1191" s="181">
        <v>1E-3</v>
      </c>
      <c r="R1191" s="181">
        <f>Q1191*H1191</f>
        <v>0.01</v>
      </c>
      <c r="S1191" s="181">
        <v>0</v>
      </c>
      <c r="T1191" s="182">
        <f>S1191*H1191</f>
        <v>0</v>
      </c>
      <c r="U1191" s="35"/>
      <c r="V1191" s="35"/>
      <c r="W1191" s="35"/>
      <c r="X1191" s="35"/>
      <c r="Y1191" s="35"/>
      <c r="Z1191" s="35"/>
      <c r="AA1191" s="35"/>
      <c r="AB1191" s="35"/>
      <c r="AC1191" s="35"/>
      <c r="AD1191" s="35"/>
      <c r="AE1191" s="35"/>
      <c r="AR1191" s="183" t="s">
        <v>478</v>
      </c>
      <c r="AT1191" s="183" t="s">
        <v>1138</v>
      </c>
      <c r="AU1191" s="183" t="s">
        <v>88</v>
      </c>
      <c r="AY1191" s="18" t="s">
        <v>271</v>
      </c>
      <c r="BE1191" s="105">
        <f>IF(N1191="základná",J1191,0)</f>
        <v>0</v>
      </c>
      <c r="BF1191" s="105">
        <f>IF(N1191="znížená",J1191,0)</f>
        <v>0</v>
      </c>
      <c r="BG1191" s="105">
        <f>IF(N1191="zákl. prenesená",J1191,0)</f>
        <v>0</v>
      </c>
      <c r="BH1191" s="105">
        <f>IF(N1191="zníž. prenesená",J1191,0)</f>
        <v>0</v>
      </c>
      <c r="BI1191" s="105">
        <f>IF(N1191="nulová",J1191,0)</f>
        <v>0</v>
      </c>
      <c r="BJ1191" s="18" t="s">
        <v>88</v>
      </c>
      <c r="BK1191" s="105">
        <f>ROUND(I1191*H1191,2)</f>
        <v>0</v>
      </c>
      <c r="BL1191" s="18" t="s">
        <v>367</v>
      </c>
      <c r="BM1191" s="183" t="s">
        <v>5051</v>
      </c>
    </row>
    <row r="1192" spans="1:65" s="2" customFormat="1" ht="21.75" customHeight="1" x14ac:dyDescent="0.15">
      <c r="A1192" s="35"/>
      <c r="B1192" s="141"/>
      <c r="C1192" s="172" t="s">
        <v>2232</v>
      </c>
      <c r="D1192" s="172" t="s">
        <v>274</v>
      </c>
      <c r="E1192" s="173" t="s">
        <v>2201</v>
      </c>
      <c r="F1192" s="174" t="s">
        <v>2202</v>
      </c>
      <c r="G1192" s="175" t="s">
        <v>302</v>
      </c>
      <c r="H1192" s="176">
        <v>10</v>
      </c>
      <c r="I1192" s="177"/>
      <c r="J1192" s="176">
        <f>ROUND(I1192*H1192,2)</f>
        <v>0</v>
      </c>
      <c r="K1192" s="178"/>
      <c r="L1192" s="36"/>
      <c r="M1192" s="179" t="s">
        <v>1</v>
      </c>
      <c r="N1192" s="180" t="s">
        <v>41</v>
      </c>
      <c r="O1192" s="61"/>
      <c r="P1192" s="181">
        <f>O1192*H1192</f>
        <v>0</v>
      </c>
      <c r="Q1192" s="181">
        <v>1.1908500000000001E-2</v>
      </c>
      <c r="R1192" s="181">
        <f>Q1192*H1192</f>
        <v>0.11908500000000001</v>
      </c>
      <c r="S1192" s="181">
        <v>0</v>
      </c>
      <c r="T1192" s="182">
        <f>S1192*H1192</f>
        <v>0</v>
      </c>
      <c r="U1192" s="35"/>
      <c r="V1192" s="35"/>
      <c r="W1192" s="35"/>
      <c r="X1192" s="35"/>
      <c r="Y1192" s="35"/>
      <c r="Z1192" s="35"/>
      <c r="AA1192" s="35"/>
      <c r="AB1192" s="35"/>
      <c r="AC1192" s="35"/>
      <c r="AD1192" s="35"/>
      <c r="AE1192" s="35"/>
      <c r="AR1192" s="183" t="s">
        <v>367</v>
      </c>
      <c r="AT1192" s="183" t="s">
        <v>274</v>
      </c>
      <c r="AU1192" s="183" t="s">
        <v>88</v>
      </c>
      <c r="AY1192" s="18" t="s">
        <v>271</v>
      </c>
      <c r="BE1192" s="105">
        <f>IF(N1192="základná",J1192,0)</f>
        <v>0</v>
      </c>
      <c r="BF1192" s="105">
        <f>IF(N1192="znížená",J1192,0)</f>
        <v>0</v>
      </c>
      <c r="BG1192" s="105">
        <f>IF(N1192="zákl. prenesená",J1192,0)</f>
        <v>0</v>
      </c>
      <c r="BH1192" s="105">
        <f>IF(N1192="zníž. prenesená",J1192,0)</f>
        <v>0</v>
      </c>
      <c r="BI1192" s="105">
        <f>IF(N1192="nulová",J1192,0)</f>
        <v>0</v>
      </c>
      <c r="BJ1192" s="18" t="s">
        <v>88</v>
      </c>
      <c r="BK1192" s="105">
        <f>ROUND(I1192*H1192,2)</f>
        <v>0</v>
      </c>
      <c r="BL1192" s="18" t="s">
        <v>367</v>
      </c>
      <c r="BM1192" s="183" t="s">
        <v>5052</v>
      </c>
    </row>
    <row r="1193" spans="1:65" s="13" customFormat="1" x14ac:dyDescent="0.1">
      <c r="B1193" s="184"/>
      <c r="D1193" s="185" t="s">
        <v>280</v>
      </c>
      <c r="E1193" s="186" t="s">
        <v>1</v>
      </c>
      <c r="F1193" s="187" t="s">
        <v>5046</v>
      </c>
      <c r="H1193" s="188">
        <v>2</v>
      </c>
      <c r="I1193" s="189"/>
      <c r="L1193" s="184"/>
      <c r="M1193" s="190"/>
      <c r="N1193" s="191"/>
      <c r="O1193" s="191"/>
      <c r="P1193" s="191"/>
      <c r="Q1193" s="191"/>
      <c r="R1193" s="191"/>
      <c r="S1193" s="191"/>
      <c r="T1193" s="192"/>
      <c r="AT1193" s="186" t="s">
        <v>280</v>
      </c>
      <c r="AU1193" s="186" t="s">
        <v>88</v>
      </c>
      <c r="AV1193" s="13" t="s">
        <v>88</v>
      </c>
      <c r="AW1193" s="13" t="s">
        <v>29</v>
      </c>
      <c r="AX1193" s="13" t="s">
        <v>75</v>
      </c>
      <c r="AY1193" s="186" t="s">
        <v>271</v>
      </c>
    </row>
    <row r="1194" spans="1:65" s="13" customFormat="1" x14ac:dyDescent="0.1">
      <c r="B1194" s="184"/>
      <c r="D1194" s="185" t="s">
        <v>280</v>
      </c>
      <c r="E1194" s="186" t="s">
        <v>1</v>
      </c>
      <c r="F1194" s="187" t="s">
        <v>5047</v>
      </c>
      <c r="H1194" s="188">
        <v>4</v>
      </c>
      <c r="I1194" s="189"/>
      <c r="L1194" s="184"/>
      <c r="M1194" s="190"/>
      <c r="N1194" s="191"/>
      <c r="O1194" s="191"/>
      <c r="P1194" s="191"/>
      <c r="Q1194" s="191"/>
      <c r="R1194" s="191"/>
      <c r="S1194" s="191"/>
      <c r="T1194" s="192"/>
      <c r="AT1194" s="186" t="s">
        <v>280</v>
      </c>
      <c r="AU1194" s="186" t="s">
        <v>88</v>
      </c>
      <c r="AV1194" s="13" t="s">
        <v>88</v>
      </c>
      <c r="AW1194" s="13" t="s">
        <v>29</v>
      </c>
      <c r="AX1194" s="13" t="s">
        <v>75</v>
      </c>
      <c r="AY1194" s="186" t="s">
        <v>271</v>
      </c>
    </row>
    <row r="1195" spans="1:65" s="13" customFormat="1" x14ac:dyDescent="0.1">
      <c r="B1195" s="184"/>
      <c r="D1195" s="185" t="s">
        <v>280</v>
      </c>
      <c r="E1195" s="186" t="s">
        <v>1</v>
      </c>
      <c r="F1195" s="187" t="s">
        <v>5048</v>
      </c>
      <c r="H1195" s="188">
        <v>3</v>
      </c>
      <c r="I1195" s="189"/>
      <c r="L1195" s="184"/>
      <c r="M1195" s="190"/>
      <c r="N1195" s="191"/>
      <c r="O1195" s="191"/>
      <c r="P1195" s="191"/>
      <c r="Q1195" s="191"/>
      <c r="R1195" s="191"/>
      <c r="S1195" s="191"/>
      <c r="T1195" s="192"/>
      <c r="AT1195" s="186" t="s">
        <v>280</v>
      </c>
      <c r="AU1195" s="186" t="s">
        <v>88</v>
      </c>
      <c r="AV1195" s="13" t="s">
        <v>88</v>
      </c>
      <c r="AW1195" s="13" t="s">
        <v>29</v>
      </c>
      <c r="AX1195" s="13" t="s">
        <v>75</v>
      </c>
      <c r="AY1195" s="186" t="s">
        <v>271</v>
      </c>
    </row>
    <row r="1196" spans="1:65" s="13" customFormat="1" x14ac:dyDescent="0.1">
      <c r="B1196" s="184"/>
      <c r="D1196" s="185" t="s">
        <v>280</v>
      </c>
      <c r="E1196" s="186" t="s">
        <v>1</v>
      </c>
      <c r="F1196" s="187" t="s">
        <v>5049</v>
      </c>
      <c r="H1196" s="188">
        <v>1</v>
      </c>
      <c r="I1196" s="189"/>
      <c r="L1196" s="184"/>
      <c r="M1196" s="190"/>
      <c r="N1196" s="191"/>
      <c r="O1196" s="191"/>
      <c r="P1196" s="191"/>
      <c r="Q1196" s="191"/>
      <c r="R1196" s="191"/>
      <c r="S1196" s="191"/>
      <c r="T1196" s="192"/>
      <c r="AT1196" s="186" t="s">
        <v>280</v>
      </c>
      <c r="AU1196" s="186" t="s">
        <v>88</v>
      </c>
      <c r="AV1196" s="13" t="s">
        <v>88</v>
      </c>
      <c r="AW1196" s="13" t="s">
        <v>29</v>
      </c>
      <c r="AX1196" s="13" t="s">
        <v>75</v>
      </c>
      <c r="AY1196" s="186" t="s">
        <v>271</v>
      </c>
    </row>
    <row r="1197" spans="1:65" s="14" customFormat="1" x14ac:dyDescent="0.1">
      <c r="B1197" s="193"/>
      <c r="D1197" s="185" t="s">
        <v>280</v>
      </c>
      <c r="E1197" s="194" t="s">
        <v>1</v>
      </c>
      <c r="F1197" s="195" t="s">
        <v>282</v>
      </c>
      <c r="H1197" s="196">
        <v>10</v>
      </c>
      <c r="I1197" s="197"/>
      <c r="L1197" s="193"/>
      <c r="M1197" s="198"/>
      <c r="N1197" s="199"/>
      <c r="O1197" s="199"/>
      <c r="P1197" s="199"/>
      <c r="Q1197" s="199"/>
      <c r="R1197" s="199"/>
      <c r="S1197" s="199"/>
      <c r="T1197" s="200"/>
      <c r="AT1197" s="194" t="s">
        <v>280</v>
      </c>
      <c r="AU1197" s="194" t="s">
        <v>88</v>
      </c>
      <c r="AV1197" s="14" t="s">
        <v>278</v>
      </c>
      <c r="AW1197" s="14" t="s">
        <v>29</v>
      </c>
      <c r="AX1197" s="14" t="s">
        <v>82</v>
      </c>
      <c r="AY1197" s="194" t="s">
        <v>271</v>
      </c>
    </row>
    <row r="1198" spans="1:65" s="2" customFormat="1" ht="21.75" customHeight="1" x14ac:dyDescent="0.15">
      <c r="A1198" s="35"/>
      <c r="B1198" s="141"/>
      <c r="C1198" s="224" t="s">
        <v>2257</v>
      </c>
      <c r="D1198" s="225" t="s">
        <v>1138</v>
      </c>
      <c r="E1198" s="226" t="s">
        <v>2205</v>
      </c>
      <c r="F1198" s="227" t="s">
        <v>2206</v>
      </c>
      <c r="G1198" s="228" t="s">
        <v>302</v>
      </c>
      <c r="H1198" s="229">
        <v>10</v>
      </c>
      <c r="I1198" s="230"/>
      <c r="J1198" s="229">
        <f>ROUND(I1198*H1198,2)</f>
        <v>0</v>
      </c>
      <c r="K1198" s="231"/>
      <c r="L1198" s="232"/>
      <c r="M1198" s="233" t="s">
        <v>1</v>
      </c>
      <c r="N1198" s="234" t="s">
        <v>41</v>
      </c>
      <c r="O1198" s="61"/>
      <c r="P1198" s="181">
        <f>O1198*H1198</f>
        <v>0</v>
      </c>
      <c r="Q1198" s="181">
        <v>0.01</v>
      </c>
      <c r="R1198" s="181">
        <f>Q1198*H1198</f>
        <v>0.1</v>
      </c>
      <c r="S1198" s="181">
        <v>0</v>
      </c>
      <c r="T1198" s="182">
        <f>S1198*H1198</f>
        <v>0</v>
      </c>
      <c r="U1198" s="35"/>
      <c r="V1198" s="35"/>
      <c r="W1198" s="35"/>
      <c r="X1198" s="35"/>
      <c r="Y1198" s="35"/>
      <c r="Z1198" s="35"/>
      <c r="AA1198" s="35"/>
      <c r="AB1198" s="35"/>
      <c r="AC1198" s="35"/>
      <c r="AD1198" s="35"/>
      <c r="AE1198" s="35"/>
      <c r="AR1198" s="183" t="s">
        <v>478</v>
      </c>
      <c r="AT1198" s="183" t="s">
        <v>1138</v>
      </c>
      <c r="AU1198" s="183" t="s">
        <v>88</v>
      </c>
      <c r="AY1198" s="18" t="s">
        <v>271</v>
      </c>
      <c r="BE1198" s="105">
        <f>IF(N1198="základná",J1198,0)</f>
        <v>0</v>
      </c>
      <c r="BF1198" s="105">
        <f>IF(N1198="znížená",J1198,0)</f>
        <v>0</v>
      </c>
      <c r="BG1198" s="105">
        <f>IF(N1198="zákl. prenesená",J1198,0)</f>
        <v>0</v>
      </c>
      <c r="BH1198" s="105">
        <f>IF(N1198="zníž. prenesená",J1198,0)</f>
        <v>0</v>
      </c>
      <c r="BI1198" s="105">
        <f>IF(N1198="nulová",J1198,0)</f>
        <v>0</v>
      </c>
      <c r="BJ1198" s="18" t="s">
        <v>88</v>
      </c>
      <c r="BK1198" s="105">
        <f>ROUND(I1198*H1198,2)</f>
        <v>0</v>
      </c>
      <c r="BL1198" s="18" t="s">
        <v>367</v>
      </c>
      <c r="BM1198" s="183" t="s">
        <v>5053</v>
      </c>
    </row>
    <row r="1199" spans="1:65" s="2" customFormat="1" ht="16.5" x14ac:dyDescent="0.1">
      <c r="A1199" s="35"/>
      <c r="B1199" s="36"/>
      <c r="C1199" s="35"/>
      <c r="D1199" s="185" t="s">
        <v>1142</v>
      </c>
      <c r="E1199" s="35"/>
      <c r="F1199" s="235" t="s">
        <v>1143</v>
      </c>
      <c r="G1199" s="35"/>
      <c r="H1199" s="35"/>
      <c r="I1199" s="142"/>
      <c r="J1199" s="35"/>
      <c r="K1199" s="35"/>
      <c r="L1199" s="36"/>
      <c r="M1199" s="236"/>
      <c r="N1199" s="237"/>
      <c r="O1199" s="61"/>
      <c r="P1199" s="61"/>
      <c r="Q1199" s="61"/>
      <c r="R1199" s="61"/>
      <c r="S1199" s="61"/>
      <c r="T1199" s="62"/>
      <c r="U1199" s="35"/>
      <c r="V1199" s="35"/>
      <c r="W1199" s="35"/>
      <c r="X1199" s="35"/>
      <c r="Y1199" s="35"/>
      <c r="Z1199" s="35"/>
      <c r="AA1199" s="35"/>
      <c r="AB1199" s="35"/>
      <c r="AC1199" s="35"/>
      <c r="AD1199" s="35"/>
      <c r="AE1199" s="35"/>
      <c r="AT1199" s="18" t="s">
        <v>1142</v>
      </c>
      <c r="AU1199" s="18" t="s">
        <v>88</v>
      </c>
    </row>
    <row r="1200" spans="1:65" s="2" customFormat="1" ht="16.5" customHeight="1" x14ac:dyDescent="0.15">
      <c r="A1200" s="35"/>
      <c r="B1200" s="141"/>
      <c r="C1200" s="172" t="s">
        <v>2271</v>
      </c>
      <c r="D1200" s="172" t="s">
        <v>274</v>
      </c>
      <c r="E1200" s="173" t="s">
        <v>2209</v>
      </c>
      <c r="F1200" s="174" t="s">
        <v>2210</v>
      </c>
      <c r="G1200" s="175" t="s">
        <v>302</v>
      </c>
      <c r="H1200" s="176">
        <v>17</v>
      </c>
      <c r="I1200" s="177"/>
      <c r="J1200" s="176">
        <f>ROUND(I1200*H1200,2)</f>
        <v>0</v>
      </c>
      <c r="K1200" s="178"/>
      <c r="L1200" s="36"/>
      <c r="M1200" s="179" t="s">
        <v>1</v>
      </c>
      <c r="N1200" s="180" t="s">
        <v>41</v>
      </c>
      <c r="O1200" s="61"/>
      <c r="P1200" s="181">
        <f>O1200*H1200</f>
        <v>0</v>
      </c>
      <c r="Q1200" s="181">
        <v>2.0670000000000001E-2</v>
      </c>
      <c r="R1200" s="181">
        <f>Q1200*H1200</f>
        <v>0.35139000000000004</v>
      </c>
      <c r="S1200" s="181">
        <v>0</v>
      </c>
      <c r="T1200" s="182">
        <f>S1200*H1200</f>
        <v>0</v>
      </c>
      <c r="U1200" s="35"/>
      <c r="V1200" s="35"/>
      <c r="W1200" s="35"/>
      <c r="X1200" s="35"/>
      <c r="Y1200" s="35"/>
      <c r="Z1200" s="35"/>
      <c r="AA1200" s="35"/>
      <c r="AB1200" s="35"/>
      <c r="AC1200" s="35"/>
      <c r="AD1200" s="35"/>
      <c r="AE1200" s="35"/>
      <c r="AR1200" s="183" t="s">
        <v>278</v>
      </c>
      <c r="AT1200" s="183" t="s">
        <v>274</v>
      </c>
      <c r="AU1200" s="183" t="s">
        <v>88</v>
      </c>
      <c r="AY1200" s="18" t="s">
        <v>271</v>
      </c>
      <c r="BE1200" s="105">
        <f>IF(N1200="základná",J1200,0)</f>
        <v>0</v>
      </c>
      <c r="BF1200" s="105">
        <f>IF(N1200="znížená",J1200,0)</f>
        <v>0</v>
      </c>
      <c r="BG1200" s="105">
        <f>IF(N1200="zákl. prenesená",J1200,0)</f>
        <v>0</v>
      </c>
      <c r="BH1200" s="105">
        <f>IF(N1200="zníž. prenesená",J1200,0)</f>
        <v>0</v>
      </c>
      <c r="BI1200" s="105">
        <f>IF(N1200="nulová",J1200,0)</f>
        <v>0</v>
      </c>
      <c r="BJ1200" s="18" t="s">
        <v>88</v>
      </c>
      <c r="BK1200" s="105">
        <f>ROUND(I1200*H1200,2)</f>
        <v>0</v>
      </c>
      <c r="BL1200" s="18" t="s">
        <v>278</v>
      </c>
      <c r="BM1200" s="183" t="s">
        <v>5054</v>
      </c>
    </row>
    <row r="1201" spans="1:65" s="13" customFormat="1" x14ac:dyDescent="0.1">
      <c r="B1201" s="184"/>
      <c r="D1201" s="185" t="s">
        <v>280</v>
      </c>
      <c r="E1201" s="186" t="s">
        <v>1</v>
      </c>
      <c r="F1201" s="187" t="s">
        <v>4972</v>
      </c>
      <c r="H1201" s="188">
        <v>1</v>
      </c>
      <c r="I1201" s="189"/>
      <c r="L1201" s="184"/>
      <c r="M1201" s="190"/>
      <c r="N1201" s="191"/>
      <c r="O1201" s="191"/>
      <c r="P1201" s="191"/>
      <c r="Q1201" s="191"/>
      <c r="R1201" s="191"/>
      <c r="S1201" s="191"/>
      <c r="T1201" s="192"/>
      <c r="AT1201" s="186" t="s">
        <v>280</v>
      </c>
      <c r="AU1201" s="186" t="s">
        <v>88</v>
      </c>
      <c r="AV1201" s="13" t="s">
        <v>88</v>
      </c>
      <c r="AW1201" s="13" t="s">
        <v>29</v>
      </c>
      <c r="AX1201" s="13" t="s">
        <v>75</v>
      </c>
      <c r="AY1201" s="186" t="s">
        <v>271</v>
      </c>
    </row>
    <row r="1202" spans="1:65" s="13" customFormat="1" x14ac:dyDescent="0.1">
      <c r="B1202" s="184"/>
      <c r="D1202" s="185" t="s">
        <v>280</v>
      </c>
      <c r="E1202" s="186" t="s">
        <v>1</v>
      </c>
      <c r="F1202" s="187" t="s">
        <v>2041</v>
      </c>
      <c r="H1202" s="188">
        <v>1</v>
      </c>
      <c r="I1202" s="189"/>
      <c r="L1202" s="184"/>
      <c r="M1202" s="190"/>
      <c r="N1202" s="191"/>
      <c r="O1202" s="191"/>
      <c r="P1202" s="191"/>
      <c r="Q1202" s="191"/>
      <c r="R1202" s="191"/>
      <c r="S1202" s="191"/>
      <c r="T1202" s="192"/>
      <c r="AT1202" s="186" t="s">
        <v>280</v>
      </c>
      <c r="AU1202" s="186" t="s">
        <v>88</v>
      </c>
      <c r="AV1202" s="13" t="s">
        <v>88</v>
      </c>
      <c r="AW1202" s="13" t="s">
        <v>29</v>
      </c>
      <c r="AX1202" s="13" t="s">
        <v>75</v>
      </c>
      <c r="AY1202" s="186" t="s">
        <v>271</v>
      </c>
    </row>
    <row r="1203" spans="1:65" s="13" customFormat="1" x14ac:dyDescent="0.1">
      <c r="B1203" s="184"/>
      <c r="D1203" s="185" t="s">
        <v>280</v>
      </c>
      <c r="E1203" s="186" t="s">
        <v>1</v>
      </c>
      <c r="F1203" s="187" t="s">
        <v>4973</v>
      </c>
      <c r="H1203" s="188">
        <v>1</v>
      </c>
      <c r="I1203" s="189"/>
      <c r="L1203" s="184"/>
      <c r="M1203" s="190"/>
      <c r="N1203" s="191"/>
      <c r="O1203" s="191"/>
      <c r="P1203" s="191"/>
      <c r="Q1203" s="191"/>
      <c r="R1203" s="191"/>
      <c r="S1203" s="191"/>
      <c r="T1203" s="192"/>
      <c r="AT1203" s="186" t="s">
        <v>280</v>
      </c>
      <c r="AU1203" s="186" t="s">
        <v>88</v>
      </c>
      <c r="AV1203" s="13" t="s">
        <v>88</v>
      </c>
      <c r="AW1203" s="13" t="s">
        <v>29</v>
      </c>
      <c r="AX1203" s="13" t="s">
        <v>75</v>
      </c>
      <c r="AY1203" s="186" t="s">
        <v>271</v>
      </c>
    </row>
    <row r="1204" spans="1:65" s="13" customFormat="1" x14ac:dyDescent="0.1">
      <c r="B1204" s="184"/>
      <c r="D1204" s="185" t="s">
        <v>280</v>
      </c>
      <c r="E1204" s="186" t="s">
        <v>1</v>
      </c>
      <c r="F1204" s="187" t="s">
        <v>4974</v>
      </c>
      <c r="H1204" s="188">
        <v>1</v>
      </c>
      <c r="I1204" s="189"/>
      <c r="L1204" s="184"/>
      <c r="M1204" s="190"/>
      <c r="N1204" s="191"/>
      <c r="O1204" s="191"/>
      <c r="P1204" s="191"/>
      <c r="Q1204" s="191"/>
      <c r="R1204" s="191"/>
      <c r="S1204" s="191"/>
      <c r="T1204" s="192"/>
      <c r="AT1204" s="186" t="s">
        <v>280</v>
      </c>
      <c r="AU1204" s="186" t="s">
        <v>88</v>
      </c>
      <c r="AV1204" s="13" t="s">
        <v>88</v>
      </c>
      <c r="AW1204" s="13" t="s">
        <v>29</v>
      </c>
      <c r="AX1204" s="13" t="s">
        <v>75</v>
      </c>
      <c r="AY1204" s="186" t="s">
        <v>271</v>
      </c>
    </row>
    <row r="1205" spans="1:65" s="13" customFormat="1" x14ac:dyDescent="0.1">
      <c r="B1205" s="184"/>
      <c r="D1205" s="185" t="s">
        <v>280</v>
      </c>
      <c r="E1205" s="186" t="s">
        <v>1</v>
      </c>
      <c r="F1205" s="187" t="s">
        <v>4975</v>
      </c>
      <c r="H1205" s="188">
        <v>1</v>
      </c>
      <c r="I1205" s="189"/>
      <c r="L1205" s="184"/>
      <c r="M1205" s="190"/>
      <c r="N1205" s="191"/>
      <c r="O1205" s="191"/>
      <c r="P1205" s="191"/>
      <c r="Q1205" s="191"/>
      <c r="R1205" s="191"/>
      <c r="S1205" s="191"/>
      <c r="T1205" s="192"/>
      <c r="AT1205" s="186" t="s">
        <v>280</v>
      </c>
      <c r="AU1205" s="186" t="s">
        <v>88</v>
      </c>
      <c r="AV1205" s="13" t="s">
        <v>88</v>
      </c>
      <c r="AW1205" s="13" t="s">
        <v>29</v>
      </c>
      <c r="AX1205" s="13" t="s">
        <v>75</v>
      </c>
      <c r="AY1205" s="186" t="s">
        <v>271</v>
      </c>
    </row>
    <row r="1206" spans="1:65" s="13" customFormat="1" x14ac:dyDescent="0.1">
      <c r="B1206" s="184"/>
      <c r="D1206" s="185" t="s">
        <v>280</v>
      </c>
      <c r="E1206" s="186" t="s">
        <v>1</v>
      </c>
      <c r="F1206" s="187" t="s">
        <v>2045</v>
      </c>
      <c r="H1206" s="188">
        <v>4</v>
      </c>
      <c r="I1206" s="189"/>
      <c r="L1206" s="184"/>
      <c r="M1206" s="190"/>
      <c r="N1206" s="191"/>
      <c r="O1206" s="191"/>
      <c r="P1206" s="191"/>
      <c r="Q1206" s="191"/>
      <c r="R1206" s="191"/>
      <c r="S1206" s="191"/>
      <c r="T1206" s="192"/>
      <c r="AT1206" s="186" t="s">
        <v>280</v>
      </c>
      <c r="AU1206" s="186" t="s">
        <v>88</v>
      </c>
      <c r="AV1206" s="13" t="s">
        <v>88</v>
      </c>
      <c r="AW1206" s="13" t="s">
        <v>29</v>
      </c>
      <c r="AX1206" s="13" t="s">
        <v>75</v>
      </c>
      <c r="AY1206" s="186" t="s">
        <v>271</v>
      </c>
    </row>
    <row r="1207" spans="1:65" s="13" customFormat="1" x14ac:dyDescent="0.1">
      <c r="B1207" s="184"/>
      <c r="D1207" s="185" t="s">
        <v>280</v>
      </c>
      <c r="E1207" s="186" t="s">
        <v>1</v>
      </c>
      <c r="F1207" s="187" t="s">
        <v>4976</v>
      </c>
      <c r="H1207" s="188">
        <v>3</v>
      </c>
      <c r="I1207" s="189"/>
      <c r="L1207" s="184"/>
      <c r="M1207" s="190"/>
      <c r="N1207" s="191"/>
      <c r="O1207" s="191"/>
      <c r="P1207" s="191"/>
      <c r="Q1207" s="191"/>
      <c r="R1207" s="191"/>
      <c r="S1207" s="191"/>
      <c r="T1207" s="192"/>
      <c r="AT1207" s="186" t="s">
        <v>280</v>
      </c>
      <c r="AU1207" s="186" t="s">
        <v>88</v>
      </c>
      <c r="AV1207" s="13" t="s">
        <v>88</v>
      </c>
      <c r="AW1207" s="13" t="s">
        <v>29</v>
      </c>
      <c r="AX1207" s="13" t="s">
        <v>75</v>
      </c>
      <c r="AY1207" s="186" t="s">
        <v>271</v>
      </c>
    </row>
    <row r="1208" spans="1:65" s="13" customFormat="1" x14ac:dyDescent="0.1">
      <c r="B1208" s="184"/>
      <c r="D1208" s="185" t="s">
        <v>280</v>
      </c>
      <c r="E1208" s="186" t="s">
        <v>1</v>
      </c>
      <c r="F1208" s="187" t="s">
        <v>4977</v>
      </c>
      <c r="H1208" s="188">
        <v>3</v>
      </c>
      <c r="I1208" s="189"/>
      <c r="L1208" s="184"/>
      <c r="M1208" s="190"/>
      <c r="N1208" s="191"/>
      <c r="O1208" s="191"/>
      <c r="P1208" s="191"/>
      <c r="Q1208" s="191"/>
      <c r="R1208" s="191"/>
      <c r="S1208" s="191"/>
      <c r="T1208" s="192"/>
      <c r="AT1208" s="186" t="s">
        <v>280</v>
      </c>
      <c r="AU1208" s="186" t="s">
        <v>88</v>
      </c>
      <c r="AV1208" s="13" t="s">
        <v>88</v>
      </c>
      <c r="AW1208" s="13" t="s">
        <v>29</v>
      </c>
      <c r="AX1208" s="13" t="s">
        <v>75</v>
      </c>
      <c r="AY1208" s="186" t="s">
        <v>271</v>
      </c>
    </row>
    <row r="1209" spans="1:65" s="13" customFormat="1" x14ac:dyDescent="0.1">
      <c r="B1209" s="184"/>
      <c r="D1209" s="185" t="s">
        <v>280</v>
      </c>
      <c r="E1209" s="186" t="s">
        <v>1</v>
      </c>
      <c r="F1209" s="187" t="s">
        <v>4978</v>
      </c>
      <c r="H1209" s="188">
        <v>2</v>
      </c>
      <c r="I1209" s="189"/>
      <c r="L1209" s="184"/>
      <c r="M1209" s="190"/>
      <c r="N1209" s="191"/>
      <c r="O1209" s="191"/>
      <c r="P1209" s="191"/>
      <c r="Q1209" s="191"/>
      <c r="R1209" s="191"/>
      <c r="S1209" s="191"/>
      <c r="T1209" s="192"/>
      <c r="AT1209" s="186" t="s">
        <v>280</v>
      </c>
      <c r="AU1209" s="186" t="s">
        <v>88</v>
      </c>
      <c r="AV1209" s="13" t="s">
        <v>88</v>
      </c>
      <c r="AW1209" s="13" t="s">
        <v>29</v>
      </c>
      <c r="AX1209" s="13" t="s">
        <v>75</v>
      </c>
      <c r="AY1209" s="186" t="s">
        <v>271</v>
      </c>
    </row>
    <row r="1210" spans="1:65" s="14" customFormat="1" x14ac:dyDescent="0.1">
      <c r="B1210" s="193"/>
      <c r="D1210" s="185" t="s">
        <v>280</v>
      </c>
      <c r="E1210" s="194" t="s">
        <v>1</v>
      </c>
      <c r="F1210" s="195" t="s">
        <v>282</v>
      </c>
      <c r="H1210" s="196">
        <v>17</v>
      </c>
      <c r="I1210" s="197"/>
      <c r="L1210" s="193"/>
      <c r="M1210" s="198"/>
      <c r="N1210" s="199"/>
      <c r="O1210" s="199"/>
      <c r="P1210" s="199"/>
      <c r="Q1210" s="199"/>
      <c r="R1210" s="199"/>
      <c r="S1210" s="199"/>
      <c r="T1210" s="200"/>
      <c r="AT1210" s="194" t="s">
        <v>280</v>
      </c>
      <c r="AU1210" s="194" t="s">
        <v>88</v>
      </c>
      <c r="AV1210" s="14" t="s">
        <v>278</v>
      </c>
      <c r="AW1210" s="14" t="s">
        <v>29</v>
      </c>
      <c r="AX1210" s="14" t="s">
        <v>82</v>
      </c>
      <c r="AY1210" s="194" t="s">
        <v>271</v>
      </c>
    </row>
    <row r="1211" spans="1:65" s="2" customFormat="1" ht="33" customHeight="1" x14ac:dyDescent="0.15">
      <c r="A1211" s="35"/>
      <c r="B1211" s="141"/>
      <c r="C1211" s="224" t="s">
        <v>2300</v>
      </c>
      <c r="D1211" s="224" t="s">
        <v>1138</v>
      </c>
      <c r="E1211" s="226" t="s">
        <v>2213</v>
      </c>
      <c r="F1211" s="227" t="s">
        <v>2214</v>
      </c>
      <c r="G1211" s="228" t="s">
        <v>302</v>
      </c>
      <c r="H1211" s="229">
        <v>17</v>
      </c>
      <c r="I1211" s="230"/>
      <c r="J1211" s="229">
        <f>ROUND(I1211*H1211,2)</f>
        <v>0</v>
      </c>
      <c r="K1211" s="231"/>
      <c r="L1211" s="232"/>
      <c r="M1211" s="233" t="s">
        <v>1</v>
      </c>
      <c r="N1211" s="234" t="s">
        <v>41</v>
      </c>
      <c r="O1211" s="61"/>
      <c r="P1211" s="181">
        <f>O1211*H1211</f>
        <v>0</v>
      </c>
      <c r="Q1211" s="181">
        <v>0.04</v>
      </c>
      <c r="R1211" s="181">
        <f>Q1211*H1211</f>
        <v>0.68</v>
      </c>
      <c r="S1211" s="181">
        <v>0</v>
      </c>
      <c r="T1211" s="182">
        <f>S1211*H1211</f>
        <v>0</v>
      </c>
      <c r="U1211" s="35"/>
      <c r="V1211" s="35"/>
      <c r="W1211" s="35"/>
      <c r="X1211" s="35"/>
      <c r="Y1211" s="35"/>
      <c r="Z1211" s="35"/>
      <c r="AA1211" s="35"/>
      <c r="AB1211" s="35"/>
      <c r="AC1211" s="35"/>
      <c r="AD1211" s="35"/>
      <c r="AE1211" s="35"/>
      <c r="AR1211" s="183" t="s">
        <v>316</v>
      </c>
      <c r="AT1211" s="183" t="s">
        <v>1138</v>
      </c>
      <c r="AU1211" s="183" t="s">
        <v>88</v>
      </c>
      <c r="AY1211" s="18" t="s">
        <v>271</v>
      </c>
      <c r="BE1211" s="105">
        <f>IF(N1211="základná",J1211,0)</f>
        <v>0</v>
      </c>
      <c r="BF1211" s="105">
        <f>IF(N1211="znížená",J1211,0)</f>
        <v>0</v>
      </c>
      <c r="BG1211" s="105">
        <f>IF(N1211="zákl. prenesená",J1211,0)</f>
        <v>0</v>
      </c>
      <c r="BH1211" s="105">
        <f>IF(N1211="zníž. prenesená",J1211,0)</f>
        <v>0</v>
      </c>
      <c r="BI1211" s="105">
        <f>IF(N1211="nulová",J1211,0)</f>
        <v>0</v>
      </c>
      <c r="BJ1211" s="18" t="s">
        <v>88</v>
      </c>
      <c r="BK1211" s="105">
        <f>ROUND(I1211*H1211,2)</f>
        <v>0</v>
      </c>
      <c r="BL1211" s="18" t="s">
        <v>278</v>
      </c>
      <c r="BM1211" s="183" t="s">
        <v>5055</v>
      </c>
    </row>
    <row r="1212" spans="1:65" s="2" customFormat="1" ht="16.5" customHeight="1" x14ac:dyDescent="0.15">
      <c r="A1212" s="35"/>
      <c r="B1212" s="141"/>
      <c r="C1212" s="172" t="s">
        <v>2319</v>
      </c>
      <c r="D1212" s="172" t="s">
        <v>274</v>
      </c>
      <c r="E1212" s="173" t="s">
        <v>2217</v>
      </c>
      <c r="F1212" s="174" t="s">
        <v>2218</v>
      </c>
      <c r="G1212" s="175" t="s">
        <v>302</v>
      </c>
      <c r="H1212" s="176">
        <v>3</v>
      </c>
      <c r="I1212" s="177"/>
      <c r="J1212" s="176">
        <f>ROUND(I1212*H1212,2)</f>
        <v>0</v>
      </c>
      <c r="K1212" s="178"/>
      <c r="L1212" s="36"/>
      <c r="M1212" s="179" t="s">
        <v>1</v>
      </c>
      <c r="N1212" s="180" t="s">
        <v>41</v>
      </c>
      <c r="O1212" s="61"/>
      <c r="P1212" s="181">
        <f>O1212*H1212</f>
        <v>0</v>
      </c>
      <c r="Q1212" s="181">
        <v>2.0670000000000001E-2</v>
      </c>
      <c r="R1212" s="181">
        <f>Q1212*H1212</f>
        <v>6.2010000000000003E-2</v>
      </c>
      <c r="S1212" s="181">
        <v>0</v>
      </c>
      <c r="T1212" s="182">
        <f>S1212*H1212</f>
        <v>0</v>
      </c>
      <c r="U1212" s="35"/>
      <c r="V1212" s="35"/>
      <c r="W1212" s="35"/>
      <c r="X1212" s="35"/>
      <c r="Y1212" s="35"/>
      <c r="Z1212" s="35"/>
      <c r="AA1212" s="35"/>
      <c r="AB1212" s="35"/>
      <c r="AC1212" s="35"/>
      <c r="AD1212" s="35"/>
      <c r="AE1212" s="35"/>
      <c r="AR1212" s="183" t="s">
        <v>367</v>
      </c>
      <c r="AT1212" s="183" t="s">
        <v>274</v>
      </c>
      <c r="AU1212" s="183" t="s">
        <v>88</v>
      </c>
      <c r="AY1212" s="18" t="s">
        <v>271</v>
      </c>
      <c r="BE1212" s="105">
        <f>IF(N1212="základná",J1212,0)</f>
        <v>0</v>
      </c>
      <c r="BF1212" s="105">
        <f>IF(N1212="znížená",J1212,0)</f>
        <v>0</v>
      </c>
      <c r="BG1212" s="105">
        <f>IF(N1212="zákl. prenesená",J1212,0)</f>
        <v>0</v>
      </c>
      <c r="BH1212" s="105">
        <f>IF(N1212="zníž. prenesená",J1212,0)</f>
        <v>0</v>
      </c>
      <c r="BI1212" s="105">
        <f>IF(N1212="nulová",J1212,0)</f>
        <v>0</v>
      </c>
      <c r="BJ1212" s="18" t="s">
        <v>88</v>
      </c>
      <c r="BK1212" s="105">
        <f>ROUND(I1212*H1212,2)</f>
        <v>0</v>
      </c>
      <c r="BL1212" s="18" t="s">
        <v>367</v>
      </c>
      <c r="BM1212" s="183" t="s">
        <v>5056</v>
      </c>
    </row>
    <row r="1213" spans="1:65" s="13" customFormat="1" x14ac:dyDescent="0.1">
      <c r="B1213" s="184"/>
      <c r="D1213" s="185" t="s">
        <v>280</v>
      </c>
      <c r="E1213" s="186" t="s">
        <v>1</v>
      </c>
      <c r="F1213" s="187" t="s">
        <v>4982</v>
      </c>
      <c r="H1213" s="188">
        <v>2</v>
      </c>
      <c r="I1213" s="189"/>
      <c r="L1213" s="184"/>
      <c r="M1213" s="190"/>
      <c r="N1213" s="191"/>
      <c r="O1213" s="191"/>
      <c r="P1213" s="191"/>
      <c r="Q1213" s="191"/>
      <c r="R1213" s="191"/>
      <c r="S1213" s="191"/>
      <c r="T1213" s="192"/>
      <c r="AT1213" s="186" t="s">
        <v>280</v>
      </c>
      <c r="AU1213" s="186" t="s">
        <v>88</v>
      </c>
      <c r="AV1213" s="13" t="s">
        <v>88</v>
      </c>
      <c r="AW1213" s="13" t="s">
        <v>29</v>
      </c>
      <c r="AX1213" s="13" t="s">
        <v>75</v>
      </c>
      <c r="AY1213" s="186" t="s">
        <v>271</v>
      </c>
    </row>
    <row r="1214" spans="1:65" s="13" customFormat="1" x14ac:dyDescent="0.1">
      <c r="B1214" s="184"/>
      <c r="D1214" s="185" t="s">
        <v>280</v>
      </c>
      <c r="E1214" s="186" t="s">
        <v>1</v>
      </c>
      <c r="F1214" s="187" t="s">
        <v>4983</v>
      </c>
      <c r="H1214" s="188">
        <v>1</v>
      </c>
      <c r="I1214" s="189"/>
      <c r="L1214" s="184"/>
      <c r="M1214" s="190"/>
      <c r="N1214" s="191"/>
      <c r="O1214" s="191"/>
      <c r="P1214" s="191"/>
      <c r="Q1214" s="191"/>
      <c r="R1214" s="191"/>
      <c r="S1214" s="191"/>
      <c r="T1214" s="192"/>
      <c r="AT1214" s="186" t="s">
        <v>280</v>
      </c>
      <c r="AU1214" s="186" t="s">
        <v>88</v>
      </c>
      <c r="AV1214" s="13" t="s">
        <v>88</v>
      </c>
      <c r="AW1214" s="13" t="s">
        <v>29</v>
      </c>
      <c r="AX1214" s="13" t="s">
        <v>75</v>
      </c>
      <c r="AY1214" s="186" t="s">
        <v>271</v>
      </c>
    </row>
    <row r="1215" spans="1:65" s="14" customFormat="1" x14ac:dyDescent="0.1">
      <c r="B1215" s="193"/>
      <c r="D1215" s="185" t="s">
        <v>280</v>
      </c>
      <c r="E1215" s="194" t="s">
        <v>1</v>
      </c>
      <c r="F1215" s="195" t="s">
        <v>282</v>
      </c>
      <c r="H1215" s="196">
        <v>3</v>
      </c>
      <c r="I1215" s="197"/>
      <c r="L1215" s="193"/>
      <c r="M1215" s="198"/>
      <c r="N1215" s="199"/>
      <c r="O1215" s="199"/>
      <c r="P1215" s="199"/>
      <c r="Q1215" s="199"/>
      <c r="R1215" s="199"/>
      <c r="S1215" s="199"/>
      <c r="T1215" s="200"/>
      <c r="AT1215" s="194" t="s">
        <v>280</v>
      </c>
      <c r="AU1215" s="194" t="s">
        <v>88</v>
      </c>
      <c r="AV1215" s="14" t="s">
        <v>278</v>
      </c>
      <c r="AW1215" s="14" t="s">
        <v>29</v>
      </c>
      <c r="AX1215" s="14" t="s">
        <v>82</v>
      </c>
      <c r="AY1215" s="194" t="s">
        <v>271</v>
      </c>
    </row>
    <row r="1216" spans="1:65" s="2" customFormat="1" ht="33" customHeight="1" x14ac:dyDescent="0.15">
      <c r="A1216" s="35"/>
      <c r="B1216" s="141"/>
      <c r="C1216" s="224" t="s">
        <v>2326</v>
      </c>
      <c r="D1216" s="224" t="s">
        <v>1138</v>
      </c>
      <c r="E1216" s="226" t="s">
        <v>2221</v>
      </c>
      <c r="F1216" s="227" t="s">
        <v>2222</v>
      </c>
      <c r="G1216" s="228" t="s">
        <v>302</v>
      </c>
      <c r="H1216" s="229">
        <v>3</v>
      </c>
      <c r="I1216" s="230"/>
      <c r="J1216" s="229">
        <f>ROUND(I1216*H1216,2)</f>
        <v>0</v>
      </c>
      <c r="K1216" s="231"/>
      <c r="L1216" s="232"/>
      <c r="M1216" s="233" t="s">
        <v>1</v>
      </c>
      <c r="N1216" s="234" t="s">
        <v>41</v>
      </c>
      <c r="O1216" s="61"/>
      <c r="P1216" s="181">
        <f>O1216*H1216</f>
        <v>0</v>
      </c>
      <c r="Q1216" s="181">
        <v>0.04</v>
      </c>
      <c r="R1216" s="181">
        <f>Q1216*H1216</f>
        <v>0.12</v>
      </c>
      <c r="S1216" s="181">
        <v>0</v>
      </c>
      <c r="T1216" s="182">
        <f>S1216*H1216</f>
        <v>0</v>
      </c>
      <c r="U1216" s="35"/>
      <c r="V1216" s="35"/>
      <c r="W1216" s="35"/>
      <c r="X1216" s="35"/>
      <c r="Y1216" s="35"/>
      <c r="Z1216" s="35"/>
      <c r="AA1216" s="35"/>
      <c r="AB1216" s="35"/>
      <c r="AC1216" s="35"/>
      <c r="AD1216" s="35"/>
      <c r="AE1216" s="35"/>
      <c r="AR1216" s="183" t="s">
        <v>478</v>
      </c>
      <c r="AT1216" s="183" t="s">
        <v>1138</v>
      </c>
      <c r="AU1216" s="183" t="s">
        <v>88</v>
      </c>
      <c r="AY1216" s="18" t="s">
        <v>271</v>
      </c>
      <c r="BE1216" s="105">
        <f>IF(N1216="základná",J1216,0)</f>
        <v>0</v>
      </c>
      <c r="BF1216" s="105">
        <f>IF(N1216="znížená",J1216,0)</f>
        <v>0</v>
      </c>
      <c r="BG1216" s="105">
        <f>IF(N1216="zákl. prenesená",J1216,0)</f>
        <v>0</v>
      </c>
      <c r="BH1216" s="105">
        <f>IF(N1216="zníž. prenesená",J1216,0)</f>
        <v>0</v>
      </c>
      <c r="BI1216" s="105">
        <f>IF(N1216="nulová",J1216,0)</f>
        <v>0</v>
      </c>
      <c r="BJ1216" s="18" t="s">
        <v>88</v>
      </c>
      <c r="BK1216" s="105">
        <f>ROUND(I1216*H1216,2)</f>
        <v>0</v>
      </c>
      <c r="BL1216" s="18" t="s">
        <v>367</v>
      </c>
      <c r="BM1216" s="183" t="s">
        <v>5057</v>
      </c>
    </row>
    <row r="1217" spans="1:65" s="2" customFormat="1" ht="21.75" customHeight="1" x14ac:dyDescent="0.15">
      <c r="A1217" s="35"/>
      <c r="B1217" s="141"/>
      <c r="C1217" s="172" t="s">
        <v>2332</v>
      </c>
      <c r="D1217" s="172" t="s">
        <v>274</v>
      </c>
      <c r="E1217" s="173" t="s">
        <v>5058</v>
      </c>
      <c r="F1217" s="174" t="s">
        <v>5059</v>
      </c>
      <c r="G1217" s="175" t="s">
        <v>302</v>
      </c>
      <c r="H1217" s="176">
        <v>1</v>
      </c>
      <c r="I1217" s="177"/>
      <c r="J1217" s="176">
        <f>ROUND(I1217*H1217,2)</f>
        <v>0</v>
      </c>
      <c r="K1217" s="178"/>
      <c r="L1217" s="36"/>
      <c r="M1217" s="179" t="s">
        <v>1</v>
      </c>
      <c r="N1217" s="180" t="s">
        <v>41</v>
      </c>
      <c r="O1217" s="61"/>
      <c r="P1217" s="181">
        <f>O1217*H1217</f>
        <v>0</v>
      </c>
      <c r="Q1217" s="181">
        <v>0</v>
      </c>
      <c r="R1217" s="181">
        <f>Q1217*H1217</f>
        <v>0</v>
      </c>
      <c r="S1217" s="181">
        <v>0</v>
      </c>
      <c r="T1217" s="182">
        <f>S1217*H1217</f>
        <v>0</v>
      </c>
      <c r="U1217" s="35"/>
      <c r="V1217" s="35"/>
      <c r="W1217" s="35"/>
      <c r="X1217" s="35"/>
      <c r="Y1217" s="35"/>
      <c r="Z1217" s="35"/>
      <c r="AA1217" s="35"/>
      <c r="AB1217" s="35"/>
      <c r="AC1217" s="35"/>
      <c r="AD1217" s="35"/>
      <c r="AE1217" s="35"/>
      <c r="AR1217" s="183" t="s">
        <v>367</v>
      </c>
      <c r="AT1217" s="183" t="s">
        <v>274</v>
      </c>
      <c r="AU1217" s="183" t="s">
        <v>88</v>
      </c>
      <c r="AY1217" s="18" t="s">
        <v>271</v>
      </c>
      <c r="BE1217" s="105">
        <f>IF(N1217="základná",J1217,0)</f>
        <v>0</v>
      </c>
      <c r="BF1217" s="105">
        <f>IF(N1217="znížená",J1217,0)</f>
        <v>0</v>
      </c>
      <c r="BG1217" s="105">
        <f>IF(N1217="zákl. prenesená",J1217,0)</f>
        <v>0</v>
      </c>
      <c r="BH1217" s="105">
        <f>IF(N1217="zníž. prenesená",J1217,0)</f>
        <v>0</v>
      </c>
      <c r="BI1217" s="105">
        <f>IF(N1217="nulová",J1217,0)</f>
        <v>0</v>
      </c>
      <c r="BJ1217" s="18" t="s">
        <v>88</v>
      </c>
      <c r="BK1217" s="105">
        <f>ROUND(I1217*H1217,2)</f>
        <v>0</v>
      </c>
      <c r="BL1217" s="18" t="s">
        <v>367</v>
      </c>
      <c r="BM1217" s="183" t="s">
        <v>5060</v>
      </c>
    </row>
    <row r="1218" spans="1:65" s="2" customFormat="1" ht="21.75" customHeight="1" x14ac:dyDescent="0.15">
      <c r="A1218" s="35"/>
      <c r="B1218" s="141"/>
      <c r="C1218" s="224" t="s">
        <v>2338</v>
      </c>
      <c r="D1218" s="224" t="s">
        <v>1138</v>
      </c>
      <c r="E1218" s="226" t="s">
        <v>5061</v>
      </c>
      <c r="F1218" s="227" t="s">
        <v>5062</v>
      </c>
      <c r="G1218" s="228" t="s">
        <v>302</v>
      </c>
      <c r="H1218" s="229">
        <v>1</v>
      </c>
      <c r="I1218" s="230"/>
      <c r="J1218" s="229">
        <f>ROUND(I1218*H1218,2)</f>
        <v>0</v>
      </c>
      <c r="K1218" s="231"/>
      <c r="L1218" s="232"/>
      <c r="M1218" s="233" t="s">
        <v>1</v>
      </c>
      <c r="N1218" s="234" t="s">
        <v>41</v>
      </c>
      <c r="O1218" s="61"/>
      <c r="P1218" s="181">
        <f>O1218*H1218</f>
        <v>0</v>
      </c>
      <c r="Q1218" s="181">
        <v>9.3909999999999993E-2</v>
      </c>
      <c r="R1218" s="181">
        <f>Q1218*H1218</f>
        <v>9.3909999999999993E-2</v>
      </c>
      <c r="S1218" s="181">
        <v>0</v>
      </c>
      <c r="T1218" s="182">
        <f>S1218*H1218</f>
        <v>0</v>
      </c>
      <c r="U1218" s="35"/>
      <c r="V1218" s="35"/>
      <c r="W1218" s="35"/>
      <c r="X1218" s="35"/>
      <c r="Y1218" s="35"/>
      <c r="Z1218" s="35"/>
      <c r="AA1218" s="35"/>
      <c r="AB1218" s="35"/>
      <c r="AC1218" s="35"/>
      <c r="AD1218" s="35"/>
      <c r="AE1218" s="35"/>
      <c r="AR1218" s="183" t="s">
        <v>478</v>
      </c>
      <c r="AT1218" s="183" t="s">
        <v>1138</v>
      </c>
      <c r="AU1218" s="183" t="s">
        <v>88</v>
      </c>
      <c r="AY1218" s="18" t="s">
        <v>271</v>
      </c>
      <c r="BE1218" s="105">
        <f>IF(N1218="základná",J1218,0)</f>
        <v>0</v>
      </c>
      <c r="BF1218" s="105">
        <f>IF(N1218="znížená",J1218,0)</f>
        <v>0</v>
      </c>
      <c r="BG1218" s="105">
        <f>IF(N1218="zákl. prenesená",J1218,0)</f>
        <v>0</v>
      </c>
      <c r="BH1218" s="105">
        <f>IF(N1218="zníž. prenesená",J1218,0)</f>
        <v>0</v>
      </c>
      <c r="BI1218" s="105">
        <f>IF(N1218="nulová",J1218,0)</f>
        <v>0</v>
      </c>
      <c r="BJ1218" s="18" t="s">
        <v>88</v>
      </c>
      <c r="BK1218" s="105">
        <f>ROUND(I1218*H1218,2)</f>
        <v>0</v>
      </c>
      <c r="BL1218" s="18" t="s">
        <v>367</v>
      </c>
      <c r="BM1218" s="183" t="s">
        <v>5063</v>
      </c>
    </row>
    <row r="1219" spans="1:65" s="2" customFormat="1" ht="21.75" customHeight="1" x14ac:dyDescent="0.15">
      <c r="A1219" s="35"/>
      <c r="B1219" s="141"/>
      <c r="C1219" s="172" t="s">
        <v>2345</v>
      </c>
      <c r="D1219" s="216" t="s">
        <v>274</v>
      </c>
      <c r="E1219" s="173" t="s">
        <v>2225</v>
      </c>
      <c r="F1219" s="174" t="s">
        <v>2226</v>
      </c>
      <c r="G1219" s="175" t="s">
        <v>302</v>
      </c>
      <c r="H1219" s="176">
        <v>17</v>
      </c>
      <c r="I1219" s="177"/>
      <c r="J1219" s="176">
        <f>ROUND(I1219*H1219,2)</f>
        <v>0</v>
      </c>
      <c r="K1219" s="178"/>
      <c r="L1219" s="36"/>
      <c r="M1219" s="179" t="s">
        <v>1</v>
      </c>
      <c r="N1219" s="180" t="s">
        <v>41</v>
      </c>
      <c r="O1219" s="61"/>
      <c r="P1219" s="181">
        <f>O1219*H1219</f>
        <v>0</v>
      </c>
      <c r="Q1219" s="181">
        <v>0</v>
      </c>
      <c r="R1219" s="181">
        <f>Q1219*H1219</f>
        <v>0</v>
      </c>
      <c r="S1219" s="181">
        <v>0</v>
      </c>
      <c r="T1219" s="182">
        <f>S1219*H1219</f>
        <v>0</v>
      </c>
      <c r="U1219" s="35"/>
      <c r="V1219" s="35"/>
      <c r="W1219" s="35"/>
      <c r="X1219" s="35"/>
      <c r="Y1219" s="35"/>
      <c r="Z1219" s="35"/>
      <c r="AA1219" s="35"/>
      <c r="AB1219" s="35"/>
      <c r="AC1219" s="35"/>
      <c r="AD1219" s="35"/>
      <c r="AE1219" s="35"/>
      <c r="AR1219" s="183" t="s">
        <v>367</v>
      </c>
      <c r="AT1219" s="183" t="s">
        <v>274</v>
      </c>
      <c r="AU1219" s="183" t="s">
        <v>88</v>
      </c>
      <c r="AY1219" s="18" t="s">
        <v>271</v>
      </c>
      <c r="BE1219" s="105">
        <f>IF(N1219="základná",J1219,0)</f>
        <v>0</v>
      </c>
      <c r="BF1219" s="105">
        <f>IF(N1219="znížená",J1219,0)</f>
        <v>0</v>
      </c>
      <c r="BG1219" s="105">
        <f>IF(N1219="zákl. prenesená",J1219,0)</f>
        <v>0</v>
      </c>
      <c r="BH1219" s="105">
        <f>IF(N1219="zníž. prenesená",J1219,0)</f>
        <v>0</v>
      </c>
      <c r="BI1219" s="105">
        <f>IF(N1219="nulová",J1219,0)</f>
        <v>0</v>
      </c>
      <c r="BJ1219" s="18" t="s">
        <v>88</v>
      </c>
      <c r="BK1219" s="105">
        <f>ROUND(I1219*H1219,2)</f>
        <v>0</v>
      </c>
      <c r="BL1219" s="18" t="s">
        <v>367</v>
      </c>
      <c r="BM1219" s="183" t="s">
        <v>5064</v>
      </c>
    </row>
    <row r="1220" spans="1:65" s="13" customFormat="1" x14ac:dyDescent="0.1">
      <c r="B1220" s="184"/>
      <c r="D1220" s="185" t="s">
        <v>280</v>
      </c>
      <c r="E1220" s="186" t="s">
        <v>1</v>
      </c>
      <c r="F1220" s="187" t="s">
        <v>5065</v>
      </c>
      <c r="H1220" s="188">
        <v>17</v>
      </c>
      <c r="I1220" s="189"/>
      <c r="L1220" s="184"/>
      <c r="M1220" s="190"/>
      <c r="N1220" s="191"/>
      <c r="O1220" s="191"/>
      <c r="P1220" s="191"/>
      <c r="Q1220" s="191"/>
      <c r="R1220" s="191"/>
      <c r="S1220" s="191"/>
      <c r="T1220" s="192"/>
      <c r="AT1220" s="186" t="s">
        <v>280</v>
      </c>
      <c r="AU1220" s="186" t="s">
        <v>88</v>
      </c>
      <c r="AV1220" s="13" t="s">
        <v>88</v>
      </c>
      <c r="AW1220" s="13" t="s">
        <v>29</v>
      </c>
      <c r="AX1220" s="13" t="s">
        <v>75</v>
      </c>
      <c r="AY1220" s="186" t="s">
        <v>271</v>
      </c>
    </row>
    <row r="1221" spans="1:65" s="14" customFormat="1" x14ac:dyDescent="0.1">
      <c r="B1221" s="193"/>
      <c r="D1221" s="185" t="s">
        <v>280</v>
      </c>
      <c r="E1221" s="194" t="s">
        <v>1</v>
      </c>
      <c r="F1221" s="195" t="s">
        <v>282</v>
      </c>
      <c r="H1221" s="196">
        <v>17</v>
      </c>
      <c r="I1221" s="197"/>
      <c r="L1221" s="193"/>
      <c r="M1221" s="198"/>
      <c r="N1221" s="199"/>
      <c r="O1221" s="199"/>
      <c r="P1221" s="199"/>
      <c r="Q1221" s="199"/>
      <c r="R1221" s="199"/>
      <c r="S1221" s="199"/>
      <c r="T1221" s="200"/>
      <c r="AT1221" s="194" t="s">
        <v>280</v>
      </c>
      <c r="AU1221" s="194" t="s">
        <v>88</v>
      </c>
      <c r="AV1221" s="14" t="s">
        <v>278</v>
      </c>
      <c r="AW1221" s="14" t="s">
        <v>29</v>
      </c>
      <c r="AX1221" s="14" t="s">
        <v>82</v>
      </c>
      <c r="AY1221" s="194" t="s">
        <v>271</v>
      </c>
    </row>
    <row r="1222" spans="1:65" s="2" customFormat="1" ht="31.5" x14ac:dyDescent="0.15">
      <c r="A1222" s="35"/>
      <c r="B1222" s="141"/>
      <c r="C1222" s="224" t="s">
        <v>2350</v>
      </c>
      <c r="D1222" s="240" t="s">
        <v>1138</v>
      </c>
      <c r="E1222" s="226" t="s">
        <v>2230</v>
      </c>
      <c r="F1222" s="227" t="s">
        <v>6743</v>
      </c>
      <c r="G1222" s="228" t="s">
        <v>302</v>
      </c>
      <c r="H1222" s="229">
        <v>17</v>
      </c>
      <c r="I1222" s="230"/>
      <c r="J1222" s="229">
        <f>ROUND(I1222*H1222,2)</f>
        <v>0</v>
      </c>
      <c r="K1222" s="231"/>
      <c r="L1222" s="232"/>
      <c r="M1222" s="233" t="s">
        <v>1</v>
      </c>
      <c r="N1222" s="234" t="s">
        <v>41</v>
      </c>
      <c r="O1222" s="61"/>
      <c r="P1222" s="181">
        <f>O1222*H1222</f>
        <v>0</v>
      </c>
      <c r="Q1222" s="181">
        <v>1.35E-2</v>
      </c>
      <c r="R1222" s="181">
        <f>Q1222*H1222</f>
        <v>0.22950000000000001</v>
      </c>
      <c r="S1222" s="181">
        <v>0</v>
      </c>
      <c r="T1222" s="182">
        <f>S1222*H1222</f>
        <v>0</v>
      </c>
      <c r="U1222" s="35"/>
      <c r="V1222" s="35"/>
      <c r="W1222" s="35"/>
      <c r="X1222" s="35"/>
      <c r="Y1222" s="35"/>
      <c r="Z1222" s="35"/>
      <c r="AA1222" s="35"/>
      <c r="AB1222" s="35"/>
      <c r="AC1222" s="35"/>
      <c r="AD1222" s="35"/>
      <c r="AE1222" s="35"/>
      <c r="AR1222" s="183" t="s">
        <v>478</v>
      </c>
      <c r="AT1222" s="183" t="s">
        <v>1138</v>
      </c>
      <c r="AU1222" s="183" t="s">
        <v>88</v>
      </c>
      <c r="AY1222" s="18" t="s">
        <v>271</v>
      </c>
      <c r="BE1222" s="105">
        <f>IF(N1222="základná",J1222,0)</f>
        <v>0</v>
      </c>
      <c r="BF1222" s="105">
        <f>IF(N1222="znížená",J1222,0)</f>
        <v>0</v>
      </c>
      <c r="BG1222" s="105">
        <f>IF(N1222="zákl. prenesená",J1222,0)</f>
        <v>0</v>
      </c>
      <c r="BH1222" s="105">
        <f>IF(N1222="zníž. prenesená",J1222,0)</f>
        <v>0</v>
      </c>
      <c r="BI1222" s="105">
        <f>IF(N1222="nulová",J1222,0)</f>
        <v>0</v>
      </c>
      <c r="BJ1222" s="18" t="s">
        <v>88</v>
      </c>
      <c r="BK1222" s="105">
        <f>ROUND(I1222*H1222,2)</f>
        <v>0</v>
      </c>
      <c r="BL1222" s="18" t="s">
        <v>367</v>
      </c>
      <c r="BM1222" s="183" t="s">
        <v>5066</v>
      </c>
    </row>
    <row r="1223" spans="1:65" s="2" customFormat="1" ht="21.75" customHeight="1" x14ac:dyDescent="0.15">
      <c r="A1223" s="35"/>
      <c r="B1223" s="141"/>
      <c r="C1223" s="172" t="s">
        <v>2355</v>
      </c>
      <c r="D1223" s="172" t="s">
        <v>274</v>
      </c>
      <c r="E1223" s="173" t="s">
        <v>2233</v>
      </c>
      <c r="F1223" s="174" t="s">
        <v>2234</v>
      </c>
      <c r="G1223" s="175" t="s">
        <v>1375</v>
      </c>
      <c r="H1223" s="176">
        <v>973.5</v>
      </c>
      <c r="I1223" s="177"/>
      <c r="J1223" s="176">
        <f>ROUND(I1223*H1223,2)</f>
        <v>0</v>
      </c>
      <c r="K1223" s="178"/>
      <c r="L1223" s="36"/>
      <c r="M1223" s="179" t="s">
        <v>1</v>
      </c>
      <c r="N1223" s="180" t="s">
        <v>41</v>
      </c>
      <c r="O1223" s="61"/>
      <c r="P1223" s="181">
        <f>O1223*H1223</f>
        <v>0</v>
      </c>
      <c r="Q1223" s="181">
        <v>7.2854099999999998E-5</v>
      </c>
      <c r="R1223" s="181">
        <f>Q1223*H1223</f>
        <v>7.0923466349999992E-2</v>
      </c>
      <c r="S1223" s="181">
        <v>0</v>
      </c>
      <c r="T1223" s="182">
        <f>S1223*H1223</f>
        <v>0</v>
      </c>
      <c r="U1223" s="35"/>
      <c r="V1223" s="35"/>
      <c r="W1223" s="35"/>
      <c r="X1223" s="35"/>
      <c r="Y1223" s="35"/>
      <c r="Z1223" s="35"/>
      <c r="AA1223" s="35"/>
      <c r="AB1223" s="35"/>
      <c r="AC1223" s="35"/>
      <c r="AD1223" s="35"/>
      <c r="AE1223" s="35"/>
      <c r="AR1223" s="183" t="s">
        <v>367</v>
      </c>
      <c r="AT1223" s="183" t="s">
        <v>274</v>
      </c>
      <c r="AU1223" s="183" t="s">
        <v>88</v>
      </c>
      <c r="AY1223" s="18" t="s">
        <v>271</v>
      </c>
      <c r="BE1223" s="105">
        <f>IF(N1223="základná",J1223,0)</f>
        <v>0</v>
      </c>
      <c r="BF1223" s="105">
        <f>IF(N1223="znížená",J1223,0)</f>
        <v>0</v>
      </c>
      <c r="BG1223" s="105">
        <f>IF(N1223="zákl. prenesená",J1223,0)</f>
        <v>0</v>
      </c>
      <c r="BH1223" s="105">
        <f>IF(N1223="zníž. prenesená",J1223,0)</f>
        <v>0</v>
      </c>
      <c r="BI1223" s="105">
        <f>IF(N1223="nulová",J1223,0)</f>
        <v>0</v>
      </c>
      <c r="BJ1223" s="18" t="s">
        <v>88</v>
      </c>
      <c r="BK1223" s="105">
        <f>ROUND(I1223*H1223,2)</f>
        <v>0</v>
      </c>
      <c r="BL1223" s="18" t="s">
        <v>367</v>
      </c>
      <c r="BM1223" s="183" t="s">
        <v>5067</v>
      </c>
    </row>
    <row r="1224" spans="1:65" s="16" customFormat="1" x14ac:dyDescent="0.1">
      <c r="B1224" s="209"/>
      <c r="D1224" s="185" t="s">
        <v>280</v>
      </c>
      <c r="E1224" s="210" t="s">
        <v>1</v>
      </c>
      <c r="F1224" s="211" t="s">
        <v>2236</v>
      </c>
      <c r="H1224" s="210" t="s">
        <v>1</v>
      </c>
      <c r="I1224" s="212"/>
      <c r="L1224" s="209"/>
      <c r="M1224" s="213"/>
      <c r="N1224" s="214"/>
      <c r="O1224" s="214"/>
      <c r="P1224" s="214"/>
      <c r="Q1224" s="214"/>
      <c r="R1224" s="214"/>
      <c r="S1224" s="214"/>
      <c r="T1224" s="215"/>
      <c r="AT1224" s="210" t="s">
        <v>280</v>
      </c>
      <c r="AU1224" s="210" t="s">
        <v>88</v>
      </c>
      <c r="AV1224" s="16" t="s">
        <v>82</v>
      </c>
      <c r="AW1224" s="16" t="s">
        <v>29</v>
      </c>
      <c r="AX1224" s="16" t="s">
        <v>75</v>
      </c>
      <c r="AY1224" s="210" t="s">
        <v>271</v>
      </c>
    </row>
    <row r="1225" spans="1:65" s="13" customFormat="1" x14ac:dyDescent="0.1">
      <c r="B1225" s="184"/>
      <c r="D1225" s="185" t="s">
        <v>280</v>
      </c>
      <c r="E1225" s="186" t="s">
        <v>1</v>
      </c>
      <c r="F1225" s="187" t="s">
        <v>5068</v>
      </c>
      <c r="H1225" s="188">
        <v>0.37</v>
      </c>
      <c r="I1225" s="189"/>
      <c r="L1225" s="184"/>
      <c r="M1225" s="190"/>
      <c r="N1225" s="191"/>
      <c r="O1225" s="191"/>
      <c r="P1225" s="191"/>
      <c r="Q1225" s="191"/>
      <c r="R1225" s="191"/>
      <c r="S1225" s="191"/>
      <c r="T1225" s="192"/>
      <c r="AT1225" s="186" t="s">
        <v>280</v>
      </c>
      <c r="AU1225" s="186" t="s">
        <v>88</v>
      </c>
      <c r="AV1225" s="13" t="s">
        <v>88</v>
      </c>
      <c r="AW1225" s="13" t="s">
        <v>29</v>
      </c>
      <c r="AX1225" s="13" t="s">
        <v>75</v>
      </c>
      <c r="AY1225" s="186" t="s">
        <v>271</v>
      </c>
    </row>
    <row r="1226" spans="1:65" s="13" customFormat="1" x14ac:dyDescent="0.1">
      <c r="B1226" s="184"/>
      <c r="D1226" s="185" t="s">
        <v>280</v>
      </c>
      <c r="E1226" s="186" t="s">
        <v>1</v>
      </c>
      <c r="F1226" s="187" t="s">
        <v>5069</v>
      </c>
      <c r="H1226" s="188">
        <v>0.56000000000000005</v>
      </c>
      <c r="I1226" s="189"/>
      <c r="L1226" s="184"/>
      <c r="M1226" s="190"/>
      <c r="N1226" s="191"/>
      <c r="O1226" s="191"/>
      <c r="P1226" s="191"/>
      <c r="Q1226" s="191"/>
      <c r="R1226" s="191"/>
      <c r="S1226" s="191"/>
      <c r="T1226" s="192"/>
      <c r="AT1226" s="186" t="s">
        <v>280</v>
      </c>
      <c r="AU1226" s="186" t="s">
        <v>88</v>
      </c>
      <c r="AV1226" s="13" t="s">
        <v>88</v>
      </c>
      <c r="AW1226" s="13" t="s">
        <v>29</v>
      </c>
      <c r="AX1226" s="13" t="s">
        <v>75</v>
      </c>
      <c r="AY1226" s="186" t="s">
        <v>271</v>
      </c>
    </row>
    <row r="1227" spans="1:65" s="13" customFormat="1" x14ac:dyDescent="0.1">
      <c r="B1227" s="184"/>
      <c r="D1227" s="185" t="s">
        <v>280</v>
      </c>
      <c r="E1227" s="186" t="s">
        <v>1</v>
      </c>
      <c r="F1227" s="187" t="s">
        <v>5070</v>
      </c>
      <c r="H1227" s="188">
        <v>2.16</v>
      </c>
      <c r="I1227" s="189"/>
      <c r="L1227" s="184"/>
      <c r="M1227" s="190"/>
      <c r="N1227" s="191"/>
      <c r="O1227" s="191"/>
      <c r="P1227" s="191"/>
      <c r="Q1227" s="191"/>
      <c r="R1227" s="191"/>
      <c r="S1227" s="191"/>
      <c r="T1227" s="192"/>
      <c r="AT1227" s="186" t="s">
        <v>280</v>
      </c>
      <c r="AU1227" s="186" t="s">
        <v>88</v>
      </c>
      <c r="AV1227" s="13" t="s">
        <v>88</v>
      </c>
      <c r="AW1227" s="13" t="s">
        <v>29</v>
      </c>
      <c r="AX1227" s="13" t="s">
        <v>75</v>
      </c>
      <c r="AY1227" s="186" t="s">
        <v>271</v>
      </c>
    </row>
    <row r="1228" spans="1:65" s="13" customFormat="1" x14ac:dyDescent="0.1">
      <c r="B1228" s="184"/>
      <c r="D1228" s="185" t="s">
        <v>280</v>
      </c>
      <c r="E1228" s="186" t="s">
        <v>1</v>
      </c>
      <c r="F1228" s="187" t="s">
        <v>5071</v>
      </c>
      <c r="H1228" s="188">
        <v>2.59</v>
      </c>
      <c r="I1228" s="189"/>
      <c r="L1228" s="184"/>
      <c r="M1228" s="190"/>
      <c r="N1228" s="191"/>
      <c r="O1228" s="191"/>
      <c r="P1228" s="191"/>
      <c r="Q1228" s="191"/>
      <c r="R1228" s="191"/>
      <c r="S1228" s="191"/>
      <c r="T1228" s="192"/>
      <c r="AT1228" s="186" t="s">
        <v>280</v>
      </c>
      <c r="AU1228" s="186" t="s">
        <v>88</v>
      </c>
      <c r="AV1228" s="13" t="s">
        <v>88</v>
      </c>
      <c r="AW1228" s="13" t="s">
        <v>29</v>
      </c>
      <c r="AX1228" s="13" t="s">
        <v>75</v>
      </c>
      <c r="AY1228" s="186" t="s">
        <v>271</v>
      </c>
    </row>
    <row r="1229" spans="1:65" s="13" customFormat="1" x14ac:dyDescent="0.1">
      <c r="B1229" s="184"/>
      <c r="D1229" s="185" t="s">
        <v>280</v>
      </c>
      <c r="E1229" s="186" t="s">
        <v>1</v>
      </c>
      <c r="F1229" s="187" t="s">
        <v>5072</v>
      </c>
      <c r="H1229" s="188">
        <v>0.37</v>
      </c>
      <c r="I1229" s="189"/>
      <c r="L1229" s="184"/>
      <c r="M1229" s="190"/>
      <c r="N1229" s="191"/>
      <c r="O1229" s="191"/>
      <c r="P1229" s="191"/>
      <c r="Q1229" s="191"/>
      <c r="R1229" s="191"/>
      <c r="S1229" s="191"/>
      <c r="T1229" s="192"/>
      <c r="AT1229" s="186" t="s">
        <v>280</v>
      </c>
      <c r="AU1229" s="186" t="s">
        <v>88</v>
      </c>
      <c r="AV1229" s="13" t="s">
        <v>88</v>
      </c>
      <c r="AW1229" s="13" t="s">
        <v>29</v>
      </c>
      <c r="AX1229" s="13" t="s">
        <v>75</v>
      </c>
      <c r="AY1229" s="186" t="s">
        <v>271</v>
      </c>
    </row>
    <row r="1230" spans="1:65" s="13" customFormat="1" x14ac:dyDescent="0.1">
      <c r="B1230" s="184"/>
      <c r="D1230" s="185" t="s">
        <v>280</v>
      </c>
      <c r="E1230" s="186" t="s">
        <v>1</v>
      </c>
      <c r="F1230" s="187" t="s">
        <v>5073</v>
      </c>
      <c r="H1230" s="188">
        <v>0.56000000000000005</v>
      </c>
      <c r="I1230" s="189"/>
      <c r="L1230" s="184"/>
      <c r="M1230" s="190"/>
      <c r="N1230" s="191"/>
      <c r="O1230" s="191"/>
      <c r="P1230" s="191"/>
      <c r="Q1230" s="191"/>
      <c r="R1230" s="191"/>
      <c r="S1230" s="191"/>
      <c r="T1230" s="192"/>
      <c r="AT1230" s="186" t="s">
        <v>280</v>
      </c>
      <c r="AU1230" s="186" t="s">
        <v>88</v>
      </c>
      <c r="AV1230" s="13" t="s">
        <v>88</v>
      </c>
      <c r="AW1230" s="13" t="s">
        <v>29</v>
      </c>
      <c r="AX1230" s="13" t="s">
        <v>75</v>
      </c>
      <c r="AY1230" s="186" t="s">
        <v>271</v>
      </c>
    </row>
    <row r="1231" spans="1:65" s="13" customFormat="1" x14ac:dyDescent="0.1">
      <c r="B1231" s="184"/>
      <c r="D1231" s="185" t="s">
        <v>280</v>
      </c>
      <c r="E1231" s="186" t="s">
        <v>1</v>
      </c>
      <c r="F1231" s="187" t="s">
        <v>5074</v>
      </c>
      <c r="H1231" s="188">
        <v>2.16</v>
      </c>
      <c r="I1231" s="189"/>
      <c r="L1231" s="184"/>
      <c r="M1231" s="190"/>
      <c r="N1231" s="191"/>
      <c r="O1231" s="191"/>
      <c r="P1231" s="191"/>
      <c r="Q1231" s="191"/>
      <c r="R1231" s="191"/>
      <c r="S1231" s="191"/>
      <c r="T1231" s="192"/>
      <c r="AT1231" s="186" t="s">
        <v>280</v>
      </c>
      <c r="AU1231" s="186" t="s">
        <v>88</v>
      </c>
      <c r="AV1231" s="13" t="s">
        <v>88</v>
      </c>
      <c r="AW1231" s="13" t="s">
        <v>29</v>
      </c>
      <c r="AX1231" s="13" t="s">
        <v>75</v>
      </c>
      <c r="AY1231" s="186" t="s">
        <v>271</v>
      </c>
    </row>
    <row r="1232" spans="1:65" s="13" customFormat="1" x14ac:dyDescent="0.1">
      <c r="B1232" s="184"/>
      <c r="D1232" s="185" t="s">
        <v>280</v>
      </c>
      <c r="E1232" s="186" t="s">
        <v>1</v>
      </c>
      <c r="F1232" s="187" t="s">
        <v>5075</v>
      </c>
      <c r="H1232" s="188">
        <v>2.59</v>
      </c>
      <c r="I1232" s="189"/>
      <c r="L1232" s="184"/>
      <c r="M1232" s="190"/>
      <c r="N1232" s="191"/>
      <c r="O1232" s="191"/>
      <c r="P1232" s="191"/>
      <c r="Q1232" s="191"/>
      <c r="R1232" s="191"/>
      <c r="S1232" s="191"/>
      <c r="T1232" s="192"/>
      <c r="AT1232" s="186" t="s">
        <v>280</v>
      </c>
      <c r="AU1232" s="186" t="s">
        <v>88</v>
      </c>
      <c r="AV1232" s="13" t="s">
        <v>88</v>
      </c>
      <c r="AW1232" s="13" t="s">
        <v>29</v>
      </c>
      <c r="AX1232" s="13" t="s">
        <v>75</v>
      </c>
      <c r="AY1232" s="186" t="s">
        <v>271</v>
      </c>
    </row>
    <row r="1233" spans="2:51" s="13" customFormat="1" x14ac:dyDescent="0.1">
      <c r="B1233" s="184"/>
      <c r="D1233" s="185" t="s">
        <v>280</v>
      </c>
      <c r="E1233" s="186" t="s">
        <v>1</v>
      </c>
      <c r="F1233" s="187" t="s">
        <v>2245</v>
      </c>
      <c r="H1233" s="188">
        <v>7.92</v>
      </c>
      <c r="I1233" s="189"/>
      <c r="L1233" s="184"/>
      <c r="M1233" s="190"/>
      <c r="N1233" s="191"/>
      <c r="O1233" s="191"/>
      <c r="P1233" s="191"/>
      <c r="Q1233" s="191"/>
      <c r="R1233" s="191"/>
      <c r="S1233" s="191"/>
      <c r="T1233" s="192"/>
      <c r="AT1233" s="186" t="s">
        <v>280</v>
      </c>
      <c r="AU1233" s="186" t="s">
        <v>88</v>
      </c>
      <c r="AV1233" s="13" t="s">
        <v>88</v>
      </c>
      <c r="AW1233" s="13" t="s">
        <v>29</v>
      </c>
      <c r="AX1233" s="13" t="s">
        <v>75</v>
      </c>
      <c r="AY1233" s="186" t="s">
        <v>271</v>
      </c>
    </row>
    <row r="1234" spans="2:51" s="13" customFormat="1" x14ac:dyDescent="0.1">
      <c r="B1234" s="184"/>
      <c r="D1234" s="185" t="s">
        <v>280</v>
      </c>
      <c r="E1234" s="186" t="s">
        <v>1</v>
      </c>
      <c r="F1234" s="187" t="s">
        <v>5076</v>
      </c>
      <c r="H1234" s="188">
        <v>6.96</v>
      </c>
      <c r="I1234" s="189"/>
      <c r="L1234" s="184"/>
      <c r="M1234" s="190"/>
      <c r="N1234" s="191"/>
      <c r="O1234" s="191"/>
      <c r="P1234" s="191"/>
      <c r="Q1234" s="191"/>
      <c r="R1234" s="191"/>
      <c r="S1234" s="191"/>
      <c r="T1234" s="192"/>
      <c r="AT1234" s="186" t="s">
        <v>280</v>
      </c>
      <c r="AU1234" s="186" t="s">
        <v>88</v>
      </c>
      <c r="AV1234" s="13" t="s">
        <v>88</v>
      </c>
      <c r="AW1234" s="13" t="s">
        <v>29</v>
      </c>
      <c r="AX1234" s="13" t="s">
        <v>75</v>
      </c>
      <c r="AY1234" s="186" t="s">
        <v>271</v>
      </c>
    </row>
    <row r="1235" spans="2:51" s="13" customFormat="1" x14ac:dyDescent="0.1">
      <c r="B1235" s="184"/>
      <c r="D1235" s="185" t="s">
        <v>280</v>
      </c>
      <c r="E1235" s="186" t="s">
        <v>1</v>
      </c>
      <c r="F1235" s="187" t="s">
        <v>5077</v>
      </c>
      <c r="H1235" s="188">
        <v>3.69</v>
      </c>
      <c r="I1235" s="189"/>
      <c r="L1235" s="184"/>
      <c r="M1235" s="190"/>
      <c r="N1235" s="191"/>
      <c r="O1235" s="191"/>
      <c r="P1235" s="191"/>
      <c r="Q1235" s="191"/>
      <c r="R1235" s="191"/>
      <c r="S1235" s="191"/>
      <c r="T1235" s="192"/>
      <c r="AT1235" s="186" t="s">
        <v>280</v>
      </c>
      <c r="AU1235" s="186" t="s">
        <v>88</v>
      </c>
      <c r="AV1235" s="13" t="s">
        <v>88</v>
      </c>
      <c r="AW1235" s="13" t="s">
        <v>29</v>
      </c>
      <c r="AX1235" s="13" t="s">
        <v>75</v>
      </c>
      <c r="AY1235" s="186" t="s">
        <v>271</v>
      </c>
    </row>
    <row r="1236" spans="2:51" s="13" customFormat="1" x14ac:dyDescent="0.1">
      <c r="B1236" s="184"/>
      <c r="D1236" s="185" t="s">
        <v>280</v>
      </c>
      <c r="E1236" s="186" t="s">
        <v>1</v>
      </c>
      <c r="F1236" s="187" t="s">
        <v>5078</v>
      </c>
      <c r="H1236" s="188">
        <v>1.47</v>
      </c>
      <c r="I1236" s="189"/>
      <c r="L1236" s="184"/>
      <c r="M1236" s="190"/>
      <c r="N1236" s="191"/>
      <c r="O1236" s="191"/>
      <c r="P1236" s="191"/>
      <c r="Q1236" s="191"/>
      <c r="R1236" s="191"/>
      <c r="S1236" s="191"/>
      <c r="T1236" s="192"/>
      <c r="AT1236" s="186" t="s">
        <v>280</v>
      </c>
      <c r="AU1236" s="186" t="s">
        <v>88</v>
      </c>
      <c r="AV1236" s="13" t="s">
        <v>88</v>
      </c>
      <c r="AW1236" s="13" t="s">
        <v>29</v>
      </c>
      <c r="AX1236" s="13" t="s">
        <v>75</v>
      </c>
      <c r="AY1236" s="186" t="s">
        <v>271</v>
      </c>
    </row>
    <row r="1237" spans="2:51" s="15" customFormat="1" x14ac:dyDescent="0.1">
      <c r="B1237" s="201"/>
      <c r="D1237" s="185" t="s">
        <v>280</v>
      </c>
      <c r="E1237" s="202" t="s">
        <v>1</v>
      </c>
      <c r="F1237" s="203" t="s">
        <v>293</v>
      </c>
      <c r="H1237" s="204">
        <v>31.4</v>
      </c>
      <c r="I1237" s="205"/>
      <c r="L1237" s="201"/>
      <c r="M1237" s="206"/>
      <c r="N1237" s="207"/>
      <c r="O1237" s="207"/>
      <c r="P1237" s="207"/>
      <c r="Q1237" s="207"/>
      <c r="R1237" s="207"/>
      <c r="S1237" s="207"/>
      <c r="T1237" s="208"/>
      <c r="AT1237" s="202" t="s">
        <v>280</v>
      </c>
      <c r="AU1237" s="202" t="s">
        <v>88</v>
      </c>
      <c r="AV1237" s="15" t="s">
        <v>286</v>
      </c>
      <c r="AW1237" s="15" t="s">
        <v>29</v>
      </c>
      <c r="AX1237" s="15" t="s">
        <v>75</v>
      </c>
      <c r="AY1237" s="202" t="s">
        <v>271</v>
      </c>
    </row>
    <row r="1238" spans="2:51" s="16" customFormat="1" x14ac:dyDescent="0.1">
      <c r="B1238" s="209"/>
      <c r="D1238" s="185" t="s">
        <v>280</v>
      </c>
      <c r="E1238" s="210" t="s">
        <v>1</v>
      </c>
      <c r="F1238" s="211" t="s">
        <v>2246</v>
      </c>
      <c r="H1238" s="210" t="s">
        <v>1</v>
      </c>
      <c r="I1238" s="212"/>
      <c r="L1238" s="209"/>
      <c r="M1238" s="213"/>
      <c r="N1238" s="214"/>
      <c r="O1238" s="214"/>
      <c r="P1238" s="214"/>
      <c r="Q1238" s="214"/>
      <c r="R1238" s="214"/>
      <c r="S1238" s="214"/>
      <c r="T1238" s="215"/>
      <c r="AT1238" s="210" t="s">
        <v>280</v>
      </c>
      <c r="AU1238" s="210" t="s">
        <v>88</v>
      </c>
      <c r="AV1238" s="16" t="s">
        <v>82</v>
      </c>
      <c r="AW1238" s="16" t="s">
        <v>29</v>
      </c>
      <c r="AX1238" s="16" t="s">
        <v>75</v>
      </c>
      <c r="AY1238" s="210" t="s">
        <v>271</v>
      </c>
    </row>
    <row r="1239" spans="2:51" s="13" customFormat="1" x14ac:dyDescent="0.1">
      <c r="B1239" s="184"/>
      <c r="D1239" s="185" t="s">
        <v>280</v>
      </c>
      <c r="E1239" s="186" t="s">
        <v>1</v>
      </c>
      <c r="F1239" s="187" t="s">
        <v>2247</v>
      </c>
      <c r="H1239" s="188">
        <v>191.65</v>
      </c>
      <c r="I1239" s="189"/>
      <c r="L1239" s="184"/>
      <c r="M1239" s="190"/>
      <c r="N1239" s="191"/>
      <c r="O1239" s="191"/>
      <c r="P1239" s="191"/>
      <c r="Q1239" s="191"/>
      <c r="R1239" s="191"/>
      <c r="S1239" s="191"/>
      <c r="T1239" s="192"/>
      <c r="AT1239" s="186" t="s">
        <v>280</v>
      </c>
      <c r="AU1239" s="186" t="s">
        <v>88</v>
      </c>
      <c r="AV1239" s="13" t="s">
        <v>88</v>
      </c>
      <c r="AW1239" s="13" t="s">
        <v>29</v>
      </c>
      <c r="AX1239" s="13" t="s">
        <v>75</v>
      </c>
      <c r="AY1239" s="186" t="s">
        <v>271</v>
      </c>
    </row>
    <row r="1240" spans="2:51" s="13" customFormat="1" x14ac:dyDescent="0.1">
      <c r="B1240" s="184"/>
      <c r="D1240" s="185" t="s">
        <v>280</v>
      </c>
      <c r="E1240" s="186" t="s">
        <v>1</v>
      </c>
      <c r="F1240" s="187" t="s">
        <v>5079</v>
      </c>
      <c r="H1240" s="188">
        <v>18.8</v>
      </c>
      <c r="I1240" s="189"/>
      <c r="L1240" s="184"/>
      <c r="M1240" s="190"/>
      <c r="N1240" s="191"/>
      <c r="O1240" s="191"/>
      <c r="P1240" s="191"/>
      <c r="Q1240" s="191"/>
      <c r="R1240" s="191"/>
      <c r="S1240" s="191"/>
      <c r="T1240" s="192"/>
      <c r="AT1240" s="186" t="s">
        <v>280</v>
      </c>
      <c r="AU1240" s="186" t="s">
        <v>88</v>
      </c>
      <c r="AV1240" s="13" t="s">
        <v>88</v>
      </c>
      <c r="AW1240" s="13" t="s">
        <v>29</v>
      </c>
      <c r="AX1240" s="13" t="s">
        <v>75</v>
      </c>
      <c r="AY1240" s="186" t="s">
        <v>271</v>
      </c>
    </row>
    <row r="1241" spans="2:51" s="13" customFormat="1" x14ac:dyDescent="0.1">
      <c r="B1241" s="184"/>
      <c r="D1241" s="185" t="s">
        <v>280</v>
      </c>
      <c r="E1241" s="186" t="s">
        <v>1</v>
      </c>
      <c r="F1241" s="187" t="s">
        <v>2249</v>
      </c>
      <c r="H1241" s="188">
        <v>563.79</v>
      </c>
      <c r="I1241" s="189"/>
      <c r="L1241" s="184"/>
      <c r="M1241" s="190"/>
      <c r="N1241" s="191"/>
      <c r="O1241" s="191"/>
      <c r="P1241" s="191"/>
      <c r="Q1241" s="191"/>
      <c r="R1241" s="191"/>
      <c r="S1241" s="191"/>
      <c r="T1241" s="192"/>
      <c r="AT1241" s="186" t="s">
        <v>280</v>
      </c>
      <c r="AU1241" s="186" t="s">
        <v>88</v>
      </c>
      <c r="AV1241" s="13" t="s">
        <v>88</v>
      </c>
      <c r="AW1241" s="13" t="s">
        <v>29</v>
      </c>
      <c r="AX1241" s="13" t="s">
        <v>75</v>
      </c>
      <c r="AY1241" s="186" t="s">
        <v>271</v>
      </c>
    </row>
    <row r="1242" spans="2:51" s="13" customFormat="1" x14ac:dyDescent="0.1">
      <c r="B1242" s="184"/>
      <c r="D1242" s="185" t="s">
        <v>280</v>
      </c>
      <c r="E1242" s="186" t="s">
        <v>1</v>
      </c>
      <c r="F1242" s="187" t="s">
        <v>2250</v>
      </c>
      <c r="H1242" s="188">
        <v>67.66</v>
      </c>
      <c r="I1242" s="189"/>
      <c r="L1242" s="184"/>
      <c r="M1242" s="190"/>
      <c r="N1242" s="191"/>
      <c r="O1242" s="191"/>
      <c r="P1242" s="191"/>
      <c r="Q1242" s="191"/>
      <c r="R1242" s="191"/>
      <c r="S1242" s="191"/>
      <c r="T1242" s="192"/>
      <c r="AT1242" s="186" t="s">
        <v>280</v>
      </c>
      <c r="AU1242" s="186" t="s">
        <v>88</v>
      </c>
      <c r="AV1242" s="13" t="s">
        <v>88</v>
      </c>
      <c r="AW1242" s="13" t="s">
        <v>29</v>
      </c>
      <c r="AX1242" s="13" t="s">
        <v>75</v>
      </c>
      <c r="AY1242" s="186" t="s">
        <v>271</v>
      </c>
    </row>
    <row r="1243" spans="2:51" s="13" customFormat="1" x14ac:dyDescent="0.1">
      <c r="B1243" s="184"/>
      <c r="D1243" s="185" t="s">
        <v>280</v>
      </c>
      <c r="E1243" s="186" t="s">
        <v>1</v>
      </c>
      <c r="F1243" s="187" t="s">
        <v>2251</v>
      </c>
      <c r="H1243" s="188">
        <v>10.130000000000001</v>
      </c>
      <c r="I1243" s="189"/>
      <c r="L1243" s="184"/>
      <c r="M1243" s="190"/>
      <c r="N1243" s="191"/>
      <c r="O1243" s="191"/>
      <c r="P1243" s="191"/>
      <c r="Q1243" s="191"/>
      <c r="R1243" s="191"/>
      <c r="S1243" s="191"/>
      <c r="T1243" s="192"/>
      <c r="AT1243" s="186" t="s">
        <v>280</v>
      </c>
      <c r="AU1243" s="186" t="s">
        <v>88</v>
      </c>
      <c r="AV1243" s="13" t="s">
        <v>88</v>
      </c>
      <c r="AW1243" s="13" t="s">
        <v>29</v>
      </c>
      <c r="AX1243" s="13" t="s">
        <v>75</v>
      </c>
      <c r="AY1243" s="186" t="s">
        <v>271</v>
      </c>
    </row>
    <row r="1244" spans="2:51" s="13" customFormat="1" x14ac:dyDescent="0.1">
      <c r="B1244" s="184"/>
      <c r="D1244" s="185" t="s">
        <v>280</v>
      </c>
      <c r="E1244" s="186" t="s">
        <v>1</v>
      </c>
      <c r="F1244" s="187" t="s">
        <v>2252</v>
      </c>
      <c r="H1244" s="188">
        <v>12.34</v>
      </c>
      <c r="I1244" s="189"/>
      <c r="L1244" s="184"/>
      <c r="M1244" s="190"/>
      <c r="N1244" s="191"/>
      <c r="O1244" s="191"/>
      <c r="P1244" s="191"/>
      <c r="Q1244" s="191"/>
      <c r="R1244" s="191"/>
      <c r="S1244" s="191"/>
      <c r="T1244" s="192"/>
      <c r="AT1244" s="186" t="s">
        <v>280</v>
      </c>
      <c r="AU1244" s="186" t="s">
        <v>88</v>
      </c>
      <c r="AV1244" s="13" t="s">
        <v>88</v>
      </c>
      <c r="AW1244" s="13" t="s">
        <v>29</v>
      </c>
      <c r="AX1244" s="13" t="s">
        <v>75</v>
      </c>
      <c r="AY1244" s="186" t="s">
        <v>271</v>
      </c>
    </row>
    <row r="1245" spans="2:51" s="15" customFormat="1" x14ac:dyDescent="0.1">
      <c r="B1245" s="201"/>
      <c r="D1245" s="185" t="s">
        <v>280</v>
      </c>
      <c r="E1245" s="202" t="s">
        <v>1</v>
      </c>
      <c r="F1245" s="203" t="s">
        <v>293</v>
      </c>
      <c r="H1245" s="204">
        <v>864.37</v>
      </c>
      <c r="I1245" s="205"/>
      <c r="L1245" s="201"/>
      <c r="M1245" s="206"/>
      <c r="N1245" s="207"/>
      <c r="O1245" s="207"/>
      <c r="P1245" s="207"/>
      <c r="Q1245" s="207"/>
      <c r="R1245" s="207"/>
      <c r="S1245" s="207"/>
      <c r="T1245" s="208"/>
      <c r="AT1245" s="202" t="s">
        <v>280</v>
      </c>
      <c r="AU1245" s="202" t="s">
        <v>88</v>
      </c>
      <c r="AV1245" s="15" t="s">
        <v>286</v>
      </c>
      <c r="AW1245" s="15" t="s">
        <v>29</v>
      </c>
      <c r="AX1245" s="15" t="s">
        <v>75</v>
      </c>
      <c r="AY1245" s="202" t="s">
        <v>271</v>
      </c>
    </row>
    <row r="1246" spans="2:51" s="16" customFormat="1" x14ac:dyDescent="0.1">
      <c r="B1246" s="209"/>
      <c r="D1246" s="185" t="s">
        <v>280</v>
      </c>
      <c r="E1246" s="210" t="s">
        <v>1</v>
      </c>
      <c r="F1246" s="211" t="s">
        <v>5080</v>
      </c>
      <c r="H1246" s="210" t="s">
        <v>1</v>
      </c>
      <c r="I1246" s="212"/>
      <c r="L1246" s="209"/>
      <c r="M1246" s="213"/>
      <c r="N1246" s="214"/>
      <c r="O1246" s="214"/>
      <c r="P1246" s="214"/>
      <c r="Q1246" s="214"/>
      <c r="R1246" s="214"/>
      <c r="S1246" s="214"/>
      <c r="T1246" s="215"/>
      <c r="AT1246" s="210" t="s">
        <v>280</v>
      </c>
      <c r="AU1246" s="210" t="s">
        <v>88</v>
      </c>
      <c r="AV1246" s="16" t="s">
        <v>82</v>
      </c>
      <c r="AW1246" s="16" t="s">
        <v>29</v>
      </c>
      <c r="AX1246" s="16" t="s">
        <v>75</v>
      </c>
      <c r="AY1246" s="210" t="s">
        <v>271</v>
      </c>
    </row>
    <row r="1247" spans="2:51" s="13" customFormat="1" x14ac:dyDescent="0.1">
      <c r="B1247" s="184"/>
      <c r="D1247" s="185" t="s">
        <v>280</v>
      </c>
      <c r="E1247" s="186" t="s">
        <v>1</v>
      </c>
      <c r="F1247" s="187" t="s">
        <v>5081</v>
      </c>
      <c r="H1247" s="188">
        <v>7.95</v>
      </c>
      <c r="I1247" s="189"/>
      <c r="L1247" s="184"/>
      <c r="M1247" s="190"/>
      <c r="N1247" s="191"/>
      <c r="O1247" s="191"/>
      <c r="P1247" s="191"/>
      <c r="Q1247" s="191"/>
      <c r="R1247" s="191"/>
      <c r="S1247" s="191"/>
      <c r="T1247" s="192"/>
      <c r="AT1247" s="186" t="s">
        <v>280</v>
      </c>
      <c r="AU1247" s="186" t="s">
        <v>88</v>
      </c>
      <c r="AV1247" s="13" t="s">
        <v>88</v>
      </c>
      <c r="AW1247" s="13" t="s">
        <v>29</v>
      </c>
      <c r="AX1247" s="13" t="s">
        <v>75</v>
      </c>
      <c r="AY1247" s="186" t="s">
        <v>271</v>
      </c>
    </row>
    <row r="1248" spans="2:51" s="13" customFormat="1" x14ac:dyDescent="0.1">
      <c r="B1248" s="184"/>
      <c r="D1248" s="185" t="s">
        <v>280</v>
      </c>
      <c r="E1248" s="186" t="s">
        <v>1</v>
      </c>
      <c r="F1248" s="187" t="s">
        <v>5082</v>
      </c>
      <c r="H1248" s="188">
        <v>19.45</v>
      </c>
      <c r="I1248" s="189"/>
      <c r="L1248" s="184"/>
      <c r="M1248" s="190"/>
      <c r="N1248" s="191"/>
      <c r="O1248" s="191"/>
      <c r="P1248" s="191"/>
      <c r="Q1248" s="191"/>
      <c r="R1248" s="191"/>
      <c r="S1248" s="191"/>
      <c r="T1248" s="192"/>
      <c r="AT1248" s="186" t="s">
        <v>280</v>
      </c>
      <c r="AU1248" s="186" t="s">
        <v>88</v>
      </c>
      <c r="AV1248" s="13" t="s">
        <v>88</v>
      </c>
      <c r="AW1248" s="13" t="s">
        <v>29</v>
      </c>
      <c r="AX1248" s="13" t="s">
        <v>75</v>
      </c>
      <c r="AY1248" s="186" t="s">
        <v>271</v>
      </c>
    </row>
    <row r="1249" spans="1:65" s="13" customFormat="1" x14ac:dyDescent="0.1">
      <c r="B1249" s="184"/>
      <c r="D1249" s="185" t="s">
        <v>280</v>
      </c>
      <c r="E1249" s="186" t="s">
        <v>1</v>
      </c>
      <c r="F1249" s="187" t="s">
        <v>5083</v>
      </c>
      <c r="H1249" s="188">
        <v>1.08</v>
      </c>
      <c r="I1249" s="189"/>
      <c r="L1249" s="184"/>
      <c r="M1249" s="190"/>
      <c r="N1249" s="191"/>
      <c r="O1249" s="191"/>
      <c r="P1249" s="191"/>
      <c r="Q1249" s="191"/>
      <c r="R1249" s="191"/>
      <c r="S1249" s="191"/>
      <c r="T1249" s="192"/>
      <c r="AT1249" s="186" t="s">
        <v>280</v>
      </c>
      <c r="AU1249" s="186" t="s">
        <v>88</v>
      </c>
      <c r="AV1249" s="13" t="s">
        <v>88</v>
      </c>
      <c r="AW1249" s="13" t="s">
        <v>29</v>
      </c>
      <c r="AX1249" s="13" t="s">
        <v>75</v>
      </c>
      <c r="AY1249" s="186" t="s">
        <v>271</v>
      </c>
    </row>
    <row r="1250" spans="1:65" s="13" customFormat="1" x14ac:dyDescent="0.1">
      <c r="B1250" s="184"/>
      <c r="D1250" s="185" t="s">
        <v>280</v>
      </c>
      <c r="E1250" s="186" t="s">
        <v>1</v>
      </c>
      <c r="F1250" s="187" t="s">
        <v>5084</v>
      </c>
      <c r="H1250" s="188">
        <v>0.65</v>
      </c>
      <c r="I1250" s="189"/>
      <c r="L1250" s="184"/>
      <c r="M1250" s="190"/>
      <c r="N1250" s="191"/>
      <c r="O1250" s="191"/>
      <c r="P1250" s="191"/>
      <c r="Q1250" s="191"/>
      <c r="R1250" s="191"/>
      <c r="S1250" s="191"/>
      <c r="T1250" s="192"/>
      <c r="AT1250" s="186" t="s">
        <v>280</v>
      </c>
      <c r="AU1250" s="186" t="s">
        <v>88</v>
      </c>
      <c r="AV1250" s="13" t="s">
        <v>88</v>
      </c>
      <c r="AW1250" s="13" t="s">
        <v>29</v>
      </c>
      <c r="AX1250" s="13" t="s">
        <v>75</v>
      </c>
      <c r="AY1250" s="186" t="s">
        <v>271</v>
      </c>
    </row>
    <row r="1251" spans="1:65" s="16" customFormat="1" x14ac:dyDescent="0.1">
      <c r="B1251" s="209"/>
      <c r="D1251" s="185" t="s">
        <v>280</v>
      </c>
      <c r="E1251" s="210" t="s">
        <v>1</v>
      </c>
      <c r="F1251" s="211" t="s">
        <v>5080</v>
      </c>
      <c r="H1251" s="210" t="s">
        <v>1</v>
      </c>
      <c r="I1251" s="212"/>
      <c r="L1251" s="209"/>
      <c r="M1251" s="213"/>
      <c r="N1251" s="214"/>
      <c r="O1251" s="214"/>
      <c r="P1251" s="214"/>
      <c r="Q1251" s="214"/>
      <c r="R1251" s="214"/>
      <c r="S1251" s="214"/>
      <c r="T1251" s="215"/>
      <c r="AT1251" s="210" t="s">
        <v>280</v>
      </c>
      <c r="AU1251" s="210" t="s">
        <v>88</v>
      </c>
      <c r="AV1251" s="16" t="s">
        <v>82</v>
      </c>
      <c r="AW1251" s="16" t="s">
        <v>29</v>
      </c>
      <c r="AX1251" s="16" t="s">
        <v>75</v>
      </c>
      <c r="AY1251" s="210" t="s">
        <v>271</v>
      </c>
    </row>
    <row r="1252" spans="1:65" s="13" customFormat="1" x14ac:dyDescent="0.1">
      <c r="B1252" s="184"/>
      <c r="D1252" s="185" t="s">
        <v>280</v>
      </c>
      <c r="E1252" s="186" t="s">
        <v>1</v>
      </c>
      <c r="F1252" s="187" t="s">
        <v>5085</v>
      </c>
      <c r="H1252" s="188">
        <v>7.95</v>
      </c>
      <c r="I1252" s="189"/>
      <c r="L1252" s="184"/>
      <c r="M1252" s="190"/>
      <c r="N1252" s="191"/>
      <c r="O1252" s="191"/>
      <c r="P1252" s="191"/>
      <c r="Q1252" s="191"/>
      <c r="R1252" s="191"/>
      <c r="S1252" s="191"/>
      <c r="T1252" s="192"/>
      <c r="AT1252" s="186" t="s">
        <v>280</v>
      </c>
      <c r="AU1252" s="186" t="s">
        <v>88</v>
      </c>
      <c r="AV1252" s="13" t="s">
        <v>88</v>
      </c>
      <c r="AW1252" s="13" t="s">
        <v>29</v>
      </c>
      <c r="AX1252" s="13" t="s">
        <v>75</v>
      </c>
      <c r="AY1252" s="186" t="s">
        <v>271</v>
      </c>
    </row>
    <row r="1253" spans="1:65" s="13" customFormat="1" x14ac:dyDescent="0.1">
      <c r="B1253" s="184"/>
      <c r="D1253" s="185" t="s">
        <v>280</v>
      </c>
      <c r="E1253" s="186" t="s">
        <v>1</v>
      </c>
      <c r="F1253" s="187" t="s">
        <v>5086</v>
      </c>
      <c r="H1253" s="188">
        <v>14.43</v>
      </c>
      <c r="I1253" s="189"/>
      <c r="L1253" s="184"/>
      <c r="M1253" s="190"/>
      <c r="N1253" s="191"/>
      <c r="O1253" s="191"/>
      <c r="P1253" s="191"/>
      <c r="Q1253" s="191"/>
      <c r="R1253" s="191"/>
      <c r="S1253" s="191"/>
      <c r="T1253" s="192"/>
      <c r="AT1253" s="186" t="s">
        <v>280</v>
      </c>
      <c r="AU1253" s="186" t="s">
        <v>88</v>
      </c>
      <c r="AV1253" s="13" t="s">
        <v>88</v>
      </c>
      <c r="AW1253" s="13" t="s">
        <v>29</v>
      </c>
      <c r="AX1253" s="13" t="s">
        <v>75</v>
      </c>
      <c r="AY1253" s="186" t="s">
        <v>271</v>
      </c>
    </row>
    <row r="1254" spans="1:65" s="13" customFormat="1" x14ac:dyDescent="0.1">
      <c r="B1254" s="184"/>
      <c r="D1254" s="185" t="s">
        <v>280</v>
      </c>
      <c r="E1254" s="186" t="s">
        <v>1</v>
      </c>
      <c r="F1254" s="187" t="s">
        <v>5087</v>
      </c>
      <c r="H1254" s="188">
        <v>1.08</v>
      </c>
      <c r="I1254" s="189"/>
      <c r="L1254" s="184"/>
      <c r="M1254" s="190"/>
      <c r="N1254" s="191"/>
      <c r="O1254" s="191"/>
      <c r="P1254" s="191"/>
      <c r="Q1254" s="191"/>
      <c r="R1254" s="191"/>
      <c r="S1254" s="191"/>
      <c r="T1254" s="192"/>
      <c r="AT1254" s="186" t="s">
        <v>280</v>
      </c>
      <c r="AU1254" s="186" t="s">
        <v>88</v>
      </c>
      <c r="AV1254" s="13" t="s">
        <v>88</v>
      </c>
      <c r="AW1254" s="13" t="s">
        <v>29</v>
      </c>
      <c r="AX1254" s="13" t="s">
        <v>75</v>
      </c>
      <c r="AY1254" s="186" t="s">
        <v>271</v>
      </c>
    </row>
    <row r="1255" spans="1:65" s="13" customFormat="1" x14ac:dyDescent="0.1">
      <c r="B1255" s="184"/>
      <c r="D1255" s="185" t="s">
        <v>280</v>
      </c>
      <c r="E1255" s="186" t="s">
        <v>1</v>
      </c>
      <c r="F1255" s="187" t="s">
        <v>5088</v>
      </c>
      <c r="H1255" s="188">
        <v>0.65</v>
      </c>
      <c r="I1255" s="189"/>
      <c r="L1255" s="184"/>
      <c r="M1255" s="190"/>
      <c r="N1255" s="191"/>
      <c r="O1255" s="191"/>
      <c r="P1255" s="191"/>
      <c r="Q1255" s="191"/>
      <c r="R1255" s="191"/>
      <c r="S1255" s="191"/>
      <c r="T1255" s="192"/>
      <c r="AT1255" s="186" t="s">
        <v>280</v>
      </c>
      <c r="AU1255" s="186" t="s">
        <v>88</v>
      </c>
      <c r="AV1255" s="13" t="s">
        <v>88</v>
      </c>
      <c r="AW1255" s="13" t="s">
        <v>29</v>
      </c>
      <c r="AX1255" s="13" t="s">
        <v>75</v>
      </c>
      <c r="AY1255" s="186" t="s">
        <v>271</v>
      </c>
    </row>
    <row r="1256" spans="1:65" s="16" customFormat="1" x14ac:dyDescent="0.1">
      <c r="B1256" s="209"/>
      <c r="D1256" s="185" t="s">
        <v>280</v>
      </c>
      <c r="E1256" s="210" t="s">
        <v>1</v>
      </c>
      <c r="F1256" s="211" t="s">
        <v>2253</v>
      </c>
      <c r="H1256" s="210" t="s">
        <v>1</v>
      </c>
      <c r="I1256" s="212"/>
      <c r="L1256" s="209"/>
      <c r="M1256" s="213"/>
      <c r="N1256" s="214"/>
      <c r="O1256" s="214"/>
      <c r="P1256" s="214"/>
      <c r="Q1256" s="214"/>
      <c r="R1256" s="214"/>
      <c r="S1256" s="214"/>
      <c r="T1256" s="215"/>
      <c r="AT1256" s="210" t="s">
        <v>280</v>
      </c>
      <c r="AU1256" s="210" t="s">
        <v>88</v>
      </c>
      <c r="AV1256" s="16" t="s">
        <v>82</v>
      </c>
      <c r="AW1256" s="16" t="s">
        <v>29</v>
      </c>
      <c r="AX1256" s="16" t="s">
        <v>75</v>
      </c>
      <c r="AY1256" s="210" t="s">
        <v>271</v>
      </c>
    </row>
    <row r="1257" spans="1:65" s="13" customFormat="1" x14ac:dyDescent="0.1">
      <c r="B1257" s="184"/>
      <c r="D1257" s="185" t="s">
        <v>280</v>
      </c>
      <c r="E1257" s="186" t="s">
        <v>1</v>
      </c>
      <c r="F1257" s="187" t="s">
        <v>2254</v>
      </c>
      <c r="H1257" s="188">
        <v>6.34</v>
      </c>
      <c r="I1257" s="189"/>
      <c r="L1257" s="184"/>
      <c r="M1257" s="190"/>
      <c r="N1257" s="191"/>
      <c r="O1257" s="191"/>
      <c r="P1257" s="191"/>
      <c r="Q1257" s="191"/>
      <c r="R1257" s="191"/>
      <c r="S1257" s="191"/>
      <c r="T1257" s="192"/>
      <c r="AT1257" s="186" t="s">
        <v>280</v>
      </c>
      <c r="AU1257" s="186" t="s">
        <v>88</v>
      </c>
      <c r="AV1257" s="13" t="s">
        <v>88</v>
      </c>
      <c r="AW1257" s="13" t="s">
        <v>29</v>
      </c>
      <c r="AX1257" s="13" t="s">
        <v>75</v>
      </c>
      <c r="AY1257" s="186" t="s">
        <v>271</v>
      </c>
    </row>
    <row r="1258" spans="1:65" s="13" customFormat="1" x14ac:dyDescent="0.1">
      <c r="B1258" s="184"/>
      <c r="D1258" s="185" t="s">
        <v>280</v>
      </c>
      <c r="E1258" s="186" t="s">
        <v>1</v>
      </c>
      <c r="F1258" s="187" t="s">
        <v>2255</v>
      </c>
      <c r="H1258" s="188">
        <v>6.96</v>
      </c>
      <c r="I1258" s="189"/>
      <c r="L1258" s="184"/>
      <c r="M1258" s="190"/>
      <c r="N1258" s="191"/>
      <c r="O1258" s="191"/>
      <c r="P1258" s="191"/>
      <c r="Q1258" s="191"/>
      <c r="R1258" s="191"/>
      <c r="S1258" s="191"/>
      <c r="T1258" s="192"/>
      <c r="AT1258" s="186" t="s">
        <v>280</v>
      </c>
      <c r="AU1258" s="186" t="s">
        <v>88</v>
      </c>
      <c r="AV1258" s="13" t="s">
        <v>88</v>
      </c>
      <c r="AW1258" s="13" t="s">
        <v>29</v>
      </c>
      <c r="AX1258" s="13" t="s">
        <v>75</v>
      </c>
      <c r="AY1258" s="186" t="s">
        <v>271</v>
      </c>
    </row>
    <row r="1259" spans="1:65" s="13" customFormat="1" x14ac:dyDescent="0.1">
      <c r="B1259" s="184"/>
      <c r="D1259" s="185" t="s">
        <v>280</v>
      </c>
      <c r="E1259" s="186" t="s">
        <v>1</v>
      </c>
      <c r="F1259" s="187" t="s">
        <v>2256</v>
      </c>
      <c r="H1259" s="188">
        <v>11.19</v>
      </c>
      <c r="I1259" s="189"/>
      <c r="L1259" s="184"/>
      <c r="M1259" s="190"/>
      <c r="N1259" s="191"/>
      <c r="O1259" s="191"/>
      <c r="P1259" s="191"/>
      <c r="Q1259" s="191"/>
      <c r="R1259" s="191"/>
      <c r="S1259" s="191"/>
      <c r="T1259" s="192"/>
      <c r="AT1259" s="186" t="s">
        <v>280</v>
      </c>
      <c r="AU1259" s="186" t="s">
        <v>88</v>
      </c>
      <c r="AV1259" s="13" t="s">
        <v>88</v>
      </c>
      <c r="AW1259" s="13" t="s">
        <v>29</v>
      </c>
      <c r="AX1259" s="13" t="s">
        <v>75</v>
      </c>
      <c r="AY1259" s="186" t="s">
        <v>271</v>
      </c>
    </row>
    <row r="1260" spans="1:65" s="14" customFormat="1" x14ac:dyDescent="0.1">
      <c r="B1260" s="193"/>
      <c r="D1260" s="185" t="s">
        <v>280</v>
      </c>
      <c r="E1260" s="194" t="s">
        <v>793</v>
      </c>
      <c r="F1260" s="195" t="s">
        <v>282</v>
      </c>
      <c r="H1260" s="196">
        <v>973.5</v>
      </c>
      <c r="I1260" s="197"/>
      <c r="L1260" s="193"/>
      <c r="M1260" s="198"/>
      <c r="N1260" s="199"/>
      <c r="O1260" s="199"/>
      <c r="P1260" s="199"/>
      <c r="Q1260" s="199"/>
      <c r="R1260" s="199"/>
      <c r="S1260" s="199"/>
      <c r="T1260" s="200"/>
      <c r="AT1260" s="194" t="s">
        <v>280</v>
      </c>
      <c r="AU1260" s="194" t="s">
        <v>88</v>
      </c>
      <c r="AV1260" s="14" t="s">
        <v>278</v>
      </c>
      <c r="AW1260" s="14" t="s">
        <v>29</v>
      </c>
      <c r="AX1260" s="14" t="s">
        <v>82</v>
      </c>
      <c r="AY1260" s="194" t="s">
        <v>271</v>
      </c>
    </row>
    <row r="1261" spans="1:65" s="2" customFormat="1" ht="21.75" customHeight="1" x14ac:dyDescent="0.15">
      <c r="A1261" s="35"/>
      <c r="B1261" s="141"/>
      <c r="C1261" s="172" t="s">
        <v>2361</v>
      </c>
      <c r="D1261" s="172" t="s">
        <v>274</v>
      </c>
      <c r="E1261" s="173" t="s">
        <v>2258</v>
      </c>
      <c r="F1261" s="174" t="s">
        <v>2259</v>
      </c>
      <c r="G1261" s="175" t="s">
        <v>1375</v>
      </c>
      <c r="H1261" s="176">
        <v>591.16</v>
      </c>
      <c r="I1261" s="177"/>
      <c r="J1261" s="176">
        <f>ROUND(I1261*H1261,2)</f>
        <v>0</v>
      </c>
      <c r="K1261" s="178"/>
      <c r="L1261" s="36"/>
      <c r="M1261" s="179" t="s">
        <v>1</v>
      </c>
      <c r="N1261" s="180" t="s">
        <v>41</v>
      </c>
      <c r="O1261" s="61"/>
      <c r="P1261" s="181">
        <f>O1261*H1261</f>
        <v>0</v>
      </c>
      <c r="Q1261" s="181">
        <v>6.3809100000000005E-5</v>
      </c>
      <c r="R1261" s="181">
        <f>Q1261*H1261</f>
        <v>3.7721387555999998E-2</v>
      </c>
      <c r="S1261" s="181">
        <v>0</v>
      </c>
      <c r="T1261" s="182">
        <f>S1261*H1261</f>
        <v>0</v>
      </c>
      <c r="U1261" s="35"/>
      <c r="V1261" s="35"/>
      <c r="W1261" s="35"/>
      <c r="X1261" s="35"/>
      <c r="Y1261" s="35"/>
      <c r="Z1261" s="35"/>
      <c r="AA1261" s="35"/>
      <c r="AB1261" s="35"/>
      <c r="AC1261" s="35"/>
      <c r="AD1261" s="35"/>
      <c r="AE1261" s="35"/>
      <c r="AR1261" s="183" t="s">
        <v>367</v>
      </c>
      <c r="AT1261" s="183" t="s">
        <v>274</v>
      </c>
      <c r="AU1261" s="183" t="s">
        <v>88</v>
      </c>
      <c r="AY1261" s="18" t="s">
        <v>271</v>
      </c>
      <c r="BE1261" s="105">
        <f>IF(N1261="základná",J1261,0)</f>
        <v>0</v>
      </c>
      <c r="BF1261" s="105">
        <f>IF(N1261="znížená",J1261,0)</f>
        <v>0</v>
      </c>
      <c r="BG1261" s="105">
        <f>IF(N1261="zákl. prenesená",J1261,0)</f>
        <v>0</v>
      </c>
      <c r="BH1261" s="105">
        <f>IF(N1261="zníž. prenesená",J1261,0)</f>
        <v>0</v>
      </c>
      <c r="BI1261" s="105">
        <f>IF(N1261="nulová",J1261,0)</f>
        <v>0</v>
      </c>
      <c r="BJ1261" s="18" t="s">
        <v>88</v>
      </c>
      <c r="BK1261" s="105">
        <f>ROUND(I1261*H1261,2)</f>
        <v>0</v>
      </c>
      <c r="BL1261" s="18" t="s">
        <v>367</v>
      </c>
      <c r="BM1261" s="183" t="s">
        <v>5089</v>
      </c>
    </row>
    <row r="1262" spans="1:65" s="16" customFormat="1" x14ac:dyDescent="0.1">
      <c r="B1262" s="209"/>
      <c r="D1262" s="185" t="s">
        <v>280</v>
      </c>
      <c r="E1262" s="210" t="s">
        <v>1</v>
      </c>
      <c r="F1262" s="211" t="s">
        <v>2236</v>
      </c>
      <c r="H1262" s="210" t="s">
        <v>1</v>
      </c>
      <c r="I1262" s="212"/>
      <c r="L1262" s="209"/>
      <c r="M1262" s="213"/>
      <c r="N1262" s="214"/>
      <c r="O1262" s="214"/>
      <c r="P1262" s="214"/>
      <c r="Q1262" s="214"/>
      <c r="R1262" s="214"/>
      <c r="S1262" s="214"/>
      <c r="T1262" s="215"/>
      <c r="AT1262" s="210" t="s">
        <v>280</v>
      </c>
      <c r="AU1262" s="210" t="s">
        <v>88</v>
      </c>
      <c r="AV1262" s="16" t="s">
        <v>82</v>
      </c>
      <c r="AW1262" s="16" t="s">
        <v>29</v>
      </c>
      <c r="AX1262" s="16" t="s">
        <v>75</v>
      </c>
      <c r="AY1262" s="210" t="s">
        <v>271</v>
      </c>
    </row>
    <row r="1263" spans="1:65" s="13" customFormat="1" x14ac:dyDescent="0.1">
      <c r="B1263" s="184"/>
      <c r="D1263" s="185" t="s">
        <v>280</v>
      </c>
      <c r="E1263" s="186" t="s">
        <v>1</v>
      </c>
      <c r="F1263" s="187" t="s">
        <v>5090</v>
      </c>
      <c r="H1263" s="188">
        <v>43.18</v>
      </c>
      <c r="I1263" s="189"/>
      <c r="L1263" s="184"/>
      <c r="M1263" s="190"/>
      <c r="N1263" s="191"/>
      <c r="O1263" s="191"/>
      <c r="P1263" s="191"/>
      <c r="Q1263" s="191"/>
      <c r="R1263" s="191"/>
      <c r="S1263" s="191"/>
      <c r="T1263" s="192"/>
      <c r="AT1263" s="186" t="s">
        <v>280</v>
      </c>
      <c r="AU1263" s="186" t="s">
        <v>88</v>
      </c>
      <c r="AV1263" s="13" t="s">
        <v>88</v>
      </c>
      <c r="AW1263" s="13" t="s">
        <v>29</v>
      </c>
      <c r="AX1263" s="13" t="s">
        <v>75</v>
      </c>
      <c r="AY1263" s="186" t="s">
        <v>271</v>
      </c>
    </row>
    <row r="1264" spans="1:65" s="13" customFormat="1" x14ac:dyDescent="0.1">
      <c r="B1264" s="184"/>
      <c r="D1264" s="185" t="s">
        <v>280</v>
      </c>
      <c r="E1264" s="186" t="s">
        <v>1</v>
      </c>
      <c r="F1264" s="187" t="s">
        <v>5091</v>
      </c>
      <c r="H1264" s="188">
        <v>43.18</v>
      </c>
      <c r="I1264" s="189"/>
      <c r="L1264" s="184"/>
      <c r="M1264" s="190"/>
      <c r="N1264" s="191"/>
      <c r="O1264" s="191"/>
      <c r="P1264" s="191"/>
      <c r="Q1264" s="191"/>
      <c r="R1264" s="191"/>
      <c r="S1264" s="191"/>
      <c r="T1264" s="192"/>
      <c r="AT1264" s="186" t="s">
        <v>280</v>
      </c>
      <c r="AU1264" s="186" t="s">
        <v>88</v>
      </c>
      <c r="AV1264" s="13" t="s">
        <v>88</v>
      </c>
      <c r="AW1264" s="13" t="s">
        <v>29</v>
      </c>
      <c r="AX1264" s="13" t="s">
        <v>75</v>
      </c>
      <c r="AY1264" s="186" t="s">
        <v>271</v>
      </c>
    </row>
    <row r="1265" spans="1:65" s="13" customFormat="1" x14ac:dyDescent="0.1">
      <c r="B1265" s="184"/>
      <c r="D1265" s="185" t="s">
        <v>280</v>
      </c>
      <c r="E1265" s="186" t="s">
        <v>1</v>
      </c>
      <c r="F1265" s="187" t="s">
        <v>5092</v>
      </c>
      <c r="H1265" s="188">
        <v>7.28</v>
      </c>
      <c r="I1265" s="189"/>
      <c r="L1265" s="184"/>
      <c r="M1265" s="190"/>
      <c r="N1265" s="191"/>
      <c r="O1265" s="191"/>
      <c r="P1265" s="191"/>
      <c r="Q1265" s="191"/>
      <c r="R1265" s="191"/>
      <c r="S1265" s="191"/>
      <c r="T1265" s="192"/>
      <c r="AT1265" s="186" t="s">
        <v>280</v>
      </c>
      <c r="AU1265" s="186" t="s">
        <v>88</v>
      </c>
      <c r="AV1265" s="13" t="s">
        <v>88</v>
      </c>
      <c r="AW1265" s="13" t="s">
        <v>29</v>
      </c>
      <c r="AX1265" s="13" t="s">
        <v>75</v>
      </c>
      <c r="AY1265" s="186" t="s">
        <v>271</v>
      </c>
    </row>
    <row r="1266" spans="1:65" s="13" customFormat="1" x14ac:dyDescent="0.1">
      <c r="B1266" s="184"/>
      <c r="D1266" s="185" t="s">
        <v>280</v>
      </c>
      <c r="E1266" s="186" t="s">
        <v>1</v>
      </c>
      <c r="F1266" s="187" t="s">
        <v>5093</v>
      </c>
      <c r="H1266" s="188">
        <v>21.58</v>
      </c>
      <c r="I1266" s="189"/>
      <c r="L1266" s="184"/>
      <c r="M1266" s="190"/>
      <c r="N1266" s="191"/>
      <c r="O1266" s="191"/>
      <c r="P1266" s="191"/>
      <c r="Q1266" s="191"/>
      <c r="R1266" s="191"/>
      <c r="S1266" s="191"/>
      <c r="T1266" s="192"/>
      <c r="AT1266" s="186" t="s">
        <v>280</v>
      </c>
      <c r="AU1266" s="186" t="s">
        <v>88</v>
      </c>
      <c r="AV1266" s="13" t="s">
        <v>88</v>
      </c>
      <c r="AW1266" s="13" t="s">
        <v>29</v>
      </c>
      <c r="AX1266" s="13" t="s">
        <v>75</v>
      </c>
      <c r="AY1266" s="186" t="s">
        <v>271</v>
      </c>
    </row>
    <row r="1267" spans="1:65" s="15" customFormat="1" x14ac:dyDescent="0.1">
      <c r="B1267" s="201"/>
      <c r="D1267" s="185" t="s">
        <v>280</v>
      </c>
      <c r="E1267" s="202" t="s">
        <v>1</v>
      </c>
      <c r="F1267" s="203" t="s">
        <v>293</v>
      </c>
      <c r="H1267" s="204">
        <v>115.22</v>
      </c>
      <c r="I1267" s="205"/>
      <c r="L1267" s="201"/>
      <c r="M1267" s="206"/>
      <c r="N1267" s="207"/>
      <c r="O1267" s="207"/>
      <c r="P1267" s="207"/>
      <c r="Q1267" s="207"/>
      <c r="R1267" s="207"/>
      <c r="S1267" s="207"/>
      <c r="T1267" s="208"/>
      <c r="AT1267" s="202" t="s">
        <v>280</v>
      </c>
      <c r="AU1267" s="202" t="s">
        <v>88</v>
      </c>
      <c r="AV1267" s="15" t="s">
        <v>286</v>
      </c>
      <c r="AW1267" s="15" t="s">
        <v>29</v>
      </c>
      <c r="AX1267" s="15" t="s">
        <v>75</v>
      </c>
      <c r="AY1267" s="202" t="s">
        <v>271</v>
      </c>
    </row>
    <row r="1268" spans="1:65" s="16" customFormat="1" x14ac:dyDescent="0.1">
      <c r="B1268" s="209"/>
      <c r="D1268" s="185" t="s">
        <v>280</v>
      </c>
      <c r="E1268" s="210" t="s">
        <v>1</v>
      </c>
      <c r="F1268" s="211" t="s">
        <v>2246</v>
      </c>
      <c r="H1268" s="210" t="s">
        <v>1</v>
      </c>
      <c r="I1268" s="212"/>
      <c r="L1268" s="209"/>
      <c r="M1268" s="213"/>
      <c r="N1268" s="214"/>
      <c r="O1268" s="214"/>
      <c r="P1268" s="214"/>
      <c r="Q1268" s="214"/>
      <c r="R1268" s="214"/>
      <c r="S1268" s="214"/>
      <c r="T1268" s="215"/>
      <c r="AT1268" s="210" t="s">
        <v>280</v>
      </c>
      <c r="AU1268" s="210" t="s">
        <v>88</v>
      </c>
      <c r="AV1268" s="16" t="s">
        <v>82</v>
      </c>
      <c r="AW1268" s="16" t="s">
        <v>29</v>
      </c>
      <c r="AX1268" s="16" t="s">
        <v>75</v>
      </c>
      <c r="AY1268" s="210" t="s">
        <v>271</v>
      </c>
    </row>
    <row r="1269" spans="1:65" s="13" customFormat="1" x14ac:dyDescent="0.1">
      <c r="B1269" s="184"/>
      <c r="D1269" s="185" t="s">
        <v>280</v>
      </c>
      <c r="E1269" s="186" t="s">
        <v>1</v>
      </c>
      <c r="F1269" s="187" t="s">
        <v>2266</v>
      </c>
      <c r="H1269" s="188">
        <v>77.52</v>
      </c>
      <c r="I1269" s="189"/>
      <c r="L1269" s="184"/>
      <c r="M1269" s="190"/>
      <c r="N1269" s="191"/>
      <c r="O1269" s="191"/>
      <c r="P1269" s="191"/>
      <c r="Q1269" s="191"/>
      <c r="R1269" s="191"/>
      <c r="S1269" s="191"/>
      <c r="T1269" s="192"/>
      <c r="AT1269" s="186" t="s">
        <v>280</v>
      </c>
      <c r="AU1269" s="186" t="s">
        <v>88</v>
      </c>
      <c r="AV1269" s="13" t="s">
        <v>88</v>
      </c>
      <c r="AW1269" s="13" t="s">
        <v>29</v>
      </c>
      <c r="AX1269" s="13" t="s">
        <v>75</v>
      </c>
      <c r="AY1269" s="186" t="s">
        <v>271</v>
      </c>
    </row>
    <row r="1270" spans="1:65" s="13" customFormat="1" x14ac:dyDescent="0.1">
      <c r="B1270" s="184"/>
      <c r="D1270" s="185" t="s">
        <v>280</v>
      </c>
      <c r="E1270" s="186" t="s">
        <v>1</v>
      </c>
      <c r="F1270" s="187" t="s">
        <v>2267</v>
      </c>
      <c r="H1270" s="188">
        <v>337.43</v>
      </c>
      <c r="I1270" s="189"/>
      <c r="L1270" s="184"/>
      <c r="M1270" s="190"/>
      <c r="N1270" s="191"/>
      <c r="O1270" s="191"/>
      <c r="P1270" s="191"/>
      <c r="Q1270" s="191"/>
      <c r="R1270" s="191"/>
      <c r="S1270" s="191"/>
      <c r="T1270" s="192"/>
      <c r="AT1270" s="186" t="s">
        <v>280</v>
      </c>
      <c r="AU1270" s="186" t="s">
        <v>88</v>
      </c>
      <c r="AV1270" s="13" t="s">
        <v>88</v>
      </c>
      <c r="AW1270" s="13" t="s">
        <v>29</v>
      </c>
      <c r="AX1270" s="13" t="s">
        <v>75</v>
      </c>
      <c r="AY1270" s="186" t="s">
        <v>271</v>
      </c>
    </row>
    <row r="1271" spans="1:65" s="15" customFormat="1" x14ac:dyDescent="0.1">
      <c r="B1271" s="201"/>
      <c r="D1271" s="185" t="s">
        <v>280</v>
      </c>
      <c r="E1271" s="202" t="s">
        <v>1</v>
      </c>
      <c r="F1271" s="203" t="s">
        <v>293</v>
      </c>
      <c r="H1271" s="204">
        <v>414.95</v>
      </c>
      <c r="I1271" s="205"/>
      <c r="L1271" s="201"/>
      <c r="M1271" s="206"/>
      <c r="N1271" s="207"/>
      <c r="O1271" s="207"/>
      <c r="P1271" s="207"/>
      <c r="Q1271" s="207"/>
      <c r="R1271" s="207"/>
      <c r="S1271" s="207"/>
      <c r="T1271" s="208"/>
      <c r="AT1271" s="202" t="s">
        <v>280</v>
      </c>
      <c r="AU1271" s="202" t="s">
        <v>88</v>
      </c>
      <c r="AV1271" s="15" t="s">
        <v>286</v>
      </c>
      <c r="AW1271" s="15" t="s">
        <v>29</v>
      </c>
      <c r="AX1271" s="15" t="s">
        <v>75</v>
      </c>
      <c r="AY1271" s="202" t="s">
        <v>271</v>
      </c>
    </row>
    <row r="1272" spans="1:65" s="16" customFormat="1" x14ac:dyDescent="0.1">
      <c r="B1272" s="209"/>
      <c r="D1272" s="185" t="s">
        <v>280</v>
      </c>
      <c r="E1272" s="210" t="s">
        <v>1</v>
      </c>
      <c r="F1272" s="211" t="s">
        <v>2253</v>
      </c>
      <c r="H1272" s="210" t="s">
        <v>1</v>
      </c>
      <c r="I1272" s="212"/>
      <c r="L1272" s="209"/>
      <c r="M1272" s="213"/>
      <c r="N1272" s="214"/>
      <c r="O1272" s="214"/>
      <c r="P1272" s="214"/>
      <c r="Q1272" s="214"/>
      <c r="R1272" s="214"/>
      <c r="S1272" s="214"/>
      <c r="T1272" s="215"/>
      <c r="AT1272" s="210" t="s">
        <v>280</v>
      </c>
      <c r="AU1272" s="210" t="s">
        <v>88</v>
      </c>
      <c r="AV1272" s="16" t="s">
        <v>82</v>
      </c>
      <c r="AW1272" s="16" t="s">
        <v>29</v>
      </c>
      <c r="AX1272" s="16" t="s">
        <v>75</v>
      </c>
      <c r="AY1272" s="210" t="s">
        <v>271</v>
      </c>
    </row>
    <row r="1273" spans="1:65" s="13" customFormat="1" x14ac:dyDescent="0.1">
      <c r="B1273" s="184"/>
      <c r="D1273" s="185" t="s">
        <v>280</v>
      </c>
      <c r="E1273" s="186" t="s">
        <v>1</v>
      </c>
      <c r="F1273" s="187" t="s">
        <v>2268</v>
      </c>
      <c r="H1273" s="188">
        <v>24.29</v>
      </c>
      <c r="I1273" s="189"/>
      <c r="L1273" s="184"/>
      <c r="M1273" s="190"/>
      <c r="N1273" s="191"/>
      <c r="O1273" s="191"/>
      <c r="P1273" s="191"/>
      <c r="Q1273" s="191"/>
      <c r="R1273" s="191"/>
      <c r="S1273" s="191"/>
      <c r="T1273" s="192"/>
      <c r="AT1273" s="186" t="s">
        <v>280</v>
      </c>
      <c r="AU1273" s="186" t="s">
        <v>88</v>
      </c>
      <c r="AV1273" s="13" t="s">
        <v>88</v>
      </c>
      <c r="AW1273" s="13" t="s">
        <v>29</v>
      </c>
      <c r="AX1273" s="13" t="s">
        <v>75</v>
      </c>
      <c r="AY1273" s="186" t="s">
        <v>271</v>
      </c>
    </row>
    <row r="1274" spans="1:65" s="13" customFormat="1" x14ac:dyDescent="0.1">
      <c r="B1274" s="184"/>
      <c r="D1274" s="185" t="s">
        <v>280</v>
      </c>
      <c r="E1274" s="186" t="s">
        <v>1</v>
      </c>
      <c r="F1274" s="187" t="s">
        <v>2269</v>
      </c>
      <c r="H1274" s="188">
        <v>20.100000000000001</v>
      </c>
      <c r="I1274" s="189"/>
      <c r="L1274" s="184"/>
      <c r="M1274" s="190"/>
      <c r="N1274" s="191"/>
      <c r="O1274" s="191"/>
      <c r="P1274" s="191"/>
      <c r="Q1274" s="191"/>
      <c r="R1274" s="191"/>
      <c r="S1274" s="191"/>
      <c r="T1274" s="192"/>
      <c r="AT1274" s="186" t="s">
        <v>280</v>
      </c>
      <c r="AU1274" s="186" t="s">
        <v>88</v>
      </c>
      <c r="AV1274" s="13" t="s">
        <v>88</v>
      </c>
      <c r="AW1274" s="13" t="s">
        <v>29</v>
      </c>
      <c r="AX1274" s="13" t="s">
        <v>75</v>
      </c>
      <c r="AY1274" s="186" t="s">
        <v>271</v>
      </c>
    </row>
    <row r="1275" spans="1:65" s="13" customFormat="1" x14ac:dyDescent="0.1">
      <c r="B1275" s="184"/>
      <c r="D1275" s="185" t="s">
        <v>280</v>
      </c>
      <c r="E1275" s="186" t="s">
        <v>1</v>
      </c>
      <c r="F1275" s="187" t="s">
        <v>2270</v>
      </c>
      <c r="H1275" s="188">
        <v>16.600000000000001</v>
      </c>
      <c r="I1275" s="189"/>
      <c r="L1275" s="184"/>
      <c r="M1275" s="190"/>
      <c r="N1275" s="191"/>
      <c r="O1275" s="191"/>
      <c r="P1275" s="191"/>
      <c r="Q1275" s="191"/>
      <c r="R1275" s="191"/>
      <c r="S1275" s="191"/>
      <c r="T1275" s="192"/>
      <c r="AT1275" s="186" t="s">
        <v>280</v>
      </c>
      <c r="AU1275" s="186" t="s">
        <v>88</v>
      </c>
      <c r="AV1275" s="13" t="s">
        <v>88</v>
      </c>
      <c r="AW1275" s="13" t="s">
        <v>29</v>
      </c>
      <c r="AX1275" s="13" t="s">
        <v>75</v>
      </c>
      <c r="AY1275" s="186" t="s">
        <v>271</v>
      </c>
    </row>
    <row r="1276" spans="1:65" s="15" customFormat="1" x14ac:dyDescent="0.1">
      <c r="B1276" s="201"/>
      <c r="D1276" s="185" t="s">
        <v>280</v>
      </c>
      <c r="E1276" s="202" t="s">
        <v>1</v>
      </c>
      <c r="F1276" s="203" t="s">
        <v>293</v>
      </c>
      <c r="H1276" s="204">
        <v>60.99</v>
      </c>
      <c r="I1276" s="205"/>
      <c r="L1276" s="201"/>
      <c r="M1276" s="206"/>
      <c r="N1276" s="207"/>
      <c r="O1276" s="207"/>
      <c r="P1276" s="207"/>
      <c r="Q1276" s="207"/>
      <c r="R1276" s="207"/>
      <c r="S1276" s="207"/>
      <c r="T1276" s="208"/>
      <c r="AT1276" s="202" t="s">
        <v>280</v>
      </c>
      <c r="AU1276" s="202" t="s">
        <v>88</v>
      </c>
      <c r="AV1276" s="15" t="s">
        <v>286</v>
      </c>
      <c r="AW1276" s="15" t="s">
        <v>29</v>
      </c>
      <c r="AX1276" s="15" t="s">
        <v>75</v>
      </c>
      <c r="AY1276" s="202" t="s">
        <v>271</v>
      </c>
    </row>
    <row r="1277" spans="1:65" s="14" customFormat="1" x14ac:dyDescent="0.1">
      <c r="B1277" s="193"/>
      <c r="D1277" s="185" t="s">
        <v>280</v>
      </c>
      <c r="E1277" s="194" t="s">
        <v>783</v>
      </c>
      <c r="F1277" s="195" t="s">
        <v>282</v>
      </c>
      <c r="H1277" s="196">
        <v>591.16</v>
      </c>
      <c r="I1277" s="197"/>
      <c r="L1277" s="193"/>
      <c r="M1277" s="198"/>
      <c r="N1277" s="199"/>
      <c r="O1277" s="199"/>
      <c r="P1277" s="199"/>
      <c r="Q1277" s="199"/>
      <c r="R1277" s="199"/>
      <c r="S1277" s="199"/>
      <c r="T1277" s="200"/>
      <c r="AT1277" s="194" t="s">
        <v>280</v>
      </c>
      <c r="AU1277" s="194" t="s">
        <v>88</v>
      </c>
      <c r="AV1277" s="14" t="s">
        <v>278</v>
      </c>
      <c r="AW1277" s="14" t="s">
        <v>29</v>
      </c>
      <c r="AX1277" s="14" t="s">
        <v>82</v>
      </c>
      <c r="AY1277" s="194" t="s">
        <v>271</v>
      </c>
    </row>
    <row r="1278" spans="1:65" s="2" customFormat="1" ht="21.75" customHeight="1" x14ac:dyDescent="0.15">
      <c r="A1278" s="35"/>
      <c r="B1278" s="141"/>
      <c r="C1278" s="172" t="s">
        <v>2377</v>
      </c>
      <c r="D1278" s="172" t="s">
        <v>274</v>
      </c>
      <c r="E1278" s="173" t="s">
        <v>2272</v>
      </c>
      <c r="F1278" s="174" t="s">
        <v>2273</v>
      </c>
      <c r="G1278" s="175" t="s">
        <v>1375</v>
      </c>
      <c r="H1278" s="176">
        <v>5479.51</v>
      </c>
      <c r="I1278" s="177"/>
      <c r="J1278" s="176">
        <f>ROUND(I1278*H1278,2)</f>
        <v>0</v>
      </c>
      <c r="K1278" s="178"/>
      <c r="L1278" s="36"/>
      <c r="M1278" s="179" t="s">
        <v>1</v>
      </c>
      <c r="N1278" s="180" t="s">
        <v>41</v>
      </c>
      <c r="O1278" s="61"/>
      <c r="P1278" s="181">
        <f>O1278*H1278</f>
        <v>0</v>
      </c>
      <c r="Q1278" s="181">
        <v>6.0733799999999998E-5</v>
      </c>
      <c r="R1278" s="181">
        <f>Q1278*H1278</f>
        <v>0.33279146443800001</v>
      </c>
      <c r="S1278" s="181">
        <v>0</v>
      </c>
      <c r="T1278" s="182">
        <f>S1278*H1278</f>
        <v>0</v>
      </c>
      <c r="U1278" s="35"/>
      <c r="V1278" s="35"/>
      <c r="W1278" s="35"/>
      <c r="X1278" s="35"/>
      <c r="Y1278" s="35"/>
      <c r="Z1278" s="35"/>
      <c r="AA1278" s="35"/>
      <c r="AB1278" s="35"/>
      <c r="AC1278" s="35"/>
      <c r="AD1278" s="35"/>
      <c r="AE1278" s="35"/>
      <c r="AR1278" s="183" t="s">
        <v>278</v>
      </c>
      <c r="AT1278" s="183" t="s">
        <v>274</v>
      </c>
      <c r="AU1278" s="183" t="s">
        <v>88</v>
      </c>
      <c r="AY1278" s="18" t="s">
        <v>271</v>
      </c>
      <c r="BE1278" s="105">
        <f>IF(N1278="základná",J1278,0)</f>
        <v>0</v>
      </c>
      <c r="BF1278" s="105">
        <f>IF(N1278="znížená",J1278,0)</f>
        <v>0</v>
      </c>
      <c r="BG1278" s="105">
        <f>IF(N1278="zákl. prenesená",J1278,0)</f>
        <v>0</v>
      </c>
      <c r="BH1278" s="105">
        <f>IF(N1278="zníž. prenesená",J1278,0)</f>
        <v>0</v>
      </c>
      <c r="BI1278" s="105">
        <f>IF(N1278="nulová",J1278,0)</f>
        <v>0</v>
      </c>
      <c r="BJ1278" s="18" t="s">
        <v>88</v>
      </c>
      <c r="BK1278" s="105">
        <f>ROUND(I1278*H1278,2)</f>
        <v>0</v>
      </c>
      <c r="BL1278" s="18" t="s">
        <v>278</v>
      </c>
      <c r="BM1278" s="183" t="s">
        <v>5094</v>
      </c>
    </row>
    <row r="1279" spans="1:65" s="16" customFormat="1" x14ac:dyDescent="0.1">
      <c r="B1279" s="209"/>
      <c r="D1279" s="185" t="s">
        <v>280</v>
      </c>
      <c r="E1279" s="210" t="s">
        <v>1</v>
      </c>
      <c r="F1279" s="211" t="s">
        <v>2236</v>
      </c>
      <c r="H1279" s="210" t="s">
        <v>1</v>
      </c>
      <c r="I1279" s="212"/>
      <c r="L1279" s="209"/>
      <c r="M1279" s="213"/>
      <c r="N1279" s="214"/>
      <c r="O1279" s="214"/>
      <c r="P1279" s="214"/>
      <c r="Q1279" s="214"/>
      <c r="R1279" s="214"/>
      <c r="S1279" s="214"/>
      <c r="T1279" s="215"/>
      <c r="AT1279" s="210" t="s">
        <v>280</v>
      </c>
      <c r="AU1279" s="210" t="s">
        <v>88</v>
      </c>
      <c r="AV1279" s="16" t="s">
        <v>82</v>
      </c>
      <c r="AW1279" s="16" t="s">
        <v>29</v>
      </c>
      <c r="AX1279" s="16" t="s">
        <v>75</v>
      </c>
      <c r="AY1279" s="210" t="s">
        <v>271</v>
      </c>
    </row>
    <row r="1280" spans="1:65" s="13" customFormat="1" x14ac:dyDescent="0.1">
      <c r="B1280" s="184"/>
      <c r="D1280" s="185" t="s">
        <v>280</v>
      </c>
      <c r="E1280" s="186" t="s">
        <v>1</v>
      </c>
      <c r="F1280" s="187" t="s">
        <v>5095</v>
      </c>
      <c r="H1280" s="188">
        <v>36.119999999999997</v>
      </c>
      <c r="I1280" s="189"/>
      <c r="L1280" s="184"/>
      <c r="M1280" s="190"/>
      <c r="N1280" s="191"/>
      <c r="O1280" s="191"/>
      <c r="P1280" s="191"/>
      <c r="Q1280" s="191"/>
      <c r="R1280" s="191"/>
      <c r="S1280" s="191"/>
      <c r="T1280" s="192"/>
      <c r="AT1280" s="186" t="s">
        <v>280</v>
      </c>
      <c r="AU1280" s="186" t="s">
        <v>88</v>
      </c>
      <c r="AV1280" s="13" t="s">
        <v>88</v>
      </c>
      <c r="AW1280" s="13" t="s">
        <v>29</v>
      </c>
      <c r="AX1280" s="13" t="s">
        <v>75</v>
      </c>
      <c r="AY1280" s="186" t="s">
        <v>271</v>
      </c>
    </row>
    <row r="1281" spans="2:51" s="13" customFormat="1" x14ac:dyDescent="0.1">
      <c r="B1281" s="184"/>
      <c r="D1281" s="185" t="s">
        <v>280</v>
      </c>
      <c r="E1281" s="186" t="s">
        <v>1</v>
      </c>
      <c r="F1281" s="187" t="s">
        <v>5096</v>
      </c>
      <c r="H1281" s="188">
        <v>28.8</v>
      </c>
      <c r="I1281" s="189"/>
      <c r="L1281" s="184"/>
      <c r="M1281" s="190"/>
      <c r="N1281" s="191"/>
      <c r="O1281" s="191"/>
      <c r="P1281" s="191"/>
      <c r="Q1281" s="191"/>
      <c r="R1281" s="191"/>
      <c r="S1281" s="191"/>
      <c r="T1281" s="192"/>
      <c r="AT1281" s="186" t="s">
        <v>280</v>
      </c>
      <c r="AU1281" s="186" t="s">
        <v>88</v>
      </c>
      <c r="AV1281" s="13" t="s">
        <v>88</v>
      </c>
      <c r="AW1281" s="13" t="s">
        <v>29</v>
      </c>
      <c r="AX1281" s="13" t="s">
        <v>75</v>
      </c>
      <c r="AY1281" s="186" t="s">
        <v>271</v>
      </c>
    </row>
    <row r="1282" spans="2:51" s="13" customFormat="1" x14ac:dyDescent="0.1">
      <c r="B1282" s="184"/>
      <c r="D1282" s="185" t="s">
        <v>280</v>
      </c>
      <c r="E1282" s="186" t="s">
        <v>1</v>
      </c>
      <c r="F1282" s="187" t="s">
        <v>5097</v>
      </c>
      <c r="H1282" s="188">
        <v>50.28</v>
      </c>
      <c r="I1282" s="189"/>
      <c r="L1282" s="184"/>
      <c r="M1282" s="190"/>
      <c r="N1282" s="191"/>
      <c r="O1282" s="191"/>
      <c r="P1282" s="191"/>
      <c r="Q1282" s="191"/>
      <c r="R1282" s="191"/>
      <c r="S1282" s="191"/>
      <c r="T1282" s="192"/>
      <c r="AT1282" s="186" t="s">
        <v>280</v>
      </c>
      <c r="AU1282" s="186" t="s">
        <v>88</v>
      </c>
      <c r="AV1282" s="13" t="s">
        <v>88</v>
      </c>
      <c r="AW1282" s="13" t="s">
        <v>29</v>
      </c>
      <c r="AX1282" s="13" t="s">
        <v>75</v>
      </c>
      <c r="AY1282" s="186" t="s">
        <v>271</v>
      </c>
    </row>
    <row r="1283" spans="2:51" s="13" customFormat="1" x14ac:dyDescent="0.1">
      <c r="B1283" s="184"/>
      <c r="D1283" s="185" t="s">
        <v>280</v>
      </c>
      <c r="E1283" s="186" t="s">
        <v>1</v>
      </c>
      <c r="F1283" s="187" t="s">
        <v>5098</v>
      </c>
      <c r="H1283" s="188">
        <v>21.48</v>
      </c>
      <c r="I1283" s="189"/>
      <c r="L1283" s="184"/>
      <c r="M1283" s="190"/>
      <c r="N1283" s="191"/>
      <c r="O1283" s="191"/>
      <c r="P1283" s="191"/>
      <c r="Q1283" s="191"/>
      <c r="R1283" s="191"/>
      <c r="S1283" s="191"/>
      <c r="T1283" s="192"/>
      <c r="AT1283" s="186" t="s">
        <v>280</v>
      </c>
      <c r="AU1283" s="186" t="s">
        <v>88</v>
      </c>
      <c r="AV1283" s="13" t="s">
        <v>88</v>
      </c>
      <c r="AW1283" s="13" t="s">
        <v>29</v>
      </c>
      <c r="AX1283" s="13" t="s">
        <v>75</v>
      </c>
      <c r="AY1283" s="186" t="s">
        <v>271</v>
      </c>
    </row>
    <row r="1284" spans="2:51" s="13" customFormat="1" x14ac:dyDescent="0.1">
      <c r="B1284" s="184"/>
      <c r="D1284" s="185" t="s">
        <v>280</v>
      </c>
      <c r="E1284" s="186" t="s">
        <v>1</v>
      </c>
      <c r="F1284" s="187" t="s">
        <v>5099</v>
      </c>
      <c r="H1284" s="188">
        <v>68.239999999999995</v>
      </c>
      <c r="I1284" s="189"/>
      <c r="L1284" s="184"/>
      <c r="M1284" s="190"/>
      <c r="N1284" s="191"/>
      <c r="O1284" s="191"/>
      <c r="P1284" s="191"/>
      <c r="Q1284" s="191"/>
      <c r="R1284" s="191"/>
      <c r="S1284" s="191"/>
      <c r="T1284" s="192"/>
      <c r="AT1284" s="186" t="s">
        <v>280</v>
      </c>
      <c r="AU1284" s="186" t="s">
        <v>88</v>
      </c>
      <c r="AV1284" s="13" t="s">
        <v>88</v>
      </c>
      <c r="AW1284" s="13" t="s">
        <v>29</v>
      </c>
      <c r="AX1284" s="13" t="s">
        <v>75</v>
      </c>
      <c r="AY1284" s="186" t="s">
        <v>271</v>
      </c>
    </row>
    <row r="1285" spans="2:51" s="13" customFormat="1" x14ac:dyDescent="0.1">
      <c r="B1285" s="184"/>
      <c r="D1285" s="185" t="s">
        <v>280</v>
      </c>
      <c r="E1285" s="186" t="s">
        <v>1</v>
      </c>
      <c r="F1285" s="187" t="s">
        <v>5100</v>
      </c>
      <c r="H1285" s="188">
        <v>68.69</v>
      </c>
      <c r="I1285" s="189"/>
      <c r="L1285" s="184"/>
      <c r="M1285" s="190"/>
      <c r="N1285" s="191"/>
      <c r="O1285" s="191"/>
      <c r="P1285" s="191"/>
      <c r="Q1285" s="191"/>
      <c r="R1285" s="191"/>
      <c r="S1285" s="191"/>
      <c r="T1285" s="192"/>
      <c r="AT1285" s="186" t="s">
        <v>280</v>
      </c>
      <c r="AU1285" s="186" t="s">
        <v>88</v>
      </c>
      <c r="AV1285" s="13" t="s">
        <v>88</v>
      </c>
      <c r="AW1285" s="13" t="s">
        <v>29</v>
      </c>
      <c r="AX1285" s="13" t="s">
        <v>75</v>
      </c>
      <c r="AY1285" s="186" t="s">
        <v>271</v>
      </c>
    </row>
    <row r="1286" spans="2:51" s="13" customFormat="1" x14ac:dyDescent="0.1">
      <c r="B1286" s="184"/>
      <c r="D1286" s="185" t="s">
        <v>280</v>
      </c>
      <c r="E1286" s="186" t="s">
        <v>1</v>
      </c>
      <c r="F1286" s="187" t="s">
        <v>5101</v>
      </c>
      <c r="H1286" s="188">
        <v>82.36</v>
      </c>
      <c r="I1286" s="189"/>
      <c r="L1286" s="184"/>
      <c r="M1286" s="190"/>
      <c r="N1286" s="191"/>
      <c r="O1286" s="191"/>
      <c r="P1286" s="191"/>
      <c r="Q1286" s="191"/>
      <c r="R1286" s="191"/>
      <c r="S1286" s="191"/>
      <c r="T1286" s="192"/>
      <c r="AT1286" s="186" t="s">
        <v>280</v>
      </c>
      <c r="AU1286" s="186" t="s">
        <v>88</v>
      </c>
      <c r="AV1286" s="13" t="s">
        <v>88</v>
      </c>
      <c r="AW1286" s="13" t="s">
        <v>29</v>
      </c>
      <c r="AX1286" s="13" t="s">
        <v>75</v>
      </c>
      <c r="AY1286" s="186" t="s">
        <v>271</v>
      </c>
    </row>
    <row r="1287" spans="2:51" s="13" customFormat="1" x14ac:dyDescent="0.1">
      <c r="B1287" s="184"/>
      <c r="D1287" s="185" t="s">
        <v>280</v>
      </c>
      <c r="E1287" s="186" t="s">
        <v>1</v>
      </c>
      <c r="F1287" s="187" t="s">
        <v>5102</v>
      </c>
      <c r="H1287" s="188">
        <v>68.260000000000005</v>
      </c>
      <c r="I1287" s="189"/>
      <c r="L1287" s="184"/>
      <c r="M1287" s="190"/>
      <c r="N1287" s="191"/>
      <c r="O1287" s="191"/>
      <c r="P1287" s="191"/>
      <c r="Q1287" s="191"/>
      <c r="R1287" s="191"/>
      <c r="S1287" s="191"/>
      <c r="T1287" s="192"/>
      <c r="AT1287" s="186" t="s">
        <v>280</v>
      </c>
      <c r="AU1287" s="186" t="s">
        <v>88</v>
      </c>
      <c r="AV1287" s="13" t="s">
        <v>88</v>
      </c>
      <c r="AW1287" s="13" t="s">
        <v>29</v>
      </c>
      <c r="AX1287" s="13" t="s">
        <v>75</v>
      </c>
      <c r="AY1287" s="186" t="s">
        <v>271</v>
      </c>
    </row>
    <row r="1288" spans="2:51" s="13" customFormat="1" x14ac:dyDescent="0.1">
      <c r="B1288" s="184"/>
      <c r="D1288" s="185" t="s">
        <v>280</v>
      </c>
      <c r="E1288" s="186" t="s">
        <v>1</v>
      </c>
      <c r="F1288" s="187" t="s">
        <v>5103</v>
      </c>
      <c r="H1288" s="188">
        <v>66.040000000000006</v>
      </c>
      <c r="I1288" s="189"/>
      <c r="L1288" s="184"/>
      <c r="M1288" s="190"/>
      <c r="N1288" s="191"/>
      <c r="O1288" s="191"/>
      <c r="P1288" s="191"/>
      <c r="Q1288" s="191"/>
      <c r="R1288" s="191"/>
      <c r="S1288" s="191"/>
      <c r="T1288" s="192"/>
      <c r="AT1288" s="186" t="s">
        <v>280</v>
      </c>
      <c r="AU1288" s="186" t="s">
        <v>88</v>
      </c>
      <c r="AV1288" s="13" t="s">
        <v>88</v>
      </c>
      <c r="AW1288" s="13" t="s">
        <v>29</v>
      </c>
      <c r="AX1288" s="13" t="s">
        <v>75</v>
      </c>
      <c r="AY1288" s="186" t="s">
        <v>271</v>
      </c>
    </row>
    <row r="1289" spans="2:51" s="13" customFormat="1" x14ac:dyDescent="0.1">
      <c r="B1289" s="184"/>
      <c r="D1289" s="185" t="s">
        <v>280</v>
      </c>
      <c r="E1289" s="186" t="s">
        <v>1</v>
      </c>
      <c r="F1289" s="187" t="s">
        <v>5104</v>
      </c>
      <c r="H1289" s="188">
        <v>82.39</v>
      </c>
      <c r="I1289" s="189"/>
      <c r="L1289" s="184"/>
      <c r="M1289" s="190"/>
      <c r="N1289" s="191"/>
      <c r="O1289" s="191"/>
      <c r="P1289" s="191"/>
      <c r="Q1289" s="191"/>
      <c r="R1289" s="191"/>
      <c r="S1289" s="191"/>
      <c r="T1289" s="192"/>
      <c r="AT1289" s="186" t="s">
        <v>280</v>
      </c>
      <c r="AU1289" s="186" t="s">
        <v>88</v>
      </c>
      <c r="AV1289" s="13" t="s">
        <v>88</v>
      </c>
      <c r="AW1289" s="13" t="s">
        <v>29</v>
      </c>
      <c r="AX1289" s="13" t="s">
        <v>75</v>
      </c>
      <c r="AY1289" s="186" t="s">
        <v>271</v>
      </c>
    </row>
    <row r="1290" spans="2:51" s="13" customFormat="1" x14ac:dyDescent="0.1">
      <c r="B1290" s="184"/>
      <c r="D1290" s="185" t="s">
        <v>280</v>
      </c>
      <c r="E1290" s="186" t="s">
        <v>1</v>
      </c>
      <c r="F1290" s="187" t="s">
        <v>5105</v>
      </c>
      <c r="H1290" s="188">
        <v>75.44</v>
      </c>
      <c r="I1290" s="189"/>
      <c r="L1290" s="184"/>
      <c r="M1290" s="190"/>
      <c r="N1290" s="191"/>
      <c r="O1290" s="191"/>
      <c r="P1290" s="191"/>
      <c r="Q1290" s="191"/>
      <c r="R1290" s="191"/>
      <c r="S1290" s="191"/>
      <c r="T1290" s="192"/>
      <c r="AT1290" s="186" t="s">
        <v>280</v>
      </c>
      <c r="AU1290" s="186" t="s">
        <v>88</v>
      </c>
      <c r="AV1290" s="13" t="s">
        <v>88</v>
      </c>
      <c r="AW1290" s="13" t="s">
        <v>29</v>
      </c>
      <c r="AX1290" s="13" t="s">
        <v>75</v>
      </c>
      <c r="AY1290" s="186" t="s">
        <v>271</v>
      </c>
    </row>
    <row r="1291" spans="2:51" s="13" customFormat="1" x14ac:dyDescent="0.1">
      <c r="B1291" s="184"/>
      <c r="D1291" s="185" t="s">
        <v>280</v>
      </c>
      <c r="E1291" s="186" t="s">
        <v>1</v>
      </c>
      <c r="F1291" s="187" t="s">
        <v>5106</v>
      </c>
      <c r="H1291" s="188">
        <v>12.78</v>
      </c>
      <c r="I1291" s="189"/>
      <c r="L1291" s="184"/>
      <c r="M1291" s="190"/>
      <c r="N1291" s="191"/>
      <c r="O1291" s="191"/>
      <c r="P1291" s="191"/>
      <c r="Q1291" s="191"/>
      <c r="R1291" s="191"/>
      <c r="S1291" s="191"/>
      <c r="T1291" s="192"/>
      <c r="AT1291" s="186" t="s">
        <v>280</v>
      </c>
      <c r="AU1291" s="186" t="s">
        <v>88</v>
      </c>
      <c r="AV1291" s="13" t="s">
        <v>88</v>
      </c>
      <c r="AW1291" s="13" t="s">
        <v>29</v>
      </c>
      <c r="AX1291" s="13" t="s">
        <v>75</v>
      </c>
      <c r="AY1291" s="186" t="s">
        <v>271</v>
      </c>
    </row>
    <row r="1292" spans="2:51" s="13" customFormat="1" x14ac:dyDescent="0.1">
      <c r="B1292" s="184"/>
      <c r="D1292" s="185" t="s">
        <v>280</v>
      </c>
      <c r="E1292" s="186" t="s">
        <v>1</v>
      </c>
      <c r="F1292" s="187" t="s">
        <v>5107</v>
      </c>
      <c r="H1292" s="188">
        <v>16.829999999999998</v>
      </c>
      <c r="I1292" s="189"/>
      <c r="L1292" s="184"/>
      <c r="M1292" s="190"/>
      <c r="N1292" s="191"/>
      <c r="O1292" s="191"/>
      <c r="P1292" s="191"/>
      <c r="Q1292" s="191"/>
      <c r="R1292" s="191"/>
      <c r="S1292" s="191"/>
      <c r="T1292" s="192"/>
      <c r="AT1292" s="186" t="s">
        <v>280</v>
      </c>
      <c r="AU1292" s="186" t="s">
        <v>88</v>
      </c>
      <c r="AV1292" s="13" t="s">
        <v>88</v>
      </c>
      <c r="AW1292" s="13" t="s">
        <v>29</v>
      </c>
      <c r="AX1292" s="13" t="s">
        <v>75</v>
      </c>
      <c r="AY1292" s="186" t="s">
        <v>271</v>
      </c>
    </row>
    <row r="1293" spans="2:51" s="13" customFormat="1" x14ac:dyDescent="0.1">
      <c r="B1293" s="184"/>
      <c r="D1293" s="185" t="s">
        <v>280</v>
      </c>
      <c r="E1293" s="186" t="s">
        <v>1</v>
      </c>
      <c r="F1293" s="187" t="s">
        <v>5108</v>
      </c>
      <c r="H1293" s="188">
        <v>17.38</v>
      </c>
      <c r="I1293" s="189"/>
      <c r="L1293" s="184"/>
      <c r="M1293" s="190"/>
      <c r="N1293" s="191"/>
      <c r="O1293" s="191"/>
      <c r="P1293" s="191"/>
      <c r="Q1293" s="191"/>
      <c r="R1293" s="191"/>
      <c r="S1293" s="191"/>
      <c r="T1293" s="192"/>
      <c r="AT1293" s="186" t="s">
        <v>280</v>
      </c>
      <c r="AU1293" s="186" t="s">
        <v>88</v>
      </c>
      <c r="AV1293" s="13" t="s">
        <v>88</v>
      </c>
      <c r="AW1293" s="13" t="s">
        <v>29</v>
      </c>
      <c r="AX1293" s="13" t="s">
        <v>75</v>
      </c>
      <c r="AY1293" s="186" t="s">
        <v>271</v>
      </c>
    </row>
    <row r="1294" spans="2:51" s="13" customFormat="1" x14ac:dyDescent="0.1">
      <c r="B1294" s="184"/>
      <c r="D1294" s="185" t="s">
        <v>280</v>
      </c>
      <c r="E1294" s="186" t="s">
        <v>1</v>
      </c>
      <c r="F1294" s="187" t="s">
        <v>5109</v>
      </c>
      <c r="H1294" s="188">
        <v>36.590000000000003</v>
      </c>
      <c r="I1294" s="189"/>
      <c r="L1294" s="184"/>
      <c r="M1294" s="190"/>
      <c r="N1294" s="191"/>
      <c r="O1294" s="191"/>
      <c r="P1294" s="191"/>
      <c r="Q1294" s="191"/>
      <c r="R1294" s="191"/>
      <c r="S1294" s="191"/>
      <c r="T1294" s="192"/>
      <c r="AT1294" s="186" t="s">
        <v>280</v>
      </c>
      <c r="AU1294" s="186" t="s">
        <v>88</v>
      </c>
      <c r="AV1294" s="13" t="s">
        <v>88</v>
      </c>
      <c r="AW1294" s="13" t="s">
        <v>29</v>
      </c>
      <c r="AX1294" s="13" t="s">
        <v>75</v>
      </c>
      <c r="AY1294" s="186" t="s">
        <v>271</v>
      </c>
    </row>
    <row r="1295" spans="2:51" s="13" customFormat="1" x14ac:dyDescent="0.1">
      <c r="B1295" s="184"/>
      <c r="D1295" s="185" t="s">
        <v>280</v>
      </c>
      <c r="E1295" s="186" t="s">
        <v>1</v>
      </c>
      <c r="F1295" s="187" t="s">
        <v>5110</v>
      </c>
      <c r="H1295" s="188">
        <v>18.760000000000002</v>
      </c>
      <c r="I1295" s="189"/>
      <c r="L1295" s="184"/>
      <c r="M1295" s="190"/>
      <c r="N1295" s="191"/>
      <c r="O1295" s="191"/>
      <c r="P1295" s="191"/>
      <c r="Q1295" s="191"/>
      <c r="R1295" s="191"/>
      <c r="S1295" s="191"/>
      <c r="T1295" s="192"/>
      <c r="AT1295" s="186" t="s">
        <v>280</v>
      </c>
      <c r="AU1295" s="186" t="s">
        <v>88</v>
      </c>
      <c r="AV1295" s="13" t="s">
        <v>88</v>
      </c>
      <c r="AW1295" s="13" t="s">
        <v>29</v>
      </c>
      <c r="AX1295" s="13" t="s">
        <v>75</v>
      </c>
      <c r="AY1295" s="186" t="s">
        <v>271</v>
      </c>
    </row>
    <row r="1296" spans="2:51" s="13" customFormat="1" x14ac:dyDescent="0.1">
      <c r="B1296" s="184"/>
      <c r="D1296" s="185" t="s">
        <v>280</v>
      </c>
      <c r="E1296" s="186" t="s">
        <v>1</v>
      </c>
      <c r="F1296" s="187" t="s">
        <v>5111</v>
      </c>
      <c r="H1296" s="188">
        <v>38.26</v>
      </c>
      <c r="I1296" s="189"/>
      <c r="L1296" s="184"/>
      <c r="M1296" s="190"/>
      <c r="N1296" s="191"/>
      <c r="O1296" s="191"/>
      <c r="P1296" s="191"/>
      <c r="Q1296" s="191"/>
      <c r="R1296" s="191"/>
      <c r="S1296" s="191"/>
      <c r="T1296" s="192"/>
      <c r="AT1296" s="186" t="s">
        <v>280</v>
      </c>
      <c r="AU1296" s="186" t="s">
        <v>88</v>
      </c>
      <c r="AV1296" s="13" t="s">
        <v>88</v>
      </c>
      <c r="AW1296" s="13" t="s">
        <v>29</v>
      </c>
      <c r="AX1296" s="13" t="s">
        <v>75</v>
      </c>
      <c r="AY1296" s="186" t="s">
        <v>271</v>
      </c>
    </row>
    <row r="1297" spans="2:51" s="13" customFormat="1" x14ac:dyDescent="0.1">
      <c r="B1297" s="184"/>
      <c r="D1297" s="185" t="s">
        <v>280</v>
      </c>
      <c r="E1297" s="186" t="s">
        <v>1</v>
      </c>
      <c r="F1297" s="187" t="s">
        <v>5112</v>
      </c>
      <c r="H1297" s="188">
        <v>67.98</v>
      </c>
      <c r="I1297" s="189"/>
      <c r="L1297" s="184"/>
      <c r="M1297" s="190"/>
      <c r="N1297" s="191"/>
      <c r="O1297" s="191"/>
      <c r="P1297" s="191"/>
      <c r="Q1297" s="191"/>
      <c r="R1297" s="191"/>
      <c r="S1297" s="191"/>
      <c r="T1297" s="192"/>
      <c r="AT1297" s="186" t="s">
        <v>280</v>
      </c>
      <c r="AU1297" s="186" t="s">
        <v>88</v>
      </c>
      <c r="AV1297" s="13" t="s">
        <v>88</v>
      </c>
      <c r="AW1297" s="13" t="s">
        <v>29</v>
      </c>
      <c r="AX1297" s="13" t="s">
        <v>75</v>
      </c>
      <c r="AY1297" s="186" t="s">
        <v>271</v>
      </c>
    </row>
    <row r="1298" spans="2:51" s="15" customFormat="1" x14ac:dyDescent="0.1">
      <c r="B1298" s="201"/>
      <c r="D1298" s="185" t="s">
        <v>280</v>
      </c>
      <c r="E1298" s="202" t="s">
        <v>1</v>
      </c>
      <c r="F1298" s="203" t="s">
        <v>293</v>
      </c>
      <c r="H1298" s="204">
        <v>856.68</v>
      </c>
      <c r="I1298" s="205"/>
      <c r="L1298" s="201"/>
      <c r="M1298" s="206"/>
      <c r="N1298" s="207"/>
      <c r="O1298" s="207"/>
      <c r="P1298" s="207"/>
      <c r="Q1298" s="207"/>
      <c r="R1298" s="207"/>
      <c r="S1298" s="207"/>
      <c r="T1298" s="208"/>
      <c r="AT1298" s="202" t="s">
        <v>280</v>
      </c>
      <c r="AU1298" s="202" t="s">
        <v>88</v>
      </c>
      <c r="AV1298" s="15" t="s">
        <v>286</v>
      </c>
      <c r="AW1298" s="15" t="s">
        <v>29</v>
      </c>
      <c r="AX1298" s="15" t="s">
        <v>75</v>
      </c>
      <c r="AY1298" s="202" t="s">
        <v>271</v>
      </c>
    </row>
    <row r="1299" spans="2:51" s="16" customFormat="1" x14ac:dyDescent="0.1">
      <c r="B1299" s="209"/>
      <c r="D1299" s="185" t="s">
        <v>280</v>
      </c>
      <c r="E1299" s="210" t="s">
        <v>1</v>
      </c>
      <c r="F1299" s="211" t="s">
        <v>2246</v>
      </c>
      <c r="H1299" s="210" t="s">
        <v>1</v>
      </c>
      <c r="I1299" s="212"/>
      <c r="L1299" s="209"/>
      <c r="M1299" s="213"/>
      <c r="N1299" s="214"/>
      <c r="O1299" s="214"/>
      <c r="P1299" s="214"/>
      <c r="Q1299" s="214"/>
      <c r="R1299" s="214"/>
      <c r="S1299" s="214"/>
      <c r="T1299" s="215"/>
      <c r="AT1299" s="210" t="s">
        <v>280</v>
      </c>
      <c r="AU1299" s="210" t="s">
        <v>88</v>
      </c>
      <c r="AV1299" s="16" t="s">
        <v>82</v>
      </c>
      <c r="AW1299" s="16" t="s">
        <v>29</v>
      </c>
      <c r="AX1299" s="16" t="s">
        <v>75</v>
      </c>
      <c r="AY1299" s="210" t="s">
        <v>271</v>
      </c>
    </row>
    <row r="1300" spans="2:51" s="13" customFormat="1" x14ac:dyDescent="0.1">
      <c r="B1300" s="184"/>
      <c r="D1300" s="185" t="s">
        <v>280</v>
      </c>
      <c r="E1300" s="186" t="s">
        <v>1</v>
      </c>
      <c r="F1300" s="187" t="s">
        <v>2289</v>
      </c>
      <c r="H1300" s="188">
        <v>634.41</v>
      </c>
      <c r="I1300" s="189"/>
      <c r="L1300" s="184"/>
      <c r="M1300" s="190"/>
      <c r="N1300" s="191"/>
      <c r="O1300" s="191"/>
      <c r="P1300" s="191"/>
      <c r="Q1300" s="191"/>
      <c r="R1300" s="191"/>
      <c r="S1300" s="191"/>
      <c r="T1300" s="192"/>
      <c r="AT1300" s="186" t="s">
        <v>280</v>
      </c>
      <c r="AU1300" s="186" t="s">
        <v>88</v>
      </c>
      <c r="AV1300" s="13" t="s">
        <v>88</v>
      </c>
      <c r="AW1300" s="13" t="s">
        <v>29</v>
      </c>
      <c r="AX1300" s="13" t="s">
        <v>75</v>
      </c>
      <c r="AY1300" s="186" t="s">
        <v>271</v>
      </c>
    </row>
    <row r="1301" spans="2:51" s="13" customFormat="1" x14ac:dyDescent="0.1">
      <c r="B1301" s="184"/>
      <c r="D1301" s="185" t="s">
        <v>280</v>
      </c>
      <c r="E1301" s="186" t="s">
        <v>1</v>
      </c>
      <c r="F1301" s="187" t="s">
        <v>2290</v>
      </c>
      <c r="H1301" s="188">
        <v>1386</v>
      </c>
      <c r="I1301" s="189"/>
      <c r="L1301" s="184"/>
      <c r="M1301" s="190"/>
      <c r="N1301" s="191"/>
      <c r="O1301" s="191"/>
      <c r="P1301" s="191"/>
      <c r="Q1301" s="191"/>
      <c r="R1301" s="191"/>
      <c r="S1301" s="191"/>
      <c r="T1301" s="192"/>
      <c r="AT1301" s="186" t="s">
        <v>280</v>
      </c>
      <c r="AU1301" s="186" t="s">
        <v>88</v>
      </c>
      <c r="AV1301" s="13" t="s">
        <v>88</v>
      </c>
      <c r="AW1301" s="13" t="s">
        <v>29</v>
      </c>
      <c r="AX1301" s="13" t="s">
        <v>75</v>
      </c>
      <c r="AY1301" s="186" t="s">
        <v>271</v>
      </c>
    </row>
    <row r="1302" spans="2:51" s="13" customFormat="1" x14ac:dyDescent="0.1">
      <c r="B1302" s="184"/>
      <c r="D1302" s="185" t="s">
        <v>280</v>
      </c>
      <c r="E1302" s="186" t="s">
        <v>1</v>
      </c>
      <c r="F1302" s="187" t="s">
        <v>2291</v>
      </c>
      <c r="H1302" s="188">
        <v>309.52</v>
      </c>
      <c r="I1302" s="189"/>
      <c r="L1302" s="184"/>
      <c r="M1302" s="190"/>
      <c r="N1302" s="191"/>
      <c r="O1302" s="191"/>
      <c r="P1302" s="191"/>
      <c r="Q1302" s="191"/>
      <c r="R1302" s="191"/>
      <c r="S1302" s="191"/>
      <c r="T1302" s="192"/>
      <c r="AT1302" s="186" t="s">
        <v>280</v>
      </c>
      <c r="AU1302" s="186" t="s">
        <v>88</v>
      </c>
      <c r="AV1302" s="13" t="s">
        <v>88</v>
      </c>
      <c r="AW1302" s="13" t="s">
        <v>29</v>
      </c>
      <c r="AX1302" s="13" t="s">
        <v>75</v>
      </c>
      <c r="AY1302" s="186" t="s">
        <v>271</v>
      </c>
    </row>
    <row r="1303" spans="2:51" s="13" customFormat="1" x14ac:dyDescent="0.1">
      <c r="B1303" s="184"/>
      <c r="D1303" s="185" t="s">
        <v>280</v>
      </c>
      <c r="E1303" s="186" t="s">
        <v>1</v>
      </c>
      <c r="F1303" s="187" t="s">
        <v>2292</v>
      </c>
      <c r="H1303" s="188">
        <v>1381.33</v>
      </c>
      <c r="I1303" s="189"/>
      <c r="L1303" s="184"/>
      <c r="M1303" s="190"/>
      <c r="N1303" s="191"/>
      <c r="O1303" s="191"/>
      <c r="P1303" s="191"/>
      <c r="Q1303" s="191"/>
      <c r="R1303" s="191"/>
      <c r="S1303" s="191"/>
      <c r="T1303" s="192"/>
      <c r="AT1303" s="186" t="s">
        <v>280</v>
      </c>
      <c r="AU1303" s="186" t="s">
        <v>88</v>
      </c>
      <c r="AV1303" s="13" t="s">
        <v>88</v>
      </c>
      <c r="AW1303" s="13" t="s">
        <v>29</v>
      </c>
      <c r="AX1303" s="13" t="s">
        <v>75</v>
      </c>
      <c r="AY1303" s="186" t="s">
        <v>271</v>
      </c>
    </row>
    <row r="1304" spans="2:51" s="13" customFormat="1" x14ac:dyDescent="0.1">
      <c r="B1304" s="184"/>
      <c r="D1304" s="185" t="s">
        <v>280</v>
      </c>
      <c r="E1304" s="186" t="s">
        <v>1</v>
      </c>
      <c r="F1304" s="187" t="s">
        <v>2293</v>
      </c>
      <c r="H1304" s="188">
        <v>214.24</v>
      </c>
      <c r="I1304" s="189"/>
      <c r="L1304" s="184"/>
      <c r="M1304" s="190"/>
      <c r="N1304" s="191"/>
      <c r="O1304" s="191"/>
      <c r="P1304" s="191"/>
      <c r="Q1304" s="191"/>
      <c r="R1304" s="191"/>
      <c r="S1304" s="191"/>
      <c r="T1304" s="192"/>
      <c r="AT1304" s="186" t="s">
        <v>280</v>
      </c>
      <c r="AU1304" s="186" t="s">
        <v>88</v>
      </c>
      <c r="AV1304" s="13" t="s">
        <v>88</v>
      </c>
      <c r="AW1304" s="13" t="s">
        <v>29</v>
      </c>
      <c r="AX1304" s="13" t="s">
        <v>75</v>
      </c>
      <c r="AY1304" s="186" t="s">
        <v>271</v>
      </c>
    </row>
    <row r="1305" spans="2:51" s="13" customFormat="1" x14ac:dyDescent="0.1">
      <c r="B1305" s="184"/>
      <c r="D1305" s="185" t="s">
        <v>280</v>
      </c>
      <c r="E1305" s="186" t="s">
        <v>1</v>
      </c>
      <c r="F1305" s="187" t="s">
        <v>2294</v>
      </c>
      <c r="H1305" s="188">
        <v>92.51</v>
      </c>
      <c r="I1305" s="189"/>
      <c r="L1305" s="184"/>
      <c r="M1305" s="190"/>
      <c r="N1305" s="191"/>
      <c r="O1305" s="191"/>
      <c r="P1305" s="191"/>
      <c r="Q1305" s="191"/>
      <c r="R1305" s="191"/>
      <c r="S1305" s="191"/>
      <c r="T1305" s="192"/>
      <c r="AT1305" s="186" t="s">
        <v>280</v>
      </c>
      <c r="AU1305" s="186" t="s">
        <v>88</v>
      </c>
      <c r="AV1305" s="13" t="s">
        <v>88</v>
      </c>
      <c r="AW1305" s="13" t="s">
        <v>29</v>
      </c>
      <c r="AX1305" s="13" t="s">
        <v>75</v>
      </c>
      <c r="AY1305" s="186" t="s">
        <v>271</v>
      </c>
    </row>
    <row r="1306" spans="2:51" s="13" customFormat="1" x14ac:dyDescent="0.1">
      <c r="B1306" s="184"/>
      <c r="D1306" s="185" t="s">
        <v>280</v>
      </c>
      <c r="E1306" s="186" t="s">
        <v>1</v>
      </c>
      <c r="F1306" s="187" t="s">
        <v>5113</v>
      </c>
      <c r="H1306" s="188">
        <v>85.63</v>
      </c>
      <c r="I1306" s="189"/>
      <c r="L1306" s="184"/>
      <c r="M1306" s="190"/>
      <c r="N1306" s="191"/>
      <c r="O1306" s="191"/>
      <c r="P1306" s="191"/>
      <c r="Q1306" s="191"/>
      <c r="R1306" s="191"/>
      <c r="S1306" s="191"/>
      <c r="T1306" s="192"/>
      <c r="AT1306" s="186" t="s">
        <v>280</v>
      </c>
      <c r="AU1306" s="186" t="s">
        <v>88</v>
      </c>
      <c r="AV1306" s="13" t="s">
        <v>88</v>
      </c>
      <c r="AW1306" s="13" t="s">
        <v>29</v>
      </c>
      <c r="AX1306" s="13" t="s">
        <v>75</v>
      </c>
      <c r="AY1306" s="186" t="s">
        <v>271</v>
      </c>
    </row>
    <row r="1307" spans="2:51" s="13" customFormat="1" x14ac:dyDescent="0.1">
      <c r="B1307" s="184"/>
      <c r="D1307" s="185" t="s">
        <v>280</v>
      </c>
      <c r="E1307" s="186" t="s">
        <v>1</v>
      </c>
      <c r="F1307" s="187" t="s">
        <v>2296</v>
      </c>
      <c r="H1307" s="188">
        <v>38.33</v>
      </c>
      <c r="I1307" s="189"/>
      <c r="L1307" s="184"/>
      <c r="M1307" s="190"/>
      <c r="N1307" s="191"/>
      <c r="O1307" s="191"/>
      <c r="P1307" s="191"/>
      <c r="Q1307" s="191"/>
      <c r="R1307" s="191"/>
      <c r="S1307" s="191"/>
      <c r="T1307" s="192"/>
      <c r="AT1307" s="186" t="s">
        <v>280</v>
      </c>
      <c r="AU1307" s="186" t="s">
        <v>88</v>
      </c>
      <c r="AV1307" s="13" t="s">
        <v>88</v>
      </c>
      <c r="AW1307" s="13" t="s">
        <v>29</v>
      </c>
      <c r="AX1307" s="13" t="s">
        <v>75</v>
      </c>
      <c r="AY1307" s="186" t="s">
        <v>271</v>
      </c>
    </row>
    <row r="1308" spans="2:51" s="13" customFormat="1" x14ac:dyDescent="0.1">
      <c r="B1308" s="184"/>
      <c r="D1308" s="185" t="s">
        <v>280</v>
      </c>
      <c r="E1308" s="186" t="s">
        <v>1</v>
      </c>
      <c r="F1308" s="187" t="s">
        <v>2297</v>
      </c>
      <c r="H1308" s="188">
        <v>71.36</v>
      </c>
      <c r="I1308" s="189"/>
      <c r="L1308" s="184"/>
      <c r="M1308" s="190"/>
      <c r="N1308" s="191"/>
      <c r="O1308" s="191"/>
      <c r="P1308" s="191"/>
      <c r="Q1308" s="191"/>
      <c r="R1308" s="191"/>
      <c r="S1308" s="191"/>
      <c r="T1308" s="192"/>
      <c r="AT1308" s="186" t="s">
        <v>280</v>
      </c>
      <c r="AU1308" s="186" t="s">
        <v>88</v>
      </c>
      <c r="AV1308" s="13" t="s">
        <v>88</v>
      </c>
      <c r="AW1308" s="13" t="s">
        <v>29</v>
      </c>
      <c r="AX1308" s="13" t="s">
        <v>75</v>
      </c>
      <c r="AY1308" s="186" t="s">
        <v>271</v>
      </c>
    </row>
    <row r="1309" spans="2:51" s="13" customFormat="1" x14ac:dyDescent="0.1">
      <c r="B1309" s="184"/>
      <c r="D1309" s="185" t="s">
        <v>280</v>
      </c>
      <c r="E1309" s="186" t="s">
        <v>1</v>
      </c>
      <c r="F1309" s="187" t="s">
        <v>2298</v>
      </c>
      <c r="H1309" s="188">
        <v>96.2</v>
      </c>
      <c r="I1309" s="189"/>
      <c r="L1309" s="184"/>
      <c r="M1309" s="190"/>
      <c r="N1309" s="191"/>
      <c r="O1309" s="191"/>
      <c r="P1309" s="191"/>
      <c r="Q1309" s="191"/>
      <c r="R1309" s="191"/>
      <c r="S1309" s="191"/>
      <c r="T1309" s="192"/>
      <c r="AT1309" s="186" t="s">
        <v>280</v>
      </c>
      <c r="AU1309" s="186" t="s">
        <v>88</v>
      </c>
      <c r="AV1309" s="13" t="s">
        <v>88</v>
      </c>
      <c r="AW1309" s="13" t="s">
        <v>29</v>
      </c>
      <c r="AX1309" s="13" t="s">
        <v>75</v>
      </c>
      <c r="AY1309" s="186" t="s">
        <v>271</v>
      </c>
    </row>
    <row r="1310" spans="2:51" s="13" customFormat="1" x14ac:dyDescent="0.1">
      <c r="B1310" s="184"/>
      <c r="D1310" s="185" t="s">
        <v>280</v>
      </c>
      <c r="E1310" s="186" t="s">
        <v>1</v>
      </c>
      <c r="F1310" s="187" t="s">
        <v>2299</v>
      </c>
      <c r="H1310" s="188">
        <v>259.64</v>
      </c>
      <c r="I1310" s="189"/>
      <c r="L1310" s="184"/>
      <c r="M1310" s="190"/>
      <c r="N1310" s="191"/>
      <c r="O1310" s="191"/>
      <c r="P1310" s="191"/>
      <c r="Q1310" s="191"/>
      <c r="R1310" s="191"/>
      <c r="S1310" s="191"/>
      <c r="T1310" s="192"/>
      <c r="AT1310" s="186" t="s">
        <v>280</v>
      </c>
      <c r="AU1310" s="186" t="s">
        <v>88</v>
      </c>
      <c r="AV1310" s="13" t="s">
        <v>88</v>
      </c>
      <c r="AW1310" s="13" t="s">
        <v>29</v>
      </c>
      <c r="AX1310" s="13" t="s">
        <v>75</v>
      </c>
      <c r="AY1310" s="186" t="s">
        <v>271</v>
      </c>
    </row>
    <row r="1311" spans="2:51" s="15" customFormat="1" x14ac:dyDescent="0.1">
      <c r="B1311" s="201"/>
      <c r="D1311" s="185" t="s">
        <v>280</v>
      </c>
      <c r="E1311" s="202" t="s">
        <v>1</v>
      </c>
      <c r="F1311" s="203" t="s">
        <v>293</v>
      </c>
      <c r="H1311" s="204">
        <v>4569.17</v>
      </c>
      <c r="I1311" s="205"/>
      <c r="L1311" s="201"/>
      <c r="M1311" s="206"/>
      <c r="N1311" s="207"/>
      <c r="O1311" s="207"/>
      <c r="P1311" s="207"/>
      <c r="Q1311" s="207"/>
      <c r="R1311" s="207"/>
      <c r="S1311" s="207"/>
      <c r="T1311" s="208"/>
      <c r="AT1311" s="202" t="s">
        <v>280</v>
      </c>
      <c r="AU1311" s="202" t="s">
        <v>88</v>
      </c>
      <c r="AV1311" s="15" t="s">
        <v>286</v>
      </c>
      <c r="AW1311" s="15" t="s">
        <v>29</v>
      </c>
      <c r="AX1311" s="15" t="s">
        <v>75</v>
      </c>
      <c r="AY1311" s="202" t="s">
        <v>271</v>
      </c>
    </row>
    <row r="1312" spans="2:51" s="16" customFormat="1" x14ac:dyDescent="0.1">
      <c r="B1312" s="209"/>
      <c r="D1312" s="185" t="s">
        <v>280</v>
      </c>
      <c r="E1312" s="210" t="s">
        <v>1</v>
      </c>
      <c r="F1312" s="211" t="s">
        <v>5080</v>
      </c>
      <c r="H1312" s="210" t="s">
        <v>1</v>
      </c>
      <c r="I1312" s="212"/>
      <c r="L1312" s="209"/>
      <c r="M1312" s="213"/>
      <c r="N1312" s="214"/>
      <c r="O1312" s="214"/>
      <c r="P1312" s="214"/>
      <c r="Q1312" s="214"/>
      <c r="R1312" s="214"/>
      <c r="S1312" s="214"/>
      <c r="T1312" s="215"/>
      <c r="AT1312" s="210" t="s">
        <v>280</v>
      </c>
      <c r="AU1312" s="210" t="s">
        <v>88</v>
      </c>
      <c r="AV1312" s="16" t="s">
        <v>82</v>
      </c>
      <c r="AW1312" s="16" t="s">
        <v>29</v>
      </c>
      <c r="AX1312" s="16" t="s">
        <v>75</v>
      </c>
      <c r="AY1312" s="210" t="s">
        <v>271</v>
      </c>
    </row>
    <row r="1313" spans="1:65" s="13" customFormat="1" x14ac:dyDescent="0.1">
      <c r="B1313" s="184"/>
      <c r="D1313" s="185" t="s">
        <v>280</v>
      </c>
      <c r="E1313" s="186" t="s">
        <v>1</v>
      </c>
      <c r="F1313" s="187" t="s">
        <v>5114</v>
      </c>
      <c r="H1313" s="188">
        <v>15.35</v>
      </c>
      <c r="I1313" s="189"/>
      <c r="L1313" s="184"/>
      <c r="M1313" s="190"/>
      <c r="N1313" s="191"/>
      <c r="O1313" s="191"/>
      <c r="P1313" s="191"/>
      <c r="Q1313" s="191"/>
      <c r="R1313" s="191"/>
      <c r="S1313" s="191"/>
      <c r="T1313" s="192"/>
      <c r="AT1313" s="186" t="s">
        <v>280</v>
      </c>
      <c r="AU1313" s="186" t="s">
        <v>88</v>
      </c>
      <c r="AV1313" s="13" t="s">
        <v>88</v>
      </c>
      <c r="AW1313" s="13" t="s">
        <v>29</v>
      </c>
      <c r="AX1313" s="13" t="s">
        <v>75</v>
      </c>
      <c r="AY1313" s="186" t="s">
        <v>271</v>
      </c>
    </row>
    <row r="1314" spans="1:65" s="13" customFormat="1" x14ac:dyDescent="0.1">
      <c r="B1314" s="184"/>
      <c r="D1314" s="185" t="s">
        <v>280</v>
      </c>
      <c r="E1314" s="186" t="s">
        <v>1</v>
      </c>
      <c r="F1314" s="187" t="s">
        <v>5115</v>
      </c>
      <c r="H1314" s="188">
        <v>15.35</v>
      </c>
      <c r="I1314" s="189"/>
      <c r="L1314" s="184"/>
      <c r="M1314" s="190"/>
      <c r="N1314" s="191"/>
      <c r="O1314" s="191"/>
      <c r="P1314" s="191"/>
      <c r="Q1314" s="191"/>
      <c r="R1314" s="191"/>
      <c r="S1314" s="191"/>
      <c r="T1314" s="192"/>
      <c r="AT1314" s="186" t="s">
        <v>280</v>
      </c>
      <c r="AU1314" s="186" t="s">
        <v>88</v>
      </c>
      <c r="AV1314" s="13" t="s">
        <v>88</v>
      </c>
      <c r="AW1314" s="13" t="s">
        <v>29</v>
      </c>
      <c r="AX1314" s="13" t="s">
        <v>75</v>
      </c>
      <c r="AY1314" s="186" t="s">
        <v>271</v>
      </c>
    </row>
    <row r="1315" spans="1:65" s="16" customFormat="1" x14ac:dyDescent="0.1">
      <c r="B1315" s="209"/>
      <c r="D1315" s="185" t="s">
        <v>280</v>
      </c>
      <c r="E1315" s="210" t="s">
        <v>1</v>
      </c>
      <c r="F1315" s="211" t="s">
        <v>5080</v>
      </c>
      <c r="H1315" s="210" t="s">
        <v>1</v>
      </c>
      <c r="I1315" s="212"/>
      <c r="L1315" s="209"/>
      <c r="M1315" s="213"/>
      <c r="N1315" s="214"/>
      <c r="O1315" s="214"/>
      <c r="P1315" s="214"/>
      <c r="Q1315" s="214"/>
      <c r="R1315" s="214"/>
      <c r="S1315" s="214"/>
      <c r="T1315" s="215"/>
      <c r="AT1315" s="210" t="s">
        <v>280</v>
      </c>
      <c r="AU1315" s="210" t="s">
        <v>88</v>
      </c>
      <c r="AV1315" s="16" t="s">
        <v>82</v>
      </c>
      <c r="AW1315" s="16" t="s">
        <v>29</v>
      </c>
      <c r="AX1315" s="16" t="s">
        <v>75</v>
      </c>
      <c r="AY1315" s="210" t="s">
        <v>271</v>
      </c>
    </row>
    <row r="1316" spans="1:65" s="13" customFormat="1" x14ac:dyDescent="0.1">
      <c r="B1316" s="184"/>
      <c r="D1316" s="185" t="s">
        <v>280</v>
      </c>
      <c r="E1316" s="186" t="s">
        <v>1</v>
      </c>
      <c r="F1316" s="187" t="s">
        <v>5116</v>
      </c>
      <c r="H1316" s="188">
        <v>11.48</v>
      </c>
      <c r="I1316" s="189"/>
      <c r="L1316" s="184"/>
      <c r="M1316" s="190"/>
      <c r="N1316" s="191"/>
      <c r="O1316" s="191"/>
      <c r="P1316" s="191"/>
      <c r="Q1316" s="191"/>
      <c r="R1316" s="191"/>
      <c r="S1316" s="191"/>
      <c r="T1316" s="192"/>
      <c r="AT1316" s="186" t="s">
        <v>280</v>
      </c>
      <c r="AU1316" s="186" t="s">
        <v>88</v>
      </c>
      <c r="AV1316" s="13" t="s">
        <v>88</v>
      </c>
      <c r="AW1316" s="13" t="s">
        <v>29</v>
      </c>
      <c r="AX1316" s="13" t="s">
        <v>75</v>
      </c>
      <c r="AY1316" s="186" t="s">
        <v>271</v>
      </c>
    </row>
    <row r="1317" spans="1:65" s="13" customFormat="1" x14ac:dyDescent="0.1">
      <c r="B1317" s="184"/>
      <c r="D1317" s="185" t="s">
        <v>280</v>
      </c>
      <c r="E1317" s="186" t="s">
        <v>1</v>
      </c>
      <c r="F1317" s="187" t="s">
        <v>5117</v>
      </c>
      <c r="H1317" s="188">
        <v>11.48</v>
      </c>
      <c r="I1317" s="189"/>
      <c r="L1317" s="184"/>
      <c r="M1317" s="190"/>
      <c r="N1317" s="191"/>
      <c r="O1317" s="191"/>
      <c r="P1317" s="191"/>
      <c r="Q1317" s="191"/>
      <c r="R1317" s="191"/>
      <c r="S1317" s="191"/>
      <c r="T1317" s="192"/>
      <c r="AT1317" s="186" t="s">
        <v>280</v>
      </c>
      <c r="AU1317" s="186" t="s">
        <v>88</v>
      </c>
      <c r="AV1317" s="13" t="s">
        <v>88</v>
      </c>
      <c r="AW1317" s="13" t="s">
        <v>29</v>
      </c>
      <c r="AX1317" s="13" t="s">
        <v>75</v>
      </c>
      <c r="AY1317" s="186" t="s">
        <v>271</v>
      </c>
    </row>
    <row r="1318" spans="1:65" s="14" customFormat="1" x14ac:dyDescent="0.1">
      <c r="B1318" s="193"/>
      <c r="D1318" s="185" t="s">
        <v>280</v>
      </c>
      <c r="E1318" s="194" t="s">
        <v>785</v>
      </c>
      <c r="F1318" s="195" t="s">
        <v>282</v>
      </c>
      <c r="H1318" s="196">
        <v>5479.51</v>
      </c>
      <c r="I1318" s="197"/>
      <c r="L1318" s="193"/>
      <c r="M1318" s="198"/>
      <c r="N1318" s="199"/>
      <c r="O1318" s="199"/>
      <c r="P1318" s="199"/>
      <c r="Q1318" s="199"/>
      <c r="R1318" s="199"/>
      <c r="S1318" s="199"/>
      <c r="T1318" s="200"/>
      <c r="AT1318" s="194" t="s">
        <v>280</v>
      </c>
      <c r="AU1318" s="194" t="s">
        <v>88</v>
      </c>
      <c r="AV1318" s="14" t="s">
        <v>278</v>
      </c>
      <c r="AW1318" s="14" t="s">
        <v>29</v>
      </c>
      <c r="AX1318" s="14" t="s">
        <v>82</v>
      </c>
      <c r="AY1318" s="194" t="s">
        <v>271</v>
      </c>
    </row>
    <row r="1319" spans="1:65" s="2" customFormat="1" ht="21.75" customHeight="1" x14ac:dyDescent="0.15">
      <c r="A1319" s="35"/>
      <c r="B1319" s="141"/>
      <c r="C1319" s="172" t="s">
        <v>2382</v>
      </c>
      <c r="D1319" s="172" t="s">
        <v>274</v>
      </c>
      <c r="E1319" s="173" t="s">
        <v>2301</v>
      </c>
      <c r="F1319" s="174" t="s">
        <v>2302</v>
      </c>
      <c r="G1319" s="175" t="s">
        <v>1375</v>
      </c>
      <c r="H1319" s="176">
        <v>4918.37</v>
      </c>
      <c r="I1319" s="177"/>
      <c r="J1319" s="176">
        <f>ROUND(I1319*H1319,2)</f>
        <v>0</v>
      </c>
      <c r="K1319" s="178"/>
      <c r="L1319" s="36"/>
      <c r="M1319" s="179" t="s">
        <v>1</v>
      </c>
      <c r="N1319" s="180" t="s">
        <v>41</v>
      </c>
      <c r="O1319" s="61"/>
      <c r="P1319" s="181">
        <f>O1319*H1319</f>
        <v>0</v>
      </c>
      <c r="Q1319" s="181">
        <v>5.1507900000000002E-5</v>
      </c>
      <c r="R1319" s="181">
        <f>Q1319*H1319</f>
        <v>0.25333491012300002</v>
      </c>
      <c r="S1319" s="181">
        <v>0</v>
      </c>
      <c r="T1319" s="182">
        <f>S1319*H1319</f>
        <v>0</v>
      </c>
      <c r="U1319" s="35"/>
      <c r="V1319" s="35"/>
      <c r="W1319" s="35"/>
      <c r="X1319" s="35"/>
      <c r="Y1319" s="35"/>
      <c r="Z1319" s="35"/>
      <c r="AA1319" s="35"/>
      <c r="AB1319" s="35"/>
      <c r="AC1319" s="35"/>
      <c r="AD1319" s="35"/>
      <c r="AE1319" s="35"/>
      <c r="AR1319" s="183" t="s">
        <v>367</v>
      </c>
      <c r="AT1319" s="183" t="s">
        <v>274</v>
      </c>
      <c r="AU1319" s="183" t="s">
        <v>88</v>
      </c>
      <c r="AY1319" s="18" t="s">
        <v>271</v>
      </c>
      <c r="BE1319" s="105">
        <f>IF(N1319="základná",J1319,0)</f>
        <v>0</v>
      </c>
      <c r="BF1319" s="105">
        <f>IF(N1319="znížená",J1319,0)</f>
        <v>0</v>
      </c>
      <c r="BG1319" s="105">
        <f>IF(N1319="zákl. prenesená",J1319,0)</f>
        <v>0</v>
      </c>
      <c r="BH1319" s="105">
        <f>IF(N1319="zníž. prenesená",J1319,0)</f>
        <v>0</v>
      </c>
      <c r="BI1319" s="105">
        <f>IF(N1319="nulová",J1319,0)</f>
        <v>0</v>
      </c>
      <c r="BJ1319" s="18" t="s">
        <v>88</v>
      </c>
      <c r="BK1319" s="105">
        <f>ROUND(I1319*H1319,2)</f>
        <v>0</v>
      </c>
      <c r="BL1319" s="18" t="s">
        <v>367</v>
      </c>
      <c r="BM1319" s="183" t="s">
        <v>5118</v>
      </c>
    </row>
    <row r="1320" spans="1:65" s="16" customFormat="1" x14ac:dyDescent="0.1">
      <c r="B1320" s="209"/>
      <c r="D1320" s="185" t="s">
        <v>280</v>
      </c>
      <c r="E1320" s="210" t="s">
        <v>1</v>
      </c>
      <c r="F1320" s="211" t="s">
        <v>2236</v>
      </c>
      <c r="H1320" s="210" t="s">
        <v>1</v>
      </c>
      <c r="I1320" s="212"/>
      <c r="L1320" s="209"/>
      <c r="M1320" s="213"/>
      <c r="N1320" s="214"/>
      <c r="O1320" s="214"/>
      <c r="P1320" s="214"/>
      <c r="Q1320" s="214"/>
      <c r="R1320" s="214"/>
      <c r="S1320" s="214"/>
      <c r="T1320" s="215"/>
      <c r="AT1320" s="210" t="s">
        <v>280</v>
      </c>
      <c r="AU1320" s="210" t="s">
        <v>88</v>
      </c>
      <c r="AV1320" s="16" t="s">
        <v>82</v>
      </c>
      <c r="AW1320" s="16" t="s">
        <v>29</v>
      </c>
      <c r="AX1320" s="16" t="s">
        <v>75</v>
      </c>
      <c r="AY1320" s="210" t="s">
        <v>271</v>
      </c>
    </row>
    <row r="1321" spans="1:65" s="13" customFormat="1" x14ac:dyDescent="0.1">
      <c r="B1321" s="184"/>
      <c r="D1321" s="185" t="s">
        <v>280</v>
      </c>
      <c r="E1321" s="186" t="s">
        <v>1</v>
      </c>
      <c r="F1321" s="187" t="s">
        <v>5119</v>
      </c>
      <c r="H1321" s="188">
        <v>100.17</v>
      </c>
      <c r="I1321" s="189"/>
      <c r="L1321" s="184"/>
      <c r="M1321" s="190"/>
      <c r="N1321" s="191"/>
      <c r="O1321" s="191"/>
      <c r="P1321" s="191"/>
      <c r="Q1321" s="191"/>
      <c r="R1321" s="191"/>
      <c r="S1321" s="191"/>
      <c r="T1321" s="192"/>
      <c r="AT1321" s="186" t="s">
        <v>280</v>
      </c>
      <c r="AU1321" s="186" t="s">
        <v>88</v>
      </c>
      <c r="AV1321" s="13" t="s">
        <v>88</v>
      </c>
      <c r="AW1321" s="13" t="s">
        <v>29</v>
      </c>
      <c r="AX1321" s="13" t="s">
        <v>75</v>
      </c>
      <c r="AY1321" s="186" t="s">
        <v>271</v>
      </c>
    </row>
    <row r="1322" spans="1:65" s="13" customFormat="1" x14ac:dyDescent="0.1">
      <c r="B1322" s="184"/>
      <c r="D1322" s="185" t="s">
        <v>280</v>
      </c>
      <c r="E1322" s="186" t="s">
        <v>1</v>
      </c>
      <c r="F1322" s="187" t="s">
        <v>5120</v>
      </c>
      <c r="H1322" s="188">
        <v>100.97</v>
      </c>
      <c r="I1322" s="189"/>
      <c r="L1322" s="184"/>
      <c r="M1322" s="190"/>
      <c r="N1322" s="191"/>
      <c r="O1322" s="191"/>
      <c r="P1322" s="191"/>
      <c r="Q1322" s="191"/>
      <c r="R1322" s="191"/>
      <c r="S1322" s="191"/>
      <c r="T1322" s="192"/>
      <c r="AT1322" s="186" t="s">
        <v>280</v>
      </c>
      <c r="AU1322" s="186" t="s">
        <v>88</v>
      </c>
      <c r="AV1322" s="13" t="s">
        <v>88</v>
      </c>
      <c r="AW1322" s="13" t="s">
        <v>29</v>
      </c>
      <c r="AX1322" s="13" t="s">
        <v>75</v>
      </c>
      <c r="AY1322" s="186" t="s">
        <v>271</v>
      </c>
    </row>
    <row r="1323" spans="1:65" s="13" customFormat="1" x14ac:dyDescent="0.1">
      <c r="B1323" s="184"/>
      <c r="D1323" s="185" t="s">
        <v>280</v>
      </c>
      <c r="E1323" s="186" t="s">
        <v>1</v>
      </c>
      <c r="F1323" s="187" t="s">
        <v>5121</v>
      </c>
      <c r="H1323" s="188">
        <v>100.53</v>
      </c>
      <c r="I1323" s="189"/>
      <c r="L1323" s="184"/>
      <c r="M1323" s="190"/>
      <c r="N1323" s="191"/>
      <c r="O1323" s="191"/>
      <c r="P1323" s="191"/>
      <c r="Q1323" s="191"/>
      <c r="R1323" s="191"/>
      <c r="S1323" s="191"/>
      <c r="T1323" s="192"/>
      <c r="AT1323" s="186" t="s">
        <v>280</v>
      </c>
      <c r="AU1323" s="186" t="s">
        <v>88</v>
      </c>
      <c r="AV1323" s="13" t="s">
        <v>88</v>
      </c>
      <c r="AW1323" s="13" t="s">
        <v>29</v>
      </c>
      <c r="AX1323" s="13" t="s">
        <v>75</v>
      </c>
      <c r="AY1323" s="186" t="s">
        <v>271</v>
      </c>
    </row>
    <row r="1324" spans="1:65" s="13" customFormat="1" x14ac:dyDescent="0.1">
      <c r="B1324" s="184"/>
      <c r="D1324" s="185" t="s">
        <v>280</v>
      </c>
      <c r="E1324" s="186" t="s">
        <v>1</v>
      </c>
      <c r="F1324" s="187" t="s">
        <v>5122</v>
      </c>
      <c r="H1324" s="188">
        <v>100.17</v>
      </c>
      <c r="I1324" s="189"/>
      <c r="L1324" s="184"/>
      <c r="M1324" s="190"/>
      <c r="N1324" s="191"/>
      <c r="O1324" s="191"/>
      <c r="P1324" s="191"/>
      <c r="Q1324" s="191"/>
      <c r="R1324" s="191"/>
      <c r="S1324" s="191"/>
      <c r="T1324" s="192"/>
      <c r="AT1324" s="186" t="s">
        <v>280</v>
      </c>
      <c r="AU1324" s="186" t="s">
        <v>88</v>
      </c>
      <c r="AV1324" s="13" t="s">
        <v>88</v>
      </c>
      <c r="AW1324" s="13" t="s">
        <v>29</v>
      </c>
      <c r="AX1324" s="13" t="s">
        <v>75</v>
      </c>
      <c r="AY1324" s="186" t="s">
        <v>271</v>
      </c>
    </row>
    <row r="1325" spans="1:65" s="13" customFormat="1" x14ac:dyDescent="0.1">
      <c r="B1325" s="184"/>
      <c r="D1325" s="185" t="s">
        <v>280</v>
      </c>
      <c r="E1325" s="186" t="s">
        <v>1</v>
      </c>
      <c r="F1325" s="187" t="s">
        <v>2308</v>
      </c>
      <c r="H1325" s="188">
        <v>103.28</v>
      </c>
      <c r="I1325" s="189"/>
      <c r="L1325" s="184"/>
      <c r="M1325" s="190"/>
      <c r="N1325" s="191"/>
      <c r="O1325" s="191"/>
      <c r="P1325" s="191"/>
      <c r="Q1325" s="191"/>
      <c r="R1325" s="191"/>
      <c r="S1325" s="191"/>
      <c r="T1325" s="192"/>
      <c r="AT1325" s="186" t="s">
        <v>280</v>
      </c>
      <c r="AU1325" s="186" t="s">
        <v>88</v>
      </c>
      <c r="AV1325" s="13" t="s">
        <v>88</v>
      </c>
      <c r="AW1325" s="13" t="s">
        <v>29</v>
      </c>
      <c r="AX1325" s="13" t="s">
        <v>75</v>
      </c>
      <c r="AY1325" s="186" t="s">
        <v>271</v>
      </c>
    </row>
    <row r="1326" spans="1:65" s="13" customFormat="1" x14ac:dyDescent="0.1">
      <c r="B1326" s="184"/>
      <c r="D1326" s="185" t="s">
        <v>280</v>
      </c>
      <c r="E1326" s="186" t="s">
        <v>1</v>
      </c>
      <c r="F1326" s="187" t="s">
        <v>5123</v>
      </c>
      <c r="H1326" s="188">
        <v>35.33</v>
      </c>
      <c r="I1326" s="189"/>
      <c r="L1326" s="184"/>
      <c r="M1326" s="190"/>
      <c r="N1326" s="191"/>
      <c r="O1326" s="191"/>
      <c r="P1326" s="191"/>
      <c r="Q1326" s="191"/>
      <c r="R1326" s="191"/>
      <c r="S1326" s="191"/>
      <c r="T1326" s="192"/>
      <c r="AT1326" s="186" t="s">
        <v>280</v>
      </c>
      <c r="AU1326" s="186" t="s">
        <v>88</v>
      </c>
      <c r="AV1326" s="13" t="s">
        <v>88</v>
      </c>
      <c r="AW1326" s="13" t="s">
        <v>29</v>
      </c>
      <c r="AX1326" s="13" t="s">
        <v>75</v>
      </c>
      <c r="AY1326" s="186" t="s">
        <v>271</v>
      </c>
    </row>
    <row r="1327" spans="1:65" s="13" customFormat="1" x14ac:dyDescent="0.1">
      <c r="B1327" s="184"/>
      <c r="D1327" s="185" t="s">
        <v>280</v>
      </c>
      <c r="E1327" s="186" t="s">
        <v>1</v>
      </c>
      <c r="F1327" s="187" t="s">
        <v>5124</v>
      </c>
      <c r="H1327" s="188">
        <v>168.34</v>
      </c>
      <c r="I1327" s="189"/>
      <c r="L1327" s="184"/>
      <c r="M1327" s="190"/>
      <c r="N1327" s="191"/>
      <c r="O1327" s="191"/>
      <c r="P1327" s="191"/>
      <c r="Q1327" s="191"/>
      <c r="R1327" s="191"/>
      <c r="S1327" s="191"/>
      <c r="T1327" s="192"/>
      <c r="AT1327" s="186" t="s">
        <v>280</v>
      </c>
      <c r="AU1327" s="186" t="s">
        <v>88</v>
      </c>
      <c r="AV1327" s="13" t="s">
        <v>88</v>
      </c>
      <c r="AW1327" s="13" t="s">
        <v>29</v>
      </c>
      <c r="AX1327" s="13" t="s">
        <v>75</v>
      </c>
      <c r="AY1327" s="186" t="s">
        <v>271</v>
      </c>
    </row>
    <row r="1328" spans="1:65" s="15" customFormat="1" x14ac:dyDescent="0.1">
      <c r="B1328" s="201"/>
      <c r="D1328" s="185" t="s">
        <v>280</v>
      </c>
      <c r="E1328" s="202" t="s">
        <v>1</v>
      </c>
      <c r="F1328" s="203" t="s">
        <v>293</v>
      </c>
      <c r="H1328" s="204">
        <v>708.79</v>
      </c>
      <c r="I1328" s="205"/>
      <c r="L1328" s="201"/>
      <c r="M1328" s="206"/>
      <c r="N1328" s="207"/>
      <c r="O1328" s="207"/>
      <c r="P1328" s="207"/>
      <c r="Q1328" s="207"/>
      <c r="R1328" s="207"/>
      <c r="S1328" s="207"/>
      <c r="T1328" s="208"/>
      <c r="AT1328" s="202" t="s">
        <v>280</v>
      </c>
      <c r="AU1328" s="202" t="s">
        <v>88</v>
      </c>
      <c r="AV1328" s="15" t="s">
        <v>286</v>
      </c>
      <c r="AW1328" s="15" t="s">
        <v>29</v>
      </c>
      <c r="AX1328" s="15" t="s">
        <v>75</v>
      </c>
      <c r="AY1328" s="202" t="s">
        <v>271</v>
      </c>
    </row>
    <row r="1329" spans="1:65" s="16" customFormat="1" x14ac:dyDescent="0.1">
      <c r="B1329" s="209"/>
      <c r="D1329" s="185" t="s">
        <v>280</v>
      </c>
      <c r="E1329" s="210" t="s">
        <v>1</v>
      </c>
      <c r="F1329" s="211" t="s">
        <v>2286</v>
      </c>
      <c r="H1329" s="210" t="s">
        <v>1</v>
      </c>
      <c r="I1329" s="212"/>
      <c r="L1329" s="209"/>
      <c r="M1329" s="213"/>
      <c r="N1329" s="214"/>
      <c r="O1329" s="214"/>
      <c r="P1329" s="214"/>
      <c r="Q1329" s="214"/>
      <c r="R1329" s="214"/>
      <c r="S1329" s="214"/>
      <c r="T1329" s="215"/>
      <c r="AT1329" s="210" t="s">
        <v>280</v>
      </c>
      <c r="AU1329" s="210" t="s">
        <v>88</v>
      </c>
      <c r="AV1329" s="16" t="s">
        <v>82</v>
      </c>
      <c r="AW1329" s="16" t="s">
        <v>29</v>
      </c>
      <c r="AX1329" s="16" t="s">
        <v>75</v>
      </c>
      <c r="AY1329" s="210" t="s">
        <v>271</v>
      </c>
    </row>
    <row r="1330" spans="1:65" s="13" customFormat="1" x14ac:dyDescent="0.1">
      <c r="B1330" s="184"/>
      <c r="D1330" s="185" t="s">
        <v>280</v>
      </c>
      <c r="E1330" s="186" t="s">
        <v>1</v>
      </c>
      <c r="F1330" s="187" t="s">
        <v>5125</v>
      </c>
      <c r="H1330" s="188">
        <v>227.85</v>
      </c>
      <c r="I1330" s="189"/>
      <c r="L1330" s="184"/>
      <c r="M1330" s="190"/>
      <c r="N1330" s="191"/>
      <c r="O1330" s="191"/>
      <c r="P1330" s="191"/>
      <c r="Q1330" s="191"/>
      <c r="R1330" s="191"/>
      <c r="S1330" s="191"/>
      <c r="T1330" s="192"/>
      <c r="AT1330" s="186" t="s">
        <v>280</v>
      </c>
      <c r="AU1330" s="186" t="s">
        <v>88</v>
      </c>
      <c r="AV1330" s="13" t="s">
        <v>88</v>
      </c>
      <c r="AW1330" s="13" t="s">
        <v>29</v>
      </c>
      <c r="AX1330" s="13" t="s">
        <v>75</v>
      </c>
      <c r="AY1330" s="186" t="s">
        <v>271</v>
      </c>
    </row>
    <row r="1331" spans="1:65" s="13" customFormat="1" x14ac:dyDescent="0.1">
      <c r="B1331" s="184"/>
      <c r="D1331" s="185" t="s">
        <v>280</v>
      </c>
      <c r="E1331" s="186" t="s">
        <v>1</v>
      </c>
      <c r="F1331" s="187" t="s">
        <v>5126</v>
      </c>
      <c r="H1331" s="188">
        <v>455.7</v>
      </c>
      <c r="I1331" s="189"/>
      <c r="L1331" s="184"/>
      <c r="M1331" s="190"/>
      <c r="N1331" s="191"/>
      <c r="O1331" s="191"/>
      <c r="P1331" s="191"/>
      <c r="Q1331" s="191"/>
      <c r="R1331" s="191"/>
      <c r="S1331" s="191"/>
      <c r="T1331" s="192"/>
      <c r="AT1331" s="186" t="s">
        <v>280</v>
      </c>
      <c r="AU1331" s="186" t="s">
        <v>88</v>
      </c>
      <c r="AV1331" s="13" t="s">
        <v>88</v>
      </c>
      <c r="AW1331" s="13" t="s">
        <v>29</v>
      </c>
      <c r="AX1331" s="13" t="s">
        <v>75</v>
      </c>
      <c r="AY1331" s="186" t="s">
        <v>271</v>
      </c>
    </row>
    <row r="1332" spans="1:65" s="13" customFormat="1" x14ac:dyDescent="0.1">
      <c r="B1332" s="184"/>
      <c r="D1332" s="185" t="s">
        <v>280</v>
      </c>
      <c r="E1332" s="186" t="s">
        <v>1</v>
      </c>
      <c r="F1332" s="187" t="s">
        <v>5127</v>
      </c>
      <c r="H1332" s="188">
        <v>284.81</v>
      </c>
      <c r="I1332" s="189"/>
      <c r="L1332" s="184"/>
      <c r="M1332" s="190"/>
      <c r="N1332" s="191"/>
      <c r="O1332" s="191"/>
      <c r="P1332" s="191"/>
      <c r="Q1332" s="191"/>
      <c r="R1332" s="191"/>
      <c r="S1332" s="191"/>
      <c r="T1332" s="192"/>
      <c r="AT1332" s="186" t="s">
        <v>280</v>
      </c>
      <c r="AU1332" s="186" t="s">
        <v>88</v>
      </c>
      <c r="AV1332" s="13" t="s">
        <v>88</v>
      </c>
      <c r="AW1332" s="13" t="s">
        <v>29</v>
      </c>
      <c r="AX1332" s="13" t="s">
        <v>75</v>
      </c>
      <c r="AY1332" s="186" t="s">
        <v>271</v>
      </c>
    </row>
    <row r="1333" spans="1:65" s="13" customFormat="1" x14ac:dyDescent="0.1">
      <c r="B1333" s="184"/>
      <c r="D1333" s="185" t="s">
        <v>280</v>
      </c>
      <c r="E1333" s="186" t="s">
        <v>1</v>
      </c>
      <c r="F1333" s="187" t="s">
        <v>5128</v>
      </c>
      <c r="H1333" s="188">
        <v>195.3</v>
      </c>
      <c r="I1333" s="189"/>
      <c r="L1333" s="184"/>
      <c r="M1333" s="190"/>
      <c r="N1333" s="191"/>
      <c r="O1333" s="191"/>
      <c r="P1333" s="191"/>
      <c r="Q1333" s="191"/>
      <c r="R1333" s="191"/>
      <c r="S1333" s="191"/>
      <c r="T1333" s="192"/>
      <c r="AT1333" s="186" t="s">
        <v>280</v>
      </c>
      <c r="AU1333" s="186" t="s">
        <v>88</v>
      </c>
      <c r="AV1333" s="13" t="s">
        <v>88</v>
      </c>
      <c r="AW1333" s="13" t="s">
        <v>29</v>
      </c>
      <c r="AX1333" s="13" t="s">
        <v>75</v>
      </c>
      <c r="AY1333" s="186" t="s">
        <v>271</v>
      </c>
    </row>
    <row r="1334" spans="1:65" s="13" customFormat="1" x14ac:dyDescent="0.1">
      <c r="B1334" s="184"/>
      <c r="D1334" s="185" t="s">
        <v>280</v>
      </c>
      <c r="E1334" s="186" t="s">
        <v>1</v>
      </c>
      <c r="F1334" s="187" t="s">
        <v>5129</v>
      </c>
      <c r="H1334" s="188">
        <v>685.89</v>
      </c>
      <c r="I1334" s="189"/>
      <c r="L1334" s="184"/>
      <c r="M1334" s="190"/>
      <c r="N1334" s="191"/>
      <c r="O1334" s="191"/>
      <c r="P1334" s="191"/>
      <c r="Q1334" s="191"/>
      <c r="R1334" s="191"/>
      <c r="S1334" s="191"/>
      <c r="T1334" s="192"/>
      <c r="AT1334" s="186" t="s">
        <v>280</v>
      </c>
      <c r="AU1334" s="186" t="s">
        <v>88</v>
      </c>
      <c r="AV1334" s="13" t="s">
        <v>88</v>
      </c>
      <c r="AW1334" s="13" t="s">
        <v>29</v>
      </c>
      <c r="AX1334" s="13" t="s">
        <v>75</v>
      </c>
      <c r="AY1334" s="186" t="s">
        <v>271</v>
      </c>
    </row>
    <row r="1335" spans="1:65" s="13" customFormat="1" x14ac:dyDescent="0.1">
      <c r="B1335" s="184"/>
      <c r="D1335" s="185" t="s">
        <v>280</v>
      </c>
      <c r="E1335" s="186" t="s">
        <v>1</v>
      </c>
      <c r="F1335" s="187" t="s">
        <v>5130</v>
      </c>
      <c r="H1335" s="188">
        <v>564.21</v>
      </c>
      <c r="I1335" s="189"/>
      <c r="L1335" s="184"/>
      <c r="M1335" s="190"/>
      <c r="N1335" s="191"/>
      <c r="O1335" s="191"/>
      <c r="P1335" s="191"/>
      <c r="Q1335" s="191"/>
      <c r="R1335" s="191"/>
      <c r="S1335" s="191"/>
      <c r="T1335" s="192"/>
      <c r="AT1335" s="186" t="s">
        <v>280</v>
      </c>
      <c r="AU1335" s="186" t="s">
        <v>88</v>
      </c>
      <c r="AV1335" s="13" t="s">
        <v>88</v>
      </c>
      <c r="AW1335" s="13" t="s">
        <v>29</v>
      </c>
      <c r="AX1335" s="13" t="s">
        <v>75</v>
      </c>
      <c r="AY1335" s="186" t="s">
        <v>271</v>
      </c>
    </row>
    <row r="1336" spans="1:65" s="16" customFormat="1" x14ac:dyDescent="0.1">
      <c r="B1336" s="209"/>
      <c r="D1336" s="185" t="s">
        <v>280</v>
      </c>
      <c r="E1336" s="210" t="s">
        <v>1</v>
      </c>
      <c r="F1336" s="211" t="s">
        <v>2246</v>
      </c>
      <c r="H1336" s="210" t="s">
        <v>1</v>
      </c>
      <c r="I1336" s="212"/>
      <c r="L1336" s="209"/>
      <c r="M1336" s="213"/>
      <c r="N1336" s="214"/>
      <c r="O1336" s="214"/>
      <c r="P1336" s="214"/>
      <c r="Q1336" s="214"/>
      <c r="R1336" s="214"/>
      <c r="S1336" s="214"/>
      <c r="T1336" s="215"/>
      <c r="AT1336" s="210" t="s">
        <v>280</v>
      </c>
      <c r="AU1336" s="210" t="s">
        <v>88</v>
      </c>
      <c r="AV1336" s="16" t="s">
        <v>82</v>
      </c>
      <c r="AW1336" s="16" t="s">
        <v>29</v>
      </c>
      <c r="AX1336" s="16" t="s">
        <v>75</v>
      </c>
      <c r="AY1336" s="210" t="s">
        <v>271</v>
      </c>
    </row>
    <row r="1337" spans="1:65" s="13" customFormat="1" x14ac:dyDescent="0.1">
      <c r="B1337" s="184"/>
      <c r="D1337" s="185" t="s">
        <v>280</v>
      </c>
      <c r="E1337" s="186" t="s">
        <v>1</v>
      </c>
      <c r="F1337" s="187" t="s">
        <v>5131</v>
      </c>
      <c r="H1337" s="188">
        <v>777</v>
      </c>
      <c r="I1337" s="189"/>
      <c r="L1337" s="184"/>
      <c r="M1337" s="190"/>
      <c r="N1337" s="191"/>
      <c r="O1337" s="191"/>
      <c r="P1337" s="191"/>
      <c r="Q1337" s="191"/>
      <c r="R1337" s="191"/>
      <c r="S1337" s="191"/>
      <c r="T1337" s="192"/>
      <c r="AT1337" s="186" t="s">
        <v>280</v>
      </c>
      <c r="AU1337" s="186" t="s">
        <v>88</v>
      </c>
      <c r="AV1337" s="13" t="s">
        <v>88</v>
      </c>
      <c r="AW1337" s="13" t="s">
        <v>29</v>
      </c>
      <c r="AX1337" s="13" t="s">
        <v>75</v>
      </c>
      <c r="AY1337" s="186" t="s">
        <v>271</v>
      </c>
    </row>
    <row r="1338" spans="1:65" s="13" customFormat="1" x14ac:dyDescent="0.1">
      <c r="B1338" s="184"/>
      <c r="D1338" s="185" t="s">
        <v>280</v>
      </c>
      <c r="E1338" s="186" t="s">
        <v>1</v>
      </c>
      <c r="F1338" s="187" t="s">
        <v>2316</v>
      </c>
      <c r="H1338" s="188">
        <v>665.99</v>
      </c>
      <c r="I1338" s="189"/>
      <c r="L1338" s="184"/>
      <c r="M1338" s="190"/>
      <c r="N1338" s="191"/>
      <c r="O1338" s="191"/>
      <c r="P1338" s="191"/>
      <c r="Q1338" s="191"/>
      <c r="R1338" s="191"/>
      <c r="S1338" s="191"/>
      <c r="T1338" s="192"/>
      <c r="AT1338" s="186" t="s">
        <v>280</v>
      </c>
      <c r="AU1338" s="186" t="s">
        <v>88</v>
      </c>
      <c r="AV1338" s="13" t="s">
        <v>88</v>
      </c>
      <c r="AW1338" s="13" t="s">
        <v>29</v>
      </c>
      <c r="AX1338" s="13" t="s">
        <v>75</v>
      </c>
      <c r="AY1338" s="186" t="s">
        <v>271</v>
      </c>
    </row>
    <row r="1339" spans="1:65" s="13" customFormat="1" x14ac:dyDescent="0.1">
      <c r="B1339" s="184"/>
      <c r="D1339" s="185" t="s">
        <v>280</v>
      </c>
      <c r="E1339" s="186" t="s">
        <v>1</v>
      </c>
      <c r="F1339" s="187" t="s">
        <v>2317</v>
      </c>
      <c r="H1339" s="188">
        <v>174.43</v>
      </c>
      <c r="I1339" s="189"/>
      <c r="L1339" s="184"/>
      <c r="M1339" s="190"/>
      <c r="N1339" s="191"/>
      <c r="O1339" s="191"/>
      <c r="P1339" s="191"/>
      <c r="Q1339" s="191"/>
      <c r="R1339" s="191"/>
      <c r="S1339" s="191"/>
      <c r="T1339" s="192"/>
      <c r="AT1339" s="186" t="s">
        <v>280</v>
      </c>
      <c r="AU1339" s="186" t="s">
        <v>88</v>
      </c>
      <c r="AV1339" s="13" t="s">
        <v>88</v>
      </c>
      <c r="AW1339" s="13" t="s">
        <v>29</v>
      </c>
      <c r="AX1339" s="13" t="s">
        <v>75</v>
      </c>
      <c r="AY1339" s="186" t="s">
        <v>271</v>
      </c>
    </row>
    <row r="1340" spans="1:65" s="13" customFormat="1" x14ac:dyDescent="0.1">
      <c r="B1340" s="184"/>
      <c r="D1340" s="185" t="s">
        <v>280</v>
      </c>
      <c r="E1340" s="186" t="s">
        <v>1</v>
      </c>
      <c r="F1340" s="187" t="s">
        <v>5132</v>
      </c>
      <c r="H1340" s="188">
        <v>178.4</v>
      </c>
      <c r="I1340" s="189"/>
      <c r="L1340" s="184"/>
      <c r="M1340" s="190"/>
      <c r="N1340" s="191"/>
      <c r="O1340" s="191"/>
      <c r="P1340" s="191"/>
      <c r="Q1340" s="191"/>
      <c r="R1340" s="191"/>
      <c r="S1340" s="191"/>
      <c r="T1340" s="192"/>
      <c r="AT1340" s="186" t="s">
        <v>280</v>
      </c>
      <c r="AU1340" s="186" t="s">
        <v>88</v>
      </c>
      <c r="AV1340" s="13" t="s">
        <v>88</v>
      </c>
      <c r="AW1340" s="13" t="s">
        <v>29</v>
      </c>
      <c r="AX1340" s="13" t="s">
        <v>75</v>
      </c>
      <c r="AY1340" s="186" t="s">
        <v>271</v>
      </c>
    </row>
    <row r="1341" spans="1:65" s="15" customFormat="1" x14ac:dyDescent="0.1">
      <c r="B1341" s="201"/>
      <c r="D1341" s="185" t="s">
        <v>280</v>
      </c>
      <c r="E1341" s="202" t="s">
        <v>1</v>
      </c>
      <c r="F1341" s="203" t="s">
        <v>293</v>
      </c>
      <c r="H1341" s="204">
        <v>4209.58</v>
      </c>
      <c r="I1341" s="205"/>
      <c r="L1341" s="201"/>
      <c r="M1341" s="206"/>
      <c r="N1341" s="207"/>
      <c r="O1341" s="207"/>
      <c r="P1341" s="207"/>
      <c r="Q1341" s="207"/>
      <c r="R1341" s="207"/>
      <c r="S1341" s="207"/>
      <c r="T1341" s="208"/>
      <c r="AT1341" s="202" t="s">
        <v>280</v>
      </c>
      <c r="AU1341" s="202" t="s">
        <v>88</v>
      </c>
      <c r="AV1341" s="15" t="s">
        <v>286</v>
      </c>
      <c r="AW1341" s="15" t="s">
        <v>29</v>
      </c>
      <c r="AX1341" s="15" t="s">
        <v>75</v>
      </c>
      <c r="AY1341" s="202" t="s">
        <v>271</v>
      </c>
    </row>
    <row r="1342" spans="1:65" s="14" customFormat="1" x14ac:dyDescent="0.1">
      <c r="B1342" s="193"/>
      <c r="D1342" s="185" t="s">
        <v>280</v>
      </c>
      <c r="E1342" s="194" t="s">
        <v>791</v>
      </c>
      <c r="F1342" s="195" t="s">
        <v>282</v>
      </c>
      <c r="H1342" s="196">
        <v>4918.37</v>
      </c>
      <c r="I1342" s="197"/>
      <c r="L1342" s="193"/>
      <c r="M1342" s="198"/>
      <c r="N1342" s="199"/>
      <c r="O1342" s="199"/>
      <c r="P1342" s="199"/>
      <c r="Q1342" s="199"/>
      <c r="R1342" s="199"/>
      <c r="S1342" s="199"/>
      <c r="T1342" s="200"/>
      <c r="AT1342" s="194" t="s">
        <v>280</v>
      </c>
      <c r="AU1342" s="194" t="s">
        <v>88</v>
      </c>
      <c r="AV1342" s="14" t="s">
        <v>278</v>
      </c>
      <c r="AW1342" s="14" t="s">
        <v>29</v>
      </c>
      <c r="AX1342" s="14" t="s">
        <v>82</v>
      </c>
      <c r="AY1342" s="194" t="s">
        <v>271</v>
      </c>
    </row>
    <row r="1343" spans="1:65" s="2" customFormat="1" ht="21.75" customHeight="1" x14ac:dyDescent="0.15">
      <c r="A1343" s="35"/>
      <c r="B1343" s="141"/>
      <c r="C1343" s="172" t="s">
        <v>2388</v>
      </c>
      <c r="D1343" s="172" t="s">
        <v>274</v>
      </c>
      <c r="E1343" s="173" t="s">
        <v>2320</v>
      </c>
      <c r="F1343" s="174" t="s">
        <v>2321</v>
      </c>
      <c r="G1343" s="175" t="s">
        <v>1375</v>
      </c>
      <c r="H1343" s="176">
        <v>1246.4100000000001</v>
      </c>
      <c r="I1343" s="177"/>
      <c r="J1343" s="176">
        <f>ROUND(I1343*H1343,2)</f>
        <v>0</v>
      </c>
      <c r="K1343" s="178"/>
      <c r="L1343" s="36"/>
      <c r="M1343" s="179" t="s">
        <v>1</v>
      </c>
      <c r="N1343" s="180" t="s">
        <v>41</v>
      </c>
      <c r="O1343" s="61"/>
      <c r="P1343" s="181">
        <f>O1343*H1343</f>
        <v>0</v>
      </c>
      <c r="Q1343" s="181">
        <v>4.8975299999999998E-5</v>
      </c>
      <c r="R1343" s="181">
        <f>Q1343*H1343</f>
        <v>6.1043303673000003E-2</v>
      </c>
      <c r="S1343" s="181">
        <v>0</v>
      </c>
      <c r="T1343" s="182">
        <f>S1343*H1343</f>
        <v>0</v>
      </c>
      <c r="U1343" s="35"/>
      <c r="V1343" s="35"/>
      <c r="W1343" s="35"/>
      <c r="X1343" s="35"/>
      <c r="Y1343" s="35"/>
      <c r="Z1343" s="35"/>
      <c r="AA1343" s="35"/>
      <c r="AB1343" s="35"/>
      <c r="AC1343" s="35"/>
      <c r="AD1343" s="35"/>
      <c r="AE1343" s="35"/>
      <c r="AR1343" s="183" t="s">
        <v>367</v>
      </c>
      <c r="AT1343" s="183" t="s">
        <v>274</v>
      </c>
      <c r="AU1343" s="183" t="s">
        <v>88</v>
      </c>
      <c r="AY1343" s="18" t="s">
        <v>271</v>
      </c>
      <c r="BE1343" s="105">
        <f>IF(N1343="základná",J1343,0)</f>
        <v>0</v>
      </c>
      <c r="BF1343" s="105">
        <f>IF(N1343="znížená",J1343,0)</f>
        <v>0</v>
      </c>
      <c r="BG1343" s="105">
        <f>IF(N1343="zákl. prenesená",J1343,0)</f>
        <v>0</v>
      </c>
      <c r="BH1343" s="105">
        <f>IF(N1343="zníž. prenesená",J1343,0)</f>
        <v>0</v>
      </c>
      <c r="BI1343" s="105">
        <f>IF(N1343="nulová",J1343,0)</f>
        <v>0</v>
      </c>
      <c r="BJ1343" s="18" t="s">
        <v>88</v>
      </c>
      <c r="BK1343" s="105">
        <f>ROUND(I1343*H1343,2)</f>
        <v>0</v>
      </c>
      <c r="BL1343" s="18" t="s">
        <v>367</v>
      </c>
      <c r="BM1343" s="183" t="s">
        <v>5133</v>
      </c>
    </row>
    <row r="1344" spans="1:65" s="16" customFormat="1" x14ac:dyDescent="0.1">
      <c r="B1344" s="209"/>
      <c r="D1344" s="185" t="s">
        <v>280</v>
      </c>
      <c r="E1344" s="210" t="s">
        <v>1</v>
      </c>
      <c r="F1344" s="211" t="s">
        <v>2236</v>
      </c>
      <c r="H1344" s="210" t="s">
        <v>1</v>
      </c>
      <c r="I1344" s="212"/>
      <c r="L1344" s="209"/>
      <c r="M1344" s="213"/>
      <c r="N1344" s="214"/>
      <c r="O1344" s="214"/>
      <c r="P1344" s="214"/>
      <c r="Q1344" s="214"/>
      <c r="R1344" s="214"/>
      <c r="S1344" s="214"/>
      <c r="T1344" s="215"/>
      <c r="AT1344" s="210" t="s">
        <v>280</v>
      </c>
      <c r="AU1344" s="210" t="s">
        <v>88</v>
      </c>
      <c r="AV1344" s="16" t="s">
        <v>82</v>
      </c>
      <c r="AW1344" s="16" t="s">
        <v>29</v>
      </c>
      <c r="AX1344" s="16" t="s">
        <v>75</v>
      </c>
      <c r="AY1344" s="210" t="s">
        <v>271</v>
      </c>
    </row>
    <row r="1345" spans="1:65" s="13" customFormat="1" x14ac:dyDescent="0.1">
      <c r="B1345" s="184"/>
      <c r="D1345" s="185" t="s">
        <v>280</v>
      </c>
      <c r="E1345" s="186" t="s">
        <v>1</v>
      </c>
      <c r="F1345" s="187" t="s">
        <v>5134</v>
      </c>
      <c r="H1345" s="188">
        <v>87.06</v>
      </c>
      <c r="I1345" s="189"/>
      <c r="L1345" s="184"/>
      <c r="M1345" s="190"/>
      <c r="N1345" s="191"/>
      <c r="O1345" s="191"/>
      <c r="P1345" s="191"/>
      <c r="Q1345" s="191"/>
      <c r="R1345" s="191"/>
      <c r="S1345" s="191"/>
      <c r="T1345" s="192"/>
      <c r="AT1345" s="186" t="s">
        <v>280</v>
      </c>
      <c r="AU1345" s="186" t="s">
        <v>88</v>
      </c>
      <c r="AV1345" s="13" t="s">
        <v>88</v>
      </c>
      <c r="AW1345" s="13" t="s">
        <v>29</v>
      </c>
      <c r="AX1345" s="13" t="s">
        <v>75</v>
      </c>
      <c r="AY1345" s="186" t="s">
        <v>271</v>
      </c>
    </row>
    <row r="1346" spans="1:65" s="13" customFormat="1" x14ac:dyDescent="0.1">
      <c r="B1346" s="184"/>
      <c r="D1346" s="185" t="s">
        <v>280</v>
      </c>
      <c r="E1346" s="186" t="s">
        <v>1</v>
      </c>
      <c r="F1346" s="187" t="s">
        <v>5135</v>
      </c>
      <c r="H1346" s="188">
        <v>163.32</v>
      </c>
      <c r="I1346" s="189"/>
      <c r="L1346" s="184"/>
      <c r="M1346" s="190"/>
      <c r="N1346" s="191"/>
      <c r="O1346" s="191"/>
      <c r="P1346" s="191"/>
      <c r="Q1346" s="191"/>
      <c r="R1346" s="191"/>
      <c r="S1346" s="191"/>
      <c r="T1346" s="192"/>
      <c r="AT1346" s="186" t="s">
        <v>280</v>
      </c>
      <c r="AU1346" s="186" t="s">
        <v>88</v>
      </c>
      <c r="AV1346" s="13" t="s">
        <v>88</v>
      </c>
      <c r="AW1346" s="13" t="s">
        <v>29</v>
      </c>
      <c r="AX1346" s="13" t="s">
        <v>75</v>
      </c>
      <c r="AY1346" s="186" t="s">
        <v>271</v>
      </c>
    </row>
    <row r="1347" spans="1:65" s="13" customFormat="1" x14ac:dyDescent="0.1">
      <c r="B1347" s="184"/>
      <c r="D1347" s="185" t="s">
        <v>280</v>
      </c>
      <c r="E1347" s="186" t="s">
        <v>1</v>
      </c>
      <c r="F1347" s="187" t="s">
        <v>5136</v>
      </c>
      <c r="H1347" s="188">
        <v>343.51</v>
      </c>
      <c r="I1347" s="189"/>
      <c r="L1347" s="184"/>
      <c r="M1347" s="190"/>
      <c r="N1347" s="191"/>
      <c r="O1347" s="191"/>
      <c r="P1347" s="191"/>
      <c r="Q1347" s="191"/>
      <c r="R1347" s="191"/>
      <c r="S1347" s="191"/>
      <c r="T1347" s="192"/>
      <c r="AT1347" s="186" t="s">
        <v>280</v>
      </c>
      <c r="AU1347" s="186" t="s">
        <v>88</v>
      </c>
      <c r="AV1347" s="13" t="s">
        <v>88</v>
      </c>
      <c r="AW1347" s="13" t="s">
        <v>29</v>
      </c>
      <c r="AX1347" s="13" t="s">
        <v>75</v>
      </c>
      <c r="AY1347" s="186" t="s">
        <v>271</v>
      </c>
    </row>
    <row r="1348" spans="1:65" s="15" customFormat="1" x14ac:dyDescent="0.1">
      <c r="B1348" s="201"/>
      <c r="D1348" s="185" t="s">
        <v>280</v>
      </c>
      <c r="E1348" s="202" t="s">
        <v>1</v>
      </c>
      <c r="F1348" s="203" t="s">
        <v>293</v>
      </c>
      <c r="H1348" s="204">
        <v>593.89</v>
      </c>
      <c r="I1348" s="205"/>
      <c r="L1348" s="201"/>
      <c r="M1348" s="206"/>
      <c r="N1348" s="207"/>
      <c r="O1348" s="207"/>
      <c r="P1348" s="207"/>
      <c r="Q1348" s="207"/>
      <c r="R1348" s="207"/>
      <c r="S1348" s="207"/>
      <c r="T1348" s="208"/>
      <c r="AT1348" s="202" t="s">
        <v>280</v>
      </c>
      <c r="AU1348" s="202" t="s">
        <v>88</v>
      </c>
      <c r="AV1348" s="15" t="s">
        <v>286</v>
      </c>
      <c r="AW1348" s="15" t="s">
        <v>29</v>
      </c>
      <c r="AX1348" s="15" t="s">
        <v>75</v>
      </c>
      <c r="AY1348" s="202" t="s">
        <v>271</v>
      </c>
    </row>
    <row r="1349" spans="1:65" s="16" customFormat="1" x14ac:dyDescent="0.1">
      <c r="B1349" s="209"/>
      <c r="D1349" s="185" t="s">
        <v>280</v>
      </c>
      <c r="E1349" s="210" t="s">
        <v>1</v>
      </c>
      <c r="F1349" s="211" t="s">
        <v>2286</v>
      </c>
      <c r="H1349" s="210" t="s">
        <v>1</v>
      </c>
      <c r="I1349" s="212"/>
      <c r="L1349" s="209"/>
      <c r="M1349" s="213"/>
      <c r="N1349" s="214"/>
      <c r="O1349" s="214"/>
      <c r="P1349" s="214"/>
      <c r="Q1349" s="214"/>
      <c r="R1349" s="214"/>
      <c r="S1349" s="214"/>
      <c r="T1349" s="215"/>
      <c r="AT1349" s="210" t="s">
        <v>280</v>
      </c>
      <c r="AU1349" s="210" t="s">
        <v>88</v>
      </c>
      <c r="AV1349" s="16" t="s">
        <v>82</v>
      </c>
      <c r="AW1349" s="16" t="s">
        <v>29</v>
      </c>
      <c r="AX1349" s="16" t="s">
        <v>75</v>
      </c>
      <c r="AY1349" s="210" t="s">
        <v>271</v>
      </c>
    </row>
    <row r="1350" spans="1:65" s="13" customFormat="1" x14ac:dyDescent="0.1">
      <c r="B1350" s="184"/>
      <c r="D1350" s="185" t="s">
        <v>280</v>
      </c>
      <c r="E1350" s="186" t="s">
        <v>1</v>
      </c>
      <c r="F1350" s="187" t="s">
        <v>5137</v>
      </c>
      <c r="H1350" s="188">
        <v>470.17</v>
      </c>
      <c r="I1350" s="189"/>
      <c r="L1350" s="184"/>
      <c r="M1350" s="190"/>
      <c r="N1350" s="191"/>
      <c r="O1350" s="191"/>
      <c r="P1350" s="191"/>
      <c r="Q1350" s="191"/>
      <c r="R1350" s="191"/>
      <c r="S1350" s="191"/>
      <c r="T1350" s="192"/>
      <c r="AT1350" s="186" t="s">
        <v>280</v>
      </c>
      <c r="AU1350" s="186" t="s">
        <v>88</v>
      </c>
      <c r="AV1350" s="13" t="s">
        <v>88</v>
      </c>
      <c r="AW1350" s="13" t="s">
        <v>29</v>
      </c>
      <c r="AX1350" s="13" t="s">
        <v>75</v>
      </c>
      <c r="AY1350" s="186" t="s">
        <v>271</v>
      </c>
    </row>
    <row r="1351" spans="1:65" s="16" customFormat="1" x14ac:dyDescent="0.1">
      <c r="B1351" s="209"/>
      <c r="D1351" s="185" t="s">
        <v>280</v>
      </c>
      <c r="E1351" s="210" t="s">
        <v>1</v>
      </c>
      <c r="F1351" s="211" t="s">
        <v>2246</v>
      </c>
      <c r="H1351" s="210" t="s">
        <v>1</v>
      </c>
      <c r="I1351" s="212"/>
      <c r="L1351" s="209"/>
      <c r="M1351" s="213"/>
      <c r="N1351" s="214"/>
      <c r="O1351" s="214"/>
      <c r="P1351" s="214"/>
      <c r="Q1351" s="214"/>
      <c r="R1351" s="214"/>
      <c r="S1351" s="214"/>
      <c r="T1351" s="215"/>
      <c r="AT1351" s="210" t="s">
        <v>280</v>
      </c>
      <c r="AU1351" s="210" t="s">
        <v>88</v>
      </c>
      <c r="AV1351" s="16" t="s">
        <v>82</v>
      </c>
      <c r="AW1351" s="16" t="s">
        <v>29</v>
      </c>
      <c r="AX1351" s="16" t="s">
        <v>75</v>
      </c>
      <c r="AY1351" s="210" t="s">
        <v>271</v>
      </c>
    </row>
    <row r="1352" spans="1:65" s="13" customFormat="1" x14ac:dyDescent="0.1">
      <c r="B1352" s="184"/>
      <c r="D1352" s="185" t="s">
        <v>280</v>
      </c>
      <c r="E1352" s="186" t="s">
        <v>1</v>
      </c>
      <c r="F1352" s="187" t="s">
        <v>2325</v>
      </c>
      <c r="H1352" s="188">
        <v>182.35</v>
      </c>
      <c r="I1352" s="189"/>
      <c r="L1352" s="184"/>
      <c r="M1352" s="190"/>
      <c r="N1352" s="191"/>
      <c r="O1352" s="191"/>
      <c r="P1352" s="191"/>
      <c r="Q1352" s="191"/>
      <c r="R1352" s="191"/>
      <c r="S1352" s="191"/>
      <c r="T1352" s="192"/>
      <c r="AT1352" s="186" t="s">
        <v>280</v>
      </c>
      <c r="AU1352" s="186" t="s">
        <v>88</v>
      </c>
      <c r="AV1352" s="13" t="s">
        <v>88</v>
      </c>
      <c r="AW1352" s="13" t="s">
        <v>29</v>
      </c>
      <c r="AX1352" s="13" t="s">
        <v>75</v>
      </c>
      <c r="AY1352" s="186" t="s">
        <v>271</v>
      </c>
    </row>
    <row r="1353" spans="1:65" s="15" customFormat="1" x14ac:dyDescent="0.1">
      <c r="B1353" s="201"/>
      <c r="D1353" s="185" t="s">
        <v>280</v>
      </c>
      <c r="E1353" s="202" t="s">
        <v>1</v>
      </c>
      <c r="F1353" s="203" t="s">
        <v>293</v>
      </c>
      <c r="H1353" s="204">
        <v>652.52</v>
      </c>
      <c r="I1353" s="205"/>
      <c r="L1353" s="201"/>
      <c r="M1353" s="206"/>
      <c r="N1353" s="207"/>
      <c r="O1353" s="207"/>
      <c r="P1353" s="207"/>
      <c r="Q1353" s="207"/>
      <c r="R1353" s="207"/>
      <c r="S1353" s="207"/>
      <c r="T1353" s="208"/>
      <c r="AT1353" s="202" t="s">
        <v>280</v>
      </c>
      <c r="AU1353" s="202" t="s">
        <v>88</v>
      </c>
      <c r="AV1353" s="15" t="s">
        <v>286</v>
      </c>
      <c r="AW1353" s="15" t="s">
        <v>29</v>
      </c>
      <c r="AX1353" s="15" t="s">
        <v>75</v>
      </c>
      <c r="AY1353" s="202" t="s">
        <v>271</v>
      </c>
    </row>
    <row r="1354" spans="1:65" s="14" customFormat="1" x14ac:dyDescent="0.1">
      <c r="B1354" s="193"/>
      <c r="D1354" s="185" t="s">
        <v>280</v>
      </c>
      <c r="E1354" s="194" t="s">
        <v>780</v>
      </c>
      <c r="F1354" s="195" t="s">
        <v>282</v>
      </c>
      <c r="H1354" s="196">
        <v>1246.4100000000001</v>
      </c>
      <c r="I1354" s="197"/>
      <c r="L1354" s="193"/>
      <c r="M1354" s="198"/>
      <c r="N1354" s="199"/>
      <c r="O1354" s="199"/>
      <c r="P1354" s="199"/>
      <c r="Q1354" s="199"/>
      <c r="R1354" s="199"/>
      <c r="S1354" s="199"/>
      <c r="T1354" s="200"/>
      <c r="AT1354" s="194" t="s">
        <v>280</v>
      </c>
      <c r="AU1354" s="194" t="s">
        <v>88</v>
      </c>
      <c r="AV1354" s="14" t="s">
        <v>278</v>
      </c>
      <c r="AW1354" s="14" t="s">
        <v>29</v>
      </c>
      <c r="AX1354" s="14" t="s">
        <v>82</v>
      </c>
      <c r="AY1354" s="194" t="s">
        <v>271</v>
      </c>
    </row>
    <row r="1355" spans="1:65" s="2" customFormat="1" ht="21.75" customHeight="1" x14ac:dyDescent="0.15">
      <c r="A1355" s="35"/>
      <c r="B1355" s="141"/>
      <c r="C1355" s="172" t="s">
        <v>2392</v>
      </c>
      <c r="D1355" s="172" t="s">
        <v>274</v>
      </c>
      <c r="E1355" s="173" t="s">
        <v>2327</v>
      </c>
      <c r="F1355" s="174" t="s">
        <v>2328</v>
      </c>
      <c r="G1355" s="175" t="s">
        <v>1375</v>
      </c>
      <c r="H1355" s="176">
        <v>2375.11</v>
      </c>
      <c r="I1355" s="177"/>
      <c r="J1355" s="176">
        <f>ROUND(I1355*H1355,2)</f>
        <v>0</v>
      </c>
      <c r="K1355" s="178"/>
      <c r="L1355" s="36"/>
      <c r="M1355" s="179" t="s">
        <v>1</v>
      </c>
      <c r="N1355" s="180" t="s">
        <v>41</v>
      </c>
      <c r="O1355" s="61"/>
      <c r="P1355" s="181">
        <f>O1355*H1355</f>
        <v>0</v>
      </c>
      <c r="Q1355" s="181">
        <v>4.5899999999999998E-5</v>
      </c>
      <c r="R1355" s="181">
        <f>Q1355*H1355</f>
        <v>0.10901754900000001</v>
      </c>
      <c r="S1355" s="181">
        <v>0</v>
      </c>
      <c r="T1355" s="182">
        <f>S1355*H1355</f>
        <v>0</v>
      </c>
      <c r="U1355" s="35"/>
      <c r="V1355" s="35"/>
      <c r="W1355" s="35"/>
      <c r="X1355" s="35"/>
      <c r="Y1355" s="35"/>
      <c r="Z1355" s="35"/>
      <c r="AA1355" s="35"/>
      <c r="AB1355" s="35"/>
      <c r="AC1355" s="35"/>
      <c r="AD1355" s="35"/>
      <c r="AE1355" s="35"/>
      <c r="AR1355" s="183" t="s">
        <v>367</v>
      </c>
      <c r="AT1355" s="183" t="s">
        <v>274</v>
      </c>
      <c r="AU1355" s="183" t="s">
        <v>88</v>
      </c>
      <c r="AY1355" s="18" t="s">
        <v>271</v>
      </c>
      <c r="BE1355" s="105">
        <f>IF(N1355="základná",J1355,0)</f>
        <v>0</v>
      </c>
      <c r="BF1355" s="105">
        <f>IF(N1355="znížená",J1355,0)</f>
        <v>0</v>
      </c>
      <c r="BG1355" s="105">
        <f>IF(N1355="zákl. prenesená",J1355,0)</f>
        <v>0</v>
      </c>
      <c r="BH1355" s="105">
        <f>IF(N1355="zníž. prenesená",J1355,0)</f>
        <v>0</v>
      </c>
      <c r="BI1355" s="105">
        <f>IF(N1355="nulová",J1355,0)</f>
        <v>0</v>
      </c>
      <c r="BJ1355" s="18" t="s">
        <v>88</v>
      </c>
      <c r="BK1355" s="105">
        <f>ROUND(I1355*H1355,2)</f>
        <v>0</v>
      </c>
      <c r="BL1355" s="18" t="s">
        <v>367</v>
      </c>
      <c r="BM1355" s="183" t="s">
        <v>5138</v>
      </c>
    </row>
    <row r="1356" spans="1:65" s="16" customFormat="1" x14ac:dyDescent="0.1">
      <c r="B1356" s="209"/>
      <c r="D1356" s="185" t="s">
        <v>280</v>
      </c>
      <c r="E1356" s="210" t="s">
        <v>1</v>
      </c>
      <c r="F1356" s="211" t="s">
        <v>2246</v>
      </c>
      <c r="H1356" s="210" t="s">
        <v>1</v>
      </c>
      <c r="I1356" s="212"/>
      <c r="L1356" s="209"/>
      <c r="M1356" s="213"/>
      <c r="N1356" s="214"/>
      <c r="O1356" s="214"/>
      <c r="P1356" s="214"/>
      <c r="Q1356" s="214"/>
      <c r="R1356" s="214"/>
      <c r="S1356" s="214"/>
      <c r="T1356" s="215"/>
      <c r="AT1356" s="210" t="s">
        <v>280</v>
      </c>
      <c r="AU1356" s="210" t="s">
        <v>88</v>
      </c>
      <c r="AV1356" s="16" t="s">
        <v>82</v>
      </c>
      <c r="AW1356" s="16" t="s">
        <v>29</v>
      </c>
      <c r="AX1356" s="16" t="s">
        <v>75</v>
      </c>
      <c r="AY1356" s="210" t="s">
        <v>271</v>
      </c>
    </row>
    <row r="1357" spans="1:65" s="13" customFormat="1" x14ac:dyDescent="0.1">
      <c r="B1357" s="184"/>
      <c r="D1357" s="185" t="s">
        <v>280</v>
      </c>
      <c r="E1357" s="186" t="s">
        <v>1</v>
      </c>
      <c r="F1357" s="187" t="s">
        <v>5139</v>
      </c>
      <c r="H1357" s="188">
        <v>2178.5500000000002</v>
      </c>
      <c r="I1357" s="189"/>
      <c r="L1357" s="184"/>
      <c r="M1357" s="190"/>
      <c r="N1357" s="191"/>
      <c r="O1357" s="191"/>
      <c r="P1357" s="191"/>
      <c r="Q1357" s="191"/>
      <c r="R1357" s="191"/>
      <c r="S1357" s="191"/>
      <c r="T1357" s="192"/>
      <c r="AT1357" s="186" t="s">
        <v>280</v>
      </c>
      <c r="AU1357" s="186" t="s">
        <v>88</v>
      </c>
      <c r="AV1357" s="13" t="s">
        <v>88</v>
      </c>
      <c r="AW1357" s="13" t="s">
        <v>29</v>
      </c>
      <c r="AX1357" s="13" t="s">
        <v>75</v>
      </c>
      <c r="AY1357" s="186" t="s">
        <v>271</v>
      </c>
    </row>
    <row r="1358" spans="1:65" s="13" customFormat="1" x14ac:dyDescent="0.1">
      <c r="B1358" s="184"/>
      <c r="D1358" s="185" t="s">
        <v>280</v>
      </c>
      <c r="E1358" s="186" t="s">
        <v>1</v>
      </c>
      <c r="F1358" s="187" t="s">
        <v>2331</v>
      </c>
      <c r="H1358" s="188">
        <v>196.56</v>
      </c>
      <c r="I1358" s="189"/>
      <c r="L1358" s="184"/>
      <c r="M1358" s="190"/>
      <c r="N1358" s="191"/>
      <c r="O1358" s="191"/>
      <c r="P1358" s="191"/>
      <c r="Q1358" s="191"/>
      <c r="R1358" s="191"/>
      <c r="S1358" s="191"/>
      <c r="T1358" s="192"/>
      <c r="AT1358" s="186" t="s">
        <v>280</v>
      </c>
      <c r="AU1358" s="186" t="s">
        <v>88</v>
      </c>
      <c r="AV1358" s="13" t="s">
        <v>88</v>
      </c>
      <c r="AW1358" s="13" t="s">
        <v>29</v>
      </c>
      <c r="AX1358" s="13" t="s">
        <v>75</v>
      </c>
      <c r="AY1358" s="186" t="s">
        <v>271</v>
      </c>
    </row>
    <row r="1359" spans="1:65" s="15" customFormat="1" x14ac:dyDescent="0.1">
      <c r="B1359" s="201"/>
      <c r="D1359" s="185" t="s">
        <v>280</v>
      </c>
      <c r="E1359" s="202" t="s">
        <v>1</v>
      </c>
      <c r="F1359" s="203" t="s">
        <v>293</v>
      </c>
      <c r="H1359" s="204">
        <v>2375.11</v>
      </c>
      <c r="I1359" s="205"/>
      <c r="L1359" s="201"/>
      <c r="M1359" s="206"/>
      <c r="N1359" s="207"/>
      <c r="O1359" s="207"/>
      <c r="P1359" s="207"/>
      <c r="Q1359" s="207"/>
      <c r="R1359" s="207"/>
      <c r="S1359" s="207"/>
      <c r="T1359" s="208"/>
      <c r="AT1359" s="202" t="s">
        <v>280</v>
      </c>
      <c r="AU1359" s="202" t="s">
        <v>88</v>
      </c>
      <c r="AV1359" s="15" t="s">
        <v>286</v>
      </c>
      <c r="AW1359" s="15" t="s">
        <v>29</v>
      </c>
      <c r="AX1359" s="15" t="s">
        <v>75</v>
      </c>
      <c r="AY1359" s="202" t="s">
        <v>271</v>
      </c>
    </row>
    <row r="1360" spans="1:65" s="14" customFormat="1" x14ac:dyDescent="0.1">
      <c r="B1360" s="193"/>
      <c r="D1360" s="185" t="s">
        <v>280</v>
      </c>
      <c r="E1360" s="194" t="s">
        <v>787</v>
      </c>
      <c r="F1360" s="195" t="s">
        <v>282</v>
      </c>
      <c r="H1360" s="196">
        <v>2375.11</v>
      </c>
      <c r="I1360" s="197"/>
      <c r="L1360" s="193"/>
      <c r="M1360" s="198"/>
      <c r="N1360" s="199"/>
      <c r="O1360" s="199"/>
      <c r="P1360" s="199"/>
      <c r="Q1360" s="199"/>
      <c r="R1360" s="199"/>
      <c r="S1360" s="199"/>
      <c r="T1360" s="200"/>
      <c r="AT1360" s="194" t="s">
        <v>280</v>
      </c>
      <c r="AU1360" s="194" t="s">
        <v>88</v>
      </c>
      <c r="AV1360" s="14" t="s">
        <v>278</v>
      </c>
      <c r="AW1360" s="14" t="s">
        <v>29</v>
      </c>
      <c r="AX1360" s="14" t="s">
        <v>82</v>
      </c>
      <c r="AY1360" s="194" t="s">
        <v>271</v>
      </c>
    </row>
    <row r="1361" spans="1:65" s="2" customFormat="1" ht="21.75" customHeight="1" x14ac:dyDescent="0.15">
      <c r="A1361" s="35"/>
      <c r="B1361" s="141"/>
      <c r="C1361" s="172" t="s">
        <v>2397</v>
      </c>
      <c r="D1361" s="172" t="s">
        <v>274</v>
      </c>
      <c r="E1361" s="173" t="s">
        <v>2333</v>
      </c>
      <c r="F1361" s="174" t="s">
        <v>2334</v>
      </c>
      <c r="G1361" s="175" t="s">
        <v>1375</v>
      </c>
      <c r="H1361" s="176">
        <v>2489.77</v>
      </c>
      <c r="I1361" s="177"/>
      <c r="J1361" s="176">
        <f>ROUND(I1361*H1361,2)</f>
        <v>0</v>
      </c>
      <c r="K1361" s="178"/>
      <c r="L1361" s="36"/>
      <c r="M1361" s="179" t="s">
        <v>1</v>
      </c>
      <c r="N1361" s="180" t="s">
        <v>41</v>
      </c>
      <c r="O1361" s="61"/>
      <c r="P1361" s="181">
        <f>O1361*H1361</f>
        <v>0</v>
      </c>
      <c r="Q1361" s="181">
        <v>4.5899999999999998E-5</v>
      </c>
      <c r="R1361" s="181">
        <f>Q1361*H1361</f>
        <v>0.114280443</v>
      </c>
      <c r="S1361" s="181">
        <v>0</v>
      </c>
      <c r="T1361" s="182">
        <f>S1361*H1361</f>
        <v>0</v>
      </c>
      <c r="U1361" s="35"/>
      <c r="V1361" s="35"/>
      <c r="W1361" s="35"/>
      <c r="X1361" s="35"/>
      <c r="Y1361" s="35"/>
      <c r="Z1361" s="35"/>
      <c r="AA1361" s="35"/>
      <c r="AB1361" s="35"/>
      <c r="AC1361" s="35"/>
      <c r="AD1361" s="35"/>
      <c r="AE1361" s="35"/>
      <c r="AR1361" s="183" t="s">
        <v>367</v>
      </c>
      <c r="AT1361" s="183" t="s">
        <v>274</v>
      </c>
      <c r="AU1361" s="183" t="s">
        <v>88</v>
      </c>
      <c r="AY1361" s="18" t="s">
        <v>271</v>
      </c>
      <c r="BE1361" s="105">
        <f>IF(N1361="základná",J1361,0)</f>
        <v>0</v>
      </c>
      <c r="BF1361" s="105">
        <f>IF(N1361="znížená",J1361,0)</f>
        <v>0</v>
      </c>
      <c r="BG1361" s="105">
        <f>IF(N1361="zákl. prenesená",J1361,0)</f>
        <v>0</v>
      </c>
      <c r="BH1361" s="105">
        <f>IF(N1361="zníž. prenesená",J1361,0)</f>
        <v>0</v>
      </c>
      <c r="BI1361" s="105">
        <f>IF(N1361="nulová",J1361,0)</f>
        <v>0</v>
      </c>
      <c r="BJ1361" s="18" t="s">
        <v>88</v>
      </c>
      <c r="BK1361" s="105">
        <f>ROUND(I1361*H1361,2)</f>
        <v>0</v>
      </c>
      <c r="BL1361" s="18" t="s">
        <v>367</v>
      </c>
      <c r="BM1361" s="183" t="s">
        <v>5140</v>
      </c>
    </row>
    <row r="1362" spans="1:65" s="16" customFormat="1" x14ac:dyDescent="0.1">
      <c r="B1362" s="209"/>
      <c r="D1362" s="185" t="s">
        <v>280</v>
      </c>
      <c r="E1362" s="210" t="s">
        <v>1</v>
      </c>
      <c r="F1362" s="211" t="s">
        <v>2246</v>
      </c>
      <c r="H1362" s="210" t="s">
        <v>1</v>
      </c>
      <c r="I1362" s="212"/>
      <c r="L1362" s="209"/>
      <c r="M1362" s="213"/>
      <c r="N1362" s="214"/>
      <c r="O1362" s="214"/>
      <c r="P1362" s="214"/>
      <c r="Q1362" s="214"/>
      <c r="R1362" s="214"/>
      <c r="S1362" s="214"/>
      <c r="T1362" s="215"/>
      <c r="AT1362" s="210" t="s">
        <v>280</v>
      </c>
      <c r="AU1362" s="210" t="s">
        <v>88</v>
      </c>
      <c r="AV1362" s="16" t="s">
        <v>82</v>
      </c>
      <c r="AW1362" s="16" t="s">
        <v>29</v>
      </c>
      <c r="AX1362" s="16" t="s">
        <v>75</v>
      </c>
      <c r="AY1362" s="210" t="s">
        <v>271</v>
      </c>
    </row>
    <row r="1363" spans="1:65" s="13" customFormat="1" x14ac:dyDescent="0.1">
      <c r="B1363" s="184"/>
      <c r="D1363" s="185" t="s">
        <v>280</v>
      </c>
      <c r="E1363" s="186" t="s">
        <v>1</v>
      </c>
      <c r="F1363" s="187" t="s">
        <v>5141</v>
      </c>
      <c r="H1363" s="188">
        <v>1860.77</v>
      </c>
      <c r="I1363" s="189"/>
      <c r="L1363" s="184"/>
      <c r="M1363" s="190"/>
      <c r="N1363" s="191"/>
      <c r="O1363" s="191"/>
      <c r="P1363" s="191"/>
      <c r="Q1363" s="191"/>
      <c r="R1363" s="191"/>
      <c r="S1363" s="191"/>
      <c r="T1363" s="192"/>
      <c r="AT1363" s="186" t="s">
        <v>280</v>
      </c>
      <c r="AU1363" s="186" t="s">
        <v>88</v>
      </c>
      <c r="AV1363" s="13" t="s">
        <v>88</v>
      </c>
      <c r="AW1363" s="13" t="s">
        <v>29</v>
      </c>
      <c r="AX1363" s="13" t="s">
        <v>75</v>
      </c>
      <c r="AY1363" s="186" t="s">
        <v>271</v>
      </c>
    </row>
    <row r="1364" spans="1:65" s="13" customFormat="1" x14ac:dyDescent="0.1">
      <c r="B1364" s="184"/>
      <c r="D1364" s="185" t="s">
        <v>280</v>
      </c>
      <c r="E1364" s="186" t="s">
        <v>1</v>
      </c>
      <c r="F1364" s="187" t="s">
        <v>2337</v>
      </c>
      <c r="H1364" s="188">
        <v>629</v>
      </c>
      <c r="I1364" s="189"/>
      <c r="L1364" s="184"/>
      <c r="M1364" s="190"/>
      <c r="N1364" s="191"/>
      <c r="O1364" s="191"/>
      <c r="P1364" s="191"/>
      <c r="Q1364" s="191"/>
      <c r="R1364" s="191"/>
      <c r="S1364" s="191"/>
      <c r="T1364" s="192"/>
      <c r="AT1364" s="186" t="s">
        <v>280</v>
      </c>
      <c r="AU1364" s="186" t="s">
        <v>88</v>
      </c>
      <c r="AV1364" s="13" t="s">
        <v>88</v>
      </c>
      <c r="AW1364" s="13" t="s">
        <v>29</v>
      </c>
      <c r="AX1364" s="13" t="s">
        <v>75</v>
      </c>
      <c r="AY1364" s="186" t="s">
        <v>271</v>
      </c>
    </row>
    <row r="1365" spans="1:65" s="15" customFormat="1" x14ac:dyDescent="0.1">
      <c r="B1365" s="201"/>
      <c r="D1365" s="185" t="s">
        <v>280</v>
      </c>
      <c r="E1365" s="202" t="s">
        <v>1</v>
      </c>
      <c r="F1365" s="203" t="s">
        <v>293</v>
      </c>
      <c r="H1365" s="204">
        <v>2489.77</v>
      </c>
      <c r="I1365" s="205"/>
      <c r="L1365" s="201"/>
      <c r="M1365" s="206"/>
      <c r="N1365" s="207"/>
      <c r="O1365" s="207"/>
      <c r="P1365" s="207"/>
      <c r="Q1365" s="207"/>
      <c r="R1365" s="207"/>
      <c r="S1365" s="207"/>
      <c r="T1365" s="208"/>
      <c r="AT1365" s="202" t="s">
        <v>280</v>
      </c>
      <c r="AU1365" s="202" t="s">
        <v>88</v>
      </c>
      <c r="AV1365" s="15" t="s">
        <v>286</v>
      </c>
      <c r="AW1365" s="15" t="s">
        <v>29</v>
      </c>
      <c r="AX1365" s="15" t="s">
        <v>75</v>
      </c>
      <c r="AY1365" s="202" t="s">
        <v>271</v>
      </c>
    </row>
    <row r="1366" spans="1:65" s="14" customFormat="1" x14ac:dyDescent="0.1">
      <c r="B1366" s="193"/>
      <c r="D1366" s="185" t="s">
        <v>280</v>
      </c>
      <c r="E1366" s="194" t="s">
        <v>789</v>
      </c>
      <c r="F1366" s="195" t="s">
        <v>282</v>
      </c>
      <c r="H1366" s="196">
        <v>2489.77</v>
      </c>
      <c r="I1366" s="197"/>
      <c r="L1366" s="193"/>
      <c r="M1366" s="198"/>
      <c r="N1366" s="199"/>
      <c r="O1366" s="199"/>
      <c r="P1366" s="199"/>
      <c r="Q1366" s="199"/>
      <c r="R1366" s="199"/>
      <c r="S1366" s="199"/>
      <c r="T1366" s="200"/>
      <c r="AT1366" s="194" t="s">
        <v>280</v>
      </c>
      <c r="AU1366" s="194" t="s">
        <v>88</v>
      </c>
      <c r="AV1366" s="14" t="s">
        <v>278</v>
      </c>
      <c r="AW1366" s="14" t="s">
        <v>29</v>
      </c>
      <c r="AX1366" s="14" t="s">
        <v>82</v>
      </c>
      <c r="AY1366" s="194" t="s">
        <v>271</v>
      </c>
    </row>
    <row r="1367" spans="1:65" s="2" customFormat="1" ht="21.75" customHeight="1" x14ac:dyDescent="0.15">
      <c r="A1367" s="35"/>
      <c r="B1367" s="141"/>
      <c r="C1367" s="172" t="s">
        <v>2403</v>
      </c>
      <c r="D1367" s="172" t="s">
        <v>274</v>
      </c>
      <c r="E1367" s="173" t="s">
        <v>2339</v>
      </c>
      <c r="F1367" s="174" t="s">
        <v>2340</v>
      </c>
      <c r="G1367" s="175" t="s">
        <v>1375</v>
      </c>
      <c r="H1367" s="176">
        <v>4219.46</v>
      </c>
      <c r="I1367" s="177"/>
      <c r="J1367" s="176">
        <f>ROUND(I1367*H1367,2)</f>
        <v>0</v>
      </c>
      <c r="K1367" s="178"/>
      <c r="L1367" s="36"/>
      <c r="M1367" s="179" t="s">
        <v>1</v>
      </c>
      <c r="N1367" s="180" t="s">
        <v>41</v>
      </c>
      <c r="O1367" s="61"/>
      <c r="P1367" s="181">
        <f>O1367*H1367</f>
        <v>0</v>
      </c>
      <c r="Q1367" s="181">
        <v>4.5899999999999998E-5</v>
      </c>
      <c r="R1367" s="181">
        <f>Q1367*H1367</f>
        <v>0.19367321399999998</v>
      </c>
      <c r="S1367" s="181">
        <v>0</v>
      </c>
      <c r="T1367" s="182">
        <f>S1367*H1367</f>
        <v>0</v>
      </c>
      <c r="U1367" s="35"/>
      <c r="V1367" s="35"/>
      <c r="W1367" s="35"/>
      <c r="X1367" s="35"/>
      <c r="Y1367" s="35"/>
      <c r="Z1367" s="35"/>
      <c r="AA1367" s="35"/>
      <c r="AB1367" s="35"/>
      <c r="AC1367" s="35"/>
      <c r="AD1367" s="35"/>
      <c r="AE1367" s="35"/>
      <c r="AR1367" s="183" t="s">
        <v>367</v>
      </c>
      <c r="AT1367" s="183" t="s">
        <v>274</v>
      </c>
      <c r="AU1367" s="183" t="s">
        <v>88</v>
      </c>
      <c r="AY1367" s="18" t="s">
        <v>271</v>
      </c>
      <c r="BE1367" s="105">
        <f>IF(N1367="základná",J1367,0)</f>
        <v>0</v>
      </c>
      <c r="BF1367" s="105">
        <f>IF(N1367="znížená",J1367,0)</f>
        <v>0</v>
      </c>
      <c r="BG1367" s="105">
        <f>IF(N1367="zákl. prenesená",J1367,0)</f>
        <v>0</v>
      </c>
      <c r="BH1367" s="105">
        <f>IF(N1367="zníž. prenesená",J1367,0)</f>
        <v>0</v>
      </c>
      <c r="BI1367" s="105">
        <f>IF(N1367="nulová",J1367,0)</f>
        <v>0</v>
      </c>
      <c r="BJ1367" s="18" t="s">
        <v>88</v>
      </c>
      <c r="BK1367" s="105">
        <f>ROUND(I1367*H1367,2)</f>
        <v>0</v>
      </c>
      <c r="BL1367" s="18" t="s">
        <v>367</v>
      </c>
      <c r="BM1367" s="183" t="s">
        <v>5142</v>
      </c>
    </row>
    <row r="1368" spans="1:65" s="2" customFormat="1" ht="21.75" customHeight="1" x14ac:dyDescent="0.15">
      <c r="A1368" s="35"/>
      <c r="B1368" s="141"/>
      <c r="C1368" s="224" t="s">
        <v>2420</v>
      </c>
      <c r="D1368" s="224" t="s">
        <v>1138</v>
      </c>
      <c r="E1368" s="226" t="s">
        <v>2346</v>
      </c>
      <c r="F1368" s="227" t="s">
        <v>2347</v>
      </c>
      <c r="G1368" s="228" t="s">
        <v>412</v>
      </c>
      <c r="H1368" s="229">
        <v>22.42</v>
      </c>
      <c r="I1368" s="230"/>
      <c r="J1368" s="229">
        <f>ROUND(I1368*H1368,2)</f>
        <v>0</v>
      </c>
      <c r="K1368" s="231"/>
      <c r="L1368" s="232"/>
      <c r="M1368" s="233" t="s">
        <v>1</v>
      </c>
      <c r="N1368" s="234" t="s">
        <v>41</v>
      </c>
      <c r="O1368" s="61"/>
      <c r="P1368" s="181">
        <f>O1368*H1368</f>
        <v>0</v>
      </c>
      <c r="Q1368" s="181">
        <v>1</v>
      </c>
      <c r="R1368" s="181">
        <f>Q1368*H1368</f>
        <v>22.42</v>
      </c>
      <c r="S1368" s="181">
        <v>0</v>
      </c>
      <c r="T1368" s="182">
        <f>S1368*H1368</f>
        <v>0</v>
      </c>
      <c r="U1368" s="35"/>
      <c r="V1368" s="35"/>
      <c r="W1368" s="35"/>
      <c r="X1368" s="35"/>
      <c r="Y1368" s="35"/>
      <c r="Z1368" s="35"/>
      <c r="AA1368" s="35"/>
      <c r="AB1368" s="35"/>
      <c r="AC1368" s="35"/>
      <c r="AD1368" s="35"/>
      <c r="AE1368" s="35"/>
      <c r="AR1368" s="183" t="s">
        <v>478</v>
      </c>
      <c r="AT1368" s="183" t="s">
        <v>1138</v>
      </c>
      <c r="AU1368" s="183" t="s">
        <v>88</v>
      </c>
      <c r="AY1368" s="18" t="s">
        <v>271</v>
      </c>
      <c r="BE1368" s="105">
        <f>IF(N1368="základná",J1368,0)</f>
        <v>0</v>
      </c>
      <c r="BF1368" s="105">
        <f>IF(N1368="znížená",J1368,0)</f>
        <v>0</v>
      </c>
      <c r="BG1368" s="105">
        <f>IF(N1368="zákl. prenesená",J1368,0)</f>
        <v>0</v>
      </c>
      <c r="BH1368" s="105">
        <f>IF(N1368="zníž. prenesená",J1368,0)</f>
        <v>0</v>
      </c>
      <c r="BI1368" s="105">
        <f>IF(N1368="nulová",J1368,0)</f>
        <v>0</v>
      </c>
      <c r="BJ1368" s="18" t="s">
        <v>88</v>
      </c>
      <c r="BK1368" s="105">
        <f>ROUND(I1368*H1368,2)</f>
        <v>0</v>
      </c>
      <c r="BL1368" s="18" t="s">
        <v>367</v>
      </c>
      <c r="BM1368" s="183" t="s">
        <v>5143</v>
      </c>
    </row>
    <row r="1369" spans="1:65" s="13" customFormat="1" ht="19.5" x14ac:dyDescent="0.1">
      <c r="B1369" s="184"/>
      <c r="D1369" s="185" t="s">
        <v>280</v>
      </c>
      <c r="E1369" s="186" t="s">
        <v>1</v>
      </c>
      <c r="F1369" s="187" t="s">
        <v>2349</v>
      </c>
      <c r="H1369" s="188">
        <v>22.42</v>
      </c>
      <c r="I1369" s="189"/>
      <c r="L1369" s="184"/>
      <c r="M1369" s="190"/>
      <c r="N1369" s="191"/>
      <c r="O1369" s="191"/>
      <c r="P1369" s="191"/>
      <c r="Q1369" s="191"/>
      <c r="R1369" s="191"/>
      <c r="S1369" s="191"/>
      <c r="T1369" s="192"/>
      <c r="AT1369" s="186" t="s">
        <v>280</v>
      </c>
      <c r="AU1369" s="186" t="s">
        <v>88</v>
      </c>
      <c r="AV1369" s="13" t="s">
        <v>88</v>
      </c>
      <c r="AW1369" s="13" t="s">
        <v>29</v>
      </c>
      <c r="AX1369" s="13" t="s">
        <v>75</v>
      </c>
      <c r="AY1369" s="186" t="s">
        <v>271</v>
      </c>
    </row>
    <row r="1370" spans="1:65" s="14" customFormat="1" x14ac:dyDescent="0.1">
      <c r="B1370" s="193"/>
      <c r="D1370" s="185" t="s">
        <v>280</v>
      </c>
      <c r="E1370" s="194" t="s">
        <v>1</v>
      </c>
      <c r="F1370" s="195" t="s">
        <v>282</v>
      </c>
      <c r="H1370" s="196">
        <v>22.42</v>
      </c>
      <c r="I1370" s="197"/>
      <c r="L1370" s="193"/>
      <c r="M1370" s="198"/>
      <c r="N1370" s="199"/>
      <c r="O1370" s="199"/>
      <c r="P1370" s="199"/>
      <c r="Q1370" s="199"/>
      <c r="R1370" s="199"/>
      <c r="S1370" s="199"/>
      <c r="T1370" s="200"/>
      <c r="AT1370" s="194" t="s">
        <v>280</v>
      </c>
      <c r="AU1370" s="194" t="s">
        <v>88</v>
      </c>
      <c r="AV1370" s="14" t="s">
        <v>278</v>
      </c>
      <c r="AW1370" s="14" t="s">
        <v>29</v>
      </c>
      <c r="AX1370" s="14" t="s">
        <v>82</v>
      </c>
      <c r="AY1370" s="194" t="s">
        <v>271</v>
      </c>
    </row>
    <row r="1371" spans="1:65" s="2" customFormat="1" ht="21.75" customHeight="1" x14ac:dyDescent="0.15">
      <c r="A1371" s="35"/>
      <c r="B1371" s="141"/>
      <c r="C1371" s="224" t="s">
        <v>2425</v>
      </c>
      <c r="D1371" s="224" t="s">
        <v>1138</v>
      </c>
      <c r="E1371" s="226" t="s">
        <v>2351</v>
      </c>
      <c r="F1371" s="227" t="s">
        <v>2352</v>
      </c>
      <c r="G1371" s="228" t="s">
        <v>412</v>
      </c>
      <c r="H1371" s="229">
        <v>6.72</v>
      </c>
      <c r="I1371" s="230"/>
      <c r="J1371" s="229">
        <f>ROUND(I1371*H1371,2)</f>
        <v>0</v>
      </c>
      <c r="K1371" s="231"/>
      <c r="L1371" s="232"/>
      <c r="M1371" s="233" t="s">
        <v>1</v>
      </c>
      <c r="N1371" s="234" t="s">
        <v>41</v>
      </c>
      <c r="O1371" s="61"/>
      <c r="P1371" s="181">
        <f>O1371*H1371</f>
        <v>0</v>
      </c>
      <c r="Q1371" s="181">
        <v>1</v>
      </c>
      <c r="R1371" s="181">
        <f>Q1371*H1371</f>
        <v>6.72</v>
      </c>
      <c r="S1371" s="181">
        <v>0</v>
      </c>
      <c r="T1371" s="182">
        <f>S1371*H1371</f>
        <v>0</v>
      </c>
      <c r="U1371" s="35"/>
      <c r="V1371" s="35"/>
      <c r="W1371" s="35"/>
      <c r="X1371" s="35"/>
      <c r="Y1371" s="35"/>
      <c r="Z1371" s="35"/>
      <c r="AA1371" s="35"/>
      <c r="AB1371" s="35"/>
      <c r="AC1371" s="35"/>
      <c r="AD1371" s="35"/>
      <c r="AE1371" s="35"/>
      <c r="AR1371" s="183" t="s">
        <v>478</v>
      </c>
      <c r="AT1371" s="183" t="s">
        <v>1138</v>
      </c>
      <c r="AU1371" s="183" t="s">
        <v>88</v>
      </c>
      <c r="AY1371" s="18" t="s">
        <v>271</v>
      </c>
      <c r="BE1371" s="105">
        <f>IF(N1371="základná",J1371,0)</f>
        <v>0</v>
      </c>
      <c r="BF1371" s="105">
        <f>IF(N1371="znížená",J1371,0)</f>
        <v>0</v>
      </c>
      <c r="BG1371" s="105">
        <f>IF(N1371="zákl. prenesená",J1371,0)</f>
        <v>0</v>
      </c>
      <c r="BH1371" s="105">
        <f>IF(N1371="zníž. prenesená",J1371,0)</f>
        <v>0</v>
      </c>
      <c r="BI1371" s="105">
        <f>IF(N1371="nulová",J1371,0)</f>
        <v>0</v>
      </c>
      <c r="BJ1371" s="18" t="s">
        <v>88</v>
      </c>
      <c r="BK1371" s="105">
        <f>ROUND(I1371*H1371,2)</f>
        <v>0</v>
      </c>
      <c r="BL1371" s="18" t="s">
        <v>367</v>
      </c>
      <c r="BM1371" s="183" t="s">
        <v>5144</v>
      </c>
    </row>
    <row r="1372" spans="1:65" s="13" customFormat="1" ht="28.5" x14ac:dyDescent="0.1">
      <c r="B1372" s="184"/>
      <c r="D1372" s="185" t="s">
        <v>280</v>
      </c>
      <c r="E1372" s="186" t="s">
        <v>1</v>
      </c>
      <c r="F1372" s="187" t="s">
        <v>2354</v>
      </c>
      <c r="H1372" s="188">
        <v>6.72</v>
      </c>
      <c r="I1372" s="189"/>
      <c r="L1372" s="184"/>
      <c r="M1372" s="190"/>
      <c r="N1372" s="191"/>
      <c r="O1372" s="191"/>
      <c r="P1372" s="191"/>
      <c r="Q1372" s="191"/>
      <c r="R1372" s="191"/>
      <c r="S1372" s="191"/>
      <c r="T1372" s="192"/>
      <c r="AT1372" s="186" t="s">
        <v>280</v>
      </c>
      <c r="AU1372" s="186" t="s">
        <v>88</v>
      </c>
      <c r="AV1372" s="13" t="s">
        <v>88</v>
      </c>
      <c r="AW1372" s="13" t="s">
        <v>29</v>
      </c>
      <c r="AX1372" s="13" t="s">
        <v>75</v>
      </c>
      <c r="AY1372" s="186" t="s">
        <v>271</v>
      </c>
    </row>
    <row r="1373" spans="1:65" s="14" customFormat="1" x14ac:dyDescent="0.1">
      <c r="B1373" s="193"/>
      <c r="D1373" s="185" t="s">
        <v>280</v>
      </c>
      <c r="E1373" s="194" t="s">
        <v>1</v>
      </c>
      <c r="F1373" s="195" t="s">
        <v>282</v>
      </c>
      <c r="H1373" s="196">
        <v>6.72</v>
      </c>
      <c r="I1373" s="197"/>
      <c r="L1373" s="193"/>
      <c r="M1373" s="198"/>
      <c r="N1373" s="199"/>
      <c r="O1373" s="199"/>
      <c r="P1373" s="199"/>
      <c r="Q1373" s="199"/>
      <c r="R1373" s="199"/>
      <c r="S1373" s="199"/>
      <c r="T1373" s="200"/>
      <c r="AT1373" s="194" t="s">
        <v>280</v>
      </c>
      <c r="AU1373" s="194" t="s">
        <v>88</v>
      </c>
      <c r="AV1373" s="14" t="s">
        <v>278</v>
      </c>
      <c r="AW1373" s="14" t="s">
        <v>29</v>
      </c>
      <c r="AX1373" s="14" t="s">
        <v>82</v>
      </c>
      <c r="AY1373" s="194" t="s">
        <v>271</v>
      </c>
    </row>
    <row r="1374" spans="1:65" s="2" customFormat="1" ht="21.75" customHeight="1" x14ac:dyDescent="0.15">
      <c r="A1374" s="35"/>
      <c r="B1374" s="141"/>
      <c r="C1374" s="172" t="s">
        <v>2431</v>
      </c>
      <c r="D1374" s="172" t="s">
        <v>274</v>
      </c>
      <c r="E1374" s="173" t="s">
        <v>2356</v>
      </c>
      <c r="F1374" s="174" t="s">
        <v>2357</v>
      </c>
      <c r="G1374" s="175" t="s">
        <v>1420</v>
      </c>
      <c r="H1374" s="177"/>
      <c r="I1374" s="177"/>
      <c r="J1374" s="176">
        <f>ROUND(I1374*H1374,2)</f>
        <v>0</v>
      </c>
      <c r="K1374" s="178"/>
      <c r="L1374" s="36"/>
      <c r="M1374" s="179" t="s">
        <v>1</v>
      </c>
      <c r="N1374" s="180" t="s">
        <v>41</v>
      </c>
      <c r="O1374" s="61"/>
      <c r="P1374" s="181">
        <f>O1374*H1374</f>
        <v>0</v>
      </c>
      <c r="Q1374" s="181">
        <v>0</v>
      </c>
      <c r="R1374" s="181">
        <f>Q1374*H1374</f>
        <v>0</v>
      </c>
      <c r="S1374" s="181">
        <v>0</v>
      </c>
      <c r="T1374" s="182">
        <f>S1374*H1374</f>
        <v>0</v>
      </c>
      <c r="U1374" s="35"/>
      <c r="V1374" s="35"/>
      <c r="W1374" s="35"/>
      <c r="X1374" s="35"/>
      <c r="Y1374" s="35"/>
      <c r="Z1374" s="35"/>
      <c r="AA1374" s="35"/>
      <c r="AB1374" s="35"/>
      <c r="AC1374" s="35"/>
      <c r="AD1374" s="35"/>
      <c r="AE1374" s="35"/>
      <c r="AR1374" s="183" t="s">
        <v>367</v>
      </c>
      <c r="AT1374" s="183" t="s">
        <v>274</v>
      </c>
      <c r="AU1374" s="183" t="s">
        <v>88</v>
      </c>
      <c r="AY1374" s="18" t="s">
        <v>271</v>
      </c>
      <c r="BE1374" s="105">
        <f>IF(N1374="základná",J1374,0)</f>
        <v>0</v>
      </c>
      <c r="BF1374" s="105">
        <f>IF(N1374="znížená",J1374,0)</f>
        <v>0</v>
      </c>
      <c r="BG1374" s="105">
        <f>IF(N1374="zákl. prenesená",J1374,0)</f>
        <v>0</v>
      </c>
      <c r="BH1374" s="105">
        <f>IF(N1374="zníž. prenesená",J1374,0)</f>
        <v>0</v>
      </c>
      <c r="BI1374" s="105">
        <f>IF(N1374="nulová",J1374,0)</f>
        <v>0</v>
      </c>
      <c r="BJ1374" s="18" t="s">
        <v>88</v>
      </c>
      <c r="BK1374" s="105">
        <f>ROUND(I1374*H1374,2)</f>
        <v>0</v>
      </c>
      <c r="BL1374" s="18" t="s">
        <v>367</v>
      </c>
      <c r="BM1374" s="183" t="s">
        <v>5145</v>
      </c>
    </row>
    <row r="1375" spans="1:65" s="12" customFormat="1" ht="22.9" customHeight="1" x14ac:dyDescent="0.15">
      <c r="B1375" s="159"/>
      <c r="D1375" s="160" t="s">
        <v>74</v>
      </c>
      <c r="E1375" s="170" t="s">
        <v>2359</v>
      </c>
      <c r="F1375" s="170" t="s">
        <v>2360</v>
      </c>
      <c r="I1375" s="162"/>
      <c r="J1375" s="171">
        <f>BK1375</f>
        <v>0</v>
      </c>
      <c r="L1375" s="159"/>
      <c r="M1375" s="164"/>
      <c r="N1375" s="165"/>
      <c r="O1375" s="165"/>
      <c r="P1375" s="166">
        <f>SUM(P1376:P1393)</f>
        <v>0</v>
      </c>
      <c r="Q1375" s="165"/>
      <c r="R1375" s="166">
        <f>SUM(R1376:R1393)</f>
        <v>3.8041232999999997</v>
      </c>
      <c r="S1375" s="165"/>
      <c r="T1375" s="167">
        <f>SUM(T1376:T1393)</f>
        <v>0</v>
      </c>
      <c r="AR1375" s="160" t="s">
        <v>88</v>
      </c>
      <c r="AT1375" s="168" t="s">
        <v>74</v>
      </c>
      <c r="AU1375" s="168" t="s">
        <v>82</v>
      </c>
      <c r="AY1375" s="160" t="s">
        <v>271</v>
      </c>
      <c r="BK1375" s="169">
        <f>SUM(BK1376:BK1393)</f>
        <v>0</v>
      </c>
    </row>
    <row r="1376" spans="1:65" s="2" customFormat="1" ht="21.75" customHeight="1" x14ac:dyDescent="0.15">
      <c r="A1376" s="35"/>
      <c r="B1376" s="141"/>
      <c r="C1376" s="172" t="s">
        <v>2439</v>
      </c>
      <c r="D1376" s="216" t="s">
        <v>274</v>
      </c>
      <c r="E1376" s="173" t="s">
        <v>2362</v>
      </c>
      <c r="F1376" s="174" t="s">
        <v>2363</v>
      </c>
      <c r="G1376" s="175" t="s">
        <v>277</v>
      </c>
      <c r="H1376" s="176">
        <v>59.37</v>
      </c>
      <c r="I1376" s="177"/>
      <c r="J1376" s="176">
        <f>ROUND(I1376*H1376,2)</f>
        <v>0</v>
      </c>
      <c r="K1376" s="178"/>
      <c r="L1376" s="36"/>
      <c r="M1376" s="179" t="s">
        <v>1</v>
      </c>
      <c r="N1376" s="180" t="s">
        <v>41</v>
      </c>
      <c r="O1376" s="61"/>
      <c r="P1376" s="181">
        <f>O1376*H1376</f>
        <v>0</v>
      </c>
      <c r="Q1376" s="181">
        <v>4.4490000000000002E-2</v>
      </c>
      <c r="R1376" s="181">
        <f>Q1376*H1376</f>
        <v>2.6413712999999999</v>
      </c>
      <c r="S1376" s="181">
        <v>0</v>
      </c>
      <c r="T1376" s="182">
        <f>S1376*H1376</f>
        <v>0</v>
      </c>
      <c r="U1376" s="35"/>
      <c r="V1376" s="35"/>
      <c r="W1376" s="35"/>
      <c r="X1376" s="35"/>
      <c r="Y1376" s="35"/>
      <c r="Z1376" s="35"/>
      <c r="AA1376" s="35"/>
      <c r="AB1376" s="35"/>
      <c r="AC1376" s="35"/>
      <c r="AD1376" s="35"/>
      <c r="AE1376" s="35"/>
      <c r="AR1376" s="183" t="s">
        <v>367</v>
      </c>
      <c r="AT1376" s="183" t="s">
        <v>274</v>
      </c>
      <c r="AU1376" s="183" t="s">
        <v>88</v>
      </c>
      <c r="AY1376" s="18" t="s">
        <v>271</v>
      </c>
      <c r="BE1376" s="105">
        <f>IF(N1376="základná",J1376,0)</f>
        <v>0</v>
      </c>
      <c r="BF1376" s="105">
        <f>IF(N1376="znížená",J1376,0)</f>
        <v>0</v>
      </c>
      <c r="BG1376" s="105">
        <f>IF(N1376="zákl. prenesená",J1376,0)</f>
        <v>0</v>
      </c>
      <c r="BH1376" s="105">
        <f>IF(N1376="zníž. prenesená",J1376,0)</f>
        <v>0</v>
      </c>
      <c r="BI1376" s="105">
        <f>IF(N1376="nulová",J1376,0)</f>
        <v>0</v>
      </c>
      <c r="BJ1376" s="18" t="s">
        <v>88</v>
      </c>
      <c r="BK1376" s="105">
        <f>ROUND(I1376*H1376,2)</f>
        <v>0</v>
      </c>
      <c r="BL1376" s="18" t="s">
        <v>367</v>
      </c>
      <c r="BM1376" s="183" t="s">
        <v>5146</v>
      </c>
    </row>
    <row r="1377" spans="1:65" s="16" customFormat="1" x14ac:dyDescent="0.1">
      <c r="B1377" s="209"/>
      <c r="D1377" s="185" t="s">
        <v>280</v>
      </c>
      <c r="E1377" s="210" t="s">
        <v>1</v>
      </c>
      <c r="F1377" s="211" t="s">
        <v>5147</v>
      </c>
      <c r="H1377" s="210" t="s">
        <v>1</v>
      </c>
      <c r="I1377" s="212"/>
      <c r="L1377" s="209"/>
      <c r="M1377" s="213"/>
      <c r="N1377" s="214"/>
      <c r="O1377" s="214"/>
      <c r="P1377" s="214"/>
      <c r="Q1377" s="214"/>
      <c r="R1377" s="214"/>
      <c r="S1377" s="214"/>
      <c r="T1377" s="215"/>
      <c r="AT1377" s="210" t="s">
        <v>280</v>
      </c>
      <c r="AU1377" s="210" t="s">
        <v>88</v>
      </c>
      <c r="AV1377" s="16" t="s">
        <v>82</v>
      </c>
      <c r="AW1377" s="16" t="s">
        <v>29</v>
      </c>
      <c r="AX1377" s="16" t="s">
        <v>75</v>
      </c>
      <c r="AY1377" s="210" t="s">
        <v>271</v>
      </c>
    </row>
    <row r="1378" spans="1:65" s="13" customFormat="1" x14ac:dyDescent="0.1">
      <c r="B1378" s="184"/>
      <c r="D1378" s="185" t="s">
        <v>280</v>
      </c>
      <c r="E1378" s="186" t="s">
        <v>1</v>
      </c>
      <c r="F1378" s="187" t="s">
        <v>5148</v>
      </c>
      <c r="H1378" s="188">
        <v>3.3</v>
      </c>
      <c r="I1378" s="189"/>
      <c r="L1378" s="184"/>
      <c r="M1378" s="190"/>
      <c r="N1378" s="191"/>
      <c r="O1378" s="191"/>
      <c r="P1378" s="191"/>
      <c r="Q1378" s="191"/>
      <c r="R1378" s="191"/>
      <c r="S1378" s="191"/>
      <c r="T1378" s="192"/>
      <c r="AT1378" s="186" t="s">
        <v>280</v>
      </c>
      <c r="AU1378" s="186" t="s">
        <v>88</v>
      </c>
      <c r="AV1378" s="13" t="s">
        <v>88</v>
      </c>
      <c r="AW1378" s="13" t="s">
        <v>29</v>
      </c>
      <c r="AX1378" s="13" t="s">
        <v>75</v>
      </c>
      <c r="AY1378" s="186" t="s">
        <v>271</v>
      </c>
    </row>
    <row r="1379" spans="1:65" s="13" customFormat="1" x14ac:dyDescent="0.1">
      <c r="B1379" s="184"/>
      <c r="D1379" s="185" t="s">
        <v>280</v>
      </c>
      <c r="E1379" s="186" t="s">
        <v>1</v>
      </c>
      <c r="F1379" s="187" t="s">
        <v>4742</v>
      </c>
      <c r="H1379" s="188">
        <v>10.75</v>
      </c>
      <c r="I1379" s="189"/>
      <c r="L1379" s="184"/>
      <c r="M1379" s="190"/>
      <c r="N1379" s="191"/>
      <c r="O1379" s="191"/>
      <c r="P1379" s="191"/>
      <c r="Q1379" s="191"/>
      <c r="R1379" s="191"/>
      <c r="S1379" s="191"/>
      <c r="T1379" s="192"/>
      <c r="AT1379" s="186" t="s">
        <v>280</v>
      </c>
      <c r="AU1379" s="186" t="s">
        <v>88</v>
      </c>
      <c r="AV1379" s="13" t="s">
        <v>88</v>
      </c>
      <c r="AW1379" s="13" t="s">
        <v>29</v>
      </c>
      <c r="AX1379" s="13" t="s">
        <v>75</v>
      </c>
      <c r="AY1379" s="186" t="s">
        <v>271</v>
      </c>
    </row>
    <row r="1380" spans="1:65" s="13" customFormat="1" x14ac:dyDescent="0.1">
      <c r="B1380" s="184"/>
      <c r="D1380" s="185" t="s">
        <v>280</v>
      </c>
      <c r="E1380" s="186" t="s">
        <v>1</v>
      </c>
      <c r="F1380" s="187" t="s">
        <v>4743</v>
      </c>
      <c r="H1380" s="188">
        <v>2.97</v>
      </c>
      <c r="I1380" s="189"/>
      <c r="L1380" s="184"/>
      <c r="M1380" s="190"/>
      <c r="N1380" s="191"/>
      <c r="O1380" s="191"/>
      <c r="P1380" s="191"/>
      <c r="Q1380" s="191"/>
      <c r="R1380" s="191"/>
      <c r="S1380" s="191"/>
      <c r="T1380" s="192"/>
      <c r="AT1380" s="186" t="s">
        <v>280</v>
      </c>
      <c r="AU1380" s="186" t="s">
        <v>88</v>
      </c>
      <c r="AV1380" s="13" t="s">
        <v>88</v>
      </c>
      <c r="AW1380" s="13" t="s">
        <v>29</v>
      </c>
      <c r="AX1380" s="13" t="s">
        <v>75</v>
      </c>
      <c r="AY1380" s="186" t="s">
        <v>271</v>
      </c>
    </row>
    <row r="1381" spans="1:65" s="13" customFormat="1" x14ac:dyDescent="0.1">
      <c r="B1381" s="184"/>
      <c r="D1381" s="185" t="s">
        <v>280</v>
      </c>
      <c r="E1381" s="186" t="s">
        <v>1</v>
      </c>
      <c r="F1381" s="187" t="s">
        <v>5149</v>
      </c>
      <c r="H1381" s="188">
        <v>3.3</v>
      </c>
      <c r="I1381" s="189"/>
      <c r="L1381" s="184"/>
      <c r="M1381" s="190"/>
      <c r="N1381" s="191"/>
      <c r="O1381" s="191"/>
      <c r="P1381" s="191"/>
      <c r="Q1381" s="191"/>
      <c r="R1381" s="191"/>
      <c r="S1381" s="191"/>
      <c r="T1381" s="192"/>
      <c r="AT1381" s="186" t="s">
        <v>280</v>
      </c>
      <c r="AU1381" s="186" t="s">
        <v>88</v>
      </c>
      <c r="AV1381" s="13" t="s">
        <v>88</v>
      </c>
      <c r="AW1381" s="13" t="s">
        <v>29</v>
      </c>
      <c r="AX1381" s="13" t="s">
        <v>75</v>
      </c>
      <c r="AY1381" s="186" t="s">
        <v>271</v>
      </c>
    </row>
    <row r="1382" spans="1:65" s="13" customFormat="1" x14ac:dyDescent="0.1">
      <c r="B1382" s="184"/>
      <c r="D1382" s="185" t="s">
        <v>280</v>
      </c>
      <c r="E1382" s="186" t="s">
        <v>1</v>
      </c>
      <c r="F1382" s="187" t="s">
        <v>4745</v>
      </c>
      <c r="H1382" s="188">
        <v>8.02</v>
      </c>
      <c r="I1382" s="189"/>
      <c r="L1382" s="184"/>
      <c r="M1382" s="190"/>
      <c r="N1382" s="191"/>
      <c r="O1382" s="191"/>
      <c r="P1382" s="191"/>
      <c r="Q1382" s="191"/>
      <c r="R1382" s="191"/>
      <c r="S1382" s="191"/>
      <c r="T1382" s="192"/>
      <c r="AT1382" s="186" t="s">
        <v>280</v>
      </c>
      <c r="AU1382" s="186" t="s">
        <v>88</v>
      </c>
      <c r="AV1382" s="13" t="s">
        <v>88</v>
      </c>
      <c r="AW1382" s="13" t="s">
        <v>29</v>
      </c>
      <c r="AX1382" s="13" t="s">
        <v>75</v>
      </c>
      <c r="AY1382" s="186" t="s">
        <v>271</v>
      </c>
    </row>
    <row r="1383" spans="1:65" s="13" customFormat="1" x14ac:dyDescent="0.1">
      <c r="B1383" s="184"/>
      <c r="D1383" s="185" t="s">
        <v>280</v>
      </c>
      <c r="E1383" s="186" t="s">
        <v>1</v>
      </c>
      <c r="F1383" s="187" t="s">
        <v>5150</v>
      </c>
      <c r="H1383" s="188">
        <v>3.3</v>
      </c>
      <c r="I1383" s="189"/>
      <c r="L1383" s="184"/>
      <c r="M1383" s="190"/>
      <c r="N1383" s="191"/>
      <c r="O1383" s="191"/>
      <c r="P1383" s="191"/>
      <c r="Q1383" s="191"/>
      <c r="R1383" s="191"/>
      <c r="S1383" s="191"/>
      <c r="T1383" s="192"/>
      <c r="AT1383" s="186" t="s">
        <v>280</v>
      </c>
      <c r="AU1383" s="186" t="s">
        <v>88</v>
      </c>
      <c r="AV1383" s="13" t="s">
        <v>88</v>
      </c>
      <c r="AW1383" s="13" t="s">
        <v>29</v>
      </c>
      <c r="AX1383" s="13" t="s">
        <v>75</v>
      </c>
      <c r="AY1383" s="186" t="s">
        <v>271</v>
      </c>
    </row>
    <row r="1384" spans="1:65" s="13" customFormat="1" x14ac:dyDescent="0.1">
      <c r="B1384" s="184"/>
      <c r="D1384" s="185" t="s">
        <v>280</v>
      </c>
      <c r="E1384" s="186" t="s">
        <v>1</v>
      </c>
      <c r="F1384" s="187" t="s">
        <v>5151</v>
      </c>
      <c r="H1384" s="188">
        <v>7.97</v>
      </c>
      <c r="I1384" s="189"/>
      <c r="L1384" s="184"/>
      <c r="M1384" s="190"/>
      <c r="N1384" s="191"/>
      <c r="O1384" s="191"/>
      <c r="P1384" s="191"/>
      <c r="Q1384" s="191"/>
      <c r="R1384" s="191"/>
      <c r="S1384" s="191"/>
      <c r="T1384" s="192"/>
      <c r="AT1384" s="186" t="s">
        <v>280</v>
      </c>
      <c r="AU1384" s="186" t="s">
        <v>88</v>
      </c>
      <c r="AV1384" s="13" t="s">
        <v>88</v>
      </c>
      <c r="AW1384" s="13" t="s">
        <v>29</v>
      </c>
      <c r="AX1384" s="13" t="s">
        <v>75</v>
      </c>
      <c r="AY1384" s="186" t="s">
        <v>271</v>
      </c>
    </row>
    <row r="1385" spans="1:65" s="13" customFormat="1" x14ac:dyDescent="0.1">
      <c r="B1385" s="184"/>
      <c r="D1385" s="185" t="s">
        <v>280</v>
      </c>
      <c r="E1385" s="186" t="s">
        <v>1</v>
      </c>
      <c r="F1385" s="187" t="s">
        <v>5152</v>
      </c>
      <c r="H1385" s="188">
        <v>2.88</v>
      </c>
      <c r="I1385" s="189"/>
      <c r="L1385" s="184"/>
      <c r="M1385" s="190"/>
      <c r="N1385" s="191"/>
      <c r="O1385" s="191"/>
      <c r="P1385" s="191"/>
      <c r="Q1385" s="191"/>
      <c r="R1385" s="191"/>
      <c r="S1385" s="191"/>
      <c r="T1385" s="192"/>
      <c r="AT1385" s="186" t="s">
        <v>280</v>
      </c>
      <c r="AU1385" s="186" t="s">
        <v>88</v>
      </c>
      <c r="AV1385" s="13" t="s">
        <v>88</v>
      </c>
      <c r="AW1385" s="13" t="s">
        <v>29</v>
      </c>
      <c r="AX1385" s="13" t="s">
        <v>75</v>
      </c>
      <c r="AY1385" s="186" t="s">
        <v>271</v>
      </c>
    </row>
    <row r="1386" spans="1:65" s="13" customFormat="1" x14ac:dyDescent="0.1">
      <c r="B1386" s="184"/>
      <c r="D1386" s="185" t="s">
        <v>280</v>
      </c>
      <c r="E1386" s="186" t="s">
        <v>1</v>
      </c>
      <c r="F1386" s="187" t="s">
        <v>5153</v>
      </c>
      <c r="H1386" s="188">
        <v>3.3</v>
      </c>
      <c r="I1386" s="189"/>
      <c r="L1386" s="184"/>
      <c r="M1386" s="190"/>
      <c r="N1386" s="191"/>
      <c r="O1386" s="191"/>
      <c r="P1386" s="191"/>
      <c r="Q1386" s="191"/>
      <c r="R1386" s="191"/>
      <c r="S1386" s="191"/>
      <c r="T1386" s="192"/>
      <c r="AT1386" s="186" t="s">
        <v>280</v>
      </c>
      <c r="AU1386" s="186" t="s">
        <v>88</v>
      </c>
      <c r="AV1386" s="13" t="s">
        <v>88</v>
      </c>
      <c r="AW1386" s="13" t="s">
        <v>29</v>
      </c>
      <c r="AX1386" s="13" t="s">
        <v>75</v>
      </c>
      <c r="AY1386" s="186" t="s">
        <v>271</v>
      </c>
    </row>
    <row r="1387" spans="1:65" s="13" customFormat="1" x14ac:dyDescent="0.1">
      <c r="B1387" s="184"/>
      <c r="D1387" s="185" t="s">
        <v>280</v>
      </c>
      <c r="E1387" s="186" t="s">
        <v>1</v>
      </c>
      <c r="F1387" s="187" t="s">
        <v>4750</v>
      </c>
      <c r="H1387" s="188">
        <v>10.75</v>
      </c>
      <c r="I1387" s="189"/>
      <c r="L1387" s="184"/>
      <c r="M1387" s="190"/>
      <c r="N1387" s="191"/>
      <c r="O1387" s="191"/>
      <c r="P1387" s="191"/>
      <c r="Q1387" s="191"/>
      <c r="R1387" s="191"/>
      <c r="S1387" s="191"/>
      <c r="T1387" s="192"/>
      <c r="AT1387" s="186" t="s">
        <v>280</v>
      </c>
      <c r="AU1387" s="186" t="s">
        <v>88</v>
      </c>
      <c r="AV1387" s="13" t="s">
        <v>88</v>
      </c>
      <c r="AW1387" s="13" t="s">
        <v>29</v>
      </c>
      <c r="AX1387" s="13" t="s">
        <v>75</v>
      </c>
      <c r="AY1387" s="186" t="s">
        <v>271</v>
      </c>
    </row>
    <row r="1388" spans="1:65" s="15" customFormat="1" x14ac:dyDescent="0.1">
      <c r="B1388" s="201"/>
      <c r="D1388" s="185" t="s">
        <v>280</v>
      </c>
      <c r="E1388" s="202" t="s">
        <v>4438</v>
      </c>
      <c r="F1388" s="203" t="s">
        <v>293</v>
      </c>
      <c r="H1388" s="204">
        <v>56.54</v>
      </c>
      <c r="I1388" s="205"/>
      <c r="L1388" s="201"/>
      <c r="M1388" s="206"/>
      <c r="N1388" s="207"/>
      <c r="O1388" s="207"/>
      <c r="P1388" s="207"/>
      <c r="Q1388" s="207"/>
      <c r="R1388" s="207"/>
      <c r="S1388" s="207"/>
      <c r="T1388" s="208"/>
      <c r="AT1388" s="202" t="s">
        <v>280</v>
      </c>
      <c r="AU1388" s="202" t="s">
        <v>88</v>
      </c>
      <c r="AV1388" s="15" t="s">
        <v>286</v>
      </c>
      <c r="AW1388" s="15" t="s">
        <v>29</v>
      </c>
      <c r="AX1388" s="15" t="s">
        <v>75</v>
      </c>
      <c r="AY1388" s="202" t="s">
        <v>271</v>
      </c>
    </row>
    <row r="1389" spans="1:65" s="13" customFormat="1" x14ac:dyDescent="0.1">
      <c r="B1389" s="184"/>
      <c r="D1389" s="185" t="s">
        <v>280</v>
      </c>
      <c r="E1389" s="186" t="s">
        <v>1</v>
      </c>
      <c r="F1389" s="187" t="s">
        <v>5154</v>
      </c>
      <c r="H1389" s="188">
        <v>2.83</v>
      </c>
      <c r="I1389" s="189"/>
      <c r="L1389" s="184"/>
      <c r="M1389" s="190"/>
      <c r="N1389" s="191"/>
      <c r="O1389" s="191"/>
      <c r="P1389" s="191"/>
      <c r="Q1389" s="191"/>
      <c r="R1389" s="191"/>
      <c r="S1389" s="191"/>
      <c r="T1389" s="192"/>
      <c r="AT1389" s="186" t="s">
        <v>280</v>
      </c>
      <c r="AU1389" s="186" t="s">
        <v>88</v>
      </c>
      <c r="AV1389" s="13" t="s">
        <v>88</v>
      </c>
      <c r="AW1389" s="13" t="s">
        <v>29</v>
      </c>
      <c r="AX1389" s="13" t="s">
        <v>75</v>
      </c>
      <c r="AY1389" s="186" t="s">
        <v>271</v>
      </c>
    </row>
    <row r="1390" spans="1:65" s="14" customFormat="1" x14ac:dyDescent="0.1">
      <c r="B1390" s="193"/>
      <c r="D1390" s="185" t="s">
        <v>280</v>
      </c>
      <c r="E1390" s="194" t="s">
        <v>1</v>
      </c>
      <c r="F1390" s="195" t="s">
        <v>282</v>
      </c>
      <c r="H1390" s="196">
        <v>59.37</v>
      </c>
      <c r="I1390" s="197"/>
      <c r="L1390" s="193"/>
      <c r="M1390" s="198"/>
      <c r="N1390" s="199"/>
      <c r="O1390" s="199"/>
      <c r="P1390" s="199"/>
      <c r="Q1390" s="199"/>
      <c r="R1390" s="199"/>
      <c r="S1390" s="199"/>
      <c r="T1390" s="200"/>
      <c r="AT1390" s="194" t="s">
        <v>280</v>
      </c>
      <c r="AU1390" s="194" t="s">
        <v>88</v>
      </c>
      <c r="AV1390" s="14" t="s">
        <v>278</v>
      </c>
      <c r="AW1390" s="14" t="s">
        <v>29</v>
      </c>
      <c r="AX1390" s="14" t="s">
        <v>82</v>
      </c>
      <c r="AY1390" s="194" t="s">
        <v>271</v>
      </c>
    </row>
    <row r="1391" spans="1:65" s="2" customFormat="1" ht="16.5" customHeight="1" x14ac:dyDescent="0.15">
      <c r="A1391" s="35"/>
      <c r="B1391" s="141"/>
      <c r="C1391" s="224" t="s">
        <v>2455</v>
      </c>
      <c r="D1391" s="240" t="s">
        <v>1138</v>
      </c>
      <c r="E1391" s="226" t="s">
        <v>2378</v>
      </c>
      <c r="F1391" s="227" t="s">
        <v>2379</v>
      </c>
      <c r="G1391" s="228" t="s">
        <v>277</v>
      </c>
      <c r="H1391" s="229">
        <v>60.56</v>
      </c>
      <c r="I1391" s="230"/>
      <c r="J1391" s="229">
        <f>ROUND(I1391*H1391,2)</f>
        <v>0</v>
      </c>
      <c r="K1391" s="231"/>
      <c r="L1391" s="232"/>
      <c r="M1391" s="233" t="s">
        <v>1</v>
      </c>
      <c r="N1391" s="234" t="s">
        <v>41</v>
      </c>
      <c r="O1391" s="61"/>
      <c r="P1391" s="181">
        <f>O1391*H1391</f>
        <v>0</v>
      </c>
      <c r="Q1391" s="181">
        <v>1.9199999999999998E-2</v>
      </c>
      <c r="R1391" s="181">
        <f>Q1391*H1391</f>
        <v>1.162752</v>
      </c>
      <c r="S1391" s="181">
        <v>0</v>
      </c>
      <c r="T1391" s="182">
        <f>S1391*H1391</f>
        <v>0</v>
      </c>
      <c r="U1391" s="35"/>
      <c r="V1391" s="35"/>
      <c r="W1391" s="35"/>
      <c r="X1391" s="35"/>
      <c r="Y1391" s="35"/>
      <c r="Z1391" s="35"/>
      <c r="AA1391" s="35"/>
      <c r="AB1391" s="35"/>
      <c r="AC1391" s="35"/>
      <c r="AD1391" s="35"/>
      <c r="AE1391" s="35"/>
      <c r="AR1391" s="183" t="s">
        <v>478</v>
      </c>
      <c r="AT1391" s="183" t="s">
        <v>1138</v>
      </c>
      <c r="AU1391" s="183" t="s">
        <v>88</v>
      </c>
      <c r="AY1391" s="18" t="s">
        <v>271</v>
      </c>
      <c r="BE1391" s="105">
        <f>IF(N1391="základná",J1391,0)</f>
        <v>0</v>
      </c>
      <c r="BF1391" s="105">
        <f>IF(N1391="znížená",J1391,0)</f>
        <v>0</v>
      </c>
      <c r="BG1391" s="105">
        <f>IF(N1391="zákl. prenesená",J1391,0)</f>
        <v>0</v>
      </c>
      <c r="BH1391" s="105">
        <f>IF(N1391="zníž. prenesená",J1391,0)</f>
        <v>0</v>
      </c>
      <c r="BI1391" s="105">
        <f>IF(N1391="nulová",J1391,0)</f>
        <v>0</v>
      </c>
      <c r="BJ1391" s="18" t="s">
        <v>88</v>
      </c>
      <c r="BK1391" s="105">
        <f>ROUND(I1391*H1391,2)</f>
        <v>0</v>
      </c>
      <c r="BL1391" s="18" t="s">
        <v>367</v>
      </c>
      <c r="BM1391" s="183" t="s">
        <v>5155</v>
      </c>
    </row>
    <row r="1392" spans="1:65" s="13" customFormat="1" x14ac:dyDescent="0.1">
      <c r="B1392" s="184"/>
      <c r="D1392" s="185" t="s">
        <v>280</v>
      </c>
      <c r="F1392" s="187" t="s">
        <v>5156</v>
      </c>
      <c r="H1392" s="188">
        <v>60.56</v>
      </c>
      <c r="I1392" s="189"/>
      <c r="L1392" s="184"/>
      <c r="M1392" s="190"/>
      <c r="N1392" s="191"/>
      <c r="O1392" s="191"/>
      <c r="P1392" s="191"/>
      <c r="Q1392" s="191"/>
      <c r="R1392" s="191"/>
      <c r="S1392" s="191"/>
      <c r="T1392" s="192"/>
      <c r="AT1392" s="186" t="s">
        <v>280</v>
      </c>
      <c r="AU1392" s="186" t="s">
        <v>88</v>
      </c>
      <c r="AV1392" s="13" t="s">
        <v>88</v>
      </c>
      <c r="AW1392" s="13" t="s">
        <v>3</v>
      </c>
      <c r="AX1392" s="13" t="s">
        <v>82</v>
      </c>
      <c r="AY1392" s="186" t="s">
        <v>271</v>
      </c>
    </row>
    <row r="1393" spans="1:65" s="2" customFormat="1" ht="21.75" customHeight="1" x14ac:dyDescent="0.15">
      <c r="A1393" s="35"/>
      <c r="B1393" s="141"/>
      <c r="C1393" s="172" t="s">
        <v>2473</v>
      </c>
      <c r="D1393" s="172" t="s">
        <v>274</v>
      </c>
      <c r="E1393" s="173" t="s">
        <v>2383</v>
      </c>
      <c r="F1393" s="174" t="s">
        <v>2384</v>
      </c>
      <c r="G1393" s="175" t="s">
        <v>412</v>
      </c>
      <c r="H1393" s="176">
        <v>3.8</v>
      </c>
      <c r="I1393" s="177"/>
      <c r="J1393" s="176">
        <f>ROUND(I1393*H1393,2)</f>
        <v>0</v>
      </c>
      <c r="K1393" s="178"/>
      <c r="L1393" s="36"/>
      <c r="M1393" s="179" t="s">
        <v>1</v>
      </c>
      <c r="N1393" s="180" t="s">
        <v>41</v>
      </c>
      <c r="O1393" s="61"/>
      <c r="P1393" s="181">
        <f>O1393*H1393</f>
        <v>0</v>
      </c>
      <c r="Q1393" s="181">
        <v>0</v>
      </c>
      <c r="R1393" s="181">
        <f>Q1393*H1393</f>
        <v>0</v>
      </c>
      <c r="S1393" s="181">
        <v>0</v>
      </c>
      <c r="T1393" s="182">
        <f>S1393*H1393</f>
        <v>0</v>
      </c>
      <c r="U1393" s="35"/>
      <c r="V1393" s="35"/>
      <c r="W1393" s="35"/>
      <c r="X1393" s="35"/>
      <c r="Y1393" s="35"/>
      <c r="Z1393" s="35"/>
      <c r="AA1393" s="35"/>
      <c r="AB1393" s="35"/>
      <c r="AC1393" s="35"/>
      <c r="AD1393" s="35"/>
      <c r="AE1393" s="35"/>
      <c r="AR1393" s="183" t="s">
        <v>367</v>
      </c>
      <c r="AT1393" s="183" t="s">
        <v>274</v>
      </c>
      <c r="AU1393" s="183" t="s">
        <v>88</v>
      </c>
      <c r="AY1393" s="18" t="s">
        <v>271</v>
      </c>
      <c r="BE1393" s="105">
        <f>IF(N1393="základná",J1393,0)</f>
        <v>0</v>
      </c>
      <c r="BF1393" s="105">
        <f>IF(N1393="znížená",J1393,0)</f>
        <v>0</v>
      </c>
      <c r="BG1393" s="105">
        <f>IF(N1393="zákl. prenesená",J1393,0)</f>
        <v>0</v>
      </c>
      <c r="BH1393" s="105">
        <f>IF(N1393="zníž. prenesená",J1393,0)</f>
        <v>0</v>
      </c>
      <c r="BI1393" s="105">
        <f>IF(N1393="nulová",J1393,0)</f>
        <v>0</v>
      </c>
      <c r="BJ1393" s="18" t="s">
        <v>88</v>
      </c>
      <c r="BK1393" s="105">
        <f>ROUND(I1393*H1393,2)</f>
        <v>0</v>
      </c>
      <c r="BL1393" s="18" t="s">
        <v>367</v>
      </c>
      <c r="BM1393" s="183" t="s">
        <v>5157</v>
      </c>
    </row>
    <row r="1394" spans="1:65" s="12" customFormat="1" ht="22.9" customHeight="1" x14ac:dyDescent="0.15">
      <c r="B1394" s="159"/>
      <c r="D1394" s="160" t="s">
        <v>74</v>
      </c>
      <c r="E1394" s="170" t="s">
        <v>5158</v>
      </c>
      <c r="F1394" s="170" t="s">
        <v>5159</v>
      </c>
      <c r="I1394" s="162"/>
      <c r="J1394" s="171">
        <f>BK1394</f>
        <v>0</v>
      </c>
      <c r="L1394" s="159"/>
      <c r="M1394" s="164"/>
      <c r="N1394" s="165"/>
      <c r="O1394" s="165"/>
      <c r="P1394" s="166">
        <f>SUM(P1395:P1404)</f>
        <v>0</v>
      </c>
      <c r="Q1394" s="165"/>
      <c r="R1394" s="166">
        <f>SUM(R1395:R1404)</f>
        <v>0.183138</v>
      </c>
      <c r="S1394" s="165"/>
      <c r="T1394" s="167">
        <f>SUM(T1395:T1404)</f>
        <v>0</v>
      </c>
      <c r="AR1394" s="160" t="s">
        <v>88</v>
      </c>
      <c r="AT1394" s="168" t="s">
        <v>74</v>
      </c>
      <c r="AU1394" s="168" t="s">
        <v>82</v>
      </c>
      <c r="AY1394" s="160" t="s">
        <v>271</v>
      </c>
      <c r="BK1394" s="169">
        <f>SUM(BK1395:BK1404)</f>
        <v>0</v>
      </c>
    </row>
    <row r="1395" spans="1:65" s="2" customFormat="1" ht="21.75" customHeight="1" x14ac:dyDescent="0.15">
      <c r="A1395" s="35"/>
      <c r="B1395" s="141"/>
      <c r="C1395" s="172" t="s">
        <v>2478</v>
      </c>
      <c r="D1395" s="172" t="s">
        <v>274</v>
      </c>
      <c r="E1395" s="173" t="s">
        <v>5160</v>
      </c>
      <c r="F1395" s="174" t="s">
        <v>5161</v>
      </c>
      <c r="G1395" s="175" t="s">
        <v>277</v>
      </c>
      <c r="H1395" s="176">
        <v>147.99</v>
      </c>
      <c r="I1395" s="177"/>
      <c r="J1395" s="176">
        <f>ROUND(I1395*H1395,2)</f>
        <v>0</v>
      </c>
      <c r="K1395" s="178"/>
      <c r="L1395" s="36"/>
      <c r="M1395" s="179" t="s">
        <v>1</v>
      </c>
      <c r="N1395" s="180" t="s">
        <v>41</v>
      </c>
      <c r="O1395" s="61"/>
      <c r="P1395" s="181">
        <f>O1395*H1395</f>
        <v>0</v>
      </c>
      <c r="Q1395" s="181">
        <v>4.4999999999999999E-4</v>
      </c>
      <c r="R1395" s="181">
        <f>Q1395*H1395</f>
        <v>6.6595500000000002E-2</v>
      </c>
      <c r="S1395" s="181">
        <v>0</v>
      </c>
      <c r="T1395" s="182">
        <f>S1395*H1395</f>
        <v>0</v>
      </c>
      <c r="U1395" s="35"/>
      <c r="V1395" s="35"/>
      <c r="W1395" s="35"/>
      <c r="X1395" s="35"/>
      <c r="Y1395" s="35"/>
      <c r="Z1395" s="35"/>
      <c r="AA1395" s="35"/>
      <c r="AB1395" s="35"/>
      <c r="AC1395" s="35"/>
      <c r="AD1395" s="35"/>
      <c r="AE1395" s="35"/>
      <c r="AR1395" s="183" t="s">
        <v>367</v>
      </c>
      <c r="AT1395" s="183" t="s">
        <v>274</v>
      </c>
      <c r="AU1395" s="183" t="s">
        <v>88</v>
      </c>
      <c r="AY1395" s="18" t="s">
        <v>271</v>
      </c>
      <c r="BE1395" s="105">
        <f>IF(N1395="základná",J1395,0)</f>
        <v>0</v>
      </c>
      <c r="BF1395" s="105">
        <f>IF(N1395="znížená",J1395,0)</f>
        <v>0</v>
      </c>
      <c r="BG1395" s="105">
        <f>IF(N1395="zákl. prenesená",J1395,0)</f>
        <v>0</v>
      </c>
      <c r="BH1395" s="105">
        <f>IF(N1395="zníž. prenesená",J1395,0)</f>
        <v>0</v>
      </c>
      <c r="BI1395" s="105">
        <f>IF(N1395="nulová",J1395,0)</f>
        <v>0</v>
      </c>
      <c r="BJ1395" s="18" t="s">
        <v>88</v>
      </c>
      <c r="BK1395" s="105">
        <f>ROUND(I1395*H1395,2)</f>
        <v>0</v>
      </c>
      <c r="BL1395" s="18" t="s">
        <v>367</v>
      </c>
      <c r="BM1395" s="183" t="s">
        <v>5162</v>
      </c>
    </row>
    <row r="1396" spans="1:65" s="13" customFormat="1" x14ac:dyDescent="0.1">
      <c r="B1396" s="184"/>
      <c r="D1396" s="185" t="s">
        <v>280</v>
      </c>
      <c r="E1396" s="186" t="s">
        <v>1</v>
      </c>
      <c r="F1396" s="187" t="s">
        <v>5163</v>
      </c>
      <c r="H1396" s="188">
        <v>43.41</v>
      </c>
      <c r="I1396" s="189"/>
      <c r="L1396" s="184"/>
      <c r="M1396" s="190"/>
      <c r="N1396" s="191"/>
      <c r="O1396" s="191"/>
      <c r="P1396" s="191"/>
      <c r="Q1396" s="191"/>
      <c r="R1396" s="191"/>
      <c r="S1396" s="191"/>
      <c r="T1396" s="192"/>
      <c r="AT1396" s="186" t="s">
        <v>280</v>
      </c>
      <c r="AU1396" s="186" t="s">
        <v>88</v>
      </c>
      <c r="AV1396" s="13" t="s">
        <v>88</v>
      </c>
      <c r="AW1396" s="13" t="s">
        <v>29</v>
      </c>
      <c r="AX1396" s="13" t="s">
        <v>75</v>
      </c>
      <c r="AY1396" s="186" t="s">
        <v>271</v>
      </c>
    </row>
    <row r="1397" spans="1:65" s="13" customFormat="1" x14ac:dyDescent="0.1">
      <c r="B1397" s="184"/>
      <c r="D1397" s="185" t="s">
        <v>280</v>
      </c>
      <c r="E1397" s="186" t="s">
        <v>1</v>
      </c>
      <c r="F1397" s="187" t="s">
        <v>4832</v>
      </c>
      <c r="H1397" s="188">
        <v>48.56</v>
      </c>
      <c r="I1397" s="189"/>
      <c r="L1397" s="184"/>
      <c r="M1397" s="190"/>
      <c r="N1397" s="191"/>
      <c r="O1397" s="191"/>
      <c r="P1397" s="191"/>
      <c r="Q1397" s="191"/>
      <c r="R1397" s="191"/>
      <c r="S1397" s="191"/>
      <c r="T1397" s="192"/>
      <c r="AT1397" s="186" t="s">
        <v>280</v>
      </c>
      <c r="AU1397" s="186" t="s">
        <v>88</v>
      </c>
      <c r="AV1397" s="13" t="s">
        <v>88</v>
      </c>
      <c r="AW1397" s="13" t="s">
        <v>29</v>
      </c>
      <c r="AX1397" s="13" t="s">
        <v>75</v>
      </c>
      <c r="AY1397" s="186" t="s">
        <v>271</v>
      </c>
    </row>
    <row r="1398" spans="1:65" s="13" customFormat="1" x14ac:dyDescent="0.1">
      <c r="B1398" s="184"/>
      <c r="D1398" s="185" t="s">
        <v>280</v>
      </c>
      <c r="E1398" s="186" t="s">
        <v>1</v>
      </c>
      <c r="F1398" s="187" t="s">
        <v>4833</v>
      </c>
      <c r="H1398" s="188">
        <v>48.97</v>
      </c>
      <c r="I1398" s="189"/>
      <c r="L1398" s="184"/>
      <c r="M1398" s="190"/>
      <c r="N1398" s="191"/>
      <c r="O1398" s="191"/>
      <c r="P1398" s="191"/>
      <c r="Q1398" s="191"/>
      <c r="R1398" s="191"/>
      <c r="S1398" s="191"/>
      <c r="T1398" s="192"/>
      <c r="AT1398" s="186" t="s">
        <v>280</v>
      </c>
      <c r="AU1398" s="186" t="s">
        <v>88</v>
      </c>
      <c r="AV1398" s="13" t="s">
        <v>88</v>
      </c>
      <c r="AW1398" s="13" t="s">
        <v>29</v>
      </c>
      <c r="AX1398" s="13" t="s">
        <v>75</v>
      </c>
      <c r="AY1398" s="186" t="s">
        <v>271</v>
      </c>
    </row>
    <row r="1399" spans="1:65" s="15" customFormat="1" x14ac:dyDescent="0.1">
      <c r="B1399" s="201"/>
      <c r="D1399" s="185" t="s">
        <v>280</v>
      </c>
      <c r="E1399" s="202" t="s">
        <v>4444</v>
      </c>
      <c r="F1399" s="203" t="s">
        <v>293</v>
      </c>
      <c r="H1399" s="204">
        <v>140.94</v>
      </c>
      <c r="I1399" s="205"/>
      <c r="L1399" s="201"/>
      <c r="M1399" s="206"/>
      <c r="N1399" s="207"/>
      <c r="O1399" s="207"/>
      <c r="P1399" s="207"/>
      <c r="Q1399" s="207"/>
      <c r="R1399" s="207"/>
      <c r="S1399" s="207"/>
      <c r="T1399" s="208"/>
      <c r="AT1399" s="202" t="s">
        <v>280</v>
      </c>
      <c r="AU1399" s="202" t="s">
        <v>88</v>
      </c>
      <c r="AV1399" s="15" t="s">
        <v>286</v>
      </c>
      <c r="AW1399" s="15" t="s">
        <v>29</v>
      </c>
      <c r="AX1399" s="15" t="s">
        <v>75</v>
      </c>
      <c r="AY1399" s="202" t="s">
        <v>271</v>
      </c>
    </row>
    <row r="1400" spans="1:65" s="13" customFormat="1" x14ac:dyDescent="0.1">
      <c r="B1400" s="184"/>
      <c r="D1400" s="185" t="s">
        <v>280</v>
      </c>
      <c r="E1400" s="186" t="s">
        <v>1</v>
      </c>
      <c r="F1400" s="187" t="s">
        <v>5164</v>
      </c>
      <c r="H1400" s="188">
        <v>7.05</v>
      </c>
      <c r="I1400" s="189"/>
      <c r="L1400" s="184"/>
      <c r="M1400" s="190"/>
      <c r="N1400" s="191"/>
      <c r="O1400" s="191"/>
      <c r="P1400" s="191"/>
      <c r="Q1400" s="191"/>
      <c r="R1400" s="191"/>
      <c r="S1400" s="191"/>
      <c r="T1400" s="192"/>
      <c r="AT1400" s="186" t="s">
        <v>280</v>
      </c>
      <c r="AU1400" s="186" t="s">
        <v>88</v>
      </c>
      <c r="AV1400" s="13" t="s">
        <v>88</v>
      </c>
      <c r="AW1400" s="13" t="s">
        <v>29</v>
      </c>
      <c r="AX1400" s="13" t="s">
        <v>75</v>
      </c>
      <c r="AY1400" s="186" t="s">
        <v>271</v>
      </c>
    </row>
    <row r="1401" spans="1:65" s="14" customFormat="1" x14ac:dyDescent="0.1">
      <c r="B1401" s="193"/>
      <c r="D1401" s="185" t="s">
        <v>280</v>
      </c>
      <c r="E1401" s="194" t="s">
        <v>1</v>
      </c>
      <c r="F1401" s="195" t="s">
        <v>282</v>
      </c>
      <c r="H1401" s="196">
        <v>147.99</v>
      </c>
      <c r="I1401" s="197"/>
      <c r="L1401" s="193"/>
      <c r="M1401" s="198"/>
      <c r="N1401" s="199"/>
      <c r="O1401" s="199"/>
      <c r="P1401" s="199"/>
      <c r="Q1401" s="199"/>
      <c r="R1401" s="199"/>
      <c r="S1401" s="199"/>
      <c r="T1401" s="200"/>
      <c r="AT1401" s="194" t="s">
        <v>280</v>
      </c>
      <c r="AU1401" s="194" t="s">
        <v>88</v>
      </c>
      <c r="AV1401" s="14" t="s">
        <v>278</v>
      </c>
      <c r="AW1401" s="14" t="s">
        <v>29</v>
      </c>
      <c r="AX1401" s="14" t="s">
        <v>82</v>
      </c>
      <c r="AY1401" s="194" t="s">
        <v>271</v>
      </c>
    </row>
    <row r="1402" spans="1:65" s="2" customFormat="1" ht="16.5" customHeight="1" x14ac:dyDescent="0.15">
      <c r="A1402" s="35"/>
      <c r="B1402" s="141"/>
      <c r="C1402" s="224" t="s">
        <v>2501</v>
      </c>
      <c r="D1402" s="224" t="s">
        <v>1138</v>
      </c>
      <c r="E1402" s="226" t="s">
        <v>5165</v>
      </c>
      <c r="F1402" s="227" t="s">
        <v>5166</v>
      </c>
      <c r="G1402" s="228" t="s">
        <v>277</v>
      </c>
      <c r="H1402" s="229">
        <v>155.38999999999999</v>
      </c>
      <c r="I1402" s="230"/>
      <c r="J1402" s="229">
        <f>ROUND(I1402*H1402,2)</f>
        <v>0</v>
      </c>
      <c r="K1402" s="231"/>
      <c r="L1402" s="232"/>
      <c r="M1402" s="233" t="s">
        <v>1</v>
      </c>
      <c r="N1402" s="234" t="s">
        <v>41</v>
      </c>
      <c r="O1402" s="61"/>
      <c r="P1402" s="181">
        <f>O1402*H1402</f>
        <v>0</v>
      </c>
      <c r="Q1402" s="181">
        <v>7.5000000000000002E-4</v>
      </c>
      <c r="R1402" s="181">
        <f>Q1402*H1402</f>
        <v>0.11654249999999999</v>
      </c>
      <c r="S1402" s="181">
        <v>0</v>
      </c>
      <c r="T1402" s="182">
        <f>S1402*H1402</f>
        <v>0</v>
      </c>
      <c r="U1402" s="35"/>
      <c r="V1402" s="35"/>
      <c r="W1402" s="35"/>
      <c r="X1402" s="35"/>
      <c r="Y1402" s="35"/>
      <c r="Z1402" s="35"/>
      <c r="AA1402" s="35"/>
      <c r="AB1402" s="35"/>
      <c r="AC1402" s="35"/>
      <c r="AD1402" s="35"/>
      <c r="AE1402" s="35"/>
      <c r="AR1402" s="183" t="s">
        <v>478</v>
      </c>
      <c r="AT1402" s="183" t="s">
        <v>1138</v>
      </c>
      <c r="AU1402" s="183" t="s">
        <v>88</v>
      </c>
      <c r="AY1402" s="18" t="s">
        <v>271</v>
      </c>
      <c r="BE1402" s="105">
        <f>IF(N1402="základná",J1402,0)</f>
        <v>0</v>
      </c>
      <c r="BF1402" s="105">
        <f>IF(N1402="znížená",J1402,0)</f>
        <v>0</v>
      </c>
      <c r="BG1402" s="105">
        <f>IF(N1402="zákl. prenesená",J1402,0)</f>
        <v>0</v>
      </c>
      <c r="BH1402" s="105">
        <f>IF(N1402="zníž. prenesená",J1402,0)</f>
        <v>0</v>
      </c>
      <c r="BI1402" s="105">
        <f>IF(N1402="nulová",J1402,0)</f>
        <v>0</v>
      </c>
      <c r="BJ1402" s="18" t="s">
        <v>88</v>
      </c>
      <c r="BK1402" s="105">
        <f>ROUND(I1402*H1402,2)</f>
        <v>0</v>
      </c>
      <c r="BL1402" s="18" t="s">
        <v>367</v>
      </c>
      <c r="BM1402" s="183" t="s">
        <v>5167</v>
      </c>
    </row>
    <row r="1403" spans="1:65" s="13" customFormat="1" x14ac:dyDescent="0.1">
      <c r="B1403" s="184"/>
      <c r="D1403" s="185" t="s">
        <v>280</v>
      </c>
      <c r="F1403" s="187" t="s">
        <v>5168</v>
      </c>
      <c r="H1403" s="188">
        <v>155.38999999999999</v>
      </c>
      <c r="I1403" s="189"/>
      <c r="L1403" s="184"/>
      <c r="M1403" s="190"/>
      <c r="N1403" s="191"/>
      <c r="O1403" s="191"/>
      <c r="P1403" s="191"/>
      <c r="Q1403" s="191"/>
      <c r="R1403" s="191"/>
      <c r="S1403" s="191"/>
      <c r="T1403" s="192"/>
      <c r="AT1403" s="186" t="s">
        <v>280</v>
      </c>
      <c r="AU1403" s="186" t="s">
        <v>88</v>
      </c>
      <c r="AV1403" s="13" t="s">
        <v>88</v>
      </c>
      <c r="AW1403" s="13" t="s">
        <v>3</v>
      </c>
      <c r="AX1403" s="13" t="s">
        <v>82</v>
      </c>
      <c r="AY1403" s="186" t="s">
        <v>271</v>
      </c>
    </row>
    <row r="1404" spans="1:65" s="2" customFormat="1" ht="21.75" customHeight="1" x14ac:dyDescent="0.15">
      <c r="A1404" s="35"/>
      <c r="B1404" s="141"/>
      <c r="C1404" s="172" t="s">
        <v>2533</v>
      </c>
      <c r="D1404" s="172" t="s">
        <v>274</v>
      </c>
      <c r="E1404" s="173" t="s">
        <v>5169</v>
      </c>
      <c r="F1404" s="174" t="s">
        <v>5170</v>
      </c>
      <c r="G1404" s="175" t="s">
        <v>1420</v>
      </c>
      <c r="H1404" s="177"/>
      <c r="I1404" s="177"/>
      <c r="J1404" s="176">
        <f>ROUND(I1404*H1404,2)</f>
        <v>0</v>
      </c>
      <c r="K1404" s="178"/>
      <c r="L1404" s="36"/>
      <c r="M1404" s="179" t="s">
        <v>1</v>
      </c>
      <c r="N1404" s="180" t="s">
        <v>41</v>
      </c>
      <c r="O1404" s="61"/>
      <c r="P1404" s="181">
        <f>O1404*H1404</f>
        <v>0</v>
      </c>
      <c r="Q1404" s="181">
        <v>0</v>
      </c>
      <c r="R1404" s="181">
        <f>Q1404*H1404</f>
        <v>0</v>
      </c>
      <c r="S1404" s="181">
        <v>0</v>
      </c>
      <c r="T1404" s="182">
        <f>S1404*H1404</f>
        <v>0</v>
      </c>
      <c r="U1404" s="35"/>
      <c r="V1404" s="35"/>
      <c r="W1404" s="35"/>
      <c r="X1404" s="35"/>
      <c r="Y1404" s="35"/>
      <c r="Z1404" s="35"/>
      <c r="AA1404" s="35"/>
      <c r="AB1404" s="35"/>
      <c r="AC1404" s="35"/>
      <c r="AD1404" s="35"/>
      <c r="AE1404" s="35"/>
      <c r="AR1404" s="183" t="s">
        <v>367</v>
      </c>
      <c r="AT1404" s="183" t="s">
        <v>274</v>
      </c>
      <c r="AU1404" s="183" t="s">
        <v>88</v>
      </c>
      <c r="AY1404" s="18" t="s">
        <v>271</v>
      </c>
      <c r="BE1404" s="105">
        <f>IF(N1404="základná",J1404,0)</f>
        <v>0</v>
      </c>
      <c r="BF1404" s="105">
        <f>IF(N1404="znížená",J1404,0)</f>
        <v>0</v>
      </c>
      <c r="BG1404" s="105">
        <f>IF(N1404="zákl. prenesená",J1404,0)</f>
        <v>0</v>
      </c>
      <c r="BH1404" s="105">
        <f>IF(N1404="zníž. prenesená",J1404,0)</f>
        <v>0</v>
      </c>
      <c r="BI1404" s="105">
        <f>IF(N1404="nulová",J1404,0)</f>
        <v>0</v>
      </c>
      <c r="BJ1404" s="18" t="s">
        <v>88</v>
      </c>
      <c r="BK1404" s="105">
        <f>ROUND(I1404*H1404,2)</f>
        <v>0</v>
      </c>
      <c r="BL1404" s="18" t="s">
        <v>367</v>
      </c>
      <c r="BM1404" s="183" t="s">
        <v>5171</v>
      </c>
    </row>
    <row r="1405" spans="1:65" s="12" customFormat="1" ht="22.9" customHeight="1" x14ac:dyDescent="0.15">
      <c r="B1405" s="159"/>
      <c r="D1405" s="160" t="s">
        <v>74</v>
      </c>
      <c r="E1405" s="170" t="s">
        <v>2386</v>
      </c>
      <c r="F1405" s="170" t="s">
        <v>2387</v>
      </c>
      <c r="I1405" s="162"/>
      <c r="J1405" s="171">
        <f>BK1405</f>
        <v>0</v>
      </c>
      <c r="L1405" s="159"/>
      <c r="M1405" s="164"/>
      <c r="N1405" s="165"/>
      <c r="O1405" s="165"/>
      <c r="P1405" s="166">
        <f>SUM(P1406:P1418)</f>
        <v>0</v>
      </c>
      <c r="Q1405" s="165"/>
      <c r="R1405" s="166">
        <f>SUM(R1406:R1418)</f>
        <v>1.8874367999999997</v>
      </c>
      <c r="S1405" s="165"/>
      <c r="T1405" s="167">
        <f>SUM(T1406:T1418)</f>
        <v>0</v>
      </c>
      <c r="AR1405" s="160" t="s">
        <v>88</v>
      </c>
      <c r="AT1405" s="168" t="s">
        <v>74</v>
      </c>
      <c r="AU1405" s="168" t="s">
        <v>82</v>
      </c>
      <c r="AY1405" s="160" t="s">
        <v>271</v>
      </c>
      <c r="BK1405" s="169">
        <f>SUM(BK1406:BK1418)</f>
        <v>0</v>
      </c>
    </row>
    <row r="1406" spans="1:65" s="2" customFormat="1" ht="16.5" customHeight="1" x14ac:dyDescent="0.15">
      <c r="A1406" s="35"/>
      <c r="B1406" s="141"/>
      <c r="C1406" s="172" t="s">
        <v>2551</v>
      </c>
      <c r="D1406" s="238" t="s">
        <v>274</v>
      </c>
      <c r="E1406" s="173" t="s">
        <v>2389</v>
      </c>
      <c r="F1406" s="174" t="s">
        <v>2390</v>
      </c>
      <c r="G1406" s="175" t="s">
        <v>277</v>
      </c>
      <c r="H1406" s="176">
        <v>1029.3699999999999</v>
      </c>
      <c r="I1406" s="177"/>
      <c r="J1406" s="176">
        <f>ROUND(I1406*H1406,2)</f>
        <v>0</v>
      </c>
      <c r="K1406" s="178"/>
      <c r="L1406" s="36"/>
      <c r="M1406" s="179" t="s">
        <v>1</v>
      </c>
      <c r="N1406" s="180" t="s">
        <v>41</v>
      </c>
      <c r="O1406" s="61"/>
      <c r="P1406" s="181">
        <f>O1406*H1406</f>
        <v>0</v>
      </c>
      <c r="Q1406" s="181">
        <v>1.8E-3</v>
      </c>
      <c r="R1406" s="181">
        <f>Q1406*H1406</f>
        <v>1.8528659999999997</v>
      </c>
      <c r="S1406" s="181">
        <v>0</v>
      </c>
      <c r="T1406" s="182">
        <f>S1406*H1406</f>
        <v>0</v>
      </c>
      <c r="U1406" s="35"/>
      <c r="V1406" s="35"/>
      <c r="W1406" s="35"/>
      <c r="X1406" s="35"/>
      <c r="Y1406" s="35"/>
      <c r="Z1406" s="35"/>
      <c r="AA1406" s="35"/>
      <c r="AB1406" s="35"/>
      <c r="AC1406" s="35"/>
      <c r="AD1406" s="35"/>
      <c r="AE1406" s="35"/>
      <c r="AR1406" s="183" t="s">
        <v>367</v>
      </c>
      <c r="AT1406" s="183" t="s">
        <v>274</v>
      </c>
      <c r="AU1406" s="183" t="s">
        <v>88</v>
      </c>
      <c r="AY1406" s="18" t="s">
        <v>271</v>
      </c>
      <c r="BE1406" s="105">
        <f>IF(N1406="základná",J1406,0)</f>
        <v>0</v>
      </c>
      <c r="BF1406" s="105">
        <f>IF(N1406="znížená",J1406,0)</f>
        <v>0</v>
      </c>
      <c r="BG1406" s="105">
        <f>IF(N1406="zákl. prenesená",J1406,0)</f>
        <v>0</v>
      </c>
      <c r="BH1406" s="105">
        <f>IF(N1406="zníž. prenesená",J1406,0)</f>
        <v>0</v>
      </c>
      <c r="BI1406" s="105">
        <f>IF(N1406="nulová",J1406,0)</f>
        <v>0</v>
      </c>
      <c r="BJ1406" s="18" t="s">
        <v>88</v>
      </c>
      <c r="BK1406" s="105">
        <f>ROUND(I1406*H1406,2)</f>
        <v>0</v>
      </c>
      <c r="BL1406" s="18" t="s">
        <v>367</v>
      </c>
      <c r="BM1406" s="183" t="s">
        <v>5172</v>
      </c>
    </row>
    <row r="1407" spans="1:65" s="13" customFormat="1" x14ac:dyDescent="0.1">
      <c r="B1407" s="184"/>
      <c r="D1407" s="185" t="s">
        <v>280</v>
      </c>
      <c r="E1407" s="186" t="s">
        <v>1</v>
      </c>
      <c r="F1407" s="187" t="s">
        <v>807</v>
      </c>
      <c r="H1407" s="188">
        <v>1177.83</v>
      </c>
      <c r="I1407" s="189"/>
      <c r="L1407" s="184"/>
      <c r="M1407" s="190"/>
      <c r="N1407" s="191"/>
      <c r="O1407" s="191"/>
      <c r="P1407" s="191"/>
      <c r="Q1407" s="191"/>
      <c r="R1407" s="191"/>
      <c r="S1407" s="191"/>
      <c r="T1407" s="192"/>
      <c r="AT1407" s="186" t="s">
        <v>280</v>
      </c>
      <c r="AU1407" s="186" t="s">
        <v>88</v>
      </c>
      <c r="AV1407" s="13" t="s">
        <v>88</v>
      </c>
      <c r="AW1407" s="13" t="s">
        <v>29</v>
      </c>
      <c r="AX1407" s="13" t="s">
        <v>75</v>
      </c>
      <c r="AY1407" s="186" t="s">
        <v>271</v>
      </c>
    </row>
    <row r="1408" spans="1:65" s="16" customFormat="1" x14ac:dyDescent="0.1">
      <c r="B1408" s="209"/>
      <c r="D1408" s="185" t="s">
        <v>280</v>
      </c>
      <c r="E1408" s="210" t="s">
        <v>1</v>
      </c>
      <c r="F1408" s="211" t="s">
        <v>4684</v>
      </c>
      <c r="H1408" s="210" t="s">
        <v>1</v>
      </c>
      <c r="I1408" s="212"/>
      <c r="L1408" s="209"/>
      <c r="M1408" s="213"/>
      <c r="N1408" s="214"/>
      <c r="O1408" s="214"/>
      <c r="P1408" s="214"/>
      <c r="Q1408" s="214"/>
      <c r="R1408" s="214"/>
      <c r="S1408" s="214"/>
      <c r="T1408" s="215"/>
      <c r="AT1408" s="210" t="s">
        <v>280</v>
      </c>
      <c r="AU1408" s="210" t="s">
        <v>88</v>
      </c>
      <c r="AV1408" s="16" t="s">
        <v>82</v>
      </c>
      <c r="AW1408" s="16" t="s">
        <v>29</v>
      </c>
      <c r="AX1408" s="16" t="s">
        <v>75</v>
      </c>
      <c r="AY1408" s="210" t="s">
        <v>271</v>
      </c>
    </row>
    <row r="1409" spans="1:65" s="13" customFormat="1" x14ac:dyDescent="0.1">
      <c r="B1409" s="184"/>
      <c r="D1409" s="185" t="s">
        <v>280</v>
      </c>
      <c r="E1409" s="186" t="s">
        <v>1</v>
      </c>
      <c r="F1409" s="187" t="s">
        <v>4685</v>
      </c>
      <c r="H1409" s="188">
        <v>-140.94</v>
      </c>
      <c r="I1409" s="189"/>
      <c r="L1409" s="184"/>
      <c r="M1409" s="190"/>
      <c r="N1409" s="191"/>
      <c r="O1409" s="191"/>
      <c r="P1409" s="191"/>
      <c r="Q1409" s="191"/>
      <c r="R1409" s="191"/>
      <c r="S1409" s="191"/>
      <c r="T1409" s="192"/>
      <c r="AT1409" s="186" t="s">
        <v>280</v>
      </c>
      <c r="AU1409" s="186" t="s">
        <v>88</v>
      </c>
      <c r="AV1409" s="13" t="s">
        <v>88</v>
      </c>
      <c r="AW1409" s="13" t="s">
        <v>29</v>
      </c>
      <c r="AX1409" s="13" t="s">
        <v>75</v>
      </c>
      <c r="AY1409" s="186" t="s">
        <v>271</v>
      </c>
    </row>
    <row r="1410" spans="1:65" s="13" customFormat="1" x14ac:dyDescent="0.1">
      <c r="B1410" s="184"/>
      <c r="D1410" s="185" t="s">
        <v>280</v>
      </c>
      <c r="E1410" s="186" t="s">
        <v>1</v>
      </c>
      <c r="F1410" s="187" t="s">
        <v>4686</v>
      </c>
      <c r="H1410" s="188">
        <v>-56.54</v>
      </c>
      <c r="I1410" s="189"/>
      <c r="L1410" s="184"/>
      <c r="M1410" s="190"/>
      <c r="N1410" s="191"/>
      <c r="O1410" s="191"/>
      <c r="P1410" s="191"/>
      <c r="Q1410" s="191"/>
      <c r="R1410" s="191"/>
      <c r="S1410" s="191"/>
      <c r="T1410" s="192"/>
      <c r="AT1410" s="186" t="s">
        <v>280</v>
      </c>
      <c r="AU1410" s="186" t="s">
        <v>88</v>
      </c>
      <c r="AV1410" s="13" t="s">
        <v>88</v>
      </c>
      <c r="AW1410" s="13" t="s">
        <v>29</v>
      </c>
      <c r="AX1410" s="13" t="s">
        <v>75</v>
      </c>
      <c r="AY1410" s="186" t="s">
        <v>271</v>
      </c>
    </row>
    <row r="1411" spans="1:65" s="15" customFormat="1" x14ac:dyDescent="0.1">
      <c r="B1411" s="201"/>
      <c r="D1411" s="185" t="s">
        <v>280</v>
      </c>
      <c r="E1411" s="202" t="s">
        <v>1</v>
      </c>
      <c r="F1411" s="203" t="s">
        <v>293</v>
      </c>
      <c r="H1411" s="204">
        <v>980.35</v>
      </c>
      <c r="I1411" s="205"/>
      <c r="L1411" s="201"/>
      <c r="M1411" s="206"/>
      <c r="N1411" s="207"/>
      <c r="O1411" s="207"/>
      <c r="P1411" s="207"/>
      <c r="Q1411" s="207"/>
      <c r="R1411" s="207"/>
      <c r="S1411" s="207"/>
      <c r="T1411" s="208"/>
      <c r="AT1411" s="202" t="s">
        <v>280</v>
      </c>
      <c r="AU1411" s="202" t="s">
        <v>88</v>
      </c>
      <c r="AV1411" s="15" t="s">
        <v>286</v>
      </c>
      <c r="AW1411" s="15" t="s">
        <v>29</v>
      </c>
      <c r="AX1411" s="15" t="s">
        <v>75</v>
      </c>
      <c r="AY1411" s="202" t="s">
        <v>271</v>
      </c>
    </row>
    <row r="1412" spans="1:65" s="13" customFormat="1" x14ac:dyDescent="0.1">
      <c r="B1412" s="184"/>
      <c r="D1412" s="185" t="s">
        <v>280</v>
      </c>
      <c r="E1412" s="186" t="s">
        <v>1</v>
      </c>
      <c r="F1412" s="187" t="s">
        <v>4687</v>
      </c>
      <c r="H1412" s="188">
        <v>49.02</v>
      </c>
      <c r="I1412" s="189"/>
      <c r="L1412" s="184"/>
      <c r="M1412" s="190"/>
      <c r="N1412" s="191"/>
      <c r="O1412" s="191"/>
      <c r="P1412" s="191"/>
      <c r="Q1412" s="191"/>
      <c r="R1412" s="191"/>
      <c r="S1412" s="191"/>
      <c r="T1412" s="192"/>
      <c r="AT1412" s="186" t="s">
        <v>280</v>
      </c>
      <c r="AU1412" s="186" t="s">
        <v>88</v>
      </c>
      <c r="AV1412" s="13" t="s">
        <v>88</v>
      </c>
      <c r="AW1412" s="13" t="s">
        <v>29</v>
      </c>
      <c r="AX1412" s="13" t="s">
        <v>75</v>
      </c>
      <c r="AY1412" s="186" t="s">
        <v>271</v>
      </c>
    </row>
    <row r="1413" spans="1:65" s="14" customFormat="1" x14ac:dyDescent="0.1">
      <c r="B1413" s="193"/>
      <c r="D1413" s="185" t="s">
        <v>280</v>
      </c>
      <c r="E1413" s="194" t="s">
        <v>1</v>
      </c>
      <c r="F1413" s="195" t="s">
        <v>282</v>
      </c>
      <c r="H1413" s="196">
        <v>1029.3699999999999</v>
      </c>
      <c r="I1413" s="197"/>
      <c r="L1413" s="193"/>
      <c r="M1413" s="198"/>
      <c r="N1413" s="199"/>
      <c r="O1413" s="199"/>
      <c r="P1413" s="199"/>
      <c r="Q1413" s="199"/>
      <c r="R1413" s="199"/>
      <c r="S1413" s="199"/>
      <c r="T1413" s="200"/>
      <c r="AT1413" s="194" t="s">
        <v>280</v>
      </c>
      <c r="AU1413" s="194" t="s">
        <v>88</v>
      </c>
      <c r="AV1413" s="14" t="s">
        <v>278</v>
      </c>
      <c r="AW1413" s="14" t="s">
        <v>29</v>
      </c>
      <c r="AX1413" s="14" t="s">
        <v>82</v>
      </c>
      <c r="AY1413" s="194" t="s">
        <v>271</v>
      </c>
    </row>
    <row r="1414" spans="1:65" s="2" customFormat="1" ht="21.75" customHeight="1" x14ac:dyDescent="0.15">
      <c r="A1414" s="35"/>
      <c r="B1414" s="141"/>
      <c r="C1414" s="172" t="s">
        <v>2558</v>
      </c>
      <c r="D1414" s="172" t="s">
        <v>274</v>
      </c>
      <c r="E1414" s="173" t="s">
        <v>2393</v>
      </c>
      <c r="F1414" s="174" t="s">
        <v>2394</v>
      </c>
      <c r="G1414" s="175" t="s">
        <v>277</v>
      </c>
      <c r="H1414" s="176">
        <v>52.38</v>
      </c>
      <c r="I1414" s="177"/>
      <c r="J1414" s="176">
        <f>ROUND(I1414*H1414,2)</f>
        <v>0</v>
      </c>
      <c r="K1414" s="178"/>
      <c r="L1414" s="36"/>
      <c r="M1414" s="179" t="s">
        <v>1</v>
      </c>
      <c r="N1414" s="180" t="s">
        <v>41</v>
      </c>
      <c r="O1414" s="61"/>
      <c r="P1414" s="181">
        <f>O1414*H1414</f>
        <v>0</v>
      </c>
      <c r="Q1414" s="181">
        <v>6.6E-4</v>
      </c>
      <c r="R1414" s="181">
        <f>Q1414*H1414</f>
        <v>3.4570799999999999E-2</v>
      </c>
      <c r="S1414" s="181">
        <v>0</v>
      </c>
      <c r="T1414" s="182">
        <f>S1414*H1414</f>
        <v>0</v>
      </c>
      <c r="U1414" s="35"/>
      <c r="V1414" s="35"/>
      <c r="W1414" s="35"/>
      <c r="X1414" s="35"/>
      <c r="Y1414" s="35"/>
      <c r="Z1414" s="35"/>
      <c r="AA1414" s="35"/>
      <c r="AB1414" s="35"/>
      <c r="AC1414" s="35"/>
      <c r="AD1414" s="35"/>
      <c r="AE1414" s="35"/>
      <c r="AR1414" s="183" t="s">
        <v>367</v>
      </c>
      <c r="AT1414" s="183" t="s">
        <v>274</v>
      </c>
      <c r="AU1414" s="183" t="s">
        <v>88</v>
      </c>
      <c r="AY1414" s="18" t="s">
        <v>271</v>
      </c>
      <c r="BE1414" s="105">
        <f>IF(N1414="základná",J1414,0)</f>
        <v>0</v>
      </c>
      <c r="BF1414" s="105">
        <f>IF(N1414="znížená",J1414,0)</f>
        <v>0</v>
      </c>
      <c r="BG1414" s="105">
        <f>IF(N1414="zákl. prenesená",J1414,0)</f>
        <v>0</v>
      </c>
      <c r="BH1414" s="105">
        <f>IF(N1414="zníž. prenesená",J1414,0)</f>
        <v>0</v>
      </c>
      <c r="BI1414" s="105">
        <f>IF(N1414="nulová",J1414,0)</f>
        <v>0</v>
      </c>
      <c r="BJ1414" s="18" t="s">
        <v>88</v>
      </c>
      <c r="BK1414" s="105">
        <f>ROUND(I1414*H1414,2)</f>
        <v>0</v>
      </c>
      <c r="BL1414" s="18" t="s">
        <v>367</v>
      </c>
      <c r="BM1414" s="183" t="s">
        <v>5173</v>
      </c>
    </row>
    <row r="1415" spans="1:65" s="13" customFormat="1" x14ac:dyDescent="0.1">
      <c r="B1415" s="184"/>
      <c r="D1415" s="185" t="s">
        <v>280</v>
      </c>
      <c r="E1415" s="186" t="s">
        <v>1</v>
      </c>
      <c r="F1415" s="187" t="s">
        <v>5174</v>
      </c>
      <c r="H1415" s="188">
        <v>49.92</v>
      </c>
      <c r="I1415" s="189"/>
      <c r="L1415" s="184"/>
      <c r="M1415" s="190"/>
      <c r="N1415" s="191"/>
      <c r="O1415" s="191"/>
      <c r="P1415" s="191"/>
      <c r="Q1415" s="191"/>
      <c r="R1415" s="191"/>
      <c r="S1415" s="191"/>
      <c r="T1415" s="192"/>
      <c r="AT1415" s="186" t="s">
        <v>280</v>
      </c>
      <c r="AU1415" s="186" t="s">
        <v>88</v>
      </c>
      <c r="AV1415" s="13" t="s">
        <v>88</v>
      </c>
      <c r="AW1415" s="13" t="s">
        <v>29</v>
      </c>
      <c r="AX1415" s="13" t="s">
        <v>75</v>
      </c>
      <c r="AY1415" s="186" t="s">
        <v>271</v>
      </c>
    </row>
    <row r="1416" spans="1:65" s="13" customFormat="1" x14ac:dyDescent="0.1">
      <c r="B1416" s="184"/>
      <c r="D1416" s="185" t="s">
        <v>280</v>
      </c>
      <c r="E1416" s="186" t="s">
        <v>1</v>
      </c>
      <c r="F1416" s="187" t="s">
        <v>5175</v>
      </c>
      <c r="H1416" s="188">
        <v>2.46</v>
      </c>
      <c r="I1416" s="189"/>
      <c r="L1416" s="184"/>
      <c r="M1416" s="190"/>
      <c r="N1416" s="191"/>
      <c r="O1416" s="191"/>
      <c r="P1416" s="191"/>
      <c r="Q1416" s="191"/>
      <c r="R1416" s="191"/>
      <c r="S1416" s="191"/>
      <c r="T1416" s="192"/>
      <c r="AT1416" s="186" t="s">
        <v>280</v>
      </c>
      <c r="AU1416" s="186" t="s">
        <v>88</v>
      </c>
      <c r="AV1416" s="13" t="s">
        <v>88</v>
      </c>
      <c r="AW1416" s="13" t="s">
        <v>29</v>
      </c>
      <c r="AX1416" s="13" t="s">
        <v>75</v>
      </c>
      <c r="AY1416" s="186" t="s">
        <v>271</v>
      </c>
    </row>
    <row r="1417" spans="1:65" s="14" customFormat="1" x14ac:dyDescent="0.1">
      <c r="B1417" s="193"/>
      <c r="D1417" s="185" t="s">
        <v>280</v>
      </c>
      <c r="E1417" s="194" t="s">
        <v>1</v>
      </c>
      <c r="F1417" s="195" t="s">
        <v>282</v>
      </c>
      <c r="H1417" s="196">
        <v>52.38</v>
      </c>
      <c r="I1417" s="197"/>
      <c r="L1417" s="193"/>
      <c r="M1417" s="198"/>
      <c r="N1417" s="199"/>
      <c r="O1417" s="199"/>
      <c r="P1417" s="199"/>
      <c r="Q1417" s="199"/>
      <c r="R1417" s="199"/>
      <c r="S1417" s="199"/>
      <c r="T1417" s="200"/>
      <c r="AT1417" s="194" t="s">
        <v>280</v>
      </c>
      <c r="AU1417" s="194" t="s">
        <v>88</v>
      </c>
      <c r="AV1417" s="14" t="s">
        <v>278</v>
      </c>
      <c r="AW1417" s="14" t="s">
        <v>29</v>
      </c>
      <c r="AX1417" s="14" t="s">
        <v>82</v>
      </c>
      <c r="AY1417" s="194" t="s">
        <v>271</v>
      </c>
    </row>
    <row r="1418" spans="1:65" s="2" customFormat="1" ht="21.75" customHeight="1" x14ac:dyDescent="0.15">
      <c r="A1418" s="35"/>
      <c r="B1418" s="141"/>
      <c r="C1418" s="172" t="s">
        <v>5176</v>
      </c>
      <c r="D1418" s="172" t="s">
        <v>274</v>
      </c>
      <c r="E1418" s="173" t="s">
        <v>2398</v>
      </c>
      <c r="F1418" s="174" t="s">
        <v>2399</v>
      </c>
      <c r="G1418" s="175" t="s">
        <v>412</v>
      </c>
      <c r="H1418" s="176">
        <v>1.89</v>
      </c>
      <c r="I1418" s="177"/>
      <c r="J1418" s="176">
        <f>ROUND(I1418*H1418,2)</f>
        <v>0</v>
      </c>
      <c r="K1418" s="178"/>
      <c r="L1418" s="36"/>
      <c r="M1418" s="179" t="s">
        <v>1</v>
      </c>
      <c r="N1418" s="180" t="s">
        <v>41</v>
      </c>
      <c r="O1418" s="61"/>
      <c r="P1418" s="181">
        <f>O1418*H1418</f>
        <v>0</v>
      </c>
      <c r="Q1418" s="181">
        <v>0</v>
      </c>
      <c r="R1418" s="181">
        <f>Q1418*H1418</f>
        <v>0</v>
      </c>
      <c r="S1418" s="181">
        <v>0</v>
      </c>
      <c r="T1418" s="182">
        <f>S1418*H1418</f>
        <v>0</v>
      </c>
      <c r="U1418" s="35"/>
      <c r="V1418" s="35"/>
      <c r="W1418" s="35"/>
      <c r="X1418" s="35"/>
      <c r="Y1418" s="35"/>
      <c r="Z1418" s="35"/>
      <c r="AA1418" s="35"/>
      <c r="AB1418" s="35"/>
      <c r="AC1418" s="35"/>
      <c r="AD1418" s="35"/>
      <c r="AE1418" s="35"/>
      <c r="AR1418" s="183" t="s">
        <v>367</v>
      </c>
      <c r="AT1418" s="183" t="s">
        <v>274</v>
      </c>
      <c r="AU1418" s="183" t="s">
        <v>88</v>
      </c>
      <c r="AY1418" s="18" t="s">
        <v>271</v>
      </c>
      <c r="BE1418" s="105">
        <f>IF(N1418="základná",J1418,0)</f>
        <v>0</v>
      </c>
      <c r="BF1418" s="105">
        <f>IF(N1418="znížená",J1418,0)</f>
        <v>0</v>
      </c>
      <c r="BG1418" s="105">
        <f>IF(N1418="zákl. prenesená",J1418,0)</f>
        <v>0</v>
      </c>
      <c r="BH1418" s="105">
        <f>IF(N1418="zníž. prenesená",J1418,0)</f>
        <v>0</v>
      </c>
      <c r="BI1418" s="105">
        <f>IF(N1418="nulová",J1418,0)</f>
        <v>0</v>
      </c>
      <c r="BJ1418" s="18" t="s">
        <v>88</v>
      </c>
      <c r="BK1418" s="105">
        <f>ROUND(I1418*H1418,2)</f>
        <v>0</v>
      </c>
      <c r="BL1418" s="18" t="s">
        <v>367</v>
      </c>
      <c r="BM1418" s="183" t="s">
        <v>5177</v>
      </c>
    </row>
    <row r="1419" spans="1:65" s="12" customFormat="1" ht="22.9" customHeight="1" x14ac:dyDescent="0.15">
      <c r="B1419" s="159"/>
      <c r="D1419" s="160" t="s">
        <v>74</v>
      </c>
      <c r="E1419" s="170" t="s">
        <v>2401</v>
      </c>
      <c r="F1419" s="170" t="s">
        <v>2402</v>
      </c>
      <c r="I1419" s="162"/>
      <c r="J1419" s="171">
        <f>BK1419</f>
        <v>0</v>
      </c>
      <c r="L1419" s="159"/>
      <c r="M1419" s="164"/>
      <c r="N1419" s="165"/>
      <c r="O1419" s="165"/>
      <c r="P1419" s="166">
        <f>SUM(P1420:P1437)</f>
        <v>0</v>
      </c>
      <c r="Q1419" s="165"/>
      <c r="R1419" s="166">
        <f>SUM(R1420:R1437)</f>
        <v>14.241864000000001</v>
      </c>
      <c r="S1419" s="165"/>
      <c r="T1419" s="167">
        <f>SUM(T1420:T1437)</f>
        <v>0</v>
      </c>
      <c r="AR1419" s="160" t="s">
        <v>88</v>
      </c>
      <c r="AT1419" s="168" t="s">
        <v>74</v>
      </c>
      <c r="AU1419" s="168" t="s">
        <v>82</v>
      </c>
      <c r="AY1419" s="160" t="s">
        <v>271</v>
      </c>
      <c r="BK1419" s="169">
        <f>SUM(BK1420:BK1437)</f>
        <v>0</v>
      </c>
    </row>
    <row r="1420" spans="1:65" s="2" customFormat="1" ht="21.75" customHeight="1" x14ac:dyDescent="0.15">
      <c r="A1420" s="35"/>
      <c r="B1420" s="141"/>
      <c r="C1420" s="172" t="s">
        <v>3085</v>
      </c>
      <c r="D1420" s="216" t="s">
        <v>274</v>
      </c>
      <c r="E1420" s="173" t="s">
        <v>2404</v>
      </c>
      <c r="F1420" s="174" t="s">
        <v>2405</v>
      </c>
      <c r="G1420" s="175" t="s">
        <v>277</v>
      </c>
      <c r="H1420" s="176">
        <v>234.55</v>
      </c>
      <c r="I1420" s="177"/>
      <c r="J1420" s="176">
        <f>ROUND(I1420*H1420,2)</f>
        <v>0</v>
      </c>
      <c r="K1420" s="178"/>
      <c r="L1420" s="36"/>
      <c r="M1420" s="179" t="s">
        <v>1</v>
      </c>
      <c r="N1420" s="180" t="s">
        <v>41</v>
      </c>
      <c r="O1420" s="61"/>
      <c r="P1420" s="181">
        <f>O1420*H1420</f>
        <v>0</v>
      </c>
      <c r="Q1420" s="181">
        <v>4.8480000000000002E-2</v>
      </c>
      <c r="R1420" s="181">
        <f>Q1420*H1420</f>
        <v>11.370984000000002</v>
      </c>
      <c r="S1420" s="181">
        <v>0</v>
      </c>
      <c r="T1420" s="182">
        <f>S1420*H1420</f>
        <v>0</v>
      </c>
      <c r="U1420" s="35"/>
      <c r="V1420" s="35"/>
      <c r="W1420" s="35"/>
      <c r="X1420" s="35"/>
      <c r="Y1420" s="35"/>
      <c r="Z1420" s="35"/>
      <c r="AA1420" s="35"/>
      <c r="AB1420" s="35"/>
      <c r="AC1420" s="35"/>
      <c r="AD1420" s="35"/>
      <c r="AE1420" s="35"/>
      <c r="AR1420" s="183" t="s">
        <v>367</v>
      </c>
      <c r="AT1420" s="183" t="s">
        <v>274</v>
      </c>
      <c r="AU1420" s="183" t="s">
        <v>88</v>
      </c>
      <c r="AY1420" s="18" t="s">
        <v>271</v>
      </c>
      <c r="BE1420" s="105">
        <f>IF(N1420="základná",J1420,0)</f>
        <v>0</v>
      </c>
      <c r="BF1420" s="105">
        <f>IF(N1420="znížená",J1420,0)</f>
        <v>0</v>
      </c>
      <c r="BG1420" s="105">
        <f>IF(N1420="zákl. prenesená",J1420,0)</f>
        <v>0</v>
      </c>
      <c r="BH1420" s="105">
        <f>IF(N1420="zníž. prenesená",J1420,0)</f>
        <v>0</v>
      </c>
      <c r="BI1420" s="105">
        <f>IF(N1420="nulová",J1420,0)</f>
        <v>0</v>
      </c>
      <c r="BJ1420" s="18" t="s">
        <v>88</v>
      </c>
      <c r="BK1420" s="105">
        <f>ROUND(I1420*H1420,2)</f>
        <v>0</v>
      </c>
      <c r="BL1420" s="18" t="s">
        <v>367</v>
      </c>
      <c r="BM1420" s="183" t="s">
        <v>5178</v>
      </c>
    </row>
    <row r="1421" spans="1:65" s="16" customFormat="1" x14ac:dyDescent="0.1">
      <c r="B1421" s="209"/>
      <c r="D1421" s="185" t="s">
        <v>280</v>
      </c>
      <c r="E1421" s="210" t="s">
        <v>1</v>
      </c>
      <c r="F1421" s="211" t="s">
        <v>5147</v>
      </c>
      <c r="H1421" s="210" t="s">
        <v>1</v>
      </c>
      <c r="I1421" s="212"/>
      <c r="L1421" s="209"/>
      <c r="M1421" s="213"/>
      <c r="N1421" s="214"/>
      <c r="O1421" s="214"/>
      <c r="P1421" s="214"/>
      <c r="Q1421" s="214"/>
      <c r="R1421" s="214"/>
      <c r="S1421" s="214"/>
      <c r="T1421" s="215"/>
      <c r="AT1421" s="210" t="s">
        <v>280</v>
      </c>
      <c r="AU1421" s="210" t="s">
        <v>88</v>
      </c>
      <c r="AV1421" s="16" t="s">
        <v>82</v>
      </c>
      <c r="AW1421" s="16" t="s">
        <v>29</v>
      </c>
      <c r="AX1421" s="16" t="s">
        <v>75</v>
      </c>
      <c r="AY1421" s="210" t="s">
        <v>271</v>
      </c>
    </row>
    <row r="1422" spans="1:65" s="13" customFormat="1" x14ac:dyDescent="0.1">
      <c r="B1422" s="184"/>
      <c r="D1422" s="185" t="s">
        <v>280</v>
      </c>
      <c r="E1422" s="186" t="s">
        <v>1</v>
      </c>
      <c r="F1422" s="187" t="s">
        <v>5179</v>
      </c>
      <c r="H1422" s="188">
        <v>17</v>
      </c>
      <c r="I1422" s="189"/>
      <c r="L1422" s="184"/>
      <c r="M1422" s="190"/>
      <c r="N1422" s="191"/>
      <c r="O1422" s="191"/>
      <c r="P1422" s="191"/>
      <c r="Q1422" s="191"/>
      <c r="R1422" s="191"/>
      <c r="S1422" s="191"/>
      <c r="T1422" s="192"/>
      <c r="AT1422" s="186" t="s">
        <v>280</v>
      </c>
      <c r="AU1422" s="186" t="s">
        <v>88</v>
      </c>
      <c r="AV1422" s="13" t="s">
        <v>88</v>
      </c>
      <c r="AW1422" s="13" t="s">
        <v>29</v>
      </c>
      <c r="AX1422" s="13" t="s">
        <v>75</v>
      </c>
      <c r="AY1422" s="186" t="s">
        <v>271</v>
      </c>
    </row>
    <row r="1423" spans="1:65" s="13" customFormat="1" ht="19.5" x14ac:dyDescent="0.1">
      <c r="B1423" s="184"/>
      <c r="D1423" s="185" t="s">
        <v>280</v>
      </c>
      <c r="E1423" s="186" t="s">
        <v>1</v>
      </c>
      <c r="F1423" s="187" t="s">
        <v>5180</v>
      </c>
      <c r="H1423" s="188">
        <v>43.14</v>
      </c>
      <c r="I1423" s="189"/>
      <c r="L1423" s="184"/>
      <c r="M1423" s="190"/>
      <c r="N1423" s="191"/>
      <c r="O1423" s="191"/>
      <c r="P1423" s="191"/>
      <c r="Q1423" s="191"/>
      <c r="R1423" s="191"/>
      <c r="S1423" s="191"/>
      <c r="T1423" s="192"/>
      <c r="AT1423" s="186" t="s">
        <v>280</v>
      </c>
      <c r="AU1423" s="186" t="s">
        <v>88</v>
      </c>
      <c r="AV1423" s="13" t="s">
        <v>88</v>
      </c>
      <c r="AW1423" s="13" t="s">
        <v>29</v>
      </c>
      <c r="AX1423" s="13" t="s">
        <v>75</v>
      </c>
      <c r="AY1423" s="186" t="s">
        <v>271</v>
      </c>
    </row>
    <row r="1424" spans="1:65" s="13" customFormat="1" x14ac:dyDescent="0.1">
      <c r="B1424" s="184"/>
      <c r="D1424" s="185" t="s">
        <v>280</v>
      </c>
      <c r="E1424" s="186" t="s">
        <v>1</v>
      </c>
      <c r="F1424" s="187" t="s">
        <v>5181</v>
      </c>
      <c r="H1424" s="188">
        <v>17.600000000000001</v>
      </c>
      <c r="I1424" s="189"/>
      <c r="L1424" s="184"/>
      <c r="M1424" s="190"/>
      <c r="N1424" s="191"/>
      <c r="O1424" s="191"/>
      <c r="P1424" s="191"/>
      <c r="Q1424" s="191"/>
      <c r="R1424" s="191"/>
      <c r="S1424" s="191"/>
      <c r="T1424" s="192"/>
      <c r="AT1424" s="186" t="s">
        <v>280</v>
      </c>
      <c r="AU1424" s="186" t="s">
        <v>88</v>
      </c>
      <c r="AV1424" s="13" t="s">
        <v>88</v>
      </c>
      <c r="AW1424" s="13" t="s">
        <v>29</v>
      </c>
      <c r="AX1424" s="13" t="s">
        <v>75</v>
      </c>
      <c r="AY1424" s="186" t="s">
        <v>271</v>
      </c>
    </row>
    <row r="1425" spans="1:65" s="13" customFormat="1" x14ac:dyDescent="0.1">
      <c r="B1425" s="184"/>
      <c r="D1425" s="185" t="s">
        <v>280</v>
      </c>
      <c r="E1425" s="186" t="s">
        <v>1</v>
      </c>
      <c r="F1425" s="187" t="s">
        <v>5182</v>
      </c>
      <c r="H1425" s="188">
        <v>16.239999999999998</v>
      </c>
      <c r="I1425" s="189"/>
      <c r="L1425" s="184"/>
      <c r="M1425" s="190"/>
      <c r="N1425" s="191"/>
      <c r="O1425" s="191"/>
      <c r="P1425" s="191"/>
      <c r="Q1425" s="191"/>
      <c r="R1425" s="191"/>
      <c r="S1425" s="191"/>
      <c r="T1425" s="192"/>
      <c r="AT1425" s="186" t="s">
        <v>280</v>
      </c>
      <c r="AU1425" s="186" t="s">
        <v>88</v>
      </c>
      <c r="AV1425" s="13" t="s">
        <v>88</v>
      </c>
      <c r="AW1425" s="13" t="s">
        <v>29</v>
      </c>
      <c r="AX1425" s="13" t="s">
        <v>75</v>
      </c>
      <c r="AY1425" s="186" t="s">
        <v>271</v>
      </c>
    </row>
    <row r="1426" spans="1:65" s="13" customFormat="1" ht="19.5" x14ac:dyDescent="0.1">
      <c r="B1426" s="184"/>
      <c r="D1426" s="185" t="s">
        <v>280</v>
      </c>
      <c r="E1426" s="186" t="s">
        <v>1</v>
      </c>
      <c r="F1426" s="187" t="s">
        <v>5183</v>
      </c>
      <c r="H1426" s="188">
        <v>32.51</v>
      </c>
      <c r="I1426" s="189"/>
      <c r="L1426" s="184"/>
      <c r="M1426" s="190"/>
      <c r="N1426" s="191"/>
      <c r="O1426" s="191"/>
      <c r="P1426" s="191"/>
      <c r="Q1426" s="191"/>
      <c r="R1426" s="191"/>
      <c r="S1426" s="191"/>
      <c r="T1426" s="192"/>
      <c r="AT1426" s="186" t="s">
        <v>280</v>
      </c>
      <c r="AU1426" s="186" t="s">
        <v>88</v>
      </c>
      <c r="AV1426" s="13" t="s">
        <v>88</v>
      </c>
      <c r="AW1426" s="13" t="s">
        <v>29</v>
      </c>
      <c r="AX1426" s="13" t="s">
        <v>75</v>
      </c>
      <c r="AY1426" s="186" t="s">
        <v>271</v>
      </c>
    </row>
    <row r="1427" spans="1:65" s="13" customFormat="1" x14ac:dyDescent="0.1">
      <c r="B1427" s="184"/>
      <c r="D1427" s="185" t="s">
        <v>280</v>
      </c>
      <c r="E1427" s="186" t="s">
        <v>1</v>
      </c>
      <c r="F1427" s="187" t="s">
        <v>5184</v>
      </c>
      <c r="H1427" s="188">
        <v>16.72</v>
      </c>
      <c r="I1427" s="189"/>
      <c r="L1427" s="184"/>
      <c r="M1427" s="190"/>
      <c r="N1427" s="191"/>
      <c r="O1427" s="191"/>
      <c r="P1427" s="191"/>
      <c r="Q1427" s="191"/>
      <c r="R1427" s="191"/>
      <c r="S1427" s="191"/>
      <c r="T1427" s="192"/>
      <c r="AT1427" s="186" t="s">
        <v>280</v>
      </c>
      <c r="AU1427" s="186" t="s">
        <v>88</v>
      </c>
      <c r="AV1427" s="13" t="s">
        <v>88</v>
      </c>
      <c r="AW1427" s="13" t="s">
        <v>29</v>
      </c>
      <c r="AX1427" s="13" t="s">
        <v>75</v>
      </c>
      <c r="AY1427" s="186" t="s">
        <v>271</v>
      </c>
    </row>
    <row r="1428" spans="1:65" s="13" customFormat="1" x14ac:dyDescent="0.1">
      <c r="B1428" s="184"/>
      <c r="D1428" s="185" t="s">
        <v>280</v>
      </c>
      <c r="E1428" s="186" t="s">
        <v>1</v>
      </c>
      <c r="F1428" s="187" t="s">
        <v>5185</v>
      </c>
      <c r="H1428" s="188">
        <v>32.619999999999997</v>
      </c>
      <c r="I1428" s="189"/>
      <c r="L1428" s="184"/>
      <c r="M1428" s="190"/>
      <c r="N1428" s="191"/>
      <c r="O1428" s="191"/>
      <c r="P1428" s="191"/>
      <c r="Q1428" s="191"/>
      <c r="R1428" s="191"/>
      <c r="S1428" s="191"/>
      <c r="T1428" s="192"/>
      <c r="AT1428" s="186" t="s">
        <v>280</v>
      </c>
      <c r="AU1428" s="186" t="s">
        <v>88</v>
      </c>
      <c r="AV1428" s="13" t="s">
        <v>88</v>
      </c>
      <c r="AW1428" s="13" t="s">
        <v>29</v>
      </c>
      <c r="AX1428" s="13" t="s">
        <v>75</v>
      </c>
      <c r="AY1428" s="186" t="s">
        <v>271</v>
      </c>
    </row>
    <row r="1429" spans="1:65" s="13" customFormat="1" x14ac:dyDescent="0.1">
      <c r="B1429" s="184"/>
      <c r="D1429" s="185" t="s">
        <v>280</v>
      </c>
      <c r="E1429" s="186" t="s">
        <v>1</v>
      </c>
      <c r="F1429" s="187" t="s">
        <v>5186</v>
      </c>
      <c r="H1429" s="188">
        <v>16.89</v>
      </c>
      <c r="I1429" s="189"/>
      <c r="L1429" s="184"/>
      <c r="M1429" s="190"/>
      <c r="N1429" s="191"/>
      <c r="O1429" s="191"/>
      <c r="P1429" s="191"/>
      <c r="Q1429" s="191"/>
      <c r="R1429" s="191"/>
      <c r="S1429" s="191"/>
      <c r="T1429" s="192"/>
      <c r="AT1429" s="186" t="s">
        <v>280</v>
      </c>
      <c r="AU1429" s="186" t="s">
        <v>88</v>
      </c>
      <c r="AV1429" s="13" t="s">
        <v>88</v>
      </c>
      <c r="AW1429" s="13" t="s">
        <v>29</v>
      </c>
      <c r="AX1429" s="13" t="s">
        <v>75</v>
      </c>
      <c r="AY1429" s="186" t="s">
        <v>271</v>
      </c>
    </row>
    <row r="1430" spans="1:65" s="13" customFormat="1" x14ac:dyDescent="0.1">
      <c r="B1430" s="184"/>
      <c r="D1430" s="185" t="s">
        <v>280</v>
      </c>
      <c r="E1430" s="186" t="s">
        <v>1</v>
      </c>
      <c r="F1430" s="187" t="s">
        <v>5187</v>
      </c>
      <c r="H1430" s="188">
        <v>17</v>
      </c>
      <c r="I1430" s="189"/>
      <c r="L1430" s="184"/>
      <c r="M1430" s="190"/>
      <c r="N1430" s="191"/>
      <c r="O1430" s="191"/>
      <c r="P1430" s="191"/>
      <c r="Q1430" s="191"/>
      <c r="R1430" s="191"/>
      <c r="S1430" s="191"/>
      <c r="T1430" s="192"/>
      <c r="AT1430" s="186" t="s">
        <v>280</v>
      </c>
      <c r="AU1430" s="186" t="s">
        <v>88</v>
      </c>
      <c r="AV1430" s="13" t="s">
        <v>88</v>
      </c>
      <c r="AW1430" s="13" t="s">
        <v>29</v>
      </c>
      <c r="AX1430" s="13" t="s">
        <v>75</v>
      </c>
      <c r="AY1430" s="186" t="s">
        <v>271</v>
      </c>
    </row>
    <row r="1431" spans="1:65" s="13" customFormat="1" x14ac:dyDescent="0.1">
      <c r="B1431" s="184"/>
      <c r="D1431" s="185" t="s">
        <v>280</v>
      </c>
      <c r="E1431" s="186" t="s">
        <v>1</v>
      </c>
      <c r="F1431" s="187" t="s">
        <v>5188</v>
      </c>
      <c r="H1431" s="188">
        <v>13.66</v>
      </c>
      <c r="I1431" s="189"/>
      <c r="L1431" s="184"/>
      <c r="M1431" s="190"/>
      <c r="N1431" s="191"/>
      <c r="O1431" s="191"/>
      <c r="P1431" s="191"/>
      <c r="Q1431" s="191"/>
      <c r="R1431" s="191"/>
      <c r="S1431" s="191"/>
      <c r="T1431" s="192"/>
      <c r="AT1431" s="186" t="s">
        <v>280</v>
      </c>
      <c r="AU1431" s="186" t="s">
        <v>88</v>
      </c>
      <c r="AV1431" s="13" t="s">
        <v>88</v>
      </c>
      <c r="AW1431" s="13" t="s">
        <v>29</v>
      </c>
      <c r="AX1431" s="13" t="s">
        <v>75</v>
      </c>
      <c r="AY1431" s="186" t="s">
        <v>271</v>
      </c>
    </row>
    <row r="1432" spans="1:65" s="15" customFormat="1" x14ac:dyDescent="0.1">
      <c r="B1432" s="201"/>
      <c r="D1432" s="185" t="s">
        <v>280</v>
      </c>
      <c r="E1432" s="202" t="s">
        <v>4455</v>
      </c>
      <c r="F1432" s="203" t="s">
        <v>293</v>
      </c>
      <c r="H1432" s="204">
        <v>223.38</v>
      </c>
      <c r="I1432" s="205"/>
      <c r="L1432" s="201"/>
      <c r="M1432" s="206"/>
      <c r="N1432" s="207"/>
      <c r="O1432" s="207"/>
      <c r="P1432" s="207"/>
      <c r="Q1432" s="207"/>
      <c r="R1432" s="207"/>
      <c r="S1432" s="207"/>
      <c r="T1432" s="208"/>
      <c r="AT1432" s="202" t="s">
        <v>280</v>
      </c>
      <c r="AU1432" s="202" t="s">
        <v>88</v>
      </c>
      <c r="AV1432" s="15" t="s">
        <v>286</v>
      </c>
      <c r="AW1432" s="15" t="s">
        <v>29</v>
      </c>
      <c r="AX1432" s="15" t="s">
        <v>75</v>
      </c>
      <c r="AY1432" s="202" t="s">
        <v>271</v>
      </c>
    </row>
    <row r="1433" spans="1:65" s="13" customFormat="1" x14ac:dyDescent="0.1">
      <c r="B1433" s="184"/>
      <c r="D1433" s="185" t="s">
        <v>280</v>
      </c>
      <c r="E1433" s="186" t="s">
        <v>1</v>
      </c>
      <c r="F1433" s="187" t="s">
        <v>5189</v>
      </c>
      <c r="H1433" s="188">
        <v>11.17</v>
      </c>
      <c r="I1433" s="189"/>
      <c r="L1433" s="184"/>
      <c r="M1433" s="190"/>
      <c r="N1433" s="191"/>
      <c r="O1433" s="191"/>
      <c r="P1433" s="191"/>
      <c r="Q1433" s="191"/>
      <c r="R1433" s="191"/>
      <c r="S1433" s="191"/>
      <c r="T1433" s="192"/>
      <c r="AT1433" s="186" t="s">
        <v>280</v>
      </c>
      <c r="AU1433" s="186" t="s">
        <v>88</v>
      </c>
      <c r="AV1433" s="13" t="s">
        <v>88</v>
      </c>
      <c r="AW1433" s="13" t="s">
        <v>29</v>
      </c>
      <c r="AX1433" s="13" t="s">
        <v>75</v>
      </c>
      <c r="AY1433" s="186" t="s">
        <v>271</v>
      </c>
    </row>
    <row r="1434" spans="1:65" s="14" customFormat="1" x14ac:dyDescent="0.1">
      <c r="B1434" s="193"/>
      <c r="D1434" s="185" t="s">
        <v>280</v>
      </c>
      <c r="E1434" s="194" t="s">
        <v>1</v>
      </c>
      <c r="F1434" s="195" t="s">
        <v>282</v>
      </c>
      <c r="H1434" s="196">
        <v>234.55</v>
      </c>
      <c r="I1434" s="197"/>
      <c r="L1434" s="193"/>
      <c r="M1434" s="198"/>
      <c r="N1434" s="199"/>
      <c r="O1434" s="199"/>
      <c r="P1434" s="199"/>
      <c r="Q1434" s="199"/>
      <c r="R1434" s="199"/>
      <c r="S1434" s="199"/>
      <c r="T1434" s="200"/>
      <c r="AT1434" s="194" t="s">
        <v>280</v>
      </c>
      <c r="AU1434" s="194" t="s">
        <v>88</v>
      </c>
      <c r="AV1434" s="14" t="s">
        <v>278</v>
      </c>
      <c r="AW1434" s="14" t="s">
        <v>29</v>
      </c>
      <c r="AX1434" s="14" t="s">
        <v>82</v>
      </c>
      <c r="AY1434" s="194" t="s">
        <v>271</v>
      </c>
    </row>
    <row r="1435" spans="1:65" s="2" customFormat="1" ht="16.5" customHeight="1" x14ac:dyDescent="0.15">
      <c r="A1435" s="35"/>
      <c r="B1435" s="141"/>
      <c r="C1435" s="224" t="s">
        <v>5190</v>
      </c>
      <c r="D1435" s="240" t="s">
        <v>1138</v>
      </c>
      <c r="E1435" s="226" t="s">
        <v>2421</v>
      </c>
      <c r="F1435" s="227" t="s">
        <v>2422</v>
      </c>
      <c r="G1435" s="228" t="s">
        <v>277</v>
      </c>
      <c r="H1435" s="229">
        <v>239.24</v>
      </c>
      <c r="I1435" s="230"/>
      <c r="J1435" s="229">
        <f>ROUND(I1435*H1435,2)</f>
        <v>0</v>
      </c>
      <c r="K1435" s="231"/>
      <c r="L1435" s="232"/>
      <c r="M1435" s="233" t="s">
        <v>1</v>
      </c>
      <c r="N1435" s="234" t="s">
        <v>41</v>
      </c>
      <c r="O1435" s="61"/>
      <c r="P1435" s="181">
        <f>O1435*H1435</f>
        <v>0</v>
      </c>
      <c r="Q1435" s="181">
        <v>1.2E-2</v>
      </c>
      <c r="R1435" s="181">
        <f>Q1435*H1435</f>
        <v>2.8708800000000001</v>
      </c>
      <c r="S1435" s="181">
        <v>0</v>
      </c>
      <c r="T1435" s="182">
        <f>S1435*H1435</f>
        <v>0</v>
      </c>
      <c r="U1435" s="35"/>
      <c r="V1435" s="35"/>
      <c r="W1435" s="35"/>
      <c r="X1435" s="35"/>
      <c r="Y1435" s="35"/>
      <c r="Z1435" s="35"/>
      <c r="AA1435" s="35"/>
      <c r="AB1435" s="35"/>
      <c r="AC1435" s="35"/>
      <c r="AD1435" s="35"/>
      <c r="AE1435" s="35"/>
      <c r="AR1435" s="183" t="s">
        <v>478</v>
      </c>
      <c r="AT1435" s="183" t="s">
        <v>1138</v>
      </c>
      <c r="AU1435" s="183" t="s">
        <v>88</v>
      </c>
      <c r="AY1435" s="18" t="s">
        <v>271</v>
      </c>
      <c r="BE1435" s="105">
        <f>IF(N1435="základná",J1435,0)</f>
        <v>0</v>
      </c>
      <c r="BF1435" s="105">
        <f>IF(N1435="znížená",J1435,0)</f>
        <v>0</v>
      </c>
      <c r="BG1435" s="105">
        <f>IF(N1435="zákl. prenesená",J1435,0)</f>
        <v>0</v>
      </c>
      <c r="BH1435" s="105">
        <f>IF(N1435="zníž. prenesená",J1435,0)</f>
        <v>0</v>
      </c>
      <c r="BI1435" s="105">
        <f>IF(N1435="nulová",J1435,0)</f>
        <v>0</v>
      </c>
      <c r="BJ1435" s="18" t="s">
        <v>88</v>
      </c>
      <c r="BK1435" s="105">
        <f>ROUND(I1435*H1435,2)</f>
        <v>0</v>
      </c>
      <c r="BL1435" s="18" t="s">
        <v>367</v>
      </c>
      <c r="BM1435" s="183" t="s">
        <v>5191</v>
      </c>
    </row>
    <row r="1436" spans="1:65" s="13" customFormat="1" x14ac:dyDescent="0.1">
      <c r="B1436" s="184"/>
      <c r="D1436" s="185" t="s">
        <v>280</v>
      </c>
      <c r="F1436" s="187" t="s">
        <v>5192</v>
      </c>
      <c r="H1436" s="188">
        <v>239.24</v>
      </c>
      <c r="I1436" s="189"/>
      <c r="L1436" s="184"/>
      <c r="M1436" s="190"/>
      <c r="N1436" s="191"/>
      <c r="O1436" s="191"/>
      <c r="P1436" s="191"/>
      <c r="Q1436" s="191"/>
      <c r="R1436" s="191"/>
      <c r="S1436" s="191"/>
      <c r="T1436" s="192"/>
      <c r="AT1436" s="186" t="s">
        <v>280</v>
      </c>
      <c r="AU1436" s="186" t="s">
        <v>88</v>
      </c>
      <c r="AV1436" s="13" t="s">
        <v>88</v>
      </c>
      <c r="AW1436" s="13" t="s">
        <v>3</v>
      </c>
      <c r="AX1436" s="13" t="s">
        <v>82</v>
      </c>
      <c r="AY1436" s="186" t="s">
        <v>271</v>
      </c>
    </row>
    <row r="1437" spans="1:65" s="2" customFormat="1" ht="21.75" customHeight="1" x14ac:dyDescent="0.15">
      <c r="A1437" s="35"/>
      <c r="B1437" s="141"/>
      <c r="C1437" s="172" t="s">
        <v>3090</v>
      </c>
      <c r="D1437" s="172" t="s">
        <v>274</v>
      </c>
      <c r="E1437" s="173" t="s">
        <v>2426</v>
      </c>
      <c r="F1437" s="174" t="s">
        <v>2427</v>
      </c>
      <c r="G1437" s="175" t="s">
        <v>412</v>
      </c>
      <c r="H1437" s="176">
        <v>14.24</v>
      </c>
      <c r="I1437" s="177"/>
      <c r="J1437" s="176">
        <f>ROUND(I1437*H1437,2)</f>
        <v>0</v>
      </c>
      <c r="K1437" s="178"/>
      <c r="L1437" s="36"/>
      <c r="M1437" s="179" t="s">
        <v>1</v>
      </c>
      <c r="N1437" s="180" t="s">
        <v>41</v>
      </c>
      <c r="O1437" s="61"/>
      <c r="P1437" s="181">
        <f>O1437*H1437</f>
        <v>0</v>
      </c>
      <c r="Q1437" s="181">
        <v>0</v>
      </c>
      <c r="R1437" s="181">
        <f>Q1437*H1437</f>
        <v>0</v>
      </c>
      <c r="S1437" s="181">
        <v>0</v>
      </c>
      <c r="T1437" s="182">
        <f>S1437*H1437</f>
        <v>0</v>
      </c>
      <c r="U1437" s="35"/>
      <c r="V1437" s="35"/>
      <c r="W1437" s="35"/>
      <c r="X1437" s="35"/>
      <c r="Y1437" s="35"/>
      <c r="Z1437" s="35"/>
      <c r="AA1437" s="35"/>
      <c r="AB1437" s="35"/>
      <c r="AC1437" s="35"/>
      <c r="AD1437" s="35"/>
      <c r="AE1437" s="35"/>
      <c r="AR1437" s="183" t="s">
        <v>367</v>
      </c>
      <c r="AT1437" s="183" t="s">
        <v>274</v>
      </c>
      <c r="AU1437" s="183" t="s">
        <v>88</v>
      </c>
      <c r="AY1437" s="18" t="s">
        <v>271</v>
      </c>
      <c r="BE1437" s="105">
        <f>IF(N1437="základná",J1437,0)</f>
        <v>0</v>
      </c>
      <c r="BF1437" s="105">
        <f>IF(N1437="znížená",J1437,0)</f>
        <v>0</v>
      </c>
      <c r="BG1437" s="105">
        <f>IF(N1437="zákl. prenesená",J1437,0)</f>
        <v>0</v>
      </c>
      <c r="BH1437" s="105">
        <f>IF(N1437="zníž. prenesená",J1437,0)</f>
        <v>0</v>
      </c>
      <c r="BI1437" s="105">
        <f>IF(N1437="nulová",J1437,0)</f>
        <v>0</v>
      </c>
      <c r="BJ1437" s="18" t="s">
        <v>88</v>
      </c>
      <c r="BK1437" s="105">
        <f>ROUND(I1437*H1437,2)</f>
        <v>0</v>
      </c>
      <c r="BL1437" s="18" t="s">
        <v>367</v>
      </c>
      <c r="BM1437" s="183" t="s">
        <v>5193</v>
      </c>
    </row>
    <row r="1438" spans="1:65" s="12" customFormat="1" ht="22.9" customHeight="1" x14ac:dyDescent="0.15">
      <c r="B1438" s="159"/>
      <c r="D1438" s="160" t="s">
        <v>74</v>
      </c>
      <c r="E1438" s="170" t="s">
        <v>2429</v>
      </c>
      <c r="F1438" s="170" t="s">
        <v>2430</v>
      </c>
      <c r="I1438" s="162"/>
      <c r="J1438" s="171">
        <f>BK1438</f>
        <v>0</v>
      </c>
      <c r="L1438" s="159"/>
      <c r="M1438" s="164"/>
      <c r="N1438" s="165"/>
      <c r="O1438" s="165"/>
      <c r="P1438" s="166">
        <f>SUM(P1439:P1474)</f>
        <v>0</v>
      </c>
      <c r="Q1438" s="165"/>
      <c r="R1438" s="166">
        <f>SUM(R1439:R1474)</f>
        <v>0.24658720000000001</v>
      </c>
      <c r="S1438" s="165"/>
      <c r="T1438" s="167">
        <f>SUM(T1439:T1474)</f>
        <v>0</v>
      </c>
      <c r="AR1438" s="160" t="s">
        <v>88</v>
      </c>
      <c r="AT1438" s="168" t="s">
        <v>74</v>
      </c>
      <c r="AU1438" s="168" t="s">
        <v>82</v>
      </c>
      <c r="AY1438" s="160" t="s">
        <v>271</v>
      </c>
      <c r="BK1438" s="169">
        <f>SUM(BK1439:BK1474)</f>
        <v>0</v>
      </c>
    </row>
    <row r="1439" spans="1:65" s="2" customFormat="1" ht="16.5" customHeight="1" x14ac:dyDescent="0.15">
      <c r="A1439" s="35"/>
      <c r="B1439" s="141"/>
      <c r="C1439" s="172" t="s">
        <v>5194</v>
      </c>
      <c r="D1439" s="172" t="s">
        <v>274</v>
      </c>
      <c r="E1439" s="173" t="s">
        <v>2432</v>
      </c>
      <c r="F1439" s="174" t="s">
        <v>5195</v>
      </c>
      <c r="G1439" s="175" t="s">
        <v>277</v>
      </c>
      <c r="H1439" s="176">
        <v>39.46</v>
      </c>
      <c r="I1439" s="177"/>
      <c r="J1439" s="176">
        <f>ROUND(I1439*H1439,2)</f>
        <v>0</v>
      </c>
      <c r="K1439" s="178"/>
      <c r="L1439" s="36"/>
      <c r="M1439" s="179" t="s">
        <v>1</v>
      </c>
      <c r="N1439" s="180" t="s">
        <v>41</v>
      </c>
      <c r="O1439" s="61"/>
      <c r="P1439" s="181">
        <f>O1439*H1439</f>
        <v>0</v>
      </c>
      <c r="Q1439" s="181">
        <v>5.5000000000000003E-4</v>
      </c>
      <c r="R1439" s="181">
        <f>Q1439*H1439</f>
        <v>2.1703E-2</v>
      </c>
      <c r="S1439" s="181">
        <v>0</v>
      </c>
      <c r="T1439" s="182">
        <f>S1439*H1439</f>
        <v>0</v>
      </c>
      <c r="U1439" s="35"/>
      <c r="V1439" s="35"/>
      <c r="W1439" s="35"/>
      <c r="X1439" s="35"/>
      <c r="Y1439" s="35"/>
      <c r="Z1439" s="35"/>
      <c r="AA1439" s="35"/>
      <c r="AB1439" s="35"/>
      <c r="AC1439" s="35"/>
      <c r="AD1439" s="35"/>
      <c r="AE1439" s="35"/>
      <c r="AR1439" s="183" t="s">
        <v>367</v>
      </c>
      <c r="AT1439" s="183" t="s">
        <v>274</v>
      </c>
      <c r="AU1439" s="183" t="s">
        <v>88</v>
      </c>
      <c r="AY1439" s="18" t="s">
        <v>271</v>
      </c>
      <c r="BE1439" s="105">
        <f>IF(N1439="základná",J1439,0)</f>
        <v>0</v>
      </c>
      <c r="BF1439" s="105">
        <f>IF(N1439="znížená",J1439,0)</f>
        <v>0</v>
      </c>
      <c r="BG1439" s="105">
        <f>IF(N1439="zákl. prenesená",J1439,0)</f>
        <v>0</v>
      </c>
      <c r="BH1439" s="105">
        <f>IF(N1439="zníž. prenesená",J1439,0)</f>
        <v>0</v>
      </c>
      <c r="BI1439" s="105">
        <f>IF(N1439="nulová",J1439,0)</f>
        <v>0</v>
      </c>
      <c r="BJ1439" s="18" t="s">
        <v>88</v>
      </c>
      <c r="BK1439" s="105">
        <f>ROUND(I1439*H1439,2)</f>
        <v>0</v>
      </c>
      <c r="BL1439" s="18" t="s">
        <v>367</v>
      </c>
      <c r="BM1439" s="183" t="s">
        <v>5196</v>
      </c>
    </row>
    <row r="1440" spans="1:65" s="13" customFormat="1" x14ac:dyDescent="0.1">
      <c r="B1440" s="184"/>
      <c r="D1440" s="185" t="s">
        <v>280</v>
      </c>
      <c r="E1440" s="186" t="s">
        <v>1</v>
      </c>
      <c r="F1440" s="187" t="s">
        <v>5197</v>
      </c>
      <c r="H1440" s="188">
        <v>5.18</v>
      </c>
      <c r="I1440" s="189"/>
      <c r="L1440" s="184"/>
      <c r="M1440" s="190"/>
      <c r="N1440" s="191"/>
      <c r="O1440" s="191"/>
      <c r="P1440" s="191"/>
      <c r="Q1440" s="191"/>
      <c r="R1440" s="191"/>
      <c r="S1440" s="191"/>
      <c r="T1440" s="192"/>
      <c r="AT1440" s="186" t="s">
        <v>280</v>
      </c>
      <c r="AU1440" s="186" t="s">
        <v>88</v>
      </c>
      <c r="AV1440" s="13" t="s">
        <v>88</v>
      </c>
      <c r="AW1440" s="13" t="s">
        <v>29</v>
      </c>
      <c r="AX1440" s="13" t="s">
        <v>75</v>
      </c>
      <c r="AY1440" s="186" t="s">
        <v>271</v>
      </c>
    </row>
    <row r="1441" spans="1:65" s="13" customFormat="1" x14ac:dyDescent="0.1">
      <c r="B1441" s="184"/>
      <c r="D1441" s="185" t="s">
        <v>280</v>
      </c>
      <c r="E1441" s="186" t="s">
        <v>1</v>
      </c>
      <c r="F1441" s="187" t="s">
        <v>5198</v>
      </c>
      <c r="H1441" s="188">
        <v>16.2</v>
      </c>
      <c r="I1441" s="189"/>
      <c r="L1441" s="184"/>
      <c r="M1441" s="190"/>
      <c r="N1441" s="191"/>
      <c r="O1441" s="191"/>
      <c r="P1441" s="191"/>
      <c r="Q1441" s="191"/>
      <c r="R1441" s="191"/>
      <c r="S1441" s="191"/>
      <c r="T1441" s="192"/>
      <c r="AT1441" s="186" t="s">
        <v>280</v>
      </c>
      <c r="AU1441" s="186" t="s">
        <v>88</v>
      </c>
      <c r="AV1441" s="13" t="s">
        <v>88</v>
      </c>
      <c r="AW1441" s="13" t="s">
        <v>29</v>
      </c>
      <c r="AX1441" s="13" t="s">
        <v>75</v>
      </c>
      <c r="AY1441" s="186" t="s">
        <v>271</v>
      </c>
    </row>
    <row r="1442" spans="1:65" s="13" customFormat="1" x14ac:dyDescent="0.1">
      <c r="B1442" s="184"/>
      <c r="D1442" s="185" t="s">
        <v>280</v>
      </c>
      <c r="E1442" s="186" t="s">
        <v>1</v>
      </c>
      <c r="F1442" s="187" t="s">
        <v>5199</v>
      </c>
      <c r="H1442" s="188">
        <v>16.2</v>
      </c>
      <c r="I1442" s="189"/>
      <c r="L1442" s="184"/>
      <c r="M1442" s="190"/>
      <c r="N1442" s="191"/>
      <c r="O1442" s="191"/>
      <c r="P1442" s="191"/>
      <c r="Q1442" s="191"/>
      <c r="R1442" s="191"/>
      <c r="S1442" s="191"/>
      <c r="T1442" s="192"/>
      <c r="AT1442" s="186" t="s">
        <v>280</v>
      </c>
      <c r="AU1442" s="186" t="s">
        <v>88</v>
      </c>
      <c r="AV1442" s="13" t="s">
        <v>88</v>
      </c>
      <c r="AW1442" s="13" t="s">
        <v>29</v>
      </c>
      <c r="AX1442" s="13" t="s">
        <v>75</v>
      </c>
      <c r="AY1442" s="186" t="s">
        <v>271</v>
      </c>
    </row>
    <row r="1443" spans="1:65" s="15" customFormat="1" x14ac:dyDescent="0.1">
      <c r="B1443" s="201"/>
      <c r="D1443" s="185" t="s">
        <v>280</v>
      </c>
      <c r="E1443" s="202" t="s">
        <v>4431</v>
      </c>
      <c r="F1443" s="203" t="s">
        <v>293</v>
      </c>
      <c r="H1443" s="204">
        <v>37.58</v>
      </c>
      <c r="I1443" s="205"/>
      <c r="L1443" s="201"/>
      <c r="M1443" s="206"/>
      <c r="N1443" s="207"/>
      <c r="O1443" s="207"/>
      <c r="P1443" s="207"/>
      <c r="Q1443" s="207"/>
      <c r="R1443" s="207"/>
      <c r="S1443" s="207"/>
      <c r="T1443" s="208"/>
      <c r="AT1443" s="202" t="s">
        <v>280</v>
      </c>
      <c r="AU1443" s="202" t="s">
        <v>88</v>
      </c>
      <c r="AV1443" s="15" t="s">
        <v>286</v>
      </c>
      <c r="AW1443" s="15" t="s">
        <v>29</v>
      </c>
      <c r="AX1443" s="15" t="s">
        <v>75</v>
      </c>
      <c r="AY1443" s="202" t="s">
        <v>271</v>
      </c>
    </row>
    <row r="1444" spans="1:65" s="13" customFormat="1" x14ac:dyDescent="0.1">
      <c r="B1444" s="184"/>
      <c r="D1444" s="185" t="s">
        <v>280</v>
      </c>
      <c r="E1444" s="186" t="s">
        <v>1</v>
      </c>
      <c r="F1444" s="187" t="s">
        <v>5200</v>
      </c>
      <c r="H1444" s="188">
        <v>1.88</v>
      </c>
      <c r="I1444" s="189"/>
      <c r="L1444" s="184"/>
      <c r="M1444" s="190"/>
      <c r="N1444" s="191"/>
      <c r="O1444" s="191"/>
      <c r="P1444" s="191"/>
      <c r="Q1444" s="191"/>
      <c r="R1444" s="191"/>
      <c r="S1444" s="191"/>
      <c r="T1444" s="192"/>
      <c r="AT1444" s="186" t="s">
        <v>280</v>
      </c>
      <c r="AU1444" s="186" t="s">
        <v>88</v>
      </c>
      <c r="AV1444" s="13" t="s">
        <v>88</v>
      </c>
      <c r="AW1444" s="13" t="s">
        <v>29</v>
      </c>
      <c r="AX1444" s="13" t="s">
        <v>75</v>
      </c>
      <c r="AY1444" s="186" t="s">
        <v>271</v>
      </c>
    </row>
    <row r="1445" spans="1:65" s="14" customFormat="1" x14ac:dyDescent="0.1">
      <c r="B1445" s="193"/>
      <c r="D1445" s="185" t="s">
        <v>280</v>
      </c>
      <c r="E1445" s="194" t="s">
        <v>1</v>
      </c>
      <c r="F1445" s="195" t="s">
        <v>282</v>
      </c>
      <c r="H1445" s="196">
        <v>39.46</v>
      </c>
      <c r="I1445" s="197"/>
      <c r="L1445" s="193"/>
      <c r="M1445" s="198"/>
      <c r="N1445" s="199"/>
      <c r="O1445" s="199"/>
      <c r="P1445" s="199"/>
      <c r="Q1445" s="199"/>
      <c r="R1445" s="199"/>
      <c r="S1445" s="199"/>
      <c r="T1445" s="200"/>
      <c r="AT1445" s="194" t="s">
        <v>280</v>
      </c>
      <c r="AU1445" s="194" t="s">
        <v>88</v>
      </c>
      <c r="AV1445" s="14" t="s">
        <v>278</v>
      </c>
      <c r="AW1445" s="14" t="s">
        <v>29</v>
      </c>
      <c r="AX1445" s="14" t="s">
        <v>82</v>
      </c>
      <c r="AY1445" s="194" t="s">
        <v>271</v>
      </c>
    </row>
    <row r="1446" spans="1:65" s="2" customFormat="1" ht="21.75" customHeight="1" x14ac:dyDescent="0.15">
      <c r="A1446" s="35"/>
      <c r="B1446" s="141"/>
      <c r="C1446" s="172" t="s">
        <v>3093</v>
      </c>
      <c r="D1446" s="172" t="s">
        <v>274</v>
      </c>
      <c r="E1446" s="173" t="s">
        <v>2440</v>
      </c>
      <c r="F1446" s="174" t="s">
        <v>5201</v>
      </c>
      <c r="G1446" s="175" t="s">
        <v>277</v>
      </c>
      <c r="H1446" s="176">
        <v>157.11000000000001</v>
      </c>
      <c r="I1446" s="177"/>
      <c r="J1446" s="176">
        <f>ROUND(I1446*H1446,2)</f>
        <v>0</v>
      </c>
      <c r="K1446" s="178"/>
      <c r="L1446" s="36"/>
      <c r="M1446" s="179" t="s">
        <v>1</v>
      </c>
      <c r="N1446" s="180" t="s">
        <v>41</v>
      </c>
      <c r="O1446" s="61"/>
      <c r="P1446" s="181">
        <f>O1446*H1446</f>
        <v>0</v>
      </c>
      <c r="Q1446" s="181">
        <v>5.4000000000000001E-4</v>
      </c>
      <c r="R1446" s="181">
        <f>Q1446*H1446</f>
        <v>8.4839400000000009E-2</v>
      </c>
      <c r="S1446" s="181">
        <v>0</v>
      </c>
      <c r="T1446" s="182">
        <f>S1446*H1446</f>
        <v>0</v>
      </c>
      <c r="U1446" s="35"/>
      <c r="V1446" s="35"/>
      <c r="W1446" s="35"/>
      <c r="X1446" s="35"/>
      <c r="Y1446" s="35"/>
      <c r="Z1446" s="35"/>
      <c r="AA1446" s="35"/>
      <c r="AB1446" s="35"/>
      <c r="AC1446" s="35"/>
      <c r="AD1446" s="35"/>
      <c r="AE1446" s="35"/>
      <c r="AR1446" s="183" t="s">
        <v>367</v>
      </c>
      <c r="AT1446" s="183" t="s">
        <v>274</v>
      </c>
      <c r="AU1446" s="183" t="s">
        <v>88</v>
      </c>
      <c r="AY1446" s="18" t="s">
        <v>271</v>
      </c>
      <c r="BE1446" s="105">
        <f>IF(N1446="základná",J1446,0)</f>
        <v>0</v>
      </c>
      <c r="BF1446" s="105">
        <f>IF(N1446="znížená",J1446,0)</f>
        <v>0</v>
      </c>
      <c r="BG1446" s="105">
        <f>IF(N1446="zákl. prenesená",J1446,0)</f>
        <v>0</v>
      </c>
      <c r="BH1446" s="105">
        <f>IF(N1446="zníž. prenesená",J1446,0)</f>
        <v>0</v>
      </c>
      <c r="BI1446" s="105">
        <f>IF(N1446="nulová",J1446,0)</f>
        <v>0</v>
      </c>
      <c r="BJ1446" s="18" t="s">
        <v>88</v>
      </c>
      <c r="BK1446" s="105">
        <f>ROUND(I1446*H1446,2)</f>
        <v>0</v>
      </c>
      <c r="BL1446" s="18" t="s">
        <v>367</v>
      </c>
      <c r="BM1446" s="183" t="s">
        <v>5202</v>
      </c>
    </row>
    <row r="1447" spans="1:65" s="13" customFormat="1" x14ac:dyDescent="0.1">
      <c r="B1447" s="184"/>
      <c r="D1447" s="185" t="s">
        <v>280</v>
      </c>
      <c r="E1447" s="186" t="s">
        <v>1</v>
      </c>
      <c r="F1447" s="187" t="s">
        <v>2443</v>
      </c>
      <c r="H1447" s="188">
        <v>9.69</v>
      </c>
      <c r="I1447" s="189"/>
      <c r="L1447" s="184"/>
      <c r="M1447" s="190"/>
      <c r="N1447" s="191"/>
      <c r="O1447" s="191"/>
      <c r="P1447" s="191"/>
      <c r="Q1447" s="191"/>
      <c r="R1447" s="191"/>
      <c r="S1447" s="191"/>
      <c r="T1447" s="192"/>
      <c r="AT1447" s="186" t="s">
        <v>280</v>
      </c>
      <c r="AU1447" s="186" t="s">
        <v>88</v>
      </c>
      <c r="AV1447" s="13" t="s">
        <v>88</v>
      </c>
      <c r="AW1447" s="13" t="s">
        <v>29</v>
      </c>
      <c r="AX1447" s="13" t="s">
        <v>75</v>
      </c>
      <c r="AY1447" s="186" t="s">
        <v>271</v>
      </c>
    </row>
    <row r="1448" spans="1:65" s="13" customFormat="1" x14ac:dyDescent="0.1">
      <c r="B1448" s="184"/>
      <c r="D1448" s="185" t="s">
        <v>280</v>
      </c>
      <c r="E1448" s="186" t="s">
        <v>1</v>
      </c>
      <c r="F1448" s="187" t="s">
        <v>5203</v>
      </c>
      <c r="H1448" s="188">
        <v>11.88</v>
      </c>
      <c r="I1448" s="189"/>
      <c r="L1448" s="184"/>
      <c r="M1448" s="190"/>
      <c r="N1448" s="191"/>
      <c r="O1448" s="191"/>
      <c r="P1448" s="191"/>
      <c r="Q1448" s="191"/>
      <c r="R1448" s="191"/>
      <c r="S1448" s="191"/>
      <c r="T1448" s="192"/>
      <c r="AT1448" s="186" t="s">
        <v>280</v>
      </c>
      <c r="AU1448" s="186" t="s">
        <v>88</v>
      </c>
      <c r="AV1448" s="13" t="s">
        <v>88</v>
      </c>
      <c r="AW1448" s="13" t="s">
        <v>29</v>
      </c>
      <c r="AX1448" s="13" t="s">
        <v>75</v>
      </c>
      <c r="AY1448" s="186" t="s">
        <v>271</v>
      </c>
    </row>
    <row r="1449" spans="1:65" s="13" customFormat="1" x14ac:dyDescent="0.1">
      <c r="B1449" s="184"/>
      <c r="D1449" s="185" t="s">
        <v>280</v>
      </c>
      <c r="E1449" s="186" t="s">
        <v>1</v>
      </c>
      <c r="F1449" s="187" t="s">
        <v>5204</v>
      </c>
      <c r="H1449" s="188">
        <v>13.24</v>
      </c>
      <c r="I1449" s="189"/>
      <c r="L1449" s="184"/>
      <c r="M1449" s="190"/>
      <c r="N1449" s="191"/>
      <c r="O1449" s="191"/>
      <c r="P1449" s="191"/>
      <c r="Q1449" s="191"/>
      <c r="R1449" s="191"/>
      <c r="S1449" s="191"/>
      <c r="T1449" s="192"/>
      <c r="AT1449" s="186" t="s">
        <v>280</v>
      </c>
      <c r="AU1449" s="186" t="s">
        <v>88</v>
      </c>
      <c r="AV1449" s="13" t="s">
        <v>88</v>
      </c>
      <c r="AW1449" s="13" t="s">
        <v>29</v>
      </c>
      <c r="AX1449" s="13" t="s">
        <v>75</v>
      </c>
      <c r="AY1449" s="186" t="s">
        <v>271</v>
      </c>
    </row>
    <row r="1450" spans="1:65" s="13" customFormat="1" x14ac:dyDescent="0.1">
      <c r="B1450" s="184"/>
      <c r="D1450" s="185" t="s">
        <v>280</v>
      </c>
      <c r="E1450" s="186" t="s">
        <v>1</v>
      </c>
      <c r="F1450" s="187" t="s">
        <v>5205</v>
      </c>
      <c r="H1450" s="188">
        <v>37.47</v>
      </c>
      <c r="I1450" s="189"/>
      <c r="L1450" s="184"/>
      <c r="M1450" s="190"/>
      <c r="N1450" s="191"/>
      <c r="O1450" s="191"/>
      <c r="P1450" s="191"/>
      <c r="Q1450" s="191"/>
      <c r="R1450" s="191"/>
      <c r="S1450" s="191"/>
      <c r="T1450" s="192"/>
      <c r="AT1450" s="186" t="s">
        <v>280</v>
      </c>
      <c r="AU1450" s="186" t="s">
        <v>88</v>
      </c>
      <c r="AV1450" s="13" t="s">
        <v>88</v>
      </c>
      <c r="AW1450" s="13" t="s">
        <v>29</v>
      </c>
      <c r="AX1450" s="13" t="s">
        <v>75</v>
      </c>
      <c r="AY1450" s="186" t="s">
        <v>271</v>
      </c>
    </row>
    <row r="1451" spans="1:65" s="13" customFormat="1" x14ac:dyDescent="0.1">
      <c r="B1451" s="184"/>
      <c r="D1451" s="185" t="s">
        <v>280</v>
      </c>
      <c r="E1451" s="186" t="s">
        <v>1</v>
      </c>
      <c r="F1451" s="187" t="s">
        <v>5206</v>
      </c>
      <c r="H1451" s="188">
        <v>30.57</v>
      </c>
      <c r="I1451" s="189"/>
      <c r="L1451" s="184"/>
      <c r="M1451" s="190"/>
      <c r="N1451" s="191"/>
      <c r="O1451" s="191"/>
      <c r="P1451" s="191"/>
      <c r="Q1451" s="191"/>
      <c r="R1451" s="191"/>
      <c r="S1451" s="191"/>
      <c r="T1451" s="192"/>
      <c r="AT1451" s="186" t="s">
        <v>280</v>
      </c>
      <c r="AU1451" s="186" t="s">
        <v>88</v>
      </c>
      <c r="AV1451" s="13" t="s">
        <v>88</v>
      </c>
      <c r="AW1451" s="13" t="s">
        <v>29</v>
      </c>
      <c r="AX1451" s="13" t="s">
        <v>75</v>
      </c>
      <c r="AY1451" s="186" t="s">
        <v>271</v>
      </c>
    </row>
    <row r="1452" spans="1:65" s="13" customFormat="1" x14ac:dyDescent="0.1">
      <c r="B1452" s="184"/>
      <c r="D1452" s="185" t="s">
        <v>280</v>
      </c>
      <c r="E1452" s="186" t="s">
        <v>1</v>
      </c>
      <c r="F1452" s="187" t="s">
        <v>5207</v>
      </c>
      <c r="H1452" s="188">
        <v>34.29</v>
      </c>
      <c r="I1452" s="189"/>
      <c r="L1452" s="184"/>
      <c r="M1452" s="190"/>
      <c r="N1452" s="191"/>
      <c r="O1452" s="191"/>
      <c r="P1452" s="191"/>
      <c r="Q1452" s="191"/>
      <c r="R1452" s="191"/>
      <c r="S1452" s="191"/>
      <c r="T1452" s="192"/>
      <c r="AT1452" s="186" t="s">
        <v>280</v>
      </c>
      <c r="AU1452" s="186" t="s">
        <v>88</v>
      </c>
      <c r="AV1452" s="13" t="s">
        <v>88</v>
      </c>
      <c r="AW1452" s="13" t="s">
        <v>29</v>
      </c>
      <c r="AX1452" s="13" t="s">
        <v>75</v>
      </c>
      <c r="AY1452" s="186" t="s">
        <v>271</v>
      </c>
    </row>
    <row r="1453" spans="1:65" s="13" customFormat="1" x14ac:dyDescent="0.1">
      <c r="B1453" s="184"/>
      <c r="D1453" s="185" t="s">
        <v>280</v>
      </c>
      <c r="E1453" s="186" t="s">
        <v>1</v>
      </c>
      <c r="F1453" s="187" t="s">
        <v>5208</v>
      </c>
      <c r="H1453" s="188">
        <v>12.49</v>
      </c>
      <c r="I1453" s="189"/>
      <c r="L1453" s="184"/>
      <c r="M1453" s="190"/>
      <c r="N1453" s="191"/>
      <c r="O1453" s="191"/>
      <c r="P1453" s="191"/>
      <c r="Q1453" s="191"/>
      <c r="R1453" s="191"/>
      <c r="S1453" s="191"/>
      <c r="T1453" s="192"/>
      <c r="AT1453" s="186" t="s">
        <v>280</v>
      </c>
      <c r="AU1453" s="186" t="s">
        <v>88</v>
      </c>
      <c r="AV1453" s="13" t="s">
        <v>88</v>
      </c>
      <c r="AW1453" s="13" t="s">
        <v>29</v>
      </c>
      <c r="AX1453" s="13" t="s">
        <v>75</v>
      </c>
      <c r="AY1453" s="186" t="s">
        <v>271</v>
      </c>
    </row>
    <row r="1454" spans="1:65" s="15" customFormat="1" x14ac:dyDescent="0.1">
      <c r="B1454" s="201"/>
      <c r="D1454" s="185" t="s">
        <v>280</v>
      </c>
      <c r="E1454" s="202" t="s">
        <v>4429</v>
      </c>
      <c r="F1454" s="203" t="s">
        <v>293</v>
      </c>
      <c r="H1454" s="204">
        <v>149.63</v>
      </c>
      <c r="I1454" s="205"/>
      <c r="L1454" s="201"/>
      <c r="M1454" s="206"/>
      <c r="N1454" s="207"/>
      <c r="O1454" s="207"/>
      <c r="P1454" s="207"/>
      <c r="Q1454" s="207"/>
      <c r="R1454" s="207"/>
      <c r="S1454" s="207"/>
      <c r="T1454" s="208"/>
      <c r="AT1454" s="202" t="s">
        <v>280</v>
      </c>
      <c r="AU1454" s="202" t="s">
        <v>88</v>
      </c>
      <c r="AV1454" s="15" t="s">
        <v>286</v>
      </c>
      <c r="AW1454" s="15" t="s">
        <v>29</v>
      </c>
      <c r="AX1454" s="15" t="s">
        <v>75</v>
      </c>
      <c r="AY1454" s="202" t="s">
        <v>271</v>
      </c>
    </row>
    <row r="1455" spans="1:65" s="13" customFormat="1" x14ac:dyDescent="0.1">
      <c r="B1455" s="184"/>
      <c r="D1455" s="185" t="s">
        <v>280</v>
      </c>
      <c r="E1455" s="186" t="s">
        <v>1</v>
      </c>
      <c r="F1455" s="187" t="s">
        <v>5209</v>
      </c>
      <c r="H1455" s="188">
        <v>7.48</v>
      </c>
      <c r="I1455" s="189"/>
      <c r="L1455" s="184"/>
      <c r="M1455" s="190"/>
      <c r="N1455" s="191"/>
      <c r="O1455" s="191"/>
      <c r="P1455" s="191"/>
      <c r="Q1455" s="191"/>
      <c r="R1455" s="191"/>
      <c r="S1455" s="191"/>
      <c r="T1455" s="192"/>
      <c r="AT1455" s="186" t="s">
        <v>280</v>
      </c>
      <c r="AU1455" s="186" t="s">
        <v>88</v>
      </c>
      <c r="AV1455" s="13" t="s">
        <v>88</v>
      </c>
      <c r="AW1455" s="13" t="s">
        <v>29</v>
      </c>
      <c r="AX1455" s="13" t="s">
        <v>75</v>
      </c>
      <c r="AY1455" s="186" t="s">
        <v>271</v>
      </c>
    </row>
    <row r="1456" spans="1:65" s="14" customFormat="1" x14ac:dyDescent="0.1">
      <c r="B1456" s="193"/>
      <c r="D1456" s="185" t="s">
        <v>280</v>
      </c>
      <c r="E1456" s="194" t="s">
        <v>1</v>
      </c>
      <c r="F1456" s="195" t="s">
        <v>282</v>
      </c>
      <c r="H1456" s="196">
        <v>157.11000000000001</v>
      </c>
      <c r="I1456" s="197"/>
      <c r="L1456" s="193"/>
      <c r="M1456" s="198"/>
      <c r="N1456" s="199"/>
      <c r="O1456" s="199"/>
      <c r="P1456" s="199"/>
      <c r="Q1456" s="199"/>
      <c r="R1456" s="199"/>
      <c r="S1456" s="199"/>
      <c r="T1456" s="200"/>
      <c r="AT1456" s="194" t="s">
        <v>280</v>
      </c>
      <c r="AU1456" s="194" t="s">
        <v>88</v>
      </c>
      <c r="AV1456" s="14" t="s">
        <v>278</v>
      </c>
      <c r="AW1456" s="14" t="s">
        <v>29</v>
      </c>
      <c r="AX1456" s="14" t="s">
        <v>82</v>
      </c>
      <c r="AY1456" s="194" t="s">
        <v>271</v>
      </c>
    </row>
    <row r="1457" spans="1:65" s="2" customFormat="1" ht="16.5" customHeight="1" x14ac:dyDescent="0.15">
      <c r="A1457" s="35"/>
      <c r="B1457" s="141"/>
      <c r="C1457" s="172" t="s">
        <v>5210</v>
      </c>
      <c r="D1457" s="172" t="s">
        <v>274</v>
      </c>
      <c r="E1457" s="173" t="s">
        <v>2456</v>
      </c>
      <c r="F1457" s="174" t="s">
        <v>2457</v>
      </c>
      <c r="G1457" s="175" t="s">
        <v>277</v>
      </c>
      <c r="H1457" s="176">
        <v>125.04</v>
      </c>
      <c r="I1457" s="177"/>
      <c r="J1457" s="176">
        <f>ROUND(I1457*H1457,2)</f>
        <v>0</v>
      </c>
      <c r="K1457" s="178"/>
      <c r="L1457" s="36"/>
      <c r="M1457" s="179" t="s">
        <v>1</v>
      </c>
      <c r="N1457" s="180" t="s">
        <v>41</v>
      </c>
      <c r="O1457" s="61"/>
      <c r="P1457" s="181">
        <f>O1457*H1457</f>
        <v>0</v>
      </c>
      <c r="Q1457" s="181">
        <v>1.1199999999999999E-3</v>
      </c>
      <c r="R1457" s="181">
        <f>Q1457*H1457</f>
        <v>0.1400448</v>
      </c>
      <c r="S1457" s="181">
        <v>0</v>
      </c>
      <c r="T1457" s="182">
        <f>S1457*H1457</f>
        <v>0</v>
      </c>
      <c r="U1457" s="35"/>
      <c r="V1457" s="35"/>
      <c r="W1457" s="35"/>
      <c r="X1457" s="35"/>
      <c r="Y1457" s="35"/>
      <c r="Z1457" s="35"/>
      <c r="AA1457" s="35"/>
      <c r="AB1457" s="35"/>
      <c r="AC1457" s="35"/>
      <c r="AD1457" s="35"/>
      <c r="AE1457" s="35"/>
      <c r="AR1457" s="183" t="s">
        <v>367</v>
      </c>
      <c r="AT1457" s="183" t="s">
        <v>274</v>
      </c>
      <c r="AU1457" s="183" t="s">
        <v>88</v>
      </c>
      <c r="AY1457" s="18" t="s">
        <v>271</v>
      </c>
      <c r="BE1457" s="105">
        <f>IF(N1457="základná",J1457,0)</f>
        <v>0</v>
      </c>
      <c r="BF1457" s="105">
        <f>IF(N1457="znížená",J1457,0)</f>
        <v>0</v>
      </c>
      <c r="BG1457" s="105">
        <f>IF(N1457="zákl. prenesená",J1457,0)</f>
        <v>0</v>
      </c>
      <c r="BH1457" s="105">
        <f>IF(N1457="zníž. prenesená",J1457,0)</f>
        <v>0</v>
      </c>
      <c r="BI1457" s="105">
        <f>IF(N1457="nulová",J1457,0)</f>
        <v>0</v>
      </c>
      <c r="BJ1457" s="18" t="s">
        <v>88</v>
      </c>
      <c r="BK1457" s="105">
        <f>ROUND(I1457*H1457,2)</f>
        <v>0</v>
      </c>
      <c r="BL1457" s="18" t="s">
        <v>367</v>
      </c>
      <c r="BM1457" s="183" t="s">
        <v>5211</v>
      </c>
    </row>
    <row r="1458" spans="1:65" s="13" customFormat="1" x14ac:dyDescent="0.1">
      <c r="B1458" s="184"/>
      <c r="D1458" s="185" t="s">
        <v>280</v>
      </c>
      <c r="E1458" s="186" t="s">
        <v>1</v>
      </c>
      <c r="F1458" s="187" t="s">
        <v>5212</v>
      </c>
      <c r="H1458" s="188">
        <v>1.61</v>
      </c>
      <c r="I1458" s="189"/>
      <c r="L1458" s="184"/>
      <c r="M1458" s="190"/>
      <c r="N1458" s="191"/>
      <c r="O1458" s="191"/>
      <c r="P1458" s="191"/>
      <c r="Q1458" s="191"/>
      <c r="R1458" s="191"/>
      <c r="S1458" s="191"/>
      <c r="T1458" s="192"/>
      <c r="AT1458" s="186" t="s">
        <v>280</v>
      </c>
      <c r="AU1458" s="186" t="s">
        <v>88</v>
      </c>
      <c r="AV1458" s="13" t="s">
        <v>88</v>
      </c>
      <c r="AW1458" s="13" t="s">
        <v>29</v>
      </c>
      <c r="AX1458" s="13" t="s">
        <v>75</v>
      </c>
      <c r="AY1458" s="186" t="s">
        <v>271</v>
      </c>
    </row>
    <row r="1459" spans="1:65" s="13" customFormat="1" ht="28.5" x14ac:dyDescent="0.1">
      <c r="B1459" s="184"/>
      <c r="D1459" s="185" t="s">
        <v>280</v>
      </c>
      <c r="E1459" s="186" t="s">
        <v>1</v>
      </c>
      <c r="F1459" s="187" t="s">
        <v>5213</v>
      </c>
      <c r="H1459" s="188">
        <v>15</v>
      </c>
      <c r="I1459" s="189"/>
      <c r="L1459" s="184"/>
      <c r="M1459" s="190"/>
      <c r="N1459" s="191"/>
      <c r="O1459" s="191"/>
      <c r="P1459" s="191"/>
      <c r="Q1459" s="191"/>
      <c r="R1459" s="191"/>
      <c r="S1459" s="191"/>
      <c r="T1459" s="192"/>
      <c r="AT1459" s="186" t="s">
        <v>280</v>
      </c>
      <c r="AU1459" s="186" t="s">
        <v>88</v>
      </c>
      <c r="AV1459" s="13" t="s">
        <v>88</v>
      </c>
      <c r="AW1459" s="13" t="s">
        <v>29</v>
      </c>
      <c r="AX1459" s="13" t="s">
        <v>75</v>
      </c>
      <c r="AY1459" s="186" t="s">
        <v>271</v>
      </c>
    </row>
    <row r="1460" spans="1:65" s="13" customFormat="1" x14ac:dyDescent="0.1">
      <c r="B1460" s="184"/>
      <c r="D1460" s="185" t="s">
        <v>280</v>
      </c>
      <c r="E1460" s="186" t="s">
        <v>1</v>
      </c>
      <c r="F1460" s="187" t="s">
        <v>5214</v>
      </c>
      <c r="H1460" s="188">
        <v>4.1399999999999997</v>
      </c>
      <c r="I1460" s="189"/>
      <c r="L1460" s="184"/>
      <c r="M1460" s="190"/>
      <c r="N1460" s="191"/>
      <c r="O1460" s="191"/>
      <c r="P1460" s="191"/>
      <c r="Q1460" s="191"/>
      <c r="R1460" s="191"/>
      <c r="S1460" s="191"/>
      <c r="T1460" s="192"/>
      <c r="AT1460" s="186" t="s">
        <v>280</v>
      </c>
      <c r="AU1460" s="186" t="s">
        <v>88</v>
      </c>
      <c r="AV1460" s="13" t="s">
        <v>88</v>
      </c>
      <c r="AW1460" s="13" t="s">
        <v>29</v>
      </c>
      <c r="AX1460" s="13" t="s">
        <v>75</v>
      </c>
      <c r="AY1460" s="186" t="s">
        <v>271</v>
      </c>
    </row>
    <row r="1461" spans="1:65" s="13" customFormat="1" x14ac:dyDescent="0.1">
      <c r="B1461" s="184"/>
      <c r="D1461" s="185" t="s">
        <v>280</v>
      </c>
      <c r="E1461" s="186" t="s">
        <v>1</v>
      </c>
      <c r="F1461" s="187" t="s">
        <v>5215</v>
      </c>
      <c r="H1461" s="188">
        <v>4.26</v>
      </c>
      <c r="I1461" s="189"/>
      <c r="L1461" s="184"/>
      <c r="M1461" s="190"/>
      <c r="N1461" s="191"/>
      <c r="O1461" s="191"/>
      <c r="P1461" s="191"/>
      <c r="Q1461" s="191"/>
      <c r="R1461" s="191"/>
      <c r="S1461" s="191"/>
      <c r="T1461" s="192"/>
      <c r="AT1461" s="186" t="s">
        <v>280</v>
      </c>
      <c r="AU1461" s="186" t="s">
        <v>88</v>
      </c>
      <c r="AV1461" s="13" t="s">
        <v>88</v>
      </c>
      <c r="AW1461" s="13" t="s">
        <v>29</v>
      </c>
      <c r="AX1461" s="13" t="s">
        <v>75</v>
      </c>
      <c r="AY1461" s="186" t="s">
        <v>271</v>
      </c>
    </row>
    <row r="1462" spans="1:65" s="13" customFormat="1" x14ac:dyDescent="0.1">
      <c r="B1462" s="184"/>
      <c r="D1462" s="185" t="s">
        <v>280</v>
      </c>
      <c r="E1462" s="186" t="s">
        <v>1</v>
      </c>
      <c r="F1462" s="187" t="s">
        <v>5216</v>
      </c>
      <c r="H1462" s="188">
        <v>4.42</v>
      </c>
      <c r="I1462" s="189"/>
      <c r="L1462" s="184"/>
      <c r="M1462" s="190"/>
      <c r="N1462" s="191"/>
      <c r="O1462" s="191"/>
      <c r="P1462" s="191"/>
      <c r="Q1462" s="191"/>
      <c r="R1462" s="191"/>
      <c r="S1462" s="191"/>
      <c r="T1462" s="192"/>
      <c r="AT1462" s="186" t="s">
        <v>280</v>
      </c>
      <c r="AU1462" s="186" t="s">
        <v>88</v>
      </c>
      <c r="AV1462" s="13" t="s">
        <v>88</v>
      </c>
      <c r="AW1462" s="13" t="s">
        <v>29</v>
      </c>
      <c r="AX1462" s="13" t="s">
        <v>75</v>
      </c>
      <c r="AY1462" s="186" t="s">
        <v>271</v>
      </c>
    </row>
    <row r="1463" spans="1:65" s="13" customFormat="1" x14ac:dyDescent="0.1">
      <c r="B1463" s="184"/>
      <c r="D1463" s="185" t="s">
        <v>280</v>
      </c>
      <c r="E1463" s="186" t="s">
        <v>1</v>
      </c>
      <c r="F1463" s="187" t="s">
        <v>5217</v>
      </c>
      <c r="H1463" s="188">
        <v>2.1800000000000002</v>
      </c>
      <c r="I1463" s="189"/>
      <c r="L1463" s="184"/>
      <c r="M1463" s="190"/>
      <c r="N1463" s="191"/>
      <c r="O1463" s="191"/>
      <c r="P1463" s="191"/>
      <c r="Q1463" s="191"/>
      <c r="R1463" s="191"/>
      <c r="S1463" s="191"/>
      <c r="T1463" s="192"/>
      <c r="AT1463" s="186" t="s">
        <v>280</v>
      </c>
      <c r="AU1463" s="186" t="s">
        <v>88</v>
      </c>
      <c r="AV1463" s="13" t="s">
        <v>88</v>
      </c>
      <c r="AW1463" s="13" t="s">
        <v>29</v>
      </c>
      <c r="AX1463" s="13" t="s">
        <v>75</v>
      </c>
      <c r="AY1463" s="186" t="s">
        <v>271</v>
      </c>
    </row>
    <row r="1464" spans="1:65" s="13" customFormat="1" ht="37.5" x14ac:dyDescent="0.1">
      <c r="B1464" s="184"/>
      <c r="D1464" s="185" t="s">
        <v>280</v>
      </c>
      <c r="E1464" s="186" t="s">
        <v>1</v>
      </c>
      <c r="F1464" s="187" t="s">
        <v>5218</v>
      </c>
      <c r="H1464" s="188">
        <v>21.67</v>
      </c>
      <c r="I1464" s="189"/>
      <c r="L1464" s="184"/>
      <c r="M1464" s="190"/>
      <c r="N1464" s="191"/>
      <c r="O1464" s="191"/>
      <c r="P1464" s="191"/>
      <c r="Q1464" s="191"/>
      <c r="R1464" s="191"/>
      <c r="S1464" s="191"/>
      <c r="T1464" s="192"/>
      <c r="AT1464" s="186" t="s">
        <v>280</v>
      </c>
      <c r="AU1464" s="186" t="s">
        <v>88</v>
      </c>
      <c r="AV1464" s="13" t="s">
        <v>88</v>
      </c>
      <c r="AW1464" s="13" t="s">
        <v>29</v>
      </c>
      <c r="AX1464" s="13" t="s">
        <v>75</v>
      </c>
      <c r="AY1464" s="186" t="s">
        <v>271</v>
      </c>
    </row>
    <row r="1465" spans="1:65" s="13" customFormat="1" ht="28.5" x14ac:dyDescent="0.1">
      <c r="B1465" s="184"/>
      <c r="D1465" s="185" t="s">
        <v>280</v>
      </c>
      <c r="E1465" s="186" t="s">
        <v>1</v>
      </c>
      <c r="F1465" s="187" t="s">
        <v>5219</v>
      </c>
      <c r="H1465" s="188">
        <v>13.16</v>
      </c>
      <c r="I1465" s="189"/>
      <c r="L1465" s="184"/>
      <c r="M1465" s="190"/>
      <c r="N1465" s="191"/>
      <c r="O1465" s="191"/>
      <c r="P1465" s="191"/>
      <c r="Q1465" s="191"/>
      <c r="R1465" s="191"/>
      <c r="S1465" s="191"/>
      <c r="T1465" s="192"/>
      <c r="AT1465" s="186" t="s">
        <v>280</v>
      </c>
      <c r="AU1465" s="186" t="s">
        <v>88</v>
      </c>
      <c r="AV1465" s="13" t="s">
        <v>88</v>
      </c>
      <c r="AW1465" s="13" t="s">
        <v>29</v>
      </c>
      <c r="AX1465" s="13" t="s">
        <v>75</v>
      </c>
      <c r="AY1465" s="186" t="s">
        <v>271</v>
      </c>
    </row>
    <row r="1466" spans="1:65" s="13" customFormat="1" ht="37.5" x14ac:dyDescent="0.1">
      <c r="B1466" s="184"/>
      <c r="D1466" s="185" t="s">
        <v>280</v>
      </c>
      <c r="E1466" s="186" t="s">
        <v>1</v>
      </c>
      <c r="F1466" s="187" t="s">
        <v>5220</v>
      </c>
      <c r="H1466" s="188">
        <v>21.5</v>
      </c>
      <c r="I1466" s="189"/>
      <c r="L1466" s="184"/>
      <c r="M1466" s="190"/>
      <c r="N1466" s="191"/>
      <c r="O1466" s="191"/>
      <c r="P1466" s="191"/>
      <c r="Q1466" s="191"/>
      <c r="R1466" s="191"/>
      <c r="S1466" s="191"/>
      <c r="T1466" s="192"/>
      <c r="AT1466" s="186" t="s">
        <v>280</v>
      </c>
      <c r="AU1466" s="186" t="s">
        <v>88</v>
      </c>
      <c r="AV1466" s="13" t="s">
        <v>88</v>
      </c>
      <c r="AW1466" s="13" t="s">
        <v>29</v>
      </c>
      <c r="AX1466" s="13" t="s">
        <v>75</v>
      </c>
      <c r="AY1466" s="186" t="s">
        <v>271</v>
      </c>
    </row>
    <row r="1467" spans="1:65" s="13" customFormat="1" x14ac:dyDescent="0.1">
      <c r="B1467" s="184"/>
      <c r="D1467" s="185" t="s">
        <v>280</v>
      </c>
      <c r="E1467" s="186" t="s">
        <v>1</v>
      </c>
      <c r="F1467" s="187" t="s">
        <v>5221</v>
      </c>
      <c r="H1467" s="188">
        <v>1</v>
      </c>
      <c r="I1467" s="189"/>
      <c r="L1467" s="184"/>
      <c r="M1467" s="190"/>
      <c r="N1467" s="191"/>
      <c r="O1467" s="191"/>
      <c r="P1467" s="191"/>
      <c r="Q1467" s="191"/>
      <c r="R1467" s="191"/>
      <c r="S1467" s="191"/>
      <c r="T1467" s="192"/>
      <c r="AT1467" s="186" t="s">
        <v>280</v>
      </c>
      <c r="AU1467" s="186" t="s">
        <v>88</v>
      </c>
      <c r="AV1467" s="13" t="s">
        <v>88</v>
      </c>
      <c r="AW1467" s="13" t="s">
        <v>29</v>
      </c>
      <c r="AX1467" s="13" t="s">
        <v>75</v>
      </c>
      <c r="AY1467" s="186" t="s">
        <v>271</v>
      </c>
    </row>
    <row r="1468" spans="1:65" s="13" customFormat="1" ht="28.5" x14ac:dyDescent="0.1">
      <c r="B1468" s="184"/>
      <c r="D1468" s="185" t="s">
        <v>280</v>
      </c>
      <c r="E1468" s="186" t="s">
        <v>1</v>
      </c>
      <c r="F1468" s="187" t="s">
        <v>5222</v>
      </c>
      <c r="H1468" s="188">
        <v>7.55</v>
      </c>
      <c r="I1468" s="189"/>
      <c r="L1468" s="184"/>
      <c r="M1468" s="190"/>
      <c r="N1468" s="191"/>
      <c r="O1468" s="191"/>
      <c r="P1468" s="191"/>
      <c r="Q1468" s="191"/>
      <c r="R1468" s="191"/>
      <c r="S1468" s="191"/>
      <c r="T1468" s="192"/>
      <c r="AT1468" s="186" t="s">
        <v>280</v>
      </c>
      <c r="AU1468" s="186" t="s">
        <v>88</v>
      </c>
      <c r="AV1468" s="13" t="s">
        <v>88</v>
      </c>
      <c r="AW1468" s="13" t="s">
        <v>29</v>
      </c>
      <c r="AX1468" s="13" t="s">
        <v>75</v>
      </c>
      <c r="AY1468" s="186" t="s">
        <v>271</v>
      </c>
    </row>
    <row r="1469" spans="1:65" s="13" customFormat="1" ht="19.5" x14ac:dyDescent="0.1">
      <c r="B1469" s="184"/>
      <c r="D1469" s="185" t="s">
        <v>280</v>
      </c>
      <c r="E1469" s="186" t="s">
        <v>1</v>
      </c>
      <c r="F1469" s="187" t="s">
        <v>5223</v>
      </c>
      <c r="H1469" s="188">
        <v>7.68</v>
      </c>
      <c r="I1469" s="189"/>
      <c r="L1469" s="184"/>
      <c r="M1469" s="190"/>
      <c r="N1469" s="191"/>
      <c r="O1469" s="191"/>
      <c r="P1469" s="191"/>
      <c r="Q1469" s="191"/>
      <c r="R1469" s="191"/>
      <c r="S1469" s="191"/>
      <c r="T1469" s="192"/>
      <c r="AT1469" s="186" t="s">
        <v>280</v>
      </c>
      <c r="AU1469" s="186" t="s">
        <v>88</v>
      </c>
      <c r="AV1469" s="13" t="s">
        <v>88</v>
      </c>
      <c r="AW1469" s="13" t="s">
        <v>29</v>
      </c>
      <c r="AX1469" s="13" t="s">
        <v>75</v>
      </c>
      <c r="AY1469" s="186" t="s">
        <v>271</v>
      </c>
    </row>
    <row r="1470" spans="1:65" s="13" customFormat="1" x14ac:dyDescent="0.1">
      <c r="B1470" s="184"/>
      <c r="D1470" s="185" t="s">
        <v>280</v>
      </c>
      <c r="E1470" s="186" t="s">
        <v>1</v>
      </c>
      <c r="F1470" s="187" t="s">
        <v>5224</v>
      </c>
      <c r="H1470" s="188">
        <v>8.91</v>
      </c>
      <c r="I1470" s="189"/>
      <c r="L1470" s="184"/>
      <c r="M1470" s="190"/>
      <c r="N1470" s="191"/>
      <c r="O1470" s="191"/>
      <c r="P1470" s="191"/>
      <c r="Q1470" s="191"/>
      <c r="R1470" s="191"/>
      <c r="S1470" s="191"/>
      <c r="T1470" s="192"/>
      <c r="AT1470" s="186" t="s">
        <v>280</v>
      </c>
      <c r="AU1470" s="186" t="s">
        <v>88</v>
      </c>
      <c r="AV1470" s="13" t="s">
        <v>88</v>
      </c>
      <c r="AW1470" s="13" t="s">
        <v>29</v>
      </c>
      <c r="AX1470" s="13" t="s">
        <v>75</v>
      </c>
      <c r="AY1470" s="186" t="s">
        <v>271</v>
      </c>
    </row>
    <row r="1471" spans="1:65" s="13" customFormat="1" ht="19.5" x14ac:dyDescent="0.1">
      <c r="B1471" s="184"/>
      <c r="D1471" s="185" t="s">
        <v>280</v>
      </c>
      <c r="E1471" s="186" t="s">
        <v>1</v>
      </c>
      <c r="F1471" s="187" t="s">
        <v>5225</v>
      </c>
      <c r="H1471" s="188">
        <v>6.01</v>
      </c>
      <c r="I1471" s="189"/>
      <c r="L1471" s="184"/>
      <c r="M1471" s="190"/>
      <c r="N1471" s="191"/>
      <c r="O1471" s="191"/>
      <c r="P1471" s="191"/>
      <c r="Q1471" s="191"/>
      <c r="R1471" s="191"/>
      <c r="S1471" s="191"/>
      <c r="T1471" s="192"/>
      <c r="AT1471" s="186" t="s">
        <v>280</v>
      </c>
      <c r="AU1471" s="186" t="s">
        <v>88</v>
      </c>
      <c r="AV1471" s="13" t="s">
        <v>88</v>
      </c>
      <c r="AW1471" s="13" t="s">
        <v>29</v>
      </c>
      <c r="AX1471" s="13" t="s">
        <v>75</v>
      </c>
      <c r="AY1471" s="186" t="s">
        <v>271</v>
      </c>
    </row>
    <row r="1472" spans="1:65" s="15" customFormat="1" x14ac:dyDescent="0.1">
      <c r="B1472" s="201"/>
      <c r="D1472" s="185" t="s">
        <v>280</v>
      </c>
      <c r="E1472" s="202" t="s">
        <v>4451</v>
      </c>
      <c r="F1472" s="203" t="s">
        <v>293</v>
      </c>
      <c r="H1472" s="204">
        <v>119.09</v>
      </c>
      <c r="I1472" s="205"/>
      <c r="L1472" s="201"/>
      <c r="M1472" s="206"/>
      <c r="N1472" s="207"/>
      <c r="O1472" s="207"/>
      <c r="P1472" s="207"/>
      <c r="Q1472" s="207"/>
      <c r="R1472" s="207"/>
      <c r="S1472" s="207"/>
      <c r="T1472" s="208"/>
      <c r="AT1472" s="202" t="s">
        <v>280</v>
      </c>
      <c r="AU1472" s="202" t="s">
        <v>88</v>
      </c>
      <c r="AV1472" s="15" t="s">
        <v>286</v>
      </c>
      <c r="AW1472" s="15" t="s">
        <v>29</v>
      </c>
      <c r="AX1472" s="15" t="s">
        <v>75</v>
      </c>
      <c r="AY1472" s="202" t="s">
        <v>271</v>
      </c>
    </row>
    <row r="1473" spans="1:65" s="13" customFormat="1" x14ac:dyDescent="0.1">
      <c r="B1473" s="184"/>
      <c r="D1473" s="185" t="s">
        <v>280</v>
      </c>
      <c r="E1473" s="186" t="s">
        <v>1</v>
      </c>
      <c r="F1473" s="187" t="s">
        <v>5226</v>
      </c>
      <c r="H1473" s="188">
        <v>5.95</v>
      </c>
      <c r="I1473" s="189"/>
      <c r="L1473" s="184"/>
      <c r="M1473" s="190"/>
      <c r="N1473" s="191"/>
      <c r="O1473" s="191"/>
      <c r="P1473" s="191"/>
      <c r="Q1473" s="191"/>
      <c r="R1473" s="191"/>
      <c r="S1473" s="191"/>
      <c r="T1473" s="192"/>
      <c r="AT1473" s="186" t="s">
        <v>280</v>
      </c>
      <c r="AU1473" s="186" t="s">
        <v>88</v>
      </c>
      <c r="AV1473" s="13" t="s">
        <v>88</v>
      </c>
      <c r="AW1473" s="13" t="s">
        <v>29</v>
      </c>
      <c r="AX1473" s="13" t="s">
        <v>75</v>
      </c>
      <c r="AY1473" s="186" t="s">
        <v>271</v>
      </c>
    </row>
    <row r="1474" spans="1:65" s="14" customFormat="1" x14ac:dyDescent="0.1">
      <c r="B1474" s="193"/>
      <c r="D1474" s="185" t="s">
        <v>280</v>
      </c>
      <c r="E1474" s="194" t="s">
        <v>1</v>
      </c>
      <c r="F1474" s="195" t="s">
        <v>282</v>
      </c>
      <c r="H1474" s="196">
        <v>125.04</v>
      </c>
      <c r="I1474" s="197"/>
      <c r="L1474" s="193"/>
      <c r="M1474" s="198"/>
      <c r="N1474" s="199"/>
      <c r="O1474" s="199"/>
      <c r="P1474" s="199"/>
      <c r="Q1474" s="199"/>
      <c r="R1474" s="199"/>
      <c r="S1474" s="199"/>
      <c r="T1474" s="200"/>
      <c r="AT1474" s="194" t="s">
        <v>280</v>
      </c>
      <c r="AU1474" s="194" t="s">
        <v>88</v>
      </c>
      <c r="AV1474" s="14" t="s">
        <v>278</v>
      </c>
      <c r="AW1474" s="14" t="s">
        <v>29</v>
      </c>
      <c r="AX1474" s="14" t="s">
        <v>82</v>
      </c>
      <c r="AY1474" s="194" t="s">
        <v>271</v>
      </c>
    </row>
    <row r="1475" spans="1:65" s="12" customFormat="1" ht="22.9" customHeight="1" x14ac:dyDescent="0.15">
      <c r="B1475" s="159"/>
      <c r="D1475" s="160" t="s">
        <v>74</v>
      </c>
      <c r="E1475" s="170" t="s">
        <v>2471</v>
      </c>
      <c r="F1475" s="170" t="s">
        <v>2472</v>
      </c>
      <c r="I1475" s="162"/>
      <c r="J1475" s="171">
        <f>BK1475</f>
        <v>0</v>
      </c>
      <c r="L1475" s="159"/>
      <c r="M1475" s="164"/>
      <c r="N1475" s="165"/>
      <c r="O1475" s="165"/>
      <c r="P1475" s="166">
        <f>SUM(P1476:P1533)</f>
        <v>0</v>
      </c>
      <c r="Q1475" s="165"/>
      <c r="R1475" s="166">
        <f>SUM(R1476:R1533)</f>
        <v>1.1261795200000002</v>
      </c>
      <c r="S1475" s="165"/>
      <c r="T1475" s="167">
        <f>SUM(T1476:T1533)</f>
        <v>0</v>
      </c>
      <c r="AR1475" s="160" t="s">
        <v>88</v>
      </c>
      <c r="AT1475" s="168" t="s">
        <v>74</v>
      </c>
      <c r="AU1475" s="168" t="s">
        <v>82</v>
      </c>
      <c r="AY1475" s="160" t="s">
        <v>271</v>
      </c>
      <c r="BK1475" s="169">
        <f>SUM(BK1476:BK1533)</f>
        <v>0</v>
      </c>
    </row>
    <row r="1476" spans="1:65" s="2" customFormat="1" ht="21.75" customHeight="1" x14ac:dyDescent="0.15">
      <c r="A1476" s="35"/>
      <c r="B1476" s="141"/>
      <c r="C1476" s="172" t="s">
        <v>3096</v>
      </c>
      <c r="D1476" s="172" t="s">
        <v>274</v>
      </c>
      <c r="E1476" s="173" t="s">
        <v>2474</v>
      </c>
      <c r="F1476" s="174" t="s">
        <v>2475</v>
      </c>
      <c r="G1476" s="175" t="s">
        <v>302</v>
      </c>
      <c r="H1476" s="176">
        <v>70</v>
      </c>
      <c r="I1476" s="177"/>
      <c r="J1476" s="176">
        <f>ROUND(I1476*H1476,2)</f>
        <v>0</v>
      </c>
      <c r="K1476" s="178"/>
      <c r="L1476" s="36"/>
      <c r="M1476" s="179" t="s">
        <v>1</v>
      </c>
      <c r="N1476" s="180" t="s">
        <v>41</v>
      </c>
      <c r="O1476" s="61"/>
      <c r="P1476" s="181">
        <f>O1476*H1476</f>
        <v>0</v>
      </c>
      <c r="Q1476" s="181">
        <v>7.8000000000000005E-7</v>
      </c>
      <c r="R1476" s="181">
        <f>Q1476*H1476</f>
        <v>5.4600000000000006E-5</v>
      </c>
      <c r="S1476" s="181">
        <v>0</v>
      </c>
      <c r="T1476" s="182">
        <f>S1476*H1476</f>
        <v>0</v>
      </c>
      <c r="U1476" s="35"/>
      <c r="V1476" s="35"/>
      <c r="W1476" s="35"/>
      <c r="X1476" s="35"/>
      <c r="Y1476" s="35"/>
      <c r="Z1476" s="35"/>
      <c r="AA1476" s="35"/>
      <c r="AB1476" s="35"/>
      <c r="AC1476" s="35"/>
      <c r="AD1476" s="35"/>
      <c r="AE1476" s="35"/>
      <c r="AR1476" s="183" t="s">
        <v>367</v>
      </c>
      <c r="AT1476" s="183" t="s">
        <v>274</v>
      </c>
      <c r="AU1476" s="183" t="s">
        <v>88</v>
      </c>
      <c r="AY1476" s="18" t="s">
        <v>271</v>
      </c>
      <c r="BE1476" s="105">
        <f>IF(N1476="základná",J1476,0)</f>
        <v>0</v>
      </c>
      <c r="BF1476" s="105">
        <f>IF(N1476="znížená",J1476,0)</f>
        <v>0</v>
      </c>
      <c r="BG1476" s="105">
        <f>IF(N1476="zákl. prenesená",J1476,0)</f>
        <v>0</v>
      </c>
      <c r="BH1476" s="105">
        <f>IF(N1476="zníž. prenesená",J1476,0)</f>
        <v>0</v>
      </c>
      <c r="BI1476" s="105">
        <f>IF(N1476="nulová",J1476,0)</f>
        <v>0</v>
      </c>
      <c r="BJ1476" s="18" t="s">
        <v>88</v>
      </c>
      <c r="BK1476" s="105">
        <f>ROUND(I1476*H1476,2)</f>
        <v>0</v>
      </c>
      <c r="BL1476" s="18" t="s">
        <v>367</v>
      </c>
      <c r="BM1476" s="183" t="s">
        <v>5227</v>
      </c>
    </row>
    <row r="1477" spans="1:65" s="13" customFormat="1" x14ac:dyDescent="0.1">
      <c r="B1477" s="184"/>
      <c r="D1477" s="185" t="s">
        <v>280</v>
      </c>
      <c r="E1477" s="186" t="s">
        <v>1</v>
      </c>
      <c r="F1477" s="187" t="s">
        <v>2477</v>
      </c>
      <c r="H1477" s="188">
        <v>70</v>
      </c>
      <c r="I1477" s="189"/>
      <c r="L1477" s="184"/>
      <c r="M1477" s="190"/>
      <c r="N1477" s="191"/>
      <c r="O1477" s="191"/>
      <c r="P1477" s="191"/>
      <c r="Q1477" s="191"/>
      <c r="R1477" s="191"/>
      <c r="S1477" s="191"/>
      <c r="T1477" s="192"/>
      <c r="AT1477" s="186" t="s">
        <v>280</v>
      </c>
      <c r="AU1477" s="186" t="s">
        <v>88</v>
      </c>
      <c r="AV1477" s="13" t="s">
        <v>88</v>
      </c>
      <c r="AW1477" s="13" t="s">
        <v>29</v>
      </c>
      <c r="AX1477" s="13" t="s">
        <v>82</v>
      </c>
      <c r="AY1477" s="186" t="s">
        <v>271</v>
      </c>
    </row>
    <row r="1478" spans="1:65" s="2" customFormat="1" ht="21.75" customHeight="1" x14ac:dyDescent="0.15">
      <c r="A1478" s="35"/>
      <c r="B1478" s="141"/>
      <c r="C1478" s="172" t="s">
        <v>5228</v>
      </c>
      <c r="D1478" s="172" t="s">
        <v>274</v>
      </c>
      <c r="E1478" s="173" t="s">
        <v>2479</v>
      </c>
      <c r="F1478" s="174" t="s">
        <v>2480</v>
      </c>
      <c r="G1478" s="175" t="s">
        <v>277</v>
      </c>
      <c r="H1478" s="176">
        <v>166.57</v>
      </c>
      <c r="I1478" s="177"/>
      <c r="J1478" s="176">
        <f>ROUND(I1478*H1478,2)</f>
        <v>0</v>
      </c>
      <c r="K1478" s="178"/>
      <c r="L1478" s="36"/>
      <c r="M1478" s="179" t="s">
        <v>1</v>
      </c>
      <c r="N1478" s="180" t="s">
        <v>41</v>
      </c>
      <c r="O1478" s="61"/>
      <c r="P1478" s="181">
        <f>O1478*H1478</f>
        <v>0</v>
      </c>
      <c r="Q1478" s="181">
        <v>1.56E-4</v>
      </c>
      <c r="R1478" s="181">
        <f>Q1478*H1478</f>
        <v>2.5984919999999998E-2</v>
      </c>
      <c r="S1478" s="181">
        <v>0</v>
      </c>
      <c r="T1478" s="182">
        <f>S1478*H1478</f>
        <v>0</v>
      </c>
      <c r="U1478" s="35"/>
      <c r="V1478" s="35"/>
      <c r="W1478" s="35"/>
      <c r="X1478" s="35"/>
      <c r="Y1478" s="35"/>
      <c r="Z1478" s="35"/>
      <c r="AA1478" s="35"/>
      <c r="AB1478" s="35"/>
      <c r="AC1478" s="35"/>
      <c r="AD1478" s="35"/>
      <c r="AE1478" s="35"/>
      <c r="AR1478" s="183" t="s">
        <v>367</v>
      </c>
      <c r="AT1478" s="183" t="s">
        <v>274</v>
      </c>
      <c r="AU1478" s="183" t="s">
        <v>88</v>
      </c>
      <c r="AY1478" s="18" t="s">
        <v>271</v>
      </c>
      <c r="BE1478" s="105">
        <f>IF(N1478="základná",J1478,0)</f>
        <v>0</v>
      </c>
      <c r="BF1478" s="105">
        <f>IF(N1478="znížená",J1478,0)</f>
        <v>0</v>
      </c>
      <c r="BG1478" s="105">
        <f>IF(N1478="zákl. prenesená",J1478,0)</f>
        <v>0</v>
      </c>
      <c r="BH1478" s="105">
        <f>IF(N1478="zníž. prenesená",J1478,0)</f>
        <v>0</v>
      </c>
      <c r="BI1478" s="105">
        <f>IF(N1478="nulová",J1478,0)</f>
        <v>0</v>
      </c>
      <c r="BJ1478" s="18" t="s">
        <v>88</v>
      </c>
      <c r="BK1478" s="105">
        <f>ROUND(I1478*H1478,2)</f>
        <v>0</v>
      </c>
      <c r="BL1478" s="18" t="s">
        <v>367</v>
      </c>
      <c r="BM1478" s="183" t="s">
        <v>5229</v>
      </c>
    </row>
    <row r="1479" spans="1:65" s="13" customFormat="1" x14ac:dyDescent="0.1">
      <c r="B1479" s="184"/>
      <c r="D1479" s="185" t="s">
        <v>280</v>
      </c>
      <c r="E1479" s="186" t="s">
        <v>1</v>
      </c>
      <c r="F1479" s="187" t="s">
        <v>2482</v>
      </c>
      <c r="H1479" s="188">
        <v>18.260000000000002</v>
      </c>
      <c r="I1479" s="189"/>
      <c r="L1479" s="184"/>
      <c r="M1479" s="190"/>
      <c r="N1479" s="191"/>
      <c r="O1479" s="191"/>
      <c r="P1479" s="191"/>
      <c r="Q1479" s="191"/>
      <c r="R1479" s="191"/>
      <c r="S1479" s="191"/>
      <c r="T1479" s="192"/>
      <c r="AT1479" s="186" t="s">
        <v>280</v>
      </c>
      <c r="AU1479" s="186" t="s">
        <v>88</v>
      </c>
      <c r="AV1479" s="13" t="s">
        <v>88</v>
      </c>
      <c r="AW1479" s="13" t="s">
        <v>29</v>
      </c>
      <c r="AX1479" s="13" t="s">
        <v>75</v>
      </c>
      <c r="AY1479" s="186" t="s">
        <v>271</v>
      </c>
    </row>
    <row r="1480" spans="1:65" s="13" customFormat="1" x14ac:dyDescent="0.1">
      <c r="B1480" s="184"/>
      <c r="D1480" s="185" t="s">
        <v>280</v>
      </c>
      <c r="E1480" s="186" t="s">
        <v>1</v>
      </c>
      <c r="F1480" s="187" t="s">
        <v>2483</v>
      </c>
      <c r="H1480" s="188">
        <v>20.29</v>
      </c>
      <c r="I1480" s="189"/>
      <c r="L1480" s="184"/>
      <c r="M1480" s="190"/>
      <c r="N1480" s="191"/>
      <c r="O1480" s="191"/>
      <c r="P1480" s="191"/>
      <c r="Q1480" s="191"/>
      <c r="R1480" s="191"/>
      <c r="S1480" s="191"/>
      <c r="T1480" s="192"/>
      <c r="AT1480" s="186" t="s">
        <v>280</v>
      </c>
      <c r="AU1480" s="186" t="s">
        <v>88</v>
      </c>
      <c r="AV1480" s="13" t="s">
        <v>88</v>
      </c>
      <c r="AW1480" s="13" t="s">
        <v>29</v>
      </c>
      <c r="AX1480" s="13" t="s">
        <v>75</v>
      </c>
      <c r="AY1480" s="186" t="s">
        <v>271</v>
      </c>
    </row>
    <row r="1481" spans="1:65" s="13" customFormat="1" x14ac:dyDescent="0.1">
      <c r="B1481" s="184"/>
      <c r="D1481" s="185" t="s">
        <v>280</v>
      </c>
      <c r="E1481" s="186" t="s">
        <v>1</v>
      </c>
      <c r="F1481" s="187" t="s">
        <v>5230</v>
      </c>
      <c r="H1481" s="188">
        <v>5.17</v>
      </c>
      <c r="I1481" s="189"/>
      <c r="L1481" s="184"/>
      <c r="M1481" s="190"/>
      <c r="N1481" s="191"/>
      <c r="O1481" s="191"/>
      <c r="P1481" s="191"/>
      <c r="Q1481" s="191"/>
      <c r="R1481" s="191"/>
      <c r="S1481" s="191"/>
      <c r="T1481" s="192"/>
      <c r="AT1481" s="186" t="s">
        <v>280</v>
      </c>
      <c r="AU1481" s="186" t="s">
        <v>88</v>
      </c>
      <c r="AV1481" s="13" t="s">
        <v>88</v>
      </c>
      <c r="AW1481" s="13" t="s">
        <v>29</v>
      </c>
      <c r="AX1481" s="13" t="s">
        <v>75</v>
      </c>
      <c r="AY1481" s="186" t="s">
        <v>271</v>
      </c>
    </row>
    <row r="1482" spans="1:65" s="13" customFormat="1" x14ac:dyDescent="0.1">
      <c r="B1482" s="184"/>
      <c r="D1482" s="185" t="s">
        <v>280</v>
      </c>
      <c r="E1482" s="186" t="s">
        <v>1</v>
      </c>
      <c r="F1482" s="187" t="s">
        <v>5231</v>
      </c>
      <c r="H1482" s="188">
        <v>7.49</v>
      </c>
      <c r="I1482" s="189"/>
      <c r="L1482" s="184"/>
      <c r="M1482" s="190"/>
      <c r="N1482" s="191"/>
      <c r="O1482" s="191"/>
      <c r="P1482" s="191"/>
      <c r="Q1482" s="191"/>
      <c r="R1482" s="191"/>
      <c r="S1482" s="191"/>
      <c r="T1482" s="192"/>
      <c r="AT1482" s="186" t="s">
        <v>280</v>
      </c>
      <c r="AU1482" s="186" t="s">
        <v>88</v>
      </c>
      <c r="AV1482" s="13" t="s">
        <v>88</v>
      </c>
      <c r="AW1482" s="13" t="s">
        <v>29</v>
      </c>
      <c r="AX1482" s="13" t="s">
        <v>75</v>
      </c>
      <c r="AY1482" s="186" t="s">
        <v>271</v>
      </c>
    </row>
    <row r="1483" spans="1:65" s="13" customFormat="1" x14ac:dyDescent="0.1">
      <c r="B1483" s="184"/>
      <c r="D1483" s="185" t="s">
        <v>280</v>
      </c>
      <c r="E1483" s="186" t="s">
        <v>1</v>
      </c>
      <c r="F1483" s="187" t="s">
        <v>5232</v>
      </c>
      <c r="H1483" s="188">
        <v>2.5</v>
      </c>
      <c r="I1483" s="189"/>
      <c r="L1483" s="184"/>
      <c r="M1483" s="190"/>
      <c r="N1483" s="191"/>
      <c r="O1483" s="191"/>
      <c r="P1483" s="191"/>
      <c r="Q1483" s="191"/>
      <c r="R1483" s="191"/>
      <c r="S1483" s="191"/>
      <c r="T1483" s="192"/>
      <c r="AT1483" s="186" t="s">
        <v>280</v>
      </c>
      <c r="AU1483" s="186" t="s">
        <v>88</v>
      </c>
      <c r="AV1483" s="13" t="s">
        <v>88</v>
      </c>
      <c r="AW1483" s="13" t="s">
        <v>29</v>
      </c>
      <c r="AX1483" s="13" t="s">
        <v>75</v>
      </c>
      <c r="AY1483" s="186" t="s">
        <v>271</v>
      </c>
    </row>
    <row r="1484" spans="1:65" s="13" customFormat="1" x14ac:dyDescent="0.1">
      <c r="B1484" s="184"/>
      <c r="D1484" s="185" t="s">
        <v>280</v>
      </c>
      <c r="E1484" s="186" t="s">
        <v>1</v>
      </c>
      <c r="F1484" s="187" t="s">
        <v>5233</v>
      </c>
      <c r="H1484" s="188">
        <v>11.92</v>
      </c>
      <c r="I1484" s="189"/>
      <c r="L1484" s="184"/>
      <c r="M1484" s="190"/>
      <c r="N1484" s="191"/>
      <c r="O1484" s="191"/>
      <c r="P1484" s="191"/>
      <c r="Q1484" s="191"/>
      <c r="R1484" s="191"/>
      <c r="S1484" s="191"/>
      <c r="T1484" s="192"/>
      <c r="AT1484" s="186" t="s">
        <v>280</v>
      </c>
      <c r="AU1484" s="186" t="s">
        <v>88</v>
      </c>
      <c r="AV1484" s="13" t="s">
        <v>88</v>
      </c>
      <c r="AW1484" s="13" t="s">
        <v>29</v>
      </c>
      <c r="AX1484" s="13" t="s">
        <v>75</v>
      </c>
      <c r="AY1484" s="186" t="s">
        <v>271</v>
      </c>
    </row>
    <row r="1485" spans="1:65" s="13" customFormat="1" x14ac:dyDescent="0.1">
      <c r="B1485" s="184"/>
      <c r="D1485" s="185" t="s">
        <v>280</v>
      </c>
      <c r="E1485" s="186" t="s">
        <v>1</v>
      </c>
      <c r="F1485" s="187" t="s">
        <v>5234</v>
      </c>
      <c r="H1485" s="188">
        <v>2.5</v>
      </c>
      <c r="I1485" s="189"/>
      <c r="L1485" s="184"/>
      <c r="M1485" s="190"/>
      <c r="N1485" s="191"/>
      <c r="O1485" s="191"/>
      <c r="P1485" s="191"/>
      <c r="Q1485" s="191"/>
      <c r="R1485" s="191"/>
      <c r="S1485" s="191"/>
      <c r="T1485" s="192"/>
      <c r="AT1485" s="186" t="s">
        <v>280</v>
      </c>
      <c r="AU1485" s="186" t="s">
        <v>88</v>
      </c>
      <c r="AV1485" s="13" t="s">
        <v>88</v>
      </c>
      <c r="AW1485" s="13" t="s">
        <v>29</v>
      </c>
      <c r="AX1485" s="13" t="s">
        <v>75</v>
      </c>
      <c r="AY1485" s="186" t="s">
        <v>271</v>
      </c>
    </row>
    <row r="1486" spans="1:65" s="13" customFormat="1" x14ac:dyDescent="0.1">
      <c r="B1486" s="184"/>
      <c r="D1486" s="185" t="s">
        <v>280</v>
      </c>
      <c r="E1486" s="186" t="s">
        <v>1</v>
      </c>
      <c r="F1486" s="187" t="s">
        <v>5235</v>
      </c>
      <c r="H1486" s="188">
        <v>2.5</v>
      </c>
      <c r="I1486" s="189"/>
      <c r="L1486" s="184"/>
      <c r="M1486" s="190"/>
      <c r="N1486" s="191"/>
      <c r="O1486" s="191"/>
      <c r="P1486" s="191"/>
      <c r="Q1486" s="191"/>
      <c r="R1486" s="191"/>
      <c r="S1486" s="191"/>
      <c r="T1486" s="192"/>
      <c r="AT1486" s="186" t="s">
        <v>280</v>
      </c>
      <c r="AU1486" s="186" t="s">
        <v>88</v>
      </c>
      <c r="AV1486" s="13" t="s">
        <v>88</v>
      </c>
      <c r="AW1486" s="13" t="s">
        <v>29</v>
      </c>
      <c r="AX1486" s="13" t="s">
        <v>75</v>
      </c>
      <c r="AY1486" s="186" t="s">
        <v>271</v>
      </c>
    </row>
    <row r="1487" spans="1:65" s="13" customFormat="1" x14ac:dyDescent="0.1">
      <c r="B1487" s="184"/>
      <c r="D1487" s="185" t="s">
        <v>280</v>
      </c>
      <c r="E1487" s="186" t="s">
        <v>1</v>
      </c>
      <c r="F1487" s="187" t="s">
        <v>5236</v>
      </c>
      <c r="H1487" s="188">
        <v>23.87</v>
      </c>
      <c r="I1487" s="189"/>
      <c r="L1487" s="184"/>
      <c r="M1487" s="190"/>
      <c r="N1487" s="191"/>
      <c r="O1487" s="191"/>
      <c r="P1487" s="191"/>
      <c r="Q1487" s="191"/>
      <c r="R1487" s="191"/>
      <c r="S1487" s="191"/>
      <c r="T1487" s="192"/>
      <c r="AT1487" s="186" t="s">
        <v>280</v>
      </c>
      <c r="AU1487" s="186" t="s">
        <v>88</v>
      </c>
      <c r="AV1487" s="13" t="s">
        <v>88</v>
      </c>
      <c r="AW1487" s="13" t="s">
        <v>29</v>
      </c>
      <c r="AX1487" s="13" t="s">
        <v>75</v>
      </c>
      <c r="AY1487" s="186" t="s">
        <v>271</v>
      </c>
    </row>
    <row r="1488" spans="1:65" s="13" customFormat="1" x14ac:dyDescent="0.1">
      <c r="B1488" s="184"/>
      <c r="D1488" s="185" t="s">
        <v>280</v>
      </c>
      <c r="E1488" s="186" t="s">
        <v>1</v>
      </c>
      <c r="F1488" s="187" t="s">
        <v>5237</v>
      </c>
      <c r="H1488" s="188">
        <v>2.5</v>
      </c>
      <c r="I1488" s="189"/>
      <c r="L1488" s="184"/>
      <c r="M1488" s="190"/>
      <c r="N1488" s="191"/>
      <c r="O1488" s="191"/>
      <c r="P1488" s="191"/>
      <c r="Q1488" s="191"/>
      <c r="R1488" s="191"/>
      <c r="S1488" s="191"/>
      <c r="T1488" s="192"/>
      <c r="AT1488" s="186" t="s">
        <v>280</v>
      </c>
      <c r="AU1488" s="186" t="s">
        <v>88</v>
      </c>
      <c r="AV1488" s="13" t="s">
        <v>88</v>
      </c>
      <c r="AW1488" s="13" t="s">
        <v>29</v>
      </c>
      <c r="AX1488" s="13" t="s">
        <v>75</v>
      </c>
      <c r="AY1488" s="186" t="s">
        <v>271</v>
      </c>
    </row>
    <row r="1489" spans="1:65" s="13" customFormat="1" x14ac:dyDescent="0.1">
      <c r="B1489" s="184"/>
      <c r="D1489" s="185" t="s">
        <v>280</v>
      </c>
      <c r="E1489" s="186" t="s">
        <v>1</v>
      </c>
      <c r="F1489" s="187" t="s">
        <v>5238</v>
      </c>
      <c r="H1489" s="188">
        <v>5.98</v>
      </c>
      <c r="I1489" s="189"/>
      <c r="L1489" s="184"/>
      <c r="M1489" s="190"/>
      <c r="N1489" s="191"/>
      <c r="O1489" s="191"/>
      <c r="P1489" s="191"/>
      <c r="Q1489" s="191"/>
      <c r="R1489" s="191"/>
      <c r="S1489" s="191"/>
      <c r="T1489" s="192"/>
      <c r="AT1489" s="186" t="s">
        <v>280</v>
      </c>
      <c r="AU1489" s="186" t="s">
        <v>88</v>
      </c>
      <c r="AV1489" s="13" t="s">
        <v>88</v>
      </c>
      <c r="AW1489" s="13" t="s">
        <v>29</v>
      </c>
      <c r="AX1489" s="13" t="s">
        <v>75</v>
      </c>
      <c r="AY1489" s="186" t="s">
        <v>271</v>
      </c>
    </row>
    <row r="1490" spans="1:65" s="13" customFormat="1" x14ac:dyDescent="0.1">
      <c r="B1490" s="184"/>
      <c r="D1490" s="185" t="s">
        <v>280</v>
      </c>
      <c r="E1490" s="186" t="s">
        <v>1</v>
      </c>
      <c r="F1490" s="187" t="s">
        <v>5239</v>
      </c>
      <c r="H1490" s="188">
        <v>8.4700000000000006</v>
      </c>
      <c r="I1490" s="189"/>
      <c r="L1490" s="184"/>
      <c r="M1490" s="190"/>
      <c r="N1490" s="191"/>
      <c r="O1490" s="191"/>
      <c r="P1490" s="191"/>
      <c r="Q1490" s="191"/>
      <c r="R1490" s="191"/>
      <c r="S1490" s="191"/>
      <c r="T1490" s="192"/>
      <c r="AT1490" s="186" t="s">
        <v>280</v>
      </c>
      <c r="AU1490" s="186" t="s">
        <v>88</v>
      </c>
      <c r="AV1490" s="13" t="s">
        <v>88</v>
      </c>
      <c r="AW1490" s="13" t="s">
        <v>29</v>
      </c>
      <c r="AX1490" s="13" t="s">
        <v>75</v>
      </c>
      <c r="AY1490" s="186" t="s">
        <v>271</v>
      </c>
    </row>
    <row r="1491" spans="1:65" s="13" customFormat="1" x14ac:dyDescent="0.1">
      <c r="B1491" s="184"/>
      <c r="D1491" s="185" t="s">
        <v>280</v>
      </c>
      <c r="E1491" s="186" t="s">
        <v>1</v>
      </c>
      <c r="F1491" s="187" t="s">
        <v>5240</v>
      </c>
      <c r="H1491" s="188">
        <v>5.98</v>
      </c>
      <c r="I1491" s="189"/>
      <c r="L1491" s="184"/>
      <c r="M1491" s="190"/>
      <c r="N1491" s="191"/>
      <c r="O1491" s="191"/>
      <c r="P1491" s="191"/>
      <c r="Q1491" s="191"/>
      <c r="R1491" s="191"/>
      <c r="S1491" s="191"/>
      <c r="T1491" s="192"/>
      <c r="AT1491" s="186" t="s">
        <v>280</v>
      </c>
      <c r="AU1491" s="186" t="s">
        <v>88</v>
      </c>
      <c r="AV1491" s="13" t="s">
        <v>88</v>
      </c>
      <c r="AW1491" s="13" t="s">
        <v>29</v>
      </c>
      <c r="AX1491" s="13" t="s">
        <v>75</v>
      </c>
      <c r="AY1491" s="186" t="s">
        <v>271</v>
      </c>
    </row>
    <row r="1492" spans="1:65" s="13" customFormat="1" x14ac:dyDescent="0.1">
      <c r="B1492" s="184"/>
      <c r="D1492" s="185" t="s">
        <v>280</v>
      </c>
      <c r="E1492" s="186" t="s">
        <v>1</v>
      </c>
      <c r="F1492" s="187" t="s">
        <v>5241</v>
      </c>
      <c r="H1492" s="188">
        <v>8.9499999999999993</v>
      </c>
      <c r="I1492" s="189"/>
      <c r="L1492" s="184"/>
      <c r="M1492" s="190"/>
      <c r="N1492" s="191"/>
      <c r="O1492" s="191"/>
      <c r="P1492" s="191"/>
      <c r="Q1492" s="191"/>
      <c r="R1492" s="191"/>
      <c r="S1492" s="191"/>
      <c r="T1492" s="192"/>
      <c r="AT1492" s="186" t="s">
        <v>280</v>
      </c>
      <c r="AU1492" s="186" t="s">
        <v>88</v>
      </c>
      <c r="AV1492" s="13" t="s">
        <v>88</v>
      </c>
      <c r="AW1492" s="13" t="s">
        <v>29</v>
      </c>
      <c r="AX1492" s="13" t="s">
        <v>75</v>
      </c>
      <c r="AY1492" s="186" t="s">
        <v>271</v>
      </c>
    </row>
    <row r="1493" spans="1:65" s="13" customFormat="1" x14ac:dyDescent="0.1">
      <c r="B1493" s="184"/>
      <c r="D1493" s="185" t="s">
        <v>280</v>
      </c>
      <c r="E1493" s="186" t="s">
        <v>1</v>
      </c>
      <c r="F1493" s="187" t="s">
        <v>5242</v>
      </c>
      <c r="H1493" s="188">
        <v>11.44</v>
      </c>
      <c r="I1493" s="189"/>
      <c r="L1493" s="184"/>
      <c r="M1493" s="190"/>
      <c r="N1493" s="191"/>
      <c r="O1493" s="191"/>
      <c r="P1493" s="191"/>
      <c r="Q1493" s="191"/>
      <c r="R1493" s="191"/>
      <c r="S1493" s="191"/>
      <c r="T1493" s="192"/>
      <c r="AT1493" s="186" t="s">
        <v>280</v>
      </c>
      <c r="AU1493" s="186" t="s">
        <v>88</v>
      </c>
      <c r="AV1493" s="13" t="s">
        <v>88</v>
      </c>
      <c r="AW1493" s="13" t="s">
        <v>29</v>
      </c>
      <c r="AX1493" s="13" t="s">
        <v>75</v>
      </c>
      <c r="AY1493" s="186" t="s">
        <v>271</v>
      </c>
    </row>
    <row r="1494" spans="1:65" s="13" customFormat="1" x14ac:dyDescent="0.1">
      <c r="B1494" s="184"/>
      <c r="D1494" s="185" t="s">
        <v>280</v>
      </c>
      <c r="E1494" s="186" t="s">
        <v>1</v>
      </c>
      <c r="F1494" s="187" t="s">
        <v>5243</v>
      </c>
      <c r="H1494" s="188">
        <v>3.48</v>
      </c>
      <c r="I1494" s="189"/>
      <c r="L1494" s="184"/>
      <c r="M1494" s="190"/>
      <c r="N1494" s="191"/>
      <c r="O1494" s="191"/>
      <c r="P1494" s="191"/>
      <c r="Q1494" s="191"/>
      <c r="R1494" s="191"/>
      <c r="S1494" s="191"/>
      <c r="T1494" s="192"/>
      <c r="AT1494" s="186" t="s">
        <v>280</v>
      </c>
      <c r="AU1494" s="186" t="s">
        <v>88</v>
      </c>
      <c r="AV1494" s="13" t="s">
        <v>88</v>
      </c>
      <c r="AW1494" s="13" t="s">
        <v>29</v>
      </c>
      <c r="AX1494" s="13" t="s">
        <v>75</v>
      </c>
      <c r="AY1494" s="186" t="s">
        <v>271</v>
      </c>
    </row>
    <row r="1495" spans="1:65" s="13" customFormat="1" x14ac:dyDescent="0.1">
      <c r="B1495" s="184"/>
      <c r="D1495" s="185" t="s">
        <v>280</v>
      </c>
      <c r="E1495" s="186" t="s">
        <v>1</v>
      </c>
      <c r="F1495" s="187" t="s">
        <v>5244</v>
      </c>
      <c r="H1495" s="188">
        <v>16.91</v>
      </c>
      <c r="I1495" s="189"/>
      <c r="L1495" s="184"/>
      <c r="M1495" s="190"/>
      <c r="N1495" s="191"/>
      <c r="O1495" s="191"/>
      <c r="P1495" s="191"/>
      <c r="Q1495" s="191"/>
      <c r="R1495" s="191"/>
      <c r="S1495" s="191"/>
      <c r="T1495" s="192"/>
      <c r="AT1495" s="186" t="s">
        <v>280</v>
      </c>
      <c r="AU1495" s="186" t="s">
        <v>88</v>
      </c>
      <c r="AV1495" s="13" t="s">
        <v>88</v>
      </c>
      <c r="AW1495" s="13" t="s">
        <v>29</v>
      </c>
      <c r="AX1495" s="13" t="s">
        <v>75</v>
      </c>
      <c r="AY1495" s="186" t="s">
        <v>271</v>
      </c>
    </row>
    <row r="1496" spans="1:65" s="13" customFormat="1" x14ac:dyDescent="0.1">
      <c r="B1496" s="184"/>
      <c r="D1496" s="185" t="s">
        <v>280</v>
      </c>
      <c r="E1496" s="186" t="s">
        <v>1</v>
      </c>
      <c r="F1496" s="187" t="s">
        <v>5245</v>
      </c>
      <c r="H1496" s="188">
        <v>2.5</v>
      </c>
      <c r="I1496" s="189"/>
      <c r="L1496" s="184"/>
      <c r="M1496" s="190"/>
      <c r="N1496" s="191"/>
      <c r="O1496" s="191"/>
      <c r="P1496" s="191"/>
      <c r="Q1496" s="191"/>
      <c r="R1496" s="191"/>
      <c r="S1496" s="191"/>
      <c r="T1496" s="192"/>
      <c r="AT1496" s="186" t="s">
        <v>280</v>
      </c>
      <c r="AU1496" s="186" t="s">
        <v>88</v>
      </c>
      <c r="AV1496" s="13" t="s">
        <v>88</v>
      </c>
      <c r="AW1496" s="13" t="s">
        <v>29</v>
      </c>
      <c r="AX1496" s="13" t="s">
        <v>75</v>
      </c>
      <c r="AY1496" s="186" t="s">
        <v>271</v>
      </c>
    </row>
    <row r="1497" spans="1:65" s="13" customFormat="1" x14ac:dyDescent="0.1">
      <c r="B1497" s="184"/>
      <c r="D1497" s="185" t="s">
        <v>280</v>
      </c>
      <c r="E1497" s="186" t="s">
        <v>1</v>
      </c>
      <c r="F1497" s="187" t="s">
        <v>5246</v>
      </c>
      <c r="H1497" s="188">
        <v>5.86</v>
      </c>
      <c r="I1497" s="189"/>
      <c r="L1497" s="184"/>
      <c r="M1497" s="190"/>
      <c r="N1497" s="191"/>
      <c r="O1497" s="191"/>
      <c r="P1497" s="191"/>
      <c r="Q1497" s="191"/>
      <c r="R1497" s="191"/>
      <c r="S1497" s="191"/>
      <c r="T1497" s="192"/>
      <c r="AT1497" s="186" t="s">
        <v>280</v>
      </c>
      <c r="AU1497" s="186" t="s">
        <v>88</v>
      </c>
      <c r="AV1497" s="13" t="s">
        <v>88</v>
      </c>
      <c r="AW1497" s="13" t="s">
        <v>29</v>
      </c>
      <c r="AX1497" s="13" t="s">
        <v>75</v>
      </c>
      <c r="AY1497" s="186" t="s">
        <v>271</v>
      </c>
    </row>
    <row r="1498" spans="1:65" s="14" customFormat="1" x14ac:dyDescent="0.1">
      <c r="B1498" s="193"/>
      <c r="D1498" s="185" t="s">
        <v>280</v>
      </c>
      <c r="E1498" s="194" t="s">
        <v>1</v>
      </c>
      <c r="F1498" s="195" t="s">
        <v>282</v>
      </c>
      <c r="H1498" s="196">
        <v>166.57</v>
      </c>
      <c r="I1498" s="197"/>
      <c r="L1498" s="193"/>
      <c r="M1498" s="198"/>
      <c r="N1498" s="199"/>
      <c r="O1498" s="199"/>
      <c r="P1498" s="199"/>
      <c r="Q1498" s="199"/>
      <c r="R1498" s="199"/>
      <c r="S1498" s="199"/>
      <c r="T1498" s="200"/>
      <c r="AT1498" s="194" t="s">
        <v>280</v>
      </c>
      <c r="AU1498" s="194" t="s">
        <v>88</v>
      </c>
      <c r="AV1498" s="14" t="s">
        <v>278</v>
      </c>
      <c r="AW1498" s="14" t="s">
        <v>29</v>
      </c>
      <c r="AX1498" s="14" t="s">
        <v>82</v>
      </c>
      <c r="AY1498" s="194" t="s">
        <v>271</v>
      </c>
    </row>
    <row r="1499" spans="1:65" s="2" customFormat="1" ht="33" customHeight="1" x14ac:dyDescent="0.15">
      <c r="A1499" s="35"/>
      <c r="B1499" s="141"/>
      <c r="C1499" s="172" t="s">
        <v>3099</v>
      </c>
      <c r="D1499" s="172" t="s">
        <v>274</v>
      </c>
      <c r="E1499" s="173" t="s">
        <v>2502</v>
      </c>
      <c r="F1499" s="174" t="s">
        <v>2503</v>
      </c>
      <c r="G1499" s="175" t="s">
        <v>277</v>
      </c>
      <c r="H1499" s="176">
        <v>2750.35</v>
      </c>
      <c r="I1499" s="177"/>
      <c r="J1499" s="176">
        <f>ROUND(I1499*H1499,2)</f>
        <v>0</v>
      </c>
      <c r="K1499" s="178"/>
      <c r="L1499" s="36"/>
      <c r="M1499" s="179" t="s">
        <v>1</v>
      </c>
      <c r="N1499" s="180" t="s">
        <v>41</v>
      </c>
      <c r="O1499" s="61"/>
      <c r="P1499" s="181">
        <f>O1499*H1499</f>
        <v>0</v>
      </c>
      <c r="Q1499" s="181">
        <v>4.0000000000000002E-4</v>
      </c>
      <c r="R1499" s="181">
        <f>Q1499*H1499</f>
        <v>1.1001400000000001</v>
      </c>
      <c r="S1499" s="181">
        <v>0</v>
      </c>
      <c r="T1499" s="182">
        <f>S1499*H1499</f>
        <v>0</v>
      </c>
      <c r="U1499" s="35"/>
      <c r="V1499" s="35"/>
      <c r="W1499" s="35"/>
      <c r="X1499" s="35"/>
      <c r="Y1499" s="35"/>
      <c r="Z1499" s="35"/>
      <c r="AA1499" s="35"/>
      <c r="AB1499" s="35"/>
      <c r="AC1499" s="35"/>
      <c r="AD1499" s="35"/>
      <c r="AE1499" s="35"/>
      <c r="AR1499" s="183" t="s">
        <v>367</v>
      </c>
      <c r="AT1499" s="183" t="s">
        <v>274</v>
      </c>
      <c r="AU1499" s="183" t="s">
        <v>88</v>
      </c>
      <c r="AY1499" s="18" t="s">
        <v>271</v>
      </c>
      <c r="BE1499" s="105">
        <f>IF(N1499="základná",J1499,0)</f>
        <v>0</v>
      </c>
      <c r="BF1499" s="105">
        <f>IF(N1499="znížená",J1499,0)</f>
        <v>0</v>
      </c>
      <c r="BG1499" s="105">
        <f>IF(N1499="zákl. prenesená",J1499,0)</f>
        <v>0</v>
      </c>
      <c r="BH1499" s="105">
        <f>IF(N1499="zníž. prenesená",J1499,0)</f>
        <v>0</v>
      </c>
      <c r="BI1499" s="105">
        <f>IF(N1499="nulová",J1499,0)</f>
        <v>0</v>
      </c>
      <c r="BJ1499" s="18" t="s">
        <v>88</v>
      </c>
      <c r="BK1499" s="105">
        <f>ROUND(I1499*H1499,2)</f>
        <v>0</v>
      </c>
      <c r="BL1499" s="18" t="s">
        <v>367</v>
      </c>
      <c r="BM1499" s="183" t="s">
        <v>5247</v>
      </c>
    </row>
    <row r="1500" spans="1:65" s="16" customFormat="1" x14ac:dyDescent="0.1">
      <c r="B1500" s="209"/>
      <c r="D1500" s="185" t="s">
        <v>280</v>
      </c>
      <c r="E1500" s="210" t="s">
        <v>1</v>
      </c>
      <c r="F1500" s="211" t="s">
        <v>2505</v>
      </c>
      <c r="H1500" s="210" t="s">
        <v>1</v>
      </c>
      <c r="I1500" s="212"/>
      <c r="L1500" s="209"/>
      <c r="M1500" s="213"/>
      <c r="N1500" s="214"/>
      <c r="O1500" s="214"/>
      <c r="P1500" s="214"/>
      <c r="Q1500" s="214"/>
      <c r="R1500" s="214"/>
      <c r="S1500" s="214"/>
      <c r="T1500" s="215"/>
      <c r="AT1500" s="210" t="s">
        <v>280</v>
      </c>
      <c r="AU1500" s="210" t="s">
        <v>88</v>
      </c>
      <c r="AV1500" s="16" t="s">
        <v>82</v>
      </c>
      <c r="AW1500" s="16" t="s">
        <v>29</v>
      </c>
      <c r="AX1500" s="16" t="s">
        <v>75</v>
      </c>
      <c r="AY1500" s="210" t="s">
        <v>271</v>
      </c>
    </row>
    <row r="1501" spans="1:65" s="13" customFormat="1" x14ac:dyDescent="0.1">
      <c r="B1501" s="184"/>
      <c r="D1501" s="185" t="s">
        <v>280</v>
      </c>
      <c r="E1501" s="186" t="s">
        <v>1</v>
      </c>
      <c r="F1501" s="187" t="s">
        <v>4491</v>
      </c>
      <c r="H1501" s="188">
        <v>385.27</v>
      </c>
      <c r="I1501" s="189"/>
      <c r="L1501" s="184"/>
      <c r="M1501" s="190"/>
      <c r="N1501" s="191"/>
      <c r="O1501" s="191"/>
      <c r="P1501" s="191"/>
      <c r="Q1501" s="191"/>
      <c r="R1501" s="191"/>
      <c r="S1501" s="191"/>
      <c r="T1501" s="192"/>
      <c r="AT1501" s="186" t="s">
        <v>280</v>
      </c>
      <c r="AU1501" s="186" t="s">
        <v>88</v>
      </c>
      <c r="AV1501" s="13" t="s">
        <v>88</v>
      </c>
      <c r="AW1501" s="13" t="s">
        <v>29</v>
      </c>
      <c r="AX1501" s="13" t="s">
        <v>75</v>
      </c>
      <c r="AY1501" s="186" t="s">
        <v>271</v>
      </c>
    </row>
    <row r="1502" spans="1:65" s="16" customFormat="1" x14ac:dyDescent="0.1">
      <c r="B1502" s="209"/>
      <c r="D1502" s="185" t="s">
        <v>280</v>
      </c>
      <c r="E1502" s="210" t="s">
        <v>1</v>
      </c>
      <c r="F1502" s="211" t="s">
        <v>2506</v>
      </c>
      <c r="H1502" s="210" t="s">
        <v>1</v>
      </c>
      <c r="I1502" s="212"/>
      <c r="L1502" s="209"/>
      <c r="M1502" s="213"/>
      <c r="N1502" s="214"/>
      <c r="O1502" s="214"/>
      <c r="P1502" s="214"/>
      <c r="Q1502" s="214"/>
      <c r="R1502" s="214"/>
      <c r="S1502" s="214"/>
      <c r="T1502" s="215"/>
      <c r="AT1502" s="210" t="s">
        <v>280</v>
      </c>
      <c r="AU1502" s="210" t="s">
        <v>88</v>
      </c>
      <c r="AV1502" s="16" t="s">
        <v>82</v>
      </c>
      <c r="AW1502" s="16" t="s">
        <v>29</v>
      </c>
      <c r="AX1502" s="16" t="s">
        <v>75</v>
      </c>
      <c r="AY1502" s="210" t="s">
        <v>271</v>
      </c>
    </row>
    <row r="1503" spans="1:65" s="13" customFormat="1" x14ac:dyDescent="0.1">
      <c r="B1503" s="184"/>
      <c r="D1503" s="185" t="s">
        <v>280</v>
      </c>
      <c r="E1503" s="186" t="s">
        <v>1</v>
      </c>
      <c r="F1503" s="187" t="s">
        <v>5248</v>
      </c>
      <c r="H1503" s="188">
        <v>9.86</v>
      </c>
      <c r="I1503" s="189"/>
      <c r="L1503" s="184"/>
      <c r="M1503" s="190"/>
      <c r="N1503" s="191"/>
      <c r="O1503" s="191"/>
      <c r="P1503" s="191"/>
      <c r="Q1503" s="191"/>
      <c r="R1503" s="191"/>
      <c r="S1503" s="191"/>
      <c r="T1503" s="192"/>
      <c r="AT1503" s="186" t="s">
        <v>280</v>
      </c>
      <c r="AU1503" s="186" t="s">
        <v>88</v>
      </c>
      <c r="AV1503" s="13" t="s">
        <v>88</v>
      </c>
      <c r="AW1503" s="13" t="s">
        <v>29</v>
      </c>
      <c r="AX1503" s="13" t="s">
        <v>75</v>
      </c>
      <c r="AY1503" s="186" t="s">
        <v>271</v>
      </c>
    </row>
    <row r="1504" spans="1:65" s="13" customFormat="1" x14ac:dyDescent="0.1">
      <c r="B1504" s="184"/>
      <c r="D1504" s="185" t="s">
        <v>280</v>
      </c>
      <c r="E1504" s="186" t="s">
        <v>1</v>
      </c>
      <c r="F1504" s="187" t="s">
        <v>5249</v>
      </c>
      <c r="H1504" s="188">
        <v>14.68</v>
      </c>
      <c r="I1504" s="189"/>
      <c r="L1504" s="184"/>
      <c r="M1504" s="190"/>
      <c r="N1504" s="191"/>
      <c r="O1504" s="191"/>
      <c r="P1504" s="191"/>
      <c r="Q1504" s="191"/>
      <c r="R1504" s="191"/>
      <c r="S1504" s="191"/>
      <c r="T1504" s="192"/>
      <c r="AT1504" s="186" t="s">
        <v>280</v>
      </c>
      <c r="AU1504" s="186" t="s">
        <v>88</v>
      </c>
      <c r="AV1504" s="13" t="s">
        <v>88</v>
      </c>
      <c r="AW1504" s="13" t="s">
        <v>29</v>
      </c>
      <c r="AX1504" s="13" t="s">
        <v>75</v>
      </c>
      <c r="AY1504" s="186" t="s">
        <v>271</v>
      </c>
    </row>
    <row r="1505" spans="2:51" s="13" customFormat="1" x14ac:dyDescent="0.1">
      <c r="B1505" s="184"/>
      <c r="D1505" s="185" t="s">
        <v>280</v>
      </c>
      <c r="E1505" s="186" t="s">
        <v>1</v>
      </c>
      <c r="F1505" s="187" t="s">
        <v>5250</v>
      </c>
      <c r="H1505" s="188">
        <v>26.54</v>
      </c>
      <c r="I1505" s="189"/>
      <c r="L1505" s="184"/>
      <c r="M1505" s="190"/>
      <c r="N1505" s="191"/>
      <c r="O1505" s="191"/>
      <c r="P1505" s="191"/>
      <c r="Q1505" s="191"/>
      <c r="R1505" s="191"/>
      <c r="S1505" s="191"/>
      <c r="T1505" s="192"/>
      <c r="AT1505" s="186" t="s">
        <v>280</v>
      </c>
      <c r="AU1505" s="186" t="s">
        <v>88</v>
      </c>
      <c r="AV1505" s="13" t="s">
        <v>88</v>
      </c>
      <c r="AW1505" s="13" t="s">
        <v>29</v>
      </c>
      <c r="AX1505" s="13" t="s">
        <v>75</v>
      </c>
      <c r="AY1505" s="186" t="s">
        <v>271</v>
      </c>
    </row>
    <row r="1506" spans="2:51" s="13" customFormat="1" x14ac:dyDescent="0.1">
      <c r="B1506" s="184"/>
      <c r="D1506" s="185" t="s">
        <v>280</v>
      </c>
      <c r="E1506" s="186" t="s">
        <v>1</v>
      </c>
      <c r="F1506" s="187" t="s">
        <v>5251</v>
      </c>
      <c r="H1506" s="188">
        <v>26.54</v>
      </c>
      <c r="I1506" s="189"/>
      <c r="L1506" s="184"/>
      <c r="M1506" s="190"/>
      <c r="N1506" s="191"/>
      <c r="O1506" s="191"/>
      <c r="P1506" s="191"/>
      <c r="Q1506" s="191"/>
      <c r="R1506" s="191"/>
      <c r="S1506" s="191"/>
      <c r="T1506" s="192"/>
      <c r="AT1506" s="186" t="s">
        <v>280</v>
      </c>
      <c r="AU1506" s="186" t="s">
        <v>88</v>
      </c>
      <c r="AV1506" s="13" t="s">
        <v>88</v>
      </c>
      <c r="AW1506" s="13" t="s">
        <v>29</v>
      </c>
      <c r="AX1506" s="13" t="s">
        <v>75</v>
      </c>
      <c r="AY1506" s="186" t="s">
        <v>271</v>
      </c>
    </row>
    <row r="1507" spans="2:51" s="13" customFormat="1" x14ac:dyDescent="0.1">
      <c r="B1507" s="184"/>
      <c r="D1507" s="185" t="s">
        <v>280</v>
      </c>
      <c r="E1507" s="186" t="s">
        <v>1</v>
      </c>
      <c r="F1507" s="187" t="s">
        <v>5252</v>
      </c>
      <c r="H1507" s="188">
        <v>16.21</v>
      </c>
      <c r="I1507" s="189"/>
      <c r="L1507" s="184"/>
      <c r="M1507" s="190"/>
      <c r="N1507" s="191"/>
      <c r="O1507" s="191"/>
      <c r="P1507" s="191"/>
      <c r="Q1507" s="191"/>
      <c r="R1507" s="191"/>
      <c r="S1507" s="191"/>
      <c r="T1507" s="192"/>
      <c r="AT1507" s="186" t="s">
        <v>280</v>
      </c>
      <c r="AU1507" s="186" t="s">
        <v>88</v>
      </c>
      <c r="AV1507" s="13" t="s">
        <v>88</v>
      </c>
      <c r="AW1507" s="13" t="s">
        <v>29</v>
      </c>
      <c r="AX1507" s="13" t="s">
        <v>75</v>
      </c>
      <c r="AY1507" s="186" t="s">
        <v>271</v>
      </c>
    </row>
    <row r="1508" spans="2:51" s="13" customFormat="1" x14ac:dyDescent="0.1">
      <c r="B1508" s="184"/>
      <c r="D1508" s="185" t="s">
        <v>280</v>
      </c>
      <c r="E1508" s="186" t="s">
        <v>1</v>
      </c>
      <c r="F1508" s="187" t="s">
        <v>5253</v>
      </c>
      <c r="H1508" s="188">
        <v>21.4</v>
      </c>
      <c r="I1508" s="189"/>
      <c r="L1508" s="184"/>
      <c r="M1508" s="190"/>
      <c r="N1508" s="191"/>
      <c r="O1508" s="191"/>
      <c r="P1508" s="191"/>
      <c r="Q1508" s="191"/>
      <c r="R1508" s="191"/>
      <c r="S1508" s="191"/>
      <c r="T1508" s="192"/>
      <c r="AT1508" s="186" t="s">
        <v>280</v>
      </c>
      <c r="AU1508" s="186" t="s">
        <v>88</v>
      </c>
      <c r="AV1508" s="13" t="s">
        <v>88</v>
      </c>
      <c r="AW1508" s="13" t="s">
        <v>29</v>
      </c>
      <c r="AX1508" s="13" t="s">
        <v>75</v>
      </c>
      <c r="AY1508" s="186" t="s">
        <v>271</v>
      </c>
    </row>
    <row r="1509" spans="2:51" s="13" customFormat="1" x14ac:dyDescent="0.1">
      <c r="B1509" s="184"/>
      <c r="D1509" s="185" t="s">
        <v>280</v>
      </c>
      <c r="E1509" s="186" t="s">
        <v>1</v>
      </c>
      <c r="F1509" s="187" t="s">
        <v>5254</v>
      </c>
      <c r="H1509" s="188">
        <v>150.99</v>
      </c>
      <c r="I1509" s="189"/>
      <c r="L1509" s="184"/>
      <c r="M1509" s="190"/>
      <c r="N1509" s="191"/>
      <c r="O1509" s="191"/>
      <c r="P1509" s="191"/>
      <c r="Q1509" s="191"/>
      <c r="R1509" s="191"/>
      <c r="S1509" s="191"/>
      <c r="T1509" s="192"/>
      <c r="AT1509" s="186" t="s">
        <v>280</v>
      </c>
      <c r="AU1509" s="186" t="s">
        <v>88</v>
      </c>
      <c r="AV1509" s="13" t="s">
        <v>88</v>
      </c>
      <c r="AW1509" s="13" t="s">
        <v>29</v>
      </c>
      <c r="AX1509" s="13" t="s">
        <v>75</v>
      </c>
      <c r="AY1509" s="186" t="s">
        <v>271</v>
      </c>
    </row>
    <row r="1510" spans="2:51" s="13" customFormat="1" x14ac:dyDescent="0.1">
      <c r="B1510" s="184"/>
      <c r="D1510" s="185" t="s">
        <v>280</v>
      </c>
      <c r="E1510" s="186" t="s">
        <v>1</v>
      </c>
      <c r="F1510" s="187" t="s">
        <v>5255</v>
      </c>
      <c r="H1510" s="188">
        <v>29.26</v>
      </c>
      <c r="I1510" s="189"/>
      <c r="L1510" s="184"/>
      <c r="M1510" s="190"/>
      <c r="N1510" s="191"/>
      <c r="O1510" s="191"/>
      <c r="P1510" s="191"/>
      <c r="Q1510" s="191"/>
      <c r="R1510" s="191"/>
      <c r="S1510" s="191"/>
      <c r="T1510" s="192"/>
      <c r="AT1510" s="186" t="s">
        <v>280</v>
      </c>
      <c r="AU1510" s="186" t="s">
        <v>88</v>
      </c>
      <c r="AV1510" s="13" t="s">
        <v>88</v>
      </c>
      <c r="AW1510" s="13" t="s">
        <v>29</v>
      </c>
      <c r="AX1510" s="13" t="s">
        <v>75</v>
      </c>
      <c r="AY1510" s="186" t="s">
        <v>271</v>
      </c>
    </row>
    <row r="1511" spans="2:51" s="13" customFormat="1" x14ac:dyDescent="0.1">
      <c r="B1511" s="184"/>
      <c r="D1511" s="185" t="s">
        <v>280</v>
      </c>
      <c r="E1511" s="186" t="s">
        <v>1</v>
      </c>
      <c r="F1511" s="187" t="s">
        <v>5256</v>
      </c>
      <c r="H1511" s="188">
        <v>8.75</v>
      </c>
      <c r="I1511" s="189"/>
      <c r="L1511" s="184"/>
      <c r="M1511" s="190"/>
      <c r="N1511" s="191"/>
      <c r="O1511" s="191"/>
      <c r="P1511" s="191"/>
      <c r="Q1511" s="191"/>
      <c r="R1511" s="191"/>
      <c r="S1511" s="191"/>
      <c r="T1511" s="192"/>
      <c r="AT1511" s="186" t="s">
        <v>280</v>
      </c>
      <c r="AU1511" s="186" t="s">
        <v>88</v>
      </c>
      <c r="AV1511" s="13" t="s">
        <v>88</v>
      </c>
      <c r="AW1511" s="13" t="s">
        <v>29</v>
      </c>
      <c r="AX1511" s="13" t="s">
        <v>75</v>
      </c>
      <c r="AY1511" s="186" t="s">
        <v>271</v>
      </c>
    </row>
    <row r="1512" spans="2:51" s="13" customFormat="1" x14ac:dyDescent="0.1">
      <c r="B1512" s="184"/>
      <c r="D1512" s="185" t="s">
        <v>280</v>
      </c>
      <c r="E1512" s="186" t="s">
        <v>1</v>
      </c>
      <c r="F1512" s="187" t="s">
        <v>5257</v>
      </c>
      <c r="H1512" s="188">
        <v>12.84</v>
      </c>
      <c r="I1512" s="189"/>
      <c r="L1512" s="184"/>
      <c r="M1512" s="190"/>
      <c r="N1512" s="191"/>
      <c r="O1512" s="191"/>
      <c r="P1512" s="191"/>
      <c r="Q1512" s="191"/>
      <c r="R1512" s="191"/>
      <c r="S1512" s="191"/>
      <c r="T1512" s="192"/>
      <c r="AT1512" s="186" t="s">
        <v>280</v>
      </c>
      <c r="AU1512" s="186" t="s">
        <v>88</v>
      </c>
      <c r="AV1512" s="13" t="s">
        <v>88</v>
      </c>
      <c r="AW1512" s="13" t="s">
        <v>29</v>
      </c>
      <c r="AX1512" s="13" t="s">
        <v>75</v>
      </c>
      <c r="AY1512" s="186" t="s">
        <v>271</v>
      </c>
    </row>
    <row r="1513" spans="2:51" s="13" customFormat="1" x14ac:dyDescent="0.1">
      <c r="B1513" s="184"/>
      <c r="D1513" s="185" t="s">
        <v>280</v>
      </c>
      <c r="E1513" s="186" t="s">
        <v>1</v>
      </c>
      <c r="F1513" s="187" t="s">
        <v>5258</v>
      </c>
      <c r="H1513" s="188">
        <v>25.01</v>
      </c>
      <c r="I1513" s="189"/>
      <c r="L1513" s="184"/>
      <c r="M1513" s="190"/>
      <c r="N1513" s="191"/>
      <c r="O1513" s="191"/>
      <c r="P1513" s="191"/>
      <c r="Q1513" s="191"/>
      <c r="R1513" s="191"/>
      <c r="S1513" s="191"/>
      <c r="T1513" s="192"/>
      <c r="AT1513" s="186" t="s">
        <v>280</v>
      </c>
      <c r="AU1513" s="186" t="s">
        <v>88</v>
      </c>
      <c r="AV1513" s="13" t="s">
        <v>88</v>
      </c>
      <c r="AW1513" s="13" t="s">
        <v>29</v>
      </c>
      <c r="AX1513" s="13" t="s">
        <v>75</v>
      </c>
      <c r="AY1513" s="186" t="s">
        <v>271</v>
      </c>
    </row>
    <row r="1514" spans="2:51" s="13" customFormat="1" ht="19.5" x14ac:dyDescent="0.1">
      <c r="B1514" s="184"/>
      <c r="D1514" s="185" t="s">
        <v>280</v>
      </c>
      <c r="E1514" s="186" t="s">
        <v>1</v>
      </c>
      <c r="F1514" s="187" t="s">
        <v>5259</v>
      </c>
      <c r="H1514" s="188">
        <v>104.64</v>
      </c>
      <c r="I1514" s="189"/>
      <c r="L1514" s="184"/>
      <c r="M1514" s="190"/>
      <c r="N1514" s="191"/>
      <c r="O1514" s="191"/>
      <c r="P1514" s="191"/>
      <c r="Q1514" s="191"/>
      <c r="R1514" s="191"/>
      <c r="S1514" s="191"/>
      <c r="T1514" s="192"/>
      <c r="AT1514" s="186" t="s">
        <v>280</v>
      </c>
      <c r="AU1514" s="186" t="s">
        <v>88</v>
      </c>
      <c r="AV1514" s="13" t="s">
        <v>88</v>
      </c>
      <c r="AW1514" s="13" t="s">
        <v>29</v>
      </c>
      <c r="AX1514" s="13" t="s">
        <v>75</v>
      </c>
      <c r="AY1514" s="186" t="s">
        <v>271</v>
      </c>
    </row>
    <row r="1515" spans="2:51" s="13" customFormat="1" x14ac:dyDescent="0.1">
      <c r="B1515" s="184"/>
      <c r="D1515" s="185" t="s">
        <v>280</v>
      </c>
      <c r="E1515" s="186" t="s">
        <v>1</v>
      </c>
      <c r="F1515" s="187" t="s">
        <v>5260</v>
      </c>
      <c r="H1515" s="188">
        <v>31.28</v>
      </c>
      <c r="I1515" s="189"/>
      <c r="L1515" s="184"/>
      <c r="M1515" s="190"/>
      <c r="N1515" s="191"/>
      <c r="O1515" s="191"/>
      <c r="P1515" s="191"/>
      <c r="Q1515" s="191"/>
      <c r="R1515" s="191"/>
      <c r="S1515" s="191"/>
      <c r="T1515" s="192"/>
      <c r="AT1515" s="186" t="s">
        <v>280</v>
      </c>
      <c r="AU1515" s="186" t="s">
        <v>88</v>
      </c>
      <c r="AV1515" s="13" t="s">
        <v>88</v>
      </c>
      <c r="AW1515" s="13" t="s">
        <v>29</v>
      </c>
      <c r="AX1515" s="13" t="s">
        <v>75</v>
      </c>
      <c r="AY1515" s="186" t="s">
        <v>271</v>
      </c>
    </row>
    <row r="1516" spans="2:51" s="13" customFormat="1" x14ac:dyDescent="0.1">
      <c r="B1516" s="184"/>
      <c r="D1516" s="185" t="s">
        <v>280</v>
      </c>
      <c r="E1516" s="186" t="s">
        <v>1</v>
      </c>
      <c r="F1516" s="187" t="s">
        <v>5261</v>
      </c>
      <c r="H1516" s="188">
        <v>17.66</v>
      </c>
      <c r="I1516" s="189"/>
      <c r="L1516" s="184"/>
      <c r="M1516" s="190"/>
      <c r="N1516" s="191"/>
      <c r="O1516" s="191"/>
      <c r="P1516" s="191"/>
      <c r="Q1516" s="191"/>
      <c r="R1516" s="191"/>
      <c r="S1516" s="191"/>
      <c r="T1516" s="192"/>
      <c r="AT1516" s="186" t="s">
        <v>280</v>
      </c>
      <c r="AU1516" s="186" t="s">
        <v>88</v>
      </c>
      <c r="AV1516" s="13" t="s">
        <v>88</v>
      </c>
      <c r="AW1516" s="13" t="s">
        <v>29</v>
      </c>
      <c r="AX1516" s="13" t="s">
        <v>75</v>
      </c>
      <c r="AY1516" s="186" t="s">
        <v>271</v>
      </c>
    </row>
    <row r="1517" spans="2:51" s="13" customFormat="1" x14ac:dyDescent="0.1">
      <c r="B1517" s="184"/>
      <c r="D1517" s="185" t="s">
        <v>280</v>
      </c>
      <c r="E1517" s="186" t="s">
        <v>1</v>
      </c>
      <c r="F1517" s="187" t="s">
        <v>5262</v>
      </c>
      <c r="H1517" s="188">
        <v>17.41</v>
      </c>
      <c r="I1517" s="189"/>
      <c r="L1517" s="184"/>
      <c r="M1517" s="190"/>
      <c r="N1517" s="191"/>
      <c r="O1517" s="191"/>
      <c r="P1517" s="191"/>
      <c r="Q1517" s="191"/>
      <c r="R1517" s="191"/>
      <c r="S1517" s="191"/>
      <c r="T1517" s="192"/>
      <c r="AT1517" s="186" t="s">
        <v>280</v>
      </c>
      <c r="AU1517" s="186" t="s">
        <v>88</v>
      </c>
      <c r="AV1517" s="13" t="s">
        <v>88</v>
      </c>
      <c r="AW1517" s="13" t="s">
        <v>29</v>
      </c>
      <c r="AX1517" s="13" t="s">
        <v>75</v>
      </c>
      <c r="AY1517" s="186" t="s">
        <v>271</v>
      </c>
    </row>
    <row r="1518" spans="2:51" s="13" customFormat="1" x14ac:dyDescent="0.1">
      <c r="B1518" s="184"/>
      <c r="D1518" s="185" t="s">
        <v>280</v>
      </c>
      <c r="E1518" s="186" t="s">
        <v>1</v>
      </c>
      <c r="F1518" s="187" t="s">
        <v>5263</v>
      </c>
      <c r="H1518" s="188">
        <v>151.81</v>
      </c>
      <c r="I1518" s="189"/>
      <c r="L1518" s="184"/>
      <c r="M1518" s="190"/>
      <c r="N1518" s="191"/>
      <c r="O1518" s="191"/>
      <c r="P1518" s="191"/>
      <c r="Q1518" s="191"/>
      <c r="R1518" s="191"/>
      <c r="S1518" s="191"/>
      <c r="T1518" s="192"/>
      <c r="AT1518" s="186" t="s">
        <v>280</v>
      </c>
      <c r="AU1518" s="186" t="s">
        <v>88</v>
      </c>
      <c r="AV1518" s="13" t="s">
        <v>88</v>
      </c>
      <c r="AW1518" s="13" t="s">
        <v>29</v>
      </c>
      <c r="AX1518" s="13" t="s">
        <v>75</v>
      </c>
      <c r="AY1518" s="186" t="s">
        <v>271</v>
      </c>
    </row>
    <row r="1519" spans="2:51" s="13" customFormat="1" x14ac:dyDescent="0.1">
      <c r="B1519" s="184"/>
      <c r="D1519" s="185" t="s">
        <v>280</v>
      </c>
      <c r="E1519" s="186" t="s">
        <v>1</v>
      </c>
      <c r="F1519" s="187" t="s">
        <v>5264</v>
      </c>
      <c r="H1519" s="188">
        <v>73.239999999999995</v>
      </c>
      <c r="I1519" s="189"/>
      <c r="L1519" s="184"/>
      <c r="M1519" s="190"/>
      <c r="N1519" s="191"/>
      <c r="O1519" s="191"/>
      <c r="P1519" s="191"/>
      <c r="Q1519" s="191"/>
      <c r="R1519" s="191"/>
      <c r="S1519" s="191"/>
      <c r="T1519" s="192"/>
      <c r="AT1519" s="186" t="s">
        <v>280</v>
      </c>
      <c r="AU1519" s="186" t="s">
        <v>88</v>
      </c>
      <c r="AV1519" s="13" t="s">
        <v>88</v>
      </c>
      <c r="AW1519" s="13" t="s">
        <v>29</v>
      </c>
      <c r="AX1519" s="13" t="s">
        <v>75</v>
      </c>
      <c r="AY1519" s="186" t="s">
        <v>271</v>
      </c>
    </row>
    <row r="1520" spans="2:51" s="13" customFormat="1" x14ac:dyDescent="0.1">
      <c r="B1520" s="184"/>
      <c r="D1520" s="185" t="s">
        <v>280</v>
      </c>
      <c r="E1520" s="186" t="s">
        <v>1</v>
      </c>
      <c r="F1520" s="187" t="s">
        <v>5265</v>
      </c>
      <c r="H1520" s="188">
        <v>23.03</v>
      </c>
      <c r="I1520" s="189"/>
      <c r="L1520" s="184"/>
      <c r="M1520" s="190"/>
      <c r="N1520" s="191"/>
      <c r="O1520" s="191"/>
      <c r="P1520" s="191"/>
      <c r="Q1520" s="191"/>
      <c r="R1520" s="191"/>
      <c r="S1520" s="191"/>
      <c r="T1520" s="192"/>
      <c r="AT1520" s="186" t="s">
        <v>280</v>
      </c>
      <c r="AU1520" s="186" t="s">
        <v>88</v>
      </c>
      <c r="AV1520" s="13" t="s">
        <v>88</v>
      </c>
      <c r="AW1520" s="13" t="s">
        <v>29</v>
      </c>
      <c r="AX1520" s="13" t="s">
        <v>75</v>
      </c>
      <c r="AY1520" s="186" t="s">
        <v>271</v>
      </c>
    </row>
    <row r="1521" spans="1:65" s="13" customFormat="1" x14ac:dyDescent="0.1">
      <c r="B1521" s="184"/>
      <c r="D1521" s="185" t="s">
        <v>280</v>
      </c>
      <c r="E1521" s="186" t="s">
        <v>1</v>
      </c>
      <c r="F1521" s="187" t="s">
        <v>5266</v>
      </c>
      <c r="H1521" s="188">
        <v>18</v>
      </c>
      <c r="I1521" s="189"/>
      <c r="L1521" s="184"/>
      <c r="M1521" s="190"/>
      <c r="N1521" s="191"/>
      <c r="O1521" s="191"/>
      <c r="P1521" s="191"/>
      <c r="Q1521" s="191"/>
      <c r="R1521" s="191"/>
      <c r="S1521" s="191"/>
      <c r="T1521" s="192"/>
      <c r="AT1521" s="186" t="s">
        <v>280</v>
      </c>
      <c r="AU1521" s="186" t="s">
        <v>88</v>
      </c>
      <c r="AV1521" s="13" t="s">
        <v>88</v>
      </c>
      <c r="AW1521" s="13" t="s">
        <v>29</v>
      </c>
      <c r="AX1521" s="13" t="s">
        <v>75</v>
      </c>
      <c r="AY1521" s="186" t="s">
        <v>271</v>
      </c>
    </row>
    <row r="1522" spans="1:65" s="13" customFormat="1" x14ac:dyDescent="0.1">
      <c r="B1522" s="184"/>
      <c r="D1522" s="185" t="s">
        <v>280</v>
      </c>
      <c r="E1522" s="186" t="s">
        <v>1</v>
      </c>
      <c r="F1522" s="187" t="s">
        <v>5267</v>
      </c>
      <c r="H1522" s="188">
        <v>20.5</v>
      </c>
      <c r="I1522" s="189"/>
      <c r="L1522" s="184"/>
      <c r="M1522" s="190"/>
      <c r="N1522" s="191"/>
      <c r="O1522" s="191"/>
      <c r="P1522" s="191"/>
      <c r="Q1522" s="191"/>
      <c r="R1522" s="191"/>
      <c r="S1522" s="191"/>
      <c r="T1522" s="192"/>
      <c r="AT1522" s="186" t="s">
        <v>280</v>
      </c>
      <c r="AU1522" s="186" t="s">
        <v>88</v>
      </c>
      <c r="AV1522" s="13" t="s">
        <v>88</v>
      </c>
      <c r="AW1522" s="13" t="s">
        <v>29</v>
      </c>
      <c r="AX1522" s="13" t="s">
        <v>75</v>
      </c>
      <c r="AY1522" s="186" t="s">
        <v>271</v>
      </c>
    </row>
    <row r="1523" spans="1:65" s="13" customFormat="1" ht="19.5" x14ac:dyDescent="0.1">
      <c r="B1523" s="184"/>
      <c r="D1523" s="185" t="s">
        <v>280</v>
      </c>
      <c r="E1523" s="186" t="s">
        <v>1</v>
      </c>
      <c r="F1523" s="187" t="s">
        <v>5268</v>
      </c>
      <c r="H1523" s="188">
        <v>42.85</v>
      </c>
      <c r="I1523" s="189"/>
      <c r="L1523" s="184"/>
      <c r="M1523" s="190"/>
      <c r="N1523" s="191"/>
      <c r="O1523" s="191"/>
      <c r="P1523" s="191"/>
      <c r="Q1523" s="191"/>
      <c r="R1523" s="191"/>
      <c r="S1523" s="191"/>
      <c r="T1523" s="192"/>
      <c r="AT1523" s="186" t="s">
        <v>280</v>
      </c>
      <c r="AU1523" s="186" t="s">
        <v>88</v>
      </c>
      <c r="AV1523" s="13" t="s">
        <v>88</v>
      </c>
      <c r="AW1523" s="13" t="s">
        <v>29</v>
      </c>
      <c r="AX1523" s="13" t="s">
        <v>75</v>
      </c>
      <c r="AY1523" s="186" t="s">
        <v>271</v>
      </c>
    </row>
    <row r="1524" spans="1:65" s="13" customFormat="1" ht="19.5" x14ac:dyDescent="0.1">
      <c r="B1524" s="184"/>
      <c r="D1524" s="185" t="s">
        <v>280</v>
      </c>
      <c r="E1524" s="186" t="s">
        <v>1</v>
      </c>
      <c r="F1524" s="187" t="s">
        <v>5269</v>
      </c>
      <c r="H1524" s="188">
        <v>42.85</v>
      </c>
      <c r="I1524" s="189"/>
      <c r="L1524" s="184"/>
      <c r="M1524" s="190"/>
      <c r="N1524" s="191"/>
      <c r="O1524" s="191"/>
      <c r="P1524" s="191"/>
      <c r="Q1524" s="191"/>
      <c r="R1524" s="191"/>
      <c r="S1524" s="191"/>
      <c r="T1524" s="192"/>
      <c r="AT1524" s="186" t="s">
        <v>280</v>
      </c>
      <c r="AU1524" s="186" t="s">
        <v>88</v>
      </c>
      <c r="AV1524" s="13" t="s">
        <v>88</v>
      </c>
      <c r="AW1524" s="13" t="s">
        <v>29</v>
      </c>
      <c r="AX1524" s="13" t="s">
        <v>75</v>
      </c>
      <c r="AY1524" s="186" t="s">
        <v>271</v>
      </c>
    </row>
    <row r="1525" spans="1:65" s="13" customFormat="1" ht="19.5" x14ac:dyDescent="0.1">
      <c r="B1525" s="184"/>
      <c r="D1525" s="185" t="s">
        <v>280</v>
      </c>
      <c r="E1525" s="186" t="s">
        <v>1</v>
      </c>
      <c r="F1525" s="187" t="s">
        <v>5270</v>
      </c>
      <c r="H1525" s="188">
        <v>78.27</v>
      </c>
      <c r="I1525" s="189"/>
      <c r="L1525" s="184"/>
      <c r="M1525" s="190"/>
      <c r="N1525" s="191"/>
      <c r="O1525" s="191"/>
      <c r="P1525" s="191"/>
      <c r="Q1525" s="191"/>
      <c r="R1525" s="191"/>
      <c r="S1525" s="191"/>
      <c r="T1525" s="192"/>
      <c r="AT1525" s="186" t="s">
        <v>280</v>
      </c>
      <c r="AU1525" s="186" t="s">
        <v>88</v>
      </c>
      <c r="AV1525" s="13" t="s">
        <v>88</v>
      </c>
      <c r="AW1525" s="13" t="s">
        <v>29</v>
      </c>
      <c r="AX1525" s="13" t="s">
        <v>75</v>
      </c>
      <c r="AY1525" s="186" t="s">
        <v>271</v>
      </c>
    </row>
    <row r="1526" spans="1:65" s="13" customFormat="1" x14ac:dyDescent="0.1">
      <c r="B1526" s="184"/>
      <c r="D1526" s="185" t="s">
        <v>280</v>
      </c>
      <c r="E1526" s="186" t="s">
        <v>1</v>
      </c>
      <c r="F1526" s="187" t="s">
        <v>5271</v>
      </c>
      <c r="H1526" s="188">
        <v>11.15</v>
      </c>
      <c r="I1526" s="189"/>
      <c r="L1526" s="184"/>
      <c r="M1526" s="190"/>
      <c r="N1526" s="191"/>
      <c r="O1526" s="191"/>
      <c r="P1526" s="191"/>
      <c r="Q1526" s="191"/>
      <c r="R1526" s="191"/>
      <c r="S1526" s="191"/>
      <c r="T1526" s="192"/>
      <c r="AT1526" s="186" t="s">
        <v>280</v>
      </c>
      <c r="AU1526" s="186" t="s">
        <v>88</v>
      </c>
      <c r="AV1526" s="13" t="s">
        <v>88</v>
      </c>
      <c r="AW1526" s="13" t="s">
        <v>29</v>
      </c>
      <c r="AX1526" s="13" t="s">
        <v>75</v>
      </c>
      <c r="AY1526" s="186" t="s">
        <v>271</v>
      </c>
    </row>
    <row r="1527" spans="1:65" s="13" customFormat="1" x14ac:dyDescent="0.1">
      <c r="B1527" s="184"/>
      <c r="D1527" s="185" t="s">
        <v>280</v>
      </c>
      <c r="E1527" s="186" t="s">
        <v>1</v>
      </c>
      <c r="F1527" s="187" t="s">
        <v>5272</v>
      </c>
      <c r="H1527" s="188">
        <v>16.21</v>
      </c>
      <c r="I1527" s="189"/>
      <c r="L1527" s="184"/>
      <c r="M1527" s="190"/>
      <c r="N1527" s="191"/>
      <c r="O1527" s="191"/>
      <c r="P1527" s="191"/>
      <c r="Q1527" s="191"/>
      <c r="R1527" s="191"/>
      <c r="S1527" s="191"/>
      <c r="T1527" s="192"/>
      <c r="AT1527" s="186" t="s">
        <v>280</v>
      </c>
      <c r="AU1527" s="186" t="s">
        <v>88</v>
      </c>
      <c r="AV1527" s="13" t="s">
        <v>88</v>
      </c>
      <c r="AW1527" s="13" t="s">
        <v>29</v>
      </c>
      <c r="AX1527" s="13" t="s">
        <v>75</v>
      </c>
      <c r="AY1527" s="186" t="s">
        <v>271</v>
      </c>
    </row>
    <row r="1528" spans="1:65" s="16" customFormat="1" x14ac:dyDescent="0.1">
      <c r="B1528" s="209"/>
      <c r="D1528" s="185" t="s">
        <v>280</v>
      </c>
      <c r="E1528" s="210" t="s">
        <v>1</v>
      </c>
      <c r="F1528" s="211" t="s">
        <v>2527</v>
      </c>
      <c r="H1528" s="210" t="s">
        <v>1</v>
      </c>
      <c r="I1528" s="212"/>
      <c r="L1528" s="209"/>
      <c r="M1528" s="213"/>
      <c r="N1528" s="214"/>
      <c r="O1528" s="214"/>
      <c r="P1528" s="214"/>
      <c r="Q1528" s="214"/>
      <c r="R1528" s="214"/>
      <c r="S1528" s="214"/>
      <c r="T1528" s="215"/>
      <c r="AT1528" s="210" t="s">
        <v>280</v>
      </c>
      <c r="AU1528" s="210" t="s">
        <v>88</v>
      </c>
      <c r="AV1528" s="16" t="s">
        <v>82</v>
      </c>
      <c r="AW1528" s="16" t="s">
        <v>29</v>
      </c>
      <c r="AX1528" s="16" t="s">
        <v>75</v>
      </c>
      <c r="AY1528" s="210" t="s">
        <v>271</v>
      </c>
    </row>
    <row r="1529" spans="1:65" s="13" customFormat="1" x14ac:dyDescent="0.1">
      <c r="B1529" s="184"/>
      <c r="D1529" s="185" t="s">
        <v>280</v>
      </c>
      <c r="E1529" s="186" t="s">
        <v>1</v>
      </c>
      <c r="F1529" s="187" t="s">
        <v>5273</v>
      </c>
      <c r="H1529" s="188">
        <v>1009.7</v>
      </c>
      <c r="I1529" s="189"/>
      <c r="L1529" s="184"/>
      <c r="M1529" s="190"/>
      <c r="N1529" s="191"/>
      <c r="O1529" s="191"/>
      <c r="P1529" s="191"/>
      <c r="Q1529" s="191"/>
      <c r="R1529" s="191"/>
      <c r="S1529" s="191"/>
      <c r="T1529" s="192"/>
      <c r="AT1529" s="186" t="s">
        <v>280</v>
      </c>
      <c r="AU1529" s="186" t="s">
        <v>88</v>
      </c>
      <c r="AV1529" s="13" t="s">
        <v>88</v>
      </c>
      <c r="AW1529" s="13" t="s">
        <v>29</v>
      </c>
      <c r="AX1529" s="13" t="s">
        <v>75</v>
      </c>
      <c r="AY1529" s="186" t="s">
        <v>271</v>
      </c>
    </row>
    <row r="1530" spans="1:65" s="13" customFormat="1" ht="37.5" x14ac:dyDescent="0.1">
      <c r="B1530" s="184"/>
      <c r="D1530" s="185" t="s">
        <v>280</v>
      </c>
      <c r="E1530" s="186" t="s">
        <v>1</v>
      </c>
      <c r="F1530" s="187" t="s">
        <v>5274</v>
      </c>
      <c r="H1530" s="188">
        <v>233.43</v>
      </c>
      <c r="I1530" s="189"/>
      <c r="L1530" s="184"/>
      <c r="M1530" s="190"/>
      <c r="N1530" s="191"/>
      <c r="O1530" s="191"/>
      <c r="P1530" s="191"/>
      <c r="Q1530" s="191"/>
      <c r="R1530" s="191"/>
      <c r="S1530" s="191"/>
      <c r="T1530" s="192"/>
      <c r="AT1530" s="186" t="s">
        <v>280</v>
      </c>
      <c r="AU1530" s="186" t="s">
        <v>88</v>
      </c>
      <c r="AV1530" s="13" t="s">
        <v>88</v>
      </c>
      <c r="AW1530" s="13" t="s">
        <v>29</v>
      </c>
      <c r="AX1530" s="13" t="s">
        <v>75</v>
      </c>
      <c r="AY1530" s="186" t="s">
        <v>271</v>
      </c>
    </row>
    <row r="1531" spans="1:65" s="15" customFormat="1" x14ac:dyDescent="0.1">
      <c r="B1531" s="201"/>
      <c r="D1531" s="185" t="s">
        <v>280</v>
      </c>
      <c r="E1531" s="202" t="s">
        <v>4447</v>
      </c>
      <c r="F1531" s="203" t="s">
        <v>293</v>
      </c>
      <c r="H1531" s="204">
        <v>2619.38</v>
      </c>
      <c r="I1531" s="205"/>
      <c r="L1531" s="201"/>
      <c r="M1531" s="206"/>
      <c r="N1531" s="207"/>
      <c r="O1531" s="207"/>
      <c r="P1531" s="207"/>
      <c r="Q1531" s="207"/>
      <c r="R1531" s="207"/>
      <c r="S1531" s="207"/>
      <c r="T1531" s="208"/>
      <c r="AT1531" s="202" t="s">
        <v>280</v>
      </c>
      <c r="AU1531" s="202" t="s">
        <v>88</v>
      </c>
      <c r="AV1531" s="15" t="s">
        <v>286</v>
      </c>
      <c r="AW1531" s="15" t="s">
        <v>29</v>
      </c>
      <c r="AX1531" s="15" t="s">
        <v>75</v>
      </c>
      <c r="AY1531" s="202" t="s">
        <v>271</v>
      </c>
    </row>
    <row r="1532" spans="1:65" s="13" customFormat="1" x14ac:dyDescent="0.1">
      <c r="B1532" s="184"/>
      <c r="D1532" s="185" t="s">
        <v>280</v>
      </c>
      <c r="E1532" s="186" t="s">
        <v>1</v>
      </c>
      <c r="F1532" s="187" t="s">
        <v>5275</v>
      </c>
      <c r="H1532" s="188">
        <v>130.97</v>
      </c>
      <c r="I1532" s="189"/>
      <c r="L1532" s="184"/>
      <c r="M1532" s="190"/>
      <c r="N1532" s="191"/>
      <c r="O1532" s="191"/>
      <c r="P1532" s="191"/>
      <c r="Q1532" s="191"/>
      <c r="R1532" s="191"/>
      <c r="S1532" s="191"/>
      <c r="T1532" s="192"/>
      <c r="AT1532" s="186" t="s">
        <v>280</v>
      </c>
      <c r="AU1532" s="186" t="s">
        <v>88</v>
      </c>
      <c r="AV1532" s="13" t="s">
        <v>88</v>
      </c>
      <c r="AW1532" s="13" t="s">
        <v>29</v>
      </c>
      <c r="AX1532" s="13" t="s">
        <v>75</v>
      </c>
      <c r="AY1532" s="186" t="s">
        <v>271</v>
      </c>
    </row>
    <row r="1533" spans="1:65" s="14" customFormat="1" x14ac:dyDescent="0.1">
      <c r="B1533" s="193"/>
      <c r="D1533" s="185" t="s">
        <v>280</v>
      </c>
      <c r="E1533" s="194" t="s">
        <v>1</v>
      </c>
      <c r="F1533" s="195" t="s">
        <v>282</v>
      </c>
      <c r="H1533" s="196">
        <v>2750.35</v>
      </c>
      <c r="I1533" s="197"/>
      <c r="L1533" s="193"/>
      <c r="M1533" s="198"/>
      <c r="N1533" s="199"/>
      <c r="O1533" s="199"/>
      <c r="P1533" s="199"/>
      <c r="Q1533" s="199"/>
      <c r="R1533" s="199"/>
      <c r="S1533" s="199"/>
      <c r="T1533" s="200"/>
      <c r="AT1533" s="194" t="s">
        <v>280</v>
      </c>
      <c r="AU1533" s="194" t="s">
        <v>88</v>
      </c>
      <c r="AV1533" s="14" t="s">
        <v>278</v>
      </c>
      <c r="AW1533" s="14" t="s">
        <v>29</v>
      </c>
      <c r="AX1533" s="14" t="s">
        <v>82</v>
      </c>
      <c r="AY1533" s="194" t="s">
        <v>271</v>
      </c>
    </row>
    <row r="1534" spans="1:65" s="12" customFormat="1" ht="22.9" customHeight="1" x14ac:dyDescent="0.15">
      <c r="B1534" s="159"/>
      <c r="D1534" s="160" t="s">
        <v>74</v>
      </c>
      <c r="E1534" s="170" t="s">
        <v>5276</v>
      </c>
      <c r="F1534" s="170" t="s">
        <v>5277</v>
      </c>
      <c r="I1534" s="162"/>
      <c r="J1534" s="171">
        <f>BK1534</f>
        <v>0</v>
      </c>
      <c r="L1534" s="159"/>
      <c r="M1534" s="164"/>
      <c r="N1534" s="165"/>
      <c r="O1534" s="165"/>
      <c r="P1534" s="166">
        <f>SUM(P1535:P1540)</f>
        <v>0</v>
      </c>
      <c r="Q1534" s="165"/>
      <c r="R1534" s="166">
        <f>SUM(R1535:R1540)</f>
        <v>3.3425E-3</v>
      </c>
      <c r="S1534" s="165"/>
      <c r="T1534" s="167">
        <f>SUM(T1535:T1540)</f>
        <v>0</v>
      </c>
      <c r="AR1534" s="160" t="s">
        <v>88</v>
      </c>
      <c r="AT1534" s="168" t="s">
        <v>74</v>
      </c>
      <c r="AU1534" s="168" t="s">
        <v>82</v>
      </c>
      <c r="AY1534" s="160" t="s">
        <v>271</v>
      </c>
      <c r="BK1534" s="169">
        <f>SUM(BK1535:BK1540)</f>
        <v>0</v>
      </c>
    </row>
    <row r="1535" spans="1:65" s="2" customFormat="1" ht="21.75" customHeight="1" x14ac:dyDescent="0.15">
      <c r="A1535" s="35"/>
      <c r="B1535" s="141"/>
      <c r="C1535" s="172" t="s">
        <v>5278</v>
      </c>
      <c r="D1535" s="216" t="s">
        <v>274</v>
      </c>
      <c r="E1535" s="173" t="s">
        <v>5279</v>
      </c>
      <c r="F1535" s="174" t="s">
        <v>5280</v>
      </c>
      <c r="G1535" s="175" t="s">
        <v>277</v>
      </c>
      <c r="H1535" s="176">
        <v>66.849999999999994</v>
      </c>
      <c r="I1535" s="177"/>
      <c r="J1535" s="176">
        <f>ROUND(I1535*H1535,2)</f>
        <v>0</v>
      </c>
      <c r="K1535" s="178"/>
      <c r="L1535" s="36"/>
      <c r="M1535" s="179" t="s">
        <v>1</v>
      </c>
      <c r="N1535" s="180" t="s">
        <v>41</v>
      </c>
      <c r="O1535" s="61"/>
      <c r="P1535" s="181">
        <f>O1535*H1535</f>
        <v>0</v>
      </c>
      <c r="Q1535" s="181">
        <v>5.0000000000000002E-5</v>
      </c>
      <c r="R1535" s="181">
        <f>Q1535*H1535</f>
        <v>3.3425E-3</v>
      </c>
      <c r="S1535" s="181">
        <v>0</v>
      </c>
      <c r="T1535" s="182">
        <f>S1535*H1535</f>
        <v>0</v>
      </c>
      <c r="U1535" s="35"/>
      <c r="V1535" s="35"/>
      <c r="W1535" s="35"/>
      <c r="X1535" s="35"/>
      <c r="Y1535" s="35"/>
      <c r="Z1535" s="35"/>
      <c r="AA1535" s="35"/>
      <c r="AB1535" s="35"/>
      <c r="AC1535" s="35"/>
      <c r="AD1535" s="35"/>
      <c r="AE1535" s="35"/>
      <c r="AR1535" s="183" t="s">
        <v>367</v>
      </c>
      <c r="AT1535" s="183" t="s">
        <v>274</v>
      </c>
      <c r="AU1535" s="183" t="s">
        <v>88</v>
      </c>
      <c r="AY1535" s="18" t="s">
        <v>271</v>
      </c>
      <c r="BE1535" s="105">
        <f>IF(N1535="základná",J1535,0)</f>
        <v>0</v>
      </c>
      <c r="BF1535" s="105">
        <f>IF(N1535="znížená",J1535,0)</f>
        <v>0</v>
      </c>
      <c r="BG1535" s="105">
        <f>IF(N1535="zákl. prenesená",J1535,0)</f>
        <v>0</v>
      </c>
      <c r="BH1535" s="105">
        <f>IF(N1535="zníž. prenesená",J1535,0)</f>
        <v>0</v>
      </c>
      <c r="BI1535" s="105">
        <f>IF(N1535="nulová",J1535,0)</f>
        <v>0</v>
      </c>
      <c r="BJ1535" s="18" t="s">
        <v>88</v>
      </c>
      <c r="BK1535" s="105">
        <f>ROUND(I1535*H1535,2)</f>
        <v>0</v>
      </c>
      <c r="BL1535" s="18" t="s">
        <v>367</v>
      </c>
      <c r="BM1535" s="183" t="s">
        <v>5281</v>
      </c>
    </row>
    <row r="1536" spans="1:65" s="13" customFormat="1" x14ac:dyDescent="0.1">
      <c r="B1536" s="184"/>
      <c r="D1536" s="185" t="s">
        <v>280</v>
      </c>
      <c r="E1536" s="186" t="s">
        <v>1</v>
      </c>
      <c r="F1536" s="187" t="s">
        <v>5282</v>
      </c>
      <c r="H1536" s="188">
        <v>23.16</v>
      </c>
      <c r="I1536" s="189"/>
      <c r="L1536" s="184"/>
      <c r="M1536" s="190"/>
      <c r="N1536" s="191"/>
      <c r="O1536" s="191"/>
      <c r="P1536" s="191"/>
      <c r="Q1536" s="191"/>
      <c r="R1536" s="191"/>
      <c r="S1536" s="191"/>
      <c r="T1536" s="192"/>
      <c r="AT1536" s="186" t="s">
        <v>280</v>
      </c>
      <c r="AU1536" s="186" t="s">
        <v>88</v>
      </c>
      <c r="AV1536" s="13" t="s">
        <v>88</v>
      </c>
      <c r="AW1536" s="13" t="s">
        <v>29</v>
      </c>
      <c r="AX1536" s="13" t="s">
        <v>75</v>
      </c>
      <c r="AY1536" s="186" t="s">
        <v>271</v>
      </c>
    </row>
    <row r="1537" spans="1:65" s="13" customFormat="1" x14ac:dyDescent="0.1">
      <c r="B1537" s="184"/>
      <c r="D1537" s="185" t="s">
        <v>280</v>
      </c>
      <c r="E1537" s="186" t="s">
        <v>1</v>
      </c>
      <c r="F1537" s="187" t="s">
        <v>5283</v>
      </c>
      <c r="H1537" s="188">
        <v>23.49</v>
      </c>
      <c r="I1537" s="189"/>
      <c r="L1537" s="184"/>
      <c r="M1537" s="190"/>
      <c r="N1537" s="191"/>
      <c r="O1537" s="191"/>
      <c r="P1537" s="191"/>
      <c r="Q1537" s="191"/>
      <c r="R1537" s="191"/>
      <c r="S1537" s="191"/>
      <c r="T1537" s="192"/>
      <c r="AT1537" s="186" t="s">
        <v>280</v>
      </c>
      <c r="AU1537" s="186" t="s">
        <v>88</v>
      </c>
      <c r="AV1537" s="13" t="s">
        <v>88</v>
      </c>
      <c r="AW1537" s="13" t="s">
        <v>29</v>
      </c>
      <c r="AX1537" s="13" t="s">
        <v>75</v>
      </c>
      <c r="AY1537" s="186" t="s">
        <v>271</v>
      </c>
    </row>
    <row r="1538" spans="1:65" s="13" customFormat="1" x14ac:dyDescent="0.1">
      <c r="B1538" s="184"/>
      <c r="D1538" s="185" t="s">
        <v>280</v>
      </c>
      <c r="E1538" s="186" t="s">
        <v>1</v>
      </c>
      <c r="F1538" s="187" t="s">
        <v>5284</v>
      </c>
      <c r="H1538" s="188">
        <v>20.2</v>
      </c>
      <c r="I1538" s="189"/>
      <c r="L1538" s="184"/>
      <c r="M1538" s="190"/>
      <c r="N1538" s="191"/>
      <c r="O1538" s="191"/>
      <c r="P1538" s="191"/>
      <c r="Q1538" s="191"/>
      <c r="R1538" s="191"/>
      <c r="S1538" s="191"/>
      <c r="T1538" s="192"/>
      <c r="AT1538" s="186" t="s">
        <v>280</v>
      </c>
      <c r="AU1538" s="186" t="s">
        <v>88</v>
      </c>
      <c r="AV1538" s="13" t="s">
        <v>88</v>
      </c>
      <c r="AW1538" s="13" t="s">
        <v>29</v>
      </c>
      <c r="AX1538" s="13" t="s">
        <v>75</v>
      </c>
      <c r="AY1538" s="186" t="s">
        <v>271</v>
      </c>
    </row>
    <row r="1539" spans="1:65" s="14" customFormat="1" x14ac:dyDescent="0.1">
      <c r="B1539" s="193"/>
      <c r="D1539" s="185" t="s">
        <v>280</v>
      </c>
      <c r="E1539" s="194" t="s">
        <v>1</v>
      </c>
      <c r="F1539" s="195" t="s">
        <v>282</v>
      </c>
      <c r="H1539" s="196">
        <v>66.849999999999994</v>
      </c>
      <c r="I1539" s="197"/>
      <c r="L1539" s="193"/>
      <c r="M1539" s="198"/>
      <c r="N1539" s="199"/>
      <c r="O1539" s="199"/>
      <c r="P1539" s="199"/>
      <c r="Q1539" s="199"/>
      <c r="R1539" s="199"/>
      <c r="S1539" s="199"/>
      <c r="T1539" s="200"/>
      <c r="AT1539" s="194" t="s">
        <v>280</v>
      </c>
      <c r="AU1539" s="194" t="s">
        <v>88</v>
      </c>
      <c r="AV1539" s="14" t="s">
        <v>278</v>
      </c>
      <c r="AW1539" s="14" t="s">
        <v>29</v>
      </c>
      <c r="AX1539" s="14" t="s">
        <v>82</v>
      </c>
      <c r="AY1539" s="194" t="s">
        <v>271</v>
      </c>
    </row>
    <row r="1540" spans="1:65" s="2" customFormat="1" ht="21.75" customHeight="1" x14ac:dyDescent="0.15">
      <c r="A1540" s="35"/>
      <c r="B1540" s="141"/>
      <c r="C1540" s="172" t="s">
        <v>3102</v>
      </c>
      <c r="D1540" s="172" t="s">
        <v>274</v>
      </c>
      <c r="E1540" s="173" t="s">
        <v>5285</v>
      </c>
      <c r="F1540" s="174" t="s">
        <v>5286</v>
      </c>
      <c r="G1540" s="175" t="s">
        <v>1420</v>
      </c>
      <c r="H1540" s="177"/>
      <c r="I1540" s="177"/>
      <c r="J1540" s="176">
        <f>ROUND(I1540*H1540,2)</f>
        <v>0</v>
      </c>
      <c r="K1540" s="178"/>
      <c r="L1540" s="36"/>
      <c r="M1540" s="179" t="s">
        <v>1</v>
      </c>
      <c r="N1540" s="180" t="s">
        <v>41</v>
      </c>
      <c r="O1540" s="61"/>
      <c r="P1540" s="181">
        <f>O1540*H1540</f>
        <v>0</v>
      </c>
      <c r="Q1540" s="181">
        <v>0</v>
      </c>
      <c r="R1540" s="181">
        <f>Q1540*H1540</f>
        <v>0</v>
      </c>
      <c r="S1540" s="181">
        <v>0</v>
      </c>
      <c r="T1540" s="182">
        <f>S1540*H1540</f>
        <v>0</v>
      </c>
      <c r="U1540" s="35"/>
      <c r="V1540" s="35"/>
      <c r="W1540" s="35"/>
      <c r="X1540" s="35"/>
      <c r="Y1540" s="35"/>
      <c r="Z1540" s="35"/>
      <c r="AA1540" s="35"/>
      <c r="AB1540" s="35"/>
      <c r="AC1540" s="35"/>
      <c r="AD1540" s="35"/>
      <c r="AE1540" s="35"/>
      <c r="AR1540" s="183" t="s">
        <v>367</v>
      </c>
      <c r="AT1540" s="183" t="s">
        <v>274</v>
      </c>
      <c r="AU1540" s="183" t="s">
        <v>88</v>
      </c>
      <c r="AY1540" s="18" t="s">
        <v>271</v>
      </c>
      <c r="BE1540" s="105">
        <f>IF(N1540="základná",J1540,0)</f>
        <v>0</v>
      </c>
      <c r="BF1540" s="105">
        <f>IF(N1540="znížená",J1540,0)</f>
        <v>0</v>
      </c>
      <c r="BG1540" s="105">
        <f>IF(N1540="zákl. prenesená",J1540,0)</f>
        <v>0</v>
      </c>
      <c r="BH1540" s="105">
        <f>IF(N1540="zníž. prenesená",J1540,0)</f>
        <v>0</v>
      </c>
      <c r="BI1540" s="105">
        <f>IF(N1540="nulová",J1540,0)</f>
        <v>0</v>
      </c>
      <c r="BJ1540" s="18" t="s">
        <v>88</v>
      </c>
      <c r="BK1540" s="105">
        <f>ROUND(I1540*H1540,2)</f>
        <v>0</v>
      </c>
      <c r="BL1540" s="18" t="s">
        <v>367</v>
      </c>
      <c r="BM1540" s="183" t="s">
        <v>5287</v>
      </c>
    </row>
    <row r="1541" spans="1:65" s="12" customFormat="1" ht="22.9" customHeight="1" x14ac:dyDescent="0.15">
      <c r="B1541" s="159"/>
      <c r="D1541" s="160" t="s">
        <v>74</v>
      </c>
      <c r="E1541" s="170" t="s">
        <v>2531</v>
      </c>
      <c r="F1541" s="170" t="s">
        <v>2532</v>
      </c>
      <c r="I1541" s="162"/>
      <c r="J1541" s="171">
        <f>BK1541</f>
        <v>0</v>
      </c>
      <c r="L1541" s="159"/>
      <c r="M1541" s="164"/>
      <c r="N1541" s="165"/>
      <c r="O1541" s="165"/>
      <c r="P1541" s="166">
        <f>SUM(P1542:P1561)</f>
        <v>0</v>
      </c>
      <c r="Q1541" s="165"/>
      <c r="R1541" s="166">
        <f>SUM(R1542:R1561)</f>
        <v>0.24004120000000001</v>
      </c>
      <c r="S1541" s="165"/>
      <c r="T1541" s="167">
        <f>SUM(T1542:T1561)</f>
        <v>0</v>
      </c>
      <c r="AR1541" s="160" t="s">
        <v>88</v>
      </c>
      <c r="AT1541" s="168" t="s">
        <v>74</v>
      </c>
      <c r="AU1541" s="168" t="s">
        <v>82</v>
      </c>
      <c r="AY1541" s="160" t="s">
        <v>271</v>
      </c>
      <c r="BK1541" s="169">
        <f>SUM(BK1542:BK1561)</f>
        <v>0</v>
      </c>
    </row>
    <row r="1542" spans="1:65" s="2" customFormat="1" ht="21.75" customHeight="1" x14ac:dyDescent="0.15">
      <c r="A1542" s="35"/>
      <c r="B1542" s="141"/>
      <c r="C1542" s="172" t="s">
        <v>5288</v>
      </c>
      <c r="D1542" s="172" t="s">
        <v>274</v>
      </c>
      <c r="E1542" s="173" t="s">
        <v>2534</v>
      </c>
      <c r="F1542" s="174" t="s">
        <v>2535</v>
      </c>
      <c r="G1542" s="175" t="s">
        <v>277</v>
      </c>
      <c r="H1542" s="176">
        <v>321.41000000000003</v>
      </c>
      <c r="I1542" s="177"/>
      <c r="J1542" s="176">
        <f>ROUND(I1542*H1542,2)</f>
        <v>0</v>
      </c>
      <c r="K1542" s="178"/>
      <c r="L1542" s="36"/>
      <c r="M1542" s="179" t="s">
        <v>1</v>
      </c>
      <c r="N1542" s="180" t="s">
        <v>41</v>
      </c>
      <c r="O1542" s="61"/>
      <c r="P1542" s="181">
        <f>O1542*H1542</f>
        <v>0</v>
      </c>
      <c r="Q1542" s="181">
        <v>7.3999999999999999E-4</v>
      </c>
      <c r="R1542" s="181">
        <f>Q1542*H1542</f>
        <v>0.23784340000000001</v>
      </c>
      <c r="S1542" s="181">
        <v>0</v>
      </c>
      <c r="T1542" s="182">
        <f>S1542*H1542</f>
        <v>0</v>
      </c>
      <c r="U1542" s="35"/>
      <c r="V1542" s="35"/>
      <c r="W1542" s="35"/>
      <c r="X1542" s="35"/>
      <c r="Y1542" s="35"/>
      <c r="Z1542" s="35"/>
      <c r="AA1542" s="35"/>
      <c r="AB1542" s="35"/>
      <c r="AC1542" s="35"/>
      <c r="AD1542" s="35"/>
      <c r="AE1542" s="35"/>
      <c r="AR1542" s="183" t="s">
        <v>367</v>
      </c>
      <c r="AT1542" s="183" t="s">
        <v>274</v>
      </c>
      <c r="AU1542" s="183" t="s">
        <v>88</v>
      </c>
      <c r="AY1542" s="18" t="s">
        <v>271</v>
      </c>
      <c r="BE1542" s="105">
        <f>IF(N1542="základná",J1542,0)</f>
        <v>0</v>
      </c>
      <c r="BF1542" s="105">
        <f>IF(N1542="znížená",J1542,0)</f>
        <v>0</v>
      </c>
      <c r="BG1542" s="105">
        <f>IF(N1542="zákl. prenesená",J1542,0)</f>
        <v>0</v>
      </c>
      <c r="BH1542" s="105">
        <f>IF(N1542="zníž. prenesená",J1542,0)</f>
        <v>0</v>
      </c>
      <c r="BI1542" s="105">
        <f>IF(N1542="nulová",J1542,0)</f>
        <v>0</v>
      </c>
      <c r="BJ1542" s="18" t="s">
        <v>88</v>
      </c>
      <c r="BK1542" s="105">
        <f>ROUND(I1542*H1542,2)</f>
        <v>0</v>
      </c>
      <c r="BL1542" s="18" t="s">
        <v>367</v>
      </c>
      <c r="BM1542" s="183" t="s">
        <v>5289</v>
      </c>
    </row>
    <row r="1543" spans="1:65" s="13" customFormat="1" x14ac:dyDescent="0.1">
      <c r="B1543" s="184"/>
      <c r="D1543" s="185" t="s">
        <v>280</v>
      </c>
      <c r="E1543" s="186" t="s">
        <v>1</v>
      </c>
      <c r="F1543" s="187" t="s">
        <v>2539</v>
      </c>
      <c r="H1543" s="188">
        <v>68.19</v>
      </c>
      <c r="I1543" s="189"/>
      <c r="L1543" s="184"/>
      <c r="M1543" s="190"/>
      <c r="N1543" s="191"/>
      <c r="O1543" s="191"/>
      <c r="P1543" s="191"/>
      <c r="Q1543" s="191"/>
      <c r="R1543" s="191"/>
      <c r="S1543" s="191"/>
      <c r="T1543" s="192"/>
      <c r="AT1543" s="186" t="s">
        <v>280</v>
      </c>
      <c r="AU1543" s="186" t="s">
        <v>88</v>
      </c>
      <c r="AV1543" s="13" t="s">
        <v>88</v>
      </c>
      <c r="AW1543" s="13" t="s">
        <v>29</v>
      </c>
      <c r="AX1543" s="13" t="s">
        <v>75</v>
      </c>
      <c r="AY1543" s="186" t="s">
        <v>271</v>
      </c>
    </row>
    <row r="1544" spans="1:65" s="13" customFormat="1" x14ac:dyDescent="0.1">
      <c r="B1544" s="184"/>
      <c r="D1544" s="185" t="s">
        <v>280</v>
      </c>
      <c r="E1544" s="186" t="s">
        <v>1</v>
      </c>
      <c r="F1544" s="187" t="s">
        <v>5290</v>
      </c>
      <c r="H1544" s="188">
        <v>91.24</v>
      </c>
      <c r="I1544" s="189"/>
      <c r="L1544" s="184"/>
      <c r="M1544" s="190"/>
      <c r="N1544" s="191"/>
      <c r="O1544" s="191"/>
      <c r="P1544" s="191"/>
      <c r="Q1544" s="191"/>
      <c r="R1544" s="191"/>
      <c r="S1544" s="191"/>
      <c r="T1544" s="192"/>
      <c r="AT1544" s="186" t="s">
        <v>280</v>
      </c>
      <c r="AU1544" s="186" t="s">
        <v>88</v>
      </c>
      <c r="AV1544" s="13" t="s">
        <v>88</v>
      </c>
      <c r="AW1544" s="13" t="s">
        <v>29</v>
      </c>
      <c r="AX1544" s="13" t="s">
        <v>75</v>
      </c>
      <c r="AY1544" s="186" t="s">
        <v>271</v>
      </c>
    </row>
    <row r="1545" spans="1:65" s="13" customFormat="1" x14ac:dyDescent="0.1">
      <c r="B1545" s="184"/>
      <c r="D1545" s="185" t="s">
        <v>280</v>
      </c>
      <c r="E1545" s="186" t="s">
        <v>1</v>
      </c>
      <c r="F1545" s="187" t="s">
        <v>5291</v>
      </c>
      <c r="H1545" s="188">
        <v>20.29</v>
      </c>
      <c r="I1545" s="189"/>
      <c r="L1545" s="184"/>
      <c r="M1545" s="190"/>
      <c r="N1545" s="191"/>
      <c r="O1545" s="191"/>
      <c r="P1545" s="191"/>
      <c r="Q1545" s="191"/>
      <c r="R1545" s="191"/>
      <c r="S1545" s="191"/>
      <c r="T1545" s="192"/>
      <c r="AT1545" s="186" t="s">
        <v>280</v>
      </c>
      <c r="AU1545" s="186" t="s">
        <v>88</v>
      </c>
      <c r="AV1545" s="13" t="s">
        <v>88</v>
      </c>
      <c r="AW1545" s="13" t="s">
        <v>29</v>
      </c>
      <c r="AX1545" s="13" t="s">
        <v>75</v>
      </c>
      <c r="AY1545" s="186" t="s">
        <v>271</v>
      </c>
    </row>
    <row r="1546" spans="1:65" s="13" customFormat="1" x14ac:dyDescent="0.1">
      <c r="B1546" s="184"/>
      <c r="D1546" s="185" t="s">
        <v>280</v>
      </c>
      <c r="E1546" s="186" t="s">
        <v>1</v>
      </c>
      <c r="F1546" s="187" t="s">
        <v>2540</v>
      </c>
      <c r="H1546" s="188">
        <v>15.68</v>
      </c>
      <c r="I1546" s="189"/>
      <c r="L1546" s="184"/>
      <c r="M1546" s="190"/>
      <c r="N1546" s="191"/>
      <c r="O1546" s="191"/>
      <c r="P1546" s="191"/>
      <c r="Q1546" s="191"/>
      <c r="R1546" s="191"/>
      <c r="S1546" s="191"/>
      <c r="T1546" s="192"/>
      <c r="AT1546" s="186" t="s">
        <v>280</v>
      </c>
      <c r="AU1546" s="186" t="s">
        <v>88</v>
      </c>
      <c r="AV1546" s="13" t="s">
        <v>88</v>
      </c>
      <c r="AW1546" s="13" t="s">
        <v>29</v>
      </c>
      <c r="AX1546" s="13" t="s">
        <v>75</v>
      </c>
      <c r="AY1546" s="186" t="s">
        <v>271</v>
      </c>
    </row>
    <row r="1547" spans="1:65" s="13" customFormat="1" x14ac:dyDescent="0.1">
      <c r="B1547" s="184"/>
      <c r="D1547" s="185" t="s">
        <v>280</v>
      </c>
      <c r="E1547" s="186" t="s">
        <v>1</v>
      </c>
      <c r="F1547" s="187" t="s">
        <v>5292</v>
      </c>
      <c r="H1547" s="188">
        <v>8.19</v>
      </c>
      <c r="I1547" s="189"/>
      <c r="L1547" s="184"/>
      <c r="M1547" s="190"/>
      <c r="N1547" s="191"/>
      <c r="O1547" s="191"/>
      <c r="P1547" s="191"/>
      <c r="Q1547" s="191"/>
      <c r="R1547" s="191"/>
      <c r="S1547" s="191"/>
      <c r="T1547" s="192"/>
      <c r="AT1547" s="186" t="s">
        <v>280</v>
      </c>
      <c r="AU1547" s="186" t="s">
        <v>88</v>
      </c>
      <c r="AV1547" s="13" t="s">
        <v>88</v>
      </c>
      <c r="AW1547" s="13" t="s">
        <v>29</v>
      </c>
      <c r="AX1547" s="13" t="s">
        <v>75</v>
      </c>
      <c r="AY1547" s="186" t="s">
        <v>271</v>
      </c>
    </row>
    <row r="1548" spans="1:65" s="13" customFormat="1" x14ac:dyDescent="0.1">
      <c r="B1548" s="184"/>
      <c r="D1548" s="185" t="s">
        <v>280</v>
      </c>
      <c r="E1548" s="186" t="s">
        <v>1</v>
      </c>
      <c r="F1548" s="187" t="s">
        <v>5293</v>
      </c>
      <c r="H1548" s="188">
        <v>7.12</v>
      </c>
      <c r="I1548" s="189"/>
      <c r="L1548" s="184"/>
      <c r="M1548" s="190"/>
      <c r="N1548" s="191"/>
      <c r="O1548" s="191"/>
      <c r="P1548" s="191"/>
      <c r="Q1548" s="191"/>
      <c r="R1548" s="191"/>
      <c r="S1548" s="191"/>
      <c r="T1548" s="192"/>
      <c r="AT1548" s="186" t="s">
        <v>280</v>
      </c>
      <c r="AU1548" s="186" t="s">
        <v>88</v>
      </c>
      <c r="AV1548" s="13" t="s">
        <v>88</v>
      </c>
      <c r="AW1548" s="13" t="s">
        <v>29</v>
      </c>
      <c r="AX1548" s="13" t="s">
        <v>75</v>
      </c>
      <c r="AY1548" s="186" t="s">
        <v>271</v>
      </c>
    </row>
    <row r="1549" spans="1:65" s="13" customFormat="1" x14ac:dyDescent="0.1">
      <c r="B1549" s="184"/>
      <c r="D1549" s="185" t="s">
        <v>280</v>
      </c>
      <c r="E1549" s="186" t="s">
        <v>1</v>
      </c>
      <c r="F1549" s="187" t="s">
        <v>2543</v>
      </c>
      <c r="H1549" s="188">
        <v>9.1300000000000008</v>
      </c>
      <c r="I1549" s="189"/>
      <c r="L1549" s="184"/>
      <c r="M1549" s="190"/>
      <c r="N1549" s="191"/>
      <c r="O1549" s="191"/>
      <c r="P1549" s="191"/>
      <c r="Q1549" s="191"/>
      <c r="R1549" s="191"/>
      <c r="S1549" s="191"/>
      <c r="T1549" s="192"/>
      <c r="AT1549" s="186" t="s">
        <v>280</v>
      </c>
      <c r="AU1549" s="186" t="s">
        <v>88</v>
      </c>
      <c r="AV1549" s="13" t="s">
        <v>88</v>
      </c>
      <c r="AW1549" s="13" t="s">
        <v>29</v>
      </c>
      <c r="AX1549" s="13" t="s">
        <v>75</v>
      </c>
      <c r="AY1549" s="186" t="s">
        <v>271</v>
      </c>
    </row>
    <row r="1550" spans="1:65" s="13" customFormat="1" x14ac:dyDescent="0.1">
      <c r="B1550" s="184"/>
      <c r="D1550" s="185" t="s">
        <v>280</v>
      </c>
      <c r="E1550" s="186" t="s">
        <v>1</v>
      </c>
      <c r="F1550" s="187" t="s">
        <v>2544</v>
      </c>
      <c r="H1550" s="188">
        <v>9.1300000000000008</v>
      </c>
      <c r="I1550" s="189"/>
      <c r="L1550" s="184"/>
      <c r="M1550" s="190"/>
      <c r="N1550" s="191"/>
      <c r="O1550" s="191"/>
      <c r="P1550" s="191"/>
      <c r="Q1550" s="191"/>
      <c r="R1550" s="191"/>
      <c r="S1550" s="191"/>
      <c r="T1550" s="192"/>
      <c r="AT1550" s="186" t="s">
        <v>280</v>
      </c>
      <c r="AU1550" s="186" t="s">
        <v>88</v>
      </c>
      <c r="AV1550" s="13" t="s">
        <v>88</v>
      </c>
      <c r="AW1550" s="13" t="s">
        <v>29</v>
      </c>
      <c r="AX1550" s="13" t="s">
        <v>75</v>
      </c>
      <c r="AY1550" s="186" t="s">
        <v>271</v>
      </c>
    </row>
    <row r="1551" spans="1:65" s="13" customFormat="1" x14ac:dyDescent="0.1">
      <c r="B1551" s="184"/>
      <c r="D1551" s="185" t="s">
        <v>280</v>
      </c>
      <c r="E1551" s="186" t="s">
        <v>1</v>
      </c>
      <c r="F1551" s="187" t="s">
        <v>5294</v>
      </c>
      <c r="H1551" s="188">
        <v>12.29</v>
      </c>
      <c r="I1551" s="189"/>
      <c r="L1551" s="184"/>
      <c r="M1551" s="190"/>
      <c r="N1551" s="191"/>
      <c r="O1551" s="191"/>
      <c r="P1551" s="191"/>
      <c r="Q1551" s="191"/>
      <c r="R1551" s="191"/>
      <c r="S1551" s="191"/>
      <c r="T1551" s="192"/>
      <c r="AT1551" s="186" t="s">
        <v>280</v>
      </c>
      <c r="AU1551" s="186" t="s">
        <v>88</v>
      </c>
      <c r="AV1551" s="13" t="s">
        <v>88</v>
      </c>
      <c r="AW1551" s="13" t="s">
        <v>29</v>
      </c>
      <c r="AX1551" s="13" t="s">
        <v>75</v>
      </c>
      <c r="AY1551" s="186" t="s">
        <v>271</v>
      </c>
    </row>
    <row r="1552" spans="1:65" s="13" customFormat="1" x14ac:dyDescent="0.1">
      <c r="B1552" s="184"/>
      <c r="D1552" s="185" t="s">
        <v>280</v>
      </c>
      <c r="E1552" s="186" t="s">
        <v>1</v>
      </c>
      <c r="F1552" s="187" t="s">
        <v>5295</v>
      </c>
      <c r="H1552" s="188">
        <v>22.37</v>
      </c>
      <c r="I1552" s="189"/>
      <c r="L1552" s="184"/>
      <c r="M1552" s="190"/>
      <c r="N1552" s="191"/>
      <c r="O1552" s="191"/>
      <c r="P1552" s="191"/>
      <c r="Q1552" s="191"/>
      <c r="R1552" s="191"/>
      <c r="S1552" s="191"/>
      <c r="T1552" s="192"/>
      <c r="AT1552" s="186" t="s">
        <v>280</v>
      </c>
      <c r="AU1552" s="186" t="s">
        <v>88</v>
      </c>
      <c r="AV1552" s="13" t="s">
        <v>88</v>
      </c>
      <c r="AW1552" s="13" t="s">
        <v>29</v>
      </c>
      <c r="AX1552" s="13" t="s">
        <v>75</v>
      </c>
      <c r="AY1552" s="186" t="s">
        <v>271</v>
      </c>
    </row>
    <row r="1553" spans="1:65" s="13" customFormat="1" x14ac:dyDescent="0.1">
      <c r="B1553" s="184"/>
      <c r="D1553" s="185" t="s">
        <v>280</v>
      </c>
      <c r="E1553" s="186" t="s">
        <v>1</v>
      </c>
      <c r="F1553" s="187" t="s">
        <v>5296</v>
      </c>
      <c r="H1553" s="188">
        <v>19.239999999999998</v>
      </c>
      <c r="I1553" s="189"/>
      <c r="L1553" s="184"/>
      <c r="M1553" s="190"/>
      <c r="N1553" s="191"/>
      <c r="O1553" s="191"/>
      <c r="P1553" s="191"/>
      <c r="Q1553" s="191"/>
      <c r="R1553" s="191"/>
      <c r="S1553" s="191"/>
      <c r="T1553" s="192"/>
      <c r="AT1553" s="186" t="s">
        <v>280</v>
      </c>
      <c r="AU1553" s="186" t="s">
        <v>88</v>
      </c>
      <c r="AV1553" s="13" t="s">
        <v>88</v>
      </c>
      <c r="AW1553" s="13" t="s">
        <v>29</v>
      </c>
      <c r="AX1553" s="13" t="s">
        <v>75</v>
      </c>
      <c r="AY1553" s="186" t="s">
        <v>271</v>
      </c>
    </row>
    <row r="1554" spans="1:65" s="13" customFormat="1" x14ac:dyDescent="0.1">
      <c r="B1554" s="184"/>
      <c r="D1554" s="185" t="s">
        <v>280</v>
      </c>
      <c r="E1554" s="186" t="s">
        <v>1</v>
      </c>
      <c r="F1554" s="187" t="s">
        <v>5297</v>
      </c>
      <c r="H1554" s="188">
        <v>8.91</v>
      </c>
      <c r="I1554" s="189"/>
      <c r="L1554" s="184"/>
      <c r="M1554" s="190"/>
      <c r="N1554" s="191"/>
      <c r="O1554" s="191"/>
      <c r="P1554" s="191"/>
      <c r="Q1554" s="191"/>
      <c r="R1554" s="191"/>
      <c r="S1554" s="191"/>
      <c r="T1554" s="192"/>
      <c r="AT1554" s="186" t="s">
        <v>280</v>
      </c>
      <c r="AU1554" s="186" t="s">
        <v>88</v>
      </c>
      <c r="AV1554" s="13" t="s">
        <v>88</v>
      </c>
      <c r="AW1554" s="13" t="s">
        <v>29</v>
      </c>
      <c r="AX1554" s="13" t="s">
        <v>75</v>
      </c>
      <c r="AY1554" s="186" t="s">
        <v>271</v>
      </c>
    </row>
    <row r="1555" spans="1:65" s="13" customFormat="1" x14ac:dyDescent="0.1">
      <c r="B1555" s="184"/>
      <c r="D1555" s="185" t="s">
        <v>280</v>
      </c>
      <c r="E1555" s="186" t="s">
        <v>1</v>
      </c>
      <c r="F1555" s="187" t="s">
        <v>5298</v>
      </c>
      <c r="H1555" s="188">
        <v>14.85</v>
      </c>
      <c r="I1555" s="189"/>
      <c r="L1555" s="184"/>
      <c r="M1555" s="190"/>
      <c r="N1555" s="191"/>
      <c r="O1555" s="191"/>
      <c r="P1555" s="191"/>
      <c r="Q1555" s="191"/>
      <c r="R1555" s="191"/>
      <c r="S1555" s="191"/>
      <c r="T1555" s="192"/>
      <c r="AT1555" s="186" t="s">
        <v>280</v>
      </c>
      <c r="AU1555" s="186" t="s">
        <v>88</v>
      </c>
      <c r="AV1555" s="13" t="s">
        <v>88</v>
      </c>
      <c r="AW1555" s="13" t="s">
        <v>29</v>
      </c>
      <c r="AX1555" s="13" t="s">
        <v>75</v>
      </c>
      <c r="AY1555" s="186" t="s">
        <v>271</v>
      </c>
    </row>
    <row r="1556" spans="1:65" s="13" customFormat="1" x14ac:dyDescent="0.1">
      <c r="B1556" s="184"/>
      <c r="D1556" s="185" t="s">
        <v>280</v>
      </c>
      <c r="E1556" s="186" t="s">
        <v>1</v>
      </c>
      <c r="F1556" s="187" t="s">
        <v>5299</v>
      </c>
      <c r="H1556" s="188">
        <v>14.78</v>
      </c>
      <c r="I1556" s="189"/>
      <c r="L1556" s="184"/>
      <c r="M1556" s="190"/>
      <c r="N1556" s="191"/>
      <c r="O1556" s="191"/>
      <c r="P1556" s="191"/>
      <c r="Q1556" s="191"/>
      <c r="R1556" s="191"/>
      <c r="S1556" s="191"/>
      <c r="T1556" s="192"/>
      <c r="AT1556" s="186" t="s">
        <v>280</v>
      </c>
      <c r="AU1556" s="186" t="s">
        <v>88</v>
      </c>
      <c r="AV1556" s="13" t="s">
        <v>88</v>
      </c>
      <c r="AW1556" s="13" t="s">
        <v>29</v>
      </c>
      <c r="AX1556" s="13" t="s">
        <v>75</v>
      </c>
      <c r="AY1556" s="186" t="s">
        <v>271</v>
      </c>
    </row>
    <row r="1557" spans="1:65" s="14" customFormat="1" x14ac:dyDescent="0.1">
      <c r="B1557" s="193"/>
      <c r="D1557" s="185" t="s">
        <v>280</v>
      </c>
      <c r="E1557" s="194" t="s">
        <v>841</v>
      </c>
      <c r="F1557" s="195" t="s">
        <v>282</v>
      </c>
      <c r="H1557" s="196">
        <v>321.41000000000003</v>
      </c>
      <c r="I1557" s="197"/>
      <c r="L1557" s="193"/>
      <c r="M1557" s="198"/>
      <c r="N1557" s="199"/>
      <c r="O1557" s="199"/>
      <c r="P1557" s="199"/>
      <c r="Q1557" s="199"/>
      <c r="R1557" s="199"/>
      <c r="S1557" s="199"/>
      <c r="T1557" s="200"/>
      <c r="AT1557" s="194" t="s">
        <v>280</v>
      </c>
      <c r="AU1557" s="194" t="s">
        <v>88</v>
      </c>
      <c r="AV1557" s="14" t="s">
        <v>278</v>
      </c>
      <c r="AW1557" s="14" t="s">
        <v>29</v>
      </c>
      <c r="AX1557" s="14" t="s">
        <v>82</v>
      </c>
      <c r="AY1557" s="194" t="s">
        <v>271</v>
      </c>
    </row>
    <row r="1558" spans="1:65" s="2" customFormat="1" ht="21.75" customHeight="1" x14ac:dyDescent="0.15">
      <c r="A1558" s="35"/>
      <c r="B1558" s="141"/>
      <c r="C1558" s="172" t="s">
        <v>3105</v>
      </c>
      <c r="D1558" s="172" t="s">
        <v>274</v>
      </c>
      <c r="E1558" s="173" t="s">
        <v>5300</v>
      </c>
      <c r="F1558" s="174" t="s">
        <v>5301</v>
      </c>
      <c r="G1558" s="175" t="s">
        <v>277</v>
      </c>
      <c r="H1558" s="176">
        <v>2.97</v>
      </c>
      <c r="I1558" s="177"/>
      <c r="J1558" s="176">
        <f>ROUND(I1558*H1558,2)</f>
        <v>0</v>
      </c>
      <c r="K1558" s="178"/>
      <c r="L1558" s="36"/>
      <c r="M1558" s="179" t="s">
        <v>1</v>
      </c>
      <c r="N1558" s="180" t="s">
        <v>41</v>
      </c>
      <c r="O1558" s="61"/>
      <c r="P1558" s="181">
        <f>O1558*H1558</f>
        <v>0</v>
      </c>
      <c r="Q1558" s="181">
        <v>7.3999999999999999E-4</v>
      </c>
      <c r="R1558" s="181">
        <f>Q1558*H1558</f>
        <v>2.1978000000000002E-3</v>
      </c>
      <c r="S1558" s="181">
        <v>0</v>
      </c>
      <c r="T1558" s="182">
        <f>S1558*H1558</f>
        <v>0</v>
      </c>
      <c r="U1558" s="35"/>
      <c r="V1558" s="35"/>
      <c r="W1558" s="35"/>
      <c r="X1558" s="35"/>
      <c r="Y1558" s="35"/>
      <c r="Z1558" s="35"/>
      <c r="AA1558" s="35"/>
      <c r="AB1558" s="35"/>
      <c r="AC1558" s="35"/>
      <c r="AD1558" s="35"/>
      <c r="AE1558" s="35"/>
      <c r="AR1558" s="183" t="s">
        <v>367</v>
      </c>
      <c r="AT1558" s="183" t="s">
        <v>274</v>
      </c>
      <c r="AU1558" s="183" t="s">
        <v>88</v>
      </c>
      <c r="AY1558" s="18" t="s">
        <v>271</v>
      </c>
      <c r="BE1558" s="105">
        <f>IF(N1558="základná",J1558,0)</f>
        <v>0</v>
      </c>
      <c r="BF1558" s="105">
        <f>IF(N1558="znížená",J1558,0)</f>
        <v>0</v>
      </c>
      <c r="BG1558" s="105">
        <f>IF(N1558="zákl. prenesená",J1558,0)</f>
        <v>0</v>
      </c>
      <c r="BH1558" s="105">
        <f>IF(N1558="zníž. prenesená",J1558,0)</f>
        <v>0</v>
      </c>
      <c r="BI1558" s="105">
        <f>IF(N1558="nulová",J1558,0)</f>
        <v>0</v>
      </c>
      <c r="BJ1558" s="18" t="s">
        <v>88</v>
      </c>
      <c r="BK1558" s="105">
        <f>ROUND(I1558*H1558,2)</f>
        <v>0</v>
      </c>
      <c r="BL1558" s="18" t="s">
        <v>367</v>
      </c>
      <c r="BM1558" s="183" t="s">
        <v>5302</v>
      </c>
    </row>
    <row r="1559" spans="1:65" s="13" customFormat="1" x14ac:dyDescent="0.1">
      <c r="B1559" s="184"/>
      <c r="D1559" s="185" t="s">
        <v>280</v>
      </c>
      <c r="E1559" s="186" t="s">
        <v>1</v>
      </c>
      <c r="F1559" s="187" t="s">
        <v>5303</v>
      </c>
      <c r="H1559" s="188">
        <v>2.97</v>
      </c>
      <c r="I1559" s="189"/>
      <c r="L1559" s="184"/>
      <c r="M1559" s="190"/>
      <c r="N1559" s="191"/>
      <c r="O1559" s="191"/>
      <c r="P1559" s="191"/>
      <c r="Q1559" s="191"/>
      <c r="R1559" s="191"/>
      <c r="S1559" s="191"/>
      <c r="T1559" s="192"/>
      <c r="AT1559" s="186" t="s">
        <v>280</v>
      </c>
      <c r="AU1559" s="186" t="s">
        <v>88</v>
      </c>
      <c r="AV1559" s="13" t="s">
        <v>88</v>
      </c>
      <c r="AW1559" s="13" t="s">
        <v>29</v>
      </c>
      <c r="AX1559" s="13" t="s">
        <v>75</v>
      </c>
      <c r="AY1559" s="186" t="s">
        <v>271</v>
      </c>
    </row>
    <row r="1560" spans="1:65" s="14" customFormat="1" x14ac:dyDescent="0.1">
      <c r="B1560" s="193"/>
      <c r="D1560" s="185" t="s">
        <v>280</v>
      </c>
      <c r="E1560" s="194" t="s">
        <v>1</v>
      </c>
      <c r="F1560" s="195" t="s">
        <v>282</v>
      </c>
      <c r="H1560" s="196">
        <v>2.97</v>
      </c>
      <c r="I1560" s="197"/>
      <c r="L1560" s="193"/>
      <c r="M1560" s="198"/>
      <c r="N1560" s="199"/>
      <c r="O1560" s="199"/>
      <c r="P1560" s="199"/>
      <c r="Q1560" s="199"/>
      <c r="R1560" s="199"/>
      <c r="S1560" s="199"/>
      <c r="T1560" s="200"/>
      <c r="AT1560" s="194" t="s">
        <v>280</v>
      </c>
      <c r="AU1560" s="194" t="s">
        <v>88</v>
      </c>
      <c r="AV1560" s="14" t="s">
        <v>278</v>
      </c>
      <c r="AW1560" s="14" t="s">
        <v>29</v>
      </c>
      <c r="AX1560" s="14" t="s">
        <v>82</v>
      </c>
      <c r="AY1560" s="194" t="s">
        <v>271</v>
      </c>
    </row>
    <row r="1561" spans="1:65" s="2" customFormat="1" ht="21.75" customHeight="1" x14ac:dyDescent="0.15">
      <c r="A1561" s="35"/>
      <c r="B1561" s="141"/>
      <c r="C1561" s="172" t="s">
        <v>5304</v>
      </c>
      <c r="D1561" s="172" t="s">
        <v>274</v>
      </c>
      <c r="E1561" s="173" t="s">
        <v>2552</v>
      </c>
      <c r="F1561" s="174" t="s">
        <v>2553</v>
      </c>
      <c r="G1561" s="175" t="s">
        <v>1420</v>
      </c>
      <c r="H1561" s="177"/>
      <c r="I1561" s="177"/>
      <c r="J1561" s="176">
        <f>ROUND(I1561*H1561,2)</f>
        <v>0</v>
      </c>
      <c r="K1561" s="178"/>
      <c r="L1561" s="36"/>
      <c r="M1561" s="179" t="s">
        <v>1</v>
      </c>
      <c r="N1561" s="180" t="s">
        <v>41</v>
      </c>
      <c r="O1561" s="61"/>
      <c r="P1561" s="181">
        <f>O1561*H1561</f>
        <v>0</v>
      </c>
      <c r="Q1561" s="181">
        <v>0</v>
      </c>
      <c r="R1561" s="181">
        <f>Q1561*H1561</f>
        <v>0</v>
      </c>
      <c r="S1561" s="181">
        <v>0</v>
      </c>
      <c r="T1561" s="182">
        <f>S1561*H1561</f>
        <v>0</v>
      </c>
      <c r="U1561" s="35"/>
      <c r="V1561" s="35"/>
      <c r="W1561" s="35"/>
      <c r="X1561" s="35"/>
      <c r="Y1561" s="35"/>
      <c r="Z1561" s="35"/>
      <c r="AA1561" s="35"/>
      <c r="AB1561" s="35"/>
      <c r="AC1561" s="35"/>
      <c r="AD1561" s="35"/>
      <c r="AE1561" s="35"/>
      <c r="AR1561" s="183" t="s">
        <v>367</v>
      </c>
      <c r="AT1561" s="183" t="s">
        <v>274</v>
      </c>
      <c r="AU1561" s="183" t="s">
        <v>88</v>
      </c>
      <c r="AY1561" s="18" t="s">
        <v>271</v>
      </c>
      <c r="BE1561" s="105">
        <f>IF(N1561="základná",J1561,0)</f>
        <v>0</v>
      </c>
      <c r="BF1561" s="105">
        <f>IF(N1561="znížená",J1561,0)</f>
        <v>0</v>
      </c>
      <c r="BG1561" s="105">
        <f>IF(N1561="zákl. prenesená",J1561,0)</f>
        <v>0</v>
      </c>
      <c r="BH1561" s="105">
        <f>IF(N1561="zníž. prenesená",J1561,0)</f>
        <v>0</v>
      </c>
      <c r="BI1561" s="105">
        <f>IF(N1561="nulová",J1561,0)</f>
        <v>0</v>
      </c>
      <c r="BJ1561" s="18" t="s">
        <v>88</v>
      </c>
      <c r="BK1561" s="105">
        <f>ROUND(I1561*H1561,2)</f>
        <v>0</v>
      </c>
      <c r="BL1561" s="18" t="s">
        <v>367</v>
      </c>
      <c r="BM1561" s="183" t="s">
        <v>5305</v>
      </c>
    </row>
    <row r="1562" spans="1:65" s="12" customFormat="1" ht="25.9" customHeight="1" x14ac:dyDescent="0.15">
      <c r="B1562" s="159"/>
      <c r="D1562" s="160" t="s">
        <v>74</v>
      </c>
      <c r="E1562" s="161" t="s">
        <v>1138</v>
      </c>
      <c r="F1562" s="161" t="s">
        <v>2555</v>
      </c>
      <c r="I1562" s="162"/>
      <c r="J1562" s="163">
        <f>BK1562</f>
        <v>0</v>
      </c>
      <c r="L1562" s="159"/>
      <c r="M1562" s="164"/>
      <c r="N1562" s="165"/>
      <c r="O1562" s="165"/>
      <c r="P1562" s="166">
        <f>P1563</f>
        <v>0</v>
      </c>
      <c r="Q1562" s="165"/>
      <c r="R1562" s="166">
        <f>R1563</f>
        <v>0</v>
      </c>
      <c r="S1562" s="165"/>
      <c r="T1562" s="167">
        <f>T1563</f>
        <v>0</v>
      </c>
      <c r="AR1562" s="160" t="s">
        <v>286</v>
      </c>
      <c r="AT1562" s="168" t="s">
        <v>74</v>
      </c>
      <c r="AU1562" s="168" t="s">
        <v>75</v>
      </c>
      <c r="AY1562" s="160" t="s">
        <v>271</v>
      </c>
      <c r="BK1562" s="169">
        <f>BK1563</f>
        <v>0</v>
      </c>
    </row>
    <row r="1563" spans="1:65" s="12" customFormat="1" ht="22.9" customHeight="1" x14ac:dyDescent="0.15">
      <c r="B1563" s="159"/>
      <c r="D1563" s="160" t="s">
        <v>74</v>
      </c>
      <c r="E1563" s="170" t="s">
        <v>2556</v>
      </c>
      <c r="F1563" s="170" t="s">
        <v>2557</v>
      </c>
      <c r="I1563" s="162"/>
      <c r="J1563" s="171">
        <f>BK1563</f>
        <v>0</v>
      </c>
      <c r="L1563" s="159"/>
      <c r="M1563" s="164"/>
      <c r="N1563" s="165"/>
      <c r="O1563" s="165"/>
      <c r="P1563" s="166">
        <f>SUM(P1564:P1566)</f>
        <v>0</v>
      </c>
      <c r="Q1563" s="165"/>
      <c r="R1563" s="166">
        <f>SUM(R1564:R1566)</f>
        <v>0</v>
      </c>
      <c r="S1563" s="165"/>
      <c r="T1563" s="167">
        <f>SUM(T1564:T1566)</f>
        <v>0</v>
      </c>
      <c r="AR1563" s="160" t="s">
        <v>286</v>
      </c>
      <c r="AT1563" s="168" t="s">
        <v>74</v>
      </c>
      <c r="AU1563" s="168" t="s">
        <v>82</v>
      </c>
      <c r="AY1563" s="160" t="s">
        <v>271</v>
      </c>
      <c r="BK1563" s="169">
        <f>SUM(BK1564:BK1566)</f>
        <v>0</v>
      </c>
    </row>
    <row r="1564" spans="1:65" s="2" customFormat="1" ht="21.75" customHeight="1" x14ac:dyDescent="0.15">
      <c r="A1564" s="35"/>
      <c r="B1564" s="141"/>
      <c r="C1564" s="172" t="s">
        <v>3108</v>
      </c>
      <c r="D1564" s="172" t="s">
        <v>274</v>
      </c>
      <c r="E1564" s="173" t="s">
        <v>2559</v>
      </c>
      <c r="F1564" s="174" t="s">
        <v>2560</v>
      </c>
      <c r="G1564" s="175" t="s">
        <v>319</v>
      </c>
      <c r="H1564" s="176">
        <v>456.54</v>
      </c>
      <c r="I1564" s="177"/>
      <c r="J1564" s="176">
        <f>ROUND(I1564*H1564,2)</f>
        <v>0</v>
      </c>
      <c r="K1564" s="178"/>
      <c r="L1564" s="36"/>
      <c r="M1564" s="179" t="s">
        <v>1</v>
      </c>
      <c r="N1564" s="180" t="s">
        <v>41</v>
      </c>
      <c r="O1564" s="61"/>
      <c r="P1564" s="181">
        <f>O1564*H1564</f>
        <v>0</v>
      </c>
      <c r="Q1564" s="181">
        <v>0</v>
      </c>
      <c r="R1564" s="181">
        <f>Q1564*H1564</f>
        <v>0</v>
      </c>
      <c r="S1564" s="181">
        <v>0</v>
      </c>
      <c r="T1564" s="182">
        <f>S1564*H1564</f>
        <v>0</v>
      </c>
      <c r="U1564" s="35"/>
      <c r="V1564" s="35"/>
      <c r="W1564" s="35"/>
      <c r="X1564" s="35"/>
      <c r="Y1564" s="35"/>
      <c r="Z1564" s="35"/>
      <c r="AA1564" s="35"/>
      <c r="AB1564" s="35"/>
      <c r="AC1564" s="35"/>
      <c r="AD1564" s="35"/>
      <c r="AE1564" s="35"/>
      <c r="AR1564" s="183" t="s">
        <v>1247</v>
      </c>
      <c r="AT1564" s="183" t="s">
        <v>274</v>
      </c>
      <c r="AU1564" s="183" t="s">
        <v>88</v>
      </c>
      <c r="AY1564" s="18" t="s">
        <v>271</v>
      </c>
      <c r="BE1564" s="105">
        <f>IF(N1564="základná",J1564,0)</f>
        <v>0</v>
      </c>
      <c r="BF1564" s="105">
        <f>IF(N1564="znížená",J1564,0)</f>
        <v>0</v>
      </c>
      <c r="BG1564" s="105">
        <f>IF(N1564="zákl. prenesená",J1564,0)</f>
        <v>0</v>
      </c>
      <c r="BH1564" s="105">
        <f>IF(N1564="zníž. prenesená",J1564,0)</f>
        <v>0</v>
      </c>
      <c r="BI1564" s="105">
        <f>IF(N1564="nulová",J1564,0)</f>
        <v>0</v>
      </c>
      <c r="BJ1564" s="18" t="s">
        <v>88</v>
      </c>
      <c r="BK1564" s="105">
        <f>ROUND(I1564*H1564,2)</f>
        <v>0</v>
      </c>
      <c r="BL1564" s="18" t="s">
        <v>1247</v>
      </c>
      <c r="BM1564" s="183" t="s">
        <v>5306</v>
      </c>
    </row>
    <row r="1565" spans="1:65" s="13" customFormat="1" x14ac:dyDescent="0.1">
      <c r="B1565" s="184"/>
      <c r="D1565" s="185" t="s">
        <v>280</v>
      </c>
      <c r="E1565" s="186" t="s">
        <v>1</v>
      </c>
      <c r="F1565" s="187" t="s">
        <v>5307</v>
      </c>
      <c r="H1565" s="188">
        <v>456.54</v>
      </c>
      <c r="I1565" s="189"/>
      <c r="L1565" s="184"/>
      <c r="M1565" s="190"/>
      <c r="N1565" s="191"/>
      <c r="O1565" s="191"/>
      <c r="P1565" s="191"/>
      <c r="Q1565" s="191"/>
      <c r="R1565" s="191"/>
      <c r="S1565" s="191"/>
      <c r="T1565" s="192"/>
      <c r="AT1565" s="186" t="s">
        <v>280</v>
      </c>
      <c r="AU1565" s="186" t="s">
        <v>88</v>
      </c>
      <c r="AV1565" s="13" t="s">
        <v>88</v>
      </c>
      <c r="AW1565" s="13" t="s">
        <v>29</v>
      </c>
      <c r="AX1565" s="13" t="s">
        <v>75</v>
      </c>
      <c r="AY1565" s="186" t="s">
        <v>271</v>
      </c>
    </row>
    <row r="1566" spans="1:65" s="14" customFormat="1" x14ac:dyDescent="0.1">
      <c r="B1566" s="193"/>
      <c r="D1566" s="185" t="s">
        <v>280</v>
      </c>
      <c r="E1566" s="194" t="s">
        <v>1</v>
      </c>
      <c r="F1566" s="195" t="s">
        <v>282</v>
      </c>
      <c r="H1566" s="196">
        <v>456.54</v>
      </c>
      <c r="I1566" s="197"/>
      <c r="L1566" s="193"/>
      <c r="M1566" s="217"/>
      <c r="N1566" s="218"/>
      <c r="O1566" s="218"/>
      <c r="P1566" s="218"/>
      <c r="Q1566" s="218"/>
      <c r="R1566" s="218"/>
      <c r="S1566" s="218"/>
      <c r="T1566" s="219"/>
      <c r="AT1566" s="194" t="s">
        <v>280</v>
      </c>
      <c r="AU1566" s="194" t="s">
        <v>88</v>
      </c>
      <c r="AV1566" s="14" t="s">
        <v>278</v>
      </c>
      <c r="AW1566" s="14" t="s">
        <v>29</v>
      </c>
      <c r="AX1566" s="14" t="s">
        <v>82</v>
      </c>
      <c r="AY1566" s="194" t="s">
        <v>271</v>
      </c>
    </row>
    <row r="1567" spans="1:65" s="2" customFormat="1" ht="6.95" customHeight="1" x14ac:dyDescent="0.1">
      <c r="A1567" s="35"/>
      <c r="B1567" s="50"/>
      <c r="C1567" s="51"/>
      <c r="D1567" s="51"/>
      <c r="E1567" s="51"/>
      <c r="F1567" s="51"/>
      <c r="G1567" s="51"/>
      <c r="H1567" s="51"/>
      <c r="I1567" s="51"/>
      <c r="J1567" s="51"/>
      <c r="K1567" s="51"/>
      <c r="L1567" s="36"/>
      <c r="M1567" s="35"/>
      <c r="O1567" s="35"/>
      <c r="P1567" s="35"/>
      <c r="Q1567" s="35"/>
      <c r="R1567" s="35"/>
      <c r="S1567" s="35"/>
      <c r="T1567" s="35"/>
      <c r="U1567" s="35"/>
      <c r="V1567" s="35"/>
      <c r="W1567" s="35"/>
      <c r="X1567" s="35"/>
      <c r="Y1567" s="35"/>
      <c r="Z1567" s="35"/>
      <c r="AA1567" s="35"/>
      <c r="AB1567" s="35"/>
      <c r="AC1567" s="35"/>
      <c r="AD1567" s="35"/>
      <c r="AE1567" s="35"/>
    </row>
  </sheetData>
  <autoFilter ref="C154:K1566" xr:uid="{00000000-0009-0000-0000-000012000000}"/>
  <mergeCells count="13">
    <mergeCell ref="E147:H147"/>
    <mergeCell ref="L2:V2"/>
    <mergeCell ref="E143:H143"/>
    <mergeCell ref="E145:H145"/>
    <mergeCell ref="E85:H85"/>
    <mergeCell ref="E87:H87"/>
    <mergeCell ref="E89:H89"/>
    <mergeCell ref="D132:F13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329"/>
  <sheetViews>
    <sheetView showGridLines="0" topLeftCell="A108" workbookViewId="0">
      <selection activeCell="J112" sqref="J112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5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89</v>
      </c>
      <c r="AZ2" s="112" t="s">
        <v>214</v>
      </c>
      <c r="BA2" s="112" t="s">
        <v>1</v>
      </c>
      <c r="BB2" s="112" t="s">
        <v>1</v>
      </c>
      <c r="BC2" s="112" t="s">
        <v>215</v>
      </c>
      <c r="BD2" s="112" t="s">
        <v>88</v>
      </c>
    </row>
    <row r="3" spans="1:5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216</v>
      </c>
      <c r="BA3" s="112" t="s">
        <v>1</v>
      </c>
      <c r="BB3" s="112" t="s">
        <v>1</v>
      </c>
      <c r="BC3" s="112" t="s">
        <v>217</v>
      </c>
      <c r="BD3" s="112" t="s">
        <v>88</v>
      </c>
    </row>
    <row r="4" spans="1:5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  <c r="AZ4" s="112" t="s">
        <v>219</v>
      </c>
      <c r="BA4" s="112" t="s">
        <v>220</v>
      </c>
      <c r="BB4" s="112" t="s">
        <v>1</v>
      </c>
      <c r="BC4" s="112" t="s">
        <v>221</v>
      </c>
      <c r="BD4" s="112" t="s">
        <v>88</v>
      </c>
    </row>
    <row r="5" spans="1:56" s="1" customFormat="1" ht="6.95" customHeight="1" x14ac:dyDescent="0.1">
      <c r="B5" s="21"/>
      <c r="L5" s="21"/>
      <c r="AZ5" s="112" t="s">
        <v>222</v>
      </c>
      <c r="BA5" s="112" t="s">
        <v>220</v>
      </c>
      <c r="BB5" s="112" t="s">
        <v>1</v>
      </c>
      <c r="BC5" s="112" t="s">
        <v>223</v>
      </c>
      <c r="BD5" s="112" t="s">
        <v>88</v>
      </c>
    </row>
    <row r="6" spans="1:56" s="1" customFormat="1" ht="12" customHeight="1" x14ac:dyDescent="0.1">
      <c r="B6" s="21"/>
      <c r="D6" s="28" t="s">
        <v>14</v>
      </c>
      <c r="L6" s="21"/>
      <c r="AZ6" s="112" t="s">
        <v>224</v>
      </c>
      <c r="BA6" s="112" t="s">
        <v>1</v>
      </c>
      <c r="BB6" s="112" t="s">
        <v>1</v>
      </c>
      <c r="BC6" s="112" t="s">
        <v>225</v>
      </c>
      <c r="BD6" s="112" t="s">
        <v>88</v>
      </c>
    </row>
    <row r="7" spans="1:5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  <c r="AZ7" s="112" t="s">
        <v>226</v>
      </c>
      <c r="BA7" s="112" t="s">
        <v>1</v>
      </c>
      <c r="BB7" s="112" t="s">
        <v>1</v>
      </c>
      <c r="BC7" s="112" t="s">
        <v>227</v>
      </c>
      <c r="BD7" s="112" t="s">
        <v>88</v>
      </c>
    </row>
    <row r="8" spans="1:56" s="1" customFormat="1" ht="12" customHeight="1" x14ac:dyDescent="0.1">
      <c r="B8" s="21"/>
      <c r="D8" s="28" t="s">
        <v>228</v>
      </c>
      <c r="L8" s="21"/>
      <c r="AZ8" s="112" t="s">
        <v>229</v>
      </c>
      <c r="BA8" s="112" t="s">
        <v>1</v>
      </c>
      <c r="BB8" s="112" t="s">
        <v>1</v>
      </c>
      <c r="BC8" s="112" t="s">
        <v>230</v>
      </c>
      <c r="BD8" s="112" t="s">
        <v>88</v>
      </c>
    </row>
    <row r="9" spans="1:56" s="2" customFormat="1" ht="16.5" customHeight="1" x14ac:dyDescent="0.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232</v>
      </c>
      <c r="BA9" s="112" t="s">
        <v>1</v>
      </c>
      <c r="BB9" s="112" t="s">
        <v>1</v>
      </c>
      <c r="BC9" s="112" t="s">
        <v>223</v>
      </c>
      <c r="BD9" s="112" t="s">
        <v>88</v>
      </c>
    </row>
    <row r="10" spans="1:5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234</v>
      </c>
      <c r="BA10" s="112" t="s">
        <v>235</v>
      </c>
      <c r="BB10" s="112" t="s">
        <v>1</v>
      </c>
      <c r="BC10" s="112" t="s">
        <v>236</v>
      </c>
      <c r="BD10" s="112" t="s">
        <v>88</v>
      </c>
    </row>
    <row r="11" spans="1:56" s="2" customFormat="1" ht="16.5" customHeight="1" x14ac:dyDescent="0.1">
      <c r="A11" s="35"/>
      <c r="B11" s="36"/>
      <c r="C11" s="35"/>
      <c r="D11" s="35"/>
      <c r="E11" s="321" t="s">
        <v>237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ROUND((SUM(BE111:BE113) + SUM(BE135:BE328)),  2)</f>
        <v>0</v>
      </c>
      <c r="G37" s="35"/>
      <c r="H37" s="35"/>
      <c r="I37" s="120">
        <v>0.2</v>
      </c>
      <c r="J37" s="119">
        <f>ROUND(((SUM(BE111:BE113) + SUM(BE135:BE328))*I37),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ROUND((SUM(BF111:BF113) + SUM(BF135:BF328)),  2)</f>
        <v>0</v>
      </c>
      <c r="G38" s="35"/>
      <c r="H38" s="35"/>
      <c r="I38" s="120">
        <v>0.2</v>
      </c>
      <c r="J38" s="119">
        <f>ROUND(((SUM(BF111:BF113) + SUM(BF135:BF328))*I38),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ROUND((SUM(BG111:BG113) + SUM(BG135:BG328)),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ROUND((SUM(BH111:BH113) + SUM(BH135:BH328)),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ROUND((SUM(BI111:BI113) + SUM(BI135:BI328)),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01 - Buracie práce Blok F211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244</v>
      </c>
      <c r="E99" s="133"/>
      <c r="F99" s="133"/>
      <c r="G99" s="133"/>
      <c r="H99" s="133"/>
      <c r="I99" s="133"/>
      <c r="J99" s="134">
        <f>J136</f>
        <v>0</v>
      </c>
      <c r="L99" s="131"/>
    </row>
    <row r="100" spans="1:65" s="10" customFormat="1" ht="19.899999999999999" customHeight="1" x14ac:dyDescent="0.1">
      <c r="B100" s="135"/>
      <c r="D100" s="136" t="s">
        <v>245</v>
      </c>
      <c r="E100" s="137"/>
      <c r="F100" s="137"/>
      <c r="G100" s="137"/>
      <c r="H100" s="137"/>
      <c r="I100" s="137"/>
      <c r="J100" s="138">
        <f>J137</f>
        <v>0</v>
      </c>
      <c r="L100" s="135"/>
    </row>
    <row r="101" spans="1:65" s="10" customFormat="1" ht="19.899999999999999" customHeight="1" x14ac:dyDescent="0.1">
      <c r="B101" s="135"/>
      <c r="D101" s="136" t="s">
        <v>246</v>
      </c>
      <c r="E101" s="137"/>
      <c r="F101" s="137"/>
      <c r="G101" s="137"/>
      <c r="H101" s="137"/>
      <c r="I101" s="137"/>
      <c r="J101" s="138">
        <f>J271</f>
        <v>0</v>
      </c>
      <c r="L101" s="135"/>
    </row>
    <row r="102" spans="1:65" s="9" customFormat="1" ht="24.95" customHeight="1" x14ac:dyDescent="0.1">
      <c r="B102" s="131"/>
      <c r="D102" s="132" t="s">
        <v>247</v>
      </c>
      <c r="E102" s="133"/>
      <c r="F102" s="133"/>
      <c r="G102" s="133"/>
      <c r="H102" s="133"/>
      <c r="I102" s="133"/>
      <c r="J102" s="134">
        <f>J273</f>
        <v>0</v>
      </c>
      <c r="L102" s="131"/>
    </row>
    <row r="103" spans="1:65" s="10" customFormat="1" ht="19.899999999999999" customHeight="1" x14ac:dyDescent="0.1">
      <c r="B103" s="135"/>
      <c r="D103" s="136" t="s">
        <v>248</v>
      </c>
      <c r="E103" s="137"/>
      <c r="F103" s="137"/>
      <c r="G103" s="137"/>
      <c r="H103" s="137"/>
      <c r="I103" s="137"/>
      <c r="J103" s="138">
        <f>J274</f>
        <v>0</v>
      </c>
      <c r="L103" s="135"/>
    </row>
    <row r="104" spans="1:65" s="10" customFormat="1" ht="19.899999999999999" customHeight="1" x14ac:dyDescent="0.1">
      <c r="B104" s="135"/>
      <c r="D104" s="136" t="s">
        <v>249</v>
      </c>
      <c r="E104" s="137"/>
      <c r="F104" s="137"/>
      <c r="G104" s="137"/>
      <c r="H104" s="137"/>
      <c r="I104" s="137"/>
      <c r="J104" s="138">
        <f>J280</f>
        <v>0</v>
      </c>
      <c r="L104" s="135"/>
    </row>
    <row r="105" spans="1:65" s="10" customFormat="1" ht="19.899999999999999" customHeight="1" x14ac:dyDescent="0.1">
      <c r="B105" s="135"/>
      <c r="D105" s="136" t="s">
        <v>250</v>
      </c>
      <c r="E105" s="137"/>
      <c r="F105" s="137"/>
      <c r="G105" s="137"/>
      <c r="H105" s="137"/>
      <c r="I105" s="137"/>
      <c r="J105" s="138">
        <f>J294</f>
        <v>0</v>
      </c>
      <c r="L105" s="135"/>
    </row>
    <row r="106" spans="1:65" s="10" customFormat="1" ht="19.899999999999999" customHeight="1" x14ac:dyDescent="0.1">
      <c r="B106" s="135"/>
      <c r="D106" s="136" t="s">
        <v>251</v>
      </c>
      <c r="E106" s="137"/>
      <c r="F106" s="137"/>
      <c r="G106" s="137"/>
      <c r="H106" s="137"/>
      <c r="I106" s="137"/>
      <c r="J106" s="138">
        <f>J298</f>
        <v>0</v>
      </c>
      <c r="L106" s="135"/>
    </row>
    <row r="107" spans="1:65" s="10" customFormat="1" ht="19.899999999999999" customHeight="1" x14ac:dyDescent="0.1">
      <c r="B107" s="135"/>
      <c r="D107" s="136" t="s">
        <v>252</v>
      </c>
      <c r="E107" s="137"/>
      <c r="F107" s="137"/>
      <c r="G107" s="137"/>
      <c r="H107" s="137"/>
      <c r="I107" s="137"/>
      <c r="J107" s="138">
        <f>J312</f>
        <v>0</v>
      </c>
      <c r="L107" s="135"/>
    </row>
    <row r="108" spans="1:65" s="10" customFormat="1" ht="19.899999999999999" customHeight="1" x14ac:dyDescent="0.1">
      <c r="B108" s="135"/>
      <c r="D108" s="136" t="s">
        <v>253</v>
      </c>
      <c r="E108" s="137"/>
      <c r="F108" s="137"/>
      <c r="G108" s="137"/>
      <c r="H108" s="137"/>
      <c r="I108" s="137"/>
      <c r="J108" s="138">
        <f>J322</f>
        <v>0</v>
      </c>
      <c r="L108" s="135"/>
    </row>
    <row r="109" spans="1:65" s="2" customFormat="1" ht="21.75" customHeight="1" x14ac:dyDescent="0.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 x14ac:dyDescent="0.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 x14ac:dyDescent="0.1">
      <c r="A111" s="35"/>
      <c r="B111" s="36"/>
      <c r="C111" s="130" t="s">
        <v>254</v>
      </c>
      <c r="D111" s="35"/>
      <c r="E111" s="35"/>
      <c r="F111" s="35"/>
      <c r="G111" s="35"/>
      <c r="H111" s="35"/>
      <c r="I111" s="35"/>
      <c r="J111" s="139">
        <f>ROUND(J112,2)</f>
        <v>0</v>
      </c>
      <c r="K111" s="35"/>
      <c r="L111" s="45"/>
      <c r="N111" s="140" t="s">
        <v>39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 x14ac:dyDescent="0.1">
      <c r="A112" s="35"/>
      <c r="B112" s="141"/>
      <c r="C112" s="142"/>
      <c r="D112" s="338" t="s">
        <v>255</v>
      </c>
      <c r="E112" s="342"/>
      <c r="F112" s="342"/>
      <c r="G112" s="142"/>
      <c r="H112" s="142"/>
      <c r="I112" s="142"/>
      <c r="J112" s="102">
        <v>0</v>
      </c>
      <c r="K112" s="142"/>
      <c r="L112" s="143"/>
      <c r="M112" s="144"/>
      <c r="N112" s="145" t="s">
        <v>41</v>
      </c>
      <c r="O112" s="144"/>
      <c r="P112" s="144"/>
      <c r="Q112" s="144"/>
      <c r="R112" s="144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6" t="s">
        <v>256</v>
      </c>
      <c r="AZ112" s="144"/>
      <c r="BA112" s="144"/>
      <c r="BB112" s="144"/>
      <c r="BC112" s="144"/>
      <c r="BD112" s="144"/>
      <c r="BE112" s="147">
        <f t="shared" ref="BE112" si="0">IF(N112="základná",J112,0)</f>
        <v>0</v>
      </c>
      <c r="BF112" s="147">
        <f t="shared" ref="BF112" si="1">IF(N112="znížená",J112,0)</f>
        <v>0</v>
      </c>
      <c r="BG112" s="147">
        <f t="shared" ref="BG112" si="2">IF(N112="zákl. prenesená",J112,0)</f>
        <v>0</v>
      </c>
      <c r="BH112" s="147">
        <f t="shared" ref="BH112" si="3">IF(N112="zníž. prenesená",J112,0)</f>
        <v>0</v>
      </c>
      <c r="BI112" s="147">
        <f t="shared" ref="BI112" si="4">IF(N112="nulová",J112,0)</f>
        <v>0</v>
      </c>
      <c r="BJ112" s="146" t="s">
        <v>88</v>
      </c>
      <c r="BK112" s="144"/>
      <c r="BL112" s="144"/>
      <c r="BM112" s="144"/>
    </row>
    <row r="113" spans="1:31" s="2" customFormat="1" x14ac:dyDescent="0.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 x14ac:dyDescent="0.1">
      <c r="A114" s="35"/>
      <c r="B114" s="36"/>
      <c r="C114" s="109" t="s">
        <v>213</v>
      </c>
      <c r="D114" s="110"/>
      <c r="E114" s="110"/>
      <c r="F114" s="110"/>
      <c r="G114" s="110"/>
      <c r="H114" s="110"/>
      <c r="I114" s="110"/>
      <c r="J114" s="111">
        <f>ROUND(J98+J111,2)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 x14ac:dyDescent="0.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 x14ac:dyDescent="0.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 x14ac:dyDescent="0.1">
      <c r="A120" s="35"/>
      <c r="B120" s="36"/>
      <c r="C120" s="22" t="s">
        <v>257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 x14ac:dyDescent="0.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 x14ac:dyDescent="0.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 x14ac:dyDescent="0.1">
      <c r="A123" s="35"/>
      <c r="B123" s="36"/>
      <c r="C123" s="35"/>
      <c r="D123" s="35"/>
      <c r="E123" s="340" t="str">
        <f>E7</f>
        <v>Kreatívne cenrum Nitra - Martinský vrch</v>
      </c>
      <c r="F123" s="341"/>
      <c r="G123" s="341"/>
      <c r="H123" s="341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 x14ac:dyDescent="0.1">
      <c r="B124" s="21"/>
      <c r="C124" s="28" t="s">
        <v>228</v>
      </c>
      <c r="L124" s="21"/>
    </row>
    <row r="125" spans="1:31" s="2" customFormat="1" ht="16.5" customHeight="1" x14ac:dyDescent="0.1">
      <c r="A125" s="35"/>
      <c r="B125" s="36"/>
      <c r="C125" s="35"/>
      <c r="D125" s="35"/>
      <c r="E125" s="340" t="s">
        <v>231</v>
      </c>
      <c r="F125" s="339"/>
      <c r="G125" s="339"/>
      <c r="H125" s="33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 x14ac:dyDescent="0.1">
      <c r="A126" s="35"/>
      <c r="B126" s="36"/>
      <c r="C126" s="28" t="s">
        <v>233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 x14ac:dyDescent="0.1">
      <c r="A127" s="35"/>
      <c r="B127" s="36"/>
      <c r="C127" s="35"/>
      <c r="D127" s="35"/>
      <c r="E127" s="321" t="str">
        <f>E11</f>
        <v>01 - Buracie práce Blok F211</v>
      </c>
      <c r="F127" s="339"/>
      <c r="G127" s="339"/>
      <c r="H127" s="33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 x14ac:dyDescent="0.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 x14ac:dyDescent="0.1">
      <c r="A129" s="35"/>
      <c r="B129" s="36"/>
      <c r="C129" s="28" t="s">
        <v>18</v>
      </c>
      <c r="D129" s="35"/>
      <c r="E129" s="35"/>
      <c r="F129" s="26" t="str">
        <f>F14</f>
        <v>Nitra</v>
      </c>
      <c r="G129" s="35"/>
      <c r="H129" s="35"/>
      <c r="I129" s="28" t="s">
        <v>20</v>
      </c>
      <c r="J129" s="58" t="str">
        <f>IF(J14="","",J14)</f>
        <v>26. 8. 2020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 x14ac:dyDescent="0.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 x14ac:dyDescent="0.15">
      <c r="A131" s="35"/>
      <c r="B131" s="36"/>
      <c r="C131" s="28" t="s">
        <v>22</v>
      </c>
      <c r="D131" s="35"/>
      <c r="E131" s="35"/>
      <c r="F131" s="26" t="str">
        <f>E17</f>
        <v>Mesto Nitra, Štefánikova tr. 60, 949 01 Nitra</v>
      </c>
      <c r="G131" s="35"/>
      <c r="H131" s="35"/>
      <c r="I131" s="28" t="s">
        <v>28</v>
      </c>
      <c r="J131" s="31" t="str">
        <f>E23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 x14ac:dyDescent="0.15">
      <c r="A132" s="35"/>
      <c r="B132" s="36"/>
      <c r="C132" s="28" t="s">
        <v>26</v>
      </c>
      <c r="D132" s="35"/>
      <c r="E132" s="35"/>
      <c r="F132" s="26" t="str">
        <f>IF(E20="","",E20)</f>
        <v>Vyplň údaj</v>
      </c>
      <c r="G132" s="35"/>
      <c r="H132" s="35"/>
      <c r="I132" s="28" t="s">
        <v>30</v>
      </c>
      <c r="J132" s="31" t="str">
        <f>E26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 x14ac:dyDescent="0.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 x14ac:dyDescent="0.15">
      <c r="A134" s="148"/>
      <c r="B134" s="149"/>
      <c r="C134" s="150" t="s">
        <v>258</v>
      </c>
      <c r="D134" s="151" t="s">
        <v>60</v>
      </c>
      <c r="E134" s="151" t="s">
        <v>56</v>
      </c>
      <c r="F134" s="151" t="s">
        <v>57</v>
      </c>
      <c r="G134" s="151" t="s">
        <v>259</v>
      </c>
      <c r="H134" s="151" t="s">
        <v>260</v>
      </c>
      <c r="I134" s="151" t="s">
        <v>261</v>
      </c>
      <c r="J134" s="152" t="s">
        <v>241</v>
      </c>
      <c r="K134" s="153" t="s">
        <v>262</v>
      </c>
      <c r="L134" s="154"/>
      <c r="M134" s="65" t="s">
        <v>1</v>
      </c>
      <c r="N134" s="66" t="s">
        <v>39</v>
      </c>
      <c r="O134" s="66" t="s">
        <v>263</v>
      </c>
      <c r="P134" s="66" t="s">
        <v>264</v>
      </c>
      <c r="Q134" s="66" t="s">
        <v>265</v>
      </c>
      <c r="R134" s="66" t="s">
        <v>266</v>
      </c>
      <c r="S134" s="66" t="s">
        <v>267</v>
      </c>
      <c r="T134" s="67" t="s">
        <v>268</v>
      </c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</row>
    <row r="135" spans="1:65" s="2" customFormat="1" ht="22.9" customHeight="1" x14ac:dyDescent="0.15">
      <c r="A135" s="35"/>
      <c r="B135" s="36"/>
      <c r="C135" s="72" t="s">
        <v>238</v>
      </c>
      <c r="D135" s="35"/>
      <c r="E135" s="35"/>
      <c r="F135" s="35"/>
      <c r="G135" s="35"/>
      <c r="H135" s="35"/>
      <c r="I135" s="35"/>
      <c r="J135" s="155">
        <f>BK135</f>
        <v>0</v>
      </c>
      <c r="K135" s="35"/>
      <c r="L135" s="36"/>
      <c r="M135" s="68"/>
      <c r="N135" s="59"/>
      <c r="O135" s="69"/>
      <c r="P135" s="156">
        <f>P136+P273</f>
        <v>0</v>
      </c>
      <c r="Q135" s="69"/>
      <c r="R135" s="156">
        <f>R136+R273</f>
        <v>60.12981744199999</v>
      </c>
      <c r="S135" s="69"/>
      <c r="T135" s="157">
        <f>T136+T273</f>
        <v>290.0285672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74</v>
      </c>
      <c r="AU135" s="18" t="s">
        <v>243</v>
      </c>
      <c r="BK135" s="158">
        <f>BK136+BK273</f>
        <v>0</v>
      </c>
    </row>
    <row r="136" spans="1:65" s="12" customFormat="1" ht="25.9" customHeight="1" x14ac:dyDescent="0.15">
      <c r="B136" s="159"/>
      <c r="D136" s="160" t="s">
        <v>74</v>
      </c>
      <c r="E136" s="161" t="s">
        <v>269</v>
      </c>
      <c r="F136" s="161" t="s">
        <v>270</v>
      </c>
      <c r="I136" s="162"/>
      <c r="J136" s="163">
        <f>BK136</f>
        <v>0</v>
      </c>
      <c r="L136" s="159"/>
      <c r="M136" s="164"/>
      <c r="N136" s="165"/>
      <c r="O136" s="165"/>
      <c r="P136" s="166">
        <f>P137+P271</f>
        <v>0</v>
      </c>
      <c r="Q136" s="165"/>
      <c r="R136" s="166">
        <f>R137+R271</f>
        <v>60.12981744199999</v>
      </c>
      <c r="S136" s="165"/>
      <c r="T136" s="167">
        <f>T137+T271</f>
        <v>223.22904999999997</v>
      </c>
      <c r="AR136" s="160" t="s">
        <v>82</v>
      </c>
      <c r="AT136" s="168" t="s">
        <v>74</v>
      </c>
      <c r="AU136" s="168" t="s">
        <v>75</v>
      </c>
      <c r="AY136" s="160" t="s">
        <v>271</v>
      </c>
      <c r="BK136" s="169">
        <f>BK137+BK271</f>
        <v>0</v>
      </c>
    </row>
    <row r="137" spans="1:65" s="12" customFormat="1" ht="22.9" customHeight="1" x14ac:dyDescent="0.15">
      <c r="B137" s="159"/>
      <c r="D137" s="160" t="s">
        <v>74</v>
      </c>
      <c r="E137" s="170" t="s">
        <v>272</v>
      </c>
      <c r="F137" s="170" t="s">
        <v>273</v>
      </c>
      <c r="I137" s="162"/>
      <c r="J137" s="171">
        <f>BK137</f>
        <v>0</v>
      </c>
      <c r="L137" s="159"/>
      <c r="M137" s="164"/>
      <c r="N137" s="165"/>
      <c r="O137" s="165"/>
      <c r="P137" s="166">
        <f>SUM(P138:P270)</f>
        <v>0</v>
      </c>
      <c r="Q137" s="165"/>
      <c r="R137" s="166">
        <f>SUM(R138:R270)</f>
        <v>60.12981744199999</v>
      </c>
      <c r="S137" s="165"/>
      <c r="T137" s="167">
        <f>SUM(T138:T270)</f>
        <v>223.22904999999997</v>
      </c>
      <c r="AR137" s="160" t="s">
        <v>82</v>
      </c>
      <c r="AT137" s="168" t="s">
        <v>74</v>
      </c>
      <c r="AU137" s="168" t="s">
        <v>82</v>
      </c>
      <c r="AY137" s="160" t="s">
        <v>271</v>
      </c>
      <c r="BK137" s="169">
        <f>SUM(BK138:BK270)</f>
        <v>0</v>
      </c>
    </row>
    <row r="138" spans="1:65" s="2" customFormat="1" ht="21.75" customHeight="1" x14ac:dyDescent="0.15">
      <c r="A138" s="35"/>
      <c r="B138" s="141"/>
      <c r="C138" s="172" t="s">
        <v>82</v>
      </c>
      <c r="D138" s="172" t="s">
        <v>274</v>
      </c>
      <c r="E138" s="173" t="s">
        <v>275</v>
      </c>
      <c r="F138" s="174" t="s">
        <v>276</v>
      </c>
      <c r="G138" s="175" t="s">
        <v>277</v>
      </c>
      <c r="H138" s="176">
        <v>1145.29</v>
      </c>
      <c r="I138" s="177"/>
      <c r="J138" s="176">
        <f>ROUND(I138*H138,2)</f>
        <v>0</v>
      </c>
      <c r="K138" s="178"/>
      <c r="L138" s="36"/>
      <c r="M138" s="179" t="s">
        <v>1</v>
      </c>
      <c r="N138" s="180" t="s">
        <v>41</v>
      </c>
      <c r="O138" s="61"/>
      <c r="P138" s="181">
        <f>O138*H138</f>
        <v>0</v>
      </c>
      <c r="Q138" s="181">
        <v>5.1385979999999998E-2</v>
      </c>
      <c r="R138" s="181">
        <f>Q138*H138</f>
        <v>58.851849034199994</v>
      </c>
      <c r="S138" s="181">
        <v>0</v>
      </c>
      <c r="T138" s="18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88</v>
      </c>
      <c r="BK138" s="105">
        <f>ROUND(I138*H138,2)</f>
        <v>0</v>
      </c>
      <c r="BL138" s="18" t="s">
        <v>278</v>
      </c>
      <c r="BM138" s="183" t="s">
        <v>279</v>
      </c>
    </row>
    <row r="139" spans="1:65" s="13" customFormat="1" x14ac:dyDescent="0.1">
      <c r="B139" s="184"/>
      <c r="D139" s="185" t="s">
        <v>280</v>
      </c>
      <c r="E139" s="186" t="s">
        <v>1</v>
      </c>
      <c r="F139" s="187" t="s">
        <v>234</v>
      </c>
      <c r="H139" s="188">
        <v>704.39</v>
      </c>
      <c r="I139" s="189"/>
      <c r="L139" s="184"/>
      <c r="M139" s="190"/>
      <c r="N139" s="191"/>
      <c r="O139" s="191"/>
      <c r="P139" s="191"/>
      <c r="Q139" s="191"/>
      <c r="R139" s="191"/>
      <c r="S139" s="191"/>
      <c r="T139" s="192"/>
      <c r="AT139" s="186" t="s">
        <v>280</v>
      </c>
      <c r="AU139" s="186" t="s">
        <v>88</v>
      </c>
      <c r="AV139" s="13" t="s">
        <v>88</v>
      </c>
      <c r="AW139" s="13" t="s">
        <v>29</v>
      </c>
      <c r="AX139" s="13" t="s">
        <v>75</v>
      </c>
      <c r="AY139" s="186" t="s">
        <v>271</v>
      </c>
    </row>
    <row r="140" spans="1:65" s="13" customFormat="1" x14ac:dyDescent="0.1">
      <c r="B140" s="184"/>
      <c r="D140" s="185" t="s">
        <v>280</v>
      </c>
      <c r="E140" s="186" t="s">
        <v>222</v>
      </c>
      <c r="F140" s="187" t="s">
        <v>281</v>
      </c>
      <c r="H140" s="188">
        <v>440.9</v>
      </c>
      <c r="I140" s="189"/>
      <c r="L140" s="184"/>
      <c r="M140" s="190"/>
      <c r="N140" s="191"/>
      <c r="O140" s="191"/>
      <c r="P140" s="191"/>
      <c r="Q140" s="191"/>
      <c r="R140" s="191"/>
      <c r="S140" s="191"/>
      <c r="T140" s="192"/>
      <c r="AT140" s="186" t="s">
        <v>280</v>
      </c>
      <c r="AU140" s="186" t="s">
        <v>88</v>
      </c>
      <c r="AV140" s="13" t="s">
        <v>88</v>
      </c>
      <c r="AW140" s="13" t="s">
        <v>29</v>
      </c>
      <c r="AX140" s="13" t="s">
        <v>75</v>
      </c>
      <c r="AY140" s="186" t="s">
        <v>271</v>
      </c>
    </row>
    <row r="141" spans="1:65" s="14" customFormat="1" x14ac:dyDescent="0.1">
      <c r="B141" s="193"/>
      <c r="D141" s="185" t="s">
        <v>280</v>
      </c>
      <c r="E141" s="194" t="s">
        <v>1</v>
      </c>
      <c r="F141" s="195" t="s">
        <v>282</v>
      </c>
      <c r="H141" s="196">
        <v>1145.29</v>
      </c>
      <c r="I141" s="197"/>
      <c r="L141" s="193"/>
      <c r="M141" s="198"/>
      <c r="N141" s="199"/>
      <c r="O141" s="199"/>
      <c r="P141" s="199"/>
      <c r="Q141" s="199"/>
      <c r="R141" s="199"/>
      <c r="S141" s="199"/>
      <c r="T141" s="200"/>
      <c r="AT141" s="194" t="s">
        <v>280</v>
      </c>
      <c r="AU141" s="194" t="s">
        <v>88</v>
      </c>
      <c r="AV141" s="14" t="s">
        <v>278</v>
      </c>
      <c r="AW141" s="14" t="s">
        <v>29</v>
      </c>
      <c r="AX141" s="14" t="s">
        <v>82</v>
      </c>
      <c r="AY141" s="194" t="s">
        <v>271</v>
      </c>
    </row>
    <row r="142" spans="1:65" s="2" customFormat="1" ht="16.5" customHeight="1" x14ac:dyDescent="0.15">
      <c r="A142" s="35"/>
      <c r="B142" s="141"/>
      <c r="C142" s="172" t="s">
        <v>88</v>
      </c>
      <c r="D142" s="172" t="s">
        <v>274</v>
      </c>
      <c r="E142" s="173" t="s">
        <v>283</v>
      </c>
      <c r="F142" s="174" t="s">
        <v>284</v>
      </c>
      <c r="G142" s="175" t="s">
        <v>277</v>
      </c>
      <c r="H142" s="176">
        <v>440.9</v>
      </c>
      <c r="I142" s="177"/>
      <c r="J142" s="176">
        <f>ROUND(I142*H142,2)</f>
        <v>0</v>
      </c>
      <c r="K142" s="178"/>
      <c r="L142" s="36"/>
      <c r="M142" s="179" t="s">
        <v>1</v>
      </c>
      <c r="N142" s="180" t="s">
        <v>41</v>
      </c>
      <c r="O142" s="61"/>
      <c r="P142" s="181">
        <f>O142*H142</f>
        <v>0</v>
      </c>
      <c r="Q142" s="181">
        <v>4.8999999999999998E-5</v>
      </c>
      <c r="R142" s="181">
        <f>Q142*H142</f>
        <v>2.1604099999999998E-2</v>
      </c>
      <c r="S142" s="181">
        <v>0</v>
      </c>
      <c r="T142" s="18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88</v>
      </c>
      <c r="BK142" s="105">
        <f>ROUND(I142*H142,2)</f>
        <v>0</v>
      </c>
      <c r="BL142" s="18" t="s">
        <v>278</v>
      </c>
      <c r="BM142" s="183" t="s">
        <v>285</v>
      </c>
    </row>
    <row r="143" spans="1:65" s="13" customFormat="1" x14ac:dyDescent="0.1">
      <c r="B143" s="184"/>
      <c r="D143" s="185" t="s">
        <v>280</v>
      </c>
      <c r="E143" s="186" t="s">
        <v>1</v>
      </c>
      <c r="F143" s="187" t="s">
        <v>222</v>
      </c>
      <c r="H143" s="188">
        <v>440.9</v>
      </c>
      <c r="I143" s="189"/>
      <c r="L143" s="184"/>
      <c r="M143" s="190"/>
      <c r="N143" s="191"/>
      <c r="O143" s="191"/>
      <c r="P143" s="191"/>
      <c r="Q143" s="191"/>
      <c r="R143" s="191"/>
      <c r="S143" s="191"/>
      <c r="T143" s="192"/>
      <c r="AT143" s="186" t="s">
        <v>280</v>
      </c>
      <c r="AU143" s="186" t="s">
        <v>88</v>
      </c>
      <c r="AV143" s="13" t="s">
        <v>88</v>
      </c>
      <c r="AW143" s="13" t="s">
        <v>29</v>
      </c>
      <c r="AX143" s="13" t="s">
        <v>75</v>
      </c>
      <c r="AY143" s="186" t="s">
        <v>271</v>
      </c>
    </row>
    <row r="144" spans="1:65" s="14" customFormat="1" x14ac:dyDescent="0.1">
      <c r="B144" s="193"/>
      <c r="D144" s="185" t="s">
        <v>280</v>
      </c>
      <c r="E144" s="194" t="s">
        <v>1</v>
      </c>
      <c r="F144" s="195" t="s">
        <v>282</v>
      </c>
      <c r="H144" s="196">
        <v>440.9</v>
      </c>
      <c r="I144" s="197"/>
      <c r="L144" s="193"/>
      <c r="M144" s="198"/>
      <c r="N144" s="199"/>
      <c r="O144" s="199"/>
      <c r="P144" s="199"/>
      <c r="Q144" s="199"/>
      <c r="R144" s="199"/>
      <c r="S144" s="199"/>
      <c r="T144" s="200"/>
      <c r="AT144" s="194" t="s">
        <v>280</v>
      </c>
      <c r="AU144" s="194" t="s">
        <v>88</v>
      </c>
      <c r="AV144" s="14" t="s">
        <v>278</v>
      </c>
      <c r="AW144" s="14" t="s">
        <v>29</v>
      </c>
      <c r="AX144" s="14" t="s">
        <v>82</v>
      </c>
      <c r="AY144" s="194" t="s">
        <v>271</v>
      </c>
    </row>
    <row r="145" spans="1:65" s="2" customFormat="1" ht="21.75" customHeight="1" x14ac:dyDescent="0.15">
      <c r="A145" s="35"/>
      <c r="B145" s="141"/>
      <c r="C145" s="172" t="s">
        <v>286</v>
      </c>
      <c r="D145" s="172" t="s">
        <v>274</v>
      </c>
      <c r="E145" s="173" t="s">
        <v>287</v>
      </c>
      <c r="F145" s="174" t="s">
        <v>288</v>
      </c>
      <c r="G145" s="175" t="s">
        <v>289</v>
      </c>
      <c r="H145" s="176">
        <v>4.25</v>
      </c>
      <c r="I145" s="177"/>
      <c r="J145" s="176">
        <f>ROUND(I145*H145,2)</f>
        <v>0</v>
      </c>
      <c r="K145" s="178"/>
      <c r="L145" s="36"/>
      <c r="M145" s="179" t="s">
        <v>1</v>
      </c>
      <c r="N145" s="180" t="s">
        <v>41</v>
      </c>
      <c r="O145" s="61"/>
      <c r="P145" s="181">
        <f>O145*H145</f>
        <v>0</v>
      </c>
      <c r="Q145" s="181">
        <v>0</v>
      </c>
      <c r="R145" s="181">
        <f>Q145*H145</f>
        <v>0</v>
      </c>
      <c r="S145" s="181">
        <v>1.633</v>
      </c>
      <c r="T145" s="182">
        <f>S145*H145</f>
        <v>6.9402499999999998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88</v>
      </c>
      <c r="AY145" s="18" t="s">
        <v>271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88</v>
      </c>
      <c r="BK145" s="105">
        <f>ROUND(I145*H145,2)</f>
        <v>0</v>
      </c>
      <c r="BL145" s="18" t="s">
        <v>278</v>
      </c>
      <c r="BM145" s="183" t="s">
        <v>290</v>
      </c>
    </row>
    <row r="146" spans="1:65" s="13" customFormat="1" x14ac:dyDescent="0.1">
      <c r="B146" s="184"/>
      <c r="D146" s="185" t="s">
        <v>280</v>
      </c>
      <c r="E146" s="186" t="s">
        <v>1</v>
      </c>
      <c r="F146" s="187" t="s">
        <v>291</v>
      </c>
      <c r="H146" s="188">
        <v>2.58</v>
      </c>
      <c r="I146" s="189"/>
      <c r="L146" s="184"/>
      <c r="M146" s="190"/>
      <c r="N146" s="191"/>
      <c r="O146" s="191"/>
      <c r="P146" s="191"/>
      <c r="Q146" s="191"/>
      <c r="R146" s="191"/>
      <c r="S146" s="191"/>
      <c r="T146" s="192"/>
      <c r="AT146" s="186" t="s">
        <v>280</v>
      </c>
      <c r="AU146" s="186" t="s">
        <v>88</v>
      </c>
      <c r="AV146" s="13" t="s">
        <v>88</v>
      </c>
      <c r="AW146" s="13" t="s">
        <v>29</v>
      </c>
      <c r="AX146" s="13" t="s">
        <v>75</v>
      </c>
      <c r="AY146" s="186" t="s">
        <v>271</v>
      </c>
    </row>
    <row r="147" spans="1:65" s="13" customFormat="1" x14ac:dyDescent="0.1">
      <c r="B147" s="184"/>
      <c r="D147" s="185" t="s">
        <v>280</v>
      </c>
      <c r="E147" s="186" t="s">
        <v>1</v>
      </c>
      <c r="F147" s="187" t="s">
        <v>292</v>
      </c>
      <c r="H147" s="188">
        <v>1.47</v>
      </c>
      <c r="I147" s="189"/>
      <c r="L147" s="184"/>
      <c r="M147" s="190"/>
      <c r="N147" s="191"/>
      <c r="O147" s="191"/>
      <c r="P147" s="191"/>
      <c r="Q147" s="191"/>
      <c r="R147" s="191"/>
      <c r="S147" s="191"/>
      <c r="T147" s="192"/>
      <c r="AT147" s="186" t="s">
        <v>280</v>
      </c>
      <c r="AU147" s="186" t="s">
        <v>88</v>
      </c>
      <c r="AV147" s="13" t="s">
        <v>88</v>
      </c>
      <c r="AW147" s="13" t="s">
        <v>29</v>
      </c>
      <c r="AX147" s="13" t="s">
        <v>75</v>
      </c>
      <c r="AY147" s="186" t="s">
        <v>271</v>
      </c>
    </row>
    <row r="148" spans="1:65" s="15" customFormat="1" x14ac:dyDescent="0.1">
      <c r="B148" s="201"/>
      <c r="D148" s="185" t="s">
        <v>280</v>
      </c>
      <c r="E148" s="202" t="s">
        <v>214</v>
      </c>
      <c r="F148" s="203" t="s">
        <v>293</v>
      </c>
      <c r="H148" s="204">
        <v>4.05</v>
      </c>
      <c r="I148" s="205"/>
      <c r="L148" s="201"/>
      <c r="M148" s="206"/>
      <c r="N148" s="207"/>
      <c r="O148" s="207"/>
      <c r="P148" s="207"/>
      <c r="Q148" s="207"/>
      <c r="R148" s="207"/>
      <c r="S148" s="207"/>
      <c r="T148" s="208"/>
      <c r="AT148" s="202" t="s">
        <v>280</v>
      </c>
      <c r="AU148" s="202" t="s">
        <v>88</v>
      </c>
      <c r="AV148" s="15" t="s">
        <v>286</v>
      </c>
      <c r="AW148" s="15" t="s">
        <v>29</v>
      </c>
      <c r="AX148" s="15" t="s">
        <v>75</v>
      </c>
      <c r="AY148" s="202" t="s">
        <v>271</v>
      </c>
    </row>
    <row r="149" spans="1:65" s="13" customFormat="1" x14ac:dyDescent="0.1">
      <c r="B149" s="184"/>
      <c r="D149" s="185" t="s">
        <v>280</v>
      </c>
      <c r="E149" s="186" t="s">
        <v>1</v>
      </c>
      <c r="F149" s="187" t="s">
        <v>294</v>
      </c>
      <c r="H149" s="188">
        <v>0.2</v>
      </c>
      <c r="I149" s="189"/>
      <c r="L149" s="184"/>
      <c r="M149" s="190"/>
      <c r="N149" s="191"/>
      <c r="O149" s="191"/>
      <c r="P149" s="191"/>
      <c r="Q149" s="191"/>
      <c r="R149" s="191"/>
      <c r="S149" s="191"/>
      <c r="T149" s="192"/>
      <c r="AT149" s="186" t="s">
        <v>280</v>
      </c>
      <c r="AU149" s="186" t="s">
        <v>88</v>
      </c>
      <c r="AV149" s="13" t="s">
        <v>88</v>
      </c>
      <c r="AW149" s="13" t="s">
        <v>29</v>
      </c>
      <c r="AX149" s="13" t="s">
        <v>75</v>
      </c>
      <c r="AY149" s="186" t="s">
        <v>271</v>
      </c>
    </row>
    <row r="150" spans="1:65" s="14" customFormat="1" x14ac:dyDescent="0.1">
      <c r="B150" s="193"/>
      <c r="D150" s="185" t="s">
        <v>280</v>
      </c>
      <c r="E150" s="194" t="s">
        <v>1</v>
      </c>
      <c r="F150" s="195" t="s">
        <v>282</v>
      </c>
      <c r="H150" s="196">
        <v>4.25</v>
      </c>
      <c r="I150" s="197"/>
      <c r="L150" s="193"/>
      <c r="M150" s="198"/>
      <c r="N150" s="199"/>
      <c r="O150" s="199"/>
      <c r="P150" s="199"/>
      <c r="Q150" s="199"/>
      <c r="R150" s="199"/>
      <c r="S150" s="199"/>
      <c r="T150" s="200"/>
      <c r="AT150" s="194" t="s">
        <v>280</v>
      </c>
      <c r="AU150" s="194" t="s">
        <v>88</v>
      </c>
      <c r="AV150" s="14" t="s">
        <v>278</v>
      </c>
      <c r="AW150" s="14" t="s">
        <v>29</v>
      </c>
      <c r="AX150" s="14" t="s">
        <v>82</v>
      </c>
      <c r="AY150" s="194" t="s">
        <v>271</v>
      </c>
    </row>
    <row r="151" spans="1:65" s="2" customFormat="1" ht="21.75" customHeight="1" x14ac:dyDescent="0.15">
      <c r="A151" s="35"/>
      <c r="B151" s="141"/>
      <c r="C151" s="172" t="s">
        <v>278</v>
      </c>
      <c r="D151" s="172" t="s">
        <v>274</v>
      </c>
      <c r="E151" s="173" t="s">
        <v>295</v>
      </c>
      <c r="F151" s="174" t="s">
        <v>296</v>
      </c>
      <c r="G151" s="175" t="s">
        <v>277</v>
      </c>
      <c r="H151" s="176">
        <v>0.96</v>
      </c>
      <c r="I151" s="177"/>
      <c r="J151" s="176">
        <f>ROUND(I151*H151,2)</f>
        <v>0</v>
      </c>
      <c r="K151" s="178"/>
      <c r="L151" s="36"/>
      <c r="M151" s="179" t="s">
        <v>1</v>
      </c>
      <c r="N151" s="180" t="s">
        <v>41</v>
      </c>
      <c r="O151" s="61"/>
      <c r="P151" s="181">
        <f>O151*H151</f>
        <v>0</v>
      </c>
      <c r="Q151" s="181">
        <v>0</v>
      </c>
      <c r="R151" s="181">
        <f>Q151*H151</f>
        <v>0</v>
      </c>
      <c r="S151" s="181">
        <v>8.2000000000000003E-2</v>
      </c>
      <c r="T151" s="182">
        <f>S151*H151</f>
        <v>7.8719999999999998E-2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88</v>
      </c>
      <c r="AY151" s="18" t="s">
        <v>271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88</v>
      </c>
      <c r="BK151" s="105">
        <f>ROUND(I151*H151,2)</f>
        <v>0</v>
      </c>
      <c r="BL151" s="18" t="s">
        <v>278</v>
      </c>
      <c r="BM151" s="183" t="s">
        <v>297</v>
      </c>
    </row>
    <row r="152" spans="1:65" s="13" customFormat="1" x14ac:dyDescent="0.1">
      <c r="B152" s="184"/>
      <c r="D152" s="185" t="s">
        <v>280</v>
      </c>
      <c r="E152" s="186" t="s">
        <v>1</v>
      </c>
      <c r="F152" s="187" t="s">
        <v>298</v>
      </c>
      <c r="H152" s="188">
        <v>0.96</v>
      </c>
      <c r="I152" s="189"/>
      <c r="L152" s="184"/>
      <c r="M152" s="190"/>
      <c r="N152" s="191"/>
      <c r="O152" s="191"/>
      <c r="P152" s="191"/>
      <c r="Q152" s="191"/>
      <c r="R152" s="191"/>
      <c r="S152" s="191"/>
      <c r="T152" s="192"/>
      <c r="AT152" s="186" t="s">
        <v>280</v>
      </c>
      <c r="AU152" s="186" t="s">
        <v>88</v>
      </c>
      <c r="AV152" s="13" t="s">
        <v>88</v>
      </c>
      <c r="AW152" s="13" t="s">
        <v>29</v>
      </c>
      <c r="AX152" s="13" t="s">
        <v>75</v>
      </c>
      <c r="AY152" s="186" t="s">
        <v>271</v>
      </c>
    </row>
    <row r="153" spans="1:65" s="14" customFormat="1" x14ac:dyDescent="0.1">
      <c r="B153" s="193"/>
      <c r="D153" s="185" t="s">
        <v>280</v>
      </c>
      <c r="E153" s="194" t="s">
        <v>1</v>
      </c>
      <c r="F153" s="195" t="s">
        <v>282</v>
      </c>
      <c r="H153" s="196">
        <v>0.96</v>
      </c>
      <c r="I153" s="197"/>
      <c r="L153" s="193"/>
      <c r="M153" s="198"/>
      <c r="N153" s="199"/>
      <c r="O153" s="199"/>
      <c r="P153" s="199"/>
      <c r="Q153" s="199"/>
      <c r="R153" s="199"/>
      <c r="S153" s="199"/>
      <c r="T153" s="200"/>
      <c r="AT153" s="194" t="s">
        <v>280</v>
      </c>
      <c r="AU153" s="194" t="s">
        <v>88</v>
      </c>
      <c r="AV153" s="14" t="s">
        <v>278</v>
      </c>
      <c r="AW153" s="14" t="s">
        <v>29</v>
      </c>
      <c r="AX153" s="14" t="s">
        <v>82</v>
      </c>
      <c r="AY153" s="194" t="s">
        <v>271</v>
      </c>
    </row>
    <row r="154" spans="1:65" s="2" customFormat="1" ht="21.75" customHeight="1" x14ac:dyDescent="0.15">
      <c r="A154" s="35"/>
      <c r="B154" s="141"/>
      <c r="C154" s="172" t="s">
        <v>299</v>
      </c>
      <c r="D154" s="172" t="s">
        <v>274</v>
      </c>
      <c r="E154" s="173" t="s">
        <v>300</v>
      </c>
      <c r="F154" s="174" t="s">
        <v>301</v>
      </c>
      <c r="G154" s="175" t="s">
        <v>302</v>
      </c>
      <c r="H154" s="176">
        <v>4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0.19</v>
      </c>
      <c r="T154" s="182">
        <f>S154*H154</f>
        <v>0.76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303</v>
      </c>
    </row>
    <row r="155" spans="1:65" s="2" customFormat="1" ht="21.75" customHeight="1" x14ac:dyDescent="0.15">
      <c r="A155" s="35"/>
      <c r="B155" s="141"/>
      <c r="C155" s="172" t="s">
        <v>304</v>
      </c>
      <c r="D155" s="172" t="s">
        <v>274</v>
      </c>
      <c r="E155" s="173" t="s">
        <v>305</v>
      </c>
      <c r="F155" s="174" t="s">
        <v>306</v>
      </c>
      <c r="G155" s="175" t="s">
        <v>289</v>
      </c>
      <c r="H155" s="176">
        <v>5.82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2.4</v>
      </c>
      <c r="T155" s="182">
        <f>S155*H155</f>
        <v>13.968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307</v>
      </c>
    </row>
    <row r="156" spans="1:65" s="13" customFormat="1" ht="28.5" x14ac:dyDescent="0.1">
      <c r="B156" s="184"/>
      <c r="D156" s="185" t="s">
        <v>280</v>
      </c>
      <c r="E156" s="186" t="s">
        <v>1</v>
      </c>
      <c r="F156" s="187" t="s">
        <v>308</v>
      </c>
      <c r="H156" s="188">
        <v>3.04</v>
      </c>
      <c r="I156" s="189"/>
      <c r="L156" s="184"/>
      <c r="M156" s="190"/>
      <c r="N156" s="191"/>
      <c r="O156" s="191"/>
      <c r="P156" s="191"/>
      <c r="Q156" s="191"/>
      <c r="R156" s="191"/>
      <c r="S156" s="191"/>
      <c r="T156" s="192"/>
      <c r="AT156" s="186" t="s">
        <v>280</v>
      </c>
      <c r="AU156" s="186" t="s">
        <v>88</v>
      </c>
      <c r="AV156" s="13" t="s">
        <v>88</v>
      </c>
      <c r="AW156" s="13" t="s">
        <v>29</v>
      </c>
      <c r="AX156" s="13" t="s">
        <v>75</v>
      </c>
      <c r="AY156" s="186" t="s">
        <v>271</v>
      </c>
    </row>
    <row r="157" spans="1:65" s="13" customFormat="1" ht="19.5" x14ac:dyDescent="0.1">
      <c r="B157" s="184"/>
      <c r="D157" s="185" t="s">
        <v>280</v>
      </c>
      <c r="E157" s="186" t="s">
        <v>1</v>
      </c>
      <c r="F157" s="187" t="s">
        <v>309</v>
      </c>
      <c r="H157" s="188">
        <v>2.78</v>
      </c>
      <c r="I157" s="189"/>
      <c r="L157" s="184"/>
      <c r="M157" s="190"/>
      <c r="N157" s="191"/>
      <c r="O157" s="191"/>
      <c r="P157" s="191"/>
      <c r="Q157" s="191"/>
      <c r="R157" s="191"/>
      <c r="S157" s="191"/>
      <c r="T157" s="192"/>
      <c r="AT157" s="186" t="s">
        <v>280</v>
      </c>
      <c r="AU157" s="186" t="s">
        <v>88</v>
      </c>
      <c r="AV157" s="13" t="s">
        <v>88</v>
      </c>
      <c r="AW157" s="13" t="s">
        <v>29</v>
      </c>
      <c r="AX157" s="13" t="s">
        <v>75</v>
      </c>
      <c r="AY157" s="186" t="s">
        <v>271</v>
      </c>
    </row>
    <row r="158" spans="1:65" s="14" customFormat="1" x14ac:dyDescent="0.1">
      <c r="B158" s="193"/>
      <c r="D158" s="185" t="s">
        <v>280</v>
      </c>
      <c r="E158" s="194" t="s">
        <v>1</v>
      </c>
      <c r="F158" s="195" t="s">
        <v>282</v>
      </c>
      <c r="H158" s="196">
        <v>5.82</v>
      </c>
      <c r="I158" s="197"/>
      <c r="L158" s="193"/>
      <c r="M158" s="198"/>
      <c r="N158" s="199"/>
      <c r="O158" s="199"/>
      <c r="P158" s="199"/>
      <c r="Q158" s="199"/>
      <c r="R158" s="199"/>
      <c r="S158" s="199"/>
      <c r="T158" s="200"/>
      <c r="AT158" s="194" t="s">
        <v>280</v>
      </c>
      <c r="AU158" s="194" t="s">
        <v>88</v>
      </c>
      <c r="AV158" s="14" t="s">
        <v>278</v>
      </c>
      <c r="AW158" s="14" t="s">
        <v>29</v>
      </c>
      <c r="AX158" s="14" t="s">
        <v>82</v>
      </c>
      <c r="AY158" s="194" t="s">
        <v>271</v>
      </c>
    </row>
    <row r="159" spans="1:65" s="2" customFormat="1" ht="33" customHeight="1" x14ac:dyDescent="0.15">
      <c r="A159" s="35"/>
      <c r="B159" s="141"/>
      <c r="C159" s="172" t="s">
        <v>310</v>
      </c>
      <c r="D159" s="172" t="s">
        <v>274</v>
      </c>
      <c r="E159" s="173" t="s">
        <v>311</v>
      </c>
      <c r="F159" s="174" t="s">
        <v>312</v>
      </c>
      <c r="G159" s="175" t="s">
        <v>277</v>
      </c>
      <c r="H159" s="176">
        <v>10.119999999999999</v>
      </c>
      <c r="I159" s="177"/>
      <c r="J159" s="176">
        <f>ROUND(I159*H159,2)</f>
        <v>0</v>
      </c>
      <c r="K159" s="178"/>
      <c r="L159" s="36"/>
      <c r="M159" s="179" t="s">
        <v>1</v>
      </c>
      <c r="N159" s="180" t="s">
        <v>41</v>
      </c>
      <c r="O159" s="61"/>
      <c r="P159" s="181">
        <f>O159*H159</f>
        <v>0</v>
      </c>
      <c r="Q159" s="181">
        <v>0</v>
      </c>
      <c r="R159" s="181">
        <f>Q159*H159</f>
        <v>0</v>
      </c>
      <c r="S159" s="181">
        <v>0.02</v>
      </c>
      <c r="T159" s="182">
        <f>S159*H159</f>
        <v>0.2024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88</v>
      </c>
      <c r="AY159" s="18" t="s">
        <v>271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278</v>
      </c>
      <c r="BM159" s="183" t="s">
        <v>313</v>
      </c>
    </row>
    <row r="160" spans="1:65" s="13" customFormat="1" x14ac:dyDescent="0.1">
      <c r="B160" s="184"/>
      <c r="D160" s="185" t="s">
        <v>280</v>
      </c>
      <c r="E160" s="186" t="s">
        <v>1</v>
      </c>
      <c r="F160" s="187" t="s">
        <v>314</v>
      </c>
      <c r="H160" s="188">
        <v>10.119999999999999</v>
      </c>
      <c r="I160" s="189"/>
      <c r="L160" s="184"/>
      <c r="M160" s="190"/>
      <c r="N160" s="191"/>
      <c r="O160" s="191"/>
      <c r="P160" s="191"/>
      <c r="Q160" s="191"/>
      <c r="R160" s="191"/>
      <c r="S160" s="191"/>
      <c r="T160" s="192"/>
      <c r="AT160" s="186" t="s">
        <v>280</v>
      </c>
      <c r="AU160" s="186" t="s">
        <v>88</v>
      </c>
      <c r="AV160" s="13" t="s">
        <v>88</v>
      </c>
      <c r="AW160" s="13" t="s">
        <v>29</v>
      </c>
      <c r="AX160" s="13" t="s">
        <v>75</v>
      </c>
      <c r="AY160" s="186" t="s">
        <v>271</v>
      </c>
    </row>
    <row r="161" spans="1:65" s="14" customFormat="1" x14ac:dyDescent="0.1">
      <c r="B161" s="193"/>
      <c r="D161" s="185" t="s">
        <v>280</v>
      </c>
      <c r="E161" s="194" t="s">
        <v>315</v>
      </c>
      <c r="F161" s="195" t="s">
        <v>282</v>
      </c>
      <c r="H161" s="196">
        <v>10.119999999999999</v>
      </c>
      <c r="I161" s="197"/>
      <c r="L161" s="193"/>
      <c r="M161" s="198"/>
      <c r="N161" s="199"/>
      <c r="O161" s="199"/>
      <c r="P161" s="199"/>
      <c r="Q161" s="199"/>
      <c r="R161" s="199"/>
      <c r="S161" s="199"/>
      <c r="T161" s="200"/>
      <c r="AT161" s="194" t="s">
        <v>280</v>
      </c>
      <c r="AU161" s="194" t="s">
        <v>88</v>
      </c>
      <c r="AV161" s="14" t="s">
        <v>278</v>
      </c>
      <c r="AW161" s="14" t="s">
        <v>29</v>
      </c>
      <c r="AX161" s="14" t="s">
        <v>82</v>
      </c>
      <c r="AY161" s="194" t="s">
        <v>271</v>
      </c>
    </row>
    <row r="162" spans="1:65" s="2" customFormat="1" ht="21.75" customHeight="1" x14ac:dyDescent="0.15">
      <c r="A162" s="35"/>
      <c r="B162" s="141"/>
      <c r="C162" s="172" t="s">
        <v>316</v>
      </c>
      <c r="D162" s="172" t="s">
        <v>274</v>
      </c>
      <c r="E162" s="173" t="s">
        <v>317</v>
      </c>
      <c r="F162" s="174" t="s">
        <v>318</v>
      </c>
      <c r="G162" s="175" t="s">
        <v>319</v>
      </c>
      <c r="H162" s="176">
        <v>9.66</v>
      </c>
      <c r="I162" s="177"/>
      <c r="J162" s="176">
        <f>ROUND(I162*H162,2)</f>
        <v>0</v>
      </c>
      <c r="K162" s="178"/>
      <c r="L162" s="36"/>
      <c r="M162" s="179" t="s">
        <v>1</v>
      </c>
      <c r="N162" s="180" t="s">
        <v>41</v>
      </c>
      <c r="O162" s="61"/>
      <c r="P162" s="181">
        <f>O162*H162</f>
        <v>0</v>
      </c>
      <c r="Q162" s="181">
        <v>0</v>
      </c>
      <c r="R162" s="181">
        <f>Q162*H162</f>
        <v>0</v>
      </c>
      <c r="S162" s="181">
        <v>1.2999999999999999E-2</v>
      </c>
      <c r="T162" s="182">
        <f>S162*H162</f>
        <v>0.12558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88</v>
      </c>
      <c r="AY162" s="18" t="s">
        <v>271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278</v>
      </c>
      <c r="BM162" s="183" t="s">
        <v>320</v>
      </c>
    </row>
    <row r="163" spans="1:65" s="13" customFormat="1" x14ac:dyDescent="0.1">
      <c r="B163" s="184"/>
      <c r="D163" s="185" t="s">
        <v>280</v>
      </c>
      <c r="E163" s="186" t="s">
        <v>1</v>
      </c>
      <c r="F163" s="187" t="s">
        <v>321</v>
      </c>
      <c r="H163" s="188">
        <v>9.66</v>
      </c>
      <c r="I163" s="189"/>
      <c r="L163" s="184"/>
      <c r="M163" s="190"/>
      <c r="N163" s="191"/>
      <c r="O163" s="191"/>
      <c r="P163" s="191"/>
      <c r="Q163" s="191"/>
      <c r="R163" s="191"/>
      <c r="S163" s="191"/>
      <c r="T163" s="192"/>
      <c r="AT163" s="186" t="s">
        <v>280</v>
      </c>
      <c r="AU163" s="186" t="s">
        <v>88</v>
      </c>
      <c r="AV163" s="13" t="s">
        <v>88</v>
      </c>
      <c r="AW163" s="13" t="s">
        <v>29</v>
      </c>
      <c r="AX163" s="13" t="s">
        <v>75</v>
      </c>
      <c r="AY163" s="186" t="s">
        <v>271</v>
      </c>
    </row>
    <row r="164" spans="1:65" s="14" customFormat="1" x14ac:dyDescent="0.1">
      <c r="B164" s="193"/>
      <c r="D164" s="185" t="s">
        <v>280</v>
      </c>
      <c r="E164" s="194" t="s">
        <v>1</v>
      </c>
      <c r="F164" s="195" t="s">
        <v>282</v>
      </c>
      <c r="H164" s="196">
        <v>9.66</v>
      </c>
      <c r="I164" s="197"/>
      <c r="L164" s="193"/>
      <c r="M164" s="198"/>
      <c r="N164" s="199"/>
      <c r="O164" s="199"/>
      <c r="P164" s="199"/>
      <c r="Q164" s="199"/>
      <c r="R164" s="199"/>
      <c r="S164" s="199"/>
      <c r="T164" s="200"/>
      <c r="AT164" s="194" t="s">
        <v>280</v>
      </c>
      <c r="AU164" s="194" t="s">
        <v>88</v>
      </c>
      <c r="AV164" s="14" t="s">
        <v>278</v>
      </c>
      <c r="AW164" s="14" t="s">
        <v>29</v>
      </c>
      <c r="AX164" s="14" t="s">
        <v>82</v>
      </c>
      <c r="AY164" s="194" t="s">
        <v>271</v>
      </c>
    </row>
    <row r="165" spans="1:65" s="2" customFormat="1" ht="21.75" customHeight="1" x14ac:dyDescent="0.15">
      <c r="A165" s="35"/>
      <c r="B165" s="141"/>
      <c r="C165" s="172" t="s">
        <v>272</v>
      </c>
      <c r="D165" s="172" t="s">
        <v>274</v>
      </c>
      <c r="E165" s="173" t="s">
        <v>322</v>
      </c>
      <c r="F165" s="174" t="s">
        <v>323</v>
      </c>
      <c r="G165" s="175" t="s">
        <v>302</v>
      </c>
      <c r="H165" s="176">
        <v>22</v>
      </c>
      <c r="I165" s="177"/>
      <c r="J165" s="176">
        <f>ROUND(I165*H165,2)</f>
        <v>0</v>
      </c>
      <c r="K165" s="178"/>
      <c r="L165" s="36"/>
      <c r="M165" s="179" t="s">
        <v>1</v>
      </c>
      <c r="N165" s="180" t="s">
        <v>41</v>
      </c>
      <c r="O165" s="61"/>
      <c r="P165" s="181">
        <f>O165*H165</f>
        <v>0</v>
      </c>
      <c r="Q165" s="181">
        <v>0</v>
      </c>
      <c r="R165" s="181">
        <f>Q165*H165</f>
        <v>0</v>
      </c>
      <c r="S165" s="181">
        <v>1.6E-2</v>
      </c>
      <c r="T165" s="182">
        <f>S165*H165</f>
        <v>0.35199999999999998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88</v>
      </c>
      <c r="AY165" s="18" t="s">
        <v>271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88</v>
      </c>
      <c r="BK165" s="105">
        <f>ROUND(I165*H165,2)</f>
        <v>0</v>
      </c>
      <c r="BL165" s="18" t="s">
        <v>278</v>
      </c>
      <c r="BM165" s="183" t="s">
        <v>324</v>
      </c>
    </row>
    <row r="166" spans="1:65" s="13" customFormat="1" x14ac:dyDescent="0.1">
      <c r="B166" s="184"/>
      <c r="D166" s="185" t="s">
        <v>280</v>
      </c>
      <c r="E166" s="186" t="s">
        <v>1</v>
      </c>
      <c r="F166" s="187" t="s">
        <v>325</v>
      </c>
      <c r="H166" s="188">
        <v>1</v>
      </c>
      <c r="I166" s="189"/>
      <c r="L166" s="184"/>
      <c r="M166" s="190"/>
      <c r="N166" s="191"/>
      <c r="O166" s="191"/>
      <c r="P166" s="191"/>
      <c r="Q166" s="191"/>
      <c r="R166" s="191"/>
      <c r="S166" s="191"/>
      <c r="T166" s="192"/>
      <c r="AT166" s="186" t="s">
        <v>280</v>
      </c>
      <c r="AU166" s="186" t="s">
        <v>88</v>
      </c>
      <c r="AV166" s="13" t="s">
        <v>88</v>
      </c>
      <c r="AW166" s="13" t="s">
        <v>29</v>
      </c>
      <c r="AX166" s="13" t="s">
        <v>75</v>
      </c>
      <c r="AY166" s="186" t="s">
        <v>271</v>
      </c>
    </row>
    <row r="167" spans="1:65" s="13" customFormat="1" x14ac:dyDescent="0.1">
      <c r="B167" s="184"/>
      <c r="D167" s="185" t="s">
        <v>280</v>
      </c>
      <c r="E167" s="186" t="s">
        <v>1</v>
      </c>
      <c r="F167" s="187" t="s">
        <v>326</v>
      </c>
      <c r="H167" s="188">
        <v>5</v>
      </c>
      <c r="I167" s="189"/>
      <c r="L167" s="184"/>
      <c r="M167" s="190"/>
      <c r="N167" s="191"/>
      <c r="O167" s="191"/>
      <c r="P167" s="191"/>
      <c r="Q167" s="191"/>
      <c r="R167" s="191"/>
      <c r="S167" s="191"/>
      <c r="T167" s="192"/>
      <c r="AT167" s="186" t="s">
        <v>280</v>
      </c>
      <c r="AU167" s="186" t="s">
        <v>88</v>
      </c>
      <c r="AV167" s="13" t="s">
        <v>88</v>
      </c>
      <c r="AW167" s="13" t="s">
        <v>29</v>
      </c>
      <c r="AX167" s="13" t="s">
        <v>75</v>
      </c>
      <c r="AY167" s="186" t="s">
        <v>271</v>
      </c>
    </row>
    <row r="168" spans="1:65" s="13" customFormat="1" x14ac:dyDescent="0.1">
      <c r="B168" s="184"/>
      <c r="D168" s="185" t="s">
        <v>280</v>
      </c>
      <c r="E168" s="186" t="s">
        <v>1</v>
      </c>
      <c r="F168" s="187" t="s">
        <v>327</v>
      </c>
      <c r="H168" s="188">
        <v>10</v>
      </c>
      <c r="I168" s="189"/>
      <c r="L168" s="184"/>
      <c r="M168" s="190"/>
      <c r="N168" s="191"/>
      <c r="O168" s="191"/>
      <c r="P168" s="191"/>
      <c r="Q168" s="191"/>
      <c r="R168" s="191"/>
      <c r="S168" s="191"/>
      <c r="T168" s="192"/>
      <c r="AT168" s="186" t="s">
        <v>280</v>
      </c>
      <c r="AU168" s="186" t="s">
        <v>88</v>
      </c>
      <c r="AV168" s="13" t="s">
        <v>88</v>
      </c>
      <c r="AW168" s="13" t="s">
        <v>29</v>
      </c>
      <c r="AX168" s="13" t="s">
        <v>75</v>
      </c>
      <c r="AY168" s="186" t="s">
        <v>271</v>
      </c>
    </row>
    <row r="169" spans="1:65" s="13" customFormat="1" x14ac:dyDescent="0.1">
      <c r="B169" s="184"/>
      <c r="D169" s="185" t="s">
        <v>280</v>
      </c>
      <c r="E169" s="186" t="s">
        <v>1</v>
      </c>
      <c r="F169" s="187" t="s">
        <v>328</v>
      </c>
      <c r="H169" s="188">
        <v>6</v>
      </c>
      <c r="I169" s="189"/>
      <c r="L169" s="184"/>
      <c r="M169" s="190"/>
      <c r="N169" s="191"/>
      <c r="O169" s="191"/>
      <c r="P169" s="191"/>
      <c r="Q169" s="191"/>
      <c r="R169" s="191"/>
      <c r="S169" s="191"/>
      <c r="T169" s="192"/>
      <c r="AT169" s="186" t="s">
        <v>280</v>
      </c>
      <c r="AU169" s="186" t="s">
        <v>88</v>
      </c>
      <c r="AV169" s="13" t="s">
        <v>88</v>
      </c>
      <c r="AW169" s="13" t="s">
        <v>29</v>
      </c>
      <c r="AX169" s="13" t="s">
        <v>75</v>
      </c>
      <c r="AY169" s="186" t="s">
        <v>271</v>
      </c>
    </row>
    <row r="170" spans="1:65" s="14" customFormat="1" x14ac:dyDescent="0.1">
      <c r="B170" s="193"/>
      <c r="D170" s="185" t="s">
        <v>280</v>
      </c>
      <c r="E170" s="194" t="s">
        <v>1</v>
      </c>
      <c r="F170" s="195" t="s">
        <v>282</v>
      </c>
      <c r="H170" s="196">
        <v>22</v>
      </c>
      <c r="I170" s="197"/>
      <c r="L170" s="193"/>
      <c r="M170" s="198"/>
      <c r="N170" s="199"/>
      <c r="O170" s="199"/>
      <c r="P170" s="199"/>
      <c r="Q170" s="199"/>
      <c r="R170" s="199"/>
      <c r="S170" s="199"/>
      <c r="T170" s="200"/>
      <c r="AT170" s="194" t="s">
        <v>280</v>
      </c>
      <c r="AU170" s="194" t="s">
        <v>88</v>
      </c>
      <c r="AV170" s="14" t="s">
        <v>278</v>
      </c>
      <c r="AW170" s="14" t="s">
        <v>29</v>
      </c>
      <c r="AX170" s="14" t="s">
        <v>82</v>
      </c>
      <c r="AY170" s="194" t="s">
        <v>271</v>
      </c>
    </row>
    <row r="171" spans="1:65" s="2" customFormat="1" ht="21.75" customHeight="1" x14ac:dyDescent="0.15">
      <c r="A171" s="35"/>
      <c r="B171" s="141"/>
      <c r="C171" s="172" t="s">
        <v>115</v>
      </c>
      <c r="D171" s="172" t="s">
        <v>274</v>
      </c>
      <c r="E171" s="173" t="s">
        <v>329</v>
      </c>
      <c r="F171" s="174" t="s">
        <v>330</v>
      </c>
      <c r="G171" s="175" t="s">
        <v>319</v>
      </c>
      <c r="H171" s="176">
        <v>57.74</v>
      </c>
      <c r="I171" s="177"/>
      <c r="J171" s="176">
        <f>ROUND(I171*H171,2)</f>
        <v>0</v>
      </c>
      <c r="K171" s="178"/>
      <c r="L171" s="36"/>
      <c r="M171" s="179" t="s">
        <v>1</v>
      </c>
      <c r="N171" s="180" t="s">
        <v>41</v>
      </c>
      <c r="O171" s="61"/>
      <c r="P171" s="181">
        <f>O171*H171</f>
        <v>0</v>
      </c>
      <c r="Q171" s="181">
        <v>0</v>
      </c>
      <c r="R171" s="181">
        <f>Q171*H171</f>
        <v>0</v>
      </c>
      <c r="S171" s="181">
        <v>8.0000000000000002E-3</v>
      </c>
      <c r="T171" s="182">
        <f>S171*H171</f>
        <v>0.46192000000000005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88</v>
      </c>
      <c r="AY171" s="18" t="s">
        <v>271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88</v>
      </c>
      <c r="BK171" s="105">
        <f>ROUND(I171*H171,2)</f>
        <v>0</v>
      </c>
      <c r="BL171" s="18" t="s">
        <v>278</v>
      </c>
      <c r="BM171" s="183" t="s">
        <v>331</v>
      </c>
    </row>
    <row r="172" spans="1:65" s="13" customFormat="1" x14ac:dyDescent="0.1">
      <c r="B172" s="184"/>
      <c r="D172" s="185" t="s">
        <v>280</v>
      </c>
      <c r="E172" s="186" t="s">
        <v>1</v>
      </c>
      <c r="F172" s="187" t="s">
        <v>332</v>
      </c>
      <c r="H172" s="188">
        <v>2.4</v>
      </c>
      <c r="I172" s="189"/>
      <c r="L172" s="184"/>
      <c r="M172" s="190"/>
      <c r="N172" s="191"/>
      <c r="O172" s="191"/>
      <c r="P172" s="191"/>
      <c r="Q172" s="191"/>
      <c r="R172" s="191"/>
      <c r="S172" s="191"/>
      <c r="T172" s="192"/>
      <c r="AT172" s="186" t="s">
        <v>280</v>
      </c>
      <c r="AU172" s="186" t="s">
        <v>88</v>
      </c>
      <c r="AV172" s="13" t="s">
        <v>88</v>
      </c>
      <c r="AW172" s="13" t="s">
        <v>29</v>
      </c>
      <c r="AX172" s="13" t="s">
        <v>75</v>
      </c>
      <c r="AY172" s="186" t="s">
        <v>271</v>
      </c>
    </row>
    <row r="173" spans="1:65" s="13" customFormat="1" x14ac:dyDescent="0.1">
      <c r="B173" s="184"/>
      <c r="D173" s="185" t="s">
        <v>280</v>
      </c>
      <c r="E173" s="186" t="s">
        <v>1</v>
      </c>
      <c r="F173" s="187" t="s">
        <v>333</v>
      </c>
      <c r="H173" s="188">
        <v>14.5</v>
      </c>
      <c r="I173" s="189"/>
      <c r="L173" s="184"/>
      <c r="M173" s="190"/>
      <c r="N173" s="191"/>
      <c r="O173" s="191"/>
      <c r="P173" s="191"/>
      <c r="Q173" s="191"/>
      <c r="R173" s="191"/>
      <c r="S173" s="191"/>
      <c r="T173" s="192"/>
      <c r="AT173" s="186" t="s">
        <v>280</v>
      </c>
      <c r="AU173" s="186" t="s">
        <v>88</v>
      </c>
      <c r="AV173" s="13" t="s">
        <v>88</v>
      </c>
      <c r="AW173" s="13" t="s">
        <v>29</v>
      </c>
      <c r="AX173" s="13" t="s">
        <v>75</v>
      </c>
      <c r="AY173" s="186" t="s">
        <v>271</v>
      </c>
    </row>
    <row r="174" spans="1:65" s="13" customFormat="1" x14ac:dyDescent="0.1">
      <c r="B174" s="184"/>
      <c r="D174" s="185" t="s">
        <v>280</v>
      </c>
      <c r="E174" s="186" t="s">
        <v>1</v>
      </c>
      <c r="F174" s="187" t="s">
        <v>334</v>
      </c>
      <c r="H174" s="188">
        <v>26.6</v>
      </c>
      <c r="I174" s="189"/>
      <c r="L174" s="184"/>
      <c r="M174" s="190"/>
      <c r="N174" s="191"/>
      <c r="O174" s="191"/>
      <c r="P174" s="191"/>
      <c r="Q174" s="191"/>
      <c r="R174" s="191"/>
      <c r="S174" s="191"/>
      <c r="T174" s="192"/>
      <c r="AT174" s="186" t="s">
        <v>280</v>
      </c>
      <c r="AU174" s="186" t="s">
        <v>88</v>
      </c>
      <c r="AV174" s="13" t="s">
        <v>88</v>
      </c>
      <c r="AW174" s="13" t="s">
        <v>29</v>
      </c>
      <c r="AX174" s="13" t="s">
        <v>75</v>
      </c>
      <c r="AY174" s="186" t="s">
        <v>271</v>
      </c>
    </row>
    <row r="175" spans="1:65" s="13" customFormat="1" x14ac:dyDescent="0.1">
      <c r="B175" s="184"/>
      <c r="D175" s="185" t="s">
        <v>280</v>
      </c>
      <c r="E175" s="186" t="s">
        <v>1</v>
      </c>
      <c r="F175" s="187" t="s">
        <v>335</v>
      </c>
      <c r="H175" s="188">
        <v>14.24</v>
      </c>
      <c r="I175" s="189"/>
      <c r="L175" s="184"/>
      <c r="M175" s="190"/>
      <c r="N175" s="191"/>
      <c r="O175" s="191"/>
      <c r="P175" s="191"/>
      <c r="Q175" s="191"/>
      <c r="R175" s="191"/>
      <c r="S175" s="191"/>
      <c r="T175" s="192"/>
      <c r="AT175" s="186" t="s">
        <v>280</v>
      </c>
      <c r="AU175" s="186" t="s">
        <v>88</v>
      </c>
      <c r="AV175" s="13" t="s">
        <v>88</v>
      </c>
      <c r="AW175" s="13" t="s">
        <v>29</v>
      </c>
      <c r="AX175" s="13" t="s">
        <v>75</v>
      </c>
      <c r="AY175" s="186" t="s">
        <v>271</v>
      </c>
    </row>
    <row r="176" spans="1:65" s="14" customFormat="1" x14ac:dyDescent="0.1">
      <c r="B176" s="193"/>
      <c r="D176" s="185" t="s">
        <v>280</v>
      </c>
      <c r="E176" s="194" t="s">
        <v>1</v>
      </c>
      <c r="F176" s="195" t="s">
        <v>282</v>
      </c>
      <c r="H176" s="196">
        <v>57.74</v>
      </c>
      <c r="I176" s="197"/>
      <c r="L176" s="193"/>
      <c r="M176" s="198"/>
      <c r="N176" s="199"/>
      <c r="O176" s="199"/>
      <c r="P176" s="199"/>
      <c r="Q176" s="199"/>
      <c r="R176" s="199"/>
      <c r="S176" s="199"/>
      <c r="T176" s="200"/>
      <c r="AT176" s="194" t="s">
        <v>280</v>
      </c>
      <c r="AU176" s="194" t="s">
        <v>88</v>
      </c>
      <c r="AV176" s="14" t="s">
        <v>278</v>
      </c>
      <c r="AW176" s="14" t="s">
        <v>29</v>
      </c>
      <c r="AX176" s="14" t="s">
        <v>82</v>
      </c>
      <c r="AY176" s="194" t="s">
        <v>271</v>
      </c>
    </row>
    <row r="177" spans="1:65" s="2" customFormat="1" ht="21.75" customHeight="1" x14ac:dyDescent="0.15">
      <c r="A177" s="35"/>
      <c r="B177" s="141"/>
      <c r="C177" s="172" t="s">
        <v>118</v>
      </c>
      <c r="D177" s="172" t="s">
        <v>274</v>
      </c>
      <c r="E177" s="173" t="s">
        <v>336</v>
      </c>
      <c r="F177" s="174" t="s">
        <v>337</v>
      </c>
      <c r="G177" s="175" t="s">
        <v>302</v>
      </c>
      <c r="H177" s="176">
        <v>23</v>
      </c>
      <c r="I177" s="177"/>
      <c r="J177" s="176">
        <f>ROUND(I177*H177,2)</f>
        <v>0</v>
      </c>
      <c r="K177" s="178"/>
      <c r="L177" s="36"/>
      <c r="M177" s="179" t="s">
        <v>1</v>
      </c>
      <c r="N177" s="180" t="s">
        <v>41</v>
      </c>
      <c r="O177" s="61"/>
      <c r="P177" s="181">
        <f>O177*H177</f>
        <v>0</v>
      </c>
      <c r="Q177" s="181">
        <v>0</v>
      </c>
      <c r="R177" s="181">
        <f>Q177*H177</f>
        <v>0</v>
      </c>
      <c r="S177" s="181">
        <v>2.4E-2</v>
      </c>
      <c r="T177" s="182">
        <f>S177*H177</f>
        <v>0.55200000000000005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278</v>
      </c>
      <c r="AT177" s="183" t="s">
        <v>274</v>
      </c>
      <c r="AU177" s="183" t="s">
        <v>88</v>
      </c>
      <c r="AY177" s="18" t="s">
        <v>271</v>
      </c>
      <c r="BE177" s="105">
        <f>IF(N177="základná",J177,0)</f>
        <v>0</v>
      </c>
      <c r="BF177" s="105">
        <f>IF(N177="znížená",J177,0)</f>
        <v>0</v>
      </c>
      <c r="BG177" s="105">
        <f>IF(N177="zákl. prenesená",J177,0)</f>
        <v>0</v>
      </c>
      <c r="BH177" s="105">
        <f>IF(N177="zníž. prenesená",J177,0)</f>
        <v>0</v>
      </c>
      <c r="BI177" s="105">
        <f>IF(N177="nulová",J177,0)</f>
        <v>0</v>
      </c>
      <c r="BJ177" s="18" t="s">
        <v>88</v>
      </c>
      <c r="BK177" s="105">
        <f>ROUND(I177*H177,2)</f>
        <v>0</v>
      </c>
      <c r="BL177" s="18" t="s">
        <v>278</v>
      </c>
      <c r="BM177" s="183" t="s">
        <v>338</v>
      </c>
    </row>
    <row r="178" spans="1:65" s="16" customFormat="1" x14ac:dyDescent="0.1">
      <c r="B178" s="209"/>
      <c r="D178" s="185" t="s">
        <v>280</v>
      </c>
      <c r="E178" s="210" t="s">
        <v>1</v>
      </c>
      <c r="F178" s="211" t="s">
        <v>339</v>
      </c>
      <c r="H178" s="210" t="s">
        <v>1</v>
      </c>
      <c r="I178" s="212"/>
      <c r="L178" s="209"/>
      <c r="M178" s="213"/>
      <c r="N178" s="214"/>
      <c r="O178" s="214"/>
      <c r="P178" s="214"/>
      <c r="Q178" s="214"/>
      <c r="R178" s="214"/>
      <c r="S178" s="214"/>
      <c r="T178" s="215"/>
      <c r="AT178" s="210" t="s">
        <v>280</v>
      </c>
      <c r="AU178" s="210" t="s">
        <v>88</v>
      </c>
      <c r="AV178" s="16" t="s">
        <v>82</v>
      </c>
      <c r="AW178" s="16" t="s">
        <v>29</v>
      </c>
      <c r="AX178" s="16" t="s">
        <v>75</v>
      </c>
      <c r="AY178" s="210" t="s">
        <v>271</v>
      </c>
    </row>
    <row r="179" spans="1:65" s="13" customFormat="1" x14ac:dyDescent="0.1">
      <c r="B179" s="184"/>
      <c r="D179" s="185" t="s">
        <v>280</v>
      </c>
      <c r="E179" s="186" t="s">
        <v>1</v>
      </c>
      <c r="F179" s="187" t="s">
        <v>340</v>
      </c>
      <c r="H179" s="188">
        <v>1</v>
      </c>
      <c r="I179" s="189"/>
      <c r="L179" s="184"/>
      <c r="M179" s="190"/>
      <c r="N179" s="191"/>
      <c r="O179" s="191"/>
      <c r="P179" s="191"/>
      <c r="Q179" s="191"/>
      <c r="R179" s="191"/>
      <c r="S179" s="191"/>
      <c r="T179" s="192"/>
      <c r="AT179" s="186" t="s">
        <v>280</v>
      </c>
      <c r="AU179" s="186" t="s">
        <v>88</v>
      </c>
      <c r="AV179" s="13" t="s">
        <v>88</v>
      </c>
      <c r="AW179" s="13" t="s">
        <v>29</v>
      </c>
      <c r="AX179" s="13" t="s">
        <v>75</v>
      </c>
      <c r="AY179" s="186" t="s">
        <v>271</v>
      </c>
    </row>
    <row r="180" spans="1:65" s="13" customFormat="1" x14ac:dyDescent="0.1">
      <c r="B180" s="184"/>
      <c r="D180" s="185" t="s">
        <v>280</v>
      </c>
      <c r="E180" s="186" t="s">
        <v>1</v>
      </c>
      <c r="F180" s="187" t="s">
        <v>341</v>
      </c>
      <c r="H180" s="188">
        <v>1</v>
      </c>
      <c r="I180" s="189"/>
      <c r="L180" s="184"/>
      <c r="M180" s="190"/>
      <c r="N180" s="191"/>
      <c r="O180" s="191"/>
      <c r="P180" s="191"/>
      <c r="Q180" s="191"/>
      <c r="R180" s="191"/>
      <c r="S180" s="191"/>
      <c r="T180" s="192"/>
      <c r="AT180" s="186" t="s">
        <v>280</v>
      </c>
      <c r="AU180" s="186" t="s">
        <v>88</v>
      </c>
      <c r="AV180" s="13" t="s">
        <v>88</v>
      </c>
      <c r="AW180" s="13" t="s">
        <v>29</v>
      </c>
      <c r="AX180" s="13" t="s">
        <v>75</v>
      </c>
      <c r="AY180" s="186" t="s">
        <v>271</v>
      </c>
    </row>
    <row r="181" spans="1:65" s="13" customFormat="1" x14ac:dyDescent="0.1">
      <c r="B181" s="184"/>
      <c r="D181" s="185" t="s">
        <v>280</v>
      </c>
      <c r="E181" s="186" t="s">
        <v>1</v>
      </c>
      <c r="F181" s="187" t="s">
        <v>342</v>
      </c>
      <c r="H181" s="188">
        <v>1</v>
      </c>
      <c r="I181" s="189"/>
      <c r="L181" s="184"/>
      <c r="M181" s="190"/>
      <c r="N181" s="191"/>
      <c r="O181" s="191"/>
      <c r="P181" s="191"/>
      <c r="Q181" s="191"/>
      <c r="R181" s="191"/>
      <c r="S181" s="191"/>
      <c r="T181" s="192"/>
      <c r="AT181" s="186" t="s">
        <v>280</v>
      </c>
      <c r="AU181" s="186" t="s">
        <v>88</v>
      </c>
      <c r="AV181" s="13" t="s">
        <v>88</v>
      </c>
      <c r="AW181" s="13" t="s">
        <v>29</v>
      </c>
      <c r="AX181" s="13" t="s">
        <v>75</v>
      </c>
      <c r="AY181" s="186" t="s">
        <v>271</v>
      </c>
    </row>
    <row r="182" spans="1:65" s="13" customFormat="1" x14ac:dyDescent="0.1">
      <c r="B182" s="184"/>
      <c r="D182" s="185" t="s">
        <v>280</v>
      </c>
      <c r="E182" s="186" t="s">
        <v>1</v>
      </c>
      <c r="F182" s="187" t="s">
        <v>343</v>
      </c>
      <c r="H182" s="188">
        <v>2</v>
      </c>
      <c r="I182" s="189"/>
      <c r="L182" s="184"/>
      <c r="M182" s="190"/>
      <c r="N182" s="191"/>
      <c r="O182" s="191"/>
      <c r="P182" s="191"/>
      <c r="Q182" s="191"/>
      <c r="R182" s="191"/>
      <c r="S182" s="191"/>
      <c r="T182" s="192"/>
      <c r="AT182" s="186" t="s">
        <v>280</v>
      </c>
      <c r="AU182" s="186" t="s">
        <v>88</v>
      </c>
      <c r="AV182" s="13" t="s">
        <v>88</v>
      </c>
      <c r="AW182" s="13" t="s">
        <v>29</v>
      </c>
      <c r="AX182" s="13" t="s">
        <v>75</v>
      </c>
      <c r="AY182" s="186" t="s">
        <v>271</v>
      </c>
    </row>
    <row r="183" spans="1:65" s="16" customFormat="1" x14ac:dyDescent="0.1">
      <c r="B183" s="209"/>
      <c r="D183" s="185" t="s">
        <v>280</v>
      </c>
      <c r="E183" s="210" t="s">
        <v>1</v>
      </c>
      <c r="F183" s="211" t="s">
        <v>344</v>
      </c>
      <c r="H183" s="210" t="s">
        <v>1</v>
      </c>
      <c r="I183" s="212"/>
      <c r="L183" s="209"/>
      <c r="M183" s="213"/>
      <c r="N183" s="214"/>
      <c r="O183" s="214"/>
      <c r="P183" s="214"/>
      <c r="Q183" s="214"/>
      <c r="R183" s="214"/>
      <c r="S183" s="214"/>
      <c r="T183" s="215"/>
      <c r="AT183" s="210" t="s">
        <v>280</v>
      </c>
      <c r="AU183" s="210" t="s">
        <v>88</v>
      </c>
      <c r="AV183" s="16" t="s">
        <v>82</v>
      </c>
      <c r="AW183" s="16" t="s">
        <v>29</v>
      </c>
      <c r="AX183" s="16" t="s">
        <v>75</v>
      </c>
      <c r="AY183" s="210" t="s">
        <v>271</v>
      </c>
    </row>
    <row r="184" spans="1:65" s="13" customFormat="1" x14ac:dyDescent="0.1">
      <c r="B184" s="184"/>
      <c r="D184" s="185" t="s">
        <v>280</v>
      </c>
      <c r="E184" s="186" t="s">
        <v>1</v>
      </c>
      <c r="F184" s="187" t="s">
        <v>345</v>
      </c>
      <c r="H184" s="188">
        <v>4</v>
      </c>
      <c r="I184" s="189"/>
      <c r="L184" s="184"/>
      <c r="M184" s="190"/>
      <c r="N184" s="191"/>
      <c r="O184" s="191"/>
      <c r="P184" s="191"/>
      <c r="Q184" s="191"/>
      <c r="R184" s="191"/>
      <c r="S184" s="191"/>
      <c r="T184" s="192"/>
      <c r="AT184" s="186" t="s">
        <v>280</v>
      </c>
      <c r="AU184" s="186" t="s">
        <v>88</v>
      </c>
      <c r="AV184" s="13" t="s">
        <v>88</v>
      </c>
      <c r="AW184" s="13" t="s">
        <v>29</v>
      </c>
      <c r="AX184" s="13" t="s">
        <v>75</v>
      </c>
      <c r="AY184" s="186" t="s">
        <v>271</v>
      </c>
    </row>
    <row r="185" spans="1:65" s="13" customFormat="1" x14ac:dyDescent="0.1">
      <c r="B185" s="184"/>
      <c r="D185" s="185" t="s">
        <v>280</v>
      </c>
      <c r="E185" s="186" t="s">
        <v>1</v>
      </c>
      <c r="F185" s="187" t="s">
        <v>346</v>
      </c>
      <c r="H185" s="188">
        <v>10</v>
      </c>
      <c r="I185" s="189"/>
      <c r="L185" s="184"/>
      <c r="M185" s="190"/>
      <c r="N185" s="191"/>
      <c r="O185" s="191"/>
      <c r="P185" s="191"/>
      <c r="Q185" s="191"/>
      <c r="R185" s="191"/>
      <c r="S185" s="191"/>
      <c r="T185" s="192"/>
      <c r="AT185" s="186" t="s">
        <v>280</v>
      </c>
      <c r="AU185" s="186" t="s">
        <v>88</v>
      </c>
      <c r="AV185" s="13" t="s">
        <v>88</v>
      </c>
      <c r="AW185" s="13" t="s">
        <v>29</v>
      </c>
      <c r="AX185" s="13" t="s">
        <v>75</v>
      </c>
      <c r="AY185" s="186" t="s">
        <v>271</v>
      </c>
    </row>
    <row r="186" spans="1:65" s="13" customFormat="1" x14ac:dyDescent="0.1">
      <c r="B186" s="184"/>
      <c r="D186" s="185" t="s">
        <v>280</v>
      </c>
      <c r="E186" s="186" t="s">
        <v>1</v>
      </c>
      <c r="F186" s="187" t="s">
        <v>347</v>
      </c>
      <c r="H186" s="188">
        <v>4</v>
      </c>
      <c r="I186" s="189"/>
      <c r="L186" s="184"/>
      <c r="M186" s="190"/>
      <c r="N186" s="191"/>
      <c r="O186" s="191"/>
      <c r="P186" s="191"/>
      <c r="Q186" s="191"/>
      <c r="R186" s="191"/>
      <c r="S186" s="191"/>
      <c r="T186" s="192"/>
      <c r="AT186" s="186" t="s">
        <v>280</v>
      </c>
      <c r="AU186" s="186" t="s">
        <v>88</v>
      </c>
      <c r="AV186" s="13" t="s">
        <v>88</v>
      </c>
      <c r="AW186" s="13" t="s">
        <v>29</v>
      </c>
      <c r="AX186" s="13" t="s">
        <v>75</v>
      </c>
      <c r="AY186" s="186" t="s">
        <v>271</v>
      </c>
    </row>
    <row r="187" spans="1:65" s="14" customFormat="1" x14ac:dyDescent="0.1">
      <c r="B187" s="193"/>
      <c r="D187" s="185" t="s">
        <v>280</v>
      </c>
      <c r="E187" s="194" t="s">
        <v>1</v>
      </c>
      <c r="F187" s="195" t="s">
        <v>282</v>
      </c>
      <c r="H187" s="196">
        <v>23</v>
      </c>
      <c r="I187" s="197"/>
      <c r="L187" s="193"/>
      <c r="M187" s="198"/>
      <c r="N187" s="199"/>
      <c r="O187" s="199"/>
      <c r="P187" s="199"/>
      <c r="Q187" s="199"/>
      <c r="R187" s="199"/>
      <c r="S187" s="199"/>
      <c r="T187" s="200"/>
      <c r="AT187" s="194" t="s">
        <v>280</v>
      </c>
      <c r="AU187" s="194" t="s">
        <v>88</v>
      </c>
      <c r="AV187" s="14" t="s">
        <v>278</v>
      </c>
      <c r="AW187" s="14" t="s">
        <v>29</v>
      </c>
      <c r="AX187" s="14" t="s">
        <v>82</v>
      </c>
      <c r="AY187" s="194" t="s">
        <v>271</v>
      </c>
    </row>
    <row r="188" spans="1:65" s="2" customFormat="1" ht="21.75" customHeight="1" x14ac:dyDescent="0.15">
      <c r="A188" s="35"/>
      <c r="B188" s="141"/>
      <c r="C188" s="172" t="s">
        <v>121</v>
      </c>
      <c r="D188" s="172" t="s">
        <v>274</v>
      </c>
      <c r="E188" s="173" t="s">
        <v>348</v>
      </c>
      <c r="F188" s="174" t="s">
        <v>349</v>
      </c>
      <c r="G188" s="175" t="s">
        <v>277</v>
      </c>
      <c r="H188" s="176">
        <v>158.69999999999999</v>
      </c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0</v>
      </c>
      <c r="R188" s="181">
        <f>Q188*H188</f>
        <v>0</v>
      </c>
      <c r="S188" s="181">
        <v>4.0000000000000001E-3</v>
      </c>
      <c r="T188" s="182">
        <f>S188*H188</f>
        <v>0.63479999999999992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278</v>
      </c>
      <c r="BM188" s="183" t="s">
        <v>350</v>
      </c>
    </row>
    <row r="189" spans="1:65" s="13" customFormat="1" ht="19.5" x14ac:dyDescent="0.1">
      <c r="B189" s="184"/>
      <c r="D189" s="185" t="s">
        <v>280</v>
      </c>
      <c r="E189" s="186" t="s">
        <v>1</v>
      </c>
      <c r="F189" s="187" t="s">
        <v>351</v>
      </c>
      <c r="H189" s="188">
        <v>158.69999999999999</v>
      </c>
      <c r="I189" s="189"/>
      <c r="L189" s="184"/>
      <c r="M189" s="190"/>
      <c r="N189" s="191"/>
      <c r="O189" s="191"/>
      <c r="P189" s="191"/>
      <c r="Q189" s="191"/>
      <c r="R189" s="191"/>
      <c r="S189" s="191"/>
      <c r="T189" s="192"/>
      <c r="AT189" s="186" t="s">
        <v>280</v>
      </c>
      <c r="AU189" s="186" t="s">
        <v>88</v>
      </c>
      <c r="AV189" s="13" t="s">
        <v>88</v>
      </c>
      <c r="AW189" s="13" t="s">
        <v>29</v>
      </c>
      <c r="AX189" s="13" t="s">
        <v>75</v>
      </c>
      <c r="AY189" s="186" t="s">
        <v>271</v>
      </c>
    </row>
    <row r="190" spans="1:65" s="14" customFormat="1" x14ac:dyDescent="0.1">
      <c r="B190" s="193"/>
      <c r="D190" s="185" t="s">
        <v>280</v>
      </c>
      <c r="E190" s="194" t="s">
        <v>1</v>
      </c>
      <c r="F190" s="195" t="s">
        <v>282</v>
      </c>
      <c r="H190" s="196">
        <v>158.69999999999999</v>
      </c>
      <c r="I190" s="197"/>
      <c r="L190" s="193"/>
      <c r="M190" s="198"/>
      <c r="N190" s="199"/>
      <c r="O190" s="199"/>
      <c r="P190" s="199"/>
      <c r="Q190" s="199"/>
      <c r="R190" s="199"/>
      <c r="S190" s="199"/>
      <c r="T190" s="200"/>
      <c r="AT190" s="194" t="s">
        <v>280</v>
      </c>
      <c r="AU190" s="194" t="s">
        <v>88</v>
      </c>
      <c r="AV190" s="14" t="s">
        <v>278</v>
      </c>
      <c r="AW190" s="14" t="s">
        <v>29</v>
      </c>
      <c r="AX190" s="14" t="s">
        <v>82</v>
      </c>
      <c r="AY190" s="194" t="s">
        <v>271</v>
      </c>
    </row>
    <row r="191" spans="1:65" s="2" customFormat="1" ht="21.75" customHeight="1" x14ac:dyDescent="0.15">
      <c r="A191" s="35"/>
      <c r="B191" s="141"/>
      <c r="C191" s="172" t="s">
        <v>124</v>
      </c>
      <c r="D191" s="172" t="s">
        <v>274</v>
      </c>
      <c r="E191" s="173" t="s">
        <v>352</v>
      </c>
      <c r="F191" s="174" t="s">
        <v>353</v>
      </c>
      <c r="G191" s="175" t="s">
        <v>319</v>
      </c>
      <c r="H191" s="176">
        <v>46.92</v>
      </c>
      <c r="I191" s="177"/>
      <c r="J191" s="176">
        <f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>O191*H191</f>
        <v>0</v>
      </c>
      <c r="Q191" s="181">
        <v>0</v>
      </c>
      <c r="R191" s="181">
        <f>Q191*H191</f>
        <v>0</v>
      </c>
      <c r="S191" s="181">
        <v>5.0000000000000001E-3</v>
      </c>
      <c r="T191" s="182">
        <f>S191*H191</f>
        <v>0.2346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278</v>
      </c>
      <c r="BM191" s="183" t="s">
        <v>354</v>
      </c>
    </row>
    <row r="192" spans="1:65" s="13" customFormat="1" x14ac:dyDescent="0.1">
      <c r="B192" s="184"/>
      <c r="D192" s="185" t="s">
        <v>280</v>
      </c>
      <c r="E192" s="186" t="s">
        <v>1</v>
      </c>
      <c r="F192" s="187" t="s">
        <v>355</v>
      </c>
      <c r="H192" s="188">
        <v>46.92</v>
      </c>
      <c r="I192" s="189"/>
      <c r="L192" s="184"/>
      <c r="M192" s="190"/>
      <c r="N192" s="191"/>
      <c r="O192" s="191"/>
      <c r="P192" s="191"/>
      <c r="Q192" s="191"/>
      <c r="R192" s="191"/>
      <c r="S192" s="191"/>
      <c r="T192" s="192"/>
      <c r="AT192" s="186" t="s">
        <v>280</v>
      </c>
      <c r="AU192" s="186" t="s">
        <v>88</v>
      </c>
      <c r="AV192" s="13" t="s">
        <v>88</v>
      </c>
      <c r="AW192" s="13" t="s">
        <v>29</v>
      </c>
      <c r="AX192" s="13" t="s">
        <v>75</v>
      </c>
      <c r="AY192" s="186" t="s">
        <v>271</v>
      </c>
    </row>
    <row r="193" spans="1:65" s="14" customFormat="1" x14ac:dyDescent="0.1">
      <c r="B193" s="193"/>
      <c r="D193" s="185" t="s">
        <v>280</v>
      </c>
      <c r="E193" s="194" t="s">
        <v>1</v>
      </c>
      <c r="F193" s="195" t="s">
        <v>282</v>
      </c>
      <c r="H193" s="196">
        <v>46.92</v>
      </c>
      <c r="I193" s="197"/>
      <c r="L193" s="193"/>
      <c r="M193" s="198"/>
      <c r="N193" s="199"/>
      <c r="O193" s="199"/>
      <c r="P193" s="199"/>
      <c r="Q193" s="199"/>
      <c r="R193" s="199"/>
      <c r="S193" s="199"/>
      <c r="T193" s="200"/>
      <c r="AT193" s="194" t="s">
        <v>280</v>
      </c>
      <c r="AU193" s="194" t="s">
        <v>88</v>
      </c>
      <c r="AV193" s="14" t="s">
        <v>278</v>
      </c>
      <c r="AW193" s="14" t="s">
        <v>29</v>
      </c>
      <c r="AX193" s="14" t="s">
        <v>82</v>
      </c>
      <c r="AY193" s="194" t="s">
        <v>271</v>
      </c>
    </row>
    <row r="194" spans="1:65" s="2" customFormat="1" ht="21.75" customHeight="1" x14ac:dyDescent="0.15">
      <c r="A194" s="35"/>
      <c r="B194" s="141"/>
      <c r="C194" s="172" t="s">
        <v>127</v>
      </c>
      <c r="D194" s="172" t="s">
        <v>274</v>
      </c>
      <c r="E194" s="173" t="s">
        <v>356</v>
      </c>
      <c r="F194" s="174" t="s">
        <v>357</v>
      </c>
      <c r="G194" s="175" t="s">
        <v>319</v>
      </c>
      <c r="H194" s="176">
        <v>24.5</v>
      </c>
      <c r="I194" s="177"/>
      <c r="J194" s="176">
        <f>ROUND(I194*H194,2)</f>
        <v>0</v>
      </c>
      <c r="K194" s="178"/>
      <c r="L194" s="36"/>
      <c r="M194" s="179" t="s">
        <v>1</v>
      </c>
      <c r="N194" s="180" t="s">
        <v>41</v>
      </c>
      <c r="O194" s="61"/>
      <c r="P194" s="181">
        <f>O194*H194</f>
        <v>0</v>
      </c>
      <c r="Q194" s="181">
        <v>0</v>
      </c>
      <c r="R194" s="181">
        <f>Q194*H194</f>
        <v>0</v>
      </c>
      <c r="S194" s="181">
        <v>5.0000000000000001E-3</v>
      </c>
      <c r="T194" s="182">
        <f>S194*H194</f>
        <v>0.1225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278</v>
      </c>
      <c r="AT194" s="183" t="s">
        <v>274</v>
      </c>
      <c r="AU194" s="183" t="s">
        <v>88</v>
      </c>
      <c r="AY194" s="18" t="s">
        <v>271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88</v>
      </c>
      <c r="BK194" s="105">
        <f>ROUND(I194*H194,2)</f>
        <v>0</v>
      </c>
      <c r="BL194" s="18" t="s">
        <v>278</v>
      </c>
      <c r="BM194" s="183" t="s">
        <v>358</v>
      </c>
    </row>
    <row r="195" spans="1:65" s="16" customFormat="1" x14ac:dyDescent="0.1">
      <c r="B195" s="209"/>
      <c r="D195" s="185" t="s">
        <v>280</v>
      </c>
      <c r="E195" s="210" t="s">
        <v>1</v>
      </c>
      <c r="F195" s="211" t="s">
        <v>339</v>
      </c>
      <c r="H195" s="210" t="s">
        <v>1</v>
      </c>
      <c r="I195" s="212"/>
      <c r="L195" s="209"/>
      <c r="M195" s="213"/>
      <c r="N195" s="214"/>
      <c r="O195" s="214"/>
      <c r="P195" s="214"/>
      <c r="Q195" s="214"/>
      <c r="R195" s="214"/>
      <c r="S195" s="214"/>
      <c r="T195" s="215"/>
      <c r="AT195" s="210" t="s">
        <v>280</v>
      </c>
      <c r="AU195" s="210" t="s">
        <v>88</v>
      </c>
      <c r="AV195" s="16" t="s">
        <v>82</v>
      </c>
      <c r="AW195" s="16" t="s">
        <v>29</v>
      </c>
      <c r="AX195" s="16" t="s">
        <v>75</v>
      </c>
      <c r="AY195" s="210" t="s">
        <v>271</v>
      </c>
    </row>
    <row r="196" spans="1:65" s="13" customFormat="1" x14ac:dyDescent="0.1">
      <c r="B196" s="184"/>
      <c r="D196" s="185" t="s">
        <v>280</v>
      </c>
      <c r="E196" s="186" t="s">
        <v>1</v>
      </c>
      <c r="F196" s="187" t="s">
        <v>359</v>
      </c>
      <c r="H196" s="188">
        <v>6.04</v>
      </c>
      <c r="I196" s="189"/>
      <c r="L196" s="184"/>
      <c r="M196" s="190"/>
      <c r="N196" s="191"/>
      <c r="O196" s="191"/>
      <c r="P196" s="191"/>
      <c r="Q196" s="191"/>
      <c r="R196" s="191"/>
      <c r="S196" s="191"/>
      <c r="T196" s="192"/>
      <c r="AT196" s="186" t="s">
        <v>280</v>
      </c>
      <c r="AU196" s="186" t="s">
        <v>88</v>
      </c>
      <c r="AV196" s="13" t="s">
        <v>88</v>
      </c>
      <c r="AW196" s="13" t="s">
        <v>29</v>
      </c>
      <c r="AX196" s="13" t="s">
        <v>75</v>
      </c>
      <c r="AY196" s="186" t="s">
        <v>271</v>
      </c>
    </row>
    <row r="197" spans="1:65" s="13" customFormat="1" x14ac:dyDescent="0.1">
      <c r="B197" s="184"/>
      <c r="D197" s="185" t="s">
        <v>280</v>
      </c>
      <c r="E197" s="186" t="s">
        <v>1</v>
      </c>
      <c r="F197" s="187" t="s">
        <v>360</v>
      </c>
      <c r="H197" s="188">
        <v>5.84</v>
      </c>
      <c r="I197" s="189"/>
      <c r="L197" s="184"/>
      <c r="M197" s="190"/>
      <c r="N197" s="191"/>
      <c r="O197" s="191"/>
      <c r="P197" s="191"/>
      <c r="Q197" s="191"/>
      <c r="R197" s="191"/>
      <c r="S197" s="191"/>
      <c r="T197" s="192"/>
      <c r="AT197" s="186" t="s">
        <v>280</v>
      </c>
      <c r="AU197" s="186" t="s">
        <v>88</v>
      </c>
      <c r="AV197" s="13" t="s">
        <v>88</v>
      </c>
      <c r="AW197" s="13" t="s">
        <v>29</v>
      </c>
      <c r="AX197" s="13" t="s">
        <v>75</v>
      </c>
      <c r="AY197" s="186" t="s">
        <v>271</v>
      </c>
    </row>
    <row r="198" spans="1:65" s="13" customFormat="1" x14ac:dyDescent="0.1">
      <c r="B198" s="184"/>
      <c r="D198" s="185" t="s">
        <v>280</v>
      </c>
      <c r="E198" s="186" t="s">
        <v>1</v>
      </c>
      <c r="F198" s="187" t="s">
        <v>361</v>
      </c>
      <c r="H198" s="188">
        <v>5.66</v>
      </c>
      <c r="I198" s="189"/>
      <c r="L198" s="184"/>
      <c r="M198" s="190"/>
      <c r="N198" s="191"/>
      <c r="O198" s="191"/>
      <c r="P198" s="191"/>
      <c r="Q198" s="191"/>
      <c r="R198" s="191"/>
      <c r="S198" s="191"/>
      <c r="T198" s="192"/>
      <c r="AT198" s="186" t="s">
        <v>280</v>
      </c>
      <c r="AU198" s="186" t="s">
        <v>88</v>
      </c>
      <c r="AV198" s="13" t="s">
        <v>88</v>
      </c>
      <c r="AW198" s="13" t="s">
        <v>29</v>
      </c>
      <c r="AX198" s="13" t="s">
        <v>75</v>
      </c>
      <c r="AY198" s="186" t="s">
        <v>271</v>
      </c>
    </row>
    <row r="199" spans="1:65" s="13" customFormat="1" x14ac:dyDescent="0.1">
      <c r="B199" s="184"/>
      <c r="D199" s="185" t="s">
        <v>280</v>
      </c>
      <c r="E199" s="186" t="s">
        <v>1</v>
      </c>
      <c r="F199" s="187" t="s">
        <v>362</v>
      </c>
      <c r="H199" s="188">
        <v>6.96</v>
      </c>
      <c r="I199" s="189"/>
      <c r="L199" s="184"/>
      <c r="M199" s="190"/>
      <c r="N199" s="191"/>
      <c r="O199" s="191"/>
      <c r="P199" s="191"/>
      <c r="Q199" s="191"/>
      <c r="R199" s="191"/>
      <c r="S199" s="191"/>
      <c r="T199" s="192"/>
      <c r="AT199" s="186" t="s">
        <v>280</v>
      </c>
      <c r="AU199" s="186" t="s">
        <v>88</v>
      </c>
      <c r="AV199" s="13" t="s">
        <v>88</v>
      </c>
      <c r="AW199" s="13" t="s">
        <v>29</v>
      </c>
      <c r="AX199" s="13" t="s">
        <v>75</v>
      </c>
      <c r="AY199" s="186" t="s">
        <v>271</v>
      </c>
    </row>
    <row r="200" spans="1:65" s="14" customFormat="1" x14ac:dyDescent="0.1">
      <c r="B200" s="193"/>
      <c r="D200" s="185" t="s">
        <v>280</v>
      </c>
      <c r="E200" s="194" t="s">
        <v>1</v>
      </c>
      <c r="F200" s="195" t="s">
        <v>282</v>
      </c>
      <c r="H200" s="196">
        <v>24.5</v>
      </c>
      <c r="I200" s="197"/>
      <c r="L200" s="193"/>
      <c r="M200" s="198"/>
      <c r="N200" s="199"/>
      <c r="O200" s="199"/>
      <c r="P200" s="199"/>
      <c r="Q200" s="199"/>
      <c r="R200" s="199"/>
      <c r="S200" s="199"/>
      <c r="T200" s="200"/>
      <c r="AT200" s="194" t="s">
        <v>280</v>
      </c>
      <c r="AU200" s="194" t="s">
        <v>88</v>
      </c>
      <c r="AV200" s="14" t="s">
        <v>278</v>
      </c>
      <c r="AW200" s="14" t="s">
        <v>29</v>
      </c>
      <c r="AX200" s="14" t="s">
        <v>82</v>
      </c>
      <c r="AY200" s="194" t="s">
        <v>271</v>
      </c>
    </row>
    <row r="201" spans="1:65" s="2" customFormat="1" ht="21.75" customHeight="1" x14ac:dyDescent="0.15">
      <c r="A201" s="35"/>
      <c r="B201" s="141"/>
      <c r="C201" s="172" t="s">
        <v>154</v>
      </c>
      <c r="D201" s="172" t="s">
        <v>274</v>
      </c>
      <c r="E201" s="173" t="s">
        <v>363</v>
      </c>
      <c r="F201" s="174" t="s">
        <v>364</v>
      </c>
      <c r="G201" s="175" t="s">
        <v>302</v>
      </c>
      <c r="H201" s="176">
        <v>2</v>
      </c>
      <c r="I201" s="177"/>
      <c r="J201" s="176">
        <f>ROUND(I201*H201,2)</f>
        <v>0</v>
      </c>
      <c r="K201" s="178"/>
      <c r="L201" s="36"/>
      <c r="M201" s="179" t="s">
        <v>1</v>
      </c>
      <c r="N201" s="180" t="s">
        <v>41</v>
      </c>
      <c r="O201" s="61"/>
      <c r="P201" s="181">
        <f>O201*H201</f>
        <v>0</v>
      </c>
      <c r="Q201" s="181">
        <v>0</v>
      </c>
      <c r="R201" s="181">
        <f>Q201*H201</f>
        <v>0</v>
      </c>
      <c r="S201" s="181">
        <v>6.0000000000000001E-3</v>
      </c>
      <c r="T201" s="182">
        <f>S201*H201</f>
        <v>1.2E-2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278</v>
      </c>
      <c r="AT201" s="183" t="s">
        <v>274</v>
      </c>
      <c r="AU201" s="183" t="s">
        <v>88</v>
      </c>
      <c r="AY201" s="18" t="s">
        <v>271</v>
      </c>
      <c r="BE201" s="105">
        <f>IF(N201="základná",J201,0)</f>
        <v>0</v>
      </c>
      <c r="BF201" s="105">
        <f>IF(N201="znížená",J201,0)</f>
        <v>0</v>
      </c>
      <c r="BG201" s="105">
        <f>IF(N201="zákl. prenesená",J201,0)</f>
        <v>0</v>
      </c>
      <c r="BH201" s="105">
        <f>IF(N201="zníž. prenesená",J201,0)</f>
        <v>0</v>
      </c>
      <c r="BI201" s="105">
        <f>IF(N201="nulová",J201,0)</f>
        <v>0</v>
      </c>
      <c r="BJ201" s="18" t="s">
        <v>88</v>
      </c>
      <c r="BK201" s="105">
        <f>ROUND(I201*H201,2)</f>
        <v>0</v>
      </c>
      <c r="BL201" s="18" t="s">
        <v>278</v>
      </c>
      <c r="BM201" s="183" t="s">
        <v>365</v>
      </c>
    </row>
    <row r="202" spans="1:65" s="13" customFormat="1" x14ac:dyDescent="0.1">
      <c r="B202" s="184"/>
      <c r="D202" s="185" t="s">
        <v>280</v>
      </c>
      <c r="E202" s="186" t="s">
        <v>1</v>
      </c>
      <c r="F202" s="187" t="s">
        <v>366</v>
      </c>
      <c r="H202" s="188">
        <v>2</v>
      </c>
      <c r="I202" s="189"/>
      <c r="L202" s="184"/>
      <c r="M202" s="190"/>
      <c r="N202" s="191"/>
      <c r="O202" s="191"/>
      <c r="P202" s="191"/>
      <c r="Q202" s="191"/>
      <c r="R202" s="191"/>
      <c r="S202" s="191"/>
      <c r="T202" s="192"/>
      <c r="AT202" s="186" t="s">
        <v>280</v>
      </c>
      <c r="AU202" s="186" t="s">
        <v>88</v>
      </c>
      <c r="AV202" s="13" t="s">
        <v>88</v>
      </c>
      <c r="AW202" s="13" t="s">
        <v>29</v>
      </c>
      <c r="AX202" s="13" t="s">
        <v>75</v>
      </c>
      <c r="AY202" s="186" t="s">
        <v>271</v>
      </c>
    </row>
    <row r="203" spans="1:65" s="14" customFormat="1" x14ac:dyDescent="0.1">
      <c r="B203" s="193"/>
      <c r="D203" s="185" t="s">
        <v>280</v>
      </c>
      <c r="E203" s="194" t="s">
        <v>1</v>
      </c>
      <c r="F203" s="195" t="s">
        <v>282</v>
      </c>
      <c r="H203" s="196">
        <v>2</v>
      </c>
      <c r="I203" s="197"/>
      <c r="L203" s="193"/>
      <c r="M203" s="198"/>
      <c r="N203" s="199"/>
      <c r="O203" s="199"/>
      <c r="P203" s="199"/>
      <c r="Q203" s="199"/>
      <c r="R203" s="199"/>
      <c r="S203" s="199"/>
      <c r="T203" s="200"/>
      <c r="AT203" s="194" t="s">
        <v>280</v>
      </c>
      <c r="AU203" s="194" t="s">
        <v>88</v>
      </c>
      <c r="AV203" s="14" t="s">
        <v>278</v>
      </c>
      <c r="AW203" s="14" t="s">
        <v>29</v>
      </c>
      <c r="AX203" s="14" t="s">
        <v>82</v>
      </c>
      <c r="AY203" s="194" t="s">
        <v>271</v>
      </c>
    </row>
    <row r="204" spans="1:65" s="2" customFormat="1" ht="21.75" customHeight="1" x14ac:dyDescent="0.15">
      <c r="A204" s="35"/>
      <c r="B204" s="141"/>
      <c r="C204" s="172" t="s">
        <v>367</v>
      </c>
      <c r="D204" s="172" t="s">
        <v>274</v>
      </c>
      <c r="E204" s="173" t="s">
        <v>368</v>
      </c>
      <c r="F204" s="174" t="s">
        <v>369</v>
      </c>
      <c r="G204" s="175" t="s">
        <v>277</v>
      </c>
      <c r="H204" s="176">
        <v>30.29</v>
      </c>
      <c r="I204" s="177"/>
      <c r="J204" s="176">
        <f>ROUND(I204*H204,2)</f>
        <v>0</v>
      </c>
      <c r="K204" s="178"/>
      <c r="L204" s="36"/>
      <c r="M204" s="179" t="s">
        <v>1</v>
      </c>
      <c r="N204" s="180" t="s">
        <v>41</v>
      </c>
      <c r="O204" s="61"/>
      <c r="P204" s="181">
        <f>O204*H204</f>
        <v>0</v>
      </c>
      <c r="Q204" s="181">
        <v>0</v>
      </c>
      <c r="R204" s="181">
        <f>Q204*H204</f>
        <v>0</v>
      </c>
      <c r="S204" s="181">
        <v>7.5999999999999998E-2</v>
      </c>
      <c r="T204" s="182">
        <f>S204*H204</f>
        <v>2.3020399999999999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278</v>
      </c>
      <c r="AT204" s="183" t="s">
        <v>274</v>
      </c>
      <c r="AU204" s="183" t="s">
        <v>88</v>
      </c>
      <c r="AY204" s="18" t="s">
        <v>271</v>
      </c>
      <c r="BE204" s="105">
        <f>IF(N204="základná",J204,0)</f>
        <v>0</v>
      </c>
      <c r="BF204" s="105">
        <f>IF(N204="znížená",J204,0)</f>
        <v>0</v>
      </c>
      <c r="BG204" s="105">
        <f>IF(N204="zákl. prenesená",J204,0)</f>
        <v>0</v>
      </c>
      <c r="BH204" s="105">
        <f>IF(N204="zníž. prenesená",J204,0)</f>
        <v>0</v>
      </c>
      <c r="BI204" s="105">
        <f>IF(N204="nulová",J204,0)</f>
        <v>0</v>
      </c>
      <c r="BJ204" s="18" t="s">
        <v>88</v>
      </c>
      <c r="BK204" s="105">
        <f>ROUND(I204*H204,2)</f>
        <v>0</v>
      </c>
      <c r="BL204" s="18" t="s">
        <v>278</v>
      </c>
      <c r="BM204" s="183" t="s">
        <v>370</v>
      </c>
    </row>
    <row r="205" spans="1:65" s="16" customFormat="1" x14ac:dyDescent="0.1">
      <c r="B205" s="209"/>
      <c r="D205" s="185" t="s">
        <v>280</v>
      </c>
      <c r="E205" s="210" t="s">
        <v>1</v>
      </c>
      <c r="F205" s="211" t="s">
        <v>344</v>
      </c>
      <c r="H205" s="210" t="s">
        <v>1</v>
      </c>
      <c r="I205" s="212"/>
      <c r="L205" s="209"/>
      <c r="M205" s="213"/>
      <c r="N205" s="214"/>
      <c r="O205" s="214"/>
      <c r="P205" s="214"/>
      <c r="Q205" s="214"/>
      <c r="R205" s="214"/>
      <c r="S205" s="214"/>
      <c r="T205" s="215"/>
      <c r="AT205" s="210" t="s">
        <v>280</v>
      </c>
      <c r="AU205" s="210" t="s">
        <v>88</v>
      </c>
      <c r="AV205" s="16" t="s">
        <v>82</v>
      </c>
      <c r="AW205" s="16" t="s">
        <v>29</v>
      </c>
      <c r="AX205" s="16" t="s">
        <v>75</v>
      </c>
      <c r="AY205" s="210" t="s">
        <v>271</v>
      </c>
    </row>
    <row r="206" spans="1:65" s="13" customFormat="1" x14ac:dyDescent="0.1">
      <c r="B206" s="184"/>
      <c r="D206" s="185" t="s">
        <v>280</v>
      </c>
      <c r="E206" s="186" t="s">
        <v>1</v>
      </c>
      <c r="F206" s="187" t="s">
        <v>371</v>
      </c>
      <c r="H206" s="188">
        <v>5.66</v>
      </c>
      <c r="I206" s="189"/>
      <c r="L206" s="184"/>
      <c r="M206" s="190"/>
      <c r="N206" s="191"/>
      <c r="O206" s="191"/>
      <c r="P206" s="191"/>
      <c r="Q206" s="191"/>
      <c r="R206" s="191"/>
      <c r="S206" s="191"/>
      <c r="T206" s="192"/>
      <c r="AT206" s="186" t="s">
        <v>280</v>
      </c>
      <c r="AU206" s="186" t="s">
        <v>88</v>
      </c>
      <c r="AV206" s="13" t="s">
        <v>88</v>
      </c>
      <c r="AW206" s="13" t="s">
        <v>29</v>
      </c>
      <c r="AX206" s="13" t="s">
        <v>75</v>
      </c>
      <c r="AY206" s="186" t="s">
        <v>271</v>
      </c>
    </row>
    <row r="207" spans="1:65" s="13" customFormat="1" x14ac:dyDescent="0.1">
      <c r="B207" s="184"/>
      <c r="D207" s="185" t="s">
        <v>280</v>
      </c>
      <c r="E207" s="186" t="s">
        <v>1</v>
      </c>
      <c r="F207" s="187" t="s">
        <v>372</v>
      </c>
      <c r="H207" s="188">
        <v>18.45</v>
      </c>
      <c r="I207" s="189"/>
      <c r="L207" s="184"/>
      <c r="M207" s="190"/>
      <c r="N207" s="191"/>
      <c r="O207" s="191"/>
      <c r="P207" s="191"/>
      <c r="Q207" s="191"/>
      <c r="R207" s="191"/>
      <c r="S207" s="191"/>
      <c r="T207" s="192"/>
      <c r="AT207" s="186" t="s">
        <v>280</v>
      </c>
      <c r="AU207" s="186" t="s">
        <v>88</v>
      </c>
      <c r="AV207" s="13" t="s">
        <v>88</v>
      </c>
      <c r="AW207" s="13" t="s">
        <v>29</v>
      </c>
      <c r="AX207" s="13" t="s">
        <v>75</v>
      </c>
      <c r="AY207" s="186" t="s">
        <v>271</v>
      </c>
    </row>
    <row r="208" spans="1:65" s="13" customFormat="1" x14ac:dyDescent="0.1">
      <c r="B208" s="184"/>
      <c r="D208" s="185" t="s">
        <v>280</v>
      </c>
      <c r="E208" s="186" t="s">
        <v>1</v>
      </c>
      <c r="F208" s="187" t="s">
        <v>373</v>
      </c>
      <c r="H208" s="188">
        <v>6.18</v>
      </c>
      <c r="I208" s="189"/>
      <c r="L208" s="184"/>
      <c r="M208" s="190"/>
      <c r="N208" s="191"/>
      <c r="O208" s="191"/>
      <c r="P208" s="191"/>
      <c r="Q208" s="191"/>
      <c r="R208" s="191"/>
      <c r="S208" s="191"/>
      <c r="T208" s="192"/>
      <c r="AT208" s="186" t="s">
        <v>280</v>
      </c>
      <c r="AU208" s="186" t="s">
        <v>88</v>
      </c>
      <c r="AV208" s="13" t="s">
        <v>88</v>
      </c>
      <c r="AW208" s="13" t="s">
        <v>29</v>
      </c>
      <c r="AX208" s="13" t="s">
        <v>75</v>
      </c>
      <c r="AY208" s="186" t="s">
        <v>271</v>
      </c>
    </row>
    <row r="209" spans="1:65" s="14" customFormat="1" x14ac:dyDescent="0.1">
      <c r="B209" s="193"/>
      <c r="D209" s="185" t="s">
        <v>280</v>
      </c>
      <c r="E209" s="194" t="s">
        <v>1</v>
      </c>
      <c r="F209" s="195" t="s">
        <v>282</v>
      </c>
      <c r="H209" s="196">
        <v>30.29</v>
      </c>
      <c r="I209" s="197"/>
      <c r="L209" s="193"/>
      <c r="M209" s="198"/>
      <c r="N209" s="199"/>
      <c r="O209" s="199"/>
      <c r="P209" s="199"/>
      <c r="Q209" s="199"/>
      <c r="R209" s="199"/>
      <c r="S209" s="199"/>
      <c r="T209" s="200"/>
      <c r="AT209" s="194" t="s">
        <v>280</v>
      </c>
      <c r="AU209" s="194" t="s">
        <v>88</v>
      </c>
      <c r="AV209" s="14" t="s">
        <v>278</v>
      </c>
      <c r="AW209" s="14" t="s">
        <v>29</v>
      </c>
      <c r="AX209" s="14" t="s">
        <v>82</v>
      </c>
      <c r="AY209" s="194" t="s">
        <v>271</v>
      </c>
    </row>
    <row r="210" spans="1:65" s="2" customFormat="1" ht="21.75" customHeight="1" x14ac:dyDescent="0.15">
      <c r="A210" s="35"/>
      <c r="B210" s="141"/>
      <c r="C210" s="172" t="s">
        <v>374</v>
      </c>
      <c r="D210" s="172" t="s">
        <v>274</v>
      </c>
      <c r="E210" s="173" t="s">
        <v>375</v>
      </c>
      <c r="F210" s="174" t="s">
        <v>376</v>
      </c>
      <c r="G210" s="175" t="s">
        <v>277</v>
      </c>
      <c r="H210" s="176">
        <v>12.4</v>
      </c>
      <c r="I210" s="177"/>
      <c r="J210" s="176">
        <f>ROUND(I210*H210,2)</f>
        <v>0</v>
      </c>
      <c r="K210" s="178"/>
      <c r="L210" s="36"/>
      <c r="M210" s="179" t="s">
        <v>1</v>
      </c>
      <c r="N210" s="180" t="s">
        <v>41</v>
      </c>
      <c r="O210" s="61"/>
      <c r="P210" s="181">
        <f>O210*H210</f>
        <v>0</v>
      </c>
      <c r="Q210" s="181">
        <v>0</v>
      </c>
      <c r="R210" s="181">
        <f>Q210*H210</f>
        <v>0</v>
      </c>
      <c r="S210" s="181">
        <v>6.6000000000000003E-2</v>
      </c>
      <c r="T210" s="182">
        <f>S210*H210</f>
        <v>0.81840000000000002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278</v>
      </c>
      <c r="AT210" s="183" t="s">
        <v>274</v>
      </c>
      <c r="AU210" s="183" t="s">
        <v>88</v>
      </c>
      <c r="AY210" s="18" t="s">
        <v>271</v>
      </c>
      <c r="BE210" s="105">
        <f>IF(N210="základná",J210,0)</f>
        <v>0</v>
      </c>
      <c r="BF210" s="105">
        <f>IF(N210="znížená",J210,0)</f>
        <v>0</v>
      </c>
      <c r="BG210" s="105">
        <f>IF(N210="zákl. prenesená",J210,0)</f>
        <v>0</v>
      </c>
      <c r="BH210" s="105">
        <f>IF(N210="zníž. prenesená",J210,0)</f>
        <v>0</v>
      </c>
      <c r="BI210" s="105">
        <f>IF(N210="nulová",J210,0)</f>
        <v>0</v>
      </c>
      <c r="BJ210" s="18" t="s">
        <v>88</v>
      </c>
      <c r="BK210" s="105">
        <f>ROUND(I210*H210,2)</f>
        <v>0</v>
      </c>
      <c r="BL210" s="18" t="s">
        <v>278</v>
      </c>
      <c r="BM210" s="183" t="s">
        <v>377</v>
      </c>
    </row>
    <row r="211" spans="1:65" s="13" customFormat="1" x14ac:dyDescent="0.1">
      <c r="B211" s="184"/>
      <c r="D211" s="185" t="s">
        <v>280</v>
      </c>
      <c r="E211" s="186" t="s">
        <v>1</v>
      </c>
      <c r="F211" s="187" t="s">
        <v>378</v>
      </c>
      <c r="H211" s="188">
        <v>12.4</v>
      </c>
      <c r="I211" s="189"/>
      <c r="L211" s="184"/>
      <c r="M211" s="190"/>
      <c r="N211" s="191"/>
      <c r="O211" s="191"/>
      <c r="P211" s="191"/>
      <c r="Q211" s="191"/>
      <c r="R211" s="191"/>
      <c r="S211" s="191"/>
      <c r="T211" s="192"/>
      <c r="AT211" s="186" t="s">
        <v>280</v>
      </c>
      <c r="AU211" s="186" t="s">
        <v>88</v>
      </c>
      <c r="AV211" s="13" t="s">
        <v>88</v>
      </c>
      <c r="AW211" s="13" t="s">
        <v>29</v>
      </c>
      <c r="AX211" s="13" t="s">
        <v>75</v>
      </c>
      <c r="AY211" s="186" t="s">
        <v>271</v>
      </c>
    </row>
    <row r="212" spans="1:65" s="14" customFormat="1" x14ac:dyDescent="0.1">
      <c r="B212" s="193"/>
      <c r="D212" s="185" t="s">
        <v>280</v>
      </c>
      <c r="E212" s="194" t="s">
        <v>1</v>
      </c>
      <c r="F212" s="195" t="s">
        <v>282</v>
      </c>
      <c r="H212" s="196">
        <v>12.4</v>
      </c>
      <c r="I212" s="197"/>
      <c r="L212" s="193"/>
      <c r="M212" s="198"/>
      <c r="N212" s="199"/>
      <c r="O212" s="199"/>
      <c r="P212" s="199"/>
      <c r="Q212" s="199"/>
      <c r="R212" s="199"/>
      <c r="S212" s="199"/>
      <c r="T212" s="200"/>
      <c r="AT212" s="194" t="s">
        <v>280</v>
      </c>
      <c r="AU212" s="194" t="s">
        <v>88</v>
      </c>
      <c r="AV212" s="14" t="s">
        <v>278</v>
      </c>
      <c r="AW212" s="14" t="s">
        <v>29</v>
      </c>
      <c r="AX212" s="14" t="s">
        <v>82</v>
      </c>
      <c r="AY212" s="194" t="s">
        <v>271</v>
      </c>
    </row>
    <row r="213" spans="1:65" s="2" customFormat="1" ht="16.5" customHeight="1" x14ac:dyDescent="0.15">
      <c r="A213" s="35"/>
      <c r="B213" s="141"/>
      <c r="C213" s="172" t="s">
        <v>379</v>
      </c>
      <c r="D213" s="216" t="s">
        <v>274</v>
      </c>
      <c r="E213" s="173" t="s">
        <v>380</v>
      </c>
      <c r="F213" s="174" t="s">
        <v>381</v>
      </c>
      <c r="G213" s="175" t="s">
        <v>277</v>
      </c>
      <c r="H213" s="176">
        <v>440.9</v>
      </c>
      <c r="I213" s="177"/>
      <c r="J213" s="176">
        <f>ROUND(I213*H213,2)</f>
        <v>0</v>
      </c>
      <c r="K213" s="178"/>
      <c r="L213" s="36"/>
      <c r="M213" s="179" t="s">
        <v>1</v>
      </c>
      <c r="N213" s="180" t="s">
        <v>41</v>
      </c>
      <c r="O213" s="61"/>
      <c r="P213" s="181">
        <f>O213*H213</f>
        <v>0</v>
      </c>
      <c r="Q213" s="181">
        <v>0</v>
      </c>
      <c r="R213" s="181">
        <f>Q213*H213</f>
        <v>0</v>
      </c>
      <c r="S213" s="181">
        <v>1.4999999999999999E-2</v>
      </c>
      <c r="T213" s="182">
        <f>S213*H213</f>
        <v>6.6134999999999993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278</v>
      </c>
      <c r="AT213" s="183" t="s">
        <v>274</v>
      </c>
      <c r="AU213" s="183" t="s">
        <v>88</v>
      </c>
      <c r="AY213" s="18" t="s">
        <v>271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88</v>
      </c>
      <c r="BK213" s="105">
        <f>ROUND(I213*H213,2)</f>
        <v>0</v>
      </c>
      <c r="BL213" s="18" t="s">
        <v>278</v>
      </c>
      <c r="BM213" s="183" t="s">
        <v>382</v>
      </c>
    </row>
    <row r="214" spans="1:65" s="13" customFormat="1" x14ac:dyDescent="0.1">
      <c r="B214" s="184"/>
      <c r="D214" s="185" t="s">
        <v>280</v>
      </c>
      <c r="E214" s="186" t="s">
        <v>1</v>
      </c>
      <c r="F214" s="187" t="s">
        <v>383</v>
      </c>
      <c r="H214" s="188">
        <v>440.9</v>
      </c>
      <c r="I214" s="189"/>
      <c r="L214" s="184"/>
      <c r="M214" s="190"/>
      <c r="N214" s="191"/>
      <c r="O214" s="191"/>
      <c r="P214" s="191"/>
      <c r="Q214" s="191"/>
      <c r="R214" s="191"/>
      <c r="S214" s="191"/>
      <c r="T214" s="192"/>
      <c r="AT214" s="186" t="s">
        <v>280</v>
      </c>
      <c r="AU214" s="186" t="s">
        <v>88</v>
      </c>
      <c r="AV214" s="13" t="s">
        <v>88</v>
      </c>
      <c r="AW214" s="13" t="s">
        <v>29</v>
      </c>
      <c r="AX214" s="13" t="s">
        <v>75</v>
      </c>
      <c r="AY214" s="186" t="s">
        <v>271</v>
      </c>
    </row>
    <row r="215" spans="1:65" s="14" customFormat="1" x14ac:dyDescent="0.1">
      <c r="B215" s="193"/>
      <c r="D215" s="185" t="s">
        <v>280</v>
      </c>
      <c r="E215" s="194" t="s">
        <v>232</v>
      </c>
      <c r="F215" s="195" t="s">
        <v>282</v>
      </c>
      <c r="H215" s="196">
        <v>440.9</v>
      </c>
      <c r="I215" s="197"/>
      <c r="L215" s="193"/>
      <c r="M215" s="198"/>
      <c r="N215" s="199"/>
      <c r="O215" s="199"/>
      <c r="P215" s="199"/>
      <c r="Q215" s="199"/>
      <c r="R215" s="199"/>
      <c r="S215" s="199"/>
      <c r="T215" s="200"/>
      <c r="AT215" s="194" t="s">
        <v>280</v>
      </c>
      <c r="AU215" s="194" t="s">
        <v>88</v>
      </c>
      <c r="AV215" s="14" t="s">
        <v>278</v>
      </c>
      <c r="AW215" s="14" t="s">
        <v>29</v>
      </c>
      <c r="AX215" s="14" t="s">
        <v>82</v>
      </c>
      <c r="AY215" s="194" t="s">
        <v>271</v>
      </c>
    </row>
    <row r="216" spans="1:65" s="2" customFormat="1" ht="33" customHeight="1" x14ac:dyDescent="0.15">
      <c r="A216" s="35"/>
      <c r="B216" s="141"/>
      <c r="C216" s="172" t="s">
        <v>384</v>
      </c>
      <c r="D216" s="172" t="s">
        <v>274</v>
      </c>
      <c r="E216" s="173" t="s">
        <v>385</v>
      </c>
      <c r="F216" s="174" t="s">
        <v>386</v>
      </c>
      <c r="G216" s="175" t="s">
        <v>277</v>
      </c>
      <c r="H216" s="176">
        <v>783.04</v>
      </c>
      <c r="I216" s="177"/>
      <c r="J216" s="176">
        <f>ROUND(I216*H216,2)</f>
        <v>0</v>
      </c>
      <c r="K216" s="178"/>
      <c r="L216" s="36"/>
      <c r="M216" s="179" t="s">
        <v>1</v>
      </c>
      <c r="N216" s="180" t="s">
        <v>41</v>
      </c>
      <c r="O216" s="61"/>
      <c r="P216" s="181">
        <f>O216*H216</f>
        <v>0</v>
      </c>
      <c r="Q216" s="181">
        <v>0</v>
      </c>
      <c r="R216" s="181">
        <f>Q216*H216</f>
        <v>0</v>
      </c>
      <c r="S216" s="181">
        <v>4.5999999999999999E-2</v>
      </c>
      <c r="T216" s="182">
        <f>S216*H216</f>
        <v>36.019839999999995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278</v>
      </c>
      <c r="AT216" s="183" t="s">
        <v>274</v>
      </c>
      <c r="AU216" s="183" t="s">
        <v>88</v>
      </c>
      <c r="AY216" s="18" t="s">
        <v>271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88</v>
      </c>
      <c r="BK216" s="105">
        <f>ROUND(I216*H216,2)</f>
        <v>0</v>
      </c>
      <c r="BL216" s="18" t="s">
        <v>278</v>
      </c>
      <c r="BM216" s="183" t="s">
        <v>387</v>
      </c>
    </row>
    <row r="217" spans="1:65" s="13" customFormat="1" x14ac:dyDescent="0.1">
      <c r="B217" s="184"/>
      <c r="D217" s="185" t="s">
        <v>280</v>
      </c>
      <c r="E217" s="186" t="s">
        <v>1</v>
      </c>
      <c r="F217" s="187" t="s">
        <v>388</v>
      </c>
      <c r="H217" s="188">
        <v>57</v>
      </c>
      <c r="I217" s="189"/>
      <c r="L217" s="184"/>
      <c r="M217" s="190"/>
      <c r="N217" s="191"/>
      <c r="O217" s="191"/>
      <c r="P217" s="191"/>
      <c r="Q217" s="191"/>
      <c r="R217" s="191"/>
      <c r="S217" s="191"/>
      <c r="T217" s="192"/>
      <c r="AT217" s="186" t="s">
        <v>280</v>
      </c>
      <c r="AU217" s="186" t="s">
        <v>88</v>
      </c>
      <c r="AV217" s="13" t="s">
        <v>88</v>
      </c>
      <c r="AW217" s="13" t="s">
        <v>29</v>
      </c>
      <c r="AX217" s="13" t="s">
        <v>75</v>
      </c>
      <c r="AY217" s="186" t="s">
        <v>271</v>
      </c>
    </row>
    <row r="218" spans="1:65" s="13" customFormat="1" x14ac:dyDescent="0.1">
      <c r="B218" s="184"/>
      <c r="D218" s="185" t="s">
        <v>280</v>
      </c>
      <c r="E218" s="186" t="s">
        <v>1</v>
      </c>
      <c r="F218" s="187" t="s">
        <v>389</v>
      </c>
      <c r="H218" s="188">
        <v>103.69</v>
      </c>
      <c r="I218" s="189"/>
      <c r="L218" s="184"/>
      <c r="M218" s="190"/>
      <c r="N218" s="191"/>
      <c r="O218" s="191"/>
      <c r="P218" s="191"/>
      <c r="Q218" s="191"/>
      <c r="R218" s="191"/>
      <c r="S218" s="191"/>
      <c r="T218" s="192"/>
      <c r="AT218" s="186" t="s">
        <v>280</v>
      </c>
      <c r="AU218" s="186" t="s">
        <v>88</v>
      </c>
      <c r="AV218" s="13" t="s">
        <v>88</v>
      </c>
      <c r="AW218" s="13" t="s">
        <v>29</v>
      </c>
      <c r="AX218" s="13" t="s">
        <v>75</v>
      </c>
      <c r="AY218" s="186" t="s">
        <v>271</v>
      </c>
    </row>
    <row r="219" spans="1:65" s="13" customFormat="1" x14ac:dyDescent="0.1">
      <c r="B219" s="184"/>
      <c r="D219" s="185" t="s">
        <v>280</v>
      </c>
      <c r="E219" s="186" t="s">
        <v>1</v>
      </c>
      <c r="F219" s="187" t="s">
        <v>390</v>
      </c>
      <c r="H219" s="188">
        <v>138.88</v>
      </c>
      <c r="I219" s="189"/>
      <c r="L219" s="184"/>
      <c r="M219" s="190"/>
      <c r="N219" s="191"/>
      <c r="O219" s="191"/>
      <c r="P219" s="191"/>
      <c r="Q219" s="191"/>
      <c r="R219" s="191"/>
      <c r="S219" s="191"/>
      <c r="T219" s="192"/>
      <c r="AT219" s="186" t="s">
        <v>280</v>
      </c>
      <c r="AU219" s="186" t="s">
        <v>88</v>
      </c>
      <c r="AV219" s="13" t="s">
        <v>88</v>
      </c>
      <c r="AW219" s="13" t="s">
        <v>29</v>
      </c>
      <c r="AX219" s="13" t="s">
        <v>75</v>
      </c>
      <c r="AY219" s="186" t="s">
        <v>271</v>
      </c>
    </row>
    <row r="220" spans="1:65" s="13" customFormat="1" x14ac:dyDescent="0.1">
      <c r="B220" s="184"/>
      <c r="D220" s="185" t="s">
        <v>280</v>
      </c>
      <c r="E220" s="186" t="s">
        <v>1</v>
      </c>
      <c r="F220" s="187" t="s">
        <v>391</v>
      </c>
      <c r="H220" s="188">
        <v>32.25</v>
      </c>
      <c r="I220" s="189"/>
      <c r="L220" s="184"/>
      <c r="M220" s="190"/>
      <c r="N220" s="191"/>
      <c r="O220" s="191"/>
      <c r="P220" s="191"/>
      <c r="Q220" s="191"/>
      <c r="R220" s="191"/>
      <c r="S220" s="191"/>
      <c r="T220" s="192"/>
      <c r="AT220" s="186" t="s">
        <v>280</v>
      </c>
      <c r="AU220" s="186" t="s">
        <v>88</v>
      </c>
      <c r="AV220" s="13" t="s">
        <v>88</v>
      </c>
      <c r="AW220" s="13" t="s">
        <v>29</v>
      </c>
      <c r="AX220" s="13" t="s">
        <v>75</v>
      </c>
      <c r="AY220" s="186" t="s">
        <v>271</v>
      </c>
    </row>
    <row r="221" spans="1:65" s="13" customFormat="1" x14ac:dyDescent="0.1">
      <c r="B221" s="184"/>
      <c r="D221" s="185" t="s">
        <v>280</v>
      </c>
      <c r="E221" s="186" t="s">
        <v>1</v>
      </c>
      <c r="F221" s="187" t="s">
        <v>392</v>
      </c>
      <c r="H221" s="188">
        <v>13.84</v>
      </c>
      <c r="I221" s="189"/>
      <c r="L221" s="184"/>
      <c r="M221" s="190"/>
      <c r="N221" s="191"/>
      <c r="O221" s="191"/>
      <c r="P221" s="191"/>
      <c r="Q221" s="191"/>
      <c r="R221" s="191"/>
      <c r="S221" s="191"/>
      <c r="T221" s="192"/>
      <c r="AT221" s="186" t="s">
        <v>280</v>
      </c>
      <c r="AU221" s="186" t="s">
        <v>88</v>
      </c>
      <c r="AV221" s="13" t="s">
        <v>88</v>
      </c>
      <c r="AW221" s="13" t="s">
        <v>29</v>
      </c>
      <c r="AX221" s="13" t="s">
        <v>75</v>
      </c>
      <c r="AY221" s="186" t="s">
        <v>271</v>
      </c>
    </row>
    <row r="222" spans="1:65" s="13" customFormat="1" x14ac:dyDescent="0.1">
      <c r="B222" s="184"/>
      <c r="D222" s="185" t="s">
        <v>280</v>
      </c>
      <c r="E222" s="186" t="s">
        <v>1</v>
      </c>
      <c r="F222" s="187" t="s">
        <v>393</v>
      </c>
      <c r="H222" s="188">
        <v>28.33</v>
      </c>
      <c r="I222" s="189"/>
      <c r="L222" s="184"/>
      <c r="M222" s="190"/>
      <c r="N222" s="191"/>
      <c r="O222" s="191"/>
      <c r="P222" s="191"/>
      <c r="Q222" s="191"/>
      <c r="R222" s="191"/>
      <c r="S222" s="191"/>
      <c r="T222" s="192"/>
      <c r="AT222" s="186" t="s">
        <v>280</v>
      </c>
      <c r="AU222" s="186" t="s">
        <v>88</v>
      </c>
      <c r="AV222" s="13" t="s">
        <v>88</v>
      </c>
      <c r="AW222" s="13" t="s">
        <v>29</v>
      </c>
      <c r="AX222" s="13" t="s">
        <v>75</v>
      </c>
      <c r="AY222" s="186" t="s">
        <v>271</v>
      </c>
    </row>
    <row r="223" spans="1:65" s="13" customFormat="1" x14ac:dyDescent="0.1">
      <c r="B223" s="184"/>
      <c r="D223" s="185" t="s">
        <v>280</v>
      </c>
      <c r="E223" s="186" t="s">
        <v>1</v>
      </c>
      <c r="F223" s="187" t="s">
        <v>394</v>
      </c>
      <c r="H223" s="188">
        <v>35.03</v>
      </c>
      <c r="I223" s="189"/>
      <c r="L223" s="184"/>
      <c r="M223" s="190"/>
      <c r="N223" s="191"/>
      <c r="O223" s="191"/>
      <c r="P223" s="191"/>
      <c r="Q223" s="191"/>
      <c r="R223" s="191"/>
      <c r="S223" s="191"/>
      <c r="T223" s="192"/>
      <c r="AT223" s="186" t="s">
        <v>280</v>
      </c>
      <c r="AU223" s="186" t="s">
        <v>88</v>
      </c>
      <c r="AV223" s="13" t="s">
        <v>88</v>
      </c>
      <c r="AW223" s="13" t="s">
        <v>29</v>
      </c>
      <c r="AX223" s="13" t="s">
        <v>75</v>
      </c>
      <c r="AY223" s="186" t="s">
        <v>271</v>
      </c>
    </row>
    <row r="224" spans="1:65" s="13" customFormat="1" x14ac:dyDescent="0.1">
      <c r="B224" s="184"/>
      <c r="D224" s="185" t="s">
        <v>280</v>
      </c>
      <c r="E224" s="186" t="s">
        <v>1</v>
      </c>
      <c r="F224" s="187" t="s">
        <v>395</v>
      </c>
      <c r="H224" s="188">
        <v>40.47</v>
      </c>
      <c r="I224" s="189"/>
      <c r="L224" s="184"/>
      <c r="M224" s="190"/>
      <c r="N224" s="191"/>
      <c r="O224" s="191"/>
      <c r="P224" s="191"/>
      <c r="Q224" s="191"/>
      <c r="R224" s="191"/>
      <c r="S224" s="191"/>
      <c r="T224" s="192"/>
      <c r="AT224" s="186" t="s">
        <v>280</v>
      </c>
      <c r="AU224" s="186" t="s">
        <v>88</v>
      </c>
      <c r="AV224" s="13" t="s">
        <v>88</v>
      </c>
      <c r="AW224" s="13" t="s">
        <v>29</v>
      </c>
      <c r="AX224" s="13" t="s">
        <v>75</v>
      </c>
      <c r="AY224" s="186" t="s">
        <v>271</v>
      </c>
    </row>
    <row r="225" spans="1:65" s="13" customFormat="1" x14ac:dyDescent="0.1">
      <c r="B225" s="184"/>
      <c r="D225" s="185" t="s">
        <v>280</v>
      </c>
      <c r="E225" s="186" t="s">
        <v>1</v>
      </c>
      <c r="F225" s="187" t="s">
        <v>396</v>
      </c>
      <c r="H225" s="188">
        <v>35.67</v>
      </c>
      <c r="I225" s="189"/>
      <c r="L225" s="184"/>
      <c r="M225" s="190"/>
      <c r="N225" s="191"/>
      <c r="O225" s="191"/>
      <c r="P225" s="191"/>
      <c r="Q225" s="191"/>
      <c r="R225" s="191"/>
      <c r="S225" s="191"/>
      <c r="T225" s="192"/>
      <c r="AT225" s="186" t="s">
        <v>280</v>
      </c>
      <c r="AU225" s="186" t="s">
        <v>88</v>
      </c>
      <c r="AV225" s="13" t="s">
        <v>88</v>
      </c>
      <c r="AW225" s="13" t="s">
        <v>29</v>
      </c>
      <c r="AX225" s="13" t="s">
        <v>75</v>
      </c>
      <c r="AY225" s="186" t="s">
        <v>271</v>
      </c>
    </row>
    <row r="226" spans="1:65" s="13" customFormat="1" x14ac:dyDescent="0.1">
      <c r="B226" s="184"/>
      <c r="D226" s="185" t="s">
        <v>280</v>
      </c>
      <c r="E226" s="186" t="s">
        <v>1</v>
      </c>
      <c r="F226" s="187" t="s">
        <v>397</v>
      </c>
      <c r="H226" s="188">
        <v>93.21</v>
      </c>
      <c r="I226" s="189"/>
      <c r="L226" s="184"/>
      <c r="M226" s="190"/>
      <c r="N226" s="191"/>
      <c r="O226" s="191"/>
      <c r="P226" s="191"/>
      <c r="Q226" s="191"/>
      <c r="R226" s="191"/>
      <c r="S226" s="191"/>
      <c r="T226" s="192"/>
      <c r="AT226" s="186" t="s">
        <v>280</v>
      </c>
      <c r="AU226" s="186" t="s">
        <v>88</v>
      </c>
      <c r="AV226" s="13" t="s">
        <v>88</v>
      </c>
      <c r="AW226" s="13" t="s">
        <v>29</v>
      </c>
      <c r="AX226" s="13" t="s">
        <v>75</v>
      </c>
      <c r="AY226" s="186" t="s">
        <v>271</v>
      </c>
    </row>
    <row r="227" spans="1:65" s="13" customFormat="1" x14ac:dyDescent="0.1">
      <c r="B227" s="184"/>
      <c r="D227" s="185" t="s">
        <v>280</v>
      </c>
      <c r="E227" s="186" t="s">
        <v>1</v>
      </c>
      <c r="F227" s="187" t="s">
        <v>398</v>
      </c>
      <c r="H227" s="188">
        <v>39.51</v>
      </c>
      <c r="I227" s="189"/>
      <c r="L227" s="184"/>
      <c r="M227" s="190"/>
      <c r="N227" s="191"/>
      <c r="O227" s="191"/>
      <c r="P227" s="191"/>
      <c r="Q227" s="191"/>
      <c r="R227" s="191"/>
      <c r="S227" s="191"/>
      <c r="T227" s="192"/>
      <c r="AT227" s="186" t="s">
        <v>280</v>
      </c>
      <c r="AU227" s="186" t="s">
        <v>88</v>
      </c>
      <c r="AV227" s="13" t="s">
        <v>88</v>
      </c>
      <c r="AW227" s="13" t="s">
        <v>29</v>
      </c>
      <c r="AX227" s="13" t="s">
        <v>75</v>
      </c>
      <c r="AY227" s="186" t="s">
        <v>271</v>
      </c>
    </row>
    <row r="228" spans="1:65" s="13" customFormat="1" x14ac:dyDescent="0.1">
      <c r="B228" s="184"/>
      <c r="D228" s="185" t="s">
        <v>280</v>
      </c>
      <c r="E228" s="186" t="s">
        <v>1</v>
      </c>
      <c r="F228" s="187" t="s">
        <v>399</v>
      </c>
      <c r="H228" s="188">
        <v>33.369999999999997</v>
      </c>
      <c r="I228" s="189"/>
      <c r="L228" s="184"/>
      <c r="M228" s="190"/>
      <c r="N228" s="191"/>
      <c r="O228" s="191"/>
      <c r="P228" s="191"/>
      <c r="Q228" s="191"/>
      <c r="R228" s="191"/>
      <c r="S228" s="191"/>
      <c r="T228" s="192"/>
      <c r="AT228" s="186" t="s">
        <v>280</v>
      </c>
      <c r="AU228" s="186" t="s">
        <v>88</v>
      </c>
      <c r="AV228" s="13" t="s">
        <v>88</v>
      </c>
      <c r="AW228" s="13" t="s">
        <v>29</v>
      </c>
      <c r="AX228" s="13" t="s">
        <v>75</v>
      </c>
      <c r="AY228" s="186" t="s">
        <v>271</v>
      </c>
    </row>
    <row r="229" spans="1:65" s="13" customFormat="1" x14ac:dyDescent="0.1">
      <c r="B229" s="184"/>
      <c r="D229" s="185" t="s">
        <v>280</v>
      </c>
      <c r="E229" s="186" t="s">
        <v>1</v>
      </c>
      <c r="F229" s="187" t="s">
        <v>400</v>
      </c>
      <c r="H229" s="188">
        <v>36.97</v>
      </c>
      <c r="I229" s="189"/>
      <c r="L229" s="184"/>
      <c r="M229" s="190"/>
      <c r="N229" s="191"/>
      <c r="O229" s="191"/>
      <c r="P229" s="191"/>
      <c r="Q229" s="191"/>
      <c r="R229" s="191"/>
      <c r="S229" s="191"/>
      <c r="T229" s="192"/>
      <c r="AT229" s="186" t="s">
        <v>280</v>
      </c>
      <c r="AU229" s="186" t="s">
        <v>88</v>
      </c>
      <c r="AV229" s="13" t="s">
        <v>88</v>
      </c>
      <c r="AW229" s="13" t="s">
        <v>29</v>
      </c>
      <c r="AX229" s="13" t="s">
        <v>75</v>
      </c>
      <c r="AY229" s="186" t="s">
        <v>271</v>
      </c>
    </row>
    <row r="230" spans="1:65" s="13" customFormat="1" x14ac:dyDescent="0.1">
      <c r="B230" s="184"/>
      <c r="D230" s="185" t="s">
        <v>280</v>
      </c>
      <c r="E230" s="186" t="s">
        <v>1</v>
      </c>
      <c r="F230" s="187" t="s">
        <v>401</v>
      </c>
      <c r="H230" s="188">
        <v>25.3</v>
      </c>
      <c r="I230" s="189"/>
      <c r="L230" s="184"/>
      <c r="M230" s="190"/>
      <c r="N230" s="191"/>
      <c r="O230" s="191"/>
      <c r="P230" s="191"/>
      <c r="Q230" s="191"/>
      <c r="R230" s="191"/>
      <c r="S230" s="191"/>
      <c r="T230" s="192"/>
      <c r="AT230" s="186" t="s">
        <v>280</v>
      </c>
      <c r="AU230" s="186" t="s">
        <v>88</v>
      </c>
      <c r="AV230" s="13" t="s">
        <v>88</v>
      </c>
      <c r="AW230" s="13" t="s">
        <v>29</v>
      </c>
      <c r="AX230" s="13" t="s">
        <v>75</v>
      </c>
      <c r="AY230" s="186" t="s">
        <v>271</v>
      </c>
    </row>
    <row r="231" spans="1:65" s="13" customFormat="1" x14ac:dyDescent="0.1">
      <c r="B231" s="184"/>
      <c r="D231" s="185" t="s">
        <v>280</v>
      </c>
      <c r="E231" s="186" t="s">
        <v>1</v>
      </c>
      <c r="F231" s="187" t="s">
        <v>402</v>
      </c>
      <c r="H231" s="188">
        <v>32.229999999999997</v>
      </c>
      <c r="I231" s="189"/>
      <c r="L231" s="184"/>
      <c r="M231" s="190"/>
      <c r="N231" s="191"/>
      <c r="O231" s="191"/>
      <c r="P231" s="191"/>
      <c r="Q231" s="191"/>
      <c r="R231" s="191"/>
      <c r="S231" s="191"/>
      <c r="T231" s="192"/>
      <c r="AT231" s="186" t="s">
        <v>280</v>
      </c>
      <c r="AU231" s="186" t="s">
        <v>88</v>
      </c>
      <c r="AV231" s="13" t="s">
        <v>88</v>
      </c>
      <c r="AW231" s="13" t="s">
        <v>29</v>
      </c>
      <c r="AX231" s="13" t="s">
        <v>75</v>
      </c>
      <c r="AY231" s="186" t="s">
        <v>271</v>
      </c>
    </row>
    <row r="232" spans="1:65" s="15" customFormat="1" x14ac:dyDescent="0.1">
      <c r="B232" s="201"/>
      <c r="D232" s="185" t="s">
        <v>280</v>
      </c>
      <c r="E232" s="202" t="s">
        <v>229</v>
      </c>
      <c r="F232" s="203" t="s">
        <v>293</v>
      </c>
      <c r="H232" s="204">
        <v>745.75</v>
      </c>
      <c r="I232" s="205"/>
      <c r="L232" s="201"/>
      <c r="M232" s="206"/>
      <c r="N232" s="207"/>
      <c r="O232" s="207"/>
      <c r="P232" s="207"/>
      <c r="Q232" s="207"/>
      <c r="R232" s="207"/>
      <c r="S232" s="207"/>
      <c r="T232" s="208"/>
      <c r="AT232" s="202" t="s">
        <v>280</v>
      </c>
      <c r="AU232" s="202" t="s">
        <v>88</v>
      </c>
      <c r="AV232" s="15" t="s">
        <v>286</v>
      </c>
      <c r="AW232" s="15" t="s">
        <v>29</v>
      </c>
      <c r="AX232" s="15" t="s">
        <v>75</v>
      </c>
      <c r="AY232" s="202" t="s">
        <v>271</v>
      </c>
    </row>
    <row r="233" spans="1:65" s="13" customFormat="1" x14ac:dyDescent="0.1">
      <c r="B233" s="184"/>
      <c r="D233" s="185" t="s">
        <v>280</v>
      </c>
      <c r="E233" s="186" t="s">
        <v>1</v>
      </c>
      <c r="F233" s="187" t="s">
        <v>403</v>
      </c>
      <c r="H233" s="188">
        <v>37.29</v>
      </c>
      <c r="I233" s="189"/>
      <c r="L233" s="184"/>
      <c r="M233" s="190"/>
      <c r="N233" s="191"/>
      <c r="O233" s="191"/>
      <c r="P233" s="191"/>
      <c r="Q233" s="191"/>
      <c r="R233" s="191"/>
      <c r="S233" s="191"/>
      <c r="T233" s="192"/>
      <c r="AT233" s="186" t="s">
        <v>280</v>
      </c>
      <c r="AU233" s="186" t="s">
        <v>88</v>
      </c>
      <c r="AV233" s="13" t="s">
        <v>88</v>
      </c>
      <c r="AW233" s="13" t="s">
        <v>29</v>
      </c>
      <c r="AX233" s="13" t="s">
        <v>75</v>
      </c>
      <c r="AY233" s="186" t="s">
        <v>271</v>
      </c>
    </row>
    <row r="234" spans="1:65" s="14" customFormat="1" x14ac:dyDescent="0.1">
      <c r="B234" s="193"/>
      <c r="D234" s="185" t="s">
        <v>280</v>
      </c>
      <c r="E234" s="194" t="s">
        <v>1</v>
      </c>
      <c r="F234" s="195" t="s">
        <v>282</v>
      </c>
      <c r="H234" s="196">
        <v>783.04</v>
      </c>
      <c r="I234" s="197"/>
      <c r="L234" s="193"/>
      <c r="M234" s="198"/>
      <c r="N234" s="199"/>
      <c r="O234" s="199"/>
      <c r="P234" s="199"/>
      <c r="Q234" s="199"/>
      <c r="R234" s="199"/>
      <c r="S234" s="199"/>
      <c r="T234" s="200"/>
      <c r="AT234" s="194" t="s">
        <v>280</v>
      </c>
      <c r="AU234" s="194" t="s">
        <v>88</v>
      </c>
      <c r="AV234" s="14" t="s">
        <v>278</v>
      </c>
      <c r="AW234" s="14" t="s">
        <v>29</v>
      </c>
      <c r="AX234" s="14" t="s">
        <v>82</v>
      </c>
      <c r="AY234" s="194" t="s">
        <v>271</v>
      </c>
    </row>
    <row r="235" spans="1:65" s="2" customFormat="1" ht="33" customHeight="1" x14ac:dyDescent="0.15">
      <c r="A235" s="35"/>
      <c r="B235" s="141"/>
      <c r="C235" s="172" t="s">
        <v>7</v>
      </c>
      <c r="D235" s="172" t="s">
        <v>274</v>
      </c>
      <c r="E235" s="173" t="s">
        <v>404</v>
      </c>
      <c r="F235" s="174" t="s">
        <v>405</v>
      </c>
      <c r="G235" s="175" t="s">
        <v>277</v>
      </c>
      <c r="H235" s="176">
        <v>47.05</v>
      </c>
      <c r="I235" s="177"/>
      <c r="J235" s="176">
        <f>ROUND(I235*H235,2)</f>
        <v>0</v>
      </c>
      <c r="K235" s="178"/>
      <c r="L235" s="36"/>
      <c r="M235" s="179" t="s">
        <v>1</v>
      </c>
      <c r="N235" s="180" t="s">
        <v>41</v>
      </c>
      <c r="O235" s="61"/>
      <c r="P235" s="181">
        <f>O235*H235</f>
        <v>0</v>
      </c>
      <c r="Q235" s="181">
        <v>0</v>
      </c>
      <c r="R235" s="181">
        <f>Q235*H235</f>
        <v>0</v>
      </c>
      <c r="S235" s="181">
        <v>6.8000000000000005E-2</v>
      </c>
      <c r="T235" s="182">
        <f>S235*H235</f>
        <v>3.1994000000000002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3" t="s">
        <v>278</v>
      </c>
      <c r="AT235" s="183" t="s">
        <v>274</v>
      </c>
      <c r="AU235" s="183" t="s">
        <v>88</v>
      </c>
      <c r="AY235" s="18" t="s">
        <v>271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88</v>
      </c>
      <c r="BK235" s="105">
        <f>ROUND(I235*H235,2)</f>
        <v>0</v>
      </c>
      <c r="BL235" s="18" t="s">
        <v>278</v>
      </c>
      <c r="BM235" s="183" t="s">
        <v>406</v>
      </c>
    </row>
    <row r="236" spans="1:65" s="13" customFormat="1" ht="19.5" x14ac:dyDescent="0.1">
      <c r="B236" s="184"/>
      <c r="D236" s="185" t="s">
        <v>280</v>
      </c>
      <c r="E236" s="186" t="s">
        <v>1</v>
      </c>
      <c r="F236" s="187" t="s">
        <v>407</v>
      </c>
      <c r="H236" s="188">
        <v>44.81</v>
      </c>
      <c r="I236" s="189"/>
      <c r="L236" s="184"/>
      <c r="M236" s="190"/>
      <c r="N236" s="191"/>
      <c r="O236" s="191"/>
      <c r="P236" s="191"/>
      <c r="Q236" s="191"/>
      <c r="R236" s="191"/>
      <c r="S236" s="191"/>
      <c r="T236" s="192"/>
      <c r="AT236" s="186" t="s">
        <v>280</v>
      </c>
      <c r="AU236" s="186" t="s">
        <v>88</v>
      </c>
      <c r="AV236" s="13" t="s">
        <v>88</v>
      </c>
      <c r="AW236" s="13" t="s">
        <v>29</v>
      </c>
      <c r="AX236" s="13" t="s">
        <v>75</v>
      </c>
      <c r="AY236" s="186" t="s">
        <v>271</v>
      </c>
    </row>
    <row r="237" spans="1:65" s="15" customFormat="1" x14ac:dyDescent="0.1">
      <c r="B237" s="201"/>
      <c r="D237" s="185" t="s">
        <v>280</v>
      </c>
      <c r="E237" s="202" t="s">
        <v>226</v>
      </c>
      <c r="F237" s="203" t="s">
        <v>293</v>
      </c>
      <c r="H237" s="204">
        <v>44.81</v>
      </c>
      <c r="I237" s="205"/>
      <c r="L237" s="201"/>
      <c r="M237" s="206"/>
      <c r="N237" s="207"/>
      <c r="O237" s="207"/>
      <c r="P237" s="207"/>
      <c r="Q237" s="207"/>
      <c r="R237" s="207"/>
      <c r="S237" s="207"/>
      <c r="T237" s="208"/>
      <c r="AT237" s="202" t="s">
        <v>280</v>
      </c>
      <c r="AU237" s="202" t="s">
        <v>88</v>
      </c>
      <c r="AV237" s="15" t="s">
        <v>286</v>
      </c>
      <c r="AW237" s="15" t="s">
        <v>29</v>
      </c>
      <c r="AX237" s="15" t="s">
        <v>75</v>
      </c>
      <c r="AY237" s="202" t="s">
        <v>271</v>
      </c>
    </row>
    <row r="238" spans="1:65" s="13" customFormat="1" x14ac:dyDescent="0.1">
      <c r="B238" s="184"/>
      <c r="D238" s="185" t="s">
        <v>280</v>
      </c>
      <c r="E238" s="186" t="s">
        <v>1</v>
      </c>
      <c r="F238" s="187" t="s">
        <v>408</v>
      </c>
      <c r="H238" s="188">
        <v>2.2400000000000002</v>
      </c>
      <c r="I238" s="189"/>
      <c r="L238" s="184"/>
      <c r="M238" s="190"/>
      <c r="N238" s="191"/>
      <c r="O238" s="191"/>
      <c r="P238" s="191"/>
      <c r="Q238" s="191"/>
      <c r="R238" s="191"/>
      <c r="S238" s="191"/>
      <c r="T238" s="192"/>
      <c r="AT238" s="186" t="s">
        <v>280</v>
      </c>
      <c r="AU238" s="186" t="s">
        <v>88</v>
      </c>
      <c r="AV238" s="13" t="s">
        <v>88</v>
      </c>
      <c r="AW238" s="13" t="s">
        <v>29</v>
      </c>
      <c r="AX238" s="13" t="s">
        <v>75</v>
      </c>
      <c r="AY238" s="186" t="s">
        <v>271</v>
      </c>
    </row>
    <row r="239" spans="1:65" s="14" customFormat="1" x14ac:dyDescent="0.1">
      <c r="B239" s="193"/>
      <c r="D239" s="185" t="s">
        <v>280</v>
      </c>
      <c r="E239" s="194" t="s">
        <v>1</v>
      </c>
      <c r="F239" s="195" t="s">
        <v>282</v>
      </c>
      <c r="H239" s="196">
        <v>47.05</v>
      </c>
      <c r="I239" s="197"/>
      <c r="L239" s="193"/>
      <c r="M239" s="198"/>
      <c r="N239" s="199"/>
      <c r="O239" s="199"/>
      <c r="P239" s="199"/>
      <c r="Q239" s="199"/>
      <c r="R239" s="199"/>
      <c r="S239" s="199"/>
      <c r="T239" s="200"/>
      <c r="AT239" s="194" t="s">
        <v>280</v>
      </c>
      <c r="AU239" s="194" t="s">
        <v>88</v>
      </c>
      <c r="AV239" s="14" t="s">
        <v>278</v>
      </c>
      <c r="AW239" s="14" t="s">
        <v>29</v>
      </c>
      <c r="AX239" s="14" t="s">
        <v>82</v>
      </c>
      <c r="AY239" s="194" t="s">
        <v>271</v>
      </c>
    </row>
    <row r="240" spans="1:65" s="2" customFormat="1" ht="16.5" customHeight="1" x14ac:dyDescent="0.15">
      <c r="A240" s="35"/>
      <c r="B240" s="141"/>
      <c r="C240" s="172" t="s">
        <v>409</v>
      </c>
      <c r="D240" s="172" t="s">
        <v>274</v>
      </c>
      <c r="E240" s="173" t="s">
        <v>410</v>
      </c>
      <c r="F240" s="174" t="s">
        <v>411</v>
      </c>
      <c r="G240" s="175" t="s">
        <v>412</v>
      </c>
      <c r="H240" s="176">
        <v>290.02999999999997</v>
      </c>
      <c r="I240" s="177"/>
      <c r="J240" s="176">
        <f>ROUND(I240*H240,2)</f>
        <v>0</v>
      </c>
      <c r="K240" s="178"/>
      <c r="L240" s="36"/>
      <c r="M240" s="179" t="s">
        <v>1</v>
      </c>
      <c r="N240" s="180" t="s">
        <v>41</v>
      </c>
      <c r="O240" s="61"/>
      <c r="P240" s="181">
        <f>O240*H240</f>
        <v>0</v>
      </c>
      <c r="Q240" s="181">
        <v>0</v>
      </c>
      <c r="R240" s="181">
        <f>Q240*H240</f>
        <v>0</v>
      </c>
      <c r="S240" s="181">
        <v>0</v>
      </c>
      <c r="T240" s="18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278</v>
      </c>
      <c r="AT240" s="183" t="s">
        <v>274</v>
      </c>
      <c r="AU240" s="183" t="s">
        <v>88</v>
      </c>
      <c r="AY240" s="18" t="s">
        <v>271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88</v>
      </c>
      <c r="BK240" s="105">
        <f>ROUND(I240*H240,2)</f>
        <v>0</v>
      </c>
      <c r="BL240" s="18" t="s">
        <v>278</v>
      </c>
      <c r="BM240" s="183" t="s">
        <v>413</v>
      </c>
    </row>
    <row r="241" spans="1:65" s="2" customFormat="1" ht="21.75" customHeight="1" x14ac:dyDescent="0.15">
      <c r="A241" s="35"/>
      <c r="B241" s="141"/>
      <c r="C241" s="172" t="s">
        <v>414</v>
      </c>
      <c r="D241" s="172" t="s">
        <v>274</v>
      </c>
      <c r="E241" s="173" t="s">
        <v>415</v>
      </c>
      <c r="F241" s="174" t="s">
        <v>416</v>
      </c>
      <c r="G241" s="175" t="s">
        <v>412</v>
      </c>
      <c r="H241" s="176">
        <v>145.02000000000001</v>
      </c>
      <c r="I241" s="177"/>
      <c r="J241" s="176">
        <f>ROUND(I241*H241,2)</f>
        <v>0</v>
      </c>
      <c r="K241" s="178"/>
      <c r="L241" s="36"/>
      <c r="M241" s="179" t="s">
        <v>1</v>
      </c>
      <c r="N241" s="180" t="s">
        <v>41</v>
      </c>
      <c r="O241" s="61"/>
      <c r="P241" s="181">
        <f>O241*H241</f>
        <v>0</v>
      </c>
      <c r="Q241" s="181">
        <v>0</v>
      </c>
      <c r="R241" s="181">
        <f>Q241*H241</f>
        <v>0</v>
      </c>
      <c r="S241" s="181">
        <v>0</v>
      </c>
      <c r="T241" s="18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278</v>
      </c>
      <c r="AT241" s="183" t="s">
        <v>274</v>
      </c>
      <c r="AU241" s="183" t="s">
        <v>88</v>
      </c>
      <c r="AY241" s="18" t="s">
        <v>271</v>
      </c>
      <c r="BE241" s="105">
        <f>IF(N241="základná",J241,0)</f>
        <v>0</v>
      </c>
      <c r="BF241" s="105">
        <f>IF(N241="znížená",J241,0)</f>
        <v>0</v>
      </c>
      <c r="BG241" s="105">
        <f>IF(N241="zákl. prenesená",J241,0)</f>
        <v>0</v>
      </c>
      <c r="BH241" s="105">
        <f>IF(N241="zníž. prenesená",J241,0)</f>
        <v>0</v>
      </c>
      <c r="BI241" s="105">
        <f>IF(N241="nulová",J241,0)</f>
        <v>0</v>
      </c>
      <c r="BJ241" s="18" t="s">
        <v>88</v>
      </c>
      <c r="BK241" s="105">
        <f>ROUND(I241*H241,2)</f>
        <v>0</v>
      </c>
      <c r="BL241" s="18" t="s">
        <v>278</v>
      </c>
      <c r="BM241" s="183" t="s">
        <v>417</v>
      </c>
    </row>
    <row r="242" spans="1:65" s="13" customFormat="1" x14ac:dyDescent="0.1">
      <c r="B242" s="184"/>
      <c r="D242" s="185" t="s">
        <v>280</v>
      </c>
      <c r="F242" s="187" t="s">
        <v>418</v>
      </c>
      <c r="H242" s="188">
        <v>145.02000000000001</v>
      </c>
      <c r="I242" s="189"/>
      <c r="L242" s="184"/>
      <c r="M242" s="190"/>
      <c r="N242" s="191"/>
      <c r="O242" s="191"/>
      <c r="P242" s="191"/>
      <c r="Q242" s="191"/>
      <c r="R242" s="191"/>
      <c r="S242" s="191"/>
      <c r="T242" s="192"/>
      <c r="AT242" s="186" t="s">
        <v>280</v>
      </c>
      <c r="AU242" s="186" t="s">
        <v>88</v>
      </c>
      <c r="AV242" s="13" t="s">
        <v>88</v>
      </c>
      <c r="AW242" s="13" t="s">
        <v>3</v>
      </c>
      <c r="AX242" s="13" t="s">
        <v>82</v>
      </c>
      <c r="AY242" s="186" t="s">
        <v>271</v>
      </c>
    </row>
    <row r="243" spans="1:65" s="2" customFormat="1" ht="21.75" customHeight="1" x14ac:dyDescent="0.15">
      <c r="A243" s="35"/>
      <c r="B243" s="141"/>
      <c r="C243" s="172" t="s">
        <v>419</v>
      </c>
      <c r="D243" s="216" t="s">
        <v>274</v>
      </c>
      <c r="E243" s="173" t="s">
        <v>420</v>
      </c>
      <c r="F243" s="174" t="s">
        <v>421</v>
      </c>
      <c r="G243" s="175" t="s">
        <v>412</v>
      </c>
      <c r="H243" s="176">
        <v>1885.2</v>
      </c>
      <c r="I243" s="177"/>
      <c r="J243" s="176">
        <f>ROUND(I243*H243,2)</f>
        <v>0</v>
      </c>
      <c r="K243" s="178"/>
      <c r="L243" s="36"/>
      <c r="M243" s="179" t="s">
        <v>1</v>
      </c>
      <c r="N243" s="180" t="s">
        <v>41</v>
      </c>
      <c r="O243" s="61"/>
      <c r="P243" s="181">
        <f>O243*H243</f>
        <v>0</v>
      </c>
      <c r="Q243" s="181">
        <v>0</v>
      </c>
      <c r="R243" s="181">
        <f>Q243*H243</f>
        <v>0</v>
      </c>
      <c r="S243" s="181">
        <v>0</v>
      </c>
      <c r="T243" s="18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278</v>
      </c>
      <c r="AT243" s="183" t="s">
        <v>274</v>
      </c>
      <c r="AU243" s="183" t="s">
        <v>88</v>
      </c>
      <c r="AY243" s="18" t="s">
        <v>271</v>
      </c>
      <c r="BE243" s="105">
        <f>IF(N243="základná",J243,0)</f>
        <v>0</v>
      </c>
      <c r="BF243" s="105">
        <f>IF(N243="znížená",J243,0)</f>
        <v>0</v>
      </c>
      <c r="BG243" s="105">
        <f>IF(N243="zákl. prenesená",J243,0)</f>
        <v>0</v>
      </c>
      <c r="BH243" s="105">
        <f>IF(N243="zníž. prenesená",J243,0)</f>
        <v>0</v>
      </c>
      <c r="BI243" s="105">
        <f>IF(N243="nulová",J243,0)</f>
        <v>0</v>
      </c>
      <c r="BJ243" s="18" t="s">
        <v>88</v>
      </c>
      <c r="BK243" s="105">
        <f>ROUND(I243*H243,2)</f>
        <v>0</v>
      </c>
      <c r="BL243" s="18" t="s">
        <v>278</v>
      </c>
      <c r="BM243" s="183" t="s">
        <v>422</v>
      </c>
    </row>
    <row r="244" spans="1:65" s="13" customFormat="1" x14ac:dyDescent="0.1">
      <c r="B244" s="184"/>
      <c r="D244" s="185" t="s">
        <v>280</v>
      </c>
      <c r="F244" s="187" t="s">
        <v>423</v>
      </c>
      <c r="H244" s="188">
        <v>1885.2</v>
      </c>
      <c r="I244" s="189"/>
      <c r="L244" s="184"/>
      <c r="M244" s="190"/>
      <c r="N244" s="191"/>
      <c r="O244" s="191"/>
      <c r="P244" s="191"/>
      <c r="Q244" s="191"/>
      <c r="R244" s="191"/>
      <c r="S244" s="191"/>
      <c r="T244" s="192"/>
      <c r="AT244" s="186" t="s">
        <v>280</v>
      </c>
      <c r="AU244" s="186" t="s">
        <v>88</v>
      </c>
      <c r="AV244" s="13" t="s">
        <v>88</v>
      </c>
      <c r="AW244" s="13" t="s">
        <v>3</v>
      </c>
      <c r="AX244" s="13" t="s">
        <v>82</v>
      </c>
      <c r="AY244" s="186" t="s">
        <v>271</v>
      </c>
    </row>
    <row r="245" spans="1:65" s="2" customFormat="1" ht="21.75" customHeight="1" x14ac:dyDescent="0.15">
      <c r="A245" s="35"/>
      <c r="B245" s="141"/>
      <c r="C245" s="172" t="s">
        <v>424</v>
      </c>
      <c r="D245" s="172" t="s">
        <v>274</v>
      </c>
      <c r="E245" s="173" t="s">
        <v>425</v>
      </c>
      <c r="F245" s="174" t="s">
        <v>426</v>
      </c>
      <c r="G245" s="175" t="s">
        <v>412</v>
      </c>
      <c r="H245" s="176">
        <v>290.02999999999997</v>
      </c>
      <c r="I245" s="177"/>
      <c r="J245" s="176">
        <f>ROUND(I245*H245,2)</f>
        <v>0</v>
      </c>
      <c r="K245" s="178"/>
      <c r="L245" s="36"/>
      <c r="M245" s="179" t="s">
        <v>1</v>
      </c>
      <c r="N245" s="180" t="s">
        <v>41</v>
      </c>
      <c r="O245" s="61"/>
      <c r="P245" s="181">
        <f>O245*H245</f>
        <v>0</v>
      </c>
      <c r="Q245" s="181">
        <v>0</v>
      </c>
      <c r="R245" s="181">
        <f>Q245*H245</f>
        <v>0</v>
      </c>
      <c r="S245" s="181">
        <v>0</v>
      </c>
      <c r="T245" s="18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278</v>
      </c>
      <c r="AT245" s="183" t="s">
        <v>274</v>
      </c>
      <c r="AU245" s="183" t="s">
        <v>88</v>
      </c>
      <c r="AY245" s="18" t="s">
        <v>271</v>
      </c>
      <c r="BE245" s="105">
        <f>IF(N245="základná",J245,0)</f>
        <v>0</v>
      </c>
      <c r="BF245" s="105">
        <f>IF(N245="znížená",J245,0)</f>
        <v>0</v>
      </c>
      <c r="BG245" s="105">
        <f>IF(N245="zákl. prenesená",J245,0)</f>
        <v>0</v>
      </c>
      <c r="BH245" s="105">
        <f>IF(N245="zníž. prenesená",J245,0)</f>
        <v>0</v>
      </c>
      <c r="BI245" s="105">
        <f>IF(N245="nulová",J245,0)</f>
        <v>0</v>
      </c>
      <c r="BJ245" s="18" t="s">
        <v>88</v>
      </c>
      <c r="BK245" s="105">
        <f>ROUND(I245*H245,2)</f>
        <v>0</v>
      </c>
      <c r="BL245" s="18" t="s">
        <v>278</v>
      </c>
      <c r="BM245" s="183" t="s">
        <v>427</v>
      </c>
    </row>
    <row r="246" spans="1:65" s="2" customFormat="1" ht="21.75" customHeight="1" x14ac:dyDescent="0.15">
      <c r="A246" s="35"/>
      <c r="B246" s="141"/>
      <c r="C246" s="172" t="s">
        <v>428</v>
      </c>
      <c r="D246" s="172" t="s">
        <v>274</v>
      </c>
      <c r="E246" s="173" t="s">
        <v>429</v>
      </c>
      <c r="F246" s="174" t="s">
        <v>430</v>
      </c>
      <c r="G246" s="175" t="s">
        <v>412</v>
      </c>
      <c r="H246" s="176">
        <v>1450.15</v>
      </c>
      <c r="I246" s="177"/>
      <c r="J246" s="176">
        <f>ROUND(I246*H246,2)</f>
        <v>0</v>
      </c>
      <c r="K246" s="178"/>
      <c r="L246" s="36"/>
      <c r="M246" s="179" t="s">
        <v>1</v>
      </c>
      <c r="N246" s="180" t="s">
        <v>41</v>
      </c>
      <c r="O246" s="61"/>
      <c r="P246" s="181">
        <f>O246*H246</f>
        <v>0</v>
      </c>
      <c r="Q246" s="181">
        <v>0</v>
      </c>
      <c r="R246" s="181">
        <f>Q246*H246</f>
        <v>0</v>
      </c>
      <c r="S246" s="181">
        <v>0</v>
      </c>
      <c r="T246" s="18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278</v>
      </c>
      <c r="AT246" s="183" t="s">
        <v>274</v>
      </c>
      <c r="AU246" s="183" t="s">
        <v>88</v>
      </c>
      <c r="AY246" s="18" t="s">
        <v>271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88</v>
      </c>
      <c r="BK246" s="105">
        <f>ROUND(I246*H246,2)</f>
        <v>0</v>
      </c>
      <c r="BL246" s="18" t="s">
        <v>278</v>
      </c>
      <c r="BM246" s="183" t="s">
        <v>431</v>
      </c>
    </row>
    <row r="247" spans="1:65" s="13" customFormat="1" x14ac:dyDescent="0.1">
      <c r="B247" s="184"/>
      <c r="D247" s="185" t="s">
        <v>280</v>
      </c>
      <c r="F247" s="187" t="s">
        <v>432</v>
      </c>
      <c r="H247" s="188">
        <v>1450.15</v>
      </c>
      <c r="I247" s="189"/>
      <c r="L247" s="184"/>
      <c r="M247" s="190"/>
      <c r="N247" s="191"/>
      <c r="O247" s="191"/>
      <c r="P247" s="191"/>
      <c r="Q247" s="191"/>
      <c r="R247" s="191"/>
      <c r="S247" s="191"/>
      <c r="T247" s="192"/>
      <c r="AT247" s="186" t="s">
        <v>280</v>
      </c>
      <c r="AU247" s="186" t="s">
        <v>88</v>
      </c>
      <c r="AV247" s="13" t="s">
        <v>88</v>
      </c>
      <c r="AW247" s="13" t="s">
        <v>3</v>
      </c>
      <c r="AX247" s="13" t="s">
        <v>82</v>
      </c>
      <c r="AY247" s="186" t="s">
        <v>271</v>
      </c>
    </row>
    <row r="248" spans="1:65" s="2" customFormat="1" ht="21.75" customHeight="1" x14ac:dyDescent="0.15">
      <c r="A248" s="35"/>
      <c r="B248" s="141"/>
      <c r="C248" s="172" t="s">
        <v>433</v>
      </c>
      <c r="D248" s="172" t="s">
        <v>274</v>
      </c>
      <c r="E248" s="173" t="s">
        <v>434</v>
      </c>
      <c r="F248" s="174" t="s">
        <v>435</v>
      </c>
      <c r="G248" s="175" t="s">
        <v>412</v>
      </c>
      <c r="H248" s="176">
        <v>145.02000000000001</v>
      </c>
      <c r="I248" s="177"/>
      <c r="J248" s="176">
        <f>ROUND(I248*H248,2)</f>
        <v>0</v>
      </c>
      <c r="K248" s="178"/>
      <c r="L248" s="36"/>
      <c r="M248" s="179" t="s">
        <v>1</v>
      </c>
      <c r="N248" s="180" t="s">
        <v>41</v>
      </c>
      <c r="O248" s="61"/>
      <c r="P248" s="181">
        <f>O248*H248</f>
        <v>0</v>
      </c>
      <c r="Q248" s="181">
        <v>0</v>
      </c>
      <c r="R248" s="181">
        <f>Q248*H248</f>
        <v>0</v>
      </c>
      <c r="S248" s="181">
        <v>0</v>
      </c>
      <c r="T248" s="18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278</v>
      </c>
      <c r="AT248" s="183" t="s">
        <v>274</v>
      </c>
      <c r="AU248" s="183" t="s">
        <v>88</v>
      </c>
      <c r="AY248" s="18" t="s">
        <v>271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88</v>
      </c>
      <c r="BK248" s="105">
        <f>ROUND(I248*H248,2)</f>
        <v>0</v>
      </c>
      <c r="BL248" s="18" t="s">
        <v>278</v>
      </c>
      <c r="BM248" s="183" t="s">
        <v>436</v>
      </c>
    </row>
    <row r="249" spans="1:65" s="13" customFormat="1" x14ac:dyDescent="0.1">
      <c r="B249" s="184"/>
      <c r="D249" s="185" t="s">
        <v>280</v>
      </c>
      <c r="F249" s="187" t="s">
        <v>418</v>
      </c>
      <c r="H249" s="188">
        <v>145.02000000000001</v>
      </c>
      <c r="I249" s="189"/>
      <c r="L249" s="184"/>
      <c r="M249" s="190"/>
      <c r="N249" s="191"/>
      <c r="O249" s="191"/>
      <c r="P249" s="191"/>
      <c r="Q249" s="191"/>
      <c r="R249" s="191"/>
      <c r="S249" s="191"/>
      <c r="T249" s="192"/>
      <c r="AT249" s="186" t="s">
        <v>280</v>
      </c>
      <c r="AU249" s="186" t="s">
        <v>88</v>
      </c>
      <c r="AV249" s="13" t="s">
        <v>88</v>
      </c>
      <c r="AW249" s="13" t="s">
        <v>3</v>
      </c>
      <c r="AX249" s="13" t="s">
        <v>82</v>
      </c>
      <c r="AY249" s="186" t="s">
        <v>271</v>
      </c>
    </row>
    <row r="250" spans="1:65" s="2" customFormat="1" ht="21.75" customHeight="1" x14ac:dyDescent="0.15">
      <c r="A250" s="35"/>
      <c r="B250" s="141"/>
      <c r="C250" s="172" t="s">
        <v>437</v>
      </c>
      <c r="D250" s="172" t="s">
        <v>274</v>
      </c>
      <c r="E250" s="173" t="s">
        <v>438</v>
      </c>
      <c r="F250" s="174" t="s">
        <v>439</v>
      </c>
      <c r="G250" s="175" t="s">
        <v>412</v>
      </c>
      <c r="H250" s="176">
        <v>145.02000000000001</v>
      </c>
      <c r="I250" s="177"/>
      <c r="J250" s="176">
        <f>ROUND(I250*H250,2)</f>
        <v>0</v>
      </c>
      <c r="K250" s="178"/>
      <c r="L250" s="36"/>
      <c r="M250" s="179" t="s">
        <v>1</v>
      </c>
      <c r="N250" s="180" t="s">
        <v>41</v>
      </c>
      <c r="O250" s="61"/>
      <c r="P250" s="181">
        <f>O250*H250</f>
        <v>0</v>
      </c>
      <c r="Q250" s="181">
        <v>0</v>
      </c>
      <c r="R250" s="181">
        <f>Q250*H250</f>
        <v>0</v>
      </c>
      <c r="S250" s="181">
        <v>0</v>
      </c>
      <c r="T250" s="18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278</v>
      </c>
      <c r="AT250" s="183" t="s">
        <v>274</v>
      </c>
      <c r="AU250" s="183" t="s">
        <v>88</v>
      </c>
      <c r="AY250" s="18" t="s">
        <v>271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88</v>
      </c>
      <c r="BK250" s="105">
        <f>ROUND(I250*H250,2)</f>
        <v>0</v>
      </c>
      <c r="BL250" s="18" t="s">
        <v>278</v>
      </c>
      <c r="BM250" s="183" t="s">
        <v>440</v>
      </c>
    </row>
    <row r="251" spans="1:65" s="13" customFormat="1" x14ac:dyDescent="0.1">
      <c r="B251" s="184"/>
      <c r="D251" s="185" t="s">
        <v>280</v>
      </c>
      <c r="F251" s="187" t="s">
        <v>418</v>
      </c>
      <c r="H251" s="188">
        <v>145.02000000000001</v>
      </c>
      <c r="I251" s="189"/>
      <c r="L251" s="184"/>
      <c r="M251" s="190"/>
      <c r="N251" s="191"/>
      <c r="O251" s="191"/>
      <c r="P251" s="191"/>
      <c r="Q251" s="191"/>
      <c r="R251" s="191"/>
      <c r="S251" s="191"/>
      <c r="T251" s="192"/>
      <c r="AT251" s="186" t="s">
        <v>280</v>
      </c>
      <c r="AU251" s="186" t="s">
        <v>88</v>
      </c>
      <c r="AV251" s="13" t="s">
        <v>88</v>
      </c>
      <c r="AW251" s="13" t="s">
        <v>3</v>
      </c>
      <c r="AX251" s="13" t="s">
        <v>82</v>
      </c>
      <c r="AY251" s="186" t="s">
        <v>271</v>
      </c>
    </row>
    <row r="252" spans="1:65" s="2" customFormat="1" ht="33" customHeight="1" x14ac:dyDescent="0.15">
      <c r="A252" s="35"/>
      <c r="B252" s="141"/>
      <c r="C252" s="172" t="s">
        <v>441</v>
      </c>
      <c r="D252" s="172" t="s">
        <v>274</v>
      </c>
      <c r="E252" s="173" t="s">
        <v>442</v>
      </c>
      <c r="F252" s="174" t="s">
        <v>443</v>
      </c>
      <c r="G252" s="175" t="s">
        <v>289</v>
      </c>
      <c r="H252" s="176">
        <v>71.010000000000005</v>
      </c>
      <c r="I252" s="177"/>
      <c r="J252" s="176">
        <f>ROUND(I252*H252,2)</f>
        <v>0</v>
      </c>
      <c r="K252" s="178"/>
      <c r="L252" s="36"/>
      <c r="M252" s="179" t="s">
        <v>1</v>
      </c>
      <c r="N252" s="180" t="s">
        <v>41</v>
      </c>
      <c r="O252" s="61"/>
      <c r="P252" s="181">
        <f>O252*H252</f>
        <v>0</v>
      </c>
      <c r="Q252" s="181">
        <v>8.03742E-3</v>
      </c>
      <c r="R252" s="181">
        <f>Q252*H252</f>
        <v>0.57073719420000002</v>
      </c>
      <c r="S252" s="181">
        <v>0.68</v>
      </c>
      <c r="T252" s="182">
        <f>S252*H252</f>
        <v>48.286800000000007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278</v>
      </c>
      <c r="AT252" s="183" t="s">
        <v>274</v>
      </c>
      <c r="AU252" s="183" t="s">
        <v>88</v>
      </c>
      <c r="AY252" s="18" t="s">
        <v>271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88</v>
      </c>
      <c r="BK252" s="105">
        <f>ROUND(I252*H252,2)</f>
        <v>0</v>
      </c>
      <c r="BL252" s="18" t="s">
        <v>278</v>
      </c>
      <c r="BM252" s="183" t="s">
        <v>444</v>
      </c>
    </row>
    <row r="253" spans="1:65" s="16" customFormat="1" x14ac:dyDescent="0.1">
      <c r="B253" s="209"/>
      <c r="D253" s="185" t="s">
        <v>280</v>
      </c>
      <c r="E253" s="210" t="s">
        <v>1</v>
      </c>
      <c r="F253" s="211" t="s">
        <v>445</v>
      </c>
      <c r="H253" s="210" t="s">
        <v>1</v>
      </c>
      <c r="I253" s="212"/>
      <c r="L253" s="209"/>
      <c r="M253" s="213"/>
      <c r="N253" s="214"/>
      <c r="O253" s="214"/>
      <c r="P253" s="214"/>
      <c r="Q253" s="214"/>
      <c r="R253" s="214"/>
      <c r="S253" s="214"/>
      <c r="T253" s="215"/>
      <c r="AT253" s="210" t="s">
        <v>280</v>
      </c>
      <c r="AU253" s="210" t="s">
        <v>88</v>
      </c>
      <c r="AV253" s="16" t="s">
        <v>82</v>
      </c>
      <c r="AW253" s="16" t="s">
        <v>29</v>
      </c>
      <c r="AX253" s="16" t="s">
        <v>75</v>
      </c>
      <c r="AY253" s="210" t="s">
        <v>271</v>
      </c>
    </row>
    <row r="254" spans="1:65" s="13" customFormat="1" ht="37.5" x14ac:dyDescent="0.1">
      <c r="B254" s="184"/>
      <c r="D254" s="185" t="s">
        <v>280</v>
      </c>
      <c r="E254" s="186" t="s">
        <v>1</v>
      </c>
      <c r="F254" s="187" t="s">
        <v>446</v>
      </c>
      <c r="H254" s="188">
        <v>4.25</v>
      </c>
      <c r="I254" s="189"/>
      <c r="L254" s="184"/>
      <c r="M254" s="190"/>
      <c r="N254" s="191"/>
      <c r="O254" s="191"/>
      <c r="P254" s="191"/>
      <c r="Q254" s="191"/>
      <c r="R254" s="191"/>
      <c r="S254" s="191"/>
      <c r="T254" s="192"/>
      <c r="AT254" s="186" t="s">
        <v>280</v>
      </c>
      <c r="AU254" s="186" t="s">
        <v>88</v>
      </c>
      <c r="AV254" s="13" t="s">
        <v>88</v>
      </c>
      <c r="AW254" s="13" t="s">
        <v>29</v>
      </c>
      <c r="AX254" s="13" t="s">
        <v>75</v>
      </c>
      <c r="AY254" s="186" t="s">
        <v>271</v>
      </c>
    </row>
    <row r="255" spans="1:65" s="13" customFormat="1" ht="28.5" x14ac:dyDescent="0.1">
      <c r="B255" s="184"/>
      <c r="D255" s="185" t="s">
        <v>280</v>
      </c>
      <c r="E255" s="186" t="s">
        <v>1</v>
      </c>
      <c r="F255" s="187" t="s">
        <v>447</v>
      </c>
      <c r="H255" s="188">
        <v>3.89</v>
      </c>
      <c r="I255" s="189"/>
      <c r="L255" s="184"/>
      <c r="M255" s="190"/>
      <c r="N255" s="191"/>
      <c r="O255" s="191"/>
      <c r="P255" s="191"/>
      <c r="Q255" s="191"/>
      <c r="R255" s="191"/>
      <c r="S255" s="191"/>
      <c r="T255" s="192"/>
      <c r="AT255" s="186" t="s">
        <v>280</v>
      </c>
      <c r="AU255" s="186" t="s">
        <v>88</v>
      </c>
      <c r="AV255" s="13" t="s">
        <v>88</v>
      </c>
      <c r="AW255" s="13" t="s">
        <v>29</v>
      </c>
      <c r="AX255" s="13" t="s">
        <v>75</v>
      </c>
      <c r="AY255" s="186" t="s">
        <v>271</v>
      </c>
    </row>
    <row r="256" spans="1:65" s="13" customFormat="1" ht="19.5" x14ac:dyDescent="0.1">
      <c r="B256" s="184"/>
      <c r="D256" s="185" t="s">
        <v>280</v>
      </c>
      <c r="E256" s="186" t="s">
        <v>1</v>
      </c>
      <c r="F256" s="187" t="s">
        <v>448</v>
      </c>
      <c r="H256" s="188">
        <v>1.25</v>
      </c>
      <c r="I256" s="189"/>
      <c r="L256" s="184"/>
      <c r="M256" s="190"/>
      <c r="N256" s="191"/>
      <c r="O256" s="191"/>
      <c r="P256" s="191"/>
      <c r="Q256" s="191"/>
      <c r="R256" s="191"/>
      <c r="S256" s="191"/>
      <c r="T256" s="192"/>
      <c r="AT256" s="186" t="s">
        <v>280</v>
      </c>
      <c r="AU256" s="186" t="s">
        <v>88</v>
      </c>
      <c r="AV256" s="13" t="s">
        <v>88</v>
      </c>
      <c r="AW256" s="13" t="s">
        <v>29</v>
      </c>
      <c r="AX256" s="13" t="s">
        <v>75</v>
      </c>
      <c r="AY256" s="186" t="s">
        <v>271</v>
      </c>
    </row>
    <row r="257" spans="1:65" s="13" customFormat="1" ht="28.5" x14ac:dyDescent="0.1">
      <c r="B257" s="184"/>
      <c r="D257" s="185" t="s">
        <v>280</v>
      </c>
      <c r="E257" s="186" t="s">
        <v>1</v>
      </c>
      <c r="F257" s="187" t="s">
        <v>449</v>
      </c>
      <c r="H257" s="188">
        <v>7.53</v>
      </c>
      <c r="I257" s="189"/>
      <c r="L257" s="184"/>
      <c r="M257" s="190"/>
      <c r="N257" s="191"/>
      <c r="O257" s="191"/>
      <c r="P257" s="191"/>
      <c r="Q257" s="191"/>
      <c r="R257" s="191"/>
      <c r="S257" s="191"/>
      <c r="T257" s="192"/>
      <c r="AT257" s="186" t="s">
        <v>280</v>
      </c>
      <c r="AU257" s="186" t="s">
        <v>88</v>
      </c>
      <c r="AV257" s="13" t="s">
        <v>88</v>
      </c>
      <c r="AW257" s="13" t="s">
        <v>29</v>
      </c>
      <c r="AX257" s="13" t="s">
        <v>75</v>
      </c>
      <c r="AY257" s="186" t="s">
        <v>271</v>
      </c>
    </row>
    <row r="258" spans="1:65" s="13" customFormat="1" x14ac:dyDescent="0.1">
      <c r="B258" s="184"/>
      <c r="D258" s="185" t="s">
        <v>280</v>
      </c>
      <c r="E258" s="186" t="s">
        <v>1</v>
      </c>
      <c r="F258" s="187" t="s">
        <v>450</v>
      </c>
      <c r="H258" s="188">
        <v>4.37</v>
      </c>
      <c r="I258" s="189"/>
      <c r="L258" s="184"/>
      <c r="M258" s="190"/>
      <c r="N258" s="191"/>
      <c r="O258" s="191"/>
      <c r="P258" s="191"/>
      <c r="Q258" s="191"/>
      <c r="R258" s="191"/>
      <c r="S258" s="191"/>
      <c r="T258" s="192"/>
      <c r="AT258" s="186" t="s">
        <v>280</v>
      </c>
      <c r="AU258" s="186" t="s">
        <v>88</v>
      </c>
      <c r="AV258" s="13" t="s">
        <v>88</v>
      </c>
      <c r="AW258" s="13" t="s">
        <v>29</v>
      </c>
      <c r="AX258" s="13" t="s">
        <v>75</v>
      </c>
      <c r="AY258" s="186" t="s">
        <v>271</v>
      </c>
    </row>
    <row r="259" spans="1:65" s="13" customFormat="1" x14ac:dyDescent="0.1">
      <c r="B259" s="184"/>
      <c r="D259" s="185" t="s">
        <v>280</v>
      </c>
      <c r="E259" s="186" t="s">
        <v>1</v>
      </c>
      <c r="F259" s="187" t="s">
        <v>451</v>
      </c>
      <c r="H259" s="188">
        <v>3.59</v>
      </c>
      <c r="I259" s="189"/>
      <c r="L259" s="184"/>
      <c r="M259" s="190"/>
      <c r="N259" s="191"/>
      <c r="O259" s="191"/>
      <c r="P259" s="191"/>
      <c r="Q259" s="191"/>
      <c r="R259" s="191"/>
      <c r="S259" s="191"/>
      <c r="T259" s="192"/>
      <c r="AT259" s="186" t="s">
        <v>280</v>
      </c>
      <c r="AU259" s="186" t="s">
        <v>88</v>
      </c>
      <c r="AV259" s="13" t="s">
        <v>88</v>
      </c>
      <c r="AW259" s="13" t="s">
        <v>29</v>
      </c>
      <c r="AX259" s="13" t="s">
        <v>75</v>
      </c>
      <c r="AY259" s="186" t="s">
        <v>271</v>
      </c>
    </row>
    <row r="260" spans="1:65" s="13" customFormat="1" ht="37.5" x14ac:dyDescent="0.1">
      <c r="B260" s="184"/>
      <c r="D260" s="185" t="s">
        <v>280</v>
      </c>
      <c r="E260" s="186" t="s">
        <v>1</v>
      </c>
      <c r="F260" s="187" t="s">
        <v>452</v>
      </c>
      <c r="H260" s="188">
        <v>2.3199999999999998</v>
      </c>
      <c r="I260" s="189"/>
      <c r="L260" s="184"/>
      <c r="M260" s="190"/>
      <c r="N260" s="191"/>
      <c r="O260" s="191"/>
      <c r="P260" s="191"/>
      <c r="Q260" s="191"/>
      <c r="R260" s="191"/>
      <c r="S260" s="191"/>
      <c r="T260" s="192"/>
      <c r="AT260" s="186" t="s">
        <v>280</v>
      </c>
      <c r="AU260" s="186" t="s">
        <v>88</v>
      </c>
      <c r="AV260" s="13" t="s">
        <v>88</v>
      </c>
      <c r="AW260" s="13" t="s">
        <v>29</v>
      </c>
      <c r="AX260" s="13" t="s">
        <v>75</v>
      </c>
      <c r="AY260" s="186" t="s">
        <v>271</v>
      </c>
    </row>
    <row r="261" spans="1:65" s="13" customFormat="1" ht="37.5" x14ac:dyDescent="0.1">
      <c r="B261" s="184"/>
      <c r="D261" s="185" t="s">
        <v>280</v>
      </c>
      <c r="E261" s="186" t="s">
        <v>1</v>
      </c>
      <c r="F261" s="187" t="s">
        <v>453</v>
      </c>
      <c r="H261" s="188">
        <v>3.09</v>
      </c>
      <c r="I261" s="189"/>
      <c r="L261" s="184"/>
      <c r="M261" s="190"/>
      <c r="N261" s="191"/>
      <c r="O261" s="191"/>
      <c r="P261" s="191"/>
      <c r="Q261" s="191"/>
      <c r="R261" s="191"/>
      <c r="S261" s="191"/>
      <c r="T261" s="192"/>
      <c r="AT261" s="186" t="s">
        <v>280</v>
      </c>
      <c r="AU261" s="186" t="s">
        <v>88</v>
      </c>
      <c r="AV261" s="13" t="s">
        <v>88</v>
      </c>
      <c r="AW261" s="13" t="s">
        <v>29</v>
      </c>
      <c r="AX261" s="13" t="s">
        <v>75</v>
      </c>
      <c r="AY261" s="186" t="s">
        <v>271</v>
      </c>
    </row>
    <row r="262" spans="1:65" s="13" customFormat="1" ht="28.5" x14ac:dyDescent="0.1">
      <c r="B262" s="184"/>
      <c r="D262" s="185" t="s">
        <v>280</v>
      </c>
      <c r="E262" s="186" t="s">
        <v>1</v>
      </c>
      <c r="F262" s="187" t="s">
        <v>454</v>
      </c>
      <c r="H262" s="188">
        <v>0.94</v>
      </c>
      <c r="I262" s="189"/>
      <c r="L262" s="184"/>
      <c r="M262" s="190"/>
      <c r="N262" s="191"/>
      <c r="O262" s="191"/>
      <c r="P262" s="191"/>
      <c r="Q262" s="191"/>
      <c r="R262" s="191"/>
      <c r="S262" s="191"/>
      <c r="T262" s="192"/>
      <c r="AT262" s="186" t="s">
        <v>280</v>
      </c>
      <c r="AU262" s="186" t="s">
        <v>88</v>
      </c>
      <c r="AV262" s="13" t="s">
        <v>88</v>
      </c>
      <c r="AW262" s="13" t="s">
        <v>29</v>
      </c>
      <c r="AX262" s="13" t="s">
        <v>75</v>
      </c>
      <c r="AY262" s="186" t="s">
        <v>271</v>
      </c>
    </row>
    <row r="263" spans="1:65" s="13" customFormat="1" ht="28.5" x14ac:dyDescent="0.1">
      <c r="B263" s="184"/>
      <c r="D263" s="185" t="s">
        <v>280</v>
      </c>
      <c r="E263" s="186" t="s">
        <v>1</v>
      </c>
      <c r="F263" s="187" t="s">
        <v>455</v>
      </c>
      <c r="H263" s="188">
        <v>32.44</v>
      </c>
      <c r="I263" s="189"/>
      <c r="L263" s="184"/>
      <c r="M263" s="190"/>
      <c r="N263" s="191"/>
      <c r="O263" s="191"/>
      <c r="P263" s="191"/>
      <c r="Q263" s="191"/>
      <c r="R263" s="191"/>
      <c r="S263" s="191"/>
      <c r="T263" s="192"/>
      <c r="AT263" s="186" t="s">
        <v>280</v>
      </c>
      <c r="AU263" s="186" t="s">
        <v>88</v>
      </c>
      <c r="AV263" s="13" t="s">
        <v>88</v>
      </c>
      <c r="AW263" s="13" t="s">
        <v>29</v>
      </c>
      <c r="AX263" s="13" t="s">
        <v>75</v>
      </c>
      <c r="AY263" s="186" t="s">
        <v>271</v>
      </c>
    </row>
    <row r="264" spans="1:65" s="13" customFormat="1" ht="37.5" x14ac:dyDescent="0.1">
      <c r="B264" s="184"/>
      <c r="D264" s="185" t="s">
        <v>280</v>
      </c>
      <c r="E264" s="186" t="s">
        <v>1</v>
      </c>
      <c r="F264" s="187" t="s">
        <v>456</v>
      </c>
      <c r="H264" s="188">
        <v>2.69</v>
      </c>
      <c r="I264" s="189"/>
      <c r="L264" s="184"/>
      <c r="M264" s="190"/>
      <c r="N264" s="191"/>
      <c r="O264" s="191"/>
      <c r="P264" s="191"/>
      <c r="Q264" s="191"/>
      <c r="R264" s="191"/>
      <c r="S264" s="191"/>
      <c r="T264" s="192"/>
      <c r="AT264" s="186" t="s">
        <v>280</v>
      </c>
      <c r="AU264" s="186" t="s">
        <v>88</v>
      </c>
      <c r="AV264" s="13" t="s">
        <v>88</v>
      </c>
      <c r="AW264" s="13" t="s">
        <v>29</v>
      </c>
      <c r="AX264" s="13" t="s">
        <v>75</v>
      </c>
      <c r="AY264" s="186" t="s">
        <v>271</v>
      </c>
    </row>
    <row r="265" spans="1:65" s="15" customFormat="1" x14ac:dyDescent="0.1">
      <c r="B265" s="201"/>
      <c r="D265" s="185" t="s">
        <v>280</v>
      </c>
      <c r="E265" s="202" t="s">
        <v>224</v>
      </c>
      <c r="F265" s="203" t="s">
        <v>293</v>
      </c>
      <c r="H265" s="204">
        <v>66.36</v>
      </c>
      <c r="I265" s="205"/>
      <c r="L265" s="201"/>
      <c r="M265" s="206"/>
      <c r="N265" s="207"/>
      <c r="O265" s="207"/>
      <c r="P265" s="207"/>
      <c r="Q265" s="207"/>
      <c r="R265" s="207"/>
      <c r="S265" s="207"/>
      <c r="T265" s="208"/>
      <c r="AT265" s="202" t="s">
        <v>280</v>
      </c>
      <c r="AU265" s="202" t="s">
        <v>88</v>
      </c>
      <c r="AV265" s="15" t="s">
        <v>286</v>
      </c>
      <c r="AW265" s="15" t="s">
        <v>29</v>
      </c>
      <c r="AX265" s="15" t="s">
        <v>75</v>
      </c>
      <c r="AY265" s="202" t="s">
        <v>271</v>
      </c>
    </row>
    <row r="266" spans="1:65" s="13" customFormat="1" x14ac:dyDescent="0.1">
      <c r="B266" s="184"/>
      <c r="D266" s="185" t="s">
        <v>280</v>
      </c>
      <c r="E266" s="186" t="s">
        <v>1</v>
      </c>
      <c r="F266" s="187" t="s">
        <v>457</v>
      </c>
      <c r="H266" s="188">
        <v>4.6500000000000004</v>
      </c>
      <c r="I266" s="189"/>
      <c r="L266" s="184"/>
      <c r="M266" s="190"/>
      <c r="N266" s="191"/>
      <c r="O266" s="191"/>
      <c r="P266" s="191"/>
      <c r="Q266" s="191"/>
      <c r="R266" s="191"/>
      <c r="S266" s="191"/>
      <c r="T266" s="192"/>
      <c r="AT266" s="186" t="s">
        <v>280</v>
      </c>
      <c r="AU266" s="186" t="s">
        <v>88</v>
      </c>
      <c r="AV266" s="13" t="s">
        <v>88</v>
      </c>
      <c r="AW266" s="13" t="s">
        <v>29</v>
      </c>
      <c r="AX266" s="13" t="s">
        <v>75</v>
      </c>
      <c r="AY266" s="186" t="s">
        <v>271</v>
      </c>
    </row>
    <row r="267" spans="1:65" s="14" customFormat="1" x14ac:dyDescent="0.1">
      <c r="B267" s="193"/>
      <c r="D267" s="185" t="s">
        <v>280</v>
      </c>
      <c r="E267" s="194" t="s">
        <v>219</v>
      </c>
      <c r="F267" s="195" t="s">
        <v>282</v>
      </c>
      <c r="H267" s="196">
        <v>71.010000000000005</v>
      </c>
      <c r="I267" s="197"/>
      <c r="L267" s="193"/>
      <c r="M267" s="198"/>
      <c r="N267" s="199"/>
      <c r="O267" s="199"/>
      <c r="P267" s="199"/>
      <c r="Q267" s="199"/>
      <c r="R267" s="199"/>
      <c r="S267" s="199"/>
      <c r="T267" s="200"/>
      <c r="AT267" s="194" t="s">
        <v>280</v>
      </c>
      <c r="AU267" s="194" t="s">
        <v>88</v>
      </c>
      <c r="AV267" s="14" t="s">
        <v>278</v>
      </c>
      <c r="AW267" s="14" t="s">
        <v>29</v>
      </c>
      <c r="AX267" s="14" t="s">
        <v>82</v>
      </c>
      <c r="AY267" s="194" t="s">
        <v>271</v>
      </c>
    </row>
    <row r="268" spans="1:65" s="2" customFormat="1" ht="33" customHeight="1" x14ac:dyDescent="0.15">
      <c r="A268" s="35"/>
      <c r="B268" s="141"/>
      <c r="C268" s="172" t="s">
        <v>458</v>
      </c>
      <c r="D268" s="172" t="s">
        <v>274</v>
      </c>
      <c r="E268" s="173" t="s">
        <v>459</v>
      </c>
      <c r="F268" s="174" t="s">
        <v>460</v>
      </c>
      <c r="G268" s="175" t="s">
        <v>289</v>
      </c>
      <c r="H268" s="176">
        <v>923.13</v>
      </c>
      <c r="I268" s="177"/>
      <c r="J268" s="176">
        <f>ROUND(I268*H268,2)</f>
        <v>0</v>
      </c>
      <c r="K268" s="178"/>
      <c r="L268" s="36"/>
      <c r="M268" s="179" t="s">
        <v>1</v>
      </c>
      <c r="N268" s="180" t="s">
        <v>41</v>
      </c>
      <c r="O268" s="61"/>
      <c r="P268" s="181">
        <f>O268*H268</f>
        <v>0</v>
      </c>
      <c r="Q268" s="181">
        <v>7.4271999999999999E-4</v>
      </c>
      <c r="R268" s="181">
        <f>Q268*H268</f>
        <v>0.68562711359999995</v>
      </c>
      <c r="S268" s="181">
        <v>0.11</v>
      </c>
      <c r="T268" s="182">
        <f>S268*H268</f>
        <v>101.54430000000001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278</v>
      </c>
      <c r="AT268" s="183" t="s">
        <v>274</v>
      </c>
      <c r="AU268" s="183" t="s">
        <v>88</v>
      </c>
      <c r="AY268" s="18" t="s">
        <v>271</v>
      </c>
      <c r="BE268" s="105">
        <f>IF(N268="základná",J268,0)</f>
        <v>0</v>
      </c>
      <c r="BF268" s="105">
        <f>IF(N268="znížená",J268,0)</f>
        <v>0</v>
      </c>
      <c r="BG268" s="105">
        <f>IF(N268="zákl. prenesená",J268,0)</f>
        <v>0</v>
      </c>
      <c r="BH268" s="105">
        <f>IF(N268="zníž. prenesená",J268,0)</f>
        <v>0</v>
      </c>
      <c r="BI268" s="105">
        <f>IF(N268="nulová",J268,0)</f>
        <v>0</v>
      </c>
      <c r="BJ268" s="18" t="s">
        <v>88</v>
      </c>
      <c r="BK268" s="105">
        <f>ROUND(I268*H268,2)</f>
        <v>0</v>
      </c>
      <c r="BL268" s="18" t="s">
        <v>278</v>
      </c>
      <c r="BM268" s="183" t="s">
        <v>461</v>
      </c>
    </row>
    <row r="269" spans="1:65" s="13" customFormat="1" x14ac:dyDescent="0.1">
      <c r="B269" s="184"/>
      <c r="D269" s="185" t="s">
        <v>280</v>
      </c>
      <c r="E269" s="186" t="s">
        <v>1</v>
      </c>
      <c r="F269" s="187" t="s">
        <v>462</v>
      </c>
      <c r="H269" s="188">
        <v>923.13</v>
      </c>
      <c r="I269" s="189"/>
      <c r="L269" s="184"/>
      <c r="M269" s="190"/>
      <c r="N269" s="191"/>
      <c r="O269" s="191"/>
      <c r="P269" s="191"/>
      <c r="Q269" s="191"/>
      <c r="R269" s="191"/>
      <c r="S269" s="191"/>
      <c r="T269" s="192"/>
      <c r="AT269" s="186" t="s">
        <v>280</v>
      </c>
      <c r="AU269" s="186" t="s">
        <v>88</v>
      </c>
      <c r="AV269" s="13" t="s">
        <v>88</v>
      </c>
      <c r="AW269" s="13" t="s">
        <v>29</v>
      </c>
      <c r="AX269" s="13" t="s">
        <v>75</v>
      </c>
      <c r="AY269" s="186" t="s">
        <v>271</v>
      </c>
    </row>
    <row r="270" spans="1:65" s="14" customFormat="1" x14ac:dyDescent="0.1">
      <c r="B270" s="193"/>
      <c r="D270" s="185" t="s">
        <v>280</v>
      </c>
      <c r="E270" s="194" t="s">
        <v>1</v>
      </c>
      <c r="F270" s="195" t="s">
        <v>282</v>
      </c>
      <c r="H270" s="196">
        <v>923.13</v>
      </c>
      <c r="I270" s="197"/>
      <c r="L270" s="193"/>
      <c r="M270" s="198"/>
      <c r="N270" s="199"/>
      <c r="O270" s="199"/>
      <c r="P270" s="199"/>
      <c r="Q270" s="199"/>
      <c r="R270" s="199"/>
      <c r="S270" s="199"/>
      <c r="T270" s="200"/>
      <c r="AT270" s="194" t="s">
        <v>280</v>
      </c>
      <c r="AU270" s="194" t="s">
        <v>88</v>
      </c>
      <c r="AV270" s="14" t="s">
        <v>278</v>
      </c>
      <c r="AW270" s="14" t="s">
        <v>29</v>
      </c>
      <c r="AX270" s="14" t="s">
        <v>82</v>
      </c>
      <c r="AY270" s="194" t="s">
        <v>271</v>
      </c>
    </row>
    <row r="271" spans="1:65" s="12" customFormat="1" ht="22.9" customHeight="1" x14ac:dyDescent="0.15">
      <c r="B271" s="159"/>
      <c r="D271" s="160" t="s">
        <v>74</v>
      </c>
      <c r="E271" s="170" t="s">
        <v>463</v>
      </c>
      <c r="F271" s="170" t="s">
        <v>464</v>
      </c>
      <c r="I271" s="162"/>
      <c r="J271" s="171">
        <f>BK271</f>
        <v>0</v>
      </c>
      <c r="L271" s="159"/>
      <c r="M271" s="164"/>
      <c r="N271" s="165"/>
      <c r="O271" s="165"/>
      <c r="P271" s="166">
        <f>P272</f>
        <v>0</v>
      </c>
      <c r="Q271" s="165"/>
      <c r="R271" s="166">
        <f>R272</f>
        <v>0</v>
      </c>
      <c r="S271" s="165"/>
      <c r="T271" s="167">
        <f>T272</f>
        <v>0</v>
      </c>
      <c r="AR271" s="160" t="s">
        <v>82</v>
      </c>
      <c r="AT271" s="168" t="s">
        <v>74</v>
      </c>
      <c r="AU271" s="168" t="s">
        <v>82</v>
      </c>
      <c r="AY271" s="160" t="s">
        <v>271</v>
      </c>
      <c r="BK271" s="169">
        <f>BK272</f>
        <v>0</v>
      </c>
    </row>
    <row r="272" spans="1:65" s="2" customFormat="1" ht="21.75" customHeight="1" x14ac:dyDescent="0.15">
      <c r="A272" s="35"/>
      <c r="B272" s="141"/>
      <c r="C272" s="172" t="s">
        <v>465</v>
      </c>
      <c r="D272" s="172" t="s">
        <v>274</v>
      </c>
      <c r="E272" s="173" t="s">
        <v>466</v>
      </c>
      <c r="F272" s="174" t="s">
        <v>467</v>
      </c>
      <c r="G272" s="175" t="s">
        <v>412</v>
      </c>
      <c r="H272" s="176">
        <v>60.13</v>
      </c>
      <c r="I272" s="177"/>
      <c r="J272" s="176">
        <f>ROUND(I272*H272,2)</f>
        <v>0</v>
      </c>
      <c r="K272" s="178"/>
      <c r="L272" s="36"/>
      <c r="M272" s="179" t="s">
        <v>1</v>
      </c>
      <c r="N272" s="180" t="s">
        <v>41</v>
      </c>
      <c r="O272" s="61"/>
      <c r="P272" s="181">
        <f>O272*H272</f>
        <v>0</v>
      </c>
      <c r="Q272" s="181">
        <v>0</v>
      </c>
      <c r="R272" s="181">
        <f>Q272*H272</f>
        <v>0</v>
      </c>
      <c r="S272" s="181">
        <v>0</v>
      </c>
      <c r="T272" s="18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278</v>
      </c>
      <c r="AT272" s="183" t="s">
        <v>274</v>
      </c>
      <c r="AU272" s="183" t="s">
        <v>88</v>
      </c>
      <c r="AY272" s="18" t="s">
        <v>271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88</v>
      </c>
      <c r="BK272" s="105">
        <f>ROUND(I272*H272,2)</f>
        <v>0</v>
      </c>
      <c r="BL272" s="18" t="s">
        <v>278</v>
      </c>
      <c r="BM272" s="183" t="s">
        <v>468</v>
      </c>
    </row>
    <row r="273" spans="1:65" s="12" customFormat="1" ht="25.9" customHeight="1" x14ac:dyDescent="0.15">
      <c r="B273" s="159"/>
      <c r="D273" s="160" t="s">
        <v>74</v>
      </c>
      <c r="E273" s="161" t="s">
        <v>469</v>
      </c>
      <c r="F273" s="161" t="s">
        <v>470</v>
      </c>
      <c r="I273" s="162"/>
      <c r="J273" s="163">
        <f>BK273</f>
        <v>0</v>
      </c>
      <c r="L273" s="159"/>
      <c r="M273" s="164"/>
      <c r="N273" s="165"/>
      <c r="O273" s="165"/>
      <c r="P273" s="166">
        <f>P274+P280+P294+P298+P312+P322</f>
        <v>0</v>
      </c>
      <c r="Q273" s="165"/>
      <c r="R273" s="166">
        <f>R274+R280+R294+R298+R312+R322</f>
        <v>0</v>
      </c>
      <c r="S273" s="165"/>
      <c r="T273" s="167">
        <f>T274+T280+T294+T298+T312+T322</f>
        <v>66.799517199999997</v>
      </c>
      <c r="AR273" s="160" t="s">
        <v>88</v>
      </c>
      <c r="AT273" s="168" t="s">
        <v>74</v>
      </c>
      <c r="AU273" s="168" t="s">
        <v>75</v>
      </c>
      <c r="AY273" s="160" t="s">
        <v>271</v>
      </c>
      <c r="BK273" s="169">
        <f>BK274+BK280+BK294+BK298+BK312+BK322</f>
        <v>0</v>
      </c>
    </row>
    <row r="274" spans="1:65" s="12" customFormat="1" ht="22.9" customHeight="1" x14ac:dyDescent="0.15">
      <c r="B274" s="159"/>
      <c r="D274" s="160" t="s">
        <v>74</v>
      </c>
      <c r="E274" s="170" t="s">
        <v>471</v>
      </c>
      <c r="F274" s="170" t="s">
        <v>472</v>
      </c>
      <c r="I274" s="162"/>
      <c r="J274" s="171">
        <f>BK274</f>
        <v>0</v>
      </c>
      <c r="L274" s="159"/>
      <c r="M274" s="164"/>
      <c r="N274" s="165"/>
      <c r="O274" s="165"/>
      <c r="P274" s="166">
        <f>SUM(P275:P279)</f>
        <v>0</v>
      </c>
      <c r="Q274" s="165"/>
      <c r="R274" s="166">
        <f>SUM(R275:R279)</f>
        <v>0</v>
      </c>
      <c r="S274" s="165"/>
      <c r="T274" s="167">
        <f>SUM(T275:T279)</f>
        <v>0.10757</v>
      </c>
      <c r="AR274" s="160" t="s">
        <v>88</v>
      </c>
      <c r="AT274" s="168" t="s">
        <v>74</v>
      </c>
      <c r="AU274" s="168" t="s">
        <v>82</v>
      </c>
      <c r="AY274" s="160" t="s">
        <v>271</v>
      </c>
      <c r="BK274" s="169">
        <f>SUM(BK275:BK279)</f>
        <v>0</v>
      </c>
    </row>
    <row r="275" spans="1:65" s="2" customFormat="1" ht="33" customHeight="1" x14ac:dyDescent="0.15">
      <c r="A275" s="35"/>
      <c r="B275" s="141"/>
      <c r="C275" s="172" t="s">
        <v>473</v>
      </c>
      <c r="D275" s="172" t="s">
        <v>274</v>
      </c>
      <c r="E275" s="173" t="s">
        <v>474</v>
      </c>
      <c r="F275" s="174" t="s">
        <v>475</v>
      </c>
      <c r="G275" s="175" t="s">
        <v>476</v>
      </c>
      <c r="H275" s="176">
        <v>1</v>
      </c>
      <c r="I275" s="177"/>
      <c r="J275" s="176">
        <f>ROUND(I275*H275,2)</f>
        <v>0</v>
      </c>
      <c r="K275" s="178"/>
      <c r="L275" s="36"/>
      <c r="M275" s="179" t="s">
        <v>1</v>
      </c>
      <c r="N275" s="180" t="s">
        <v>41</v>
      </c>
      <c r="O275" s="61"/>
      <c r="P275" s="181">
        <f>O275*H275</f>
        <v>0</v>
      </c>
      <c r="Q275" s="181">
        <v>0</v>
      </c>
      <c r="R275" s="181">
        <f>Q275*H275</f>
        <v>0</v>
      </c>
      <c r="S275" s="181">
        <v>1.933E-2</v>
      </c>
      <c r="T275" s="182">
        <f>S275*H275</f>
        <v>1.933E-2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367</v>
      </c>
      <c r="AT275" s="183" t="s">
        <v>274</v>
      </c>
      <c r="AU275" s="183" t="s">
        <v>88</v>
      </c>
      <c r="AY275" s="18" t="s">
        <v>271</v>
      </c>
      <c r="BE275" s="105">
        <f>IF(N275="základná",J275,0)</f>
        <v>0</v>
      </c>
      <c r="BF275" s="105">
        <f>IF(N275="znížená",J275,0)</f>
        <v>0</v>
      </c>
      <c r="BG275" s="105">
        <f>IF(N275="zákl. prenesená",J275,0)</f>
        <v>0</v>
      </c>
      <c r="BH275" s="105">
        <f>IF(N275="zníž. prenesená",J275,0)</f>
        <v>0</v>
      </c>
      <c r="BI275" s="105">
        <f>IF(N275="nulová",J275,0)</f>
        <v>0</v>
      </c>
      <c r="BJ275" s="18" t="s">
        <v>88</v>
      </c>
      <c r="BK275" s="105">
        <f>ROUND(I275*H275,2)</f>
        <v>0</v>
      </c>
      <c r="BL275" s="18" t="s">
        <v>367</v>
      </c>
      <c r="BM275" s="183" t="s">
        <v>477</v>
      </c>
    </row>
    <row r="276" spans="1:65" s="2" customFormat="1" ht="21.75" customHeight="1" x14ac:dyDescent="0.15">
      <c r="A276" s="35"/>
      <c r="B276" s="141"/>
      <c r="C276" s="172" t="s">
        <v>478</v>
      </c>
      <c r="D276" s="172" t="s">
        <v>274</v>
      </c>
      <c r="E276" s="173" t="s">
        <v>479</v>
      </c>
      <c r="F276" s="174" t="s">
        <v>480</v>
      </c>
      <c r="G276" s="175" t="s">
        <v>476</v>
      </c>
      <c r="H276" s="176">
        <v>4</v>
      </c>
      <c r="I276" s="177"/>
      <c r="J276" s="176">
        <f>ROUND(I276*H276,2)</f>
        <v>0</v>
      </c>
      <c r="K276" s="178"/>
      <c r="L276" s="36"/>
      <c r="M276" s="179" t="s">
        <v>1</v>
      </c>
      <c r="N276" s="180" t="s">
        <v>41</v>
      </c>
      <c r="O276" s="61"/>
      <c r="P276" s="181">
        <f>O276*H276</f>
        <v>0</v>
      </c>
      <c r="Q276" s="181">
        <v>0</v>
      </c>
      <c r="R276" s="181">
        <f>Q276*H276</f>
        <v>0</v>
      </c>
      <c r="S276" s="181">
        <v>1.9460000000000002E-2</v>
      </c>
      <c r="T276" s="182">
        <f>S276*H276</f>
        <v>7.7840000000000006E-2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367</v>
      </c>
      <c r="AT276" s="183" t="s">
        <v>274</v>
      </c>
      <c r="AU276" s="183" t="s">
        <v>88</v>
      </c>
      <c r="AY276" s="18" t="s">
        <v>271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88</v>
      </c>
      <c r="BK276" s="105">
        <f>ROUND(I276*H276,2)</f>
        <v>0</v>
      </c>
      <c r="BL276" s="18" t="s">
        <v>367</v>
      </c>
      <c r="BM276" s="183" t="s">
        <v>481</v>
      </c>
    </row>
    <row r="277" spans="1:65" s="13" customFormat="1" x14ac:dyDescent="0.1">
      <c r="B277" s="184"/>
      <c r="D277" s="185" t="s">
        <v>280</v>
      </c>
      <c r="E277" s="186" t="s">
        <v>1</v>
      </c>
      <c r="F277" s="187" t="s">
        <v>278</v>
      </c>
      <c r="H277" s="188">
        <v>4</v>
      </c>
      <c r="I277" s="189"/>
      <c r="L277" s="184"/>
      <c r="M277" s="190"/>
      <c r="N277" s="191"/>
      <c r="O277" s="191"/>
      <c r="P277" s="191"/>
      <c r="Q277" s="191"/>
      <c r="R277" s="191"/>
      <c r="S277" s="191"/>
      <c r="T277" s="192"/>
      <c r="AT277" s="186" t="s">
        <v>280</v>
      </c>
      <c r="AU277" s="186" t="s">
        <v>88</v>
      </c>
      <c r="AV277" s="13" t="s">
        <v>88</v>
      </c>
      <c r="AW277" s="13" t="s">
        <v>29</v>
      </c>
      <c r="AX277" s="13" t="s">
        <v>75</v>
      </c>
      <c r="AY277" s="186" t="s">
        <v>271</v>
      </c>
    </row>
    <row r="278" spans="1:65" s="14" customFormat="1" x14ac:dyDescent="0.1">
      <c r="B278" s="193"/>
      <c r="D278" s="185" t="s">
        <v>280</v>
      </c>
      <c r="E278" s="194" t="s">
        <v>1</v>
      </c>
      <c r="F278" s="195" t="s">
        <v>282</v>
      </c>
      <c r="H278" s="196">
        <v>4</v>
      </c>
      <c r="I278" s="197"/>
      <c r="L278" s="193"/>
      <c r="M278" s="198"/>
      <c r="N278" s="199"/>
      <c r="O278" s="199"/>
      <c r="P278" s="199"/>
      <c r="Q278" s="199"/>
      <c r="R278" s="199"/>
      <c r="S278" s="199"/>
      <c r="T278" s="200"/>
      <c r="AT278" s="194" t="s">
        <v>280</v>
      </c>
      <c r="AU278" s="194" t="s">
        <v>88</v>
      </c>
      <c r="AV278" s="14" t="s">
        <v>278</v>
      </c>
      <c r="AW278" s="14" t="s">
        <v>29</v>
      </c>
      <c r="AX278" s="14" t="s">
        <v>82</v>
      </c>
      <c r="AY278" s="194" t="s">
        <v>271</v>
      </c>
    </row>
    <row r="279" spans="1:65" s="2" customFormat="1" ht="21.75" customHeight="1" x14ac:dyDescent="0.15">
      <c r="A279" s="35"/>
      <c r="B279" s="141"/>
      <c r="C279" s="172" t="s">
        <v>482</v>
      </c>
      <c r="D279" s="172" t="s">
        <v>274</v>
      </c>
      <c r="E279" s="173" t="s">
        <v>483</v>
      </c>
      <c r="F279" s="174" t="s">
        <v>484</v>
      </c>
      <c r="G279" s="175" t="s">
        <v>476</v>
      </c>
      <c r="H279" s="176">
        <v>4</v>
      </c>
      <c r="I279" s="177"/>
      <c r="J279" s="176">
        <f>ROUND(I279*H279,2)</f>
        <v>0</v>
      </c>
      <c r="K279" s="178"/>
      <c r="L279" s="36"/>
      <c r="M279" s="179" t="s">
        <v>1</v>
      </c>
      <c r="N279" s="180" t="s">
        <v>41</v>
      </c>
      <c r="O279" s="61"/>
      <c r="P279" s="181">
        <f>O279*H279</f>
        <v>0</v>
      </c>
      <c r="Q279" s="181">
        <v>0</v>
      </c>
      <c r="R279" s="181">
        <f>Q279*H279</f>
        <v>0</v>
      </c>
      <c r="S279" s="181">
        <v>2.5999999999999999E-3</v>
      </c>
      <c r="T279" s="182">
        <f>S279*H279</f>
        <v>1.04E-2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367</v>
      </c>
      <c r="AT279" s="183" t="s">
        <v>274</v>
      </c>
      <c r="AU279" s="183" t="s">
        <v>88</v>
      </c>
      <c r="AY279" s="18" t="s">
        <v>271</v>
      </c>
      <c r="BE279" s="105">
        <f>IF(N279="základná",J279,0)</f>
        <v>0</v>
      </c>
      <c r="BF279" s="105">
        <f>IF(N279="znížená",J279,0)</f>
        <v>0</v>
      </c>
      <c r="BG279" s="105">
        <f>IF(N279="zákl. prenesená",J279,0)</f>
        <v>0</v>
      </c>
      <c r="BH279" s="105">
        <f>IF(N279="zníž. prenesená",J279,0)</f>
        <v>0</v>
      </c>
      <c r="BI279" s="105">
        <f>IF(N279="nulová",J279,0)</f>
        <v>0</v>
      </c>
      <c r="BJ279" s="18" t="s">
        <v>88</v>
      </c>
      <c r="BK279" s="105">
        <f>ROUND(I279*H279,2)</f>
        <v>0</v>
      </c>
      <c r="BL279" s="18" t="s">
        <v>367</v>
      </c>
      <c r="BM279" s="183" t="s">
        <v>485</v>
      </c>
    </row>
    <row r="280" spans="1:65" s="12" customFormat="1" ht="22.9" customHeight="1" x14ac:dyDescent="0.15">
      <c r="B280" s="159"/>
      <c r="D280" s="160" t="s">
        <v>74</v>
      </c>
      <c r="E280" s="170" t="s">
        <v>486</v>
      </c>
      <c r="F280" s="170" t="s">
        <v>487</v>
      </c>
      <c r="I280" s="162"/>
      <c r="J280" s="171">
        <f>BK280</f>
        <v>0</v>
      </c>
      <c r="L280" s="159"/>
      <c r="M280" s="164"/>
      <c r="N280" s="165"/>
      <c r="O280" s="165"/>
      <c r="P280" s="166">
        <f>SUM(P281:P293)</f>
        <v>0</v>
      </c>
      <c r="Q280" s="165"/>
      <c r="R280" s="166">
        <f>SUM(R281:R293)</f>
        <v>0</v>
      </c>
      <c r="S280" s="165"/>
      <c r="T280" s="167">
        <f>SUM(T281:T293)</f>
        <v>57.439139999999995</v>
      </c>
      <c r="AR280" s="160" t="s">
        <v>88</v>
      </c>
      <c r="AT280" s="168" t="s">
        <v>74</v>
      </c>
      <c r="AU280" s="168" t="s">
        <v>82</v>
      </c>
      <c r="AY280" s="160" t="s">
        <v>271</v>
      </c>
      <c r="BK280" s="169">
        <f>SUM(BK281:BK293)</f>
        <v>0</v>
      </c>
    </row>
    <row r="281" spans="1:65" s="2" customFormat="1" ht="33" customHeight="1" x14ac:dyDescent="0.15">
      <c r="A281" s="35"/>
      <c r="B281" s="141"/>
      <c r="C281" s="172" t="s">
        <v>488</v>
      </c>
      <c r="D281" s="172" t="s">
        <v>274</v>
      </c>
      <c r="E281" s="173" t="s">
        <v>489</v>
      </c>
      <c r="F281" s="174" t="s">
        <v>490</v>
      </c>
      <c r="G281" s="175" t="s">
        <v>319</v>
      </c>
      <c r="H281" s="176">
        <v>1880.6</v>
      </c>
      <c r="I281" s="177"/>
      <c r="J281" s="176">
        <f>ROUND(I281*H281,2)</f>
        <v>0</v>
      </c>
      <c r="K281" s="178"/>
      <c r="L281" s="36"/>
      <c r="M281" s="179" t="s">
        <v>1</v>
      </c>
      <c r="N281" s="180" t="s">
        <v>41</v>
      </c>
      <c r="O281" s="61"/>
      <c r="P281" s="181">
        <f>O281*H281</f>
        <v>0</v>
      </c>
      <c r="Q281" s="181">
        <v>0</v>
      </c>
      <c r="R281" s="181">
        <f>Q281*H281</f>
        <v>0</v>
      </c>
      <c r="S281" s="181">
        <v>1.4E-2</v>
      </c>
      <c r="T281" s="182">
        <f>S281*H281</f>
        <v>26.328399999999998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367</v>
      </c>
      <c r="AT281" s="183" t="s">
        <v>274</v>
      </c>
      <c r="AU281" s="183" t="s">
        <v>88</v>
      </c>
      <c r="AY281" s="18" t="s">
        <v>271</v>
      </c>
      <c r="BE281" s="105">
        <f>IF(N281="základná",J281,0)</f>
        <v>0</v>
      </c>
      <c r="BF281" s="105">
        <f>IF(N281="znížená",J281,0)</f>
        <v>0</v>
      </c>
      <c r="BG281" s="105">
        <f>IF(N281="zákl. prenesená",J281,0)</f>
        <v>0</v>
      </c>
      <c r="BH281" s="105">
        <f>IF(N281="zníž. prenesená",J281,0)</f>
        <v>0</v>
      </c>
      <c r="BI281" s="105">
        <f>IF(N281="nulová",J281,0)</f>
        <v>0</v>
      </c>
      <c r="BJ281" s="18" t="s">
        <v>88</v>
      </c>
      <c r="BK281" s="105">
        <f>ROUND(I281*H281,2)</f>
        <v>0</v>
      </c>
      <c r="BL281" s="18" t="s">
        <v>367</v>
      </c>
      <c r="BM281" s="183" t="s">
        <v>491</v>
      </c>
    </row>
    <row r="282" spans="1:65" s="13" customFormat="1" x14ac:dyDescent="0.1">
      <c r="B282" s="184"/>
      <c r="D282" s="185" t="s">
        <v>280</v>
      </c>
      <c r="E282" s="186" t="s">
        <v>1</v>
      </c>
      <c r="F282" s="187" t="s">
        <v>492</v>
      </c>
      <c r="H282" s="188">
        <v>679</v>
      </c>
      <c r="I282" s="189"/>
      <c r="L282" s="184"/>
      <c r="M282" s="190"/>
      <c r="N282" s="191"/>
      <c r="O282" s="191"/>
      <c r="P282" s="191"/>
      <c r="Q282" s="191"/>
      <c r="R282" s="191"/>
      <c r="S282" s="191"/>
      <c r="T282" s="192"/>
      <c r="AT282" s="186" t="s">
        <v>280</v>
      </c>
      <c r="AU282" s="186" t="s">
        <v>88</v>
      </c>
      <c r="AV282" s="13" t="s">
        <v>88</v>
      </c>
      <c r="AW282" s="13" t="s">
        <v>29</v>
      </c>
      <c r="AX282" s="13" t="s">
        <v>75</v>
      </c>
      <c r="AY282" s="186" t="s">
        <v>271</v>
      </c>
    </row>
    <row r="283" spans="1:65" s="13" customFormat="1" x14ac:dyDescent="0.1">
      <c r="B283" s="184"/>
      <c r="D283" s="185" t="s">
        <v>280</v>
      </c>
      <c r="E283" s="186" t="s">
        <v>1</v>
      </c>
      <c r="F283" s="187" t="s">
        <v>493</v>
      </c>
      <c r="H283" s="188">
        <v>858.78</v>
      </c>
      <c r="I283" s="189"/>
      <c r="L283" s="184"/>
      <c r="M283" s="190"/>
      <c r="N283" s="191"/>
      <c r="O283" s="191"/>
      <c r="P283" s="191"/>
      <c r="Q283" s="191"/>
      <c r="R283" s="191"/>
      <c r="S283" s="191"/>
      <c r="T283" s="192"/>
      <c r="AT283" s="186" t="s">
        <v>280</v>
      </c>
      <c r="AU283" s="186" t="s">
        <v>88</v>
      </c>
      <c r="AV283" s="13" t="s">
        <v>88</v>
      </c>
      <c r="AW283" s="13" t="s">
        <v>29</v>
      </c>
      <c r="AX283" s="13" t="s">
        <v>75</v>
      </c>
      <c r="AY283" s="186" t="s">
        <v>271</v>
      </c>
    </row>
    <row r="284" spans="1:65" s="13" customFormat="1" x14ac:dyDescent="0.1">
      <c r="B284" s="184"/>
      <c r="D284" s="185" t="s">
        <v>280</v>
      </c>
      <c r="E284" s="186" t="s">
        <v>1</v>
      </c>
      <c r="F284" s="187" t="s">
        <v>494</v>
      </c>
      <c r="H284" s="188">
        <v>171.86</v>
      </c>
      <c r="I284" s="189"/>
      <c r="L284" s="184"/>
      <c r="M284" s="190"/>
      <c r="N284" s="191"/>
      <c r="O284" s="191"/>
      <c r="P284" s="191"/>
      <c r="Q284" s="191"/>
      <c r="R284" s="191"/>
      <c r="S284" s="191"/>
      <c r="T284" s="192"/>
      <c r="AT284" s="186" t="s">
        <v>280</v>
      </c>
      <c r="AU284" s="186" t="s">
        <v>88</v>
      </c>
      <c r="AV284" s="13" t="s">
        <v>88</v>
      </c>
      <c r="AW284" s="13" t="s">
        <v>29</v>
      </c>
      <c r="AX284" s="13" t="s">
        <v>75</v>
      </c>
      <c r="AY284" s="186" t="s">
        <v>271</v>
      </c>
    </row>
    <row r="285" spans="1:65" s="15" customFormat="1" x14ac:dyDescent="0.1">
      <c r="B285" s="201"/>
      <c r="D285" s="185" t="s">
        <v>280</v>
      </c>
      <c r="E285" s="202" t="s">
        <v>216</v>
      </c>
      <c r="F285" s="203" t="s">
        <v>293</v>
      </c>
      <c r="H285" s="204">
        <v>1709.64</v>
      </c>
      <c r="I285" s="205"/>
      <c r="L285" s="201"/>
      <c r="M285" s="206"/>
      <c r="N285" s="207"/>
      <c r="O285" s="207"/>
      <c r="P285" s="207"/>
      <c r="Q285" s="207"/>
      <c r="R285" s="207"/>
      <c r="S285" s="207"/>
      <c r="T285" s="208"/>
      <c r="AT285" s="202" t="s">
        <v>280</v>
      </c>
      <c r="AU285" s="202" t="s">
        <v>88</v>
      </c>
      <c r="AV285" s="15" t="s">
        <v>286</v>
      </c>
      <c r="AW285" s="15" t="s">
        <v>29</v>
      </c>
      <c r="AX285" s="15" t="s">
        <v>75</v>
      </c>
      <c r="AY285" s="202" t="s">
        <v>271</v>
      </c>
    </row>
    <row r="286" spans="1:65" s="13" customFormat="1" x14ac:dyDescent="0.1">
      <c r="B286" s="184"/>
      <c r="D286" s="185" t="s">
        <v>280</v>
      </c>
      <c r="E286" s="186" t="s">
        <v>1</v>
      </c>
      <c r="F286" s="187" t="s">
        <v>495</v>
      </c>
      <c r="H286" s="188">
        <v>170.96</v>
      </c>
      <c r="I286" s="189"/>
      <c r="L286" s="184"/>
      <c r="M286" s="190"/>
      <c r="N286" s="191"/>
      <c r="O286" s="191"/>
      <c r="P286" s="191"/>
      <c r="Q286" s="191"/>
      <c r="R286" s="191"/>
      <c r="S286" s="191"/>
      <c r="T286" s="192"/>
      <c r="AT286" s="186" t="s">
        <v>280</v>
      </c>
      <c r="AU286" s="186" t="s">
        <v>88</v>
      </c>
      <c r="AV286" s="13" t="s">
        <v>88</v>
      </c>
      <c r="AW286" s="13" t="s">
        <v>29</v>
      </c>
      <c r="AX286" s="13" t="s">
        <v>75</v>
      </c>
      <c r="AY286" s="186" t="s">
        <v>271</v>
      </c>
    </row>
    <row r="287" spans="1:65" s="14" customFormat="1" x14ac:dyDescent="0.1">
      <c r="B287" s="193"/>
      <c r="D287" s="185" t="s">
        <v>280</v>
      </c>
      <c r="E287" s="194" t="s">
        <v>1</v>
      </c>
      <c r="F287" s="195" t="s">
        <v>282</v>
      </c>
      <c r="H287" s="196">
        <v>1880.6</v>
      </c>
      <c r="I287" s="197"/>
      <c r="L287" s="193"/>
      <c r="M287" s="198"/>
      <c r="N287" s="199"/>
      <c r="O287" s="199"/>
      <c r="P287" s="199"/>
      <c r="Q287" s="199"/>
      <c r="R287" s="199"/>
      <c r="S287" s="199"/>
      <c r="T287" s="200"/>
      <c r="AT287" s="194" t="s">
        <v>280</v>
      </c>
      <c r="AU287" s="194" t="s">
        <v>88</v>
      </c>
      <c r="AV287" s="14" t="s">
        <v>278</v>
      </c>
      <c r="AW287" s="14" t="s">
        <v>29</v>
      </c>
      <c r="AX287" s="14" t="s">
        <v>82</v>
      </c>
      <c r="AY287" s="194" t="s">
        <v>271</v>
      </c>
    </row>
    <row r="288" spans="1:65" s="2" customFormat="1" ht="33" customHeight="1" x14ac:dyDescent="0.15">
      <c r="A288" s="35"/>
      <c r="B288" s="141"/>
      <c r="C288" s="172" t="s">
        <v>496</v>
      </c>
      <c r="D288" s="172" t="s">
        <v>274</v>
      </c>
      <c r="E288" s="173" t="s">
        <v>497</v>
      </c>
      <c r="F288" s="174" t="s">
        <v>498</v>
      </c>
      <c r="G288" s="175" t="s">
        <v>277</v>
      </c>
      <c r="H288" s="176">
        <v>704.39</v>
      </c>
      <c r="I288" s="177"/>
      <c r="J288" s="176">
        <f>ROUND(I288*H288,2)</f>
        <v>0</v>
      </c>
      <c r="K288" s="178"/>
      <c r="L288" s="36"/>
      <c r="M288" s="179" t="s">
        <v>1</v>
      </c>
      <c r="N288" s="180" t="s">
        <v>41</v>
      </c>
      <c r="O288" s="61"/>
      <c r="P288" s="181">
        <f>O288*H288</f>
        <v>0</v>
      </c>
      <c r="Q288" s="181">
        <v>0</v>
      </c>
      <c r="R288" s="181">
        <f>Q288*H288</f>
        <v>0</v>
      </c>
      <c r="S288" s="181">
        <v>1.6E-2</v>
      </c>
      <c r="T288" s="182">
        <f>S288*H288</f>
        <v>11.270239999999999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367</v>
      </c>
      <c r="AT288" s="183" t="s">
        <v>274</v>
      </c>
      <c r="AU288" s="183" t="s">
        <v>88</v>
      </c>
      <c r="AY288" s="18" t="s">
        <v>271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88</v>
      </c>
      <c r="BK288" s="105">
        <f>ROUND(I288*H288,2)</f>
        <v>0</v>
      </c>
      <c r="BL288" s="18" t="s">
        <v>367</v>
      </c>
      <c r="BM288" s="183" t="s">
        <v>499</v>
      </c>
    </row>
    <row r="289" spans="1:65" s="13" customFormat="1" x14ac:dyDescent="0.1">
      <c r="B289" s="184"/>
      <c r="D289" s="185" t="s">
        <v>280</v>
      </c>
      <c r="E289" s="186" t="s">
        <v>1</v>
      </c>
      <c r="F289" s="187" t="s">
        <v>234</v>
      </c>
      <c r="H289" s="188">
        <v>704.39</v>
      </c>
      <c r="I289" s="189"/>
      <c r="L289" s="184"/>
      <c r="M289" s="190"/>
      <c r="N289" s="191"/>
      <c r="O289" s="191"/>
      <c r="P289" s="191"/>
      <c r="Q289" s="191"/>
      <c r="R289" s="191"/>
      <c r="S289" s="191"/>
      <c r="T289" s="192"/>
      <c r="AT289" s="186" t="s">
        <v>280</v>
      </c>
      <c r="AU289" s="186" t="s">
        <v>88</v>
      </c>
      <c r="AV289" s="13" t="s">
        <v>88</v>
      </c>
      <c r="AW289" s="13" t="s">
        <v>29</v>
      </c>
      <c r="AX289" s="13" t="s">
        <v>75</v>
      </c>
      <c r="AY289" s="186" t="s">
        <v>271</v>
      </c>
    </row>
    <row r="290" spans="1:65" s="14" customFormat="1" x14ac:dyDescent="0.1">
      <c r="B290" s="193"/>
      <c r="D290" s="185" t="s">
        <v>280</v>
      </c>
      <c r="E290" s="194" t="s">
        <v>1</v>
      </c>
      <c r="F290" s="195" t="s">
        <v>282</v>
      </c>
      <c r="H290" s="196">
        <v>704.39</v>
      </c>
      <c r="I290" s="197"/>
      <c r="L290" s="193"/>
      <c r="M290" s="198"/>
      <c r="N290" s="199"/>
      <c r="O290" s="199"/>
      <c r="P290" s="199"/>
      <c r="Q290" s="199"/>
      <c r="R290" s="199"/>
      <c r="S290" s="199"/>
      <c r="T290" s="200"/>
      <c r="AT290" s="194" t="s">
        <v>280</v>
      </c>
      <c r="AU290" s="194" t="s">
        <v>88</v>
      </c>
      <c r="AV290" s="14" t="s">
        <v>278</v>
      </c>
      <c r="AW290" s="14" t="s">
        <v>29</v>
      </c>
      <c r="AX290" s="14" t="s">
        <v>82</v>
      </c>
      <c r="AY290" s="194" t="s">
        <v>271</v>
      </c>
    </row>
    <row r="291" spans="1:65" s="2" customFormat="1" ht="21.75" customHeight="1" x14ac:dyDescent="0.15">
      <c r="A291" s="35"/>
      <c r="B291" s="141"/>
      <c r="C291" s="172" t="s">
        <v>500</v>
      </c>
      <c r="D291" s="172" t="s">
        <v>274</v>
      </c>
      <c r="E291" s="173" t="s">
        <v>501</v>
      </c>
      <c r="F291" s="174" t="s">
        <v>502</v>
      </c>
      <c r="G291" s="175" t="s">
        <v>277</v>
      </c>
      <c r="H291" s="176">
        <v>440.9</v>
      </c>
      <c r="I291" s="177"/>
      <c r="J291" s="176">
        <f>ROUND(I291*H291,2)</f>
        <v>0</v>
      </c>
      <c r="K291" s="178"/>
      <c r="L291" s="36"/>
      <c r="M291" s="179" t="s">
        <v>1</v>
      </c>
      <c r="N291" s="180" t="s">
        <v>41</v>
      </c>
      <c r="O291" s="61"/>
      <c r="P291" s="181">
        <f>O291*H291</f>
        <v>0</v>
      </c>
      <c r="Q291" s="181">
        <v>0</v>
      </c>
      <c r="R291" s="181">
        <f>Q291*H291</f>
        <v>0</v>
      </c>
      <c r="S291" s="181">
        <v>4.4999999999999998E-2</v>
      </c>
      <c r="T291" s="182">
        <f>S291*H291</f>
        <v>19.840499999999999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367</v>
      </c>
      <c r="AT291" s="183" t="s">
        <v>274</v>
      </c>
      <c r="AU291" s="183" t="s">
        <v>88</v>
      </c>
      <c r="AY291" s="18" t="s">
        <v>271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88</v>
      </c>
      <c r="BK291" s="105">
        <f>ROUND(I291*H291,2)</f>
        <v>0</v>
      </c>
      <c r="BL291" s="18" t="s">
        <v>367</v>
      </c>
      <c r="BM291" s="183" t="s">
        <v>503</v>
      </c>
    </row>
    <row r="292" spans="1:65" s="13" customFormat="1" x14ac:dyDescent="0.1">
      <c r="B292" s="184"/>
      <c r="D292" s="185" t="s">
        <v>280</v>
      </c>
      <c r="E292" s="186" t="s">
        <v>1</v>
      </c>
      <c r="F292" s="187" t="s">
        <v>504</v>
      </c>
      <c r="H292" s="188">
        <v>440.9</v>
      </c>
      <c r="I292" s="189"/>
      <c r="L292" s="184"/>
      <c r="M292" s="190"/>
      <c r="N292" s="191"/>
      <c r="O292" s="191"/>
      <c r="P292" s="191"/>
      <c r="Q292" s="191"/>
      <c r="R292" s="191"/>
      <c r="S292" s="191"/>
      <c r="T292" s="192"/>
      <c r="AT292" s="186" t="s">
        <v>280</v>
      </c>
      <c r="AU292" s="186" t="s">
        <v>88</v>
      </c>
      <c r="AV292" s="13" t="s">
        <v>88</v>
      </c>
      <c r="AW292" s="13" t="s">
        <v>29</v>
      </c>
      <c r="AX292" s="13" t="s">
        <v>75</v>
      </c>
      <c r="AY292" s="186" t="s">
        <v>271</v>
      </c>
    </row>
    <row r="293" spans="1:65" s="14" customFormat="1" x14ac:dyDescent="0.1">
      <c r="B293" s="193"/>
      <c r="D293" s="185" t="s">
        <v>280</v>
      </c>
      <c r="E293" s="194" t="s">
        <v>1</v>
      </c>
      <c r="F293" s="195" t="s">
        <v>282</v>
      </c>
      <c r="H293" s="196">
        <v>440.9</v>
      </c>
      <c r="I293" s="197"/>
      <c r="L293" s="193"/>
      <c r="M293" s="198"/>
      <c r="N293" s="199"/>
      <c r="O293" s="199"/>
      <c r="P293" s="199"/>
      <c r="Q293" s="199"/>
      <c r="R293" s="199"/>
      <c r="S293" s="199"/>
      <c r="T293" s="200"/>
      <c r="AT293" s="194" t="s">
        <v>280</v>
      </c>
      <c r="AU293" s="194" t="s">
        <v>88</v>
      </c>
      <c r="AV293" s="14" t="s">
        <v>278</v>
      </c>
      <c r="AW293" s="14" t="s">
        <v>29</v>
      </c>
      <c r="AX293" s="14" t="s">
        <v>82</v>
      </c>
      <c r="AY293" s="194" t="s">
        <v>271</v>
      </c>
    </row>
    <row r="294" spans="1:65" s="12" customFormat="1" ht="22.9" customHeight="1" x14ac:dyDescent="0.15">
      <c r="B294" s="159"/>
      <c r="D294" s="160" t="s">
        <v>74</v>
      </c>
      <c r="E294" s="170" t="s">
        <v>505</v>
      </c>
      <c r="F294" s="170" t="s">
        <v>506</v>
      </c>
      <c r="I294" s="162"/>
      <c r="J294" s="171">
        <f>BK294</f>
        <v>0</v>
      </c>
      <c r="L294" s="159"/>
      <c r="M294" s="164"/>
      <c r="N294" s="165"/>
      <c r="O294" s="165"/>
      <c r="P294" s="166">
        <f>SUM(P295:P297)</f>
        <v>0</v>
      </c>
      <c r="Q294" s="165"/>
      <c r="R294" s="166">
        <f>SUM(R295:R297)</f>
        <v>0</v>
      </c>
      <c r="S294" s="165"/>
      <c r="T294" s="167">
        <f>SUM(T295:T297)</f>
        <v>3.8175599999999998</v>
      </c>
      <c r="AR294" s="160" t="s">
        <v>88</v>
      </c>
      <c r="AT294" s="168" t="s">
        <v>74</v>
      </c>
      <c r="AU294" s="168" t="s">
        <v>82</v>
      </c>
      <c r="AY294" s="160" t="s">
        <v>271</v>
      </c>
      <c r="BK294" s="169">
        <f>SUM(BK295:BK297)</f>
        <v>0</v>
      </c>
    </row>
    <row r="295" spans="1:65" s="2" customFormat="1" ht="33" customHeight="1" x14ac:dyDescent="0.15">
      <c r="A295" s="35"/>
      <c r="B295" s="141"/>
      <c r="C295" s="172" t="s">
        <v>507</v>
      </c>
      <c r="D295" s="172" t="s">
        <v>274</v>
      </c>
      <c r="E295" s="173" t="s">
        <v>508</v>
      </c>
      <c r="F295" s="174" t="s">
        <v>509</v>
      </c>
      <c r="G295" s="175" t="s">
        <v>277</v>
      </c>
      <c r="H295" s="176">
        <v>131.63999999999999</v>
      </c>
      <c r="I295" s="177"/>
      <c r="J295" s="176">
        <f>ROUND(I295*H295,2)</f>
        <v>0</v>
      </c>
      <c r="K295" s="178"/>
      <c r="L295" s="36"/>
      <c r="M295" s="179" t="s">
        <v>1</v>
      </c>
      <c r="N295" s="180" t="s">
        <v>41</v>
      </c>
      <c r="O295" s="61"/>
      <c r="P295" s="181">
        <f>O295*H295</f>
        <v>0</v>
      </c>
      <c r="Q295" s="181">
        <v>0</v>
      </c>
      <c r="R295" s="181">
        <f>Q295*H295</f>
        <v>0</v>
      </c>
      <c r="S295" s="181">
        <v>2.9000000000000001E-2</v>
      </c>
      <c r="T295" s="182">
        <f>S295*H295</f>
        <v>3.8175599999999998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367</v>
      </c>
      <c r="AT295" s="183" t="s">
        <v>274</v>
      </c>
      <c r="AU295" s="183" t="s">
        <v>88</v>
      </c>
      <c r="AY295" s="18" t="s">
        <v>271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88</v>
      </c>
      <c r="BK295" s="105">
        <f>ROUND(I295*H295,2)</f>
        <v>0</v>
      </c>
      <c r="BL295" s="18" t="s">
        <v>367</v>
      </c>
      <c r="BM295" s="183" t="s">
        <v>510</v>
      </c>
    </row>
    <row r="296" spans="1:65" s="13" customFormat="1" x14ac:dyDescent="0.1">
      <c r="B296" s="184"/>
      <c r="D296" s="185" t="s">
        <v>280</v>
      </c>
      <c r="E296" s="186" t="s">
        <v>1</v>
      </c>
      <c r="F296" s="187" t="s">
        <v>511</v>
      </c>
      <c r="H296" s="188">
        <v>131.63999999999999</v>
      </c>
      <c r="I296" s="189"/>
      <c r="L296" s="184"/>
      <c r="M296" s="190"/>
      <c r="N296" s="191"/>
      <c r="O296" s="191"/>
      <c r="P296" s="191"/>
      <c r="Q296" s="191"/>
      <c r="R296" s="191"/>
      <c r="S296" s="191"/>
      <c r="T296" s="192"/>
      <c r="AT296" s="186" t="s">
        <v>280</v>
      </c>
      <c r="AU296" s="186" t="s">
        <v>88</v>
      </c>
      <c r="AV296" s="13" t="s">
        <v>88</v>
      </c>
      <c r="AW296" s="13" t="s">
        <v>29</v>
      </c>
      <c r="AX296" s="13" t="s">
        <v>75</v>
      </c>
      <c r="AY296" s="186" t="s">
        <v>271</v>
      </c>
    </row>
    <row r="297" spans="1:65" s="14" customFormat="1" x14ac:dyDescent="0.1">
      <c r="B297" s="193"/>
      <c r="D297" s="185" t="s">
        <v>280</v>
      </c>
      <c r="E297" s="194" t="s">
        <v>1</v>
      </c>
      <c r="F297" s="195" t="s">
        <v>282</v>
      </c>
      <c r="H297" s="196">
        <v>131.63999999999999</v>
      </c>
      <c r="I297" s="197"/>
      <c r="L297" s="193"/>
      <c r="M297" s="198"/>
      <c r="N297" s="199"/>
      <c r="O297" s="199"/>
      <c r="P297" s="199"/>
      <c r="Q297" s="199"/>
      <c r="R297" s="199"/>
      <c r="S297" s="199"/>
      <c r="T297" s="200"/>
      <c r="AT297" s="194" t="s">
        <v>280</v>
      </c>
      <c r="AU297" s="194" t="s">
        <v>88</v>
      </c>
      <c r="AV297" s="14" t="s">
        <v>278</v>
      </c>
      <c r="AW297" s="14" t="s">
        <v>29</v>
      </c>
      <c r="AX297" s="14" t="s">
        <v>82</v>
      </c>
      <c r="AY297" s="194" t="s">
        <v>271</v>
      </c>
    </row>
    <row r="298" spans="1:65" s="12" customFormat="1" ht="22.9" customHeight="1" x14ac:dyDescent="0.15">
      <c r="B298" s="159"/>
      <c r="D298" s="160" t="s">
        <v>74</v>
      </c>
      <c r="E298" s="170" t="s">
        <v>512</v>
      </c>
      <c r="F298" s="170" t="s">
        <v>513</v>
      </c>
      <c r="I298" s="162"/>
      <c r="J298" s="171">
        <f>BK298</f>
        <v>0</v>
      </c>
      <c r="L298" s="159"/>
      <c r="M298" s="164"/>
      <c r="N298" s="165"/>
      <c r="O298" s="165"/>
      <c r="P298" s="166">
        <f>SUM(P299:P311)</f>
        <v>0</v>
      </c>
      <c r="Q298" s="165"/>
      <c r="R298" s="166">
        <f>SUM(R299:R311)</f>
        <v>0</v>
      </c>
      <c r="S298" s="165"/>
      <c r="T298" s="167">
        <f>SUM(T299:T311)</f>
        <v>0.42351719999999998</v>
      </c>
      <c r="AR298" s="160" t="s">
        <v>88</v>
      </c>
      <c r="AT298" s="168" t="s">
        <v>74</v>
      </c>
      <c r="AU298" s="168" t="s">
        <v>82</v>
      </c>
      <c r="AY298" s="160" t="s">
        <v>271</v>
      </c>
      <c r="BK298" s="169">
        <f>SUM(BK299:BK311)</f>
        <v>0</v>
      </c>
    </row>
    <row r="299" spans="1:65" s="2" customFormat="1" ht="33" customHeight="1" x14ac:dyDescent="0.15">
      <c r="A299" s="35"/>
      <c r="B299" s="141"/>
      <c r="C299" s="172" t="s">
        <v>514</v>
      </c>
      <c r="D299" s="172" t="s">
        <v>274</v>
      </c>
      <c r="E299" s="173" t="s">
        <v>515</v>
      </c>
      <c r="F299" s="174" t="s">
        <v>516</v>
      </c>
      <c r="G299" s="175" t="s">
        <v>319</v>
      </c>
      <c r="H299" s="176">
        <v>103.74</v>
      </c>
      <c r="I299" s="177"/>
      <c r="J299" s="176">
        <f>ROUND(I299*H299,2)</f>
        <v>0</v>
      </c>
      <c r="K299" s="178"/>
      <c r="L299" s="36"/>
      <c r="M299" s="179" t="s">
        <v>1</v>
      </c>
      <c r="N299" s="180" t="s">
        <v>41</v>
      </c>
      <c r="O299" s="61"/>
      <c r="P299" s="181">
        <f>O299*H299</f>
        <v>0</v>
      </c>
      <c r="Q299" s="181">
        <v>0</v>
      </c>
      <c r="R299" s="181">
        <f>Q299*H299</f>
        <v>0</v>
      </c>
      <c r="S299" s="181">
        <v>3.3E-3</v>
      </c>
      <c r="T299" s="182">
        <f>S299*H299</f>
        <v>0.34234199999999998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3" t="s">
        <v>367</v>
      </c>
      <c r="AT299" s="183" t="s">
        <v>274</v>
      </c>
      <c r="AU299" s="183" t="s">
        <v>88</v>
      </c>
      <c r="AY299" s="18" t="s">
        <v>271</v>
      </c>
      <c r="BE299" s="105">
        <f>IF(N299="základná",J299,0)</f>
        <v>0</v>
      </c>
      <c r="BF299" s="105">
        <f>IF(N299="znížená",J299,0)</f>
        <v>0</v>
      </c>
      <c r="BG299" s="105">
        <f>IF(N299="zákl. prenesená",J299,0)</f>
        <v>0</v>
      </c>
      <c r="BH299" s="105">
        <f>IF(N299="zníž. prenesená",J299,0)</f>
        <v>0</v>
      </c>
      <c r="BI299" s="105">
        <f>IF(N299="nulová",J299,0)</f>
        <v>0</v>
      </c>
      <c r="BJ299" s="18" t="s">
        <v>88</v>
      </c>
      <c r="BK299" s="105">
        <f>ROUND(I299*H299,2)</f>
        <v>0</v>
      </c>
      <c r="BL299" s="18" t="s">
        <v>367</v>
      </c>
      <c r="BM299" s="183" t="s">
        <v>517</v>
      </c>
    </row>
    <row r="300" spans="1:65" s="13" customFormat="1" x14ac:dyDescent="0.1">
      <c r="B300" s="184"/>
      <c r="D300" s="185" t="s">
        <v>280</v>
      </c>
      <c r="E300" s="186" t="s">
        <v>1</v>
      </c>
      <c r="F300" s="187" t="s">
        <v>518</v>
      </c>
      <c r="H300" s="188">
        <v>103.74</v>
      </c>
      <c r="I300" s="189"/>
      <c r="L300" s="184"/>
      <c r="M300" s="190"/>
      <c r="N300" s="191"/>
      <c r="O300" s="191"/>
      <c r="P300" s="191"/>
      <c r="Q300" s="191"/>
      <c r="R300" s="191"/>
      <c r="S300" s="191"/>
      <c r="T300" s="192"/>
      <c r="AT300" s="186" t="s">
        <v>280</v>
      </c>
      <c r="AU300" s="186" t="s">
        <v>88</v>
      </c>
      <c r="AV300" s="13" t="s">
        <v>88</v>
      </c>
      <c r="AW300" s="13" t="s">
        <v>29</v>
      </c>
      <c r="AX300" s="13" t="s">
        <v>75</v>
      </c>
      <c r="AY300" s="186" t="s">
        <v>271</v>
      </c>
    </row>
    <row r="301" spans="1:65" s="14" customFormat="1" x14ac:dyDescent="0.1">
      <c r="B301" s="193"/>
      <c r="D301" s="185" t="s">
        <v>280</v>
      </c>
      <c r="E301" s="194" t="s">
        <v>1</v>
      </c>
      <c r="F301" s="195" t="s">
        <v>282</v>
      </c>
      <c r="H301" s="196">
        <v>103.74</v>
      </c>
      <c r="I301" s="197"/>
      <c r="L301" s="193"/>
      <c r="M301" s="198"/>
      <c r="N301" s="199"/>
      <c r="O301" s="199"/>
      <c r="P301" s="199"/>
      <c r="Q301" s="199"/>
      <c r="R301" s="199"/>
      <c r="S301" s="199"/>
      <c r="T301" s="200"/>
      <c r="AT301" s="194" t="s">
        <v>280</v>
      </c>
      <c r="AU301" s="194" t="s">
        <v>88</v>
      </c>
      <c r="AV301" s="14" t="s">
        <v>278</v>
      </c>
      <c r="AW301" s="14" t="s">
        <v>29</v>
      </c>
      <c r="AX301" s="14" t="s">
        <v>82</v>
      </c>
      <c r="AY301" s="194" t="s">
        <v>271</v>
      </c>
    </row>
    <row r="302" spans="1:65" s="2" customFormat="1" ht="21.75" customHeight="1" x14ac:dyDescent="0.15">
      <c r="A302" s="35"/>
      <c r="B302" s="141"/>
      <c r="C302" s="172" t="s">
        <v>519</v>
      </c>
      <c r="D302" s="172" t="s">
        <v>274</v>
      </c>
      <c r="E302" s="173" t="s">
        <v>520</v>
      </c>
      <c r="F302" s="174" t="s">
        <v>521</v>
      </c>
      <c r="G302" s="175" t="s">
        <v>319</v>
      </c>
      <c r="H302" s="176">
        <v>26.48</v>
      </c>
      <c r="I302" s="177"/>
      <c r="J302" s="176">
        <f>ROUND(I302*H302,2)</f>
        <v>0</v>
      </c>
      <c r="K302" s="178"/>
      <c r="L302" s="36"/>
      <c r="M302" s="179" t="s">
        <v>1</v>
      </c>
      <c r="N302" s="180" t="s">
        <v>41</v>
      </c>
      <c r="O302" s="61"/>
      <c r="P302" s="181">
        <f>O302*H302</f>
        <v>0</v>
      </c>
      <c r="Q302" s="181">
        <v>0</v>
      </c>
      <c r="R302" s="181">
        <f>Q302*H302</f>
        <v>0</v>
      </c>
      <c r="S302" s="181">
        <v>1.3500000000000001E-3</v>
      </c>
      <c r="T302" s="182">
        <f>S302*H302</f>
        <v>3.5748000000000002E-2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3" t="s">
        <v>367</v>
      </c>
      <c r="AT302" s="183" t="s">
        <v>274</v>
      </c>
      <c r="AU302" s="183" t="s">
        <v>88</v>
      </c>
      <c r="AY302" s="18" t="s">
        <v>271</v>
      </c>
      <c r="BE302" s="105">
        <f>IF(N302="základná",J302,0)</f>
        <v>0</v>
      </c>
      <c r="BF302" s="105">
        <f>IF(N302="znížená",J302,0)</f>
        <v>0</v>
      </c>
      <c r="BG302" s="105">
        <f>IF(N302="zákl. prenesená",J302,0)</f>
        <v>0</v>
      </c>
      <c r="BH302" s="105">
        <f>IF(N302="zníž. prenesená",J302,0)</f>
        <v>0</v>
      </c>
      <c r="BI302" s="105">
        <f>IF(N302="nulová",J302,0)</f>
        <v>0</v>
      </c>
      <c r="BJ302" s="18" t="s">
        <v>88</v>
      </c>
      <c r="BK302" s="105">
        <f>ROUND(I302*H302,2)</f>
        <v>0</v>
      </c>
      <c r="BL302" s="18" t="s">
        <v>367</v>
      </c>
      <c r="BM302" s="183" t="s">
        <v>522</v>
      </c>
    </row>
    <row r="303" spans="1:65" s="13" customFormat="1" x14ac:dyDescent="0.1">
      <c r="B303" s="184"/>
      <c r="D303" s="185" t="s">
        <v>280</v>
      </c>
      <c r="E303" s="186" t="s">
        <v>1</v>
      </c>
      <c r="F303" s="187" t="s">
        <v>523</v>
      </c>
      <c r="H303" s="188">
        <v>0.6</v>
      </c>
      <c r="I303" s="189"/>
      <c r="L303" s="184"/>
      <c r="M303" s="190"/>
      <c r="N303" s="191"/>
      <c r="O303" s="191"/>
      <c r="P303" s="191"/>
      <c r="Q303" s="191"/>
      <c r="R303" s="191"/>
      <c r="S303" s="191"/>
      <c r="T303" s="192"/>
      <c r="AT303" s="186" t="s">
        <v>280</v>
      </c>
      <c r="AU303" s="186" t="s">
        <v>88</v>
      </c>
      <c r="AV303" s="13" t="s">
        <v>88</v>
      </c>
      <c r="AW303" s="13" t="s">
        <v>29</v>
      </c>
      <c r="AX303" s="13" t="s">
        <v>75</v>
      </c>
      <c r="AY303" s="186" t="s">
        <v>271</v>
      </c>
    </row>
    <row r="304" spans="1:65" s="13" customFormat="1" x14ac:dyDescent="0.1">
      <c r="B304" s="184"/>
      <c r="D304" s="185" t="s">
        <v>280</v>
      </c>
      <c r="E304" s="186" t="s">
        <v>1</v>
      </c>
      <c r="F304" s="187" t="s">
        <v>524</v>
      </c>
      <c r="H304" s="188">
        <v>3</v>
      </c>
      <c r="I304" s="189"/>
      <c r="L304" s="184"/>
      <c r="M304" s="190"/>
      <c r="N304" s="191"/>
      <c r="O304" s="191"/>
      <c r="P304" s="191"/>
      <c r="Q304" s="191"/>
      <c r="R304" s="191"/>
      <c r="S304" s="191"/>
      <c r="T304" s="192"/>
      <c r="AT304" s="186" t="s">
        <v>280</v>
      </c>
      <c r="AU304" s="186" t="s">
        <v>88</v>
      </c>
      <c r="AV304" s="13" t="s">
        <v>88</v>
      </c>
      <c r="AW304" s="13" t="s">
        <v>29</v>
      </c>
      <c r="AX304" s="13" t="s">
        <v>75</v>
      </c>
      <c r="AY304" s="186" t="s">
        <v>271</v>
      </c>
    </row>
    <row r="305" spans="1:65" s="13" customFormat="1" x14ac:dyDescent="0.1">
      <c r="B305" s="184"/>
      <c r="D305" s="185" t="s">
        <v>280</v>
      </c>
      <c r="E305" s="186" t="s">
        <v>1</v>
      </c>
      <c r="F305" s="187" t="s">
        <v>525</v>
      </c>
      <c r="H305" s="188">
        <v>5.8</v>
      </c>
      <c r="I305" s="189"/>
      <c r="L305" s="184"/>
      <c r="M305" s="190"/>
      <c r="N305" s="191"/>
      <c r="O305" s="191"/>
      <c r="P305" s="191"/>
      <c r="Q305" s="191"/>
      <c r="R305" s="191"/>
      <c r="S305" s="191"/>
      <c r="T305" s="192"/>
      <c r="AT305" s="186" t="s">
        <v>280</v>
      </c>
      <c r="AU305" s="186" t="s">
        <v>88</v>
      </c>
      <c r="AV305" s="13" t="s">
        <v>88</v>
      </c>
      <c r="AW305" s="13" t="s">
        <v>29</v>
      </c>
      <c r="AX305" s="13" t="s">
        <v>75</v>
      </c>
      <c r="AY305" s="186" t="s">
        <v>271</v>
      </c>
    </row>
    <row r="306" spans="1:65" s="13" customFormat="1" x14ac:dyDescent="0.1">
      <c r="B306" s="184"/>
      <c r="D306" s="185" t="s">
        <v>280</v>
      </c>
      <c r="E306" s="186" t="s">
        <v>1</v>
      </c>
      <c r="F306" s="187" t="s">
        <v>526</v>
      </c>
      <c r="H306" s="188">
        <v>4.12</v>
      </c>
      <c r="I306" s="189"/>
      <c r="L306" s="184"/>
      <c r="M306" s="190"/>
      <c r="N306" s="191"/>
      <c r="O306" s="191"/>
      <c r="P306" s="191"/>
      <c r="Q306" s="191"/>
      <c r="R306" s="191"/>
      <c r="S306" s="191"/>
      <c r="T306" s="192"/>
      <c r="AT306" s="186" t="s">
        <v>280</v>
      </c>
      <c r="AU306" s="186" t="s">
        <v>88</v>
      </c>
      <c r="AV306" s="13" t="s">
        <v>88</v>
      </c>
      <c r="AW306" s="13" t="s">
        <v>29</v>
      </c>
      <c r="AX306" s="13" t="s">
        <v>75</v>
      </c>
      <c r="AY306" s="186" t="s">
        <v>271</v>
      </c>
    </row>
    <row r="307" spans="1:65" s="13" customFormat="1" x14ac:dyDescent="0.1">
      <c r="B307" s="184"/>
      <c r="D307" s="185" t="s">
        <v>280</v>
      </c>
      <c r="E307" s="186" t="s">
        <v>1</v>
      </c>
      <c r="F307" s="187" t="s">
        <v>527</v>
      </c>
      <c r="H307" s="188">
        <v>12.96</v>
      </c>
      <c r="I307" s="189"/>
      <c r="L307" s="184"/>
      <c r="M307" s="190"/>
      <c r="N307" s="191"/>
      <c r="O307" s="191"/>
      <c r="P307" s="191"/>
      <c r="Q307" s="191"/>
      <c r="R307" s="191"/>
      <c r="S307" s="191"/>
      <c r="T307" s="192"/>
      <c r="AT307" s="186" t="s">
        <v>280</v>
      </c>
      <c r="AU307" s="186" t="s">
        <v>88</v>
      </c>
      <c r="AV307" s="13" t="s">
        <v>88</v>
      </c>
      <c r="AW307" s="13" t="s">
        <v>29</v>
      </c>
      <c r="AX307" s="13" t="s">
        <v>75</v>
      </c>
      <c r="AY307" s="186" t="s">
        <v>271</v>
      </c>
    </row>
    <row r="308" spans="1:65" s="14" customFormat="1" x14ac:dyDescent="0.1">
      <c r="B308" s="193"/>
      <c r="D308" s="185" t="s">
        <v>280</v>
      </c>
      <c r="E308" s="194" t="s">
        <v>1</v>
      </c>
      <c r="F308" s="195" t="s">
        <v>282</v>
      </c>
      <c r="H308" s="196">
        <v>26.48</v>
      </c>
      <c r="I308" s="197"/>
      <c r="L308" s="193"/>
      <c r="M308" s="198"/>
      <c r="N308" s="199"/>
      <c r="O308" s="199"/>
      <c r="P308" s="199"/>
      <c r="Q308" s="199"/>
      <c r="R308" s="199"/>
      <c r="S308" s="199"/>
      <c r="T308" s="200"/>
      <c r="AT308" s="194" t="s">
        <v>280</v>
      </c>
      <c r="AU308" s="194" t="s">
        <v>88</v>
      </c>
      <c r="AV308" s="14" t="s">
        <v>278</v>
      </c>
      <c r="AW308" s="14" t="s">
        <v>29</v>
      </c>
      <c r="AX308" s="14" t="s">
        <v>82</v>
      </c>
      <c r="AY308" s="194" t="s">
        <v>271</v>
      </c>
    </row>
    <row r="309" spans="1:65" s="2" customFormat="1" ht="21.75" customHeight="1" x14ac:dyDescent="0.15">
      <c r="A309" s="35"/>
      <c r="B309" s="141"/>
      <c r="C309" s="172" t="s">
        <v>528</v>
      </c>
      <c r="D309" s="172" t="s">
        <v>274</v>
      </c>
      <c r="E309" s="173" t="s">
        <v>529</v>
      </c>
      <c r="F309" s="174" t="s">
        <v>530</v>
      </c>
      <c r="G309" s="175" t="s">
        <v>319</v>
      </c>
      <c r="H309" s="176">
        <v>13.44</v>
      </c>
      <c r="I309" s="177"/>
      <c r="J309" s="176">
        <f>ROUND(I309*H309,2)</f>
        <v>0</v>
      </c>
      <c r="K309" s="178"/>
      <c r="L309" s="36"/>
      <c r="M309" s="179" t="s">
        <v>1</v>
      </c>
      <c r="N309" s="180" t="s">
        <v>41</v>
      </c>
      <c r="O309" s="61"/>
      <c r="P309" s="181">
        <f>O309*H309</f>
        <v>0</v>
      </c>
      <c r="Q309" s="181">
        <v>0</v>
      </c>
      <c r="R309" s="181">
        <f>Q309*H309</f>
        <v>0</v>
      </c>
      <c r="S309" s="181">
        <v>3.3800000000000002E-3</v>
      </c>
      <c r="T309" s="182">
        <f>S309*H309</f>
        <v>4.5427200000000001E-2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3" t="s">
        <v>367</v>
      </c>
      <c r="AT309" s="183" t="s">
        <v>274</v>
      </c>
      <c r="AU309" s="183" t="s">
        <v>88</v>
      </c>
      <c r="AY309" s="18" t="s">
        <v>271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88</v>
      </c>
      <c r="BK309" s="105">
        <f>ROUND(I309*H309,2)</f>
        <v>0</v>
      </c>
      <c r="BL309" s="18" t="s">
        <v>367</v>
      </c>
      <c r="BM309" s="183" t="s">
        <v>531</v>
      </c>
    </row>
    <row r="310" spans="1:65" s="13" customFormat="1" x14ac:dyDescent="0.1">
      <c r="B310" s="184"/>
      <c r="D310" s="185" t="s">
        <v>280</v>
      </c>
      <c r="E310" s="186" t="s">
        <v>1</v>
      </c>
      <c r="F310" s="187" t="s">
        <v>532</v>
      </c>
      <c r="H310" s="188">
        <v>13.44</v>
      </c>
      <c r="I310" s="189"/>
      <c r="L310" s="184"/>
      <c r="M310" s="190"/>
      <c r="N310" s="191"/>
      <c r="O310" s="191"/>
      <c r="P310" s="191"/>
      <c r="Q310" s="191"/>
      <c r="R310" s="191"/>
      <c r="S310" s="191"/>
      <c r="T310" s="192"/>
      <c r="AT310" s="186" t="s">
        <v>280</v>
      </c>
      <c r="AU310" s="186" t="s">
        <v>88</v>
      </c>
      <c r="AV310" s="13" t="s">
        <v>88</v>
      </c>
      <c r="AW310" s="13" t="s">
        <v>29</v>
      </c>
      <c r="AX310" s="13" t="s">
        <v>75</v>
      </c>
      <c r="AY310" s="186" t="s">
        <v>271</v>
      </c>
    </row>
    <row r="311" spans="1:65" s="14" customFormat="1" x14ac:dyDescent="0.1">
      <c r="B311" s="193"/>
      <c r="D311" s="185" t="s">
        <v>280</v>
      </c>
      <c r="E311" s="194" t="s">
        <v>1</v>
      </c>
      <c r="F311" s="195" t="s">
        <v>282</v>
      </c>
      <c r="H311" s="196">
        <v>13.44</v>
      </c>
      <c r="I311" s="197"/>
      <c r="L311" s="193"/>
      <c r="M311" s="198"/>
      <c r="N311" s="199"/>
      <c r="O311" s="199"/>
      <c r="P311" s="199"/>
      <c r="Q311" s="199"/>
      <c r="R311" s="199"/>
      <c r="S311" s="199"/>
      <c r="T311" s="200"/>
      <c r="AT311" s="194" t="s">
        <v>280</v>
      </c>
      <c r="AU311" s="194" t="s">
        <v>88</v>
      </c>
      <c r="AV311" s="14" t="s">
        <v>278</v>
      </c>
      <c r="AW311" s="14" t="s">
        <v>29</v>
      </c>
      <c r="AX311" s="14" t="s">
        <v>82</v>
      </c>
      <c r="AY311" s="194" t="s">
        <v>271</v>
      </c>
    </row>
    <row r="312" spans="1:65" s="12" customFormat="1" ht="22.9" customHeight="1" x14ac:dyDescent="0.15">
      <c r="B312" s="159"/>
      <c r="D312" s="160" t="s">
        <v>74</v>
      </c>
      <c r="E312" s="170" t="s">
        <v>533</v>
      </c>
      <c r="F312" s="170" t="s">
        <v>534</v>
      </c>
      <c r="I312" s="162"/>
      <c r="J312" s="171">
        <f>BK312</f>
        <v>0</v>
      </c>
      <c r="L312" s="159"/>
      <c r="M312" s="164"/>
      <c r="N312" s="165"/>
      <c r="O312" s="165"/>
      <c r="P312" s="166">
        <f>SUM(P313:P321)</f>
        <v>0</v>
      </c>
      <c r="Q312" s="165"/>
      <c r="R312" s="166">
        <f>SUM(R313:R321)</f>
        <v>0</v>
      </c>
      <c r="S312" s="165"/>
      <c r="T312" s="167">
        <f>SUM(T313:T321)</f>
        <v>8.1000000000000003E-2</v>
      </c>
      <c r="AR312" s="160" t="s">
        <v>88</v>
      </c>
      <c r="AT312" s="168" t="s">
        <v>74</v>
      </c>
      <c r="AU312" s="168" t="s">
        <v>82</v>
      </c>
      <c r="AY312" s="160" t="s">
        <v>271</v>
      </c>
      <c r="BK312" s="169">
        <f>SUM(BK313:BK321)</f>
        <v>0</v>
      </c>
    </row>
    <row r="313" spans="1:65" s="2" customFormat="1" ht="21.75" customHeight="1" x14ac:dyDescent="0.15">
      <c r="A313" s="35"/>
      <c r="B313" s="141"/>
      <c r="C313" s="172" t="s">
        <v>535</v>
      </c>
      <c r="D313" s="172" t="s">
        <v>274</v>
      </c>
      <c r="E313" s="173" t="s">
        <v>536</v>
      </c>
      <c r="F313" s="174" t="s">
        <v>537</v>
      </c>
      <c r="G313" s="175" t="s">
        <v>302</v>
      </c>
      <c r="H313" s="176">
        <v>11</v>
      </c>
      <c r="I313" s="177"/>
      <c r="J313" s="176">
        <f>ROUND(I313*H313,2)</f>
        <v>0</v>
      </c>
      <c r="K313" s="178"/>
      <c r="L313" s="36"/>
      <c r="M313" s="179" t="s">
        <v>1</v>
      </c>
      <c r="N313" s="180" t="s">
        <v>41</v>
      </c>
      <c r="O313" s="61"/>
      <c r="P313" s="181">
        <f>O313*H313</f>
        <v>0</v>
      </c>
      <c r="Q313" s="181">
        <v>0</v>
      </c>
      <c r="R313" s="181">
        <f>Q313*H313</f>
        <v>0</v>
      </c>
      <c r="S313" s="181">
        <v>3.0000000000000001E-3</v>
      </c>
      <c r="T313" s="182">
        <f>S313*H313</f>
        <v>3.3000000000000002E-2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3" t="s">
        <v>367</v>
      </c>
      <c r="AT313" s="183" t="s">
        <v>274</v>
      </c>
      <c r="AU313" s="183" t="s">
        <v>88</v>
      </c>
      <c r="AY313" s="18" t="s">
        <v>271</v>
      </c>
      <c r="BE313" s="105">
        <f>IF(N313="základná",J313,0)</f>
        <v>0</v>
      </c>
      <c r="BF313" s="105">
        <f>IF(N313="znížená",J313,0)</f>
        <v>0</v>
      </c>
      <c r="BG313" s="105">
        <f>IF(N313="zákl. prenesená",J313,0)</f>
        <v>0</v>
      </c>
      <c r="BH313" s="105">
        <f>IF(N313="zníž. prenesená",J313,0)</f>
        <v>0</v>
      </c>
      <c r="BI313" s="105">
        <f>IF(N313="nulová",J313,0)</f>
        <v>0</v>
      </c>
      <c r="BJ313" s="18" t="s">
        <v>88</v>
      </c>
      <c r="BK313" s="105">
        <f>ROUND(I313*H313,2)</f>
        <v>0</v>
      </c>
      <c r="BL313" s="18" t="s">
        <v>367</v>
      </c>
      <c r="BM313" s="183" t="s">
        <v>538</v>
      </c>
    </row>
    <row r="314" spans="1:65" s="13" customFormat="1" x14ac:dyDescent="0.1">
      <c r="B314" s="184"/>
      <c r="D314" s="185" t="s">
        <v>280</v>
      </c>
      <c r="E314" s="186" t="s">
        <v>1</v>
      </c>
      <c r="F314" s="187" t="s">
        <v>539</v>
      </c>
      <c r="H314" s="188">
        <v>1</v>
      </c>
      <c r="I314" s="189"/>
      <c r="L314" s="184"/>
      <c r="M314" s="190"/>
      <c r="N314" s="191"/>
      <c r="O314" s="191"/>
      <c r="P314" s="191"/>
      <c r="Q314" s="191"/>
      <c r="R314" s="191"/>
      <c r="S314" s="191"/>
      <c r="T314" s="192"/>
      <c r="AT314" s="186" t="s">
        <v>280</v>
      </c>
      <c r="AU314" s="186" t="s">
        <v>88</v>
      </c>
      <c r="AV314" s="13" t="s">
        <v>88</v>
      </c>
      <c r="AW314" s="13" t="s">
        <v>29</v>
      </c>
      <c r="AX314" s="13" t="s">
        <v>75</v>
      </c>
      <c r="AY314" s="186" t="s">
        <v>271</v>
      </c>
    </row>
    <row r="315" spans="1:65" s="13" customFormat="1" x14ac:dyDescent="0.1">
      <c r="B315" s="184"/>
      <c r="D315" s="185" t="s">
        <v>280</v>
      </c>
      <c r="E315" s="186" t="s">
        <v>1</v>
      </c>
      <c r="F315" s="187" t="s">
        <v>540</v>
      </c>
      <c r="H315" s="188">
        <v>5</v>
      </c>
      <c r="I315" s="189"/>
      <c r="L315" s="184"/>
      <c r="M315" s="190"/>
      <c r="N315" s="191"/>
      <c r="O315" s="191"/>
      <c r="P315" s="191"/>
      <c r="Q315" s="191"/>
      <c r="R315" s="191"/>
      <c r="S315" s="191"/>
      <c r="T315" s="192"/>
      <c r="AT315" s="186" t="s">
        <v>280</v>
      </c>
      <c r="AU315" s="186" t="s">
        <v>88</v>
      </c>
      <c r="AV315" s="13" t="s">
        <v>88</v>
      </c>
      <c r="AW315" s="13" t="s">
        <v>29</v>
      </c>
      <c r="AX315" s="13" t="s">
        <v>75</v>
      </c>
      <c r="AY315" s="186" t="s">
        <v>271</v>
      </c>
    </row>
    <row r="316" spans="1:65" s="13" customFormat="1" x14ac:dyDescent="0.1">
      <c r="B316" s="184"/>
      <c r="D316" s="185" t="s">
        <v>280</v>
      </c>
      <c r="E316" s="186" t="s">
        <v>1</v>
      </c>
      <c r="F316" s="187" t="s">
        <v>541</v>
      </c>
      <c r="H316" s="188">
        <v>5</v>
      </c>
      <c r="I316" s="189"/>
      <c r="L316" s="184"/>
      <c r="M316" s="190"/>
      <c r="N316" s="191"/>
      <c r="O316" s="191"/>
      <c r="P316" s="191"/>
      <c r="Q316" s="191"/>
      <c r="R316" s="191"/>
      <c r="S316" s="191"/>
      <c r="T316" s="192"/>
      <c r="AT316" s="186" t="s">
        <v>280</v>
      </c>
      <c r="AU316" s="186" t="s">
        <v>88</v>
      </c>
      <c r="AV316" s="13" t="s">
        <v>88</v>
      </c>
      <c r="AW316" s="13" t="s">
        <v>29</v>
      </c>
      <c r="AX316" s="13" t="s">
        <v>75</v>
      </c>
      <c r="AY316" s="186" t="s">
        <v>271</v>
      </c>
    </row>
    <row r="317" spans="1:65" s="14" customFormat="1" x14ac:dyDescent="0.1">
      <c r="B317" s="193"/>
      <c r="D317" s="185" t="s">
        <v>280</v>
      </c>
      <c r="E317" s="194" t="s">
        <v>1</v>
      </c>
      <c r="F317" s="195" t="s">
        <v>282</v>
      </c>
      <c r="H317" s="196">
        <v>11</v>
      </c>
      <c r="I317" s="197"/>
      <c r="L317" s="193"/>
      <c r="M317" s="198"/>
      <c r="N317" s="199"/>
      <c r="O317" s="199"/>
      <c r="P317" s="199"/>
      <c r="Q317" s="199"/>
      <c r="R317" s="199"/>
      <c r="S317" s="199"/>
      <c r="T317" s="200"/>
      <c r="AT317" s="194" t="s">
        <v>280</v>
      </c>
      <c r="AU317" s="194" t="s">
        <v>88</v>
      </c>
      <c r="AV317" s="14" t="s">
        <v>278</v>
      </c>
      <c r="AW317" s="14" t="s">
        <v>29</v>
      </c>
      <c r="AX317" s="14" t="s">
        <v>82</v>
      </c>
      <c r="AY317" s="194" t="s">
        <v>271</v>
      </c>
    </row>
    <row r="318" spans="1:65" s="2" customFormat="1" ht="21.75" customHeight="1" x14ac:dyDescent="0.15">
      <c r="A318" s="35"/>
      <c r="B318" s="141"/>
      <c r="C318" s="172" t="s">
        <v>542</v>
      </c>
      <c r="D318" s="172" t="s">
        <v>274</v>
      </c>
      <c r="E318" s="173" t="s">
        <v>543</v>
      </c>
      <c r="F318" s="174" t="s">
        <v>544</v>
      </c>
      <c r="G318" s="175" t="s">
        <v>302</v>
      </c>
      <c r="H318" s="176">
        <v>8</v>
      </c>
      <c r="I318" s="177"/>
      <c r="J318" s="176">
        <f>ROUND(I318*H318,2)</f>
        <v>0</v>
      </c>
      <c r="K318" s="178"/>
      <c r="L318" s="36"/>
      <c r="M318" s="179" t="s">
        <v>1</v>
      </c>
      <c r="N318" s="180" t="s">
        <v>41</v>
      </c>
      <c r="O318" s="61"/>
      <c r="P318" s="181">
        <f>O318*H318</f>
        <v>0</v>
      </c>
      <c r="Q318" s="181">
        <v>0</v>
      </c>
      <c r="R318" s="181">
        <f>Q318*H318</f>
        <v>0</v>
      </c>
      <c r="S318" s="181">
        <v>6.0000000000000001E-3</v>
      </c>
      <c r="T318" s="182">
        <f>S318*H318</f>
        <v>4.8000000000000001E-2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3" t="s">
        <v>367</v>
      </c>
      <c r="AT318" s="183" t="s">
        <v>274</v>
      </c>
      <c r="AU318" s="183" t="s">
        <v>88</v>
      </c>
      <c r="AY318" s="18" t="s">
        <v>271</v>
      </c>
      <c r="BE318" s="105">
        <f>IF(N318="základná",J318,0)</f>
        <v>0</v>
      </c>
      <c r="BF318" s="105">
        <f>IF(N318="znížená",J318,0)</f>
        <v>0</v>
      </c>
      <c r="BG318" s="105">
        <f>IF(N318="zákl. prenesená",J318,0)</f>
        <v>0</v>
      </c>
      <c r="BH318" s="105">
        <f>IF(N318="zníž. prenesená",J318,0)</f>
        <v>0</v>
      </c>
      <c r="BI318" s="105">
        <f>IF(N318="nulová",J318,0)</f>
        <v>0</v>
      </c>
      <c r="BJ318" s="18" t="s">
        <v>88</v>
      </c>
      <c r="BK318" s="105">
        <f>ROUND(I318*H318,2)</f>
        <v>0</v>
      </c>
      <c r="BL318" s="18" t="s">
        <v>367</v>
      </c>
      <c r="BM318" s="183" t="s">
        <v>545</v>
      </c>
    </row>
    <row r="319" spans="1:65" s="13" customFormat="1" x14ac:dyDescent="0.1">
      <c r="B319" s="184"/>
      <c r="D319" s="185" t="s">
        <v>280</v>
      </c>
      <c r="E319" s="186" t="s">
        <v>1</v>
      </c>
      <c r="F319" s="187" t="s">
        <v>546</v>
      </c>
      <c r="H319" s="188">
        <v>2</v>
      </c>
      <c r="I319" s="189"/>
      <c r="L319" s="184"/>
      <c r="M319" s="190"/>
      <c r="N319" s="191"/>
      <c r="O319" s="191"/>
      <c r="P319" s="191"/>
      <c r="Q319" s="191"/>
      <c r="R319" s="191"/>
      <c r="S319" s="191"/>
      <c r="T319" s="192"/>
      <c r="AT319" s="186" t="s">
        <v>280</v>
      </c>
      <c r="AU319" s="186" t="s">
        <v>88</v>
      </c>
      <c r="AV319" s="13" t="s">
        <v>88</v>
      </c>
      <c r="AW319" s="13" t="s">
        <v>29</v>
      </c>
      <c r="AX319" s="13" t="s">
        <v>75</v>
      </c>
      <c r="AY319" s="186" t="s">
        <v>271</v>
      </c>
    </row>
    <row r="320" spans="1:65" s="13" customFormat="1" x14ac:dyDescent="0.1">
      <c r="B320" s="184"/>
      <c r="D320" s="185" t="s">
        <v>280</v>
      </c>
      <c r="E320" s="186" t="s">
        <v>1</v>
      </c>
      <c r="F320" s="187" t="s">
        <v>547</v>
      </c>
      <c r="H320" s="188">
        <v>6</v>
      </c>
      <c r="I320" s="189"/>
      <c r="L320" s="184"/>
      <c r="M320" s="190"/>
      <c r="N320" s="191"/>
      <c r="O320" s="191"/>
      <c r="P320" s="191"/>
      <c r="Q320" s="191"/>
      <c r="R320" s="191"/>
      <c r="S320" s="191"/>
      <c r="T320" s="192"/>
      <c r="AT320" s="186" t="s">
        <v>280</v>
      </c>
      <c r="AU320" s="186" t="s">
        <v>88</v>
      </c>
      <c r="AV320" s="13" t="s">
        <v>88</v>
      </c>
      <c r="AW320" s="13" t="s">
        <v>29</v>
      </c>
      <c r="AX320" s="13" t="s">
        <v>75</v>
      </c>
      <c r="AY320" s="186" t="s">
        <v>271</v>
      </c>
    </row>
    <row r="321" spans="1:65" s="14" customFormat="1" x14ac:dyDescent="0.1">
      <c r="B321" s="193"/>
      <c r="D321" s="185" t="s">
        <v>280</v>
      </c>
      <c r="E321" s="194" t="s">
        <v>1</v>
      </c>
      <c r="F321" s="195" t="s">
        <v>282</v>
      </c>
      <c r="H321" s="196">
        <v>8</v>
      </c>
      <c r="I321" s="197"/>
      <c r="L321" s="193"/>
      <c r="M321" s="198"/>
      <c r="N321" s="199"/>
      <c r="O321" s="199"/>
      <c r="P321" s="199"/>
      <c r="Q321" s="199"/>
      <c r="R321" s="199"/>
      <c r="S321" s="199"/>
      <c r="T321" s="200"/>
      <c r="AT321" s="194" t="s">
        <v>280</v>
      </c>
      <c r="AU321" s="194" t="s">
        <v>88</v>
      </c>
      <c r="AV321" s="14" t="s">
        <v>278</v>
      </c>
      <c r="AW321" s="14" t="s">
        <v>29</v>
      </c>
      <c r="AX321" s="14" t="s">
        <v>82</v>
      </c>
      <c r="AY321" s="194" t="s">
        <v>271</v>
      </c>
    </row>
    <row r="322" spans="1:65" s="12" customFormat="1" ht="22.9" customHeight="1" x14ac:dyDescent="0.15">
      <c r="B322" s="159"/>
      <c r="D322" s="160" t="s">
        <v>74</v>
      </c>
      <c r="E322" s="170" t="s">
        <v>548</v>
      </c>
      <c r="F322" s="170" t="s">
        <v>549</v>
      </c>
      <c r="I322" s="162"/>
      <c r="J322" s="171">
        <f>BK322</f>
        <v>0</v>
      </c>
      <c r="L322" s="159"/>
      <c r="M322" s="164"/>
      <c r="N322" s="165"/>
      <c r="O322" s="165"/>
      <c r="P322" s="166">
        <f>SUM(P323:P328)</f>
        <v>0</v>
      </c>
      <c r="Q322" s="165"/>
      <c r="R322" s="166">
        <f>SUM(R323:R328)</f>
        <v>0</v>
      </c>
      <c r="S322" s="165"/>
      <c r="T322" s="167">
        <f>SUM(T323:T328)</f>
        <v>4.9307299999999996</v>
      </c>
      <c r="AR322" s="160" t="s">
        <v>88</v>
      </c>
      <c r="AT322" s="168" t="s">
        <v>74</v>
      </c>
      <c r="AU322" s="168" t="s">
        <v>82</v>
      </c>
      <c r="AY322" s="160" t="s">
        <v>271</v>
      </c>
      <c r="BK322" s="169">
        <f>SUM(BK323:BK328)</f>
        <v>0</v>
      </c>
    </row>
    <row r="323" spans="1:65" s="2" customFormat="1" ht="21.75" customHeight="1" x14ac:dyDescent="0.15">
      <c r="A323" s="35"/>
      <c r="B323" s="141"/>
      <c r="C323" s="172" t="s">
        <v>550</v>
      </c>
      <c r="D323" s="172" t="s">
        <v>274</v>
      </c>
      <c r="E323" s="173" t="s">
        <v>551</v>
      </c>
      <c r="F323" s="174" t="s">
        <v>552</v>
      </c>
      <c r="G323" s="175" t="s">
        <v>277</v>
      </c>
      <c r="H323" s="176">
        <v>8.3800000000000008</v>
      </c>
      <c r="I323" s="177"/>
      <c r="J323" s="176">
        <f>ROUND(I323*H323,2)</f>
        <v>0</v>
      </c>
      <c r="K323" s="178"/>
      <c r="L323" s="36"/>
      <c r="M323" s="179" t="s">
        <v>1</v>
      </c>
      <c r="N323" s="180" t="s">
        <v>41</v>
      </c>
      <c r="O323" s="61"/>
      <c r="P323" s="181">
        <f>O323*H323</f>
        <v>0</v>
      </c>
      <c r="Q323" s="181">
        <v>0</v>
      </c>
      <c r="R323" s="181">
        <f>Q323*H323</f>
        <v>0</v>
      </c>
      <c r="S323" s="181">
        <v>0</v>
      </c>
      <c r="T323" s="182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3" t="s">
        <v>367</v>
      </c>
      <c r="AT323" s="183" t="s">
        <v>274</v>
      </c>
      <c r="AU323" s="183" t="s">
        <v>88</v>
      </c>
      <c r="AY323" s="18" t="s">
        <v>271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88</v>
      </c>
      <c r="BK323" s="105">
        <f>ROUND(I323*H323,2)</f>
        <v>0</v>
      </c>
      <c r="BL323" s="18" t="s">
        <v>367</v>
      </c>
      <c r="BM323" s="183" t="s">
        <v>553</v>
      </c>
    </row>
    <row r="324" spans="1:65" s="13" customFormat="1" x14ac:dyDescent="0.1">
      <c r="B324" s="184"/>
      <c r="D324" s="185" t="s">
        <v>280</v>
      </c>
      <c r="E324" s="186" t="s">
        <v>1</v>
      </c>
      <c r="F324" s="187" t="s">
        <v>554</v>
      </c>
      <c r="H324" s="188">
        <v>8.3800000000000008</v>
      </c>
      <c r="I324" s="189"/>
      <c r="L324" s="184"/>
      <c r="M324" s="190"/>
      <c r="N324" s="191"/>
      <c r="O324" s="191"/>
      <c r="P324" s="191"/>
      <c r="Q324" s="191"/>
      <c r="R324" s="191"/>
      <c r="S324" s="191"/>
      <c r="T324" s="192"/>
      <c r="AT324" s="186" t="s">
        <v>280</v>
      </c>
      <c r="AU324" s="186" t="s">
        <v>88</v>
      </c>
      <c r="AV324" s="13" t="s">
        <v>88</v>
      </c>
      <c r="AW324" s="13" t="s">
        <v>29</v>
      </c>
      <c r="AX324" s="13" t="s">
        <v>75</v>
      </c>
      <c r="AY324" s="186" t="s">
        <v>271</v>
      </c>
    </row>
    <row r="325" spans="1:65" s="14" customFormat="1" x14ac:dyDescent="0.1">
      <c r="B325" s="193"/>
      <c r="D325" s="185" t="s">
        <v>280</v>
      </c>
      <c r="E325" s="194" t="s">
        <v>1</v>
      </c>
      <c r="F325" s="195" t="s">
        <v>282</v>
      </c>
      <c r="H325" s="196">
        <v>8.3800000000000008</v>
      </c>
      <c r="I325" s="197"/>
      <c r="L325" s="193"/>
      <c r="M325" s="198"/>
      <c r="N325" s="199"/>
      <c r="O325" s="199"/>
      <c r="P325" s="199"/>
      <c r="Q325" s="199"/>
      <c r="R325" s="199"/>
      <c r="S325" s="199"/>
      <c r="T325" s="200"/>
      <c r="AT325" s="194" t="s">
        <v>280</v>
      </c>
      <c r="AU325" s="194" t="s">
        <v>88</v>
      </c>
      <c r="AV325" s="14" t="s">
        <v>278</v>
      </c>
      <c r="AW325" s="14" t="s">
        <v>29</v>
      </c>
      <c r="AX325" s="14" t="s">
        <v>82</v>
      </c>
      <c r="AY325" s="194" t="s">
        <v>271</v>
      </c>
    </row>
    <row r="326" spans="1:65" s="2" customFormat="1" ht="21.75" customHeight="1" x14ac:dyDescent="0.15">
      <c r="A326" s="35"/>
      <c r="B326" s="141"/>
      <c r="C326" s="172" t="s">
        <v>555</v>
      </c>
      <c r="D326" s="172" t="s">
        <v>274</v>
      </c>
      <c r="E326" s="173" t="s">
        <v>556</v>
      </c>
      <c r="F326" s="174" t="s">
        <v>557</v>
      </c>
      <c r="G326" s="175" t="s">
        <v>277</v>
      </c>
      <c r="H326" s="176">
        <v>704.39</v>
      </c>
      <c r="I326" s="177"/>
      <c r="J326" s="176">
        <f>ROUND(I326*H326,2)</f>
        <v>0</v>
      </c>
      <c r="K326" s="178"/>
      <c r="L326" s="36"/>
      <c r="M326" s="179" t="s">
        <v>1</v>
      </c>
      <c r="N326" s="180" t="s">
        <v>41</v>
      </c>
      <c r="O326" s="61"/>
      <c r="P326" s="181">
        <f>O326*H326</f>
        <v>0</v>
      </c>
      <c r="Q326" s="181">
        <v>0</v>
      </c>
      <c r="R326" s="181">
        <f>Q326*H326</f>
        <v>0</v>
      </c>
      <c r="S326" s="181">
        <v>7.0000000000000001E-3</v>
      </c>
      <c r="T326" s="182">
        <f>S326*H326</f>
        <v>4.9307299999999996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3" t="s">
        <v>367</v>
      </c>
      <c r="AT326" s="183" t="s">
        <v>274</v>
      </c>
      <c r="AU326" s="183" t="s">
        <v>88</v>
      </c>
      <c r="AY326" s="18" t="s">
        <v>271</v>
      </c>
      <c r="BE326" s="105">
        <f>IF(N326="základná",J326,0)</f>
        <v>0</v>
      </c>
      <c r="BF326" s="105">
        <f>IF(N326="znížená",J326,0)</f>
        <v>0</v>
      </c>
      <c r="BG326" s="105">
        <f>IF(N326="zákl. prenesená",J326,0)</f>
        <v>0</v>
      </c>
      <c r="BH326" s="105">
        <f>IF(N326="zníž. prenesená",J326,0)</f>
        <v>0</v>
      </c>
      <c r="BI326" s="105">
        <f>IF(N326="nulová",J326,0)</f>
        <v>0</v>
      </c>
      <c r="BJ326" s="18" t="s">
        <v>88</v>
      </c>
      <c r="BK326" s="105">
        <f>ROUND(I326*H326,2)</f>
        <v>0</v>
      </c>
      <c r="BL326" s="18" t="s">
        <v>367</v>
      </c>
      <c r="BM326" s="183" t="s">
        <v>558</v>
      </c>
    </row>
    <row r="327" spans="1:65" s="13" customFormat="1" x14ac:dyDescent="0.1">
      <c r="B327" s="184"/>
      <c r="D327" s="185" t="s">
        <v>280</v>
      </c>
      <c r="E327" s="186" t="s">
        <v>1</v>
      </c>
      <c r="F327" s="187" t="s">
        <v>559</v>
      </c>
      <c r="H327" s="188">
        <v>704.39</v>
      </c>
      <c r="I327" s="189"/>
      <c r="L327" s="184"/>
      <c r="M327" s="190"/>
      <c r="N327" s="191"/>
      <c r="O327" s="191"/>
      <c r="P327" s="191"/>
      <c r="Q327" s="191"/>
      <c r="R327" s="191"/>
      <c r="S327" s="191"/>
      <c r="T327" s="192"/>
      <c r="AT327" s="186" t="s">
        <v>280</v>
      </c>
      <c r="AU327" s="186" t="s">
        <v>88</v>
      </c>
      <c r="AV327" s="13" t="s">
        <v>88</v>
      </c>
      <c r="AW327" s="13" t="s">
        <v>29</v>
      </c>
      <c r="AX327" s="13" t="s">
        <v>75</v>
      </c>
      <c r="AY327" s="186" t="s">
        <v>271</v>
      </c>
    </row>
    <row r="328" spans="1:65" s="14" customFormat="1" x14ac:dyDescent="0.1">
      <c r="B328" s="193"/>
      <c r="D328" s="185" t="s">
        <v>280</v>
      </c>
      <c r="E328" s="194" t="s">
        <v>234</v>
      </c>
      <c r="F328" s="195" t="s">
        <v>282</v>
      </c>
      <c r="H328" s="196">
        <v>704.39</v>
      </c>
      <c r="I328" s="197"/>
      <c r="L328" s="193"/>
      <c r="M328" s="217"/>
      <c r="N328" s="218"/>
      <c r="O328" s="218"/>
      <c r="P328" s="218"/>
      <c r="Q328" s="218"/>
      <c r="R328" s="218"/>
      <c r="S328" s="218"/>
      <c r="T328" s="219"/>
      <c r="AT328" s="194" t="s">
        <v>280</v>
      </c>
      <c r="AU328" s="194" t="s">
        <v>88</v>
      </c>
      <c r="AV328" s="14" t="s">
        <v>278</v>
      </c>
      <c r="AW328" s="14" t="s">
        <v>29</v>
      </c>
      <c r="AX328" s="14" t="s">
        <v>82</v>
      </c>
      <c r="AY328" s="194" t="s">
        <v>271</v>
      </c>
    </row>
    <row r="329" spans="1:65" s="2" customFormat="1" ht="6.95" customHeight="1" x14ac:dyDescent="0.1">
      <c r="A329" s="35"/>
      <c r="B329" s="50"/>
      <c r="C329" s="51"/>
      <c r="D329" s="51"/>
      <c r="E329" s="51"/>
      <c r="F329" s="51"/>
      <c r="G329" s="51"/>
      <c r="H329" s="51"/>
      <c r="I329" s="51"/>
      <c r="J329" s="51"/>
      <c r="K329" s="51"/>
      <c r="L329" s="36"/>
      <c r="M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</row>
  </sheetData>
  <autoFilter ref="C134:K328" xr:uid="{00000000-0009-0000-0000-000001000000}"/>
  <mergeCells count="13">
    <mergeCell ref="E127:H127"/>
    <mergeCell ref="L2:V2"/>
    <mergeCell ref="E123:H123"/>
    <mergeCell ref="E125:H125"/>
    <mergeCell ref="E85:H85"/>
    <mergeCell ref="E87:H87"/>
    <mergeCell ref="E89:H89"/>
    <mergeCell ref="D112:F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295"/>
  <sheetViews>
    <sheetView showGridLines="0" topLeftCell="A129" workbookViewId="0">
      <selection activeCell="X144" sqref="X144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140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2563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J109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ROUND((SUM(BE109:BE111) + SUM(BE133:BE294)),  2)</f>
        <v>0</v>
      </c>
      <c r="G37" s="35"/>
      <c r="H37" s="35"/>
      <c r="I37" s="120">
        <v>0.2</v>
      </c>
      <c r="J37" s="119">
        <f>ROUND(((SUM(BE109:BE111) + SUM(BE133:BE294))*I37),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ROUND((SUM(BF109:BF111) + SUM(BF133:BF294)),  2)</f>
        <v>0</v>
      </c>
      <c r="G38" s="35"/>
      <c r="H38" s="35"/>
      <c r="I38" s="120">
        <v>0.2</v>
      </c>
      <c r="J38" s="119">
        <f>ROUND(((SUM(BF109:BF111) + SUM(BF133:BF294))*I38),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ROUND((SUM(BG109:BG111) + SUM(BG133:BG294)),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ROUND((SUM(BH109:BH111) + SUM(BH133:BH294)),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ROUND((SUM(BI109:BI111) + SUM(BI133:BI294)),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05 - Vykurovanie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247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10" customFormat="1" ht="19.899999999999999" customHeight="1" x14ac:dyDescent="0.1">
      <c r="B100" s="135"/>
      <c r="D100" s="136" t="s">
        <v>880</v>
      </c>
      <c r="E100" s="137"/>
      <c r="F100" s="137"/>
      <c r="G100" s="137"/>
      <c r="H100" s="137"/>
      <c r="I100" s="137"/>
      <c r="J100" s="138">
        <f>J135</f>
        <v>0</v>
      </c>
      <c r="L100" s="135"/>
    </row>
    <row r="101" spans="1:65" s="10" customFormat="1" ht="19.899999999999999" customHeight="1" x14ac:dyDescent="0.1">
      <c r="B101" s="135"/>
      <c r="D101" s="136" t="s">
        <v>2564</v>
      </c>
      <c r="E101" s="137"/>
      <c r="F101" s="137"/>
      <c r="G101" s="137"/>
      <c r="H101" s="137"/>
      <c r="I101" s="137"/>
      <c r="J101" s="138">
        <f>J155</f>
        <v>0</v>
      </c>
      <c r="L101" s="135"/>
    </row>
    <row r="102" spans="1:65" s="10" customFormat="1" ht="19.899999999999999" customHeight="1" x14ac:dyDescent="0.1">
      <c r="B102" s="135"/>
      <c r="D102" s="136" t="s">
        <v>2565</v>
      </c>
      <c r="E102" s="137"/>
      <c r="F102" s="137"/>
      <c r="G102" s="137"/>
      <c r="H102" s="137"/>
      <c r="I102" s="137"/>
      <c r="J102" s="138">
        <f>J162</f>
        <v>0</v>
      </c>
      <c r="L102" s="135"/>
    </row>
    <row r="103" spans="1:65" s="10" customFormat="1" ht="19.899999999999999" customHeight="1" x14ac:dyDescent="0.1">
      <c r="B103" s="135"/>
      <c r="D103" s="136" t="s">
        <v>2566</v>
      </c>
      <c r="E103" s="137"/>
      <c r="F103" s="137"/>
      <c r="G103" s="137"/>
      <c r="H103" s="137"/>
      <c r="I103" s="137"/>
      <c r="J103" s="138">
        <f>J192</f>
        <v>0</v>
      </c>
      <c r="L103" s="135"/>
    </row>
    <row r="104" spans="1:65" s="10" customFormat="1" ht="19.899999999999999" customHeight="1" x14ac:dyDescent="0.1">
      <c r="B104" s="135"/>
      <c r="D104" s="136" t="s">
        <v>2567</v>
      </c>
      <c r="E104" s="137"/>
      <c r="F104" s="137"/>
      <c r="G104" s="137"/>
      <c r="H104" s="137"/>
      <c r="I104" s="137"/>
      <c r="J104" s="138">
        <f>J207</f>
        <v>0</v>
      </c>
      <c r="L104" s="135"/>
    </row>
    <row r="105" spans="1:65" s="10" customFormat="1" ht="19.899999999999999" customHeight="1" x14ac:dyDescent="0.1">
      <c r="B105" s="135"/>
      <c r="D105" s="136" t="s">
        <v>2568</v>
      </c>
      <c r="E105" s="137"/>
      <c r="F105" s="137"/>
      <c r="G105" s="137"/>
      <c r="H105" s="137"/>
      <c r="I105" s="137"/>
      <c r="J105" s="138">
        <f>J238</f>
        <v>0</v>
      </c>
      <c r="L105" s="135"/>
    </row>
    <row r="106" spans="1:65" s="10" customFormat="1" ht="14.85" customHeight="1" x14ac:dyDescent="0.1">
      <c r="B106" s="135"/>
      <c r="D106" s="136" t="s">
        <v>2569</v>
      </c>
      <c r="E106" s="137"/>
      <c r="F106" s="137"/>
      <c r="G106" s="137"/>
      <c r="H106" s="137"/>
      <c r="I106" s="137"/>
      <c r="J106" s="138">
        <f>J286</f>
        <v>0</v>
      </c>
      <c r="L106" s="135"/>
    </row>
    <row r="107" spans="1:65" s="2" customFormat="1" ht="21.75" customHeight="1" x14ac:dyDescent="0.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 x14ac:dyDescent="0.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 x14ac:dyDescent="0.1">
      <c r="A109" s="35"/>
      <c r="B109" s="36"/>
      <c r="C109" s="130" t="s">
        <v>254</v>
      </c>
      <c r="D109" s="35"/>
      <c r="E109" s="35"/>
      <c r="F109" s="35"/>
      <c r="G109" s="35"/>
      <c r="H109" s="35"/>
      <c r="I109" s="35"/>
      <c r="J109" s="139">
        <f>ROUND(J110,2)</f>
        <v>0</v>
      </c>
      <c r="K109" s="35"/>
      <c r="L109" s="45"/>
      <c r="N109" s="140" t="s">
        <v>39</v>
      </c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8" customHeight="1" x14ac:dyDescent="0.1">
      <c r="A110" s="35"/>
      <c r="B110" s="141"/>
      <c r="C110" s="142"/>
      <c r="D110" s="338" t="s">
        <v>255</v>
      </c>
      <c r="E110" s="342"/>
      <c r="F110" s="342"/>
      <c r="G110" s="142"/>
      <c r="H110" s="142"/>
      <c r="I110" s="142"/>
      <c r="J110" s="102">
        <v>0</v>
      </c>
      <c r="K110" s="142"/>
      <c r="L110" s="143"/>
      <c r="M110" s="144"/>
      <c r="N110" s="145" t="s">
        <v>41</v>
      </c>
      <c r="O110" s="144"/>
      <c r="P110" s="144"/>
      <c r="Q110" s="144"/>
      <c r="R110" s="144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4"/>
      <c r="AW110" s="144"/>
      <c r="AX110" s="144"/>
      <c r="AY110" s="146" t="s">
        <v>256</v>
      </c>
      <c r="AZ110" s="144"/>
      <c r="BA110" s="144"/>
      <c r="BB110" s="144"/>
      <c r="BC110" s="144"/>
      <c r="BD110" s="144"/>
      <c r="BE110" s="147">
        <f t="shared" ref="BE110" si="0">IF(N110="základná",J110,0)</f>
        <v>0</v>
      </c>
      <c r="BF110" s="147">
        <f t="shared" ref="BF110" si="1">IF(N110="znížená",J110,0)</f>
        <v>0</v>
      </c>
      <c r="BG110" s="147">
        <f t="shared" ref="BG110" si="2">IF(N110="zákl. prenesená",J110,0)</f>
        <v>0</v>
      </c>
      <c r="BH110" s="147">
        <f t="shared" ref="BH110" si="3">IF(N110="zníž. prenesená",J110,0)</f>
        <v>0</v>
      </c>
      <c r="BI110" s="147">
        <f t="shared" ref="BI110" si="4">IF(N110="nulová",J110,0)</f>
        <v>0</v>
      </c>
      <c r="BJ110" s="146" t="s">
        <v>88</v>
      </c>
      <c r="BK110" s="144"/>
      <c r="BL110" s="144"/>
      <c r="BM110" s="144"/>
    </row>
    <row r="111" spans="1:65" s="2" customFormat="1" x14ac:dyDescent="0.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9.25" customHeight="1" x14ac:dyDescent="0.1">
      <c r="A112" s="35"/>
      <c r="B112" s="36"/>
      <c r="C112" s="109" t="s">
        <v>213</v>
      </c>
      <c r="D112" s="110"/>
      <c r="E112" s="110"/>
      <c r="F112" s="110"/>
      <c r="G112" s="110"/>
      <c r="H112" s="110"/>
      <c r="I112" s="110"/>
      <c r="J112" s="111">
        <f>ROUND(J98+J109,2)</f>
        <v>0</v>
      </c>
      <c r="K112" s="110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 x14ac:dyDescent="0.1">
      <c r="A113" s="35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 x14ac:dyDescent="0.1">
      <c r="A117" s="35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 x14ac:dyDescent="0.1">
      <c r="A118" s="35"/>
      <c r="B118" s="36"/>
      <c r="C118" s="22" t="s">
        <v>257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 x14ac:dyDescent="0.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 x14ac:dyDescent="0.1">
      <c r="A120" s="35"/>
      <c r="B120" s="36"/>
      <c r="C120" s="28" t="s">
        <v>14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 x14ac:dyDescent="0.1">
      <c r="A121" s="35"/>
      <c r="B121" s="36"/>
      <c r="C121" s="35"/>
      <c r="D121" s="35"/>
      <c r="E121" s="340" t="str">
        <f>E7</f>
        <v>Kreatívne cenrum Nitra - Martinský vrch</v>
      </c>
      <c r="F121" s="341"/>
      <c r="G121" s="341"/>
      <c r="H121" s="341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 x14ac:dyDescent="0.1">
      <c r="B122" s="21"/>
      <c r="C122" s="28" t="s">
        <v>228</v>
      </c>
      <c r="L122" s="21"/>
    </row>
    <row r="123" spans="1:31" s="2" customFormat="1" ht="16.5" customHeight="1" x14ac:dyDescent="0.1">
      <c r="A123" s="35"/>
      <c r="B123" s="36"/>
      <c r="C123" s="35"/>
      <c r="D123" s="35"/>
      <c r="E123" s="340" t="s">
        <v>4222</v>
      </c>
      <c r="F123" s="339"/>
      <c r="G123" s="339"/>
      <c r="H123" s="33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 x14ac:dyDescent="0.1">
      <c r="A124" s="35"/>
      <c r="B124" s="36"/>
      <c r="C124" s="28" t="s">
        <v>233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 x14ac:dyDescent="0.1">
      <c r="A125" s="35"/>
      <c r="B125" s="36"/>
      <c r="C125" s="35"/>
      <c r="D125" s="35"/>
      <c r="E125" s="321" t="str">
        <f>E11</f>
        <v>05 - Vykurovanie</v>
      </c>
      <c r="F125" s="339"/>
      <c r="G125" s="339"/>
      <c r="H125" s="33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 x14ac:dyDescent="0.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 x14ac:dyDescent="0.1">
      <c r="A127" s="35"/>
      <c r="B127" s="36"/>
      <c r="C127" s="28" t="s">
        <v>18</v>
      </c>
      <c r="D127" s="35"/>
      <c r="E127" s="35"/>
      <c r="F127" s="26" t="str">
        <f>F14</f>
        <v>Nitra</v>
      </c>
      <c r="G127" s="35"/>
      <c r="H127" s="35"/>
      <c r="I127" s="28" t="s">
        <v>20</v>
      </c>
      <c r="J127" s="58" t="str">
        <f>IF(J14="","",J14)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 x14ac:dyDescent="0.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 x14ac:dyDescent="0.15">
      <c r="A129" s="35"/>
      <c r="B129" s="36"/>
      <c r="C129" s="28" t="s">
        <v>22</v>
      </c>
      <c r="D129" s="35"/>
      <c r="E129" s="35"/>
      <c r="F129" s="26" t="str">
        <f>E17</f>
        <v>Mesto Nitra, Štefánikova tr. 60, 949 01 Nitra</v>
      </c>
      <c r="G129" s="35"/>
      <c r="H129" s="35"/>
      <c r="I129" s="28" t="s">
        <v>28</v>
      </c>
      <c r="J129" s="31" t="str">
        <f>E23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 x14ac:dyDescent="0.15">
      <c r="A130" s="35"/>
      <c r="B130" s="36"/>
      <c r="C130" s="28" t="s">
        <v>26</v>
      </c>
      <c r="D130" s="35"/>
      <c r="E130" s="35"/>
      <c r="F130" s="26" t="str">
        <f>IF(E20="","",E20)</f>
        <v>Vyplň údaj</v>
      </c>
      <c r="G130" s="35"/>
      <c r="H130" s="35"/>
      <c r="I130" s="28" t="s">
        <v>30</v>
      </c>
      <c r="J130" s="31" t="str">
        <f>E26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 x14ac:dyDescent="0.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 x14ac:dyDescent="0.15">
      <c r="A132" s="148"/>
      <c r="B132" s="149"/>
      <c r="C132" s="150" t="s">
        <v>258</v>
      </c>
      <c r="D132" s="151" t="s">
        <v>60</v>
      </c>
      <c r="E132" s="151" t="s">
        <v>56</v>
      </c>
      <c r="F132" s="151" t="s">
        <v>57</v>
      </c>
      <c r="G132" s="151" t="s">
        <v>259</v>
      </c>
      <c r="H132" s="151" t="s">
        <v>260</v>
      </c>
      <c r="I132" s="151" t="s">
        <v>261</v>
      </c>
      <c r="J132" s="152" t="s">
        <v>241</v>
      </c>
      <c r="K132" s="153" t="s">
        <v>262</v>
      </c>
      <c r="L132" s="154"/>
      <c r="M132" s="65" t="s">
        <v>1</v>
      </c>
      <c r="N132" s="66" t="s">
        <v>39</v>
      </c>
      <c r="O132" s="66" t="s">
        <v>263</v>
      </c>
      <c r="P132" s="66" t="s">
        <v>264</v>
      </c>
      <c r="Q132" s="66" t="s">
        <v>265</v>
      </c>
      <c r="R132" s="66" t="s">
        <v>266</v>
      </c>
      <c r="S132" s="66" t="s">
        <v>267</v>
      </c>
      <c r="T132" s="67" t="s">
        <v>268</v>
      </c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</row>
    <row r="133" spans="1:65" s="2" customFormat="1" ht="22.9" customHeight="1" x14ac:dyDescent="0.15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5">
        <f>BK133</f>
        <v>0</v>
      </c>
      <c r="K133" s="35"/>
      <c r="L133" s="36"/>
      <c r="M133" s="68"/>
      <c r="N133" s="59"/>
      <c r="O133" s="69"/>
      <c r="P133" s="156">
        <f>P134</f>
        <v>0</v>
      </c>
      <c r="Q133" s="69"/>
      <c r="R133" s="156">
        <f>R134</f>
        <v>0</v>
      </c>
      <c r="S133" s="69"/>
      <c r="T133" s="157">
        <f>T134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8">
        <f>BK134</f>
        <v>0</v>
      </c>
    </row>
    <row r="134" spans="1:65" s="12" customFormat="1" ht="25.9" customHeight="1" x14ac:dyDescent="0.15">
      <c r="B134" s="159"/>
      <c r="D134" s="160" t="s">
        <v>74</v>
      </c>
      <c r="E134" s="161" t="s">
        <v>469</v>
      </c>
      <c r="F134" s="161" t="s">
        <v>470</v>
      </c>
      <c r="I134" s="162"/>
      <c r="J134" s="163">
        <f>BK134</f>
        <v>0</v>
      </c>
      <c r="L134" s="159"/>
      <c r="M134" s="164"/>
      <c r="N134" s="165"/>
      <c r="O134" s="165"/>
      <c r="P134" s="166">
        <f>P135+P155+P162+P192+P207+P238</f>
        <v>0</v>
      </c>
      <c r="Q134" s="165"/>
      <c r="R134" s="166">
        <f>R135+R155+R162+R192+R207+R238</f>
        <v>0</v>
      </c>
      <c r="S134" s="165"/>
      <c r="T134" s="167">
        <f>T135+T155+T162+T192+T207+T238</f>
        <v>0</v>
      </c>
      <c r="AR134" s="160" t="s">
        <v>88</v>
      </c>
      <c r="AT134" s="168" t="s">
        <v>74</v>
      </c>
      <c r="AU134" s="168" t="s">
        <v>75</v>
      </c>
      <c r="AY134" s="160" t="s">
        <v>271</v>
      </c>
      <c r="BK134" s="169">
        <f>BK135+BK155+BK162+BK192+BK207+BK238</f>
        <v>0</v>
      </c>
    </row>
    <row r="135" spans="1:65" s="12" customFormat="1" ht="22.9" customHeight="1" x14ac:dyDescent="0.15">
      <c r="B135" s="159"/>
      <c r="D135" s="160" t="s">
        <v>74</v>
      </c>
      <c r="E135" s="170" t="s">
        <v>1506</v>
      </c>
      <c r="F135" s="170" t="s">
        <v>1507</v>
      </c>
      <c r="I135" s="162"/>
      <c r="J135" s="171">
        <f>BK135</f>
        <v>0</v>
      </c>
      <c r="L135" s="159"/>
      <c r="M135" s="164"/>
      <c r="N135" s="165"/>
      <c r="O135" s="165"/>
      <c r="P135" s="166">
        <f>SUM(P136:P154)</f>
        <v>0</v>
      </c>
      <c r="Q135" s="165"/>
      <c r="R135" s="166">
        <f>SUM(R136:R154)</f>
        <v>0</v>
      </c>
      <c r="S135" s="165"/>
      <c r="T135" s="167">
        <f>SUM(T136:T154)</f>
        <v>0</v>
      </c>
      <c r="AR135" s="160" t="s">
        <v>88</v>
      </c>
      <c r="AT135" s="168" t="s">
        <v>74</v>
      </c>
      <c r="AU135" s="168" t="s">
        <v>82</v>
      </c>
      <c r="AY135" s="160" t="s">
        <v>271</v>
      </c>
      <c r="BK135" s="169">
        <f>SUM(BK136:BK154)</f>
        <v>0</v>
      </c>
    </row>
    <row r="136" spans="1:65" s="2" customFormat="1" ht="21.75" customHeight="1" x14ac:dyDescent="0.15">
      <c r="A136" s="35"/>
      <c r="B136" s="141"/>
      <c r="C136" s="172" t="s">
        <v>82</v>
      </c>
      <c r="D136" s="172" t="s">
        <v>274</v>
      </c>
      <c r="E136" s="173" t="s">
        <v>2570</v>
      </c>
      <c r="F136" s="174" t="s">
        <v>2571</v>
      </c>
      <c r="G136" s="175" t="s">
        <v>319</v>
      </c>
      <c r="H136" s="176">
        <v>285</v>
      </c>
      <c r="I136" s="177"/>
      <c r="J136" s="176">
        <f t="shared" ref="J136:J154" si="5"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ref="P136:P154" si="6">O136*H136</f>
        <v>0</v>
      </c>
      <c r="Q136" s="181">
        <v>0</v>
      </c>
      <c r="R136" s="181">
        <f t="shared" ref="R136:R154" si="7">Q136*H136</f>
        <v>0</v>
      </c>
      <c r="S136" s="181">
        <v>0</v>
      </c>
      <c r="T136" s="182">
        <f t="shared" ref="T136:T154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367</v>
      </c>
      <c r="AT136" s="183" t="s">
        <v>274</v>
      </c>
      <c r="AU136" s="183" t="s">
        <v>88</v>
      </c>
      <c r="AY136" s="18" t="s">
        <v>271</v>
      </c>
      <c r="BE136" s="105">
        <f t="shared" ref="BE136:BE154" si="9">IF(N136="základná",J136,0)</f>
        <v>0</v>
      </c>
      <c r="BF136" s="105">
        <f t="shared" ref="BF136:BF154" si="10">IF(N136="znížená",J136,0)</f>
        <v>0</v>
      </c>
      <c r="BG136" s="105">
        <f t="shared" ref="BG136:BG154" si="11">IF(N136="zákl. prenesená",J136,0)</f>
        <v>0</v>
      </c>
      <c r="BH136" s="105">
        <f t="shared" ref="BH136:BH154" si="12">IF(N136="zníž. prenesená",J136,0)</f>
        <v>0</v>
      </c>
      <c r="BI136" s="105">
        <f t="shared" ref="BI136:BI154" si="13">IF(N136="nulová",J136,0)</f>
        <v>0</v>
      </c>
      <c r="BJ136" s="18" t="s">
        <v>88</v>
      </c>
      <c r="BK136" s="105">
        <f t="shared" ref="BK136:BK154" si="14">ROUND(I136*H136,2)</f>
        <v>0</v>
      </c>
      <c r="BL136" s="18" t="s">
        <v>367</v>
      </c>
      <c r="BM136" s="183" t="s">
        <v>88</v>
      </c>
    </row>
    <row r="137" spans="1:65" s="2" customFormat="1" ht="16.5" customHeight="1" x14ac:dyDescent="0.15">
      <c r="A137" s="35"/>
      <c r="B137" s="141"/>
      <c r="C137" s="224" t="s">
        <v>88</v>
      </c>
      <c r="D137" s="224" t="s">
        <v>1138</v>
      </c>
      <c r="E137" s="226" t="s">
        <v>2572</v>
      </c>
      <c r="F137" s="227" t="s">
        <v>2573</v>
      </c>
      <c r="G137" s="228" t="s">
        <v>319</v>
      </c>
      <c r="H137" s="229">
        <v>142</v>
      </c>
      <c r="I137" s="230"/>
      <c r="J137" s="229">
        <f t="shared" si="5"/>
        <v>0</v>
      </c>
      <c r="K137" s="231"/>
      <c r="L137" s="232"/>
      <c r="M137" s="233" t="s">
        <v>1</v>
      </c>
      <c r="N137" s="234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478</v>
      </c>
      <c r="AT137" s="183" t="s">
        <v>1138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367</v>
      </c>
      <c r="BM137" s="183" t="s">
        <v>278</v>
      </c>
    </row>
    <row r="138" spans="1:65" s="2" customFormat="1" ht="16.5" customHeight="1" x14ac:dyDescent="0.15">
      <c r="A138" s="35"/>
      <c r="B138" s="141"/>
      <c r="C138" s="224" t="s">
        <v>286</v>
      </c>
      <c r="D138" s="224" t="s">
        <v>1138</v>
      </c>
      <c r="E138" s="226" t="s">
        <v>2574</v>
      </c>
      <c r="F138" s="227" t="s">
        <v>2575</v>
      </c>
      <c r="G138" s="228" t="s">
        <v>319</v>
      </c>
      <c r="H138" s="229">
        <v>143</v>
      </c>
      <c r="I138" s="230"/>
      <c r="J138" s="229">
        <f t="shared" si="5"/>
        <v>0</v>
      </c>
      <c r="K138" s="231"/>
      <c r="L138" s="232"/>
      <c r="M138" s="233" t="s">
        <v>1</v>
      </c>
      <c r="N138" s="234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478</v>
      </c>
      <c r="AT138" s="183" t="s">
        <v>1138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367</v>
      </c>
      <c r="BM138" s="183" t="s">
        <v>304</v>
      </c>
    </row>
    <row r="139" spans="1:65" s="2" customFormat="1" ht="21.75" customHeight="1" x14ac:dyDescent="0.15">
      <c r="A139" s="35"/>
      <c r="B139" s="141"/>
      <c r="C139" s="172" t="s">
        <v>278</v>
      </c>
      <c r="D139" s="172" t="s">
        <v>274</v>
      </c>
      <c r="E139" s="173" t="s">
        <v>2576</v>
      </c>
      <c r="F139" s="174" t="s">
        <v>2577</v>
      </c>
      <c r="G139" s="175" t="s">
        <v>319</v>
      </c>
      <c r="H139" s="176">
        <v>147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367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367</v>
      </c>
      <c r="BM139" s="183" t="s">
        <v>316</v>
      </c>
    </row>
    <row r="140" spans="1:65" s="2" customFormat="1" ht="16.5" customHeight="1" x14ac:dyDescent="0.15">
      <c r="A140" s="35"/>
      <c r="B140" s="141"/>
      <c r="C140" s="224" t="s">
        <v>299</v>
      </c>
      <c r="D140" s="224" t="s">
        <v>1138</v>
      </c>
      <c r="E140" s="226" t="s">
        <v>2578</v>
      </c>
      <c r="F140" s="227" t="s">
        <v>2579</v>
      </c>
      <c r="G140" s="228" t="s">
        <v>319</v>
      </c>
      <c r="H140" s="229">
        <v>147</v>
      </c>
      <c r="I140" s="230"/>
      <c r="J140" s="229">
        <f t="shared" si="5"/>
        <v>0</v>
      </c>
      <c r="K140" s="231"/>
      <c r="L140" s="232"/>
      <c r="M140" s="233" t="s">
        <v>1</v>
      </c>
      <c r="N140" s="234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478</v>
      </c>
      <c r="AT140" s="183" t="s">
        <v>1138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367</v>
      </c>
      <c r="BM140" s="183" t="s">
        <v>115</v>
      </c>
    </row>
    <row r="141" spans="1:65" s="2" customFormat="1" ht="16.5" customHeight="1" x14ac:dyDescent="0.15">
      <c r="A141" s="35"/>
      <c r="B141" s="141"/>
      <c r="C141" s="172" t="s">
        <v>304</v>
      </c>
      <c r="D141" s="172" t="s">
        <v>274</v>
      </c>
      <c r="E141" s="173" t="s">
        <v>2580</v>
      </c>
      <c r="F141" s="174" t="s">
        <v>2581</v>
      </c>
      <c r="G141" s="175" t="s">
        <v>319</v>
      </c>
      <c r="H141" s="176">
        <v>152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367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367</v>
      </c>
      <c r="BM141" s="183" t="s">
        <v>121</v>
      </c>
    </row>
    <row r="142" spans="1:65" s="2" customFormat="1" ht="16.5" customHeight="1" x14ac:dyDescent="0.15">
      <c r="A142" s="35"/>
      <c r="B142" s="141"/>
      <c r="C142" s="224" t="s">
        <v>310</v>
      </c>
      <c r="D142" s="224" t="s">
        <v>1138</v>
      </c>
      <c r="E142" s="226" t="s">
        <v>2582</v>
      </c>
      <c r="F142" s="227" t="s">
        <v>2583</v>
      </c>
      <c r="G142" s="228" t="s">
        <v>319</v>
      </c>
      <c r="H142" s="229">
        <v>152</v>
      </c>
      <c r="I142" s="230"/>
      <c r="J142" s="229">
        <f t="shared" si="5"/>
        <v>0</v>
      </c>
      <c r="K142" s="231"/>
      <c r="L142" s="232"/>
      <c r="M142" s="233" t="s">
        <v>1</v>
      </c>
      <c r="N142" s="234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478</v>
      </c>
      <c r="AT142" s="183" t="s">
        <v>1138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367</v>
      </c>
      <c r="BM142" s="183" t="s">
        <v>127</v>
      </c>
    </row>
    <row r="143" spans="1:65" s="2" customFormat="1" ht="16.5" customHeight="1" x14ac:dyDescent="0.15">
      <c r="A143" s="35"/>
      <c r="B143" s="141"/>
      <c r="C143" s="172" t="s">
        <v>316</v>
      </c>
      <c r="D143" s="172" t="s">
        <v>274</v>
      </c>
      <c r="E143" s="173" t="s">
        <v>2584</v>
      </c>
      <c r="F143" s="174" t="s">
        <v>2585</v>
      </c>
      <c r="G143" s="175" t="s">
        <v>319</v>
      </c>
      <c r="H143" s="176">
        <v>32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367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367</v>
      </c>
      <c r="BM143" s="183" t="s">
        <v>367</v>
      </c>
    </row>
    <row r="144" spans="1:65" s="2" customFormat="1" ht="16.5" customHeight="1" x14ac:dyDescent="0.15">
      <c r="A144" s="35"/>
      <c r="B144" s="141"/>
      <c r="C144" s="224" t="s">
        <v>272</v>
      </c>
      <c r="D144" s="224" t="s">
        <v>1138</v>
      </c>
      <c r="E144" s="226" t="s">
        <v>2586</v>
      </c>
      <c r="F144" s="227" t="s">
        <v>2587</v>
      </c>
      <c r="G144" s="228" t="s">
        <v>319</v>
      </c>
      <c r="H144" s="229">
        <v>32</v>
      </c>
      <c r="I144" s="230"/>
      <c r="J144" s="229">
        <f t="shared" si="5"/>
        <v>0</v>
      </c>
      <c r="K144" s="231"/>
      <c r="L144" s="232"/>
      <c r="M144" s="233" t="s">
        <v>1</v>
      </c>
      <c r="N144" s="234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478</v>
      </c>
      <c r="AT144" s="183" t="s">
        <v>1138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367</v>
      </c>
      <c r="BM144" s="183" t="s">
        <v>379</v>
      </c>
    </row>
    <row r="145" spans="1:65" s="2" customFormat="1" ht="16.5" customHeight="1" x14ac:dyDescent="0.15">
      <c r="A145" s="35"/>
      <c r="B145" s="141"/>
      <c r="C145" s="172" t="s">
        <v>115</v>
      </c>
      <c r="D145" s="172" t="s">
        <v>274</v>
      </c>
      <c r="E145" s="173" t="s">
        <v>2588</v>
      </c>
      <c r="F145" s="174" t="s">
        <v>2589</v>
      </c>
      <c r="G145" s="175" t="s">
        <v>319</v>
      </c>
      <c r="H145" s="176">
        <v>220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367</v>
      </c>
      <c r="AT145" s="183" t="s">
        <v>274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367</v>
      </c>
      <c r="BM145" s="183" t="s">
        <v>7</v>
      </c>
    </row>
    <row r="146" spans="1:65" s="2" customFormat="1" ht="16.5" customHeight="1" x14ac:dyDescent="0.15">
      <c r="A146" s="35"/>
      <c r="B146" s="141"/>
      <c r="C146" s="224" t="s">
        <v>118</v>
      </c>
      <c r="D146" s="224" t="s">
        <v>1138</v>
      </c>
      <c r="E146" s="226" t="s">
        <v>2590</v>
      </c>
      <c r="F146" s="227" t="s">
        <v>2591</v>
      </c>
      <c r="G146" s="228" t="s">
        <v>319</v>
      </c>
      <c r="H146" s="229">
        <v>131</v>
      </c>
      <c r="I146" s="230"/>
      <c r="J146" s="229">
        <f t="shared" si="5"/>
        <v>0</v>
      </c>
      <c r="K146" s="231"/>
      <c r="L146" s="232"/>
      <c r="M146" s="233" t="s">
        <v>1</v>
      </c>
      <c r="N146" s="234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478</v>
      </c>
      <c r="AT146" s="183" t="s">
        <v>1138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367</v>
      </c>
      <c r="BM146" s="183" t="s">
        <v>414</v>
      </c>
    </row>
    <row r="147" spans="1:65" s="2" customFormat="1" ht="21.75" customHeight="1" x14ac:dyDescent="0.15">
      <c r="A147" s="35"/>
      <c r="B147" s="141"/>
      <c r="C147" s="224" t="s">
        <v>121</v>
      </c>
      <c r="D147" s="290" t="s">
        <v>1138</v>
      </c>
      <c r="E147" s="226" t="s">
        <v>2592</v>
      </c>
      <c r="F147" s="227" t="s">
        <v>6746</v>
      </c>
      <c r="G147" s="228" t="s">
        <v>319</v>
      </c>
      <c r="H147" s="229">
        <v>6</v>
      </c>
      <c r="I147" s="230"/>
      <c r="J147" s="229">
        <f t="shared" si="5"/>
        <v>0</v>
      </c>
      <c r="K147" s="231"/>
      <c r="L147" s="232"/>
      <c r="M147" s="233" t="s">
        <v>1</v>
      </c>
      <c r="N147" s="234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478</v>
      </c>
      <c r="AT147" s="183" t="s">
        <v>1138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367</v>
      </c>
      <c r="BM147" s="183" t="s">
        <v>424</v>
      </c>
    </row>
    <row r="148" spans="1:65" s="2" customFormat="1" ht="16.5" customHeight="1" x14ac:dyDescent="0.15">
      <c r="A148" s="35"/>
      <c r="B148" s="141"/>
      <c r="C148" s="224" t="s">
        <v>124</v>
      </c>
      <c r="D148" s="224" t="s">
        <v>1138</v>
      </c>
      <c r="E148" s="226" t="s">
        <v>2593</v>
      </c>
      <c r="F148" s="227" t="s">
        <v>5308</v>
      </c>
      <c r="G148" s="228" t="s">
        <v>319</v>
      </c>
      <c r="H148" s="229">
        <v>34</v>
      </c>
      <c r="I148" s="230"/>
      <c r="J148" s="229">
        <f t="shared" si="5"/>
        <v>0</v>
      </c>
      <c r="K148" s="231"/>
      <c r="L148" s="232"/>
      <c r="M148" s="233" t="s">
        <v>1</v>
      </c>
      <c r="N148" s="234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478</v>
      </c>
      <c r="AT148" s="183" t="s">
        <v>1138</v>
      </c>
      <c r="AU148" s="183" t="s">
        <v>88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367</v>
      </c>
      <c r="BM148" s="183" t="s">
        <v>433</v>
      </c>
    </row>
    <row r="149" spans="1:65" s="2" customFormat="1" ht="21.75" customHeight="1" x14ac:dyDescent="0.15">
      <c r="A149" s="35"/>
      <c r="B149" s="141"/>
      <c r="C149" s="224" t="s">
        <v>127</v>
      </c>
      <c r="D149" s="290" t="s">
        <v>1138</v>
      </c>
      <c r="E149" s="226" t="s">
        <v>2595</v>
      </c>
      <c r="F149" s="227" t="s">
        <v>6745</v>
      </c>
      <c r="G149" s="228" t="s">
        <v>319</v>
      </c>
      <c r="H149" s="229">
        <v>12</v>
      </c>
      <c r="I149" s="230"/>
      <c r="J149" s="229">
        <f t="shared" si="5"/>
        <v>0</v>
      </c>
      <c r="K149" s="231"/>
      <c r="L149" s="232"/>
      <c r="M149" s="233" t="s">
        <v>1</v>
      </c>
      <c r="N149" s="234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478</v>
      </c>
      <c r="AT149" s="183" t="s">
        <v>1138</v>
      </c>
      <c r="AU149" s="183" t="s">
        <v>88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367</v>
      </c>
      <c r="BM149" s="183" t="s">
        <v>441</v>
      </c>
    </row>
    <row r="150" spans="1:65" s="2" customFormat="1" ht="16.5" customHeight="1" x14ac:dyDescent="0.15">
      <c r="A150" s="35"/>
      <c r="B150" s="141"/>
      <c r="C150" s="224" t="s">
        <v>154</v>
      </c>
      <c r="D150" s="224" t="s">
        <v>1138</v>
      </c>
      <c r="E150" s="226" t="s">
        <v>2596</v>
      </c>
      <c r="F150" s="227" t="s">
        <v>5309</v>
      </c>
      <c r="G150" s="228" t="s">
        <v>319</v>
      </c>
      <c r="H150" s="229">
        <v>15</v>
      </c>
      <c r="I150" s="230"/>
      <c r="J150" s="229">
        <f t="shared" si="5"/>
        <v>0</v>
      </c>
      <c r="K150" s="231"/>
      <c r="L150" s="232"/>
      <c r="M150" s="233" t="s">
        <v>1</v>
      </c>
      <c r="N150" s="234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478</v>
      </c>
      <c r="AT150" s="183" t="s">
        <v>1138</v>
      </c>
      <c r="AU150" s="183" t="s">
        <v>88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367</v>
      </c>
      <c r="BM150" s="183" t="s">
        <v>465</v>
      </c>
    </row>
    <row r="151" spans="1:65" s="2" customFormat="1" ht="16.5" customHeight="1" x14ac:dyDescent="0.15">
      <c r="A151" s="35"/>
      <c r="B151" s="141"/>
      <c r="C151" s="224" t="s">
        <v>367</v>
      </c>
      <c r="D151" s="224" t="s">
        <v>1138</v>
      </c>
      <c r="E151" s="226" t="s">
        <v>2598</v>
      </c>
      <c r="F151" s="227" t="s">
        <v>5310</v>
      </c>
      <c r="G151" s="228" t="s">
        <v>319</v>
      </c>
      <c r="H151" s="229">
        <v>16</v>
      </c>
      <c r="I151" s="230"/>
      <c r="J151" s="229">
        <f t="shared" si="5"/>
        <v>0</v>
      </c>
      <c r="K151" s="231"/>
      <c r="L151" s="232"/>
      <c r="M151" s="233" t="s">
        <v>1</v>
      </c>
      <c r="N151" s="234" t="s">
        <v>41</v>
      </c>
      <c r="O151" s="61"/>
      <c r="P151" s="181">
        <f t="shared" si="6"/>
        <v>0</v>
      </c>
      <c r="Q151" s="181">
        <v>0</v>
      </c>
      <c r="R151" s="181">
        <f t="shared" si="7"/>
        <v>0</v>
      </c>
      <c r="S151" s="181">
        <v>0</v>
      </c>
      <c r="T151" s="182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478</v>
      </c>
      <c r="AT151" s="183" t="s">
        <v>1138</v>
      </c>
      <c r="AU151" s="183" t="s">
        <v>88</v>
      </c>
      <c r="AY151" s="18" t="s">
        <v>271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367</v>
      </c>
      <c r="BM151" s="183" t="s">
        <v>478</v>
      </c>
    </row>
    <row r="152" spans="1:65" s="2" customFormat="1" ht="16.5" customHeight="1" x14ac:dyDescent="0.15">
      <c r="A152" s="35"/>
      <c r="B152" s="141"/>
      <c r="C152" s="224" t="s">
        <v>374</v>
      </c>
      <c r="D152" s="224" t="s">
        <v>1138</v>
      </c>
      <c r="E152" s="226" t="s">
        <v>2600</v>
      </c>
      <c r="F152" s="227" t="s">
        <v>5311</v>
      </c>
      <c r="G152" s="228" t="s">
        <v>319</v>
      </c>
      <c r="H152" s="229">
        <v>6</v>
      </c>
      <c r="I152" s="230"/>
      <c r="J152" s="229">
        <f t="shared" si="5"/>
        <v>0</v>
      </c>
      <c r="K152" s="231"/>
      <c r="L152" s="232"/>
      <c r="M152" s="233" t="s">
        <v>1</v>
      </c>
      <c r="N152" s="234" t="s">
        <v>41</v>
      </c>
      <c r="O152" s="61"/>
      <c r="P152" s="181">
        <f t="shared" si="6"/>
        <v>0</v>
      </c>
      <c r="Q152" s="181">
        <v>0</v>
      </c>
      <c r="R152" s="181">
        <f t="shared" si="7"/>
        <v>0</v>
      </c>
      <c r="S152" s="181">
        <v>0</v>
      </c>
      <c r="T152" s="182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478</v>
      </c>
      <c r="AT152" s="183" t="s">
        <v>1138</v>
      </c>
      <c r="AU152" s="183" t="s">
        <v>88</v>
      </c>
      <c r="AY152" s="18" t="s">
        <v>271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367</v>
      </c>
      <c r="BM152" s="183" t="s">
        <v>488</v>
      </c>
    </row>
    <row r="153" spans="1:65" s="2" customFormat="1" ht="16.5" customHeight="1" x14ac:dyDescent="0.15">
      <c r="A153" s="35"/>
      <c r="B153" s="141"/>
      <c r="C153" s="224" t="s">
        <v>379</v>
      </c>
      <c r="D153" s="224" t="s">
        <v>1138</v>
      </c>
      <c r="E153" s="226" t="s">
        <v>2602</v>
      </c>
      <c r="F153" s="227" t="s">
        <v>5312</v>
      </c>
      <c r="G153" s="228" t="s">
        <v>277</v>
      </c>
      <c r="H153" s="229">
        <v>4</v>
      </c>
      <c r="I153" s="230"/>
      <c r="J153" s="229">
        <f t="shared" si="5"/>
        <v>0</v>
      </c>
      <c r="K153" s="231"/>
      <c r="L153" s="232"/>
      <c r="M153" s="233" t="s">
        <v>1</v>
      </c>
      <c r="N153" s="234" t="s">
        <v>41</v>
      </c>
      <c r="O153" s="61"/>
      <c r="P153" s="181">
        <f t="shared" si="6"/>
        <v>0</v>
      </c>
      <c r="Q153" s="181">
        <v>0</v>
      </c>
      <c r="R153" s="181">
        <f t="shared" si="7"/>
        <v>0</v>
      </c>
      <c r="S153" s="181">
        <v>0</v>
      </c>
      <c r="T153" s="182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478</v>
      </c>
      <c r="AT153" s="183" t="s">
        <v>1138</v>
      </c>
      <c r="AU153" s="183" t="s">
        <v>88</v>
      </c>
      <c r="AY153" s="18" t="s">
        <v>271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367</v>
      </c>
      <c r="BM153" s="183" t="s">
        <v>500</v>
      </c>
    </row>
    <row r="154" spans="1:65" s="2" customFormat="1" ht="21.75" customHeight="1" x14ac:dyDescent="0.15">
      <c r="A154" s="35"/>
      <c r="B154" s="141"/>
      <c r="C154" s="172" t="s">
        <v>384</v>
      </c>
      <c r="D154" s="172" t="s">
        <v>274</v>
      </c>
      <c r="E154" s="173" t="s">
        <v>2604</v>
      </c>
      <c r="F154" s="174" t="s">
        <v>2605</v>
      </c>
      <c r="G154" s="175" t="s">
        <v>1420</v>
      </c>
      <c r="H154" s="177"/>
      <c r="I154" s="177"/>
      <c r="J154" s="176">
        <f t="shared" si="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6"/>
        <v>0</v>
      </c>
      <c r="Q154" s="181">
        <v>0</v>
      </c>
      <c r="R154" s="181">
        <f t="shared" si="7"/>
        <v>0</v>
      </c>
      <c r="S154" s="181">
        <v>0</v>
      </c>
      <c r="T154" s="182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367</v>
      </c>
      <c r="AT154" s="183" t="s">
        <v>274</v>
      </c>
      <c r="AU154" s="183" t="s">
        <v>88</v>
      </c>
      <c r="AY154" s="18" t="s">
        <v>271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367</v>
      </c>
      <c r="BM154" s="183" t="s">
        <v>514</v>
      </c>
    </row>
    <row r="155" spans="1:65" s="12" customFormat="1" ht="22.9" customHeight="1" x14ac:dyDescent="0.15">
      <c r="B155" s="159"/>
      <c r="D155" s="160" t="s">
        <v>74</v>
      </c>
      <c r="E155" s="170" t="s">
        <v>2606</v>
      </c>
      <c r="F155" s="170" t="s">
        <v>2607</v>
      </c>
      <c r="I155" s="162"/>
      <c r="J155" s="171">
        <f>BK155</f>
        <v>0</v>
      </c>
      <c r="L155" s="159"/>
      <c r="M155" s="164"/>
      <c r="N155" s="165"/>
      <c r="O155" s="165"/>
      <c r="P155" s="166">
        <f>SUM(P156:P161)</f>
        <v>0</v>
      </c>
      <c r="Q155" s="165"/>
      <c r="R155" s="166">
        <f>SUM(R156:R161)</f>
        <v>0</v>
      </c>
      <c r="S155" s="165"/>
      <c r="T155" s="167">
        <f>SUM(T156:T161)</f>
        <v>0</v>
      </c>
      <c r="AR155" s="160" t="s">
        <v>88</v>
      </c>
      <c r="AT155" s="168" t="s">
        <v>74</v>
      </c>
      <c r="AU155" s="168" t="s">
        <v>82</v>
      </c>
      <c r="AY155" s="160" t="s">
        <v>271</v>
      </c>
      <c r="BK155" s="169">
        <f>SUM(BK156:BK161)</f>
        <v>0</v>
      </c>
    </row>
    <row r="156" spans="1:65" s="2" customFormat="1" ht="21.75" customHeight="1" x14ac:dyDescent="0.15">
      <c r="A156" s="35"/>
      <c r="B156" s="141"/>
      <c r="C156" s="172" t="s">
        <v>7</v>
      </c>
      <c r="D156" s="172" t="s">
        <v>274</v>
      </c>
      <c r="E156" s="173" t="s">
        <v>2608</v>
      </c>
      <c r="F156" s="174" t="s">
        <v>2609</v>
      </c>
      <c r="G156" s="175" t="s">
        <v>302</v>
      </c>
      <c r="H156" s="176">
        <v>2</v>
      </c>
      <c r="I156" s="177"/>
      <c r="J156" s="176">
        <f>ROUND(I156*H156,2)</f>
        <v>0</v>
      </c>
      <c r="K156" s="178"/>
      <c r="L156" s="36"/>
      <c r="M156" s="179" t="s">
        <v>1</v>
      </c>
      <c r="N156" s="180" t="s">
        <v>41</v>
      </c>
      <c r="O156" s="61"/>
      <c r="P156" s="181">
        <f>O156*H156</f>
        <v>0</v>
      </c>
      <c r="Q156" s="181">
        <v>0</v>
      </c>
      <c r="R156" s="181">
        <f>Q156*H156</f>
        <v>0</v>
      </c>
      <c r="S156" s="181">
        <v>0</v>
      </c>
      <c r="T156" s="18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367</v>
      </c>
      <c r="AT156" s="183" t="s">
        <v>274</v>
      </c>
      <c r="AU156" s="183" t="s">
        <v>88</v>
      </c>
      <c r="AY156" s="18" t="s">
        <v>271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367</v>
      </c>
      <c r="BM156" s="183" t="s">
        <v>528</v>
      </c>
    </row>
    <row r="157" spans="1:65" s="2" customFormat="1" ht="16.5" customHeight="1" x14ac:dyDescent="0.15">
      <c r="A157" s="35"/>
      <c r="B157" s="141"/>
      <c r="C157" s="224" t="s">
        <v>409</v>
      </c>
      <c r="D157" s="225" t="s">
        <v>1138</v>
      </c>
      <c r="E157" s="226" t="s">
        <v>2610</v>
      </c>
      <c r="F157" s="227" t="s">
        <v>2611</v>
      </c>
      <c r="G157" s="228" t="s">
        <v>302</v>
      </c>
      <c r="H157" s="229">
        <v>2</v>
      </c>
      <c r="I157" s="230"/>
      <c r="J157" s="229">
        <f>ROUND(I157*H157,2)</f>
        <v>0</v>
      </c>
      <c r="K157" s="231"/>
      <c r="L157" s="232"/>
      <c r="M157" s="233" t="s">
        <v>1</v>
      </c>
      <c r="N157" s="234" t="s">
        <v>41</v>
      </c>
      <c r="O157" s="61"/>
      <c r="P157" s="181">
        <f>O157*H157</f>
        <v>0</v>
      </c>
      <c r="Q157" s="181">
        <v>0</v>
      </c>
      <c r="R157" s="181">
        <f>Q157*H157</f>
        <v>0</v>
      </c>
      <c r="S157" s="181">
        <v>0</v>
      </c>
      <c r="T157" s="18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478</v>
      </c>
      <c r="AT157" s="183" t="s">
        <v>1138</v>
      </c>
      <c r="AU157" s="183" t="s">
        <v>88</v>
      </c>
      <c r="AY157" s="18" t="s">
        <v>271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367</v>
      </c>
      <c r="BM157" s="183" t="s">
        <v>542</v>
      </c>
    </row>
    <row r="158" spans="1:65" s="2" customFormat="1" ht="16.5" x14ac:dyDescent="0.1">
      <c r="A158" s="35"/>
      <c r="B158" s="36"/>
      <c r="C158" s="35"/>
      <c r="D158" s="185" t="s">
        <v>1142</v>
      </c>
      <c r="E158" s="35"/>
      <c r="F158" s="235" t="s">
        <v>1143</v>
      </c>
      <c r="G158" s="35"/>
      <c r="H158" s="35"/>
      <c r="I158" s="142"/>
      <c r="J158" s="35"/>
      <c r="K158" s="35"/>
      <c r="L158" s="36"/>
      <c r="M158" s="236"/>
      <c r="N158" s="237"/>
      <c r="O158" s="61"/>
      <c r="P158" s="61"/>
      <c r="Q158" s="61"/>
      <c r="R158" s="61"/>
      <c r="S158" s="61"/>
      <c r="T158" s="62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1142</v>
      </c>
      <c r="AU158" s="18" t="s">
        <v>88</v>
      </c>
    </row>
    <row r="159" spans="1:65" s="2" customFormat="1" ht="16.5" customHeight="1" x14ac:dyDescent="0.15">
      <c r="A159" s="35"/>
      <c r="B159" s="141"/>
      <c r="C159" s="224" t="s">
        <v>414</v>
      </c>
      <c r="D159" s="224" t="s">
        <v>1138</v>
      </c>
      <c r="E159" s="226" t="s">
        <v>2612</v>
      </c>
      <c r="F159" s="227" t="s">
        <v>2613</v>
      </c>
      <c r="G159" s="228" t="s">
        <v>302</v>
      </c>
      <c r="H159" s="229">
        <v>2</v>
      </c>
      <c r="I159" s="230"/>
      <c r="J159" s="229">
        <f>ROUND(I159*H159,2)</f>
        <v>0</v>
      </c>
      <c r="K159" s="231"/>
      <c r="L159" s="232"/>
      <c r="M159" s="233" t="s">
        <v>1</v>
      </c>
      <c r="N159" s="234" t="s">
        <v>41</v>
      </c>
      <c r="O159" s="61"/>
      <c r="P159" s="181">
        <f>O159*H159</f>
        <v>0</v>
      </c>
      <c r="Q159" s="181">
        <v>0</v>
      </c>
      <c r="R159" s="181">
        <f>Q159*H159</f>
        <v>0</v>
      </c>
      <c r="S159" s="181">
        <v>0</v>
      </c>
      <c r="T159" s="18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478</v>
      </c>
      <c r="AT159" s="183" t="s">
        <v>1138</v>
      </c>
      <c r="AU159" s="183" t="s">
        <v>88</v>
      </c>
      <c r="AY159" s="18" t="s">
        <v>271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367</v>
      </c>
      <c r="BM159" s="183" t="s">
        <v>555</v>
      </c>
    </row>
    <row r="160" spans="1:65" s="2" customFormat="1" ht="16.5" customHeight="1" x14ac:dyDescent="0.15">
      <c r="A160" s="35"/>
      <c r="B160" s="141"/>
      <c r="C160" s="224" t="s">
        <v>419</v>
      </c>
      <c r="D160" s="224" t="s">
        <v>1138</v>
      </c>
      <c r="E160" s="226" t="s">
        <v>2614</v>
      </c>
      <c r="F160" s="227" t="s">
        <v>2615</v>
      </c>
      <c r="G160" s="228" t="s">
        <v>302</v>
      </c>
      <c r="H160" s="229">
        <v>1</v>
      </c>
      <c r="I160" s="230"/>
      <c r="J160" s="229">
        <f>ROUND(I160*H160,2)</f>
        <v>0</v>
      </c>
      <c r="K160" s="231"/>
      <c r="L160" s="232"/>
      <c r="M160" s="233" t="s">
        <v>1</v>
      </c>
      <c r="N160" s="234" t="s">
        <v>41</v>
      </c>
      <c r="O160" s="61"/>
      <c r="P160" s="181">
        <f>O160*H160</f>
        <v>0</v>
      </c>
      <c r="Q160" s="181">
        <v>0</v>
      </c>
      <c r="R160" s="181">
        <f>Q160*H160</f>
        <v>0</v>
      </c>
      <c r="S160" s="181">
        <v>0</v>
      </c>
      <c r="T160" s="18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478</v>
      </c>
      <c r="AT160" s="183" t="s">
        <v>1138</v>
      </c>
      <c r="AU160" s="183" t="s">
        <v>88</v>
      </c>
      <c r="AY160" s="18" t="s">
        <v>271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367</v>
      </c>
      <c r="BM160" s="183" t="s">
        <v>1128</v>
      </c>
    </row>
    <row r="161" spans="1:65" s="2" customFormat="1" ht="21.75" customHeight="1" x14ac:dyDescent="0.15">
      <c r="A161" s="35"/>
      <c r="B161" s="141"/>
      <c r="C161" s="172" t="s">
        <v>424</v>
      </c>
      <c r="D161" s="172" t="s">
        <v>274</v>
      </c>
      <c r="E161" s="173" t="s">
        <v>2616</v>
      </c>
      <c r="F161" s="174" t="s">
        <v>2617</v>
      </c>
      <c r="G161" s="175" t="s">
        <v>1420</v>
      </c>
      <c r="H161" s="177"/>
      <c r="I161" s="177"/>
      <c r="J161" s="176">
        <f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367</v>
      </c>
      <c r="AT161" s="183" t="s">
        <v>274</v>
      </c>
      <c r="AU161" s="183" t="s">
        <v>88</v>
      </c>
      <c r="AY161" s="18" t="s">
        <v>271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367</v>
      </c>
      <c r="BM161" s="183" t="s">
        <v>1144</v>
      </c>
    </row>
    <row r="162" spans="1:65" s="12" customFormat="1" ht="22.9" customHeight="1" x14ac:dyDescent="0.15">
      <c r="B162" s="159"/>
      <c r="D162" s="160" t="s">
        <v>74</v>
      </c>
      <c r="E162" s="170" t="s">
        <v>2618</v>
      </c>
      <c r="F162" s="170" t="s">
        <v>2619</v>
      </c>
      <c r="I162" s="162"/>
      <c r="J162" s="171">
        <f>BK162</f>
        <v>0</v>
      </c>
      <c r="L162" s="159"/>
      <c r="M162" s="164"/>
      <c r="N162" s="165"/>
      <c r="O162" s="165"/>
      <c r="P162" s="166">
        <f>SUM(P163:P191)</f>
        <v>0</v>
      </c>
      <c r="Q162" s="165"/>
      <c r="R162" s="166">
        <f>SUM(R163:R191)</f>
        <v>0</v>
      </c>
      <c r="S162" s="165"/>
      <c r="T162" s="167">
        <f>SUM(T163:T191)</f>
        <v>0</v>
      </c>
      <c r="AR162" s="160" t="s">
        <v>88</v>
      </c>
      <c r="AT162" s="168" t="s">
        <v>74</v>
      </c>
      <c r="AU162" s="168" t="s">
        <v>82</v>
      </c>
      <c r="AY162" s="160" t="s">
        <v>271</v>
      </c>
      <c r="BK162" s="169">
        <f>SUM(BK163:BK191)</f>
        <v>0</v>
      </c>
    </row>
    <row r="163" spans="1:65" s="2" customFormat="1" ht="21.75" customHeight="1" x14ac:dyDescent="0.15">
      <c r="A163" s="35"/>
      <c r="B163" s="141"/>
      <c r="C163" s="172" t="s">
        <v>428</v>
      </c>
      <c r="D163" s="172" t="s">
        <v>274</v>
      </c>
      <c r="E163" s="173" t="s">
        <v>2620</v>
      </c>
      <c r="F163" s="174" t="s">
        <v>2621</v>
      </c>
      <c r="G163" s="175" t="s">
        <v>302</v>
      </c>
      <c r="H163" s="176">
        <v>1</v>
      </c>
      <c r="I163" s="177"/>
      <c r="J163" s="176">
        <f t="shared" ref="J163:J181" si="15"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ref="P163:P181" si="16">O163*H163</f>
        <v>0</v>
      </c>
      <c r="Q163" s="181">
        <v>0</v>
      </c>
      <c r="R163" s="181">
        <f t="shared" ref="R163:R181" si="17">Q163*H163</f>
        <v>0</v>
      </c>
      <c r="S163" s="181">
        <v>0</v>
      </c>
      <c r="T163" s="182">
        <f t="shared" ref="T163:T181" si="18"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367</v>
      </c>
      <c r="AT163" s="183" t="s">
        <v>274</v>
      </c>
      <c r="AU163" s="183" t="s">
        <v>88</v>
      </c>
      <c r="AY163" s="18" t="s">
        <v>271</v>
      </c>
      <c r="BE163" s="105">
        <f t="shared" ref="BE163:BE181" si="19">IF(N163="základná",J163,0)</f>
        <v>0</v>
      </c>
      <c r="BF163" s="105">
        <f t="shared" ref="BF163:BF181" si="20">IF(N163="znížená",J163,0)</f>
        <v>0</v>
      </c>
      <c r="BG163" s="105">
        <f t="shared" ref="BG163:BG181" si="21">IF(N163="zákl. prenesená",J163,0)</f>
        <v>0</v>
      </c>
      <c r="BH163" s="105">
        <f t="shared" ref="BH163:BH181" si="22">IF(N163="zníž. prenesená",J163,0)</f>
        <v>0</v>
      </c>
      <c r="BI163" s="105">
        <f t="shared" ref="BI163:BI181" si="23">IF(N163="nulová",J163,0)</f>
        <v>0</v>
      </c>
      <c r="BJ163" s="18" t="s">
        <v>88</v>
      </c>
      <c r="BK163" s="105">
        <f t="shared" ref="BK163:BK181" si="24">ROUND(I163*H163,2)</f>
        <v>0</v>
      </c>
      <c r="BL163" s="18" t="s">
        <v>367</v>
      </c>
      <c r="BM163" s="183" t="s">
        <v>1158</v>
      </c>
    </row>
    <row r="164" spans="1:65" s="2" customFormat="1" ht="21.75" customHeight="1" x14ac:dyDescent="0.15">
      <c r="A164" s="35"/>
      <c r="B164" s="141"/>
      <c r="C164" s="224" t="s">
        <v>433</v>
      </c>
      <c r="D164" s="224" t="s">
        <v>1138</v>
      </c>
      <c r="E164" s="226" t="s">
        <v>5313</v>
      </c>
      <c r="F164" s="227" t="s">
        <v>5314</v>
      </c>
      <c r="G164" s="228" t="s">
        <v>302</v>
      </c>
      <c r="H164" s="229">
        <v>1</v>
      </c>
      <c r="I164" s="230"/>
      <c r="J164" s="229">
        <f t="shared" si="15"/>
        <v>0</v>
      </c>
      <c r="K164" s="231"/>
      <c r="L164" s="232"/>
      <c r="M164" s="233" t="s">
        <v>1</v>
      </c>
      <c r="N164" s="234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478</v>
      </c>
      <c r="AT164" s="183" t="s">
        <v>1138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367</v>
      </c>
      <c r="BM164" s="183" t="s">
        <v>1172</v>
      </c>
    </row>
    <row r="165" spans="1:65" s="2" customFormat="1" ht="16.5" customHeight="1" x14ac:dyDescent="0.15">
      <c r="A165" s="35"/>
      <c r="B165" s="141"/>
      <c r="C165" s="224" t="s">
        <v>437</v>
      </c>
      <c r="D165" s="224" t="s">
        <v>1138</v>
      </c>
      <c r="E165" s="226" t="s">
        <v>2624</v>
      </c>
      <c r="F165" s="227" t="s">
        <v>2625</v>
      </c>
      <c r="G165" s="228" t="s">
        <v>302</v>
      </c>
      <c r="H165" s="229">
        <v>1</v>
      </c>
      <c r="I165" s="230"/>
      <c r="J165" s="229">
        <f t="shared" si="15"/>
        <v>0</v>
      </c>
      <c r="K165" s="231"/>
      <c r="L165" s="232"/>
      <c r="M165" s="233" t="s">
        <v>1</v>
      </c>
      <c r="N165" s="234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478</v>
      </c>
      <c r="AT165" s="183" t="s">
        <v>1138</v>
      </c>
      <c r="AU165" s="183" t="s">
        <v>88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367</v>
      </c>
      <c r="BM165" s="183" t="s">
        <v>1189</v>
      </c>
    </row>
    <row r="166" spans="1:65" s="2" customFormat="1" ht="16.5" customHeight="1" x14ac:dyDescent="0.15">
      <c r="A166" s="35"/>
      <c r="B166" s="141"/>
      <c r="C166" s="172" t="s">
        <v>441</v>
      </c>
      <c r="D166" s="172" t="s">
        <v>274</v>
      </c>
      <c r="E166" s="173" t="s">
        <v>2784</v>
      </c>
      <c r="F166" s="174" t="s">
        <v>5315</v>
      </c>
      <c r="G166" s="175" t="s">
        <v>302</v>
      </c>
      <c r="H166" s="176">
        <v>1</v>
      </c>
      <c r="I166" s="177"/>
      <c r="J166" s="176">
        <f t="shared" si="1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367</v>
      </c>
      <c r="AT166" s="183" t="s">
        <v>274</v>
      </c>
      <c r="AU166" s="183" t="s">
        <v>88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367</v>
      </c>
      <c r="BM166" s="183" t="s">
        <v>1204</v>
      </c>
    </row>
    <row r="167" spans="1:65" s="2" customFormat="1" ht="16.5" customHeight="1" x14ac:dyDescent="0.15">
      <c r="A167" s="35"/>
      <c r="B167" s="141"/>
      <c r="C167" s="224" t="s">
        <v>458</v>
      </c>
      <c r="D167" s="224" t="s">
        <v>1138</v>
      </c>
      <c r="E167" s="226" t="s">
        <v>2784</v>
      </c>
      <c r="F167" s="227" t="s">
        <v>5316</v>
      </c>
      <c r="G167" s="228" t="s">
        <v>302</v>
      </c>
      <c r="H167" s="229">
        <v>1</v>
      </c>
      <c r="I167" s="230"/>
      <c r="J167" s="229">
        <f t="shared" si="15"/>
        <v>0</v>
      </c>
      <c r="K167" s="231"/>
      <c r="L167" s="232"/>
      <c r="M167" s="233" t="s">
        <v>1</v>
      </c>
      <c r="N167" s="234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478</v>
      </c>
      <c r="AT167" s="183" t="s">
        <v>1138</v>
      </c>
      <c r="AU167" s="183" t="s">
        <v>88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367</v>
      </c>
      <c r="BM167" s="183" t="s">
        <v>1216</v>
      </c>
    </row>
    <row r="168" spans="1:65" s="2" customFormat="1" ht="21.75" customHeight="1" x14ac:dyDescent="0.15">
      <c r="A168" s="35"/>
      <c r="B168" s="141"/>
      <c r="C168" s="172" t="s">
        <v>465</v>
      </c>
      <c r="D168" s="172" t="s">
        <v>274</v>
      </c>
      <c r="E168" s="173" t="s">
        <v>2626</v>
      </c>
      <c r="F168" s="174" t="s">
        <v>2627</v>
      </c>
      <c r="G168" s="175" t="s">
        <v>302</v>
      </c>
      <c r="H168" s="176">
        <v>2</v>
      </c>
      <c r="I168" s="177"/>
      <c r="J168" s="176">
        <f t="shared" si="1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367</v>
      </c>
      <c r="AT168" s="183" t="s">
        <v>274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367</v>
      </c>
      <c r="BM168" s="183" t="s">
        <v>1228</v>
      </c>
    </row>
    <row r="169" spans="1:65" s="2" customFormat="1" ht="21.75" customHeight="1" x14ac:dyDescent="0.15">
      <c r="A169" s="35"/>
      <c r="B169" s="141"/>
      <c r="C169" s="224" t="s">
        <v>473</v>
      </c>
      <c r="D169" s="224" t="s">
        <v>1138</v>
      </c>
      <c r="E169" s="226" t="s">
        <v>2628</v>
      </c>
      <c r="F169" s="227" t="s">
        <v>2629</v>
      </c>
      <c r="G169" s="228" t="s">
        <v>302</v>
      </c>
      <c r="H169" s="229">
        <v>2</v>
      </c>
      <c r="I169" s="230"/>
      <c r="J169" s="229">
        <f t="shared" si="15"/>
        <v>0</v>
      </c>
      <c r="K169" s="231"/>
      <c r="L169" s="232"/>
      <c r="M169" s="233" t="s">
        <v>1</v>
      </c>
      <c r="N169" s="234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478</v>
      </c>
      <c r="AT169" s="183" t="s">
        <v>1138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367</v>
      </c>
      <c r="BM169" s="183" t="s">
        <v>1238</v>
      </c>
    </row>
    <row r="170" spans="1:65" s="2" customFormat="1" ht="21.75" customHeight="1" x14ac:dyDescent="0.15">
      <c r="A170" s="35"/>
      <c r="B170" s="141"/>
      <c r="C170" s="224" t="s">
        <v>478</v>
      </c>
      <c r="D170" s="224" t="s">
        <v>1138</v>
      </c>
      <c r="E170" s="226" t="s">
        <v>2630</v>
      </c>
      <c r="F170" s="227" t="s">
        <v>2631</v>
      </c>
      <c r="G170" s="228" t="s">
        <v>302</v>
      </c>
      <c r="H170" s="229">
        <v>1</v>
      </c>
      <c r="I170" s="230"/>
      <c r="J170" s="229">
        <f t="shared" si="15"/>
        <v>0</v>
      </c>
      <c r="K170" s="231"/>
      <c r="L170" s="232"/>
      <c r="M170" s="233" t="s">
        <v>1</v>
      </c>
      <c r="N170" s="234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478</v>
      </c>
      <c r="AT170" s="183" t="s">
        <v>1138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367</v>
      </c>
      <c r="BM170" s="183" t="s">
        <v>1247</v>
      </c>
    </row>
    <row r="171" spans="1:65" s="2" customFormat="1" ht="16.5" customHeight="1" x14ac:dyDescent="0.15">
      <c r="A171" s="35"/>
      <c r="B171" s="141"/>
      <c r="C171" s="224" t="s">
        <v>482</v>
      </c>
      <c r="D171" s="224" t="s">
        <v>1138</v>
      </c>
      <c r="E171" s="226" t="s">
        <v>2632</v>
      </c>
      <c r="F171" s="227" t="s">
        <v>2633</v>
      </c>
      <c r="G171" s="228" t="s">
        <v>302</v>
      </c>
      <c r="H171" s="229">
        <v>1</v>
      </c>
      <c r="I171" s="230"/>
      <c r="J171" s="229">
        <f t="shared" si="15"/>
        <v>0</v>
      </c>
      <c r="K171" s="231"/>
      <c r="L171" s="232"/>
      <c r="M171" s="233" t="s">
        <v>1</v>
      </c>
      <c r="N171" s="234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478</v>
      </c>
      <c r="AT171" s="183" t="s">
        <v>1138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367</v>
      </c>
      <c r="BM171" s="183" t="s">
        <v>1257</v>
      </c>
    </row>
    <row r="172" spans="1:65" s="2" customFormat="1" ht="21.75" customHeight="1" x14ac:dyDescent="0.15">
      <c r="A172" s="35"/>
      <c r="B172" s="141"/>
      <c r="C172" s="172" t="s">
        <v>488</v>
      </c>
      <c r="D172" s="172" t="s">
        <v>274</v>
      </c>
      <c r="E172" s="173" t="s">
        <v>2634</v>
      </c>
      <c r="F172" s="174" t="s">
        <v>2635</v>
      </c>
      <c r="G172" s="175" t="s">
        <v>302</v>
      </c>
      <c r="H172" s="176">
        <v>3</v>
      </c>
      <c r="I172" s="177"/>
      <c r="J172" s="176">
        <f t="shared" si="1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367</v>
      </c>
      <c r="AT172" s="183" t="s">
        <v>274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367</v>
      </c>
      <c r="BM172" s="183" t="s">
        <v>1276</v>
      </c>
    </row>
    <row r="173" spans="1:65" s="2" customFormat="1" ht="16.5" customHeight="1" x14ac:dyDescent="0.15">
      <c r="A173" s="35"/>
      <c r="B173" s="141"/>
      <c r="C173" s="224" t="s">
        <v>496</v>
      </c>
      <c r="D173" s="224" t="s">
        <v>1138</v>
      </c>
      <c r="E173" s="226" t="s">
        <v>2636</v>
      </c>
      <c r="F173" s="227" t="s">
        <v>5317</v>
      </c>
      <c r="G173" s="228" t="s">
        <v>302</v>
      </c>
      <c r="H173" s="229">
        <v>1</v>
      </c>
      <c r="I173" s="230"/>
      <c r="J173" s="229">
        <f t="shared" si="15"/>
        <v>0</v>
      </c>
      <c r="K173" s="231"/>
      <c r="L173" s="232"/>
      <c r="M173" s="233" t="s">
        <v>1</v>
      </c>
      <c r="N173" s="234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478</v>
      </c>
      <c r="AT173" s="183" t="s">
        <v>1138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367</v>
      </c>
      <c r="BM173" s="183" t="s">
        <v>1285</v>
      </c>
    </row>
    <row r="174" spans="1:65" s="2" customFormat="1" ht="16.5" customHeight="1" x14ac:dyDescent="0.15">
      <c r="A174" s="35"/>
      <c r="B174" s="141"/>
      <c r="C174" s="224" t="s">
        <v>500</v>
      </c>
      <c r="D174" s="224" t="s">
        <v>1138</v>
      </c>
      <c r="E174" s="226" t="s">
        <v>5318</v>
      </c>
      <c r="F174" s="227" t="s">
        <v>5319</v>
      </c>
      <c r="G174" s="228" t="s">
        <v>302</v>
      </c>
      <c r="H174" s="229">
        <v>1</v>
      </c>
      <c r="I174" s="230"/>
      <c r="J174" s="229">
        <f t="shared" si="15"/>
        <v>0</v>
      </c>
      <c r="K174" s="231"/>
      <c r="L174" s="232"/>
      <c r="M174" s="233" t="s">
        <v>1</v>
      </c>
      <c r="N174" s="234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478</v>
      </c>
      <c r="AT174" s="183" t="s">
        <v>1138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367</v>
      </c>
      <c r="BM174" s="183" t="s">
        <v>1296</v>
      </c>
    </row>
    <row r="175" spans="1:65" s="2" customFormat="1" ht="16.5" customHeight="1" x14ac:dyDescent="0.15">
      <c r="A175" s="35"/>
      <c r="B175" s="141"/>
      <c r="C175" s="224" t="s">
        <v>507</v>
      </c>
      <c r="D175" s="224" t="s">
        <v>1138</v>
      </c>
      <c r="E175" s="226" t="s">
        <v>5320</v>
      </c>
      <c r="F175" s="227" t="s">
        <v>2639</v>
      </c>
      <c r="G175" s="228" t="s">
        <v>302</v>
      </c>
      <c r="H175" s="229">
        <v>1</v>
      </c>
      <c r="I175" s="230"/>
      <c r="J175" s="229">
        <f t="shared" si="15"/>
        <v>0</v>
      </c>
      <c r="K175" s="231"/>
      <c r="L175" s="232"/>
      <c r="M175" s="233" t="s">
        <v>1</v>
      </c>
      <c r="N175" s="234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478</v>
      </c>
      <c r="AT175" s="183" t="s">
        <v>1138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367</v>
      </c>
      <c r="BM175" s="183" t="s">
        <v>1302</v>
      </c>
    </row>
    <row r="176" spans="1:65" s="2" customFormat="1" ht="21.75" customHeight="1" x14ac:dyDescent="0.15">
      <c r="A176" s="35"/>
      <c r="B176" s="141"/>
      <c r="C176" s="172" t="s">
        <v>514</v>
      </c>
      <c r="D176" s="172" t="s">
        <v>274</v>
      </c>
      <c r="E176" s="173" t="s">
        <v>2640</v>
      </c>
      <c r="F176" s="174" t="s">
        <v>2641</v>
      </c>
      <c r="G176" s="175" t="s">
        <v>302</v>
      </c>
      <c r="H176" s="176">
        <v>2</v>
      </c>
      <c r="I176" s="177"/>
      <c r="J176" s="176">
        <f t="shared" si="15"/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367</v>
      </c>
      <c r="AT176" s="183" t="s">
        <v>274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367</v>
      </c>
      <c r="BM176" s="183" t="s">
        <v>1312</v>
      </c>
    </row>
    <row r="177" spans="1:65" s="2" customFormat="1" ht="16.5" customHeight="1" x14ac:dyDescent="0.15">
      <c r="A177" s="35"/>
      <c r="B177" s="141"/>
      <c r="C177" s="224" t="s">
        <v>519</v>
      </c>
      <c r="D177" s="224" t="s">
        <v>1138</v>
      </c>
      <c r="E177" s="226" t="s">
        <v>2642</v>
      </c>
      <c r="F177" s="227" t="s">
        <v>2643</v>
      </c>
      <c r="G177" s="228" t="s">
        <v>302</v>
      </c>
      <c r="H177" s="229">
        <v>1</v>
      </c>
      <c r="I177" s="230"/>
      <c r="J177" s="229">
        <f t="shared" si="15"/>
        <v>0</v>
      </c>
      <c r="K177" s="231"/>
      <c r="L177" s="232"/>
      <c r="M177" s="233" t="s">
        <v>1</v>
      </c>
      <c r="N177" s="234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478</v>
      </c>
      <c r="AT177" s="183" t="s">
        <v>1138</v>
      </c>
      <c r="AU177" s="183" t="s">
        <v>88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367</v>
      </c>
      <c r="BM177" s="183" t="s">
        <v>1321</v>
      </c>
    </row>
    <row r="178" spans="1:65" s="2" customFormat="1" ht="16.5" customHeight="1" x14ac:dyDescent="0.15">
      <c r="A178" s="35"/>
      <c r="B178" s="141"/>
      <c r="C178" s="224" t="s">
        <v>528</v>
      </c>
      <c r="D178" s="224" t="s">
        <v>1138</v>
      </c>
      <c r="E178" s="226" t="s">
        <v>2644</v>
      </c>
      <c r="F178" s="227" t="s">
        <v>5321</v>
      </c>
      <c r="G178" s="228" t="s">
        <v>302</v>
      </c>
      <c r="H178" s="229">
        <v>1</v>
      </c>
      <c r="I178" s="230"/>
      <c r="J178" s="229">
        <f t="shared" si="15"/>
        <v>0</v>
      </c>
      <c r="K178" s="231"/>
      <c r="L178" s="232"/>
      <c r="M178" s="233" t="s">
        <v>1</v>
      </c>
      <c r="N178" s="234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478</v>
      </c>
      <c r="AT178" s="183" t="s">
        <v>1138</v>
      </c>
      <c r="AU178" s="183" t="s">
        <v>88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367</v>
      </c>
      <c r="BM178" s="183" t="s">
        <v>1338</v>
      </c>
    </row>
    <row r="179" spans="1:65" s="2" customFormat="1" ht="16.5" customHeight="1" x14ac:dyDescent="0.15">
      <c r="A179" s="35"/>
      <c r="B179" s="141"/>
      <c r="C179" s="224" t="s">
        <v>535</v>
      </c>
      <c r="D179" s="224" t="s">
        <v>1138</v>
      </c>
      <c r="E179" s="226" t="s">
        <v>2646</v>
      </c>
      <c r="F179" s="227" t="s">
        <v>2647</v>
      </c>
      <c r="G179" s="228" t="s">
        <v>319</v>
      </c>
      <c r="H179" s="229">
        <v>75</v>
      </c>
      <c r="I179" s="230"/>
      <c r="J179" s="229">
        <f t="shared" si="15"/>
        <v>0</v>
      </c>
      <c r="K179" s="231"/>
      <c r="L179" s="232"/>
      <c r="M179" s="233" t="s">
        <v>1</v>
      </c>
      <c r="N179" s="234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478</v>
      </c>
      <c r="AT179" s="183" t="s">
        <v>1138</v>
      </c>
      <c r="AU179" s="183" t="s">
        <v>88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367</v>
      </c>
      <c r="BM179" s="183" t="s">
        <v>1362</v>
      </c>
    </row>
    <row r="180" spans="1:65" s="2" customFormat="1" ht="16.5" customHeight="1" x14ac:dyDescent="0.15">
      <c r="A180" s="35"/>
      <c r="B180" s="141"/>
      <c r="C180" s="224" t="s">
        <v>542</v>
      </c>
      <c r="D180" s="224" t="s">
        <v>1138</v>
      </c>
      <c r="E180" s="226" t="s">
        <v>2648</v>
      </c>
      <c r="F180" s="227" t="s">
        <v>2649</v>
      </c>
      <c r="G180" s="228" t="s">
        <v>319</v>
      </c>
      <c r="H180" s="229">
        <v>39</v>
      </c>
      <c r="I180" s="230"/>
      <c r="J180" s="229">
        <f t="shared" si="15"/>
        <v>0</v>
      </c>
      <c r="K180" s="231"/>
      <c r="L180" s="232"/>
      <c r="M180" s="233" t="s">
        <v>1</v>
      </c>
      <c r="N180" s="234" t="s">
        <v>41</v>
      </c>
      <c r="O180" s="61"/>
      <c r="P180" s="181">
        <f t="shared" si="16"/>
        <v>0</v>
      </c>
      <c r="Q180" s="181">
        <v>0</v>
      </c>
      <c r="R180" s="181">
        <f t="shared" si="17"/>
        <v>0</v>
      </c>
      <c r="S180" s="181">
        <v>0</v>
      </c>
      <c r="T180" s="182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478</v>
      </c>
      <c r="AT180" s="183" t="s">
        <v>1138</v>
      </c>
      <c r="AU180" s="183" t="s">
        <v>88</v>
      </c>
      <c r="AY180" s="18" t="s">
        <v>271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367</v>
      </c>
      <c r="BM180" s="183" t="s">
        <v>1372</v>
      </c>
    </row>
    <row r="181" spans="1:65" s="2" customFormat="1" ht="16.5" customHeight="1" x14ac:dyDescent="0.15">
      <c r="A181" s="35"/>
      <c r="B181" s="141"/>
      <c r="C181" s="224" t="s">
        <v>550</v>
      </c>
      <c r="D181" s="225" t="s">
        <v>1138</v>
      </c>
      <c r="E181" s="226" t="s">
        <v>2650</v>
      </c>
      <c r="F181" s="227" t="s">
        <v>2651</v>
      </c>
      <c r="G181" s="228" t="s">
        <v>302</v>
      </c>
      <c r="H181" s="229">
        <v>1</v>
      </c>
      <c r="I181" s="230"/>
      <c r="J181" s="229">
        <f t="shared" si="15"/>
        <v>0</v>
      </c>
      <c r="K181" s="231"/>
      <c r="L181" s="232"/>
      <c r="M181" s="233" t="s">
        <v>1</v>
      </c>
      <c r="N181" s="234" t="s">
        <v>41</v>
      </c>
      <c r="O181" s="61"/>
      <c r="P181" s="181">
        <f t="shared" si="16"/>
        <v>0</v>
      </c>
      <c r="Q181" s="181">
        <v>0</v>
      </c>
      <c r="R181" s="181">
        <f t="shared" si="17"/>
        <v>0</v>
      </c>
      <c r="S181" s="181">
        <v>0</v>
      </c>
      <c r="T181" s="182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478</v>
      </c>
      <c r="AT181" s="183" t="s">
        <v>1138</v>
      </c>
      <c r="AU181" s="183" t="s">
        <v>88</v>
      </c>
      <c r="AY181" s="18" t="s">
        <v>271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367</v>
      </c>
      <c r="BM181" s="183" t="s">
        <v>1381</v>
      </c>
    </row>
    <row r="182" spans="1:65" s="2" customFormat="1" ht="16.5" x14ac:dyDescent="0.1">
      <c r="A182" s="35"/>
      <c r="B182" s="36"/>
      <c r="C182" s="35"/>
      <c r="D182" s="185" t="s">
        <v>1142</v>
      </c>
      <c r="E182" s="35"/>
      <c r="F182" s="235" t="s">
        <v>1143</v>
      </c>
      <c r="G182" s="35"/>
      <c r="H182" s="35"/>
      <c r="I182" s="142"/>
      <c r="J182" s="35"/>
      <c r="K182" s="35"/>
      <c r="L182" s="36"/>
      <c r="M182" s="236"/>
      <c r="N182" s="237"/>
      <c r="O182" s="61"/>
      <c r="P182" s="61"/>
      <c r="Q182" s="61"/>
      <c r="R182" s="61"/>
      <c r="S182" s="61"/>
      <c r="T182" s="62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T182" s="18" t="s">
        <v>1142</v>
      </c>
      <c r="AU182" s="18" t="s">
        <v>88</v>
      </c>
    </row>
    <row r="183" spans="1:65" s="2" customFormat="1" ht="16.5" customHeight="1" x14ac:dyDescent="0.15">
      <c r="A183" s="35"/>
      <c r="B183" s="141"/>
      <c r="C183" s="224" t="s">
        <v>555</v>
      </c>
      <c r="D183" s="225" t="s">
        <v>1138</v>
      </c>
      <c r="E183" s="226" t="s">
        <v>2653</v>
      </c>
      <c r="F183" s="227" t="s">
        <v>2654</v>
      </c>
      <c r="G183" s="228" t="s">
        <v>302</v>
      </c>
      <c r="H183" s="229">
        <v>1</v>
      </c>
      <c r="I183" s="230"/>
      <c r="J183" s="229">
        <f>ROUND(I183*H183,2)</f>
        <v>0</v>
      </c>
      <c r="K183" s="231"/>
      <c r="L183" s="232"/>
      <c r="M183" s="233" t="s">
        <v>1</v>
      </c>
      <c r="N183" s="234" t="s">
        <v>41</v>
      </c>
      <c r="O183" s="6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478</v>
      </c>
      <c r="AT183" s="183" t="s">
        <v>1138</v>
      </c>
      <c r="AU183" s="183" t="s">
        <v>88</v>
      </c>
      <c r="AY183" s="18" t="s">
        <v>271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367</v>
      </c>
      <c r="BM183" s="183" t="s">
        <v>1392</v>
      </c>
    </row>
    <row r="184" spans="1:65" s="2" customFormat="1" ht="16.5" x14ac:dyDescent="0.1">
      <c r="A184" s="35"/>
      <c r="B184" s="36"/>
      <c r="C184" s="35"/>
      <c r="D184" s="185" t="s">
        <v>1142</v>
      </c>
      <c r="E184" s="35"/>
      <c r="F184" s="235" t="s">
        <v>1143</v>
      </c>
      <c r="G184" s="35"/>
      <c r="H184" s="35"/>
      <c r="I184" s="142"/>
      <c r="J184" s="35"/>
      <c r="K184" s="35"/>
      <c r="L184" s="36"/>
      <c r="M184" s="236"/>
      <c r="N184" s="237"/>
      <c r="O184" s="61"/>
      <c r="P184" s="61"/>
      <c r="Q184" s="61"/>
      <c r="R184" s="61"/>
      <c r="S184" s="61"/>
      <c r="T184" s="62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T184" s="18" t="s">
        <v>1142</v>
      </c>
      <c r="AU184" s="18" t="s">
        <v>88</v>
      </c>
    </row>
    <row r="185" spans="1:65" s="2" customFormat="1" ht="16.5" customHeight="1" x14ac:dyDescent="0.15">
      <c r="A185" s="35"/>
      <c r="B185" s="141"/>
      <c r="C185" s="224" t="s">
        <v>684</v>
      </c>
      <c r="D185" s="225" t="s">
        <v>1138</v>
      </c>
      <c r="E185" s="226" t="s">
        <v>2655</v>
      </c>
      <c r="F185" s="227" t="s">
        <v>2656</v>
      </c>
      <c r="G185" s="228" t="s">
        <v>302</v>
      </c>
      <c r="H185" s="229">
        <v>1</v>
      </c>
      <c r="I185" s="230"/>
      <c r="J185" s="229">
        <f>ROUND(I185*H185,2)</f>
        <v>0</v>
      </c>
      <c r="K185" s="231"/>
      <c r="L185" s="232"/>
      <c r="M185" s="233" t="s">
        <v>1</v>
      </c>
      <c r="N185" s="234" t="s">
        <v>41</v>
      </c>
      <c r="O185" s="6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478</v>
      </c>
      <c r="AT185" s="183" t="s">
        <v>1138</v>
      </c>
      <c r="AU185" s="183" t="s">
        <v>88</v>
      </c>
      <c r="AY185" s="18" t="s">
        <v>271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367</v>
      </c>
      <c r="BM185" s="183" t="s">
        <v>1401</v>
      </c>
    </row>
    <row r="186" spans="1:65" s="2" customFormat="1" ht="16.5" x14ac:dyDescent="0.1">
      <c r="A186" s="35"/>
      <c r="B186" s="36"/>
      <c r="C186" s="35"/>
      <c r="D186" s="185" t="s">
        <v>1142</v>
      </c>
      <c r="E186" s="35"/>
      <c r="F186" s="235" t="s">
        <v>1143</v>
      </c>
      <c r="G186" s="35"/>
      <c r="H186" s="35"/>
      <c r="I186" s="142"/>
      <c r="J186" s="35"/>
      <c r="K186" s="35"/>
      <c r="L186" s="36"/>
      <c r="M186" s="236"/>
      <c r="N186" s="237"/>
      <c r="O186" s="61"/>
      <c r="P186" s="61"/>
      <c r="Q186" s="61"/>
      <c r="R186" s="61"/>
      <c r="S186" s="61"/>
      <c r="T186" s="62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T186" s="18" t="s">
        <v>1142</v>
      </c>
      <c r="AU186" s="18" t="s">
        <v>88</v>
      </c>
    </row>
    <row r="187" spans="1:65" s="2" customFormat="1" ht="16.5" customHeight="1" x14ac:dyDescent="0.15">
      <c r="A187" s="35"/>
      <c r="B187" s="141"/>
      <c r="C187" s="224" t="s">
        <v>1128</v>
      </c>
      <c r="D187" s="225" t="s">
        <v>1138</v>
      </c>
      <c r="E187" s="226" t="s">
        <v>2657</v>
      </c>
      <c r="F187" s="227" t="s">
        <v>2658</v>
      </c>
      <c r="G187" s="228" t="s">
        <v>302</v>
      </c>
      <c r="H187" s="229">
        <v>2</v>
      </c>
      <c r="I187" s="230"/>
      <c r="J187" s="229">
        <f>ROUND(I187*H187,2)</f>
        <v>0</v>
      </c>
      <c r="K187" s="231"/>
      <c r="L187" s="232"/>
      <c r="M187" s="233" t="s">
        <v>1</v>
      </c>
      <c r="N187" s="234" t="s">
        <v>41</v>
      </c>
      <c r="O187" s="61"/>
      <c r="P187" s="181">
        <f>O187*H187</f>
        <v>0</v>
      </c>
      <c r="Q187" s="181">
        <v>0</v>
      </c>
      <c r="R187" s="181">
        <f>Q187*H187</f>
        <v>0</v>
      </c>
      <c r="S187" s="181">
        <v>0</v>
      </c>
      <c r="T187" s="18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478</v>
      </c>
      <c r="AT187" s="183" t="s">
        <v>1138</v>
      </c>
      <c r="AU187" s="183" t="s">
        <v>88</v>
      </c>
      <c r="AY187" s="18" t="s">
        <v>271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367</v>
      </c>
      <c r="BM187" s="183" t="s">
        <v>1411</v>
      </c>
    </row>
    <row r="188" spans="1:65" s="2" customFormat="1" ht="16.5" x14ac:dyDescent="0.1">
      <c r="A188" s="35"/>
      <c r="B188" s="36"/>
      <c r="C188" s="35"/>
      <c r="D188" s="185" t="s">
        <v>1142</v>
      </c>
      <c r="E188" s="35"/>
      <c r="F188" s="235" t="s">
        <v>1143</v>
      </c>
      <c r="G188" s="35"/>
      <c r="H188" s="35"/>
      <c r="I188" s="142"/>
      <c r="J188" s="35"/>
      <c r="K188" s="35"/>
      <c r="L188" s="36"/>
      <c r="M188" s="236"/>
      <c r="N188" s="237"/>
      <c r="O188" s="61"/>
      <c r="P188" s="61"/>
      <c r="Q188" s="61"/>
      <c r="R188" s="61"/>
      <c r="S188" s="61"/>
      <c r="T188" s="62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T188" s="18" t="s">
        <v>1142</v>
      </c>
      <c r="AU188" s="18" t="s">
        <v>88</v>
      </c>
    </row>
    <row r="189" spans="1:65" s="2" customFormat="1" ht="16.5" customHeight="1" x14ac:dyDescent="0.15">
      <c r="A189" s="35"/>
      <c r="B189" s="141"/>
      <c r="C189" s="224" t="s">
        <v>1137</v>
      </c>
      <c r="D189" s="225" t="s">
        <v>1138</v>
      </c>
      <c r="E189" s="226" t="s">
        <v>2659</v>
      </c>
      <c r="F189" s="227" t="s">
        <v>2660</v>
      </c>
      <c r="G189" s="228" t="s">
        <v>302</v>
      </c>
      <c r="H189" s="229">
        <v>7</v>
      </c>
      <c r="I189" s="230"/>
      <c r="J189" s="229">
        <f>ROUND(I189*H189,2)</f>
        <v>0</v>
      </c>
      <c r="K189" s="231"/>
      <c r="L189" s="232"/>
      <c r="M189" s="233" t="s">
        <v>1</v>
      </c>
      <c r="N189" s="234" t="s">
        <v>41</v>
      </c>
      <c r="O189" s="61"/>
      <c r="P189" s="181">
        <f>O189*H189</f>
        <v>0</v>
      </c>
      <c r="Q189" s="181">
        <v>0</v>
      </c>
      <c r="R189" s="181">
        <f>Q189*H189</f>
        <v>0</v>
      </c>
      <c r="S189" s="181">
        <v>0</v>
      </c>
      <c r="T189" s="18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478</v>
      </c>
      <c r="AT189" s="183" t="s">
        <v>1138</v>
      </c>
      <c r="AU189" s="183" t="s">
        <v>88</v>
      </c>
      <c r="AY189" s="18" t="s">
        <v>271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367</v>
      </c>
      <c r="BM189" s="183" t="s">
        <v>1417</v>
      </c>
    </row>
    <row r="190" spans="1:65" s="2" customFormat="1" ht="16.5" x14ac:dyDescent="0.1">
      <c r="A190" s="35"/>
      <c r="B190" s="36"/>
      <c r="C190" s="35"/>
      <c r="D190" s="185" t="s">
        <v>1142</v>
      </c>
      <c r="E190" s="35"/>
      <c r="F190" s="235" t="s">
        <v>1143</v>
      </c>
      <c r="G190" s="35"/>
      <c r="H190" s="35"/>
      <c r="I190" s="142"/>
      <c r="J190" s="35"/>
      <c r="K190" s="35"/>
      <c r="L190" s="36"/>
      <c r="M190" s="236"/>
      <c r="N190" s="237"/>
      <c r="O190" s="61"/>
      <c r="P190" s="61"/>
      <c r="Q190" s="61"/>
      <c r="R190" s="61"/>
      <c r="S190" s="61"/>
      <c r="T190" s="62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T190" s="18" t="s">
        <v>1142</v>
      </c>
      <c r="AU190" s="18" t="s">
        <v>88</v>
      </c>
    </row>
    <row r="191" spans="1:65" s="2" customFormat="1" ht="21.75" customHeight="1" x14ac:dyDescent="0.15">
      <c r="A191" s="35"/>
      <c r="B191" s="141"/>
      <c r="C191" s="172" t="s">
        <v>1144</v>
      </c>
      <c r="D191" s="172" t="s">
        <v>274</v>
      </c>
      <c r="E191" s="173" t="s">
        <v>2661</v>
      </c>
      <c r="F191" s="174" t="s">
        <v>2662</v>
      </c>
      <c r="G191" s="175" t="s">
        <v>1420</v>
      </c>
      <c r="H191" s="177"/>
      <c r="I191" s="177"/>
      <c r="J191" s="176">
        <f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>O191*H191</f>
        <v>0</v>
      </c>
      <c r="Q191" s="181">
        <v>0</v>
      </c>
      <c r="R191" s="181">
        <f>Q191*H191</f>
        <v>0</v>
      </c>
      <c r="S191" s="181">
        <v>0</v>
      </c>
      <c r="T191" s="18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367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367</v>
      </c>
      <c r="BM191" s="183" t="s">
        <v>1433</v>
      </c>
    </row>
    <row r="192" spans="1:65" s="12" customFormat="1" ht="22.9" customHeight="1" x14ac:dyDescent="0.15">
      <c r="B192" s="159"/>
      <c r="D192" s="160" t="s">
        <v>74</v>
      </c>
      <c r="E192" s="170" t="s">
        <v>2663</v>
      </c>
      <c r="F192" s="170" t="s">
        <v>2664</v>
      </c>
      <c r="I192" s="162"/>
      <c r="J192" s="171">
        <f>BK192</f>
        <v>0</v>
      </c>
      <c r="L192" s="159"/>
      <c r="M192" s="164"/>
      <c r="N192" s="165"/>
      <c r="O192" s="165"/>
      <c r="P192" s="166">
        <f>SUM(P193:P206)</f>
        <v>0</v>
      </c>
      <c r="Q192" s="165"/>
      <c r="R192" s="166">
        <f>SUM(R193:R206)</f>
        <v>0</v>
      </c>
      <c r="S192" s="165"/>
      <c r="T192" s="167">
        <f>SUM(T193:T206)</f>
        <v>0</v>
      </c>
      <c r="AR192" s="160" t="s">
        <v>88</v>
      </c>
      <c r="AT192" s="168" t="s">
        <v>74</v>
      </c>
      <c r="AU192" s="168" t="s">
        <v>82</v>
      </c>
      <c r="AY192" s="160" t="s">
        <v>271</v>
      </c>
      <c r="BK192" s="169">
        <f>SUM(BK193:BK206)</f>
        <v>0</v>
      </c>
    </row>
    <row r="193" spans="1:65" s="2" customFormat="1" ht="21.75" customHeight="1" x14ac:dyDescent="0.15">
      <c r="A193" s="35"/>
      <c r="B193" s="141"/>
      <c r="C193" s="172" t="s">
        <v>1154</v>
      </c>
      <c r="D193" s="172" t="s">
        <v>274</v>
      </c>
      <c r="E193" s="173" t="s">
        <v>2665</v>
      </c>
      <c r="F193" s="174" t="s">
        <v>2666</v>
      </c>
      <c r="G193" s="175" t="s">
        <v>319</v>
      </c>
      <c r="H193" s="176">
        <v>137</v>
      </c>
      <c r="I193" s="177"/>
      <c r="J193" s="176">
        <f t="shared" ref="J193:J206" si="25">ROUND(I193*H193,2)</f>
        <v>0</v>
      </c>
      <c r="K193" s="178"/>
      <c r="L193" s="36"/>
      <c r="M193" s="179" t="s">
        <v>1</v>
      </c>
      <c r="N193" s="180" t="s">
        <v>41</v>
      </c>
      <c r="O193" s="61"/>
      <c r="P193" s="181">
        <f t="shared" ref="P193:P206" si="26">O193*H193</f>
        <v>0</v>
      </c>
      <c r="Q193" s="181">
        <v>0</v>
      </c>
      <c r="R193" s="181">
        <f t="shared" ref="R193:R206" si="27">Q193*H193</f>
        <v>0</v>
      </c>
      <c r="S193" s="181">
        <v>0</v>
      </c>
      <c r="T193" s="182">
        <f t="shared" ref="T193:T206" si="28"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367</v>
      </c>
      <c r="AT193" s="183" t="s">
        <v>274</v>
      </c>
      <c r="AU193" s="183" t="s">
        <v>88</v>
      </c>
      <c r="AY193" s="18" t="s">
        <v>271</v>
      </c>
      <c r="BE193" s="105">
        <f t="shared" ref="BE193:BE206" si="29">IF(N193="základná",J193,0)</f>
        <v>0</v>
      </c>
      <c r="BF193" s="105">
        <f t="shared" ref="BF193:BF206" si="30">IF(N193="znížená",J193,0)</f>
        <v>0</v>
      </c>
      <c r="BG193" s="105">
        <f t="shared" ref="BG193:BG206" si="31">IF(N193="zákl. prenesená",J193,0)</f>
        <v>0</v>
      </c>
      <c r="BH193" s="105">
        <f t="shared" ref="BH193:BH206" si="32">IF(N193="zníž. prenesená",J193,0)</f>
        <v>0</v>
      </c>
      <c r="BI193" s="105">
        <f t="shared" ref="BI193:BI206" si="33">IF(N193="nulová",J193,0)</f>
        <v>0</v>
      </c>
      <c r="BJ193" s="18" t="s">
        <v>88</v>
      </c>
      <c r="BK193" s="105">
        <f t="shared" ref="BK193:BK206" si="34">ROUND(I193*H193,2)</f>
        <v>0</v>
      </c>
      <c r="BL193" s="18" t="s">
        <v>367</v>
      </c>
      <c r="BM193" s="183" t="s">
        <v>1442</v>
      </c>
    </row>
    <row r="194" spans="1:65" s="2" customFormat="1" ht="21.75" customHeight="1" x14ac:dyDescent="0.15">
      <c r="A194" s="35"/>
      <c r="B194" s="141"/>
      <c r="C194" s="172" t="s">
        <v>1158</v>
      </c>
      <c r="D194" s="172" t="s">
        <v>274</v>
      </c>
      <c r="E194" s="173" t="s">
        <v>2667</v>
      </c>
      <c r="F194" s="174" t="s">
        <v>2668</v>
      </c>
      <c r="G194" s="175" t="s">
        <v>319</v>
      </c>
      <c r="H194" s="176">
        <v>46</v>
      </c>
      <c r="I194" s="177"/>
      <c r="J194" s="176">
        <f t="shared" si="25"/>
        <v>0</v>
      </c>
      <c r="K194" s="178"/>
      <c r="L194" s="36"/>
      <c r="M194" s="179" t="s">
        <v>1</v>
      </c>
      <c r="N194" s="180" t="s">
        <v>41</v>
      </c>
      <c r="O194" s="61"/>
      <c r="P194" s="181">
        <f t="shared" si="26"/>
        <v>0</v>
      </c>
      <c r="Q194" s="181">
        <v>0</v>
      </c>
      <c r="R194" s="181">
        <f t="shared" si="27"/>
        <v>0</v>
      </c>
      <c r="S194" s="181">
        <v>0</v>
      </c>
      <c r="T194" s="182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367</v>
      </c>
      <c r="AT194" s="183" t="s">
        <v>274</v>
      </c>
      <c r="AU194" s="183" t="s">
        <v>88</v>
      </c>
      <c r="AY194" s="18" t="s">
        <v>271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88</v>
      </c>
      <c r="BK194" s="105">
        <f t="shared" si="34"/>
        <v>0</v>
      </c>
      <c r="BL194" s="18" t="s">
        <v>367</v>
      </c>
      <c r="BM194" s="183" t="s">
        <v>1449</v>
      </c>
    </row>
    <row r="195" spans="1:65" s="2" customFormat="1" ht="21.75" customHeight="1" x14ac:dyDescent="0.15">
      <c r="A195" s="35"/>
      <c r="B195" s="141"/>
      <c r="C195" s="172" t="s">
        <v>1162</v>
      </c>
      <c r="D195" s="172" t="s">
        <v>274</v>
      </c>
      <c r="E195" s="173" t="s">
        <v>2669</v>
      </c>
      <c r="F195" s="174" t="s">
        <v>2670</v>
      </c>
      <c r="G195" s="175" t="s">
        <v>319</v>
      </c>
      <c r="H195" s="176">
        <v>15</v>
      </c>
      <c r="I195" s="177"/>
      <c r="J195" s="176">
        <f t="shared" si="25"/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si="26"/>
        <v>0</v>
      </c>
      <c r="Q195" s="181">
        <v>0</v>
      </c>
      <c r="R195" s="181">
        <f t="shared" si="27"/>
        <v>0</v>
      </c>
      <c r="S195" s="181">
        <v>0</v>
      </c>
      <c r="T195" s="182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367</v>
      </c>
      <c r="AT195" s="183" t="s">
        <v>274</v>
      </c>
      <c r="AU195" s="183" t="s">
        <v>88</v>
      </c>
      <c r="AY195" s="18" t="s">
        <v>271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88</v>
      </c>
      <c r="BK195" s="105">
        <f t="shared" si="34"/>
        <v>0</v>
      </c>
      <c r="BL195" s="18" t="s">
        <v>367</v>
      </c>
      <c r="BM195" s="183" t="s">
        <v>1457</v>
      </c>
    </row>
    <row r="196" spans="1:65" s="2" customFormat="1" ht="21.75" customHeight="1" x14ac:dyDescent="0.15">
      <c r="A196" s="35"/>
      <c r="B196" s="141"/>
      <c r="C196" s="172" t="s">
        <v>1172</v>
      </c>
      <c r="D196" s="172" t="s">
        <v>274</v>
      </c>
      <c r="E196" s="173" t="s">
        <v>2671</v>
      </c>
      <c r="F196" s="174" t="s">
        <v>2672</v>
      </c>
      <c r="G196" s="175" t="s">
        <v>319</v>
      </c>
      <c r="H196" s="176">
        <v>16</v>
      </c>
      <c r="I196" s="177"/>
      <c r="J196" s="176">
        <f t="shared" si="25"/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si="26"/>
        <v>0</v>
      </c>
      <c r="Q196" s="181">
        <v>0</v>
      </c>
      <c r="R196" s="181">
        <f t="shared" si="27"/>
        <v>0</v>
      </c>
      <c r="S196" s="181">
        <v>0</v>
      </c>
      <c r="T196" s="182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367</v>
      </c>
      <c r="AT196" s="183" t="s">
        <v>274</v>
      </c>
      <c r="AU196" s="183" t="s">
        <v>88</v>
      </c>
      <c r="AY196" s="18" t="s">
        <v>271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88</v>
      </c>
      <c r="BK196" s="105">
        <f t="shared" si="34"/>
        <v>0</v>
      </c>
      <c r="BL196" s="18" t="s">
        <v>367</v>
      </c>
      <c r="BM196" s="183" t="s">
        <v>1469</v>
      </c>
    </row>
    <row r="197" spans="1:65" s="2" customFormat="1" ht="21.75" customHeight="1" x14ac:dyDescent="0.15">
      <c r="A197" s="35"/>
      <c r="B197" s="141"/>
      <c r="C197" s="172" t="s">
        <v>1178</v>
      </c>
      <c r="D197" s="172" t="s">
        <v>274</v>
      </c>
      <c r="E197" s="173" t="s">
        <v>2673</v>
      </c>
      <c r="F197" s="174" t="s">
        <v>2674</v>
      </c>
      <c r="G197" s="175" t="s">
        <v>319</v>
      </c>
      <c r="H197" s="176">
        <v>4</v>
      </c>
      <c r="I197" s="177"/>
      <c r="J197" s="176">
        <f t="shared" si="2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26"/>
        <v>0</v>
      </c>
      <c r="Q197" s="181">
        <v>0</v>
      </c>
      <c r="R197" s="181">
        <f t="shared" si="27"/>
        <v>0</v>
      </c>
      <c r="S197" s="181">
        <v>0</v>
      </c>
      <c r="T197" s="182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367</v>
      </c>
      <c r="AT197" s="183" t="s">
        <v>274</v>
      </c>
      <c r="AU197" s="183" t="s">
        <v>88</v>
      </c>
      <c r="AY197" s="18" t="s">
        <v>271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367</v>
      </c>
      <c r="BM197" s="183" t="s">
        <v>1478</v>
      </c>
    </row>
    <row r="198" spans="1:65" s="2" customFormat="1" ht="21.75" customHeight="1" x14ac:dyDescent="0.15">
      <c r="A198" s="35"/>
      <c r="B198" s="141"/>
      <c r="C198" s="172" t="s">
        <v>1189</v>
      </c>
      <c r="D198" s="172" t="s">
        <v>274</v>
      </c>
      <c r="E198" s="173" t="s">
        <v>2675</v>
      </c>
      <c r="F198" s="174" t="s">
        <v>2676</v>
      </c>
      <c r="G198" s="175" t="s">
        <v>319</v>
      </c>
      <c r="H198" s="176">
        <v>142</v>
      </c>
      <c r="I198" s="177"/>
      <c r="J198" s="176">
        <f t="shared" si="2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26"/>
        <v>0</v>
      </c>
      <c r="Q198" s="181">
        <v>0</v>
      </c>
      <c r="R198" s="181">
        <f t="shared" si="27"/>
        <v>0</v>
      </c>
      <c r="S198" s="181">
        <v>0</v>
      </c>
      <c r="T198" s="182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367</v>
      </c>
      <c r="AT198" s="183" t="s">
        <v>274</v>
      </c>
      <c r="AU198" s="183" t="s">
        <v>88</v>
      </c>
      <c r="AY198" s="18" t="s">
        <v>271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367</v>
      </c>
      <c r="BM198" s="183" t="s">
        <v>1491</v>
      </c>
    </row>
    <row r="199" spans="1:65" s="2" customFormat="1" ht="21.75" customHeight="1" x14ac:dyDescent="0.15">
      <c r="A199" s="35"/>
      <c r="B199" s="141"/>
      <c r="C199" s="172" t="s">
        <v>1197</v>
      </c>
      <c r="D199" s="172" t="s">
        <v>274</v>
      </c>
      <c r="E199" s="173" t="s">
        <v>2677</v>
      </c>
      <c r="F199" s="174" t="s">
        <v>2678</v>
      </c>
      <c r="G199" s="175" t="s">
        <v>319</v>
      </c>
      <c r="H199" s="176">
        <v>143</v>
      </c>
      <c r="I199" s="177"/>
      <c r="J199" s="176">
        <f t="shared" si="2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26"/>
        <v>0</v>
      </c>
      <c r="Q199" s="181">
        <v>0</v>
      </c>
      <c r="R199" s="181">
        <f t="shared" si="27"/>
        <v>0</v>
      </c>
      <c r="S199" s="181">
        <v>0</v>
      </c>
      <c r="T199" s="182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367</v>
      </c>
      <c r="AT199" s="183" t="s">
        <v>274</v>
      </c>
      <c r="AU199" s="183" t="s">
        <v>88</v>
      </c>
      <c r="AY199" s="18" t="s">
        <v>271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88</v>
      </c>
      <c r="BK199" s="105">
        <f t="shared" si="34"/>
        <v>0</v>
      </c>
      <c r="BL199" s="18" t="s">
        <v>367</v>
      </c>
      <c r="BM199" s="183" t="s">
        <v>1500</v>
      </c>
    </row>
    <row r="200" spans="1:65" s="2" customFormat="1" ht="21.75" customHeight="1" x14ac:dyDescent="0.15">
      <c r="A200" s="35"/>
      <c r="B200" s="141"/>
      <c r="C200" s="172" t="s">
        <v>1204</v>
      </c>
      <c r="D200" s="172" t="s">
        <v>274</v>
      </c>
      <c r="E200" s="173" t="s">
        <v>2679</v>
      </c>
      <c r="F200" s="174" t="s">
        <v>2680</v>
      </c>
      <c r="G200" s="175" t="s">
        <v>319</v>
      </c>
      <c r="H200" s="176">
        <v>147</v>
      </c>
      <c r="I200" s="177"/>
      <c r="J200" s="176">
        <f t="shared" si="25"/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si="26"/>
        <v>0</v>
      </c>
      <c r="Q200" s="181">
        <v>0</v>
      </c>
      <c r="R200" s="181">
        <f t="shared" si="27"/>
        <v>0</v>
      </c>
      <c r="S200" s="181">
        <v>0</v>
      </c>
      <c r="T200" s="182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367</v>
      </c>
      <c r="AT200" s="183" t="s">
        <v>274</v>
      </c>
      <c r="AU200" s="183" t="s">
        <v>88</v>
      </c>
      <c r="AY200" s="18" t="s">
        <v>271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367</v>
      </c>
      <c r="BM200" s="183" t="s">
        <v>1508</v>
      </c>
    </row>
    <row r="201" spans="1:65" s="2" customFormat="1" ht="21.75" customHeight="1" x14ac:dyDescent="0.15">
      <c r="A201" s="35"/>
      <c r="B201" s="141"/>
      <c r="C201" s="172" t="s">
        <v>1210</v>
      </c>
      <c r="D201" s="172" t="s">
        <v>274</v>
      </c>
      <c r="E201" s="173" t="s">
        <v>2681</v>
      </c>
      <c r="F201" s="174" t="s">
        <v>2682</v>
      </c>
      <c r="G201" s="175" t="s">
        <v>319</v>
      </c>
      <c r="H201" s="176">
        <v>152</v>
      </c>
      <c r="I201" s="177"/>
      <c r="J201" s="176">
        <f t="shared" si="2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26"/>
        <v>0</v>
      </c>
      <c r="Q201" s="181">
        <v>0</v>
      </c>
      <c r="R201" s="181">
        <f t="shared" si="27"/>
        <v>0</v>
      </c>
      <c r="S201" s="181">
        <v>0</v>
      </c>
      <c r="T201" s="182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367</v>
      </c>
      <c r="AT201" s="183" t="s">
        <v>274</v>
      </c>
      <c r="AU201" s="183" t="s">
        <v>88</v>
      </c>
      <c r="AY201" s="18" t="s">
        <v>271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367</v>
      </c>
      <c r="BM201" s="183" t="s">
        <v>1518</v>
      </c>
    </row>
    <row r="202" spans="1:65" s="2" customFormat="1" ht="21.75" customHeight="1" x14ac:dyDescent="0.15">
      <c r="A202" s="35"/>
      <c r="B202" s="141"/>
      <c r="C202" s="172" t="s">
        <v>1216</v>
      </c>
      <c r="D202" s="172" t="s">
        <v>274</v>
      </c>
      <c r="E202" s="173" t="s">
        <v>2683</v>
      </c>
      <c r="F202" s="174" t="s">
        <v>2684</v>
      </c>
      <c r="G202" s="175" t="s">
        <v>319</v>
      </c>
      <c r="H202" s="176">
        <v>32</v>
      </c>
      <c r="I202" s="177"/>
      <c r="J202" s="176">
        <f t="shared" si="2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26"/>
        <v>0</v>
      </c>
      <c r="Q202" s="181">
        <v>0</v>
      </c>
      <c r="R202" s="181">
        <f t="shared" si="27"/>
        <v>0</v>
      </c>
      <c r="S202" s="181">
        <v>0</v>
      </c>
      <c r="T202" s="182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367</v>
      </c>
      <c r="AT202" s="183" t="s">
        <v>274</v>
      </c>
      <c r="AU202" s="183" t="s">
        <v>88</v>
      </c>
      <c r="AY202" s="18" t="s">
        <v>271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367</v>
      </c>
      <c r="BM202" s="183" t="s">
        <v>1528</v>
      </c>
    </row>
    <row r="203" spans="1:65" s="2" customFormat="1" ht="16.5" customHeight="1" x14ac:dyDescent="0.15">
      <c r="A203" s="35"/>
      <c r="B203" s="141"/>
      <c r="C203" s="172" t="s">
        <v>1222</v>
      </c>
      <c r="D203" s="172" t="s">
        <v>274</v>
      </c>
      <c r="E203" s="173" t="s">
        <v>2685</v>
      </c>
      <c r="F203" s="174" t="s">
        <v>2686</v>
      </c>
      <c r="G203" s="175" t="s">
        <v>319</v>
      </c>
      <c r="H203" s="176">
        <v>6353</v>
      </c>
      <c r="I203" s="177"/>
      <c r="J203" s="176">
        <f t="shared" si="2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26"/>
        <v>0</v>
      </c>
      <c r="Q203" s="181">
        <v>0</v>
      </c>
      <c r="R203" s="181">
        <f t="shared" si="27"/>
        <v>0</v>
      </c>
      <c r="S203" s="181">
        <v>0</v>
      </c>
      <c r="T203" s="182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367</v>
      </c>
      <c r="AT203" s="183" t="s">
        <v>274</v>
      </c>
      <c r="AU203" s="183" t="s">
        <v>88</v>
      </c>
      <c r="AY203" s="18" t="s">
        <v>271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367</v>
      </c>
      <c r="BM203" s="183" t="s">
        <v>1538</v>
      </c>
    </row>
    <row r="204" spans="1:65" s="2" customFormat="1" ht="16.5" customHeight="1" x14ac:dyDescent="0.15">
      <c r="A204" s="35"/>
      <c r="B204" s="141"/>
      <c r="C204" s="224" t="s">
        <v>1228</v>
      </c>
      <c r="D204" s="224" t="s">
        <v>1138</v>
      </c>
      <c r="E204" s="226" t="s">
        <v>2687</v>
      </c>
      <c r="F204" s="227" t="s">
        <v>2688</v>
      </c>
      <c r="G204" s="228" t="s">
        <v>277</v>
      </c>
      <c r="H204" s="229">
        <v>1061</v>
      </c>
      <c r="I204" s="230"/>
      <c r="J204" s="229">
        <f t="shared" si="25"/>
        <v>0</v>
      </c>
      <c r="K204" s="231"/>
      <c r="L204" s="232"/>
      <c r="M204" s="233" t="s">
        <v>1</v>
      </c>
      <c r="N204" s="234" t="s">
        <v>41</v>
      </c>
      <c r="O204" s="61"/>
      <c r="P204" s="181">
        <f t="shared" si="26"/>
        <v>0</v>
      </c>
      <c r="Q204" s="181">
        <v>0</v>
      </c>
      <c r="R204" s="181">
        <f t="shared" si="27"/>
        <v>0</v>
      </c>
      <c r="S204" s="181">
        <v>0</v>
      </c>
      <c r="T204" s="182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478</v>
      </c>
      <c r="AT204" s="183" t="s">
        <v>1138</v>
      </c>
      <c r="AU204" s="183" t="s">
        <v>88</v>
      </c>
      <c r="AY204" s="18" t="s">
        <v>271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367</v>
      </c>
      <c r="BM204" s="183" t="s">
        <v>1546</v>
      </c>
    </row>
    <row r="205" spans="1:65" s="2" customFormat="1" ht="21.75" customHeight="1" x14ac:dyDescent="0.15">
      <c r="A205" s="35"/>
      <c r="B205" s="141"/>
      <c r="C205" s="172" t="s">
        <v>1233</v>
      </c>
      <c r="D205" s="172" t="s">
        <v>274</v>
      </c>
      <c r="E205" s="173" t="s">
        <v>2689</v>
      </c>
      <c r="F205" s="174" t="s">
        <v>2690</v>
      </c>
      <c r="G205" s="175" t="s">
        <v>319</v>
      </c>
      <c r="H205" s="176">
        <v>392</v>
      </c>
      <c r="I205" s="177"/>
      <c r="J205" s="176">
        <f t="shared" si="2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26"/>
        <v>0</v>
      </c>
      <c r="Q205" s="181">
        <v>0</v>
      </c>
      <c r="R205" s="181">
        <f t="shared" si="27"/>
        <v>0</v>
      </c>
      <c r="S205" s="181">
        <v>0</v>
      </c>
      <c r="T205" s="182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367</v>
      </c>
      <c r="AT205" s="183" t="s">
        <v>274</v>
      </c>
      <c r="AU205" s="183" t="s">
        <v>88</v>
      </c>
      <c r="AY205" s="18" t="s">
        <v>271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367</v>
      </c>
      <c r="BM205" s="183" t="s">
        <v>1557</v>
      </c>
    </row>
    <row r="206" spans="1:65" s="2" customFormat="1" ht="21.75" customHeight="1" x14ac:dyDescent="0.15">
      <c r="A206" s="35"/>
      <c r="B206" s="141"/>
      <c r="C206" s="172" t="s">
        <v>1238</v>
      </c>
      <c r="D206" s="172" t="s">
        <v>274</v>
      </c>
      <c r="E206" s="173" t="s">
        <v>2691</v>
      </c>
      <c r="F206" s="174" t="s">
        <v>2692</v>
      </c>
      <c r="G206" s="175" t="s">
        <v>1420</v>
      </c>
      <c r="H206" s="177"/>
      <c r="I206" s="177"/>
      <c r="J206" s="176">
        <f t="shared" si="25"/>
        <v>0</v>
      </c>
      <c r="K206" s="178"/>
      <c r="L206" s="36"/>
      <c r="M206" s="179" t="s">
        <v>1</v>
      </c>
      <c r="N206" s="180" t="s">
        <v>41</v>
      </c>
      <c r="O206" s="61"/>
      <c r="P206" s="181">
        <f t="shared" si="26"/>
        <v>0</v>
      </c>
      <c r="Q206" s="181">
        <v>0</v>
      </c>
      <c r="R206" s="181">
        <f t="shared" si="27"/>
        <v>0</v>
      </c>
      <c r="S206" s="181">
        <v>0</v>
      </c>
      <c r="T206" s="182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367</v>
      </c>
      <c r="AT206" s="183" t="s">
        <v>274</v>
      </c>
      <c r="AU206" s="183" t="s">
        <v>88</v>
      </c>
      <c r="AY206" s="18" t="s">
        <v>271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367</v>
      </c>
      <c r="BM206" s="183" t="s">
        <v>1572</v>
      </c>
    </row>
    <row r="207" spans="1:65" s="12" customFormat="1" ht="22.9" customHeight="1" x14ac:dyDescent="0.15">
      <c r="B207" s="159"/>
      <c r="D207" s="160" t="s">
        <v>74</v>
      </c>
      <c r="E207" s="170" t="s">
        <v>2693</v>
      </c>
      <c r="F207" s="170" t="s">
        <v>2694</v>
      </c>
      <c r="I207" s="162"/>
      <c r="J207" s="171">
        <f>BK207</f>
        <v>0</v>
      </c>
      <c r="L207" s="159"/>
      <c r="M207" s="164"/>
      <c r="N207" s="165"/>
      <c r="O207" s="165"/>
      <c r="P207" s="166">
        <f>SUM(P208:P237)</f>
        <v>0</v>
      </c>
      <c r="Q207" s="165"/>
      <c r="R207" s="166">
        <f>SUM(R208:R237)</f>
        <v>0</v>
      </c>
      <c r="S207" s="165"/>
      <c r="T207" s="167">
        <f>SUM(T208:T237)</f>
        <v>0</v>
      </c>
      <c r="AR207" s="160" t="s">
        <v>88</v>
      </c>
      <c r="AT207" s="168" t="s">
        <v>74</v>
      </c>
      <c r="AU207" s="168" t="s">
        <v>82</v>
      </c>
      <c r="AY207" s="160" t="s">
        <v>271</v>
      </c>
      <c r="BK207" s="169">
        <f>SUM(BK208:BK237)</f>
        <v>0</v>
      </c>
    </row>
    <row r="208" spans="1:65" s="2" customFormat="1" ht="21.75" customHeight="1" x14ac:dyDescent="0.15">
      <c r="A208" s="35"/>
      <c r="B208" s="141"/>
      <c r="C208" s="172" t="s">
        <v>1243</v>
      </c>
      <c r="D208" s="172" t="s">
        <v>274</v>
      </c>
      <c r="E208" s="173" t="s">
        <v>2695</v>
      </c>
      <c r="F208" s="174" t="s">
        <v>2696</v>
      </c>
      <c r="G208" s="175" t="s">
        <v>302</v>
      </c>
      <c r="H208" s="176">
        <v>11</v>
      </c>
      <c r="I208" s="177"/>
      <c r="J208" s="176">
        <f>ROUND(I208*H208,2)</f>
        <v>0</v>
      </c>
      <c r="K208" s="178"/>
      <c r="L208" s="36"/>
      <c r="M208" s="179" t="s">
        <v>1</v>
      </c>
      <c r="N208" s="180" t="s">
        <v>41</v>
      </c>
      <c r="O208" s="61"/>
      <c r="P208" s="181">
        <f>O208*H208</f>
        <v>0</v>
      </c>
      <c r="Q208" s="181">
        <v>0</v>
      </c>
      <c r="R208" s="181">
        <f>Q208*H208</f>
        <v>0</v>
      </c>
      <c r="S208" s="181">
        <v>0</v>
      </c>
      <c r="T208" s="18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367</v>
      </c>
      <c r="AT208" s="183" t="s">
        <v>274</v>
      </c>
      <c r="AU208" s="183" t="s">
        <v>88</v>
      </c>
      <c r="AY208" s="18" t="s">
        <v>271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88</v>
      </c>
      <c r="BK208" s="105">
        <f>ROUND(I208*H208,2)</f>
        <v>0</v>
      </c>
      <c r="BL208" s="18" t="s">
        <v>367</v>
      </c>
      <c r="BM208" s="183" t="s">
        <v>1583</v>
      </c>
    </row>
    <row r="209" spans="1:65" s="2" customFormat="1" ht="16.5" customHeight="1" x14ac:dyDescent="0.15">
      <c r="A209" s="35"/>
      <c r="B209" s="141"/>
      <c r="C209" s="224" t="s">
        <v>1247</v>
      </c>
      <c r="D209" s="224" t="s">
        <v>1138</v>
      </c>
      <c r="E209" s="226" t="s">
        <v>2697</v>
      </c>
      <c r="F209" s="227" t="s">
        <v>2698</v>
      </c>
      <c r="G209" s="228" t="s">
        <v>302</v>
      </c>
      <c r="H209" s="229">
        <v>11</v>
      </c>
      <c r="I209" s="230"/>
      <c r="J209" s="229">
        <f>ROUND(I209*H209,2)</f>
        <v>0</v>
      </c>
      <c r="K209" s="231"/>
      <c r="L209" s="232"/>
      <c r="M209" s="233" t="s">
        <v>1</v>
      </c>
      <c r="N209" s="234" t="s">
        <v>41</v>
      </c>
      <c r="O209" s="61"/>
      <c r="P209" s="181">
        <f>O209*H209</f>
        <v>0</v>
      </c>
      <c r="Q209" s="181">
        <v>0</v>
      </c>
      <c r="R209" s="181">
        <f>Q209*H209</f>
        <v>0</v>
      </c>
      <c r="S209" s="181">
        <v>0</v>
      </c>
      <c r="T209" s="18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478</v>
      </c>
      <c r="AT209" s="183" t="s">
        <v>1138</v>
      </c>
      <c r="AU209" s="183" t="s">
        <v>88</v>
      </c>
      <c r="AY209" s="18" t="s">
        <v>271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88</v>
      </c>
      <c r="BK209" s="105">
        <f>ROUND(I209*H209,2)</f>
        <v>0</v>
      </c>
      <c r="BL209" s="18" t="s">
        <v>367</v>
      </c>
      <c r="BM209" s="183" t="s">
        <v>1592</v>
      </c>
    </row>
    <row r="210" spans="1:65" s="2" customFormat="1" ht="16.5" customHeight="1" x14ac:dyDescent="0.15">
      <c r="A210" s="35"/>
      <c r="B210" s="141"/>
      <c r="C210" s="172" t="s">
        <v>1252</v>
      </c>
      <c r="D210" s="172" t="s">
        <v>274</v>
      </c>
      <c r="E210" s="173" t="s">
        <v>2699</v>
      </c>
      <c r="F210" s="174" t="s">
        <v>2700</v>
      </c>
      <c r="G210" s="175" t="s">
        <v>302</v>
      </c>
      <c r="H210" s="176">
        <v>18</v>
      </c>
      <c r="I210" s="177"/>
      <c r="J210" s="176">
        <f>ROUND(I210*H210,2)</f>
        <v>0</v>
      </c>
      <c r="K210" s="178"/>
      <c r="L210" s="36"/>
      <c r="M210" s="179" t="s">
        <v>1</v>
      </c>
      <c r="N210" s="180" t="s">
        <v>41</v>
      </c>
      <c r="O210" s="61"/>
      <c r="P210" s="181">
        <f>O210*H210</f>
        <v>0</v>
      </c>
      <c r="Q210" s="181">
        <v>0</v>
      </c>
      <c r="R210" s="181">
        <f>Q210*H210</f>
        <v>0</v>
      </c>
      <c r="S210" s="181">
        <v>0</v>
      </c>
      <c r="T210" s="18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367</v>
      </c>
      <c r="AT210" s="183" t="s">
        <v>274</v>
      </c>
      <c r="AU210" s="183" t="s">
        <v>88</v>
      </c>
      <c r="AY210" s="18" t="s">
        <v>271</v>
      </c>
      <c r="BE210" s="105">
        <f>IF(N210="základná",J210,0)</f>
        <v>0</v>
      </c>
      <c r="BF210" s="105">
        <f>IF(N210="znížená",J210,0)</f>
        <v>0</v>
      </c>
      <c r="BG210" s="105">
        <f>IF(N210="zákl. prenesená",J210,0)</f>
        <v>0</v>
      </c>
      <c r="BH210" s="105">
        <f>IF(N210="zníž. prenesená",J210,0)</f>
        <v>0</v>
      </c>
      <c r="BI210" s="105">
        <f>IF(N210="nulová",J210,0)</f>
        <v>0</v>
      </c>
      <c r="BJ210" s="18" t="s">
        <v>88</v>
      </c>
      <c r="BK210" s="105">
        <f>ROUND(I210*H210,2)</f>
        <v>0</v>
      </c>
      <c r="BL210" s="18" t="s">
        <v>367</v>
      </c>
      <c r="BM210" s="183" t="s">
        <v>1602</v>
      </c>
    </row>
    <row r="211" spans="1:65" s="2" customFormat="1" ht="21.75" customHeight="1" x14ac:dyDescent="0.15">
      <c r="A211" s="35"/>
      <c r="B211" s="141"/>
      <c r="C211" s="224" t="s">
        <v>1257</v>
      </c>
      <c r="D211" s="224" t="s">
        <v>1138</v>
      </c>
      <c r="E211" s="226" t="s">
        <v>2701</v>
      </c>
      <c r="F211" s="227" t="s">
        <v>2702</v>
      </c>
      <c r="G211" s="228" t="s">
        <v>302</v>
      </c>
      <c r="H211" s="229">
        <v>18</v>
      </c>
      <c r="I211" s="230"/>
      <c r="J211" s="229">
        <f>ROUND(I211*H211,2)</f>
        <v>0</v>
      </c>
      <c r="K211" s="231"/>
      <c r="L211" s="232"/>
      <c r="M211" s="233" t="s">
        <v>1</v>
      </c>
      <c r="N211" s="234" t="s">
        <v>41</v>
      </c>
      <c r="O211" s="61"/>
      <c r="P211" s="181">
        <f>O211*H211</f>
        <v>0</v>
      </c>
      <c r="Q211" s="181">
        <v>0</v>
      </c>
      <c r="R211" s="181">
        <f>Q211*H211</f>
        <v>0</v>
      </c>
      <c r="S211" s="181">
        <v>0</v>
      </c>
      <c r="T211" s="18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478</v>
      </c>
      <c r="AT211" s="183" t="s">
        <v>1138</v>
      </c>
      <c r="AU211" s="183" t="s">
        <v>88</v>
      </c>
      <c r="AY211" s="18" t="s">
        <v>271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88</v>
      </c>
      <c r="BK211" s="105">
        <f>ROUND(I211*H211,2)</f>
        <v>0</v>
      </c>
      <c r="BL211" s="18" t="s">
        <v>367</v>
      </c>
      <c r="BM211" s="183" t="s">
        <v>1612</v>
      </c>
    </row>
    <row r="212" spans="1:65" s="2" customFormat="1" ht="16.5" customHeight="1" x14ac:dyDescent="0.15">
      <c r="A212" s="35"/>
      <c r="B212" s="141"/>
      <c r="C212" s="224" t="s">
        <v>1264</v>
      </c>
      <c r="D212" s="225" t="s">
        <v>1138</v>
      </c>
      <c r="E212" s="226" t="s">
        <v>2703</v>
      </c>
      <c r="F212" s="227" t="s">
        <v>2704</v>
      </c>
      <c r="G212" s="228" t="s">
        <v>476</v>
      </c>
      <c r="H212" s="229">
        <v>1</v>
      </c>
      <c r="I212" s="230"/>
      <c r="J212" s="229">
        <f>ROUND(I212*H212,2)</f>
        <v>0</v>
      </c>
      <c r="K212" s="231"/>
      <c r="L212" s="232"/>
      <c r="M212" s="233" t="s">
        <v>1</v>
      </c>
      <c r="N212" s="234" t="s">
        <v>41</v>
      </c>
      <c r="O212" s="61"/>
      <c r="P212" s="181">
        <f>O212*H212</f>
        <v>0</v>
      </c>
      <c r="Q212" s="181">
        <v>0</v>
      </c>
      <c r="R212" s="181">
        <f>Q212*H212</f>
        <v>0</v>
      </c>
      <c r="S212" s="181">
        <v>0</v>
      </c>
      <c r="T212" s="18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478</v>
      </c>
      <c r="AT212" s="183" t="s">
        <v>1138</v>
      </c>
      <c r="AU212" s="183" t="s">
        <v>88</v>
      </c>
      <c r="AY212" s="18" t="s">
        <v>271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88</v>
      </c>
      <c r="BK212" s="105">
        <f>ROUND(I212*H212,2)</f>
        <v>0</v>
      </c>
      <c r="BL212" s="18" t="s">
        <v>367</v>
      </c>
      <c r="BM212" s="183" t="s">
        <v>1621</v>
      </c>
    </row>
    <row r="213" spans="1:65" s="2" customFormat="1" ht="16.5" x14ac:dyDescent="0.1">
      <c r="A213" s="35"/>
      <c r="B213" s="36"/>
      <c r="C213" s="35"/>
      <c r="D213" s="185" t="s">
        <v>1142</v>
      </c>
      <c r="E213" s="35"/>
      <c r="F213" s="235" t="s">
        <v>1143</v>
      </c>
      <c r="G213" s="35"/>
      <c r="H213" s="35"/>
      <c r="I213" s="142"/>
      <c r="J213" s="35"/>
      <c r="K213" s="35"/>
      <c r="L213" s="36"/>
      <c r="M213" s="236"/>
      <c r="N213" s="237"/>
      <c r="O213" s="61"/>
      <c r="P213" s="61"/>
      <c r="Q213" s="61"/>
      <c r="R213" s="61"/>
      <c r="S213" s="61"/>
      <c r="T213" s="62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T213" s="18" t="s">
        <v>1142</v>
      </c>
      <c r="AU213" s="18" t="s">
        <v>88</v>
      </c>
    </row>
    <row r="214" spans="1:65" s="2" customFormat="1" ht="16.5" customHeight="1" x14ac:dyDescent="0.15">
      <c r="A214" s="35"/>
      <c r="B214" s="141"/>
      <c r="C214" s="172" t="s">
        <v>1276</v>
      </c>
      <c r="D214" s="172" t="s">
        <v>274</v>
      </c>
      <c r="E214" s="173" t="s">
        <v>5322</v>
      </c>
      <c r="F214" s="174" t="s">
        <v>5323</v>
      </c>
      <c r="G214" s="175" t="s">
        <v>302</v>
      </c>
      <c r="H214" s="176">
        <v>6</v>
      </c>
      <c r="I214" s="177"/>
      <c r="J214" s="176">
        <f t="shared" ref="J214:J237" si="35">ROUND(I214*H214,2)</f>
        <v>0</v>
      </c>
      <c r="K214" s="178"/>
      <c r="L214" s="36"/>
      <c r="M214" s="179" t="s">
        <v>1</v>
      </c>
      <c r="N214" s="180" t="s">
        <v>41</v>
      </c>
      <c r="O214" s="61"/>
      <c r="P214" s="181">
        <f t="shared" ref="P214:P237" si="36">O214*H214</f>
        <v>0</v>
      </c>
      <c r="Q214" s="181">
        <v>0</v>
      </c>
      <c r="R214" s="181">
        <f t="shared" ref="R214:R237" si="37">Q214*H214</f>
        <v>0</v>
      </c>
      <c r="S214" s="181">
        <v>0</v>
      </c>
      <c r="T214" s="182">
        <f t="shared" ref="T214:T237" si="38"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367</v>
      </c>
      <c r="AT214" s="183" t="s">
        <v>274</v>
      </c>
      <c r="AU214" s="183" t="s">
        <v>88</v>
      </c>
      <c r="AY214" s="18" t="s">
        <v>271</v>
      </c>
      <c r="BE214" s="105">
        <f t="shared" ref="BE214:BE237" si="39">IF(N214="základná",J214,0)</f>
        <v>0</v>
      </c>
      <c r="BF214" s="105">
        <f t="shared" ref="BF214:BF237" si="40">IF(N214="znížená",J214,0)</f>
        <v>0</v>
      </c>
      <c r="BG214" s="105">
        <f t="shared" ref="BG214:BG237" si="41">IF(N214="zákl. prenesená",J214,0)</f>
        <v>0</v>
      </c>
      <c r="BH214" s="105">
        <f t="shared" ref="BH214:BH237" si="42">IF(N214="zníž. prenesená",J214,0)</f>
        <v>0</v>
      </c>
      <c r="BI214" s="105">
        <f t="shared" ref="BI214:BI237" si="43">IF(N214="nulová",J214,0)</f>
        <v>0</v>
      </c>
      <c r="BJ214" s="18" t="s">
        <v>88</v>
      </c>
      <c r="BK214" s="105">
        <f t="shared" ref="BK214:BK237" si="44">ROUND(I214*H214,2)</f>
        <v>0</v>
      </c>
      <c r="BL214" s="18" t="s">
        <v>367</v>
      </c>
      <c r="BM214" s="183" t="s">
        <v>1632</v>
      </c>
    </row>
    <row r="215" spans="1:65" s="2" customFormat="1" ht="16.5" customHeight="1" x14ac:dyDescent="0.15">
      <c r="A215" s="35"/>
      <c r="B215" s="141"/>
      <c r="C215" s="172" t="s">
        <v>1281</v>
      </c>
      <c r="D215" s="172" t="s">
        <v>274</v>
      </c>
      <c r="E215" s="173" t="s">
        <v>2705</v>
      </c>
      <c r="F215" s="174" t="s">
        <v>2706</v>
      </c>
      <c r="G215" s="175" t="s">
        <v>302</v>
      </c>
      <c r="H215" s="176">
        <v>8</v>
      </c>
      <c r="I215" s="177"/>
      <c r="J215" s="176">
        <f t="shared" si="35"/>
        <v>0</v>
      </c>
      <c r="K215" s="178"/>
      <c r="L215" s="36"/>
      <c r="M215" s="179" t="s">
        <v>1</v>
      </c>
      <c r="N215" s="180" t="s">
        <v>41</v>
      </c>
      <c r="O215" s="61"/>
      <c r="P215" s="181">
        <f t="shared" si="36"/>
        <v>0</v>
      </c>
      <c r="Q215" s="181">
        <v>0</v>
      </c>
      <c r="R215" s="181">
        <f t="shared" si="37"/>
        <v>0</v>
      </c>
      <c r="S215" s="181">
        <v>0</v>
      </c>
      <c r="T215" s="182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367</v>
      </c>
      <c r="AT215" s="183" t="s">
        <v>274</v>
      </c>
      <c r="AU215" s="183" t="s">
        <v>88</v>
      </c>
      <c r="AY215" s="18" t="s">
        <v>271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88</v>
      </c>
      <c r="BK215" s="105">
        <f t="shared" si="44"/>
        <v>0</v>
      </c>
      <c r="BL215" s="18" t="s">
        <v>367</v>
      </c>
      <c r="BM215" s="183" t="s">
        <v>1643</v>
      </c>
    </row>
    <row r="216" spans="1:65" s="2" customFormat="1" ht="16.5" customHeight="1" x14ac:dyDescent="0.15">
      <c r="A216" s="35"/>
      <c r="B216" s="141"/>
      <c r="C216" s="172" t="s">
        <v>1285</v>
      </c>
      <c r="D216" s="172" t="s">
        <v>274</v>
      </c>
      <c r="E216" s="173" t="s">
        <v>2707</v>
      </c>
      <c r="F216" s="174" t="s">
        <v>2708</v>
      </c>
      <c r="G216" s="175" t="s">
        <v>302</v>
      </c>
      <c r="H216" s="176">
        <v>10</v>
      </c>
      <c r="I216" s="177"/>
      <c r="J216" s="176">
        <f t="shared" si="35"/>
        <v>0</v>
      </c>
      <c r="K216" s="178"/>
      <c r="L216" s="36"/>
      <c r="M216" s="179" t="s">
        <v>1</v>
      </c>
      <c r="N216" s="180" t="s">
        <v>41</v>
      </c>
      <c r="O216" s="61"/>
      <c r="P216" s="181">
        <f t="shared" si="36"/>
        <v>0</v>
      </c>
      <c r="Q216" s="181">
        <v>0</v>
      </c>
      <c r="R216" s="181">
        <f t="shared" si="37"/>
        <v>0</v>
      </c>
      <c r="S216" s="181">
        <v>0</v>
      </c>
      <c r="T216" s="182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367</v>
      </c>
      <c r="AT216" s="183" t="s">
        <v>274</v>
      </c>
      <c r="AU216" s="183" t="s">
        <v>88</v>
      </c>
      <c r="AY216" s="18" t="s">
        <v>271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88</v>
      </c>
      <c r="BK216" s="105">
        <f t="shared" si="44"/>
        <v>0</v>
      </c>
      <c r="BL216" s="18" t="s">
        <v>367</v>
      </c>
      <c r="BM216" s="183" t="s">
        <v>1652</v>
      </c>
    </row>
    <row r="217" spans="1:65" s="2" customFormat="1" ht="16.5" customHeight="1" x14ac:dyDescent="0.15">
      <c r="A217" s="35"/>
      <c r="B217" s="141"/>
      <c r="C217" s="172" t="s">
        <v>1292</v>
      </c>
      <c r="D217" s="172" t="s">
        <v>274</v>
      </c>
      <c r="E217" s="173" t="s">
        <v>2709</v>
      </c>
      <c r="F217" s="174" t="s">
        <v>2710</v>
      </c>
      <c r="G217" s="175" t="s">
        <v>302</v>
      </c>
      <c r="H217" s="176">
        <v>4</v>
      </c>
      <c r="I217" s="177"/>
      <c r="J217" s="176">
        <f t="shared" si="35"/>
        <v>0</v>
      </c>
      <c r="K217" s="178"/>
      <c r="L217" s="36"/>
      <c r="M217" s="179" t="s">
        <v>1</v>
      </c>
      <c r="N217" s="180" t="s">
        <v>41</v>
      </c>
      <c r="O217" s="61"/>
      <c r="P217" s="181">
        <f t="shared" si="36"/>
        <v>0</v>
      </c>
      <c r="Q217" s="181">
        <v>0</v>
      </c>
      <c r="R217" s="181">
        <f t="shared" si="37"/>
        <v>0</v>
      </c>
      <c r="S217" s="181">
        <v>0</v>
      </c>
      <c r="T217" s="182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367</v>
      </c>
      <c r="AT217" s="183" t="s">
        <v>274</v>
      </c>
      <c r="AU217" s="183" t="s">
        <v>88</v>
      </c>
      <c r="AY217" s="18" t="s">
        <v>271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88</v>
      </c>
      <c r="BK217" s="105">
        <f t="shared" si="44"/>
        <v>0</v>
      </c>
      <c r="BL217" s="18" t="s">
        <v>367</v>
      </c>
      <c r="BM217" s="183" t="s">
        <v>1662</v>
      </c>
    </row>
    <row r="218" spans="1:65" s="2" customFormat="1" ht="16.5" customHeight="1" x14ac:dyDescent="0.15">
      <c r="A218" s="35"/>
      <c r="B218" s="141"/>
      <c r="C218" s="172" t="s">
        <v>1296</v>
      </c>
      <c r="D218" s="172" t="s">
        <v>274</v>
      </c>
      <c r="E218" s="173" t="s">
        <v>2711</v>
      </c>
      <c r="F218" s="174" t="s">
        <v>2712</v>
      </c>
      <c r="G218" s="175" t="s">
        <v>302</v>
      </c>
      <c r="H218" s="176">
        <v>2</v>
      </c>
      <c r="I218" s="177"/>
      <c r="J218" s="176">
        <f t="shared" si="35"/>
        <v>0</v>
      </c>
      <c r="K218" s="178"/>
      <c r="L218" s="36"/>
      <c r="M218" s="179" t="s">
        <v>1</v>
      </c>
      <c r="N218" s="180" t="s">
        <v>41</v>
      </c>
      <c r="O218" s="61"/>
      <c r="P218" s="181">
        <f t="shared" si="36"/>
        <v>0</v>
      </c>
      <c r="Q218" s="181">
        <v>0</v>
      </c>
      <c r="R218" s="181">
        <f t="shared" si="37"/>
        <v>0</v>
      </c>
      <c r="S218" s="181">
        <v>0</v>
      </c>
      <c r="T218" s="182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367</v>
      </c>
      <c r="AT218" s="183" t="s">
        <v>274</v>
      </c>
      <c r="AU218" s="183" t="s">
        <v>88</v>
      </c>
      <c r="AY218" s="18" t="s">
        <v>271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88</v>
      </c>
      <c r="BK218" s="105">
        <f t="shared" si="44"/>
        <v>0</v>
      </c>
      <c r="BL218" s="18" t="s">
        <v>367</v>
      </c>
      <c r="BM218" s="183" t="s">
        <v>1670</v>
      </c>
    </row>
    <row r="219" spans="1:65" s="2" customFormat="1" ht="16.5" customHeight="1" x14ac:dyDescent="0.15">
      <c r="A219" s="35"/>
      <c r="B219" s="141"/>
      <c r="C219" s="172" t="s">
        <v>1300</v>
      </c>
      <c r="D219" s="172" t="s">
        <v>274</v>
      </c>
      <c r="E219" s="173" t="s">
        <v>5324</v>
      </c>
      <c r="F219" s="174" t="s">
        <v>5325</v>
      </c>
      <c r="G219" s="175" t="s">
        <v>476</v>
      </c>
      <c r="H219" s="176">
        <v>1</v>
      </c>
      <c r="I219" s="177"/>
      <c r="J219" s="176">
        <f t="shared" si="35"/>
        <v>0</v>
      </c>
      <c r="K219" s="178"/>
      <c r="L219" s="36"/>
      <c r="M219" s="179" t="s">
        <v>1</v>
      </c>
      <c r="N219" s="180" t="s">
        <v>41</v>
      </c>
      <c r="O219" s="61"/>
      <c r="P219" s="181">
        <f t="shared" si="36"/>
        <v>0</v>
      </c>
      <c r="Q219" s="181">
        <v>0</v>
      </c>
      <c r="R219" s="181">
        <f t="shared" si="37"/>
        <v>0</v>
      </c>
      <c r="S219" s="181">
        <v>0</v>
      </c>
      <c r="T219" s="182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367</v>
      </c>
      <c r="AT219" s="183" t="s">
        <v>274</v>
      </c>
      <c r="AU219" s="183" t="s">
        <v>88</v>
      </c>
      <c r="AY219" s="18" t="s">
        <v>271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88</v>
      </c>
      <c r="BK219" s="105">
        <f t="shared" si="44"/>
        <v>0</v>
      </c>
      <c r="BL219" s="18" t="s">
        <v>367</v>
      </c>
      <c r="BM219" s="183" t="s">
        <v>1697</v>
      </c>
    </row>
    <row r="220" spans="1:65" s="2" customFormat="1" ht="16.5" customHeight="1" x14ac:dyDescent="0.15">
      <c r="A220" s="35"/>
      <c r="B220" s="141"/>
      <c r="C220" s="172" t="s">
        <v>1302</v>
      </c>
      <c r="D220" s="172" t="s">
        <v>274</v>
      </c>
      <c r="E220" s="173" t="s">
        <v>2713</v>
      </c>
      <c r="F220" s="174" t="s">
        <v>2714</v>
      </c>
      <c r="G220" s="175" t="s">
        <v>476</v>
      </c>
      <c r="H220" s="176">
        <v>2</v>
      </c>
      <c r="I220" s="177"/>
      <c r="J220" s="176">
        <f t="shared" si="35"/>
        <v>0</v>
      </c>
      <c r="K220" s="178"/>
      <c r="L220" s="36"/>
      <c r="M220" s="179" t="s">
        <v>1</v>
      </c>
      <c r="N220" s="180" t="s">
        <v>41</v>
      </c>
      <c r="O220" s="61"/>
      <c r="P220" s="181">
        <f t="shared" si="36"/>
        <v>0</v>
      </c>
      <c r="Q220" s="181">
        <v>0</v>
      </c>
      <c r="R220" s="181">
        <f t="shared" si="37"/>
        <v>0</v>
      </c>
      <c r="S220" s="181">
        <v>0</v>
      </c>
      <c r="T220" s="182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367</v>
      </c>
      <c r="AT220" s="183" t="s">
        <v>274</v>
      </c>
      <c r="AU220" s="183" t="s">
        <v>88</v>
      </c>
      <c r="AY220" s="18" t="s">
        <v>271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88</v>
      </c>
      <c r="BK220" s="105">
        <f t="shared" si="44"/>
        <v>0</v>
      </c>
      <c r="BL220" s="18" t="s">
        <v>367</v>
      </c>
      <c r="BM220" s="183" t="s">
        <v>1712</v>
      </c>
    </row>
    <row r="221" spans="1:65" s="2" customFormat="1" ht="16.5" customHeight="1" x14ac:dyDescent="0.15">
      <c r="A221" s="35"/>
      <c r="B221" s="141"/>
      <c r="C221" s="172" t="s">
        <v>1307</v>
      </c>
      <c r="D221" s="172" t="s">
        <v>274</v>
      </c>
      <c r="E221" s="173" t="s">
        <v>2715</v>
      </c>
      <c r="F221" s="174" t="s">
        <v>2716</v>
      </c>
      <c r="G221" s="175" t="s">
        <v>476</v>
      </c>
      <c r="H221" s="176">
        <v>3</v>
      </c>
      <c r="I221" s="177"/>
      <c r="J221" s="176">
        <f t="shared" si="35"/>
        <v>0</v>
      </c>
      <c r="K221" s="178"/>
      <c r="L221" s="36"/>
      <c r="M221" s="179" t="s">
        <v>1</v>
      </c>
      <c r="N221" s="180" t="s">
        <v>41</v>
      </c>
      <c r="O221" s="61"/>
      <c r="P221" s="181">
        <f t="shared" si="36"/>
        <v>0</v>
      </c>
      <c r="Q221" s="181">
        <v>0</v>
      </c>
      <c r="R221" s="181">
        <f t="shared" si="37"/>
        <v>0</v>
      </c>
      <c r="S221" s="181">
        <v>0</v>
      </c>
      <c r="T221" s="182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367</v>
      </c>
      <c r="AT221" s="183" t="s">
        <v>274</v>
      </c>
      <c r="AU221" s="183" t="s">
        <v>88</v>
      </c>
      <c r="AY221" s="18" t="s">
        <v>271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88</v>
      </c>
      <c r="BK221" s="105">
        <f t="shared" si="44"/>
        <v>0</v>
      </c>
      <c r="BL221" s="18" t="s">
        <v>367</v>
      </c>
      <c r="BM221" s="183" t="s">
        <v>1722</v>
      </c>
    </row>
    <row r="222" spans="1:65" s="2" customFormat="1" ht="16.5" customHeight="1" x14ac:dyDescent="0.15">
      <c r="A222" s="35"/>
      <c r="B222" s="141"/>
      <c r="C222" s="172" t="s">
        <v>1312</v>
      </c>
      <c r="D222" s="172" t="s">
        <v>274</v>
      </c>
      <c r="E222" s="173" t="s">
        <v>2717</v>
      </c>
      <c r="F222" s="174" t="s">
        <v>2718</v>
      </c>
      <c r="G222" s="175" t="s">
        <v>476</v>
      </c>
      <c r="H222" s="176">
        <v>1</v>
      </c>
      <c r="I222" s="177"/>
      <c r="J222" s="176">
        <f t="shared" si="35"/>
        <v>0</v>
      </c>
      <c r="K222" s="178"/>
      <c r="L222" s="36"/>
      <c r="M222" s="179" t="s">
        <v>1</v>
      </c>
      <c r="N222" s="180" t="s">
        <v>41</v>
      </c>
      <c r="O222" s="61"/>
      <c r="P222" s="181">
        <f t="shared" si="36"/>
        <v>0</v>
      </c>
      <c r="Q222" s="181">
        <v>0</v>
      </c>
      <c r="R222" s="181">
        <f t="shared" si="37"/>
        <v>0</v>
      </c>
      <c r="S222" s="181">
        <v>0</v>
      </c>
      <c r="T222" s="182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367</v>
      </c>
      <c r="AT222" s="183" t="s">
        <v>274</v>
      </c>
      <c r="AU222" s="183" t="s">
        <v>88</v>
      </c>
      <c r="AY222" s="18" t="s">
        <v>271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88</v>
      </c>
      <c r="BK222" s="105">
        <f t="shared" si="44"/>
        <v>0</v>
      </c>
      <c r="BL222" s="18" t="s">
        <v>367</v>
      </c>
      <c r="BM222" s="183" t="s">
        <v>1739</v>
      </c>
    </row>
    <row r="223" spans="1:65" s="2" customFormat="1" ht="21.75" customHeight="1" x14ac:dyDescent="0.15">
      <c r="A223" s="35"/>
      <c r="B223" s="141"/>
      <c r="C223" s="172" t="s">
        <v>1317</v>
      </c>
      <c r="D223" s="172" t="s">
        <v>274</v>
      </c>
      <c r="E223" s="173" t="s">
        <v>2719</v>
      </c>
      <c r="F223" s="174" t="s">
        <v>2720</v>
      </c>
      <c r="G223" s="175" t="s">
        <v>302</v>
      </c>
      <c r="H223" s="176">
        <v>18</v>
      </c>
      <c r="I223" s="177"/>
      <c r="J223" s="176">
        <f t="shared" si="35"/>
        <v>0</v>
      </c>
      <c r="K223" s="178"/>
      <c r="L223" s="36"/>
      <c r="M223" s="179" t="s">
        <v>1</v>
      </c>
      <c r="N223" s="180" t="s">
        <v>41</v>
      </c>
      <c r="O223" s="61"/>
      <c r="P223" s="181">
        <f t="shared" si="36"/>
        <v>0</v>
      </c>
      <c r="Q223" s="181">
        <v>0</v>
      </c>
      <c r="R223" s="181">
        <f t="shared" si="37"/>
        <v>0</v>
      </c>
      <c r="S223" s="181">
        <v>0</v>
      </c>
      <c r="T223" s="182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367</v>
      </c>
      <c r="AT223" s="183" t="s">
        <v>274</v>
      </c>
      <c r="AU223" s="183" t="s">
        <v>88</v>
      </c>
      <c r="AY223" s="18" t="s">
        <v>271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88</v>
      </c>
      <c r="BK223" s="105">
        <f t="shared" si="44"/>
        <v>0</v>
      </c>
      <c r="BL223" s="18" t="s">
        <v>367</v>
      </c>
      <c r="BM223" s="183" t="s">
        <v>1751</v>
      </c>
    </row>
    <row r="224" spans="1:65" s="2" customFormat="1" ht="21.75" customHeight="1" x14ac:dyDescent="0.15">
      <c r="A224" s="35"/>
      <c r="B224" s="141"/>
      <c r="C224" s="172" t="s">
        <v>1321</v>
      </c>
      <c r="D224" s="172" t="s">
        <v>274</v>
      </c>
      <c r="E224" s="173" t="s">
        <v>2721</v>
      </c>
      <c r="F224" s="174" t="s">
        <v>2722</v>
      </c>
      <c r="G224" s="175" t="s">
        <v>476</v>
      </c>
      <c r="H224" s="176">
        <v>6</v>
      </c>
      <c r="I224" s="177"/>
      <c r="J224" s="176">
        <f t="shared" si="35"/>
        <v>0</v>
      </c>
      <c r="K224" s="178"/>
      <c r="L224" s="36"/>
      <c r="M224" s="179" t="s">
        <v>1</v>
      </c>
      <c r="N224" s="180" t="s">
        <v>41</v>
      </c>
      <c r="O224" s="61"/>
      <c r="P224" s="181">
        <f t="shared" si="36"/>
        <v>0</v>
      </c>
      <c r="Q224" s="181">
        <v>0</v>
      </c>
      <c r="R224" s="181">
        <f t="shared" si="37"/>
        <v>0</v>
      </c>
      <c r="S224" s="181">
        <v>0</v>
      </c>
      <c r="T224" s="182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367</v>
      </c>
      <c r="AT224" s="183" t="s">
        <v>274</v>
      </c>
      <c r="AU224" s="183" t="s">
        <v>88</v>
      </c>
      <c r="AY224" s="18" t="s">
        <v>271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88</v>
      </c>
      <c r="BK224" s="105">
        <f t="shared" si="44"/>
        <v>0</v>
      </c>
      <c r="BL224" s="18" t="s">
        <v>367</v>
      </c>
      <c r="BM224" s="183" t="s">
        <v>1761</v>
      </c>
    </row>
    <row r="225" spans="1:65" s="2" customFormat="1" ht="16.5" customHeight="1" x14ac:dyDescent="0.15">
      <c r="A225" s="35"/>
      <c r="B225" s="141"/>
      <c r="C225" s="224" t="s">
        <v>1325</v>
      </c>
      <c r="D225" s="224" t="s">
        <v>1138</v>
      </c>
      <c r="E225" s="226" t="s">
        <v>5322</v>
      </c>
      <c r="F225" s="227" t="s">
        <v>2797</v>
      </c>
      <c r="G225" s="228" t="s">
        <v>302</v>
      </c>
      <c r="H225" s="229">
        <v>1</v>
      </c>
      <c r="I225" s="230"/>
      <c r="J225" s="229">
        <f t="shared" si="35"/>
        <v>0</v>
      </c>
      <c r="K225" s="231"/>
      <c r="L225" s="232"/>
      <c r="M225" s="233" t="s">
        <v>1</v>
      </c>
      <c r="N225" s="234" t="s">
        <v>41</v>
      </c>
      <c r="O225" s="61"/>
      <c r="P225" s="181">
        <f t="shared" si="36"/>
        <v>0</v>
      </c>
      <c r="Q225" s="181">
        <v>0</v>
      </c>
      <c r="R225" s="181">
        <f t="shared" si="37"/>
        <v>0</v>
      </c>
      <c r="S225" s="181">
        <v>0</v>
      </c>
      <c r="T225" s="182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478</v>
      </c>
      <c r="AT225" s="183" t="s">
        <v>1138</v>
      </c>
      <c r="AU225" s="183" t="s">
        <v>88</v>
      </c>
      <c r="AY225" s="18" t="s">
        <v>271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88</v>
      </c>
      <c r="BK225" s="105">
        <f t="shared" si="44"/>
        <v>0</v>
      </c>
      <c r="BL225" s="18" t="s">
        <v>367</v>
      </c>
      <c r="BM225" s="183" t="s">
        <v>1769</v>
      </c>
    </row>
    <row r="226" spans="1:65" s="2" customFormat="1" ht="16.5" customHeight="1" x14ac:dyDescent="0.15">
      <c r="A226" s="35"/>
      <c r="B226" s="141"/>
      <c r="C226" s="224" t="s">
        <v>1338</v>
      </c>
      <c r="D226" s="224" t="s">
        <v>1138</v>
      </c>
      <c r="E226" s="226" t="s">
        <v>2723</v>
      </c>
      <c r="F226" s="227" t="s">
        <v>2724</v>
      </c>
      <c r="G226" s="228" t="s">
        <v>302</v>
      </c>
      <c r="H226" s="229">
        <v>2</v>
      </c>
      <c r="I226" s="230"/>
      <c r="J226" s="229">
        <f t="shared" si="35"/>
        <v>0</v>
      </c>
      <c r="K226" s="231"/>
      <c r="L226" s="232"/>
      <c r="M226" s="233" t="s">
        <v>1</v>
      </c>
      <c r="N226" s="234" t="s">
        <v>41</v>
      </c>
      <c r="O226" s="61"/>
      <c r="P226" s="181">
        <f t="shared" si="36"/>
        <v>0</v>
      </c>
      <c r="Q226" s="181">
        <v>0</v>
      </c>
      <c r="R226" s="181">
        <f t="shared" si="37"/>
        <v>0</v>
      </c>
      <c r="S226" s="181">
        <v>0</v>
      </c>
      <c r="T226" s="182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478</v>
      </c>
      <c r="AT226" s="183" t="s">
        <v>1138</v>
      </c>
      <c r="AU226" s="183" t="s">
        <v>88</v>
      </c>
      <c r="AY226" s="18" t="s">
        <v>271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88</v>
      </c>
      <c r="BK226" s="105">
        <f t="shared" si="44"/>
        <v>0</v>
      </c>
      <c r="BL226" s="18" t="s">
        <v>367</v>
      </c>
      <c r="BM226" s="183" t="s">
        <v>1779</v>
      </c>
    </row>
    <row r="227" spans="1:65" s="2" customFormat="1" ht="16.5" customHeight="1" x14ac:dyDescent="0.15">
      <c r="A227" s="35"/>
      <c r="B227" s="141"/>
      <c r="C227" s="224" t="s">
        <v>1349</v>
      </c>
      <c r="D227" s="224" t="s">
        <v>1138</v>
      </c>
      <c r="E227" s="226" t="s">
        <v>2725</v>
      </c>
      <c r="F227" s="227" t="s">
        <v>2726</v>
      </c>
      <c r="G227" s="228" t="s">
        <v>302</v>
      </c>
      <c r="H227" s="229">
        <v>1</v>
      </c>
      <c r="I227" s="230"/>
      <c r="J227" s="229">
        <f t="shared" si="35"/>
        <v>0</v>
      </c>
      <c r="K227" s="231"/>
      <c r="L227" s="232"/>
      <c r="M227" s="233" t="s">
        <v>1</v>
      </c>
      <c r="N227" s="234" t="s">
        <v>41</v>
      </c>
      <c r="O227" s="61"/>
      <c r="P227" s="181">
        <f t="shared" si="36"/>
        <v>0</v>
      </c>
      <c r="Q227" s="181">
        <v>0</v>
      </c>
      <c r="R227" s="181">
        <f t="shared" si="37"/>
        <v>0</v>
      </c>
      <c r="S227" s="181">
        <v>0</v>
      </c>
      <c r="T227" s="182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478</v>
      </c>
      <c r="AT227" s="183" t="s">
        <v>1138</v>
      </c>
      <c r="AU227" s="183" t="s">
        <v>88</v>
      </c>
      <c r="AY227" s="18" t="s">
        <v>271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88</v>
      </c>
      <c r="BK227" s="105">
        <f t="shared" si="44"/>
        <v>0</v>
      </c>
      <c r="BL227" s="18" t="s">
        <v>367</v>
      </c>
      <c r="BM227" s="183" t="s">
        <v>1788</v>
      </c>
    </row>
    <row r="228" spans="1:65" s="2" customFormat="1" ht="16.5" customHeight="1" x14ac:dyDescent="0.15">
      <c r="A228" s="35"/>
      <c r="B228" s="141"/>
      <c r="C228" s="224" t="s">
        <v>1362</v>
      </c>
      <c r="D228" s="224" t="s">
        <v>1138</v>
      </c>
      <c r="E228" s="226" t="s">
        <v>2727</v>
      </c>
      <c r="F228" s="227" t="s">
        <v>2728</v>
      </c>
      <c r="G228" s="228" t="s">
        <v>302</v>
      </c>
      <c r="H228" s="229">
        <v>1</v>
      </c>
      <c r="I228" s="230"/>
      <c r="J228" s="229">
        <f t="shared" si="35"/>
        <v>0</v>
      </c>
      <c r="K228" s="231"/>
      <c r="L228" s="232"/>
      <c r="M228" s="233" t="s">
        <v>1</v>
      </c>
      <c r="N228" s="234" t="s">
        <v>41</v>
      </c>
      <c r="O228" s="61"/>
      <c r="P228" s="181">
        <f t="shared" si="36"/>
        <v>0</v>
      </c>
      <c r="Q228" s="181">
        <v>0</v>
      </c>
      <c r="R228" s="181">
        <f t="shared" si="37"/>
        <v>0</v>
      </c>
      <c r="S228" s="181">
        <v>0</v>
      </c>
      <c r="T228" s="182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478</v>
      </c>
      <c r="AT228" s="183" t="s">
        <v>1138</v>
      </c>
      <c r="AU228" s="183" t="s">
        <v>88</v>
      </c>
      <c r="AY228" s="18" t="s">
        <v>271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88</v>
      </c>
      <c r="BK228" s="105">
        <f t="shared" si="44"/>
        <v>0</v>
      </c>
      <c r="BL228" s="18" t="s">
        <v>367</v>
      </c>
      <c r="BM228" s="183" t="s">
        <v>1800</v>
      </c>
    </row>
    <row r="229" spans="1:65" s="2" customFormat="1" ht="16.5" customHeight="1" x14ac:dyDescent="0.15">
      <c r="A229" s="35"/>
      <c r="B229" s="141"/>
      <c r="C229" s="224" t="s">
        <v>1366</v>
      </c>
      <c r="D229" s="224" t="s">
        <v>1138</v>
      </c>
      <c r="E229" s="226" t="s">
        <v>2729</v>
      </c>
      <c r="F229" s="227" t="s">
        <v>2730</v>
      </c>
      <c r="G229" s="228" t="s">
        <v>302</v>
      </c>
      <c r="H229" s="229">
        <v>2</v>
      </c>
      <c r="I229" s="230"/>
      <c r="J229" s="229">
        <f t="shared" si="35"/>
        <v>0</v>
      </c>
      <c r="K229" s="231"/>
      <c r="L229" s="232"/>
      <c r="M229" s="233" t="s">
        <v>1</v>
      </c>
      <c r="N229" s="234" t="s">
        <v>41</v>
      </c>
      <c r="O229" s="61"/>
      <c r="P229" s="181">
        <f t="shared" si="36"/>
        <v>0</v>
      </c>
      <c r="Q229" s="181">
        <v>0</v>
      </c>
      <c r="R229" s="181">
        <f t="shared" si="37"/>
        <v>0</v>
      </c>
      <c r="S229" s="181">
        <v>0</v>
      </c>
      <c r="T229" s="182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478</v>
      </c>
      <c r="AT229" s="183" t="s">
        <v>1138</v>
      </c>
      <c r="AU229" s="183" t="s">
        <v>88</v>
      </c>
      <c r="AY229" s="18" t="s">
        <v>271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88</v>
      </c>
      <c r="BK229" s="105">
        <f t="shared" si="44"/>
        <v>0</v>
      </c>
      <c r="BL229" s="18" t="s">
        <v>367</v>
      </c>
      <c r="BM229" s="183" t="s">
        <v>1809</v>
      </c>
    </row>
    <row r="230" spans="1:65" s="2" customFormat="1" ht="16.5" customHeight="1" x14ac:dyDescent="0.15">
      <c r="A230" s="35"/>
      <c r="B230" s="141"/>
      <c r="C230" s="224" t="s">
        <v>1372</v>
      </c>
      <c r="D230" s="224" t="s">
        <v>1138</v>
      </c>
      <c r="E230" s="226" t="s">
        <v>2731</v>
      </c>
      <c r="F230" s="227" t="s">
        <v>2732</v>
      </c>
      <c r="G230" s="228" t="s">
        <v>302</v>
      </c>
      <c r="H230" s="229">
        <v>1</v>
      </c>
      <c r="I230" s="230"/>
      <c r="J230" s="229">
        <f t="shared" si="35"/>
        <v>0</v>
      </c>
      <c r="K230" s="231"/>
      <c r="L230" s="232"/>
      <c r="M230" s="233" t="s">
        <v>1</v>
      </c>
      <c r="N230" s="234" t="s">
        <v>41</v>
      </c>
      <c r="O230" s="61"/>
      <c r="P230" s="181">
        <f t="shared" si="36"/>
        <v>0</v>
      </c>
      <c r="Q230" s="181">
        <v>0</v>
      </c>
      <c r="R230" s="181">
        <f t="shared" si="37"/>
        <v>0</v>
      </c>
      <c r="S230" s="181">
        <v>0</v>
      </c>
      <c r="T230" s="182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478</v>
      </c>
      <c r="AT230" s="183" t="s">
        <v>1138</v>
      </c>
      <c r="AU230" s="183" t="s">
        <v>88</v>
      </c>
      <c r="AY230" s="18" t="s">
        <v>271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88</v>
      </c>
      <c r="BK230" s="105">
        <f t="shared" si="44"/>
        <v>0</v>
      </c>
      <c r="BL230" s="18" t="s">
        <v>367</v>
      </c>
      <c r="BM230" s="183" t="s">
        <v>1820</v>
      </c>
    </row>
    <row r="231" spans="1:65" s="2" customFormat="1" ht="16.5" customHeight="1" x14ac:dyDescent="0.15">
      <c r="A231" s="35"/>
      <c r="B231" s="141"/>
      <c r="C231" s="224" t="s">
        <v>1377</v>
      </c>
      <c r="D231" s="224" t="s">
        <v>1138</v>
      </c>
      <c r="E231" s="226" t="s">
        <v>2733</v>
      </c>
      <c r="F231" s="227" t="s">
        <v>2734</v>
      </c>
      <c r="G231" s="228" t="s">
        <v>302</v>
      </c>
      <c r="H231" s="229">
        <v>1</v>
      </c>
      <c r="I231" s="230"/>
      <c r="J231" s="229">
        <f t="shared" si="35"/>
        <v>0</v>
      </c>
      <c r="K231" s="231"/>
      <c r="L231" s="232"/>
      <c r="M231" s="233" t="s">
        <v>1</v>
      </c>
      <c r="N231" s="234" t="s">
        <v>41</v>
      </c>
      <c r="O231" s="61"/>
      <c r="P231" s="181">
        <f t="shared" si="36"/>
        <v>0</v>
      </c>
      <c r="Q231" s="181">
        <v>0</v>
      </c>
      <c r="R231" s="181">
        <f t="shared" si="37"/>
        <v>0</v>
      </c>
      <c r="S231" s="181">
        <v>0</v>
      </c>
      <c r="T231" s="182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478</v>
      </c>
      <c r="AT231" s="183" t="s">
        <v>1138</v>
      </c>
      <c r="AU231" s="183" t="s">
        <v>88</v>
      </c>
      <c r="AY231" s="18" t="s">
        <v>271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88</v>
      </c>
      <c r="BK231" s="105">
        <f t="shared" si="44"/>
        <v>0</v>
      </c>
      <c r="BL231" s="18" t="s">
        <v>367</v>
      </c>
      <c r="BM231" s="183" t="s">
        <v>1830</v>
      </c>
    </row>
    <row r="232" spans="1:65" s="2" customFormat="1" ht="16.5" customHeight="1" x14ac:dyDescent="0.15">
      <c r="A232" s="35"/>
      <c r="B232" s="141"/>
      <c r="C232" s="224" t="s">
        <v>1381</v>
      </c>
      <c r="D232" s="224" t="s">
        <v>1138</v>
      </c>
      <c r="E232" s="226" t="s">
        <v>2735</v>
      </c>
      <c r="F232" s="227" t="s">
        <v>2736</v>
      </c>
      <c r="G232" s="228" t="s">
        <v>302</v>
      </c>
      <c r="H232" s="229">
        <v>10</v>
      </c>
      <c r="I232" s="230"/>
      <c r="J232" s="229">
        <f t="shared" si="35"/>
        <v>0</v>
      </c>
      <c r="K232" s="231"/>
      <c r="L232" s="232"/>
      <c r="M232" s="233" t="s">
        <v>1</v>
      </c>
      <c r="N232" s="234" t="s">
        <v>41</v>
      </c>
      <c r="O232" s="61"/>
      <c r="P232" s="181">
        <f t="shared" si="36"/>
        <v>0</v>
      </c>
      <c r="Q232" s="181">
        <v>0</v>
      </c>
      <c r="R232" s="181">
        <f t="shared" si="37"/>
        <v>0</v>
      </c>
      <c r="S232" s="181">
        <v>0</v>
      </c>
      <c r="T232" s="182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3" t="s">
        <v>478</v>
      </c>
      <c r="AT232" s="183" t="s">
        <v>1138</v>
      </c>
      <c r="AU232" s="183" t="s">
        <v>88</v>
      </c>
      <c r="AY232" s="18" t="s">
        <v>271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88</v>
      </c>
      <c r="BK232" s="105">
        <f t="shared" si="44"/>
        <v>0</v>
      </c>
      <c r="BL232" s="18" t="s">
        <v>367</v>
      </c>
      <c r="BM232" s="183" t="s">
        <v>1841</v>
      </c>
    </row>
    <row r="233" spans="1:65" s="2" customFormat="1" ht="21.75" customHeight="1" x14ac:dyDescent="0.15">
      <c r="A233" s="35"/>
      <c r="B233" s="141"/>
      <c r="C233" s="224" t="s">
        <v>1387</v>
      </c>
      <c r="D233" s="224" t="s">
        <v>1138</v>
      </c>
      <c r="E233" s="226" t="s">
        <v>2737</v>
      </c>
      <c r="F233" s="227" t="s">
        <v>2738</v>
      </c>
      <c r="G233" s="228" t="s">
        <v>302</v>
      </c>
      <c r="H233" s="229">
        <v>2</v>
      </c>
      <c r="I233" s="230"/>
      <c r="J233" s="229">
        <f t="shared" si="35"/>
        <v>0</v>
      </c>
      <c r="K233" s="231"/>
      <c r="L233" s="232"/>
      <c r="M233" s="233" t="s">
        <v>1</v>
      </c>
      <c r="N233" s="234" t="s">
        <v>41</v>
      </c>
      <c r="O233" s="61"/>
      <c r="P233" s="181">
        <f t="shared" si="36"/>
        <v>0</v>
      </c>
      <c r="Q233" s="181">
        <v>0</v>
      </c>
      <c r="R233" s="181">
        <f t="shared" si="37"/>
        <v>0</v>
      </c>
      <c r="S233" s="181">
        <v>0</v>
      </c>
      <c r="T233" s="182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3" t="s">
        <v>478</v>
      </c>
      <c r="AT233" s="183" t="s">
        <v>1138</v>
      </c>
      <c r="AU233" s="183" t="s">
        <v>88</v>
      </c>
      <c r="AY233" s="18" t="s">
        <v>271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88</v>
      </c>
      <c r="BK233" s="105">
        <f t="shared" si="44"/>
        <v>0</v>
      </c>
      <c r="BL233" s="18" t="s">
        <v>367</v>
      </c>
      <c r="BM233" s="183" t="s">
        <v>1854</v>
      </c>
    </row>
    <row r="234" spans="1:65" s="2" customFormat="1" ht="21.75" customHeight="1" x14ac:dyDescent="0.15">
      <c r="A234" s="35"/>
      <c r="B234" s="141"/>
      <c r="C234" s="224" t="s">
        <v>1392</v>
      </c>
      <c r="D234" s="224" t="s">
        <v>1138</v>
      </c>
      <c r="E234" s="226" t="s">
        <v>2739</v>
      </c>
      <c r="F234" s="227" t="s">
        <v>2740</v>
      </c>
      <c r="G234" s="228" t="s">
        <v>302</v>
      </c>
      <c r="H234" s="229">
        <v>1</v>
      </c>
      <c r="I234" s="230"/>
      <c r="J234" s="229">
        <f t="shared" si="35"/>
        <v>0</v>
      </c>
      <c r="K234" s="231"/>
      <c r="L234" s="232"/>
      <c r="M234" s="233" t="s">
        <v>1</v>
      </c>
      <c r="N234" s="234" t="s">
        <v>41</v>
      </c>
      <c r="O234" s="61"/>
      <c r="P234" s="181">
        <f t="shared" si="36"/>
        <v>0</v>
      </c>
      <c r="Q234" s="181">
        <v>0</v>
      </c>
      <c r="R234" s="181">
        <f t="shared" si="37"/>
        <v>0</v>
      </c>
      <c r="S234" s="181">
        <v>0</v>
      </c>
      <c r="T234" s="182">
        <f t="shared" si="3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478</v>
      </c>
      <c r="AT234" s="183" t="s">
        <v>1138</v>
      </c>
      <c r="AU234" s="183" t="s">
        <v>88</v>
      </c>
      <c r="AY234" s="18" t="s">
        <v>271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88</v>
      </c>
      <c r="BK234" s="105">
        <f t="shared" si="44"/>
        <v>0</v>
      </c>
      <c r="BL234" s="18" t="s">
        <v>367</v>
      </c>
      <c r="BM234" s="183" t="s">
        <v>1864</v>
      </c>
    </row>
    <row r="235" spans="1:65" s="2" customFormat="1" ht="16.5" customHeight="1" x14ac:dyDescent="0.15">
      <c r="A235" s="35"/>
      <c r="B235" s="141"/>
      <c r="C235" s="224" t="s">
        <v>1398</v>
      </c>
      <c r="D235" s="224" t="s">
        <v>1138</v>
      </c>
      <c r="E235" s="226" t="s">
        <v>2741</v>
      </c>
      <c r="F235" s="227" t="s">
        <v>2742</v>
      </c>
      <c r="G235" s="228" t="s">
        <v>302</v>
      </c>
      <c r="H235" s="229">
        <v>122</v>
      </c>
      <c r="I235" s="230"/>
      <c r="J235" s="229">
        <f t="shared" si="35"/>
        <v>0</v>
      </c>
      <c r="K235" s="231"/>
      <c r="L235" s="232"/>
      <c r="M235" s="233" t="s">
        <v>1</v>
      </c>
      <c r="N235" s="234" t="s">
        <v>41</v>
      </c>
      <c r="O235" s="61"/>
      <c r="P235" s="181">
        <f t="shared" si="36"/>
        <v>0</v>
      </c>
      <c r="Q235" s="181">
        <v>0</v>
      </c>
      <c r="R235" s="181">
        <f t="shared" si="37"/>
        <v>0</v>
      </c>
      <c r="S235" s="181">
        <v>0</v>
      </c>
      <c r="T235" s="182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3" t="s">
        <v>478</v>
      </c>
      <c r="AT235" s="183" t="s">
        <v>1138</v>
      </c>
      <c r="AU235" s="183" t="s">
        <v>88</v>
      </c>
      <c r="AY235" s="18" t="s">
        <v>271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88</v>
      </c>
      <c r="BK235" s="105">
        <f t="shared" si="44"/>
        <v>0</v>
      </c>
      <c r="BL235" s="18" t="s">
        <v>367</v>
      </c>
      <c r="BM235" s="183" t="s">
        <v>1874</v>
      </c>
    </row>
    <row r="236" spans="1:65" s="2" customFormat="1" ht="21.75" customHeight="1" x14ac:dyDescent="0.15">
      <c r="A236" s="35"/>
      <c r="B236" s="141"/>
      <c r="C236" s="224" t="s">
        <v>1401</v>
      </c>
      <c r="D236" s="224" t="s">
        <v>1138</v>
      </c>
      <c r="E236" s="226" t="s">
        <v>2743</v>
      </c>
      <c r="F236" s="227" t="s">
        <v>2744</v>
      </c>
      <c r="G236" s="228" t="s">
        <v>2745</v>
      </c>
      <c r="H236" s="229">
        <v>11</v>
      </c>
      <c r="I236" s="230"/>
      <c r="J236" s="229">
        <f t="shared" si="35"/>
        <v>0</v>
      </c>
      <c r="K236" s="231"/>
      <c r="L236" s="232"/>
      <c r="M236" s="233" t="s">
        <v>1</v>
      </c>
      <c r="N236" s="234" t="s">
        <v>41</v>
      </c>
      <c r="O236" s="61"/>
      <c r="P236" s="181">
        <f t="shared" si="36"/>
        <v>0</v>
      </c>
      <c r="Q236" s="181">
        <v>0</v>
      </c>
      <c r="R236" s="181">
        <f t="shared" si="37"/>
        <v>0</v>
      </c>
      <c r="S236" s="181">
        <v>0</v>
      </c>
      <c r="T236" s="182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3" t="s">
        <v>478</v>
      </c>
      <c r="AT236" s="183" t="s">
        <v>1138</v>
      </c>
      <c r="AU236" s="183" t="s">
        <v>88</v>
      </c>
      <c r="AY236" s="18" t="s">
        <v>271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88</v>
      </c>
      <c r="BK236" s="105">
        <f t="shared" si="44"/>
        <v>0</v>
      </c>
      <c r="BL236" s="18" t="s">
        <v>367</v>
      </c>
      <c r="BM236" s="183" t="s">
        <v>1883</v>
      </c>
    </row>
    <row r="237" spans="1:65" s="2" customFormat="1" ht="21.75" customHeight="1" x14ac:dyDescent="0.15">
      <c r="A237" s="35"/>
      <c r="B237" s="141"/>
      <c r="C237" s="172" t="s">
        <v>1406</v>
      </c>
      <c r="D237" s="172" t="s">
        <v>274</v>
      </c>
      <c r="E237" s="173" t="s">
        <v>2746</v>
      </c>
      <c r="F237" s="174" t="s">
        <v>2747</v>
      </c>
      <c r="G237" s="175" t="s">
        <v>1420</v>
      </c>
      <c r="H237" s="177"/>
      <c r="I237" s="177"/>
      <c r="J237" s="176">
        <f t="shared" si="35"/>
        <v>0</v>
      </c>
      <c r="K237" s="178"/>
      <c r="L237" s="36"/>
      <c r="M237" s="179" t="s">
        <v>1</v>
      </c>
      <c r="N237" s="180" t="s">
        <v>41</v>
      </c>
      <c r="O237" s="61"/>
      <c r="P237" s="181">
        <f t="shared" si="36"/>
        <v>0</v>
      </c>
      <c r="Q237" s="181">
        <v>0</v>
      </c>
      <c r="R237" s="181">
        <f t="shared" si="37"/>
        <v>0</v>
      </c>
      <c r="S237" s="181">
        <v>0</v>
      </c>
      <c r="T237" s="182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367</v>
      </c>
      <c r="AT237" s="183" t="s">
        <v>274</v>
      </c>
      <c r="AU237" s="183" t="s">
        <v>88</v>
      </c>
      <c r="AY237" s="18" t="s">
        <v>271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88</v>
      </c>
      <c r="BK237" s="105">
        <f t="shared" si="44"/>
        <v>0</v>
      </c>
      <c r="BL237" s="18" t="s">
        <v>367</v>
      </c>
      <c r="BM237" s="183" t="s">
        <v>1891</v>
      </c>
    </row>
    <row r="238" spans="1:65" s="12" customFormat="1" ht="22.9" customHeight="1" x14ac:dyDescent="0.15">
      <c r="B238" s="159"/>
      <c r="D238" s="160" t="s">
        <v>74</v>
      </c>
      <c r="E238" s="170" t="s">
        <v>2748</v>
      </c>
      <c r="F238" s="170" t="s">
        <v>2749</v>
      </c>
      <c r="I238" s="162"/>
      <c r="J238" s="171">
        <f>BK238</f>
        <v>0</v>
      </c>
      <c r="L238" s="159"/>
      <c r="M238" s="164"/>
      <c r="N238" s="165"/>
      <c r="O238" s="165"/>
      <c r="P238" s="166">
        <f>P239+SUM(P240:P286)</f>
        <v>0</v>
      </c>
      <c r="Q238" s="165"/>
      <c r="R238" s="166">
        <f>R239+SUM(R240:R286)</f>
        <v>0</v>
      </c>
      <c r="S238" s="165"/>
      <c r="T238" s="167">
        <f>T239+SUM(T240:T286)</f>
        <v>0</v>
      </c>
      <c r="AR238" s="160" t="s">
        <v>88</v>
      </c>
      <c r="AT238" s="168" t="s">
        <v>74</v>
      </c>
      <c r="AU238" s="168" t="s">
        <v>82</v>
      </c>
      <c r="AY238" s="160" t="s">
        <v>271</v>
      </c>
      <c r="BK238" s="169">
        <f>BK239+SUM(BK240:BK286)</f>
        <v>0</v>
      </c>
    </row>
    <row r="239" spans="1:65" s="2" customFormat="1" ht="16.5" customHeight="1" x14ac:dyDescent="0.15">
      <c r="A239" s="35"/>
      <c r="B239" s="141"/>
      <c r="C239" s="172" t="s">
        <v>1411</v>
      </c>
      <c r="D239" s="172" t="s">
        <v>274</v>
      </c>
      <c r="E239" s="173" t="s">
        <v>5326</v>
      </c>
      <c r="F239" s="174" t="s">
        <v>5327</v>
      </c>
      <c r="G239" s="175" t="s">
        <v>302</v>
      </c>
      <c r="H239" s="176">
        <v>1</v>
      </c>
      <c r="I239" s="177"/>
      <c r="J239" s="176">
        <f t="shared" ref="J239:J264" si="45">ROUND(I239*H239,2)</f>
        <v>0</v>
      </c>
      <c r="K239" s="178"/>
      <c r="L239" s="36"/>
      <c r="M239" s="179" t="s">
        <v>1</v>
      </c>
      <c r="N239" s="180" t="s">
        <v>41</v>
      </c>
      <c r="O239" s="61"/>
      <c r="P239" s="181">
        <f t="shared" ref="P239:P264" si="46">O239*H239</f>
        <v>0</v>
      </c>
      <c r="Q239" s="181">
        <v>0</v>
      </c>
      <c r="R239" s="181">
        <f t="shared" ref="R239:R264" si="47">Q239*H239</f>
        <v>0</v>
      </c>
      <c r="S239" s="181">
        <v>0</v>
      </c>
      <c r="T239" s="182">
        <f t="shared" ref="T239:T264" si="48"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3" t="s">
        <v>367</v>
      </c>
      <c r="AT239" s="183" t="s">
        <v>274</v>
      </c>
      <c r="AU239" s="183" t="s">
        <v>88</v>
      </c>
      <c r="AY239" s="18" t="s">
        <v>271</v>
      </c>
      <c r="BE239" s="105">
        <f t="shared" ref="BE239:BE264" si="49">IF(N239="základná",J239,0)</f>
        <v>0</v>
      </c>
      <c r="BF239" s="105">
        <f t="shared" ref="BF239:BF264" si="50">IF(N239="znížená",J239,0)</f>
        <v>0</v>
      </c>
      <c r="BG239" s="105">
        <f t="shared" ref="BG239:BG264" si="51">IF(N239="zákl. prenesená",J239,0)</f>
        <v>0</v>
      </c>
      <c r="BH239" s="105">
        <f t="shared" ref="BH239:BH264" si="52">IF(N239="zníž. prenesená",J239,0)</f>
        <v>0</v>
      </c>
      <c r="BI239" s="105">
        <f t="shared" ref="BI239:BI264" si="53">IF(N239="nulová",J239,0)</f>
        <v>0</v>
      </c>
      <c r="BJ239" s="18" t="s">
        <v>88</v>
      </c>
      <c r="BK239" s="105">
        <f t="shared" ref="BK239:BK264" si="54">ROUND(I239*H239,2)</f>
        <v>0</v>
      </c>
      <c r="BL239" s="18" t="s">
        <v>367</v>
      </c>
      <c r="BM239" s="183" t="s">
        <v>1900</v>
      </c>
    </row>
    <row r="240" spans="1:65" s="2" customFormat="1" ht="21.75" customHeight="1" x14ac:dyDescent="0.15">
      <c r="A240" s="35"/>
      <c r="B240" s="141"/>
      <c r="C240" s="224" t="s">
        <v>1415</v>
      </c>
      <c r="D240" s="224" t="s">
        <v>1138</v>
      </c>
      <c r="E240" s="226" t="s">
        <v>5328</v>
      </c>
      <c r="F240" s="227" t="s">
        <v>5329</v>
      </c>
      <c r="G240" s="228" t="s">
        <v>302</v>
      </c>
      <c r="H240" s="229">
        <v>1</v>
      </c>
      <c r="I240" s="230"/>
      <c r="J240" s="229">
        <f t="shared" si="45"/>
        <v>0</v>
      </c>
      <c r="K240" s="231"/>
      <c r="L240" s="232"/>
      <c r="M240" s="233" t="s">
        <v>1</v>
      </c>
      <c r="N240" s="234" t="s">
        <v>41</v>
      </c>
      <c r="O240" s="61"/>
      <c r="P240" s="181">
        <f t="shared" si="46"/>
        <v>0</v>
      </c>
      <c r="Q240" s="181">
        <v>0</v>
      </c>
      <c r="R240" s="181">
        <f t="shared" si="47"/>
        <v>0</v>
      </c>
      <c r="S240" s="181">
        <v>0</v>
      </c>
      <c r="T240" s="182">
        <f t="shared" si="4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478</v>
      </c>
      <c r="AT240" s="183" t="s">
        <v>1138</v>
      </c>
      <c r="AU240" s="183" t="s">
        <v>88</v>
      </c>
      <c r="AY240" s="18" t="s">
        <v>271</v>
      </c>
      <c r="BE240" s="105">
        <f t="shared" si="49"/>
        <v>0</v>
      </c>
      <c r="BF240" s="105">
        <f t="shared" si="50"/>
        <v>0</v>
      </c>
      <c r="BG240" s="105">
        <f t="shared" si="51"/>
        <v>0</v>
      </c>
      <c r="BH240" s="105">
        <f t="shared" si="52"/>
        <v>0</v>
      </c>
      <c r="BI240" s="105">
        <f t="shared" si="53"/>
        <v>0</v>
      </c>
      <c r="BJ240" s="18" t="s">
        <v>88</v>
      </c>
      <c r="BK240" s="105">
        <f t="shared" si="54"/>
        <v>0</v>
      </c>
      <c r="BL240" s="18" t="s">
        <v>367</v>
      </c>
      <c r="BM240" s="183" t="s">
        <v>1908</v>
      </c>
    </row>
    <row r="241" spans="1:65" s="2" customFormat="1" ht="16.5" customHeight="1" x14ac:dyDescent="0.15">
      <c r="A241" s="35"/>
      <c r="B241" s="141"/>
      <c r="C241" s="172" t="s">
        <v>1417</v>
      </c>
      <c r="D241" s="172" t="s">
        <v>274</v>
      </c>
      <c r="E241" s="173" t="s">
        <v>2750</v>
      </c>
      <c r="F241" s="174" t="s">
        <v>2751</v>
      </c>
      <c r="G241" s="175" t="s">
        <v>302</v>
      </c>
      <c r="H241" s="176">
        <v>3</v>
      </c>
      <c r="I241" s="177"/>
      <c r="J241" s="176">
        <f t="shared" si="45"/>
        <v>0</v>
      </c>
      <c r="K241" s="178"/>
      <c r="L241" s="36"/>
      <c r="M241" s="179" t="s">
        <v>1</v>
      </c>
      <c r="N241" s="180" t="s">
        <v>41</v>
      </c>
      <c r="O241" s="61"/>
      <c r="P241" s="181">
        <f t="shared" si="46"/>
        <v>0</v>
      </c>
      <c r="Q241" s="181">
        <v>0</v>
      </c>
      <c r="R241" s="181">
        <f t="shared" si="47"/>
        <v>0</v>
      </c>
      <c r="S241" s="181">
        <v>0</v>
      </c>
      <c r="T241" s="182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367</v>
      </c>
      <c r="AT241" s="183" t="s">
        <v>274</v>
      </c>
      <c r="AU241" s="183" t="s">
        <v>88</v>
      </c>
      <c r="AY241" s="18" t="s">
        <v>271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88</v>
      </c>
      <c r="BK241" s="105">
        <f t="shared" si="54"/>
        <v>0</v>
      </c>
      <c r="BL241" s="18" t="s">
        <v>367</v>
      </c>
      <c r="BM241" s="183" t="s">
        <v>1916</v>
      </c>
    </row>
    <row r="242" spans="1:65" s="2" customFormat="1" ht="21.75" customHeight="1" x14ac:dyDescent="0.15">
      <c r="A242" s="35"/>
      <c r="B242" s="141"/>
      <c r="C242" s="224" t="s">
        <v>1424</v>
      </c>
      <c r="D242" s="224" t="s">
        <v>1138</v>
      </c>
      <c r="E242" s="226" t="s">
        <v>2752</v>
      </c>
      <c r="F242" s="227" t="s">
        <v>2753</v>
      </c>
      <c r="G242" s="228" t="s">
        <v>302</v>
      </c>
      <c r="H242" s="229">
        <v>3</v>
      </c>
      <c r="I242" s="230"/>
      <c r="J242" s="229">
        <f t="shared" si="45"/>
        <v>0</v>
      </c>
      <c r="K242" s="231"/>
      <c r="L242" s="232"/>
      <c r="M242" s="233" t="s">
        <v>1</v>
      </c>
      <c r="N242" s="234" t="s">
        <v>41</v>
      </c>
      <c r="O242" s="61"/>
      <c r="P242" s="181">
        <f t="shared" si="46"/>
        <v>0</v>
      </c>
      <c r="Q242" s="181">
        <v>0</v>
      </c>
      <c r="R242" s="181">
        <f t="shared" si="47"/>
        <v>0</v>
      </c>
      <c r="S242" s="181">
        <v>0</v>
      </c>
      <c r="T242" s="182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3" t="s">
        <v>478</v>
      </c>
      <c r="AT242" s="183" t="s">
        <v>1138</v>
      </c>
      <c r="AU242" s="183" t="s">
        <v>88</v>
      </c>
      <c r="AY242" s="18" t="s">
        <v>271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88</v>
      </c>
      <c r="BK242" s="105">
        <f t="shared" si="54"/>
        <v>0</v>
      </c>
      <c r="BL242" s="18" t="s">
        <v>367</v>
      </c>
      <c r="BM242" s="183" t="s">
        <v>1927</v>
      </c>
    </row>
    <row r="243" spans="1:65" s="2" customFormat="1" ht="16.5" customHeight="1" x14ac:dyDescent="0.15">
      <c r="A243" s="35"/>
      <c r="B243" s="141"/>
      <c r="C243" s="172" t="s">
        <v>1433</v>
      </c>
      <c r="D243" s="172" t="s">
        <v>274</v>
      </c>
      <c r="E243" s="173" t="s">
        <v>5330</v>
      </c>
      <c r="F243" s="174" t="s">
        <v>5331</v>
      </c>
      <c r="G243" s="175" t="s">
        <v>302</v>
      </c>
      <c r="H243" s="176">
        <v>1</v>
      </c>
      <c r="I243" s="177"/>
      <c r="J243" s="176">
        <f t="shared" si="45"/>
        <v>0</v>
      </c>
      <c r="K243" s="178"/>
      <c r="L243" s="36"/>
      <c r="M243" s="179" t="s">
        <v>1</v>
      </c>
      <c r="N243" s="180" t="s">
        <v>41</v>
      </c>
      <c r="O243" s="61"/>
      <c r="P243" s="181">
        <f t="shared" si="46"/>
        <v>0</v>
      </c>
      <c r="Q243" s="181">
        <v>0</v>
      </c>
      <c r="R243" s="181">
        <f t="shared" si="47"/>
        <v>0</v>
      </c>
      <c r="S243" s="181">
        <v>0</v>
      </c>
      <c r="T243" s="182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367</v>
      </c>
      <c r="AT243" s="183" t="s">
        <v>274</v>
      </c>
      <c r="AU243" s="183" t="s">
        <v>88</v>
      </c>
      <c r="AY243" s="18" t="s">
        <v>271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88</v>
      </c>
      <c r="BK243" s="105">
        <f t="shared" si="54"/>
        <v>0</v>
      </c>
      <c r="BL243" s="18" t="s">
        <v>367</v>
      </c>
      <c r="BM243" s="183" t="s">
        <v>1940</v>
      </c>
    </row>
    <row r="244" spans="1:65" s="2" customFormat="1" ht="21.75" customHeight="1" x14ac:dyDescent="0.15">
      <c r="A244" s="35"/>
      <c r="B244" s="141"/>
      <c r="C244" s="224" t="s">
        <v>1438</v>
      </c>
      <c r="D244" s="224" t="s">
        <v>1138</v>
      </c>
      <c r="E244" s="226" t="s">
        <v>5332</v>
      </c>
      <c r="F244" s="227" t="s">
        <v>5333</v>
      </c>
      <c r="G244" s="228" t="s">
        <v>302</v>
      </c>
      <c r="H244" s="229">
        <v>1</v>
      </c>
      <c r="I244" s="230"/>
      <c r="J244" s="229">
        <f t="shared" si="45"/>
        <v>0</v>
      </c>
      <c r="K244" s="231"/>
      <c r="L244" s="232"/>
      <c r="M244" s="233" t="s">
        <v>1</v>
      </c>
      <c r="N244" s="234" t="s">
        <v>41</v>
      </c>
      <c r="O244" s="61"/>
      <c r="P244" s="181">
        <f t="shared" si="46"/>
        <v>0</v>
      </c>
      <c r="Q244" s="181">
        <v>0</v>
      </c>
      <c r="R244" s="181">
        <f t="shared" si="47"/>
        <v>0</v>
      </c>
      <c r="S244" s="181">
        <v>0</v>
      </c>
      <c r="T244" s="182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478</v>
      </c>
      <c r="AT244" s="183" t="s">
        <v>1138</v>
      </c>
      <c r="AU244" s="183" t="s">
        <v>88</v>
      </c>
      <c r="AY244" s="18" t="s">
        <v>271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88</v>
      </c>
      <c r="BK244" s="105">
        <f t="shared" si="54"/>
        <v>0</v>
      </c>
      <c r="BL244" s="18" t="s">
        <v>367</v>
      </c>
      <c r="BM244" s="183" t="s">
        <v>1952</v>
      </c>
    </row>
    <row r="245" spans="1:65" s="2" customFormat="1" ht="16.5" customHeight="1" x14ac:dyDescent="0.15">
      <c r="A245" s="35"/>
      <c r="B245" s="141"/>
      <c r="C245" s="172" t="s">
        <v>1442</v>
      </c>
      <c r="D245" s="172" t="s">
        <v>274</v>
      </c>
      <c r="E245" s="173" t="s">
        <v>5334</v>
      </c>
      <c r="F245" s="174" t="s">
        <v>5335</v>
      </c>
      <c r="G245" s="175" t="s">
        <v>302</v>
      </c>
      <c r="H245" s="176">
        <v>1</v>
      </c>
      <c r="I245" s="177"/>
      <c r="J245" s="176">
        <f t="shared" si="45"/>
        <v>0</v>
      </c>
      <c r="K245" s="178"/>
      <c r="L245" s="36"/>
      <c r="M245" s="179" t="s">
        <v>1</v>
      </c>
      <c r="N245" s="180" t="s">
        <v>41</v>
      </c>
      <c r="O245" s="61"/>
      <c r="P245" s="181">
        <f t="shared" si="46"/>
        <v>0</v>
      </c>
      <c r="Q245" s="181">
        <v>0</v>
      </c>
      <c r="R245" s="181">
        <f t="shared" si="47"/>
        <v>0</v>
      </c>
      <c r="S245" s="181">
        <v>0</v>
      </c>
      <c r="T245" s="182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367</v>
      </c>
      <c r="AT245" s="183" t="s">
        <v>274</v>
      </c>
      <c r="AU245" s="183" t="s">
        <v>88</v>
      </c>
      <c r="AY245" s="18" t="s">
        <v>271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88</v>
      </c>
      <c r="BK245" s="105">
        <f t="shared" si="54"/>
        <v>0</v>
      </c>
      <c r="BL245" s="18" t="s">
        <v>367</v>
      </c>
      <c r="BM245" s="183" t="s">
        <v>1964</v>
      </c>
    </row>
    <row r="246" spans="1:65" s="2" customFormat="1" ht="21.75" customHeight="1" x14ac:dyDescent="0.15">
      <c r="A246" s="35"/>
      <c r="B246" s="141"/>
      <c r="C246" s="224" t="s">
        <v>463</v>
      </c>
      <c r="D246" s="224" t="s">
        <v>1138</v>
      </c>
      <c r="E246" s="226" t="s">
        <v>5336</v>
      </c>
      <c r="F246" s="227" t="s">
        <v>5337</v>
      </c>
      <c r="G246" s="228" t="s">
        <v>302</v>
      </c>
      <c r="H246" s="229">
        <v>1</v>
      </c>
      <c r="I246" s="230"/>
      <c r="J246" s="229">
        <f t="shared" si="45"/>
        <v>0</v>
      </c>
      <c r="K246" s="231"/>
      <c r="L246" s="232"/>
      <c r="M246" s="233" t="s">
        <v>1</v>
      </c>
      <c r="N246" s="234" t="s">
        <v>41</v>
      </c>
      <c r="O246" s="61"/>
      <c r="P246" s="181">
        <f t="shared" si="46"/>
        <v>0</v>
      </c>
      <c r="Q246" s="181">
        <v>0</v>
      </c>
      <c r="R246" s="181">
        <f t="shared" si="47"/>
        <v>0</v>
      </c>
      <c r="S246" s="181">
        <v>0</v>
      </c>
      <c r="T246" s="182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478</v>
      </c>
      <c r="AT246" s="183" t="s">
        <v>1138</v>
      </c>
      <c r="AU246" s="183" t="s">
        <v>88</v>
      </c>
      <c r="AY246" s="18" t="s">
        <v>271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88</v>
      </c>
      <c r="BK246" s="105">
        <f t="shared" si="54"/>
        <v>0</v>
      </c>
      <c r="BL246" s="18" t="s">
        <v>367</v>
      </c>
      <c r="BM246" s="183" t="s">
        <v>1975</v>
      </c>
    </row>
    <row r="247" spans="1:65" s="2" customFormat="1" ht="16.5" customHeight="1" x14ac:dyDescent="0.15">
      <c r="A247" s="35"/>
      <c r="B247" s="141"/>
      <c r="C247" s="172" t="s">
        <v>1449</v>
      </c>
      <c r="D247" s="172" t="s">
        <v>274</v>
      </c>
      <c r="E247" s="173" t="s">
        <v>2758</v>
      </c>
      <c r="F247" s="174" t="s">
        <v>2759</v>
      </c>
      <c r="G247" s="175" t="s">
        <v>302</v>
      </c>
      <c r="H247" s="176">
        <v>1</v>
      </c>
      <c r="I247" s="177"/>
      <c r="J247" s="176">
        <f t="shared" si="45"/>
        <v>0</v>
      </c>
      <c r="K247" s="178"/>
      <c r="L247" s="36"/>
      <c r="M247" s="179" t="s">
        <v>1</v>
      </c>
      <c r="N247" s="180" t="s">
        <v>41</v>
      </c>
      <c r="O247" s="61"/>
      <c r="P247" s="181">
        <f t="shared" si="46"/>
        <v>0</v>
      </c>
      <c r="Q247" s="181">
        <v>0</v>
      </c>
      <c r="R247" s="181">
        <f t="shared" si="47"/>
        <v>0</v>
      </c>
      <c r="S247" s="181">
        <v>0</v>
      </c>
      <c r="T247" s="182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367</v>
      </c>
      <c r="AT247" s="183" t="s">
        <v>274</v>
      </c>
      <c r="AU247" s="183" t="s">
        <v>88</v>
      </c>
      <c r="AY247" s="18" t="s">
        <v>271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88</v>
      </c>
      <c r="BK247" s="105">
        <f t="shared" si="54"/>
        <v>0</v>
      </c>
      <c r="BL247" s="18" t="s">
        <v>367</v>
      </c>
      <c r="BM247" s="183" t="s">
        <v>1985</v>
      </c>
    </row>
    <row r="248" spans="1:65" s="2" customFormat="1" ht="21.75" customHeight="1" x14ac:dyDescent="0.15">
      <c r="A248" s="35"/>
      <c r="B248" s="141"/>
      <c r="C248" s="224" t="s">
        <v>1453</v>
      </c>
      <c r="D248" s="224" t="s">
        <v>1138</v>
      </c>
      <c r="E248" s="226" t="s">
        <v>2760</v>
      </c>
      <c r="F248" s="227" t="s">
        <v>2761</v>
      </c>
      <c r="G248" s="228" t="s">
        <v>302</v>
      </c>
      <c r="H248" s="229">
        <v>1</v>
      </c>
      <c r="I248" s="230"/>
      <c r="J248" s="229">
        <f t="shared" si="45"/>
        <v>0</v>
      </c>
      <c r="K248" s="231"/>
      <c r="L248" s="232"/>
      <c r="M248" s="233" t="s">
        <v>1</v>
      </c>
      <c r="N248" s="234" t="s">
        <v>41</v>
      </c>
      <c r="O248" s="61"/>
      <c r="P248" s="181">
        <f t="shared" si="46"/>
        <v>0</v>
      </c>
      <c r="Q248" s="181">
        <v>0</v>
      </c>
      <c r="R248" s="181">
        <f t="shared" si="47"/>
        <v>0</v>
      </c>
      <c r="S248" s="181">
        <v>0</v>
      </c>
      <c r="T248" s="182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478</v>
      </c>
      <c r="AT248" s="183" t="s">
        <v>1138</v>
      </c>
      <c r="AU248" s="183" t="s">
        <v>88</v>
      </c>
      <c r="AY248" s="18" t="s">
        <v>271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88</v>
      </c>
      <c r="BK248" s="105">
        <f t="shared" si="54"/>
        <v>0</v>
      </c>
      <c r="BL248" s="18" t="s">
        <v>367</v>
      </c>
      <c r="BM248" s="183" t="s">
        <v>1995</v>
      </c>
    </row>
    <row r="249" spans="1:65" s="2" customFormat="1" ht="16.5" customHeight="1" x14ac:dyDescent="0.15">
      <c r="A249" s="35"/>
      <c r="B249" s="141"/>
      <c r="C249" s="172" t="s">
        <v>1457</v>
      </c>
      <c r="D249" s="172" t="s">
        <v>274</v>
      </c>
      <c r="E249" s="173" t="s">
        <v>2762</v>
      </c>
      <c r="F249" s="174" t="s">
        <v>2763</v>
      </c>
      <c r="G249" s="175" t="s">
        <v>302</v>
      </c>
      <c r="H249" s="176">
        <v>1</v>
      </c>
      <c r="I249" s="177"/>
      <c r="J249" s="176">
        <f t="shared" si="45"/>
        <v>0</v>
      </c>
      <c r="K249" s="178"/>
      <c r="L249" s="36"/>
      <c r="M249" s="179" t="s">
        <v>1</v>
      </c>
      <c r="N249" s="180" t="s">
        <v>41</v>
      </c>
      <c r="O249" s="61"/>
      <c r="P249" s="181">
        <f t="shared" si="46"/>
        <v>0</v>
      </c>
      <c r="Q249" s="181">
        <v>0</v>
      </c>
      <c r="R249" s="181">
        <f t="shared" si="47"/>
        <v>0</v>
      </c>
      <c r="S249" s="181">
        <v>0</v>
      </c>
      <c r="T249" s="182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3" t="s">
        <v>367</v>
      </c>
      <c r="AT249" s="183" t="s">
        <v>274</v>
      </c>
      <c r="AU249" s="183" t="s">
        <v>88</v>
      </c>
      <c r="AY249" s="18" t="s">
        <v>271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88</v>
      </c>
      <c r="BK249" s="105">
        <f t="shared" si="54"/>
        <v>0</v>
      </c>
      <c r="BL249" s="18" t="s">
        <v>367</v>
      </c>
      <c r="BM249" s="183" t="s">
        <v>2005</v>
      </c>
    </row>
    <row r="250" spans="1:65" s="2" customFormat="1" ht="21.75" customHeight="1" x14ac:dyDescent="0.15">
      <c r="A250" s="35"/>
      <c r="B250" s="141"/>
      <c r="C250" s="224" t="s">
        <v>1465</v>
      </c>
      <c r="D250" s="224" t="s">
        <v>1138</v>
      </c>
      <c r="E250" s="226" t="s">
        <v>2764</v>
      </c>
      <c r="F250" s="227" t="s">
        <v>2765</v>
      </c>
      <c r="G250" s="228" t="s">
        <v>302</v>
      </c>
      <c r="H250" s="229">
        <v>1</v>
      </c>
      <c r="I250" s="230"/>
      <c r="J250" s="229">
        <f t="shared" si="45"/>
        <v>0</v>
      </c>
      <c r="K250" s="231"/>
      <c r="L250" s="232"/>
      <c r="M250" s="233" t="s">
        <v>1</v>
      </c>
      <c r="N250" s="234" t="s">
        <v>41</v>
      </c>
      <c r="O250" s="61"/>
      <c r="P250" s="181">
        <f t="shared" si="46"/>
        <v>0</v>
      </c>
      <c r="Q250" s="181">
        <v>0</v>
      </c>
      <c r="R250" s="181">
        <f t="shared" si="47"/>
        <v>0</v>
      </c>
      <c r="S250" s="181">
        <v>0</v>
      </c>
      <c r="T250" s="182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478</v>
      </c>
      <c r="AT250" s="183" t="s">
        <v>1138</v>
      </c>
      <c r="AU250" s="183" t="s">
        <v>88</v>
      </c>
      <c r="AY250" s="18" t="s">
        <v>271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88</v>
      </c>
      <c r="BK250" s="105">
        <f t="shared" si="54"/>
        <v>0</v>
      </c>
      <c r="BL250" s="18" t="s">
        <v>367</v>
      </c>
      <c r="BM250" s="183" t="s">
        <v>2013</v>
      </c>
    </row>
    <row r="251" spans="1:65" s="2" customFormat="1" ht="16.5" customHeight="1" x14ac:dyDescent="0.15">
      <c r="A251" s="35"/>
      <c r="B251" s="141"/>
      <c r="C251" s="172" t="s">
        <v>1469</v>
      </c>
      <c r="D251" s="172" t="s">
        <v>274</v>
      </c>
      <c r="E251" s="173" t="s">
        <v>2766</v>
      </c>
      <c r="F251" s="174" t="s">
        <v>2767</v>
      </c>
      <c r="G251" s="175" t="s">
        <v>302</v>
      </c>
      <c r="H251" s="176">
        <v>2</v>
      </c>
      <c r="I251" s="177"/>
      <c r="J251" s="176">
        <f t="shared" si="45"/>
        <v>0</v>
      </c>
      <c r="K251" s="178"/>
      <c r="L251" s="36"/>
      <c r="M251" s="179" t="s">
        <v>1</v>
      </c>
      <c r="N251" s="180" t="s">
        <v>41</v>
      </c>
      <c r="O251" s="61"/>
      <c r="P251" s="181">
        <f t="shared" si="46"/>
        <v>0</v>
      </c>
      <c r="Q251" s="181">
        <v>0</v>
      </c>
      <c r="R251" s="181">
        <f t="shared" si="47"/>
        <v>0</v>
      </c>
      <c r="S251" s="181">
        <v>0</v>
      </c>
      <c r="T251" s="182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3" t="s">
        <v>367</v>
      </c>
      <c r="AT251" s="183" t="s">
        <v>274</v>
      </c>
      <c r="AU251" s="183" t="s">
        <v>88</v>
      </c>
      <c r="AY251" s="18" t="s">
        <v>271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88</v>
      </c>
      <c r="BK251" s="105">
        <f t="shared" si="54"/>
        <v>0</v>
      </c>
      <c r="BL251" s="18" t="s">
        <v>367</v>
      </c>
      <c r="BM251" s="183" t="s">
        <v>2021</v>
      </c>
    </row>
    <row r="252" spans="1:65" s="2" customFormat="1" ht="21.75" customHeight="1" x14ac:dyDescent="0.15">
      <c r="A252" s="35"/>
      <c r="B252" s="141"/>
      <c r="C252" s="224" t="s">
        <v>1473</v>
      </c>
      <c r="D252" s="224" t="s">
        <v>1138</v>
      </c>
      <c r="E252" s="226" t="s">
        <v>2768</v>
      </c>
      <c r="F252" s="227" t="s">
        <v>2769</v>
      </c>
      <c r="G252" s="228" t="s">
        <v>302</v>
      </c>
      <c r="H252" s="229">
        <v>2</v>
      </c>
      <c r="I252" s="230"/>
      <c r="J252" s="229">
        <f t="shared" si="45"/>
        <v>0</v>
      </c>
      <c r="K252" s="231"/>
      <c r="L252" s="232"/>
      <c r="M252" s="233" t="s">
        <v>1</v>
      </c>
      <c r="N252" s="234" t="s">
        <v>41</v>
      </c>
      <c r="O252" s="61"/>
      <c r="P252" s="181">
        <f t="shared" si="46"/>
        <v>0</v>
      </c>
      <c r="Q252" s="181">
        <v>0</v>
      </c>
      <c r="R252" s="181">
        <f t="shared" si="47"/>
        <v>0</v>
      </c>
      <c r="S252" s="181">
        <v>0</v>
      </c>
      <c r="T252" s="182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478</v>
      </c>
      <c r="AT252" s="183" t="s">
        <v>1138</v>
      </c>
      <c r="AU252" s="183" t="s">
        <v>88</v>
      </c>
      <c r="AY252" s="18" t="s">
        <v>271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88</v>
      </c>
      <c r="BK252" s="105">
        <f t="shared" si="54"/>
        <v>0</v>
      </c>
      <c r="BL252" s="18" t="s">
        <v>367</v>
      </c>
      <c r="BM252" s="183" t="s">
        <v>2032</v>
      </c>
    </row>
    <row r="253" spans="1:65" s="2" customFormat="1" ht="21.75" customHeight="1" x14ac:dyDescent="0.15">
      <c r="A253" s="35"/>
      <c r="B253" s="141"/>
      <c r="C253" s="172" t="s">
        <v>1478</v>
      </c>
      <c r="D253" s="172" t="s">
        <v>274</v>
      </c>
      <c r="E253" s="173" t="s">
        <v>5338</v>
      </c>
      <c r="F253" s="174" t="s">
        <v>5339</v>
      </c>
      <c r="G253" s="175" t="s">
        <v>302</v>
      </c>
      <c r="H253" s="176">
        <v>1</v>
      </c>
      <c r="I253" s="177"/>
      <c r="J253" s="176">
        <f t="shared" si="45"/>
        <v>0</v>
      </c>
      <c r="K253" s="178"/>
      <c r="L253" s="36"/>
      <c r="M253" s="179" t="s">
        <v>1</v>
      </c>
      <c r="N253" s="180" t="s">
        <v>41</v>
      </c>
      <c r="O253" s="61"/>
      <c r="P253" s="181">
        <f t="shared" si="46"/>
        <v>0</v>
      </c>
      <c r="Q253" s="181">
        <v>0</v>
      </c>
      <c r="R253" s="181">
        <f t="shared" si="47"/>
        <v>0</v>
      </c>
      <c r="S253" s="181">
        <v>0</v>
      </c>
      <c r="T253" s="182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3" t="s">
        <v>367</v>
      </c>
      <c r="AT253" s="183" t="s">
        <v>274</v>
      </c>
      <c r="AU253" s="183" t="s">
        <v>88</v>
      </c>
      <c r="AY253" s="18" t="s">
        <v>271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88</v>
      </c>
      <c r="BK253" s="105">
        <f t="shared" si="54"/>
        <v>0</v>
      </c>
      <c r="BL253" s="18" t="s">
        <v>367</v>
      </c>
      <c r="BM253" s="183" t="s">
        <v>2048</v>
      </c>
    </row>
    <row r="254" spans="1:65" s="2" customFormat="1" ht="21.75" customHeight="1" x14ac:dyDescent="0.15">
      <c r="A254" s="35"/>
      <c r="B254" s="141"/>
      <c r="C254" s="224" t="s">
        <v>1483</v>
      </c>
      <c r="D254" s="224" t="s">
        <v>1138</v>
      </c>
      <c r="E254" s="226" t="s">
        <v>5340</v>
      </c>
      <c r="F254" s="227" t="s">
        <v>5341</v>
      </c>
      <c r="G254" s="228" t="s">
        <v>302</v>
      </c>
      <c r="H254" s="229">
        <v>1</v>
      </c>
      <c r="I254" s="230"/>
      <c r="J254" s="229">
        <f t="shared" si="45"/>
        <v>0</v>
      </c>
      <c r="K254" s="231"/>
      <c r="L254" s="232"/>
      <c r="M254" s="233" t="s">
        <v>1</v>
      </c>
      <c r="N254" s="234" t="s">
        <v>41</v>
      </c>
      <c r="O254" s="61"/>
      <c r="P254" s="181">
        <f t="shared" si="46"/>
        <v>0</v>
      </c>
      <c r="Q254" s="181">
        <v>0</v>
      </c>
      <c r="R254" s="181">
        <f t="shared" si="47"/>
        <v>0</v>
      </c>
      <c r="S254" s="181">
        <v>0</v>
      </c>
      <c r="T254" s="182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478</v>
      </c>
      <c r="AT254" s="183" t="s">
        <v>1138</v>
      </c>
      <c r="AU254" s="183" t="s">
        <v>88</v>
      </c>
      <c r="AY254" s="18" t="s">
        <v>271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88</v>
      </c>
      <c r="BK254" s="105">
        <f t="shared" si="54"/>
        <v>0</v>
      </c>
      <c r="BL254" s="18" t="s">
        <v>367</v>
      </c>
      <c r="BM254" s="183" t="s">
        <v>2056</v>
      </c>
    </row>
    <row r="255" spans="1:65" s="2" customFormat="1" ht="21.75" customHeight="1" x14ac:dyDescent="0.15">
      <c r="A255" s="35"/>
      <c r="B255" s="141"/>
      <c r="C255" s="172" t="s">
        <v>1491</v>
      </c>
      <c r="D255" s="172" t="s">
        <v>274</v>
      </c>
      <c r="E255" s="173" t="s">
        <v>5342</v>
      </c>
      <c r="F255" s="174" t="s">
        <v>2771</v>
      </c>
      <c r="G255" s="175" t="s">
        <v>302</v>
      </c>
      <c r="H255" s="176">
        <v>3</v>
      </c>
      <c r="I255" s="177"/>
      <c r="J255" s="176">
        <f t="shared" si="45"/>
        <v>0</v>
      </c>
      <c r="K255" s="178"/>
      <c r="L255" s="36"/>
      <c r="M255" s="179" t="s">
        <v>1</v>
      </c>
      <c r="N255" s="180" t="s">
        <v>41</v>
      </c>
      <c r="O255" s="61"/>
      <c r="P255" s="181">
        <f t="shared" si="46"/>
        <v>0</v>
      </c>
      <c r="Q255" s="181">
        <v>0</v>
      </c>
      <c r="R255" s="181">
        <f t="shared" si="47"/>
        <v>0</v>
      </c>
      <c r="S255" s="181">
        <v>0</v>
      </c>
      <c r="T255" s="182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3" t="s">
        <v>367</v>
      </c>
      <c r="AT255" s="183" t="s">
        <v>274</v>
      </c>
      <c r="AU255" s="183" t="s">
        <v>88</v>
      </c>
      <c r="AY255" s="18" t="s">
        <v>271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88</v>
      </c>
      <c r="BK255" s="105">
        <f t="shared" si="54"/>
        <v>0</v>
      </c>
      <c r="BL255" s="18" t="s">
        <v>367</v>
      </c>
      <c r="BM255" s="183" t="s">
        <v>2063</v>
      </c>
    </row>
    <row r="256" spans="1:65" s="2" customFormat="1" ht="16.5" customHeight="1" x14ac:dyDescent="0.15">
      <c r="A256" s="35"/>
      <c r="B256" s="141"/>
      <c r="C256" s="224" t="s">
        <v>1496</v>
      </c>
      <c r="D256" s="224" t="s">
        <v>1138</v>
      </c>
      <c r="E256" s="226" t="s">
        <v>5324</v>
      </c>
      <c r="F256" s="227" t="s">
        <v>5343</v>
      </c>
      <c r="G256" s="228" t="s">
        <v>302</v>
      </c>
      <c r="H256" s="229">
        <v>3</v>
      </c>
      <c r="I256" s="230"/>
      <c r="J256" s="229">
        <f t="shared" si="45"/>
        <v>0</v>
      </c>
      <c r="K256" s="231"/>
      <c r="L256" s="232"/>
      <c r="M256" s="233" t="s">
        <v>1</v>
      </c>
      <c r="N256" s="234" t="s">
        <v>41</v>
      </c>
      <c r="O256" s="61"/>
      <c r="P256" s="181">
        <f t="shared" si="46"/>
        <v>0</v>
      </c>
      <c r="Q256" s="181">
        <v>0</v>
      </c>
      <c r="R256" s="181">
        <f t="shared" si="47"/>
        <v>0</v>
      </c>
      <c r="S256" s="181">
        <v>0</v>
      </c>
      <c r="T256" s="182">
        <f t="shared" si="4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478</v>
      </c>
      <c r="AT256" s="183" t="s">
        <v>1138</v>
      </c>
      <c r="AU256" s="183" t="s">
        <v>88</v>
      </c>
      <c r="AY256" s="18" t="s">
        <v>271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88</v>
      </c>
      <c r="BK256" s="105">
        <f t="shared" si="54"/>
        <v>0</v>
      </c>
      <c r="BL256" s="18" t="s">
        <v>367</v>
      </c>
      <c r="BM256" s="183" t="s">
        <v>2069</v>
      </c>
    </row>
    <row r="257" spans="1:65" s="2" customFormat="1" ht="21.75" customHeight="1" x14ac:dyDescent="0.15">
      <c r="A257" s="35"/>
      <c r="B257" s="141"/>
      <c r="C257" s="172" t="s">
        <v>1500</v>
      </c>
      <c r="D257" s="172" t="s">
        <v>274</v>
      </c>
      <c r="E257" s="173" t="s">
        <v>2770</v>
      </c>
      <c r="F257" s="174" t="s">
        <v>2771</v>
      </c>
      <c r="G257" s="175" t="s">
        <v>302</v>
      </c>
      <c r="H257" s="176">
        <v>2</v>
      </c>
      <c r="I257" s="177"/>
      <c r="J257" s="176">
        <f t="shared" si="45"/>
        <v>0</v>
      </c>
      <c r="K257" s="178"/>
      <c r="L257" s="36"/>
      <c r="M257" s="179" t="s">
        <v>1</v>
      </c>
      <c r="N257" s="180" t="s">
        <v>41</v>
      </c>
      <c r="O257" s="61"/>
      <c r="P257" s="181">
        <f t="shared" si="46"/>
        <v>0</v>
      </c>
      <c r="Q257" s="181">
        <v>0</v>
      </c>
      <c r="R257" s="181">
        <f t="shared" si="47"/>
        <v>0</v>
      </c>
      <c r="S257" s="181">
        <v>0</v>
      </c>
      <c r="T257" s="182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367</v>
      </c>
      <c r="AT257" s="183" t="s">
        <v>274</v>
      </c>
      <c r="AU257" s="183" t="s">
        <v>88</v>
      </c>
      <c r="AY257" s="18" t="s">
        <v>271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88</v>
      </c>
      <c r="BK257" s="105">
        <f t="shared" si="54"/>
        <v>0</v>
      </c>
      <c r="BL257" s="18" t="s">
        <v>367</v>
      </c>
      <c r="BM257" s="183" t="s">
        <v>2078</v>
      </c>
    </row>
    <row r="258" spans="1:65" s="2" customFormat="1" ht="16.5" customHeight="1" x14ac:dyDescent="0.15">
      <c r="A258" s="35"/>
      <c r="B258" s="141"/>
      <c r="C258" s="224" t="s">
        <v>1502</v>
      </c>
      <c r="D258" s="224" t="s">
        <v>1138</v>
      </c>
      <c r="E258" s="226" t="s">
        <v>2772</v>
      </c>
      <c r="F258" s="227" t="s">
        <v>2773</v>
      </c>
      <c r="G258" s="228" t="s">
        <v>302</v>
      </c>
      <c r="H258" s="229">
        <v>2</v>
      </c>
      <c r="I258" s="230"/>
      <c r="J258" s="229">
        <f t="shared" si="45"/>
        <v>0</v>
      </c>
      <c r="K258" s="231"/>
      <c r="L258" s="232"/>
      <c r="M258" s="233" t="s">
        <v>1</v>
      </c>
      <c r="N258" s="234" t="s">
        <v>41</v>
      </c>
      <c r="O258" s="61"/>
      <c r="P258" s="181">
        <f t="shared" si="46"/>
        <v>0</v>
      </c>
      <c r="Q258" s="181">
        <v>0</v>
      </c>
      <c r="R258" s="181">
        <f t="shared" si="47"/>
        <v>0</v>
      </c>
      <c r="S258" s="181">
        <v>0</v>
      </c>
      <c r="T258" s="182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3" t="s">
        <v>478</v>
      </c>
      <c r="AT258" s="183" t="s">
        <v>1138</v>
      </c>
      <c r="AU258" s="183" t="s">
        <v>88</v>
      </c>
      <c r="AY258" s="18" t="s">
        <v>271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88</v>
      </c>
      <c r="BK258" s="105">
        <f t="shared" si="54"/>
        <v>0</v>
      </c>
      <c r="BL258" s="18" t="s">
        <v>367</v>
      </c>
      <c r="BM258" s="183" t="s">
        <v>2114</v>
      </c>
    </row>
    <row r="259" spans="1:65" s="2" customFormat="1" ht="21.75" customHeight="1" x14ac:dyDescent="0.15">
      <c r="A259" s="35"/>
      <c r="B259" s="141"/>
      <c r="C259" s="172" t="s">
        <v>1508</v>
      </c>
      <c r="D259" s="172" t="s">
        <v>274</v>
      </c>
      <c r="E259" s="173" t="s">
        <v>2774</v>
      </c>
      <c r="F259" s="174" t="s">
        <v>2775</v>
      </c>
      <c r="G259" s="175" t="s">
        <v>302</v>
      </c>
      <c r="H259" s="176">
        <v>5</v>
      </c>
      <c r="I259" s="177"/>
      <c r="J259" s="176">
        <f t="shared" si="45"/>
        <v>0</v>
      </c>
      <c r="K259" s="178"/>
      <c r="L259" s="36"/>
      <c r="M259" s="179" t="s">
        <v>1</v>
      </c>
      <c r="N259" s="180" t="s">
        <v>41</v>
      </c>
      <c r="O259" s="61"/>
      <c r="P259" s="181">
        <f t="shared" si="46"/>
        <v>0</v>
      </c>
      <c r="Q259" s="181">
        <v>0</v>
      </c>
      <c r="R259" s="181">
        <f t="shared" si="47"/>
        <v>0</v>
      </c>
      <c r="S259" s="181">
        <v>0</v>
      </c>
      <c r="T259" s="182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367</v>
      </c>
      <c r="AT259" s="183" t="s">
        <v>274</v>
      </c>
      <c r="AU259" s="183" t="s">
        <v>88</v>
      </c>
      <c r="AY259" s="18" t="s">
        <v>271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88</v>
      </c>
      <c r="BK259" s="105">
        <f t="shared" si="54"/>
        <v>0</v>
      </c>
      <c r="BL259" s="18" t="s">
        <v>367</v>
      </c>
      <c r="BM259" s="183" t="s">
        <v>2124</v>
      </c>
    </row>
    <row r="260" spans="1:65" s="2" customFormat="1" ht="16.5" customHeight="1" x14ac:dyDescent="0.15">
      <c r="A260" s="35"/>
      <c r="B260" s="141"/>
      <c r="C260" s="224" t="s">
        <v>1513</v>
      </c>
      <c r="D260" s="224" t="s">
        <v>1138</v>
      </c>
      <c r="E260" s="226" t="s">
        <v>2776</v>
      </c>
      <c r="F260" s="227" t="s">
        <v>2777</v>
      </c>
      <c r="G260" s="228" t="s">
        <v>302</v>
      </c>
      <c r="H260" s="229">
        <v>5</v>
      </c>
      <c r="I260" s="230"/>
      <c r="J260" s="229">
        <f t="shared" si="45"/>
        <v>0</v>
      </c>
      <c r="K260" s="231"/>
      <c r="L260" s="232"/>
      <c r="M260" s="233" t="s">
        <v>1</v>
      </c>
      <c r="N260" s="234" t="s">
        <v>41</v>
      </c>
      <c r="O260" s="61"/>
      <c r="P260" s="181">
        <f t="shared" si="46"/>
        <v>0</v>
      </c>
      <c r="Q260" s="181">
        <v>0</v>
      </c>
      <c r="R260" s="181">
        <f t="shared" si="47"/>
        <v>0</v>
      </c>
      <c r="S260" s="181">
        <v>0</v>
      </c>
      <c r="T260" s="182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478</v>
      </c>
      <c r="AT260" s="183" t="s">
        <v>1138</v>
      </c>
      <c r="AU260" s="183" t="s">
        <v>88</v>
      </c>
      <c r="AY260" s="18" t="s">
        <v>271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88</v>
      </c>
      <c r="BK260" s="105">
        <f t="shared" si="54"/>
        <v>0</v>
      </c>
      <c r="BL260" s="18" t="s">
        <v>367</v>
      </c>
      <c r="BM260" s="183" t="s">
        <v>2139</v>
      </c>
    </row>
    <row r="261" spans="1:65" s="2" customFormat="1" ht="21.75" customHeight="1" x14ac:dyDescent="0.15">
      <c r="A261" s="35"/>
      <c r="B261" s="141"/>
      <c r="C261" s="172" t="s">
        <v>1518</v>
      </c>
      <c r="D261" s="172" t="s">
        <v>274</v>
      </c>
      <c r="E261" s="173" t="s">
        <v>2778</v>
      </c>
      <c r="F261" s="174" t="s">
        <v>2779</v>
      </c>
      <c r="G261" s="175" t="s">
        <v>302</v>
      </c>
      <c r="H261" s="176">
        <v>1</v>
      </c>
      <c r="I261" s="177"/>
      <c r="J261" s="176">
        <f t="shared" si="45"/>
        <v>0</v>
      </c>
      <c r="K261" s="178"/>
      <c r="L261" s="36"/>
      <c r="M261" s="179" t="s">
        <v>1</v>
      </c>
      <c r="N261" s="180" t="s">
        <v>41</v>
      </c>
      <c r="O261" s="61"/>
      <c r="P261" s="181">
        <f t="shared" si="46"/>
        <v>0</v>
      </c>
      <c r="Q261" s="181">
        <v>0</v>
      </c>
      <c r="R261" s="181">
        <f t="shared" si="47"/>
        <v>0</v>
      </c>
      <c r="S261" s="181">
        <v>0</v>
      </c>
      <c r="T261" s="182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367</v>
      </c>
      <c r="AT261" s="183" t="s">
        <v>274</v>
      </c>
      <c r="AU261" s="183" t="s">
        <v>88</v>
      </c>
      <c r="AY261" s="18" t="s">
        <v>271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88</v>
      </c>
      <c r="BK261" s="105">
        <f t="shared" si="54"/>
        <v>0</v>
      </c>
      <c r="BL261" s="18" t="s">
        <v>367</v>
      </c>
      <c r="BM261" s="183" t="s">
        <v>2150</v>
      </c>
    </row>
    <row r="262" spans="1:65" s="2" customFormat="1" ht="16.5" customHeight="1" x14ac:dyDescent="0.15">
      <c r="A262" s="35"/>
      <c r="B262" s="141"/>
      <c r="C262" s="224" t="s">
        <v>1523</v>
      </c>
      <c r="D262" s="224" t="s">
        <v>1138</v>
      </c>
      <c r="E262" s="226" t="s">
        <v>2780</v>
      </c>
      <c r="F262" s="227" t="s">
        <v>5344</v>
      </c>
      <c r="G262" s="228" t="s">
        <v>302</v>
      </c>
      <c r="H262" s="229">
        <v>1</v>
      </c>
      <c r="I262" s="230"/>
      <c r="J262" s="229">
        <f t="shared" si="45"/>
        <v>0</v>
      </c>
      <c r="K262" s="231"/>
      <c r="L262" s="232"/>
      <c r="M262" s="233" t="s">
        <v>1</v>
      </c>
      <c r="N262" s="234" t="s">
        <v>41</v>
      </c>
      <c r="O262" s="61"/>
      <c r="P262" s="181">
        <f t="shared" si="46"/>
        <v>0</v>
      </c>
      <c r="Q262" s="181">
        <v>0</v>
      </c>
      <c r="R262" s="181">
        <f t="shared" si="47"/>
        <v>0</v>
      </c>
      <c r="S262" s="181">
        <v>0</v>
      </c>
      <c r="T262" s="182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478</v>
      </c>
      <c r="AT262" s="183" t="s">
        <v>1138</v>
      </c>
      <c r="AU262" s="183" t="s">
        <v>88</v>
      </c>
      <c r="AY262" s="18" t="s">
        <v>271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88</v>
      </c>
      <c r="BK262" s="105">
        <f t="shared" si="54"/>
        <v>0</v>
      </c>
      <c r="BL262" s="18" t="s">
        <v>367</v>
      </c>
      <c r="BM262" s="183" t="s">
        <v>2158</v>
      </c>
    </row>
    <row r="263" spans="1:65" s="2" customFormat="1" ht="21.75" customHeight="1" x14ac:dyDescent="0.15">
      <c r="A263" s="35"/>
      <c r="B263" s="141"/>
      <c r="C263" s="224" t="s">
        <v>1528</v>
      </c>
      <c r="D263" s="224" t="s">
        <v>1138</v>
      </c>
      <c r="E263" s="226" t="s">
        <v>2782</v>
      </c>
      <c r="F263" s="227" t="s">
        <v>2783</v>
      </c>
      <c r="G263" s="228" t="s">
        <v>319</v>
      </c>
      <c r="H263" s="229">
        <v>693</v>
      </c>
      <c r="I263" s="230"/>
      <c r="J263" s="229">
        <f t="shared" si="45"/>
        <v>0</v>
      </c>
      <c r="K263" s="231"/>
      <c r="L263" s="232"/>
      <c r="M263" s="233" t="s">
        <v>1</v>
      </c>
      <c r="N263" s="234" t="s">
        <v>41</v>
      </c>
      <c r="O263" s="61"/>
      <c r="P263" s="181">
        <f t="shared" si="46"/>
        <v>0</v>
      </c>
      <c r="Q263" s="181">
        <v>0</v>
      </c>
      <c r="R263" s="181">
        <f t="shared" si="47"/>
        <v>0</v>
      </c>
      <c r="S263" s="181">
        <v>0</v>
      </c>
      <c r="T263" s="182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3" t="s">
        <v>478</v>
      </c>
      <c r="AT263" s="183" t="s">
        <v>1138</v>
      </c>
      <c r="AU263" s="183" t="s">
        <v>88</v>
      </c>
      <c r="AY263" s="18" t="s">
        <v>271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88</v>
      </c>
      <c r="BK263" s="105">
        <f t="shared" si="54"/>
        <v>0</v>
      </c>
      <c r="BL263" s="18" t="s">
        <v>367</v>
      </c>
      <c r="BM263" s="183" t="s">
        <v>2166</v>
      </c>
    </row>
    <row r="264" spans="1:65" s="2" customFormat="1" ht="16.5" customHeight="1" x14ac:dyDescent="0.15">
      <c r="A264" s="35"/>
      <c r="B264" s="141"/>
      <c r="C264" s="224" t="s">
        <v>1533</v>
      </c>
      <c r="D264" s="225" t="s">
        <v>1138</v>
      </c>
      <c r="E264" s="226" t="s">
        <v>5342</v>
      </c>
      <c r="F264" s="227" t="s">
        <v>2785</v>
      </c>
      <c r="G264" s="228" t="s">
        <v>302</v>
      </c>
      <c r="H264" s="229">
        <v>1</v>
      </c>
      <c r="I264" s="230"/>
      <c r="J264" s="229">
        <f t="shared" si="45"/>
        <v>0</v>
      </c>
      <c r="K264" s="231"/>
      <c r="L264" s="232"/>
      <c r="M264" s="233" t="s">
        <v>1</v>
      </c>
      <c r="N264" s="234" t="s">
        <v>41</v>
      </c>
      <c r="O264" s="61"/>
      <c r="P264" s="181">
        <f t="shared" si="46"/>
        <v>0</v>
      </c>
      <c r="Q264" s="181">
        <v>0</v>
      </c>
      <c r="R264" s="181">
        <f t="shared" si="47"/>
        <v>0</v>
      </c>
      <c r="S264" s="181">
        <v>0</v>
      </c>
      <c r="T264" s="182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478</v>
      </c>
      <c r="AT264" s="183" t="s">
        <v>1138</v>
      </c>
      <c r="AU264" s="183" t="s">
        <v>88</v>
      </c>
      <c r="AY264" s="18" t="s">
        <v>271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88</v>
      </c>
      <c r="BK264" s="105">
        <f t="shared" si="54"/>
        <v>0</v>
      </c>
      <c r="BL264" s="18" t="s">
        <v>367</v>
      </c>
      <c r="BM264" s="183" t="s">
        <v>2176</v>
      </c>
    </row>
    <row r="265" spans="1:65" s="2" customFormat="1" ht="16.5" x14ac:dyDescent="0.1">
      <c r="A265" s="35"/>
      <c r="B265" s="36"/>
      <c r="C265" s="35"/>
      <c r="D265" s="185" t="s">
        <v>1142</v>
      </c>
      <c r="E265" s="35"/>
      <c r="F265" s="235" t="s">
        <v>1143</v>
      </c>
      <c r="G265" s="35"/>
      <c r="H265" s="35"/>
      <c r="I265" s="142"/>
      <c r="J265" s="35"/>
      <c r="K265" s="35"/>
      <c r="L265" s="36"/>
      <c r="M265" s="236"/>
      <c r="N265" s="237"/>
      <c r="O265" s="61"/>
      <c r="P265" s="61"/>
      <c r="Q265" s="61"/>
      <c r="R265" s="61"/>
      <c r="S265" s="61"/>
      <c r="T265" s="62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T265" s="18" t="s">
        <v>1142</v>
      </c>
      <c r="AU265" s="18" t="s">
        <v>88</v>
      </c>
    </row>
    <row r="266" spans="1:65" s="2" customFormat="1" ht="16.5" customHeight="1" x14ac:dyDescent="0.15">
      <c r="A266" s="35"/>
      <c r="B266" s="141"/>
      <c r="C266" s="224" t="s">
        <v>1538</v>
      </c>
      <c r="D266" s="225" t="s">
        <v>1138</v>
      </c>
      <c r="E266" s="226" t="s">
        <v>2786</v>
      </c>
      <c r="F266" s="227" t="s">
        <v>2787</v>
      </c>
      <c r="G266" s="228" t="s">
        <v>302</v>
      </c>
      <c r="H266" s="229">
        <v>18</v>
      </c>
      <c r="I266" s="230"/>
      <c r="J266" s="229">
        <f>ROUND(I266*H266,2)</f>
        <v>0</v>
      </c>
      <c r="K266" s="231"/>
      <c r="L266" s="232"/>
      <c r="M266" s="233" t="s">
        <v>1</v>
      </c>
      <c r="N266" s="234" t="s">
        <v>41</v>
      </c>
      <c r="O266" s="61"/>
      <c r="P266" s="181">
        <f>O266*H266</f>
        <v>0</v>
      </c>
      <c r="Q266" s="181">
        <v>0</v>
      </c>
      <c r="R266" s="181">
        <f>Q266*H266</f>
        <v>0</v>
      </c>
      <c r="S266" s="181">
        <v>0</v>
      </c>
      <c r="T266" s="18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3" t="s">
        <v>478</v>
      </c>
      <c r="AT266" s="183" t="s">
        <v>1138</v>
      </c>
      <c r="AU266" s="183" t="s">
        <v>88</v>
      </c>
      <c r="AY266" s="18" t="s">
        <v>271</v>
      </c>
      <c r="BE266" s="105">
        <f>IF(N266="základná",J266,0)</f>
        <v>0</v>
      </c>
      <c r="BF266" s="105">
        <f>IF(N266="znížená",J266,0)</f>
        <v>0</v>
      </c>
      <c r="BG266" s="105">
        <f>IF(N266="zákl. prenesená",J266,0)</f>
        <v>0</v>
      </c>
      <c r="BH266" s="105">
        <f>IF(N266="zníž. prenesená",J266,0)</f>
        <v>0</v>
      </c>
      <c r="BI266" s="105">
        <f>IF(N266="nulová",J266,0)</f>
        <v>0</v>
      </c>
      <c r="BJ266" s="18" t="s">
        <v>88</v>
      </c>
      <c r="BK266" s="105">
        <f>ROUND(I266*H266,2)</f>
        <v>0</v>
      </c>
      <c r="BL266" s="18" t="s">
        <v>367</v>
      </c>
      <c r="BM266" s="183" t="s">
        <v>2186</v>
      </c>
    </row>
    <row r="267" spans="1:65" s="2" customFormat="1" ht="16.5" x14ac:dyDescent="0.1">
      <c r="A267" s="35"/>
      <c r="B267" s="36"/>
      <c r="C267" s="35"/>
      <c r="D267" s="185" t="s">
        <v>1142</v>
      </c>
      <c r="E267" s="35"/>
      <c r="F267" s="235" t="s">
        <v>1143</v>
      </c>
      <c r="G267" s="35"/>
      <c r="H267" s="35"/>
      <c r="I267" s="142"/>
      <c r="J267" s="35"/>
      <c r="K267" s="35"/>
      <c r="L267" s="36"/>
      <c r="M267" s="236"/>
      <c r="N267" s="237"/>
      <c r="O267" s="61"/>
      <c r="P267" s="61"/>
      <c r="Q267" s="61"/>
      <c r="R267" s="61"/>
      <c r="S267" s="61"/>
      <c r="T267" s="62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T267" s="18" t="s">
        <v>1142</v>
      </c>
      <c r="AU267" s="18" t="s">
        <v>88</v>
      </c>
    </row>
    <row r="268" spans="1:65" s="2" customFormat="1" ht="16.5" customHeight="1" x14ac:dyDescent="0.15">
      <c r="A268" s="35"/>
      <c r="B268" s="141"/>
      <c r="C268" s="224" t="s">
        <v>1542</v>
      </c>
      <c r="D268" s="225" t="s">
        <v>1138</v>
      </c>
      <c r="E268" s="226" t="s">
        <v>2788</v>
      </c>
      <c r="F268" s="227" t="s">
        <v>2789</v>
      </c>
      <c r="G268" s="228" t="s">
        <v>302</v>
      </c>
      <c r="H268" s="229">
        <v>53</v>
      </c>
      <c r="I268" s="230"/>
      <c r="J268" s="229">
        <f>ROUND(I268*H268,2)</f>
        <v>0</v>
      </c>
      <c r="K268" s="231"/>
      <c r="L268" s="232"/>
      <c r="M268" s="233" t="s">
        <v>1</v>
      </c>
      <c r="N268" s="234" t="s">
        <v>41</v>
      </c>
      <c r="O268" s="61"/>
      <c r="P268" s="181">
        <f>O268*H268</f>
        <v>0</v>
      </c>
      <c r="Q268" s="181">
        <v>0</v>
      </c>
      <c r="R268" s="181">
        <f>Q268*H268</f>
        <v>0</v>
      </c>
      <c r="S268" s="181">
        <v>0</v>
      </c>
      <c r="T268" s="18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478</v>
      </c>
      <c r="AT268" s="183" t="s">
        <v>1138</v>
      </c>
      <c r="AU268" s="183" t="s">
        <v>88</v>
      </c>
      <c r="AY268" s="18" t="s">
        <v>271</v>
      </c>
      <c r="BE268" s="105">
        <f>IF(N268="základná",J268,0)</f>
        <v>0</v>
      </c>
      <c r="BF268" s="105">
        <f>IF(N268="znížená",J268,0)</f>
        <v>0</v>
      </c>
      <c r="BG268" s="105">
        <f>IF(N268="zákl. prenesená",J268,0)</f>
        <v>0</v>
      </c>
      <c r="BH268" s="105">
        <f>IF(N268="zníž. prenesená",J268,0)</f>
        <v>0</v>
      </c>
      <c r="BI268" s="105">
        <f>IF(N268="nulová",J268,0)</f>
        <v>0</v>
      </c>
      <c r="BJ268" s="18" t="s">
        <v>88</v>
      </c>
      <c r="BK268" s="105">
        <f>ROUND(I268*H268,2)</f>
        <v>0</v>
      </c>
      <c r="BL268" s="18" t="s">
        <v>367</v>
      </c>
      <c r="BM268" s="183" t="s">
        <v>2192</v>
      </c>
    </row>
    <row r="269" spans="1:65" s="2" customFormat="1" ht="16.5" x14ac:dyDescent="0.1">
      <c r="A269" s="35"/>
      <c r="B269" s="36"/>
      <c r="C269" s="35"/>
      <c r="D269" s="185" t="s">
        <v>1142</v>
      </c>
      <c r="E269" s="35"/>
      <c r="F269" s="235" t="s">
        <v>1143</v>
      </c>
      <c r="G269" s="35"/>
      <c r="H269" s="35"/>
      <c r="I269" s="142"/>
      <c r="J269" s="35"/>
      <c r="K269" s="35"/>
      <c r="L269" s="36"/>
      <c r="M269" s="236"/>
      <c r="N269" s="237"/>
      <c r="O269" s="61"/>
      <c r="P269" s="61"/>
      <c r="Q269" s="61"/>
      <c r="R269" s="61"/>
      <c r="S269" s="61"/>
      <c r="T269" s="62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T269" s="18" t="s">
        <v>1142</v>
      </c>
      <c r="AU269" s="18" t="s">
        <v>88</v>
      </c>
    </row>
    <row r="270" spans="1:65" s="2" customFormat="1" ht="16.5" customHeight="1" x14ac:dyDescent="0.15">
      <c r="A270" s="35"/>
      <c r="B270" s="141"/>
      <c r="C270" s="224" t="s">
        <v>1546</v>
      </c>
      <c r="D270" s="225" t="s">
        <v>1138</v>
      </c>
      <c r="E270" s="226" t="s">
        <v>2790</v>
      </c>
      <c r="F270" s="227" t="s">
        <v>2791</v>
      </c>
      <c r="G270" s="228" t="s">
        <v>302</v>
      </c>
      <c r="H270" s="229">
        <v>10</v>
      </c>
      <c r="I270" s="230"/>
      <c r="J270" s="229">
        <f>ROUND(I270*H270,2)</f>
        <v>0</v>
      </c>
      <c r="K270" s="231"/>
      <c r="L270" s="232"/>
      <c r="M270" s="233" t="s">
        <v>1</v>
      </c>
      <c r="N270" s="234" t="s">
        <v>41</v>
      </c>
      <c r="O270" s="61"/>
      <c r="P270" s="181">
        <f>O270*H270</f>
        <v>0</v>
      </c>
      <c r="Q270" s="181">
        <v>0</v>
      </c>
      <c r="R270" s="181">
        <f>Q270*H270</f>
        <v>0</v>
      </c>
      <c r="S270" s="181">
        <v>0</v>
      </c>
      <c r="T270" s="18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478</v>
      </c>
      <c r="AT270" s="183" t="s">
        <v>1138</v>
      </c>
      <c r="AU270" s="183" t="s">
        <v>88</v>
      </c>
      <c r="AY270" s="18" t="s">
        <v>271</v>
      </c>
      <c r="BE270" s="105">
        <f>IF(N270="základná",J270,0)</f>
        <v>0</v>
      </c>
      <c r="BF270" s="105">
        <f>IF(N270="znížená",J270,0)</f>
        <v>0</v>
      </c>
      <c r="BG270" s="105">
        <f>IF(N270="zákl. prenesená",J270,0)</f>
        <v>0</v>
      </c>
      <c r="BH270" s="105">
        <f>IF(N270="zníž. prenesená",J270,0)</f>
        <v>0</v>
      </c>
      <c r="BI270" s="105">
        <f>IF(N270="nulová",J270,0)</f>
        <v>0</v>
      </c>
      <c r="BJ270" s="18" t="s">
        <v>88</v>
      </c>
      <c r="BK270" s="105">
        <f>ROUND(I270*H270,2)</f>
        <v>0</v>
      </c>
      <c r="BL270" s="18" t="s">
        <v>367</v>
      </c>
      <c r="BM270" s="183" t="s">
        <v>2200</v>
      </c>
    </row>
    <row r="271" spans="1:65" s="2" customFormat="1" ht="16.5" x14ac:dyDescent="0.1">
      <c r="A271" s="35"/>
      <c r="B271" s="36"/>
      <c r="C271" s="35"/>
      <c r="D271" s="185" t="s">
        <v>1142</v>
      </c>
      <c r="E271" s="35"/>
      <c r="F271" s="235" t="s">
        <v>1143</v>
      </c>
      <c r="G271" s="35"/>
      <c r="H271" s="35"/>
      <c r="I271" s="142"/>
      <c r="J271" s="35"/>
      <c r="K271" s="35"/>
      <c r="L271" s="36"/>
      <c r="M271" s="236"/>
      <c r="N271" s="237"/>
      <c r="O271" s="61"/>
      <c r="P271" s="61"/>
      <c r="Q271" s="61"/>
      <c r="R271" s="61"/>
      <c r="S271" s="61"/>
      <c r="T271" s="62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T271" s="18" t="s">
        <v>1142</v>
      </c>
      <c r="AU271" s="18" t="s">
        <v>88</v>
      </c>
    </row>
    <row r="272" spans="1:65" s="2" customFormat="1" ht="16.5" customHeight="1" x14ac:dyDescent="0.15">
      <c r="A272" s="35"/>
      <c r="B272" s="141"/>
      <c r="C272" s="224" t="s">
        <v>1553</v>
      </c>
      <c r="D272" s="225" t="s">
        <v>1138</v>
      </c>
      <c r="E272" s="226" t="s">
        <v>2792</v>
      </c>
      <c r="F272" s="227" t="s">
        <v>2793</v>
      </c>
      <c r="G272" s="228" t="s">
        <v>302</v>
      </c>
      <c r="H272" s="229">
        <v>10</v>
      </c>
      <c r="I272" s="230"/>
      <c r="J272" s="229">
        <f>ROUND(I272*H272,2)</f>
        <v>0</v>
      </c>
      <c r="K272" s="231"/>
      <c r="L272" s="232"/>
      <c r="M272" s="233" t="s">
        <v>1</v>
      </c>
      <c r="N272" s="234" t="s">
        <v>41</v>
      </c>
      <c r="O272" s="61"/>
      <c r="P272" s="181">
        <f>O272*H272</f>
        <v>0</v>
      </c>
      <c r="Q272" s="181">
        <v>0</v>
      </c>
      <c r="R272" s="181">
        <f>Q272*H272</f>
        <v>0</v>
      </c>
      <c r="S272" s="181">
        <v>0</v>
      </c>
      <c r="T272" s="18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478</v>
      </c>
      <c r="AT272" s="183" t="s">
        <v>1138</v>
      </c>
      <c r="AU272" s="183" t="s">
        <v>88</v>
      </c>
      <c r="AY272" s="18" t="s">
        <v>271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88</v>
      </c>
      <c r="BK272" s="105">
        <f>ROUND(I272*H272,2)</f>
        <v>0</v>
      </c>
      <c r="BL272" s="18" t="s">
        <v>367</v>
      </c>
      <c r="BM272" s="183" t="s">
        <v>2208</v>
      </c>
    </row>
    <row r="273" spans="1:65" s="2" customFormat="1" ht="16.5" x14ac:dyDescent="0.1">
      <c r="A273" s="35"/>
      <c r="B273" s="36"/>
      <c r="C273" s="35"/>
      <c r="D273" s="185" t="s">
        <v>1142</v>
      </c>
      <c r="E273" s="35"/>
      <c r="F273" s="235" t="s">
        <v>1143</v>
      </c>
      <c r="G273" s="35"/>
      <c r="H273" s="35"/>
      <c r="I273" s="142"/>
      <c r="J273" s="35"/>
      <c r="K273" s="35"/>
      <c r="L273" s="36"/>
      <c r="M273" s="236"/>
      <c r="N273" s="237"/>
      <c r="O273" s="61"/>
      <c r="P273" s="61"/>
      <c r="Q273" s="61"/>
      <c r="R273" s="61"/>
      <c r="S273" s="61"/>
      <c r="T273" s="62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T273" s="18" t="s">
        <v>1142</v>
      </c>
      <c r="AU273" s="18" t="s">
        <v>88</v>
      </c>
    </row>
    <row r="274" spans="1:65" s="2" customFormat="1" ht="16.5" customHeight="1" x14ac:dyDescent="0.15">
      <c r="A274" s="35"/>
      <c r="B274" s="141"/>
      <c r="C274" s="224" t="s">
        <v>1557</v>
      </c>
      <c r="D274" s="224" t="s">
        <v>1138</v>
      </c>
      <c r="E274" s="226" t="s">
        <v>2794</v>
      </c>
      <c r="F274" s="227" t="s">
        <v>2795</v>
      </c>
      <c r="G274" s="228" t="s">
        <v>302</v>
      </c>
      <c r="H274" s="229">
        <v>6</v>
      </c>
      <c r="I274" s="230"/>
      <c r="J274" s="229">
        <f>ROUND(I274*H274,2)</f>
        <v>0</v>
      </c>
      <c r="K274" s="231"/>
      <c r="L274" s="232"/>
      <c r="M274" s="233" t="s">
        <v>1</v>
      </c>
      <c r="N274" s="234" t="s">
        <v>41</v>
      </c>
      <c r="O274" s="61"/>
      <c r="P274" s="181">
        <f>O274*H274</f>
        <v>0</v>
      </c>
      <c r="Q274" s="181">
        <v>0</v>
      </c>
      <c r="R274" s="181">
        <f>Q274*H274</f>
        <v>0</v>
      </c>
      <c r="S274" s="181">
        <v>0</v>
      </c>
      <c r="T274" s="18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478</v>
      </c>
      <c r="AT274" s="183" t="s">
        <v>1138</v>
      </c>
      <c r="AU274" s="183" t="s">
        <v>88</v>
      </c>
      <c r="AY274" s="18" t="s">
        <v>271</v>
      </c>
      <c r="BE274" s="105">
        <f>IF(N274="základná",J274,0)</f>
        <v>0</v>
      </c>
      <c r="BF274" s="105">
        <f>IF(N274="znížená",J274,0)</f>
        <v>0</v>
      </c>
      <c r="BG274" s="105">
        <f>IF(N274="zákl. prenesená",J274,0)</f>
        <v>0</v>
      </c>
      <c r="BH274" s="105">
        <f>IF(N274="zníž. prenesená",J274,0)</f>
        <v>0</v>
      </c>
      <c r="BI274" s="105">
        <f>IF(N274="nulová",J274,0)</f>
        <v>0</v>
      </c>
      <c r="BJ274" s="18" t="s">
        <v>88</v>
      </c>
      <c r="BK274" s="105">
        <f>ROUND(I274*H274,2)</f>
        <v>0</v>
      </c>
      <c r="BL274" s="18" t="s">
        <v>367</v>
      </c>
      <c r="BM274" s="183" t="s">
        <v>2216</v>
      </c>
    </row>
    <row r="275" spans="1:65" s="2" customFormat="1" ht="16.5" customHeight="1" x14ac:dyDescent="0.15">
      <c r="A275" s="35"/>
      <c r="B275" s="141"/>
      <c r="C275" s="224" t="s">
        <v>1567</v>
      </c>
      <c r="D275" s="224" t="s">
        <v>1138</v>
      </c>
      <c r="E275" s="226" t="s">
        <v>2796</v>
      </c>
      <c r="F275" s="227" t="s">
        <v>2797</v>
      </c>
      <c r="G275" s="228" t="s">
        <v>302</v>
      </c>
      <c r="H275" s="229">
        <v>5</v>
      </c>
      <c r="I275" s="230"/>
      <c r="J275" s="229">
        <f>ROUND(I275*H275,2)</f>
        <v>0</v>
      </c>
      <c r="K275" s="231"/>
      <c r="L275" s="232"/>
      <c r="M275" s="233" t="s">
        <v>1</v>
      </c>
      <c r="N275" s="234" t="s">
        <v>41</v>
      </c>
      <c r="O275" s="61"/>
      <c r="P275" s="181">
        <f>O275*H275</f>
        <v>0</v>
      </c>
      <c r="Q275" s="181">
        <v>0</v>
      </c>
      <c r="R275" s="181">
        <f>Q275*H275</f>
        <v>0</v>
      </c>
      <c r="S275" s="181">
        <v>0</v>
      </c>
      <c r="T275" s="18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478</v>
      </c>
      <c r="AT275" s="183" t="s">
        <v>1138</v>
      </c>
      <c r="AU275" s="183" t="s">
        <v>88</v>
      </c>
      <c r="AY275" s="18" t="s">
        <v>271</v>
      </c>
      <c r="BE275" s="105">
        <f>IF(N275="základná",J275,0)</f>
        <v>0</v>
      </c>
      <c r="BF275" s="105">
        <f>IF(N275="znížená",J275,0)</f>
        <v>0</v>
      </c>
      <c r="BG275" s="105">
        <f>IF(N275="zákl. prenesená",J275,0)</f>
        <v>0</v>
      </c>
      <c r="BH275" s="105">
        <f>IF(N275="zníž. prenesená",J275,0)</f>
        <v>0</v>
      </c>
      <c r="BI275" s="105">
        <f>IF(N275="nulová",J275,0)</f>
        <v>0</v>
      </c>
      <c r="BJ275" s="18" t="s">
        <v>88</v>
      </c>
      <c r="BK275" s="105">
        <f>ROUND(I275*H275,2)</f>
        <v>0</v>
      </c>
      <c r="BL275" s="18" t="s">
        <v>367</v>
      </c>
      <c r="BM275" s="183" t="s">
        <v>2224</v>
      </c>
    </row>
    <row r="276" spans="1:65" s="2" customFormat="1" ht="21.75" customHeight="1" x14ac:dyDescent="0.15">
      <c r="A276" s="35"/>
      <c r="B276" s="141"/>
      <c r="C276" s="172" t="s">
        <v>1572</v>
      </c>
      <c r="D276" s="172" t="s">
        <v>274</v>
      </c>
      <c r="E276" s="173" t="s">
        <v>2798</v>
      </c>
      <c r="F276" s="174" t="s">
        <v>2799</v>
      </c>
      <c r="G276" s="175" t="s">
        <v>476</v>
      </c>
      <c r="H276" s="176">
        <v>1</v>
      </c>
      <c r="I276" s="177"/>
      <c r="J276" s="176">
        <f>ROUND(I276*H276,2)</f>
        <v>0</v>
      </c>
      <c r="K276" s="178"/>
      <c r="L276" s="36"/>
      <c r="M276" s="179" t="s">
        <v>1</v>
      </c>
      <c r="N276" s="180" t="s">
        <v>41</v>
      </c>
      <c r="O276" s="61"/>
      <c r="P276" s="181">
        <f>O276*H276</f>
        <v>0</v>
      </c>
      <c r="Q276" s="181">
        <v>0</v>
      </c>
      <c r="R276" s="181">
        <f>Q276*H276</f>
        <v>0</v>
      </c>
      <c r="S276" s="181">
        <v>0</v>
      </c>
      <c r="T276" s="18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367</v>
      </c>
      <c r="AT276" s="183" t="s">
        <v>274</v>
      </c>
      <c r="AU276" s="183" t="s">
        <v>88</v>
      </c>
      <c r="AY276" s="18" t="s">
        <v>271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88</v>
      </c>
      <c r="BK276" s="105">
        <f>ROUND(I276*H276,2)</f>
        <v>0</v>
      </c>
      <c r="BL276" s="18" t="s">
        <v>367</v>
      </c>
      <c r="BM276" s="183" t="s">
        <v>2232</v>
      </c>
    </row>
    <row r="277" spans="1:65" s="2" customFormat="1" ht="16.5" customHeight="1" x14ac:dyDescent="0.15">
      <c r="A277" s="35"/>
      <c r="B277" s="141"/>
      <c r="C277" s="224" t="s">
        <v>1578</v>
      </c>
      <c r="D277" s="225" t="s">
        <v>1138</v>
      </c>
      <c r="E277" s="226" t="s">
        <v>2800</v>
      </c>
      <c r="F277" s="227" t="s">
        <v>2801</v>
      </c>
      <c r="G277" s="228" t="s">
        <v>302</v>
      </c>
      <c r="H277" s="229">
        <v>1</v>
      </c>
      <c r="I277" s="230"/>
      <c r="J277" s="229">
        <f>ROUND(I277*H277,2)</f>
        <v>0</v>
      </c>
      <c r="K277" s="231"/>
      <c r="L277" s="232"/>
      <c r="M277" s="233" t="s">
        <v>1</v>
      </c>
      <c r="N277" s="234" t="s">
        <v>41</v>
      </c>
      <c r="O277" s="61"/>
      <c r="P277" s="181">
        <f>O277*H277</f>
        <v>0</v>
      </c>
      <c r="Q277" s="181">
        <v>0</v>
      </c>
      <c r="R277" s="181">
        <f>Q277*H277</f>
        <v>0</v>
      </c>
      <c r="S277" s="181">
        <v>0</v>
      </c>
      <c r="T277" s="18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478</v>
      </c>
      <c r="AT277" s="183" t="s">
        <v>1138</v>
      </c>
      <c r="AU277" s="183" t="s">
        <v>88</v>
      </c>
      <c r="AY277" s="18" t="s">
        <v>271</v>
      </c>
      <c r="BE277" s="105">
        <f>IF(N277="základná",J277,0)</f>
        <v>0</v>
      </c>
      <c r="BF277" s="105">
        <f>IF(N277="znížená",J277,0)</f>
        <v>0</v>
      </c>
      <c r="BG277" s="105">
        <f>IF(N277="zákl. prenesená",J277,0)</f>
        <v>0</v>
      </c>
      <c r="BH277" s="105">
        <f>IF(N277="zníž. prenesená",J277,0)</f>
        <v>0</v>
      </c>
      <c r="BI277" s="105">
        <f>IF(N277="nulová",J277,0)</f>
        <v>0</v>
      </c>
      <c r="BJ277" s="18" t="s">
        <v>88</v>
      </c>
      <c r="BK277" s="105">
        <f>ROUND(I277*H277,2)</f>
        <v>0</v>
      </c>
      <c r="BL277" s="18" t="s">
        <v>367</v>
      </c>
      <c r="BM277" s="183" t="s">
        <v>2271</v>
      </c>
    </row>
    <row r="278" spans="1:65" s="2" customFormat="1" ht="16.5" x14ac:dyDescent="0.1">
      <c r="A278" s="35"/>
      <c r="B278" s="36"/>
      <c r="C278" s="35"/>
      <c r="D278" s="185" t="s">
        <v>1142</v>
      </c>
      <c r="E278" s="35"/>
      <c r="F278" s="235" t="s">
        <v>1143</v>
      </c>
      <c r="G278" s="35"/>
      <c r="H278" s="35"/>
      <c r="I278" s="142"/>
      <c r="J278" s="35"/>
      <c r="K278" s="35"/>
      <c r="L278" s="36"/>
      <c r="M278" s="236"/>
      <c r="N278" s="237"/>
      <c r="O278" s="61"/>
      <c r="P278" s="61"/>
      <c r="Q278" s="61"/>
      <c r="R278" s="61"/>
      <c r="S278" s="61"/>
      <c r="T278" s="62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T278" s="18" t="s">
        <v>1142</v>
      </c>
      <c r="AU278" s="18" t="s">
        <v>88</v>
      </c>
    </row>
    <row r="279" spans="1:65" s="2" customFormat="1" ht="21.75" customHeight="1" x14ac:dyDescent="0.15">
      <c r="A279" s="35"/>
      <c r="B279" s="141"/>
      <c r="C279" s="172" t="s">
        <v>1583</v>
      </c>
      <c r="D279" s="172" t="s">
        <v>274</v>
      </c>
      <c r="E279" s="173" t="s">
        <v>2802</v>
      </c>
      <c r="F279" s="174" t="s">
        <v>2803</v>
      </c>
      <c r="G279" s="175" t="s">
        <v>476</v>
      </c>
      <c r="H279" s="176">
        <v>2</v>
      </c>
      <c r="I279" s="177"/>
      <c r="J279" s="176">
        <f t="shared" ref="J279:J285" si="55">ROUND(I279*H279,2)</f>
        <v>0</v>
      </c>
      <c r="K279" s="178"/>
      <c r="L279" s="36"/>
      <c r="M279" s="179" t="s">
        <v>1</v>
      </c>
      <c r="N279" s="180" t="s">
        <v>41</v>
      </c>
      <c r="O279" s="61"/>
      <c r="P279" s="181">
        <f t="shared" ref="P279:P285" si="56">O279*H279</f>
        <v>0</v>
      </c>
      <c r="Q279" s="181">
        <v>0</v>
      </c>
      <c r="R279" s="181">
        <f t="shared" ref="R279:R285" si="57">Q279*H279</f>
        <v>0</v>
      </c>
      <c r="S279" s="181">
        <v>0</v>
      </c>
      <c r="T279" s="182">
        <f t="shared" ref="T279:T285" si="58"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367</v>
      </c>
      <c r="AT279" s="183" t="s">
        <v>274</v>
      </c>
      <c r="AU279" s="183" t="s">
        <v>88</v>
      </c>
      <c r="AY279" s="18" t="s">
        <v>271</v>
      </c>
      <c r="BE279" s="105">
        <f t="shared" ref="BE279:BE285" si="59">IF(N279="základná",J279,0)</f>
        <v>0</v>
      </c>
      <c r="BF279" s="105">
        <f t="shared" ref="BF279:BF285" si="60">IF(N279="znížená",J279,0)</f>
        <v>0</v>
      </c>
      <c r="BG279" s="105">
        <f t="shared" ref="BG279:BG285" si="61">IF(N279="zákl. prenesená",J279,0)</f>
        <v>0</v>
      </c>
      <c r="BH279" s="105">
        <f t="shared" ref="BH279:BH285" si="62">IF(N279="zníž. prenesená",J279,0)</f>
        <v>0</v>
      </c>
      <c r="BI279" s="105">
        <f t="shared" ref="BI279:BI285" si="63">IF(N279="nulová",J279,0)</f>
        <v>0</v>
      </c>
      <c r="BJ279" s="18" t="s">
        <v>88</v>
      </c>
      <c r="BK279" s="105">
        <f t="shared" ref="BK279:BK285" si="64">ROUND(I279*H279,2)</f>
        <v>0</v>
      </c>
      <c r="BL279" s="18" t="s">
        <v>367</v>
      </c>
      <c r="BM279" s="183" t="s">
        <v>2319</v>
      </c>
    </row>
    <row r="280" spans="1:65" s="2" customFormat="1" ht="16.5" customHeight="1" x14ac:dyDescent="0.15">
      <c r="A280" s="35"/>
      <c r="B280" s="141"/>
      <c r="C280" s="224" t="s">
        <v>1588</v>
      </c>
      <c r="D280" s="224" t="s">
        <v>1138</v>
      </c>
      <c r="E280" s="226" t="s">
        <v>2804</v>
      </c>
      <c r="F280" s="227" t="s">
        <v>2805</v>
      </c>
      <c r="G280" s="228" t="s">
        <v>302</v>
      </c>
      <c r="H280" s="229">
        <v>2</v>
      </c>
      <c r="I280" s="230"/>
      <c r="J280" s="229">
        <f t="shared" si="55"/>
        <v>0</v>
      </c>
      <c r="K280" s="231"/>
      <c r="L280" s="232"/>
      <c r="M280" s="233" t="s">
        <v>1</v>
      </c>
      <c r="N280" s="234" t="s">
        <v>41</v>
      </c>
      <c r="O280" s="61"/>
      <c r="P280" s="181">
        <f t="shared" si="56"/>
        <v>0</v>
      </c>
      <c r="Q280" s="181">
        <v>0</v>
      </c>
      <c r="R280" s="181">
        <f t="shared" si="57"/>
        <v>0</v>
      </c>
      <c r="S280" s="181">
        <v>0</v>
      </c>
      <c r="T280" s="182">
        <f t="shared" si="5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478</v>
      </c>
      <c r="AT280" s="183" t="s">
        <v>1138</v>
      </c>
      <c r="AU280" s="183" t="s">
        <v>88</v>
      </c>
      <c r="AY280" s="18" t="s">
        <v>271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88</v>
      </c>
      <c r="BK280" s="105">
        <f t="shared" si="64"/>
        <v>0</v>
      </c>
      <c r="BL280" s="18" t="s">
        <v>367</v>
      </c>
      <c r="BM280" s="183" t="s">
        <v>2332</v>
      </c>
    </row>
    <row r="281" spans="1:65" s="2" customFormat="1" ht="21.75" customHeight="1" x14ac:dyDescent="0.15">
      <c r="A281" s="35"/>
      <c r="B281" s="141"/>
      <c r="C281" s="172" t="s">
        <v>1592</v>
      </c>
      <c r="D281" s="172" t="s">
        <v>274</v>
      </c>
      <c r="E281" s="173" t="s">
        <v>2806</v>
      </c>
      <c r="F281" s="174" t="s">
        <v>2807</v>
      </c>
      <c r="G281" s="175" t="s">
        <v>476</v>
      </c>
      <c r="H281" s="176">
        <v>3</v>
      </c>
      <c r="I281" s="177"/>
      <c r="J281" s="176">
        <f t="shared" si="55"/>
        <v>0</v>
      </c>
      <c r="K281" s="178"/>
      <c r="L281" s="36"/>
      <c r="M281" s="179" t="s">
        <v>1</v>
      </c>
      <c r="N281" s="180" t="s">
        <v>41</v>
      </c>
      <c r="O281" s="61"/>
      <c r="P281" s="181">
        <f t="shared" si="56"/>
        <v>0</v>
      </c>
      <c r="Q281" s="181">
        <v>0</v>
      </c>
      <c r="R281" s="181">
        <f t="shared" si="57"/>
        <v>0</v>
      </c>
      <c r="S281" s="181">
        <v>0</v>
      </c>
      <c r="T281" s="182">
        <f t="shared" si="5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367</v>
      </c>
      <c r="AT281" s="183" t="s">
        <v>274</v>
      </c>
      <c r="AU281" s="183" t="s">
        <v>88</v>
      </c>
      <c r="AY281" s="18" t="s">
        <v>271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88</v>
      </c>
      <c r="BK281" s="105">
        <f t="shared" si="64"/>
        <v>0</v>
      </c>
      <c r="BL281" s="18" t="s">
        <v>367</v>
      </c>
      <c r="BM281" s="183" t="s">
        <v>2345</v>
      </c>
    </row>
    <row r="282" spans="1:65" s="2" customFormat="1" ht="16.5" customHeight="1" x14ac:dyDescent="0.15">
      <c r="A282" s="35"/>
      <c r="B282" s="141"/>
      <c r="C282" s="224" t="s">
        <v>1597</v>
      </c>
      <c r="D282" s="224" t="s">
        <v>1138</v>
      </c>
      <c r="E282" s="226" t="s">
        <v>2808</v>
      </c>
      <c r="F282" s="227" t="s">
        <v>2809</v>
      </c>
      <c r="G282" s="228" t="s">
        <v>302</v>
      </c>
      <c r="H282" s="229">
        <v>3</v>
      </c>
      <c r="I282" s="230"/>
      <c r="J282" s="229">
        <f t="shared" si="55"/>
        <v>0</v>
      </c>
      <c r="K282" s="231"/>
      <c r="L282" s="232"/>
      <c r="M282" s="233" t="s">
        <v>1</v>
      </c>
      <c r="N282" s="234" t="s">
        <v>41</v>
      </c>
      <c r="O282" s="61"/>
      <c r="P282" s="181">
        <f t="shared" si="56"/>
        <v>0</v>
      </c>
      <c r="Q282" s="181">
        <v>0</v>
      </c>
      <c r="R282" s="181">
        <f t="shared" si="57"/>
        <v>0</v>
      </c>
      <c r="S282" s="181">
        <v>0</v>
      </c>
      <c r="T282" s="182">
        <f t="shared" si="5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3" t="s">
        <v>478</v>
      </c>
      <c r="AT282" s="183" t="s">
        <v>1138</v>
      </c>
      <c r="AU282" s="183" t="s">
        <v>88</v>
      </c>
      <c r="AY282" s="18" t="s">
        <v>271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88</v>
      </c>
      <c r="BK282" s="105">
        <f t="shared" si="64"/>
        <v>0</v>
      </c>
      <c r="BL282" s="18" t="s">
        <v>367</v>
      </c>
      <c r="BM282" s="183" t="s">
        <v>2355</v>
      </c>
    </row>
    <row r="283" spans="1:65" s="2" customFormat="1" ht="21.75" customHeight="1" x14ac:dyDescent="0.15">
      <c r="A283" s="35"/>
      <c r="B283" s="141"/>
      <c r="C283" s="172" t="s">
        <v>1602</v>
      </c>
      <c r="D283" s="172" t="s">
        <v>274</v>
      </c>
      <c r="E283" s="173" t="s">
        <v>2810</v>
      </c>
      <c r="F283" s="174" t="s">
        <v>2811</v>
      </c>
      <c r="G283" s="175" t="s">
        <v>476</v>
      </c>
      <c r="H283" s="176">
        <v>12</v>
      </c>
      <c r="I283" s="177"/>
      <c r="J283" s="176">
        <f t="shared" si="55"/>
        <v>0</v>
      </c>
      <c r="K283" s="178"/>
      <c r="L283" s="36"/>
      <c r="M283" s="179" t="s">
        <v>1</v>
      </c>
      <c r="N283" s="180" t="s">
        <v>41</v>
      </c>
      <c r="O283" s="61"/>
      <c r="P283" s="181">
        <f t="shared" si="56"/>
        <v>0</v>
      </c>
      <c r="Q283" s="181">
        <v>0</v>
      </c>
      <c r="R283" s="181">
        <f t="shared" si="57"/>
        <v>0</v>
      </c>
      <c r="S283" s="181">
        <v>0</v>
      </c>
      <c r="T283" s="182">
        <f t="shared" si="5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367</v>
      </c>
      <c r="AT283" s="183" t="s">
        <v>274</v>
      </c>
      <c r="AU283" s="183" t="s">
        <v>88</v>
      </c>
      <c r="AY283" s="18" t="s">
        <v>271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88</v>
      </c>
      <c r="BK283" s="105">
        <f t="shared" si="64"/>
        <v>0</v>
      </c>
      <c r="BL283" s="18" t="s">
        <v>367</v>
      </c>
      <c r="BM283" s="183" t="s">
        <v>2377</v>
      </c>
    </row>
    <row r="284" spans="1:65" s="2" customFormat="1" ht="16.5" customHeight="1" x14ac:dyDescent="0.15">
      <c r="A284" s="35"/>
      <c r="B284" s="141"/>
      <c r="C284" s="224" t="s">
        <v>1607</v>
      </c>
      <c r="D284" s="224" t="s">
        <v>1138</v>
      </c>
      <c r="E284" s="226" t="s">
        <v>2812</v>
      </c>
      <c r="F284" s="227" t="s">
        <v>2813</v>
      </c>
      <c r="G284" s="228" t="s">
        <v>302</v>
      </c>
      <c r="H284" s="229">
        <v>12</v>
      </c>
      <c r="I284" s="230"/>
      <c r="J284" s="229">
        <f t="shared" si="55"/>
        <v>0</v>
      </c>
      <c r="K284" s="231"/>
      <c r="L284" s="232"/>
      <c r="M284" s="233" t="s">
        <v>1</v>
      </c>
      <c r="N284" s="234" t="s">
        <v>41</v>
      </c>
      <c r="O284" s="61"/>
      <c r="P284" s="181">
        <f t="shared" si="56"/>
        <v>0</v>
      </c>
      <c r="Q284" s="181">
        <v>0</v>
      </c>
      <c r="R284" s="181">
        <f t="shared" si="57"/>
        <v>0</v>
      </c>
      <c r="S284" s="181">
        <v>0</v>
      </c>
      <c r="T284" s="182">
        <f t="shared" si="5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478</v>
      </c>
      <c r="AT284" s="183" t="s">
        <v>1138</v>
      </c>
      <c r="AU284" s="183" t="s">
        <v>88</v>
      </c>
      <c r="AY284" s="18" t="s">
        <v>271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88</v>
      </c>
      <c r="BK284" s="105">
        <f t="shared" si="64"/>
        <v>0</v>
      </c>
      <c r="BL284" s="18" t="s">
        <v>367</v>
      </c>
      <c r="BM284" s="183" t="s">
        <v>2388</v>
      </c>
    </row>
    <row r="285" spans="1:65" s="2" customFormat="1" ht="21.75" customHeight="1" x14ac:dyDescent="0.15">
      <c r="A285" s="35"/>
      <c r="B285" s="141"/>
      <c r="C285" s="172" t="s">
        <v>1612</v>
      </c>
      <c r="D285" s="172" t="s">
        <v>274</v>
      </c>
      <c r="E285" s="173" t="s">
        <v>2814</v>
      </c>
      <c r="F285" s="174" t="s">
        <v>2815</v>
      </c>
      <c r="G285" s="175" t="s">
        <v>1420</v>
      </c>
      <c r="H285" s="177"/>
      <c r="I285" s="177"/>
      <c r="J285" s="176">
        <f t="shared" si="55"/>
        <v>0</v>
      </c>
      <c r="K285" s="178"/>
      <c r="L285" s="36"/>
      <c r="M285" s="179" t="s">
        <v>1</v>
      </c>
      <c r="N285" s="180" t="s">
        <v>41</v>
      </c>
      <c r="O285" s="61"/>
      <c r="P285" s="181">
        <f t="shared" si="56"/>
        <v>0</v>
      </c>
      <c r="Q285" s="181">
        <v>0</v>
      </c>
      <c r="R285" s="181">
        <f t="shared" si="57"/>
        <v>0</v>
      </c>
      <c r="S285" s="181">
        <v>0</v>
      </c>
      <c r="T285" s="182">
        <f t="shared" si="5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367</v>
      </c>
      <c r="AT285" s="183" t="s">
        <v>274</v>
      </c>
      <c r="AU285" s="183" t="s">
        <v>88</v>
      </c>
      <c r="AY285" s="18" t="s">
        <v>271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88</v>
      </c>
      <c r="BK285" s="105">
        <f t="shared" si="64"/>
        <v>0</v>
      </c>
      <c r="BL285" s="18" t="s">
        <v>367</v>
      </c>
      <c r="BM285" s="183" t="s">
        <v>2397</v>
      </c>
    </row>
    <row r="286" spans="1:65" s="12" customFormat="1" ht="20.85" customHeight="1" x14ac:dyDescent="0.15">
      <c r="B286" s="159"/>
      <c r="D286" s="160" t="s">
        <v>74</v>
      </c>
      <c r="E286" s="170" t="s">
        <v>2816</v>
      </c>
      <c r="F286" s="170" t="s">
        <v>2817</v>
      </c>
      <c r="I286" s="162"/>
      <c r="J286" s="171">
        <f>BK286</f>
        <v>0</v>
      </c>
      <c r="L286" s="159"/>
      <c r="M286" s="164"/>
      <c r="N286" s="165"/>
      <c r="O286" s="165"/>
      <c r="P286" s="166">
        <f>SUM(P287:P294)</f>
        <v>0</v>
      </c>
      <c r="Q286" s="165"/>
      <c r="R286" s="166">
        <f>SUM(R287:R294)</f>
        <v>0</v>
      </c>
      <c r="S286" s="165"/>
      <c r="T286" s="167">
        <f>SUM(T287:T294)</f>
        <v>0</v>
      </c>
      <c r="AR286" s="160" t="s">
        <v>82</v>
      </c>
      <c r="AT286" s="168" t="s">
        <v>74</v>
      </c>
      <c r="AU286" s="168" t="s">
        <v>88</v>
      </c>
      <c r="AY286" s="160" t="s">
        <v>271</v>
      </c>
      <c r="BK286" s="169">
        <f>SUM(BK287:BK294)</f>
        <v>0</v>
      </c>
    </row>
    <row r="287" spans="1:65" s="2" customFormat="1" ht="21.75" customHeight="1" x14ac:dyDescent="0.15">
      <c r="A287" s="35"/>
      <c r="B287" s="141"/>
      <c r="C287" s="172" t="s">
        <v>1616</v>
      </c>
      <c r="D287" s="172" t="s">
        <v>274</v>
      </c>
      <c r="E287" s="173" t="s">
        <v>2818</v>
      </c>
      <c r="F287" s="174" t="s">
        <v>2819</v>
      </c>
      <c r="G287" s="175" t="s">
        <v>2820</v>
      </c>
      <c r="H287" s="176">
        <v>1</v>
      </c>
      <c r="I287" s="177"/>
      <c r="J287" s="176">
        <f t="shared" ref="J287:J294" si="65">ROUND(I287*H287,2)</f>
        <v>0</v>
      </c>
      <c r="K287" s="178"/>
      <c r="L287" s="36"/>
      <c r="M287" s="179" t="s">
        <v>1</v>
      </c>
      <c r="N287" s="180" t="s">
        <v>41</v>
      </c>
      <c r="O287" s="61"/>
      <c r="P287" s="181">
        <f t="shared" ref="P287:P294" si="66">O287*H287</f>
        <v>0</v>
      </c>
      <c r="Q287" s="181">
        <v>0</v>
      </c>
      <c r="R287" s="181">
        <f t="shared" ref="R287:R294" si="67">Q287*H287</f>
        <v>0</v>
      </c>
      <c r="S287" s="181">
        <v>0</v>
      </c>
      <c r="T287" s="182">
        <f t="shared" ref="T287:T294" si="68"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3" t="s">
        <v>278</v>
      </c>
      <c r="AT287" s="183" t="s">
        <v>274</v>
      </c>
      <c r="AU287" s="183" t="s">
        <v>286</v>
      </c>
      <c r="AY287" s="18" t="s">
        <v>271</v>
      </c>
      <c r="BE287" s="105">
        <f t="shared" ref="BE287:BE294" si="69">IF(N287="základná",J287,0)</f>
        <v>0</v>
      </c>
      <c r="BF287" s="105">
        <f t="shared" ref="BF287:BF294" si="70">IF(N287="znížená",J287,0)</f>
        <v>0</v>
      </c>
      <c r="BG287" s="105">
        <f t="shared" ref="BG287:BG294" si="71">IF(N287="zákl. prenesená",J287,0)</f>
        <v>0</v>
      </c>
      <c r="BH287" s="105">
        <f t="shared" ref="BH287:BH294" si="72">IF(N287="zníž. prenesená",J287,0)</f>
        <v>0</v>
      </c>
      <c r="BI287" s="105">
        <f t="shared" ref="BI287:BI294" si="73">IF(N287="nulová",J287,0)</f>
        <v>0</v>
      </c>
      <c r="BJ287" s="18" t="s">
        <v>88</v>
      </c>
      <c r="BK287" s="105">
        <f t="shared" ref="BK287:BK294" si="74">ROUND(I287*H287,2)</f>
        <v>0</v>
      </c>
      <c r="BL287" s="18" t="s">
        <v>278</v>
      </c>
      <c r="BM287" s="183" t="s">
        <v>2420</v>
      </c>
    </row>
    <row r="288" spans="1:65" s="2" customFormat="1" ht="16.5" customHeight="1" x14ac:dyDescent="0.15">
      <c r="A288" s="35"/>
      <c r="B288" s="141"/>
      <c r="C288" s="172" t="s">
        <v>1621</v>
      </c>
      <c r="D288" s="172" t="s">
        <v>274</v>
      </c>
      <c r="E288" s="173" t="s">
        <v>2821</v>
      </c>
      <c r="F288" s="174" t="s">
        <v>2822</v>
      </c>
      <c r="G288" s="175" t="s">
        <v>2823</v>
      </c>
      <c r="H288" s="176">
        <v>8</v>
      </c>
      <c r="I288" s="177"/>
      <c r="J288" s="176">
        <f t="shared" si="65"/>
        <v>0</v>
      </c>
      <c r="K288" s="178"/>
      <c r="L288" s="36"/>
      <c r="M288" s="179" t="s">
        <v>1</v>
      </c>
      <c r="N288" s="180" t="s">
        <v>41</v>
      </c>
      <c r="O288" s="61"/>
      <c r="P288" s="181">
        <f t="shared" si="66"/>
        <v>0</v>
      </c>
      <c r="Q288" s="181">
        <v>0</v>
      </c>
      <c r="R288" s="181">
        <f t="shared" si="67"/>
        <v>0</v>
      </c>
      <c r="S288" s="181">
        <v>0</v>
      </c>
      <c r="T288" s="182">
        <f t="shared" si="6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278</v>
      </c>
      <c r="AT288" s="183" t="s">
        <v>274</v>
      </c>
      <c r="AU288" s="183" t="s">
        <v>286</v>
      </c>
      <c r="AY288" s="18" t="s">
        <v>271</v>
      </c>
      <c r="BE288" s="105">
        <f t="shared" si="69"/>
        <v>0</v>
      </c>
      <c r="BF288" s="105">
        <f t="shared" si="70"/>
        <v>0</v>
      </c>
      <c r="BG288" s="105">
        <f t="shared" si="71"/>
        <v>0</v>
      </c>
      <c r="BH288" s="105">
        <f t="shared" si="72"/>
        <v>0</v>
      </c>
      <c r="BI288" s="105">
        <f t="shared" si="73"/>
        <v>0</v>
      </c>
      <c r="BJ288" s="18" t="s">
        <v>88</v>
      </c>
      <c r="BK288" s="105">
        <f t="shared" si="74"/>
        <v>0</v>
      </c>
      <c r="BL288" s="18" t="s">
        <v>278</v>
      </c>
      <c r="BM288" s="183" t="s">
        <v>2431</v>
      </c>
    </row>
    <row r="289" spans="1:65" s="2" customFormat="1" ht="16.5" customHeight="1" x14ac:dyDescent="0.15">
      <c r="A289" s="35"/>
      <c r="B289" s="141"/>
      <c r="C289" s="172" t="s">
        <v>1625</v>
      </c>
      <c r="D289" s="172" t="s">
        <v>274</v>
      </c>
      <c r="E289" s="173" t="s">
        <v>2824</v>
      </c>
      <c r="F289" s="174" t="s">
        <v>2825</v>
      </c>
      <c r="G289" s="175" t="s">
        <v>319</v>
      </c>
      <c r="H289" s="176">
        <v>7187</v>
      </c>
      <c r="I289" s="177"/>
      <c r="J289" s="176">
        <f t="shared" si="65"/>
        <v>0</v>
      </c>
      <c r="K289" s="178"/>
      <c r="L289" s="36"/>
      <c r="M289" s="179" t="s">
        <v>1</v>
      </c>
      <c r="N289" s="180" t="s">
        <v>41</v>
      </c>
      <c r="O289" s="61"/>
      <c r="P289" s="181">
        <f t="shared" si="66"/>
        <v>0</v>
      </c>
      <c r="Q289" s="181">
        <v>0</v>
      </c>
      <c r="R289" s="181">
        <f t="shared" si="67"/>
        <v>0</v>
      </c>
      <c r="S289" s="181">
        <v>0</v>
      </c>
      <c r="T289" s="182">
        <f t="shared" si="6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278</v>
      </c>
      <c r="AT289" s="183" t="s">
        <v>274</v>
      </c>
      <c r="AU289" s="183" t="s">
        <v>286</v>
      </c>
      <c r="AY289" s="18" t="s">
        <v>271</v>
      </c>
      <c r="BE289" s="105">
        <f t="shared" si="69"/>
        <v>0</v>
      </c>
      <c r="BF289" s="105">
        <f t="shared" si="70"/>
        <v>0</v>
      </c>
      <c r="BG289" s="105">
        <f t="shared" si="71"/>
        <v>0</v>
      </c>
      <c r="BH289" s="105">
        <f t="shared" si="72"/>
        <v>0</v>
      </c>
      <c r="BI289" s="105">
        <f t="shared" si="73"/>
        <v>0</v>
      </c>
      <c r="BJ289" s="18" t="s">
        <v>88</v>
      </c>
      <c r="BK289" s="105">
        <f t="shared" si="74"/>
        <v>0</v>
      </c>
      <c r="BL289" s="18" t="s">
        <v>278</v>
      </c>
      <c r="BM289" s="183" t="s">
        <v>2455</v>
      </c>
    </row>
    <row r="290" spans="1:65" s="2" customFormat="1" ht="16.5" customHeight="1" x14ac:dyDescent="0.15">
      <c r="A290" s="35"/>
      <c r="B290" s="141"/>
      <c r="C290" s="172" t="s">
        <v>1632</v>
      </c>
      <c r="D290" s="172" t="s">
        <v>274</v>
      </c>
      <c r="E290" s="173" t="s">
        <v>2826</v>
      </c>
      <c r="F290" s="174" t="s">
        <v>2827</v>
      </c>
      <c r="G290" s="175" t="s">
        <v>2823</v>
      </c>
      <c r="H290" s="176">
        <v>12</v>
      </c>
      <c r="I290" s="177"/>
      <c r="J290" s="176">
        <f t="shared" si="65"/>
        <v>0</v>
      </c>
      <c r="K290" s="178"/>
      <c r="L290" s="36"/>
      <c r="M290" s="179" t="s">
        <v>1</v>
      </c>
      <c r="N290" s="180" t="s">
        <v>41</v>
      </c>
      <c r="O290" s="61"/>
      <c r="P290" s="181">
        <f t="shared" si="66"/>
        <v>0</v>
      </c>
      <c r="Q290" s="181">
        <v>0</v>
      </c>
      <c r="R290" s="181">
        <f t="shared" si="67"/>
        <v>0</v>
      </c>
      <c r="S290" s="181">
        <v>0</v>
      </c>
      <c r="T290" s="182">
        <f t="shared" si="6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3" t="s">
        <v>278</v>
      </c>
      <c r="AT290" s="183" t="s">
        <v>274</v>
      </c>
      <c r="AU290" s="183" t="s">
        <v>286</v>
      </c>
      <c r="AY290" s="18" t="s">
        <v>271</v>
      </c>
      <c r="BE290" s="105">
        <f t="shared" si="69"/>
        <v>0</v>
      </c>
      <c r="BF290" s="105">
        <f t="shared" si="70"/>
        <v>0</v>
      </c>
      <c r="BG290" s="105">
        <f t="shared" si="71"/>
        <v>0</v>
      </c>
      <c r="BH290" s="105">
        <f t="shared" si="72"/>
        <v>0</v>
      </c>
      <c r="BI290" s="105">
        <f t="shared" si="73"/>
        <v>0</v>
      </c>
      <c r="BJ290" s="18" t="s">
        <v>88</v>
      </c>
      <c r="BK290" s="105">
        <f t="shared" si="74"/>
        <v>0</v>
      </c>
      <c r="BL290" s="18" t="s">
        <v>278</v>
      </c>
      <c r="BM290" s="183" t="s">
        <v>2478</v>
      </c>
    </row>
    <row r="291" spans="1:65" s="2" customFormat="1" ht="16.5" customHeight="1" x14ac:dyDescent="0.15">
      <c r="A291" s="35"/>
      <c r="B291" s="141"/>
      <c r="C291" s="172" t="s">
        <v>1638</v>
      </c>
      <c r="D291" s="172" t="s">
        <v>274</v>
      </c>
      <c r="E291" s="173" t="s">
        <v>2828</v>
      </c>
      <c r="F291" s="174" t="s">
        <v>2829</v>
      </c>
      <c r="G291" s="175" t="s">
        <v>2823</v>
      </c>
      <c r="H291" s="176">
        <v>72</v>
      </c>
      <c r="I291" s="177"/>
      <c r="J291" s="176">
        <f t="shared" si="65"/>
        <v>0</v>
      </c>
      <c r="K291" s="178"/>
      <c r="L291" s="36"/>
      <c r="M291" s="179" t="s">
        <v>1</v>
      </c>
      <c r="N291" s="180" t="s">
        <v>41</v>
      </c>
      <c r="O291" s="61"/>
      <c r="P291" s="181">
        <f t="shared" si="66"/>
        <v>0</v>
      </c>
      <c r="Q291" s="181">
        <v>0</v>
      </c>
      <c r="R291" s="181">
        <f t="shared" si="67"/>
        <v>0</v>
      </c>
      <c r="S291" s="181">
        <v>0</v>
      </c>
      <c r="T291" s="182">
        <f t="shared" si="6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278</v>
      </c>
      <c r="AT291" s="183" t="s">
        <v>274</v>
      </c>
      <c r="AU291" s="183" t="s">
        <v>286</v>
      </c>
      <c r="AY291" s="18" t="s">
        <v>271</v>
      </c>
      <c r="BE291" s="105">
        <f t="shared" si="69"/>
        <v>0</v>
      </c>
      <c r="BF291" s="105">
        <f t="shared" si="70"/>
        <v>0</v>
      </c>
      <c r="BG291" s="105">
        <f t="shared" si="71"/>
        <v>0</v>
      </c>
      <c r="BH291" s="105">
        <f t="shared" si="72"/>
        <v>0</v>
      </c>
      <c r="BI291" s="105">
        <f t="shared" si="73"/>
        <v>0</v>
      </c>
      <c r="BJ291" s="18" t="s">
        <v>88</v>
      </c>
      <c r="BK291" s="105">
        <f t="shared" si="74"/>
        <v>0</v>
      </c>
      <c r="BL291" s="18" t="s">
        <v>278</v>
      </c>
      <c r="BM291" s="183" t="s">
        <v>2533</v>
      </c>
    </row>
    <row r="292" spans="1:65" s="2" customFormat="1" ht="16.5" customHeight="1" x14ac:dyDescent="0.15">
      <c r="A292" s="35"/>
      <c r="B292" s="141"/>
      <c r="C292" s="172" t="s">
        <v>1643</v>
      </c>
      <c r="D292" s="172" t="s">
        <v>274</v>
      </c>
      <c r="E292" s="173" t="s">
        <v>2830</v>
      </c>
      <c r="F292" s="174" t="s">
        <v>2831</v>
      </c>
      <c r="G292" s="175" t="s">
        <v>2823</v>
      </c>
      <c r="H292" s="176">
        <v>4</v>
      </c>
      <c r="I292" s="177"/>
      <c r="J292" s="176">
        <f t="shared" si="65"/>
        <v>0</v>
      </c>
      <c r="K292" s="178"/>
      <c r="L292" s="36"/>
      <c r="M292" s="179" t="s">
        <v>1</v>
      </c>
      <c r="N292" s="180" t="s">
        <v>41</v>
      </c>
      <c r="O292" s="61"/>
      <c r="P292" s="181">
        <f t="shared" si="66"/>
        <v>0</v>
      </c>
      <c r="Q292" s="181">
        <v>0</v>
      </c>
      <c r="R292" s="181">
        <f t="shared" si="67"/>
        <v>0</v>
      </c>
      <c r="S292" s="181">
        <v>0</v>
      </c>
      <c r="T292" s="182">
        <f t="shared" si="6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3" t="s">
        <v>278</v>
      </c>
      <c r="AT292" s="183" t="s">
        <v>274</v>
      </c>
      <c r="AU292" s="183" t="s">
        <v>286</v>
      </c>
      <c r="AY292" s="18" t="s">
        <v>271</v>
      </c>
      <c r="BE292" s="105">
        <f t="shared" si="69"/>
        <v>0</v>
      </c>
      <c r="BF292" s="105">
        <f t="shared" si="70"/>
        <v>0</v>
      </c>
      <c r="BG292" s="105">
        <f t="shared" si="71"/>
        <v>0</v>
      </c>
      <c r="BH292" s="105">
        <f t="shared" si="72"/>
        <v>0</v>
      </c>
      <c r="BI292" s="105">
        <f t="shared" si="73"/>
        <v>0</v>
      </c>
      <c r="BJ292" s="18" t="s">
        <v>88</v>
      </c>
      <c r="BK292" s="105">
        <f t="shared" si="74"/>
        <v>0</v>
      </c>
      <c r="BL292" s="18" t="s">
        <v>278</v>
      </c>
      <c r="BM292" s="183" t="s">
        <v>2558</v>
      </c>
    </row>
    <row r="293" spans="1:65" s="2" customFormat="1" ht="16.5" customHeight="1" x14ac:dyDescent="0.15">
      <c r="A293" s="35"/>
      <c r="B293" s="141"/>
      <c r="C293" s="172" t="s">
        <v>1648</v>
      </c>
      <c r="D293" s="172" t="s">
        <v>274</v>
      </c>
      <c r="E293" s="173" t="s">
        <v>2832</v>
      </c>
      <c r="F293" s="174" t="s">
        <v>2833</v>
      </c>
      <c r="G293" s="175" t="s">
        <v>2823</v>
      </c>
      <c r="H293" s="176">
        <v>14</v>
      </c>
      <c r="I293" s="177"/>
      <c r="J293" s="176">
        <f t="shared" si="65"/>
        <v>0</v>
      </c>
      <c r="K293" s="178"/>
      <c r="L293" s="36"/>
      <c r="M293" s="179" t="s">
        <v>1</v>
      </c>
      <c r="N293" s="180" t="s">
        <v>41</v>
      </c>
      <c r="O293" s="61"/>
      <c r="P293" s="181">
        <f t="shared" si="66"/>
        <v>0</v>
      </c>
      <c r="Q293" s="181">
        <v>0</v>
      </c>
      <c r="R293" s="181">
        <f t="shared" si="67"/>
        <v>0</v>
      </c>
      <c r="S293" s="181">
        <v>0</v>
      </c>
      <c r="T293" s="182">
        <f t="shared" si="6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3" t="s">
        <v>278</v>
      </c>
      <c r="AT293" s="183" t="s">
        <v>274</v>
      </c>
      <c r="AU293" s="183" t="s">
        <v>286</v>
      </c>
      <c r="AY293" s="18" t="s">
        <v>271</v>
      </c>
      <c r="BE293" s="105">
        <f t="shared" si="69"/>
        <v>0</v>
      </c>
      <c r="BF293" s="105">
        <f t="shared" si="70"/>
        <v>0</v>
      </c>
      <c r="BG293" s="105">
        <f t="shared" si="71"/>
        <v>0</v>
      </c>
      <c r="BH293" s="105">
        <f t="shared" si="72"/>
        <v>0</v>
      </c>
      <c r="BI293" s="105">
        <f t="shared" si="73"/>
        <v>0</v>
      </c>
      <c r="BJ293" s="18" t="s">
        <v>88</v>
      </c>
      <c r="BK293" s="105">
        <f t="shared" si="74"/>
        <v>0</v>
      </c>
      <c r="BL293" s="18" t="s">
        <v>278</v>
      </c>
      <c r="BM293" s="183" t="s">
        <v>3085</v>
      </c>
    </row>
    <row r="294" spans="1:65" s="2" customFormat="1" ht="16.5" customHeight="1" x14ac:dyDescent="0.15">
      <c r="A294" s="35"/>
      <c r="B294" s="141"/>
      <c r="C294" s="172" t="s">
        <v>1652</v>
      </c>
      <c r="D294" s="172" t="s">
        <v>274</v>
      </c>
      <c r="E294" s="173" t="s">
        <v>2834</v>
      </c>
      <c r="F294" s="174" t="s">
        <v>2835</v>
      </c>
      <c r="G294" s="175" t="s">
        <v>476</v>
      </c>
      <c r="H294" s="176">
        <v>1</v>
      </c>
      <c r="I294" s="177"/>
      <c r="J294" s="176">
        <f t="shared" si="65"/>
        <v>0</v>
      </c>
      <c r="K294" s="178"/>
      <c r="L294" s="36"/>
      <c r="M294" s="241" t="s">
        <v>1</v>
      </c>
      <c r="N294" s="242" t="s">
        <v>41</v>
      </c>
      <c r="O294" s="243"/>
      <c r="P294" s="244">
        <f t="shared" si="66"/>
        <v>0</v>
      </c>
      <c r="Q294" s="244">
        <v>0</v>
      </c>
      <c r="R294" s="244">
        <f t="shared" si="67"/>
        <v>0</v>
      </c>
      <c r="S294" s="244">
        <v>0</v>
      </c>
      <c r="T294" s="245">
        <f t="shared" si="6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3" t="s">
        <v>278</v>
      </c>
      <c r="AT294" s="183" t="s">
        <v>274</v>
      </c>
      <c r="AU294" s="183" t="s">
        <v>286</v>
      </c>
      <c r="AY294" s="18" t="s">
        <v>271</v>
      </c>
      <c r="BE294" s="105">
        <f t="shared" si="69"/>
        <v>0</v>
      </c>
      <c r="BF294" s="105">
        <f t="shared" si="70"/>
        <v>0</v>
      </c>
      <c r="BG294" s="105">
        <f t="shared" si="71"/>
        <v>0</v>
      </c>
      <c r="BH294" s="105">
        <f t="shared" si="72"/>
        <v>0</v>
      </c>
      <c r="BI294" s="105">
        <f t="shared" si="73"/>
        <v>0</v>
      </c>
      <c r="BJ294" s="18" t="s">
        <v>88</v>
      </c>
      <c r="BK294" s="105">
        <f t="shared" si="74"/>
        <v>0</v>
      </c>
      <c r="BL294" s="18" t="s">
        <v>278</v>
      </c>
      <c r="BM294" s="183" t="s">
        <v>3090</v>
      </c>
    </row>
    <row r="295" spans="1:65" s="2" customFormat="1" ht="6.95" customHeight="1" x14ac:dyDescent="0.1">
      <c r="A295" s="35"/>
      <c r="B295" s="50"/>
      <c r="C295" s="51"/>
      <c r="D295" s="51"/>
      <c r="E295" s="51"/>
      <c r="F295" s="51"/>
      <c r="G295" s="51"/>
      <c r="H295" s="51"/>
      <c r="I295" s="51"/>
      <c r="J295" s="51"/>
      <c r="K295" s="51"/>
      <c r="L295" s="36"/>
      <c r="M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</row>
  </sheetData>
  <autoFilter ref="C132:K294" xr:uid="{00000000-0009-0000-0000-000013000000}"/>
  <mergeCells count="13">
    <mergeCell ref="E125:H125"/>
    <mergeCell ref="L2:V2"/>
    <mergeCell ref="E121:H121"/>
    <mergeCell ref="E123:H123"/>
    <mergeCell ref="E85:H85"/>
    <mergeCell ref="E87:H87"/>
    <mergeCell ref="E89:H8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442"/>
  <sheetViews>
    <sheetView showGridLines="0" topLeftCell="A190" workbookViewId="0">
      <selection activeCell="D208" sqref="D208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272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C2" s="272"/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141</v>
      </c>
    </row>
    <row r="3" spans="1:46" s="1" customFormat="1" ht="6.95" customHeight="1" x14ac:dyDescent="0.1">
      <c r="B3" s="19"/>
      <c r="C3" s="273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C4" s="272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C5" s="272"/>
      <c r="L5" s="21"/>
    </row>
    <row r="6" spans="1:46" s="1" customFormat="1" ht="12" customHeight="1" x14ac:dyDescent="0.1">
      <c r="B6" s="21"/>
      <c r="C6" s="272"/>
      <c r="D6" s="28" t="s">
        <v>14</v>
      </c>
      <c r="L6" s="21"/>
    </row>
    <row r="7" spans="1:46" s="1" customFormat="1" ht="16.5" customHeight="1" x14ac:dyDescent="0.1">
      <c r="B7" s="21"/>
      <c r="C7" s="272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C8" s="272"/>
      <c r="D8" s="28" t="s">
        <v>228</v>
      </c>
      <c r="L8" s="21"/>
    </row>
    <row r="9" spans="1:46" s="2" customFormat="1" ht="16.5" customHeight="1" x14ac:dyDescent="0.1">
      <c r="A9" s="35"/>
      <c r="B9" s="36"/>
      <c r="C9" s="274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274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274"/>
      <c r="D11" s="35"/>
      <c r="E11" s="321" t="s">
        <v>2836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274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274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274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274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274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274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274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274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274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274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274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274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274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274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274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274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274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275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274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274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274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274"/>
      <c r="D33" s="33" t="s">
        <v>208</v>
      </c>
      <c r="E33" s="35"/>
      <c r="F33" s="35"/>
      <c r="G33" s="35"/>
      <c r="H33" s="35"/>
      <c r="I33" s="35"/>
      <c r="J33" s="34">
        <f>J141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274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274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274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274"/>
      <c r="D37" s="118" t="s">
        <v>39</v>
      </c>
      <c r="E37" s="28" t="s">
        <v>40</v>
      </c>
      <c r="F37" s="119">
        <f>ROUND((SUM(BE141:BE143) + SUM(BE165:BE441)),  2)</f>
        <v>0</v>
      </c>
      <c r="G37" s="35"/>
      <c r="H37" s="35"/>
      <c r="I37" s="120">
        <v>0.2</v>
      </c>
      <c r="J37" s="119">
        <f>ROUND(((SUM(BE141:BE143) + SUM(BE165:BE441))*I37),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274"/>
      <c r="D38" s="35"/>
      <c r="E38" s="28" t="s">
        <v>41</v>
      </c>
      <c r="F38" s="119">
        <f>ROUND((SUM(BF141:BF143) + SUM(BF165:BF441)),  2)</f>
        <v>0</v>
      </c>
      <c r="G38" s="35"/>
      <c r="H38" s="35"/>
      <c r="I38" s="120">
        <v>0.2</v>
      </c>
      <c r="J38" s="119">
        <f>ROUND(((SUM(BF141:BF143) + SUM(BF165:BF441))*I38),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274"/>
      <c r="D39" s="35"/>
      <c r="E39" s="28" t="s">
        <v>42</v>
      </c>
      <c r="F39" s="119">
        <f>ROUND((SUM(BG141:BG143) + SUM(BG165:BG441)),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274"/>
      <c r="D40" s="35"/>
      <c r="E40" s="28" t="s">
        <v>43</v>
      </c>
      <c r="F40" s="119">
        <f>ROUND((SUM(BH141:BH143) + SUM(BH165:BH441)),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274"/>
      <c r="D41" s="35"/>
      <c r="E41" s="28" t="s">
        <v>44</v>
      </c>
      <c r="F41" s="119">
        <f>ROUND((SUM(BI141:BI143) + SUM(BI165:BI441)),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274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274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274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C45" s="272"/>
      <c r="L45" s="21"/>
    </row>
    <row r="46" spans="1:31" s="1" customFormat="1" ht="14.45" customHeight="1" x14ac:dyDescent="0.1">
      <c r="B46" s="21"/>
      <c r="C46" s="272"/>
      <c r="L46" s="21"/>
    </row>
    <row r="47" spans="1:31" s="1" customFormat="1" ht="14.45" customHeight="1" x14ac:dyDescent="0.1">
      <c r="B47" s="21"/>
      <c r="C47" s="272"/>
      <c r="L47" s="21"/>
    </row>
    <row r="48" spans="1:31" s="1" customFormat="1" ht="14.45" customHeight="1" x14ac:dyDescent="0.1">
      <c r="B48" s="21"/>
      <c r="C48" s="272"/>
      <c r="L48" s="21"/>
    </row>
    <row r="49" spans="1:31" s="1" customFormat="1" ht="14.45" customHeight="1" x14ac:dyDescent="0.1">
      <c r="B49" s="21"/>
      <c r="C49" s="272"/>
      <c r="L49" s="21"/>
    </row>
    <row r="50" spans="1:31" s="2" customFormat="1" ht="14.45" customHeight="1" x14ac:dyDescent="0.1">
      <c r="B50" s="45"/>
      <c r="C50" s="276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274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274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274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277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278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79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274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0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274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0" t="s">
        <v>228</v>
      </c>
      <c r="L86" s="21"/>
    </row>
    <row r="87" spans="1:31" s="2" customFormat="1" ht="16.5" customHeight="1" x14ac:dyDescent="0.1">
      <c r="A87" s="35"/>
      <c r="B87" s="36"/>
      <c r="C87" s="274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0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274"/>
      <c r="D89" s="35"/>
      <c r="E89" s="321" t="str">
        <f>E11</f>
        <v>06 - Vzduchotechnika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274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0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274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0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0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274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281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 x14ac:dyDescent="0.1">
      <c r="A97" s="35"/>
      <c r="B97" s="36"/>
      <c r="C97" s="274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 x14ac:dyDescent="0.1">
      <c r="A98" s="35"/>
      <c r="B98" s="36"/>
      <c r="C98" s="282" t="s">
        <v>242</v>
      </c>
      <c r="D98" s="35"/>
      <c r="E98" s="35"/>
      <c r="F98" s="35"/>
      <c r="G98" s="35"/>
      <c r="H98" s="35"/>
      <c r="I98" s="35"/>
      <c r="J98" s="74">
        <f>J165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 x14ac:dyDescent="0.1">
      <c r="B99" s="131"/>
      <c r="C99" s="283"/>
      <c r="D99" s="132" t="s">
        <v>2837</v>
      </c>
      <c r="E99" s="133"/>
      <c r="F99" s="133"/>
      <c r="G99" s="133"/>
      <c r="H99" s="133"/>
      <c r="I99" s="133"/>
      <c r="J99" s="134">
        <f>J166</f>
        <v>0</v>
      </c>
      <c r="L99" s="131"/>
    </row>
    <row r="100" spans="1:47" s="10" customFormat="1" ht="19.899999999999999" customHeight="1" x14ac:dyDescent="0.1">
      <c r="B100" s="135"/>
      <c r="C100" s="284"/>
      <c r="D100" s="136" t="s">
        <v>2838</v>
      </c>
      <c r="E100" s="137"/>
      <c r="F100" s="137"/>
      <c r="G100" s="137"/>
      <c r="H100" s="137"/>
      <c r="I100" s="137"/>
      <c r="J100" s="138">
        <f>J175</f>
        <v>0</v>
      </c>
      <c r="L100" s="135"/>
    </row>
    <row r="101" spans="1:47" s="10" customFormat="1" ht="19.899999999999999" customHeight="1" x14ac:dyDescent="0.1">
      <c r="B101" s="135"/>
      <c r="C101" s="284"/>
      <c r="D101" s="136" t="s">
        <v>2839</v>
      </c>
      <c r="E101" s="137"/>
      <c r="F101" s="137"/>
      <c r="G101" s="137"/>
      <c r="H101" s="137"/>
      <c r="I101" s="137"/>
      <c r="J101" s="138">
        <f>J189</f>
        <v>0</v>
      </c>
      <c r="L101" s="135"/>
    </row>
    <row r="102" spans="1:47" s="10" customFormat="1" ht="19.899999999999999" customHeight="1" x14ac:dyDescent="0.1">
      <c r="B102" s="135"/>
      <c r="C102" s="284"/>
      <c r="D102" s="136" t="s">
        <v>2840</v>
      </c>
      <c r="E102" s="137"/>
      <c r="F102" s="137"/>
      <c r="G102" s="137"/>
      <c r="H102" s="137"/>
      <c r="I102" s="137"/>
      <c r="J102" s="138">
        <f>J203</f>
        <v>0</v>
      </c>
      <c r="L102" s="135"/>
    </row>
    <row r="103" spans="1:47" s="10" customFormat="1" ht="19.899999999999999" customHeight="1" x14ac:dyDescent="0.1">
      <c r="B103" s="135"/>
      <c r="C103" s="284"/>
      <c r="D103" s="136" t="s">
        <v>2841</v>
      </c>
      <c r="E103" s="137"/>
      <c r="F103" s="137"/>
      <c r="G103" s="137"/>
      <c r="H103" s="137"/>
      <c r="I103" s="137"/>
      <c r="J103" s="138">
        <f>J212</f>
        <v>0</v>
      </c>
      <c r="L103" s="135"/>
    </row>
    <row r="104" spans="1:47" s="10" customFormat="1" ht="19.899999999999999" customHeight="1" x14ac:dyDescent="0.1">
      <c r="B104" s="135"/>
      <c r="C104" s="284"/>
      <c r="D104" s="136" t="s">
        <v>2842</v>
      </c>
      <c r="E104" s="137"/>
      <c r="F104" s="137"/>
      <c r="G104" s="137"/>
      <c r="H104" s="137"/>
      <c r="I104" s="137"/>
      <c r="J104" s="138">
        <f>J232</f>
        <v>0</v>
      </c>
      <c r="L104" s="135"/>
    </row>
    <row r="105" spans="1:47" s="10" customFormat="1" ht="19.899999999999999" customHeight="1" x14ac:dyDescent="0.1">
      <c r="B105" s="135"/>
      <c r="C105" s="284"/>
      <c r="D105" s="136" t="s">
        <v>5345</v>
      </c>
      <c r="E105" s="137"/>
      <c r="F105" s="137"/>
      <c r="G105" s="137"/>
      <c r="H105" s="137"/>
      <c r="I105" s="137"/>
      <c r="J105" s="138">
        <f>J235</f>
        <v>0</v>
      </c>
      <c r="L105" s="135"/>
    </row>
    <row r="106" spans="1:47" s="10" customFormat="1" ht="19.899999999999999" customHeight="1" x14ac:dyDescent="0.1">
      <c r="B106" s="135"/>
      <c r="C106" s="284"/>
      <c r="D106" s="136" t="s">
        <v>5346</v>
      </c>
      <c r="E106" s="137"/>
      <c r="F106" s="137"/>
      <c r="G106" s="137"/>
      <c r="H106" s="137"/>
      <c r="I106" s="137"/>
      <c r="J106" s="138">
        <f>J238</f>
        <v>0</v>
      </c>
      <c r="L106" s="135"/>
    </row>
    <row r="107" spans="1:47" s="9" customFormat="1" ht="24.95" customHeight="1" x14ac:dyDescent="0.1">
      <c r="B107" s="131"/>
      <c r="C107" s="283"/>
      <c r="D107" s="132" t="s">
        <v>5347</v>
      </c>
      <c r="E107" s="133"/>
      <c r="F107" s="133"/>
      <c r="G107" s="133"/>
      <c r="H107" s="133"/>
      <c r="I107" s="133"/>
      <c r="J107" s="134">
        <f>J244</f>
        <v>0</v>
      </c>
      <c r="L107" s="131"/>
    </row>
    <row r="108" spans="1:47" s="10" customFormat="1" ht="19.899999999999999" customHeight="1" x14ac:dyDescent="0.1">
      <c r="B108" s="135"/>
      <c r="C108" s="284"/>
      <c r="D108" s="136" t="s">
        <v>5348</v>
      </c>
      <c r="E108" s="137"/>
      <c r="F108" s="137"/>
      <c r="G108" s="137"/>
      <c r="H108" s="137"/>
      <c r="I108" s="137"/>
      <c r="J108" s="138">
        <f>J249</f>
        <v>0</v>
      </c>
      <c r="L108" s="135"/>
    </row>
    <row r="109" spans="1:47" s="10" customFormat="1" ht="19.899999999999999" customHeight="1" x14ac:dyDescent="0.1">
      <c r="B109" s="135"/>
      <c r="C109" s="284"/>
      <c r="D109" s="136" t="s">
        <v>5349</v>
      </c>
      <c r="E109" s="137"/>
      <c r="F109" s="137"/>
      <c r="G109" s="137"/>
      <c r="H109" s="137"/>
      <c r="I109" s="137"/>
      <c r="J109" s="138">
        <f>J263</f>
        <v>0</v>
      </c>
      <c r="L109" s="135"/>
    </row>
    <row r="110" spans="1:47" s="10" customFormat="1" ht="19.899999999999999" customHeight="1" x14ac:dyDescent="0.1">
      <c r="B110" s="135"/>
      <c r="C110" s="284"/>
      <c r="D110" s="136" t="s">
        <v>5348</v>
      </c>
      <c r="E110" s="137"/>
      <c r="F110" s="137"/>
      <c r="G110" s="137"/>
      <c r="H110" s="137"/>
      <c r="I110" s="137"/>
      <c r="J110" s="138">
        <f>J266</f>
        <v>0</v>
      </c>
      <c r="L110" s="135"/>
    </row>
    <row r="111" spans="1:47" s="10" customFormat="1" ht="19.899999999999999" customHeight="1" x14ac:dyDescent="0.1">
      <c r="B111" s="135"/>
      <c r="C111" s="284"/>
      <c r="D111" s="136" t="s">
        <v>5349</v>
      </c>
      <c r="E111" s="137"/>
      <c r="F111" s="137"/>
      <c r="G111" s="137"/>
      <c r="H111" s="137"/>
      <c r="I111" s="137"/>
      <c r="J111" s="138">
        <f>J287</f>
        <v>0</v>
      </c>
      <c r="L111" s="135"/>
    </row>
    <row r="112" spans="1:47" s="10" customFormat="1" ht="19.899999999999999" customHeight="1" x14ac:dyDescent="0.1">
      <c r="B112" s="135"/>
      <c r="C112" s="284"/>
      <c r="D112" s="136" t="s">
        <v>5348</v>
      </c>
      <c r="E112" s="137"/>
      <c r="F112" s="137"/>
      <c r="G112" s="137"/>
      <c r="H112" s="137"/>
      <c r="I112" s="137"/>
      <c r="J112" s="138">
        <f>J291</f>
        <v>0</v>
      </c>
      <c r="L112" s="135"/>
    </row>
    <row r="113" spans="2:12" s="10" customFormat="1" ht="19.899999999999999" customHeight="1" x14ac:dyDescent="0.1">
      <c r="B113" s="135"/>
      <c r="C113" s="284"/>
      <c r="D113" s="136" t="s">
        <v>5348</v>
      </c>
      <c r="E113" s="137"/>
      <c r="F113" s="137"/>
      <c r="G113" s="137"/>
      <c r="H113" s="137"/>
      <c r="I113" s="137"/>
      <c r="J113" s="138">
        <f>J307</f>
        <v>0</v>
      </c>
      <c r="L113" s="135"/>
    </row>
    <row r="114" spans="2:12" s="9" customFormat="1" ht="24.95" customHeight="1" x14ac:dyDescent="0.1">
      <c r="B114" s="131"/>
      <c r="C114" s="283"/>
      <c r="D114" s="132" t="s">
        <v>5350</v>
      </c>
      <c r="E114" s="133"/>
      <c r="F114" s="133"/>
      <c r="G114" s="133"/>
      <c r="H114" s="133"/>
      <c r="I114" s="133"/>
      <c r="J114" s="134">
        <f>J313</f>
        <v>0</v>
      </c>
      <c r="L114" s="131"/>
    </row>
    <row r="115" spans="2:12" s="10" customFormat="1" ht="19.899999999999999" customHeight="1" x14ac:dyDescent="0.1">
      <c r="B115" s="135"/>
      <c r="C115" s="284"/>
      <c r="D115" s="136" t="s">
        <v>2841</v>
      </c>
      <c r="E115" s="137"/>
      <c r="F115" s="137"/>
      <c r="G115" s="137"/>
      <c r="H115" s="137"/>
      <c r="I115" s="137"/>
      <c r="J115" s="138">
        <f>J322</f>
        <v>0</v>
      </c>
      <c r="L115" s="135"/>
    </row>
    <row r="116" spans="2:12" s="10" customFormat="1" ht="19.899999999999999" customHeight="1" x14ac:dyDescent="0.1">
      <c r="B116" s="135"/>
      <c r="C116" s="284"/>
      <c r="D116" s="136" t="s">
        <v>2842</v>
      </c>
      <c r="E116" s="137"/>
      <c r="F116" s="137"/>
      <c r="G116" s="137"/>
      <c r="H116" s="137"/>
      <c r="I116" s="137"/>
      <c r="J116" s="138">
        <f>J326</f>
        <v>0</v>
      </c>
      <c r="L116" s="135"/>
    </row>
    <row r="117" spans="2:12" s="10" customFormat="1" ht="19.899999999999999" customHeight="1" x14ac:dyDescent="0.1">
      <c r="B117" s="135"/>
      <c r="C117" s="284"/>
      <c r="D117" s="136" t="s">
        <v>5345</v>
      </c>
      <c r="E117" s="137"/>
      <c r="F117" s="137"/>
      <c r="G117" s="137"/>
      <c r="H117" s="137"/>
      <c r="I117" s="137"/>
      <c r="J117" s="138">
        <f>J328</f>
        <v>0</v>
      </c>
      <c r="L117" s="135"/>
    </row>
    <row r="118" spans="2:12" s="10" customFormat="1" ht="19.899999999999999" customHeight="1" x14ac:dyDescent="0.1">
      <c r="B118" s="135"/>
      <c r="C118" s="284"/>
      <c r="D118" s="136" t="s">
        <v>5346</v>
      </c>
      <c r="E118" s="137"/>
      <c r="F118" s="137"/>
      <c r="G118" s="137"/>
      <c r="H118" s="137"/>
      <c r="I118" s="137"/>
      <c r="J118" s="138">
        <f>J330</f>
        <v>0</v>
      </c>
      <c r="L118" s="135"/>
    </row>
    <row r="119" spans="2:12" s="9" customFormat="1" ht="24.95" customHeight="1" x14ac:dyDescent="0.1">
      <c r="B119" s="131"/>
      <c r="C119" s="283"/>
      <c r="D119" s="132" t="s">
        <v>5351</v>
      </c>
      <c r="E119" s="133"/>
      <c r="F119" s="133"/>
      <c r="G119" s="133"/>
      <c r="H119" s="133"/>
      <c r="I119" s="133"/>
      <c r="J119" s="134">
        <f>J336</f>
        <v>0</v>
      </c>
      <c r="L119" s="131"/>
    </row>
    <row r="120" spans="2:12" s="10" customFormat="1" ht="19.899999999999999" customHeight="1" x14ac:dyDescent="0.1">
      <c r="B120" s="135"/>
      <c r="C120" s="284"/>
      <c r="D120" s="136" t="s">
        <v>5348</v>
      </c>
      <c r="E120" s="137"/>
      <c r="F120" s="137"/>
      <c r="G120" s="137"/>
      <c r="H120" s="137"/>
      <c r="I120" s="137"/>
      <c r="J120" s="138">
        <f>J341</f>
        <v>0</v>
      </c>
      <c r="L120" s="135"/>
    </row>
    <row r="121" spans="2:12" s="9" customFormat="1" ht="24.95" customHeight="1" x14ac:dyDescent="0.1">
      <c r="B121" s="131"/>
      <c r="C121" s="283"/>
      <c r="D121" s="132" t="s">
        <v>5352</v>
      </c>
      <c r="E121" s="133"/>
      <c r="F121" s="133"/>
      <c r="G121" s="133"/>
      <c r="H121" s="133"/>
      <c r="I121" s="133"/>
      <c r="J121" s="134">
        <f>J360</f>
        <v>0</v>
      </c>
      <c r="L121" s="131"/>
    </row>
    <row r="122" spans="2:12" s="10" customFormat="1" ht="19.899999999999999" customHeight="1" x14ac:dyDescent="0.1">
      <c r="B122" s="135"/>
      <c r="C122" s="284"/>
      <c r="D122" s="136" t="s">
        <v>5353</v>
      </c>
      <c r="E122" s="137"/>
      <c r="F122" s="137"/>
      <c r="G122" s="137"/>
      <c r="H122" s="137"/>
      <c r="I122" s="137"/>
      <c r="J122" s="138">
        <f>J370</f>
        <v>0</v>
      </c>
      <c r="L122" s="135"/>
    </row>
    <row r="123" spans="2:12" s="10" customFormat="1" ht="19.899999999999999" customHeight="1" x14ac:dyDescent="0.1">
      <c r="B123" s="135"/>
      <c r="C123" s="284"/>
      <c r="D123" s="136" t="s">
        <v>2840</v>
      </c>
      <c r="E123" s="137"/>
      <c r="F123" s="137"/>
      <c r="G123" s="137"/>
      <c r="H123" s="137"/>
      <c r="I123" s="137"/>
      <c r="J123" s="138">
        <f>J380</f>
        <v>0</v>
      </c>
      <c r="L123" s="135"/>
    </row>
    <row r="124" spans="2:12" s="10" customFormat="1" ht="19.899999999999999" customHeight="1" x14ac:dyDescent="0.1">
      <c r="B124" s="135"/>
      <c r="C124" s="284"/>
      <c r="D124" s="136" t="s">
        <v>5354</v>
      </c>
      <c r="E124" s="137"/>
      <c r="F124" s="137"/>
      <c r="G124" s="137"/>
      <c r="H124" s="137"/>
      <c r="I124" s="137"/>
      <c r="J124" s="138">
        <f>J384</f>
        <v>0</v>
      </c>
      <c r="L124" s="135"/>
    </row>
    <row r="125" spans="2:12" s="10" customFormat="1" ht="19.899999999999999" customHeight="1" x14ac:dyDescent="0.1">
      <c r="B125" s="135"/>
      <c r="C125" s="284"/>
      <c r="D125" s="136" t="s">
        <v>5355</v>
      </c>
      <c r="E125" s="137"/>
      <c r="F125" s="137"/>
      <c r="G125" s="137"/>
      <c r="H125" s="137"/>
      <c r="I125" s="137"/>
      <c r="J125" s="138">
        <f>J387</f>
        <v>0</v>
      </c>
      <c r="L125" s="135"/>
    </row>
    <row r="126" spans="2:12" s="10" customFormat="1" ht="19.899999999999999" customHeight="1" x14ac:dyDescent="0.1">
      <c r="B126" s="135"/>
      <c r="C126" s="284"/>
      <c r="D126" s="136" t="s">
        <v>2842</v>
      </c>
      <c r="E126" s="137"/>
      <c r="F126" s="137"/>
      <c r="G126" s="137"/>
      <c r="H126" s="137"/>
      <c r="I126" s="137"/>
      <c r="J126" s="138">
        <f>J390</f>
        <v>0</v>
      </c>
      <c r="L126" s="135"/>
    </row>
    <row r="127" spans="2:12" s="10" customFormat="1" ht="19.899999999999999" customHeight="1" x14ac:dyDescent="0.1">
      <c r="B127" s="135"/>
      <c r="C127" s="284"/>
      <c r="D127" s="136" t="s">
        <v>5346</v>
      </c>
      <c r="E127" s="137"/>
      <c r="F127" s="137"/>
      <c r="G127" s="137"/>
      <c r="H127" s="137"/>
      <c r="I127" s="137"/>
      <c r="J127" s="138">
        <f>J395</f>
        <v>0</v>
      </c>
      <c r="L127" s="135"/>
    </row>
    <row r="128" spans="2:12" s="9" customFormat="1" ht="24.95" customHeight="1" x14ac:dyDescent="0.1">
      <c r="B128" s="131"/>
      <c r="C128" s="283"/>
      <c r="D128" s="132" t="s">
        <v>5356</v>
      </c>
      <c r="E128" s="133"/>
      <c r="F128" s="133"/>
      <c r="G128" s="133"/>
      <c r="H128" s="133"/>
      <c r="I128" s="133"/>
      <c r="J128" s="134">
        <f>J398</f>
        <v>0</v>
      </c>
      <c r="L128" s="131"/>
    </row>
    <row r="129" spans="1:65" s="10" customFormat="1" ht="19.899999999999999" customHeight="1" x14ac:dyDescent="0.1">
      <c r="B129" s="135"/>
      <c r="C129" s="284"/>
      <c r="D129" s="136" t="s">
        <v>5355</v>
      </c>
      <c r="E129" s="137"/>
      <c r="F129" s="137"/>
      <c r="G129" s="137"/>
      <c r="H129" s="137"/>
      <c r="I129" s="137"/>
      <c r="J129" s="138">
        <f>J400</f>
        <v>0</v>
      </c>
      <c r="L129" s="135"/>
    </row>
    <row r="130" spans="1:65" s="10" customFormat="1" ht="19.899999999999999" customHeight="1" x14ac:dyDescent="0.1">
      <c r="B130" s="135"/>
      <c r="C130" s="284"/>
      <c r="D130" s="136" t="s">
        <v>2842</v>
      </c>
      <c r="E130" s="137"/>
      <c r="F130" s="137"/>
      <c r="G130" s="137"/>
      <c r="H130" s="137"/>
      <c r="I130" s="137"/>
      <c r="J130" s="138">
        <f>J404</f>
        <v>0</v>
      </c>
      <c r="L130" s="135"/>
    </row>
    <row r="131" spans="1:65" s="10" customFormat="1" ht="19.899999999999999" customHeight="1" x14ac:dyDescent="0.1">
      <c r="B131" s="135"/>
      <c r="C131" s="284"/>
      <c r="D131" s="136" t="s">
        <v>5346</v>
      </c>
      <c r="E131" s="137"/>
      <c r="F131" s="137"/>
      <c r="G131" s="137"/>
      <c r="H131" s="137"/>
      <c r="I131" s="137"/>
      <c r="J131" s="138">
        <f>J409</f>
        <v>0</v>
      </c>
      <c r="L131" s="135"/>
    </row>
    <row r="132" spans="1:65" s="9" customFormat="1" ht="24.95" customHeight="1" x14ac:dyDescent="0.1">
      <c r="B132" s="131"/>
      <c r="C132" s="283"/>
      <c r="D132" s="132" t="s">
        <v>5357</v>
      </c>
      <c r="E132" s="133"/>
      <c r="F132" s="133"/>
      <c r="G132" s="133"/>
      <c r="H132" s="133"/>
      <c r="I132" s="133"/>
      <c r="J132" s="134">
        <f>J412</f>
        <v>0</v>
      </c>
      <c r="L132" s="131"/>
    </row>
    <row r="133" spans="1:65" s="10" customFormat="1" ht="19.899999999999999" customHeight="1" x14ac:dyDescent="0.1">
      <c r="B133" s="135"/>
      <c r="C133" s="284"/>
      <c r="D133" s="136" t="s">
        <v>5348</v>
      </c>
      <c r="E133" s="137"/>
      <c r="F133" s="137"/>
      <c r="G133" s="137"/>
      <c r="H133" s="137"/>
      <c r="I133" s="137"/>
      <c r="J133" s="138">
        <f>J417</f>
        <v>0</v>
      </c>
      <c r="L133" s="135"/>
    </row>
    <row r="134" spans="1:65" s="9" customFormat="1" ht="24.95" customHeight="1" x14ac:dyDescent="0.1">
      <c r="B134" s="131"/>
      <c r="C134" s="283"/>
      <c r="D134" s="132" t="s">
        <v>5358</v>
      </c>
      <c r="E134" s="133"/>
      <c r="F134" s="133"/>
      <c r="G134" s="133"/>
      <c r="H134" s="133"/>
      <c r="I134" s="133"/>
      <c r="J134" s="134">
        <f>J423</f>
        <v>0</v>
      </c>
      <c r="L134" s="131"/>
    </row>
    <row r="135" spans="1:65" s="9" customFormat="1" ht="24.95" customHeight="1" x14ac:dyDescent="0.1">
      <c r="B135" s="131"/>
      <c r="C135" s="283"/>
      <c r="D135" s="132" t="s">
        <v>5359</v>
      </c>
      <c r="E135" s="133"/>
      <c r="F135" s="133"/>
      <c r="G135" s="133"/>
      <c r="H135" s="133"/>
      <c r="I135" s="133"/>
      <c r="J135" s="134">
        <f>J432</f>
        <v>0</v>
      </c>
      <c r="L135" s="131"/>
    </row>
    <row r="136" spans="1:65" s="10" customFormat="1" ht="19.899999999999999" customHeight="1" x14ac:dyDescent="0.1">
      <c r="B136" s="135"/>
      <c r="C136" s="284"/>
      <c r="D136" s="136" t="s">
        <v>5355</v>
      </c>
      <c r="E136" s="137"/>
      <c r="F136" s="137"/>
      <c r="G136" s="137"/>
      <c r="H136" s="137"/>
      <c r="I136" s="137"/>
      <c r="J136" s="138">
        <f>J433</f>
        <v>0</v>
      </c>
      <c r="L136" s="135"/>
    </row>
    <row r="137" spans="1:65" s="10" customFormat="1" ht="19.899999999999999" customHeight="1" x14ac:dyDescent="0.1">
      <c r="B137" s="135"/>
      <c r="C137" s="284"/>
      <c r="D137" s="136" t="s">
        <v>2842</v>
      </c>
      <c r="E137" s="137"/>
      <c r="F137" s="137"/>
      <c r="G137" s="137"/>
      <c r="H137" s="137"/>
      <c r="I137" s="137"/>
      <c r="J137" s="138">
        <f>J436</f>
        <v>0</v>
      </c>
      <c r="L137" s="135"/>
    </row>
    <row r="138" spans="1:65" s="10" customFormat="1" ht="19.899999999999999" customHeight="1" x14ac:dyDescent="0.1">
      <c r="B138" s="135"/>
      <c r="C138" s="284"/>
      <c r="D138" s="136" t="s">
        <v>5346</v>
      </c>
      <c r="E138" s="137"/>
      <c r="F138" s="137"/>
      <c r="G138" s="137"/>
      <c r="H138" s="137"/>
      <c r="I138" s="137"/>
      <c r="J138" s="138">
        <f>J439</f>
        <v>0</v>
      </c>
      <c r="L138" s="135"/>
    </row>
    <row r="139" spans="1:65" s="2" customFormat="1" ht="21.75" customHeight="1" x14ac:dyDescent="0.1">
      <c r="A139" s="35"/>
      <c r="B139" s="36"/>
      <c r="C139" s="274"/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2" customFormat="1" ht="6.95" customHeight="1" x14ac:dyDescent="0.1">
      <c r="A140" s="35"/>
      <c r="B140" s="36"/>
      <c r="C140" s="274"/>
      <c r="D140" s="35"/>
      <c r="E140" s="35"/>
      <c r="F140" s="35"/>
      <c r="G140" s="35"/>
      <c r="H140" s="35"/>
      <c r="I140" s="35"/>
      <c r="J140" s="35"/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5" s="2" customFormat="1" ht="29.25" customHeight="1" x14ac:dyDescent="0.1">
      <c r="A141" s="35"/>
      <c r="B141" s="36"/>
      <c r="C141" s="282" t="s">
        <v>254</v>
      </c>
      <c r="D141" s="35"/>
      <c r="E141" s="35"/>
      <c r="F141" s="35"/>
      <c r="G141" s="35"/>
      <c r="H141" s="35"/>
      <c r="I141" s="35"/>
      <c r="J141" s="139">
        <f>ROUND(J142,2)</f>
        <v>0</v>
      </c>
      <c r="K141" s="35"/>
      <c r="L141" s="45"/>
      <c r="N141" s="140" t="s">
        <v>39</v>
      </c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65" s="2" customFormat="1" ht="18" customHeight="1" x14ac:dyDescent="0.1">
      <c r="A142" s="35"/>
      <c r="B142" s="141"/>
      <c r="C142" s="285"/>
      <c r="D142" s="338" t="s">
        <v>255</v>
      </c>
      <c r="E142" s="342"/>
      <c r="F142" s="342"/>
      <c r="G142" s="142"/>
      <c r="H142" s="142"/>
      <c r="I142" s="142"/>
      <c r="J142" s="102">
        <v>0</v>
      </c>
      <c r="K142" s="142"/>
      <c r="L142" s="143"/>
      <c r="M142" s="144"/>
      <c r="N142" s="145" t="s">
        <v>41</v>
      </c>
      <c r="O142" s="144"/>
      <c r="P142" s="144"/>
      <c r="Q142" s="144"/>
      <c r="R142" s="144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  <c r="AU142" s="144"/>
      <c r="AV142" s="144"/>
      <c r="AW142" s="144"/>
      <c r="AX142" s="144"/>
      <c r="AY142" s="146" t="s">
        <v>256</v>
      </c>
      <c r="AZ142" s="144"/>
      <c r="BA142" s="144"/>
      <c r="BB142" s="144"/>
      <c r="BC142" s="144"/>
      <c r="BD142" s="144"/>
      <c r="BE142" s="147">
        <f t="shared" ref="BE142" si="0">IF(N142="základná",J142,0)</f>
        <v>0</v>
      </c>
      <c r="BF142" s="147">
        <f t="shared" ref="BF142" si="1">IF(N142="znížená",J142,0)</f>
        <v>0</v>
      </c>
      <c r="BG142" s="147">
        <f t="shared" ref="BG142" si="2">IF(N142="zákl. prenesená",J142,0)</f>
        <v>0</v>
      </c>
      <c r="BH142" s="147">
        <f t="shared" ref="BH142" si="3">IF(N142="zníž. prenesená",J142,0)</f>
        <v>0</v>
      </c>
      <c r="BI142" s="147">
        <f t="shared" ref="BI142" si="4">IF(N142="nulová",J142,0)</f>
        <v>0</v>
      </c>
      <c r="BJ142" s="146" t="s">
        <v>88</v>
      </c>
      <c r="BK142" s="144"/>
      <c r="BL142" s="144"/>
      <c r="BM142" s="144"/>
    </row>
    <row r="143" spans="1:65" s="2" customFormat="1" x14ac:dyDescent="0.1">
      <c r="A143" s="35"/>
      <c r="B143" s="36"/>
      <c r="C143" s="274"/>
      <c r="D143" s="35"/>
      <c r="E143" s="35"/>
      <c r="F143" s="35"/>
      <c r="G143" s="35"/>
      <c r="H143" s="35"/>
      <c r="I143" s="35"/>
      <c r="J143" s="35"/>
      <c r="K143" s="35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2" customFormat="1" ht="29.25" customHeight="1" x14ac:dyDescent="0.1">
      <c r="A144" s="35"/>
      <c r="B144" s="36"/>
      <c r="C144" s="286" t="s">
        <v>213</v>
      </c>
      <c r="D144" s="110"/>
      <c r="E144" s="110"/>
      <c r="F144" s="110"/>
      <c r="G144" s="110"/>
      <c r="H144" s="110"/>
      <c r="I144" s="110"/>
      <c r="J144" s="111">
        <f>ROUND(J98+J141,2)</f>
        <v>0</v>
      </c>
      <c r="K144" s="110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31" s="2" customFormat="1" ht="6.95" customHeight="1" x14ac:dyDescent="0.1">
      <c r="A145" s="35"/>
      <c r="B145" s="50"/>
      <c r="C145" s="277"/>
      <c r="D145" s="51"/>
      <c r="E145" s="51"/>
      <c r="F145" s="51"/>
      <c r="G145" s="51"/>
      <c r="H145" s="51"/>
      <c r="I145" s="51"/>
      <c r="J145" s="51"/>
      <c r="K145" s="51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9" spans="1:31" s="2" customFormat="1" ht="6.95" customHeight="1" x14ac:dyDescent="0.1">
      <c r="A149" s="35"/>
      <c r="B149" s="52"/>
      <c r="C149" s="278"/>
      <c r="D149" s="53"/>
      <c r="E149" s="53"/>
      <c r="F149" s="53"/>
      <c r="G149" s="53"/>
      <c r="H149" s="53"/>
      <c r="I149" s="53"/>
      <c r="J149" s="53"/>
      <c r="K149" s="53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31" s="2" customFormat="1" ht="24.95" customHeight="1" x14ac:dyDescent="0.1">
      <c r="A150" s="35"/>
      <c r="B150" s="36"/>
      <c r="C150" s="279" t="s">
        <v>257</v>
      </c>
      <c r="D150" s="35"/>
      <c r="E150" s="35"/>
      <c r="F150" s="35"/>
      <c r="G150" s="35"/>
      <c r="H150" s="35"/>
      <c r="I150" s="35"/>
      <c r="J150" s="35"/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31" s="2" customFormat="1" ht="6.95" customHeight="1" x14ac:dyDescent="0.1">
      <c r="A151" s="35"/>
      <c r="B151" s="36"/>
      <c r="C151" s="274"/>
      <c r="D151" s="35"/>
      <c r="E151" s="35"/>
      <c r="F151" s="35"/>
      <c r="G151" s="35"/>
      <c r="H151" s="35"/>
      <c r="I151" s="35"/>
      <c r="J151" s="35"/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31" s="2" customFormat="1" ht="12" customHeight="1" x14ac:dyDescent="0.1">
      <c r="A152" s="35"/>
      <c r="B152" s="36"/>
      <c r="C152" s="280" t="s">
        <v>14</v>
      </c>
      <c r="D152" s="35"/>
      <c r="E152" s="35"/>
      <c r="F152" s="35"/>
      <c r="G152" s="35"/>
      <c r="H152" s="35"/>
      <c r="I152" s="35"/>
      <c r="J152" s="35"/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31" s="2" customFormat="1" ht="16.5" customHeight="1" x14ac:dyDescent="0.1">
      <c r="A153" s="35"/>
      <c r="B153" s="36"/>
      <c r="C153" s="274"/>
      <c r="D153" s="35"/>
      <c r="E153" s="340" t="str">
        <f>E7</f>
        <v>Kreatívne cenrum Nitra - Martinský vrch</v>
      </c>
      <c r="F153" s="341"/>
      <c r="G153" s="341"/>
      <c r="H153" s="341"/>
      <c r="I153" s="35"/>
      <c r="J153" s="35"/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31" s="1" customFormat="1" ht="12" customHeight="1" x14ac:dyDescent="0.1">
      <c r="B154" s="21"/>
      <c r="C154" s="280" t="s">
        <v>228</v>
      </c>
      <c r="L154" s="21"/>
    </row>
    <row r="155" spans="1:31" s="2" customFormat="1" ht="16.5" customHeight="1" x14ac:dyDescent="0.1">
      <c r="A155" s="35"/>
      <c r="B155" s="36"/>
      <c r="C155" s="274"/>
      <c r="D155" s="35"/>
      <c r="E155" s="340" t="s">
        <v>4222</v>
      </c>
      <c r="F155" s="339"/>
      <c r="G155" s="339"/>
      <c r="H155" s="339"/>
      <c r="I155" s="35"/>
      <c r="J155" s="35"/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31" s="2" customFormat="1" ht="12" customHeight="1" x14ac:dyDescent="0.1">
      <c r="A156" s="35"/>
      <c r="B156" s="36"/>
      <c r="C156" s="280" t="s">
        <v>233</v>
      </c>
      <c r="D156" s="35"/>
      <c r="E156" s="35"/>
      <c r="F156" s="35"/>
      <c r="G156" s="35"/>
      <c r="H156" s="35"/>
      <c r="I156" s="35"/>
      <c r="J156" s="35"/>
      <c r="K156" s="35"/>
      <c r="L156" s="4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  <row r="157" spans="1:31" s="2" customFormat="1" ht="16.5" customHeight="1" x14ac:dyDescent="0.1">
      <c r="A157" s="35"/>
      <c r="B157" s="36"/>
      <c r="C157" s="274"/>
      <c r="D157" s="35"/>
      <c r="E157" s="321" t="str">
        <f>E11</f>
        <v>06 - Vzduchotechnika</v>
      </c>
      <c r="F157" s="339"/>
      <c r="G157" s="339"/>
      <c r="H157" s="339"/>
      <c r="I157" s="35"/>
      <c r="J157" s="35"/>
      <c r="K157" s="35"/>
      <c r="L157" s="4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  <row r="158" spans="1:31" s="2" customFormat="1" ht="6.95" customHeight="1" x14ac:dyDescent="0.1">
      <c r="A158" s="35"/>
      <c r="B158" s="36"/>
      <c r="C158" s="274"/>
      <c r="D158" s="35"/>
      <c r="E158" s="35"/>
      <c r="F158" s="35"/>
      <c r="G158" s="35"/>
      <c r="H158" s="35"/>
      <c r="I158" s="35"/>
      <c r="J158" s="35"/>
      <c r="K158" s="35"/>
      <c r="L158" s="4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  <row r="159" spans="1:31" s="2" customFormat="1" ht="12" customHeight="1" x14ac:dyDescent="0.1">
      <c r="A159" s="35"/>
      <c r="B159" s="36"/>
      <c r="C159" s="280" t="s">
        <v>18</v>
      </c>
      <c r="D159" s="35"/>
      <c r="E159" s="35"/>
      <c r="F159" s="26" t="str">
        <f>F14</f>
        <v>Nitra</v>
      </c>
      <c r="G159" s="35"/>
      <c r="H159" s="35"/>
      <c r="I159" s="28" t="s">
        <v>20</v>
      </c>
      <c r="J159" s="58" t="str">
        <f>IF(J14="","",J14)</f>
        <v>26. 8. 2020</v>
      </c>
      <c r="K159" s="35"/>
      <c r="L159" s="4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  <row r="160" spans="1:31" s="2" customFormat="1" ht="6.95" customHeight="1" x14ac:dyDescent="0.1">
      <c r="A160" s="35"/>
      <c r="B160" s="36"/>
      <c r="C160" s="274"/>
      <c r="D160" s="35"/>
      <c r="E160" s="35"/>
      <c r="F160" s="35"/>
      <c r="G160" s="35"/>
      <c r="H160" s="35"/>
      <c r="I160" s="35"/>
      <c r="J160" s="35"/>
      <c r="K160" s="35"/>
      <c r="L160" s="4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  <row r="161" spans="1:65" s="2" customFormat="1" ht="40.15" customHeight="1" x14ac:dyDescent="0.15">
      <c r="A161" s="35"/>
      <c r="B161" s="36"/>
      <c r="C161" s="280" t="s">
        <v>22</v>
      </c>
      <c r="D161" s="35"/>
      <c r="E161" s="35"/>
      <c r="F161" s="26" t="str">
        <f>E17</f>
        <v>Mesto Nitra, Štefánikova tr. 60, 949 01 Nitra</v>
      </c>
      <c r="G161" s="35"/>
      <c r="H161" s="35"/>
      <c r="I161" s="28" t="s">
        <v>28</v>
      </c>
      <c r="J161" s="31" t="str">
        <f>E23</f>
        <v>Mesto Nitra, Štefánikova tr. 60, 949 01 Nitra</v>
      </c>
      <c r="K161" s="35"/>
      <c r="L161" s="4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</row>
    <row r="162" spans="1:65" s="2" customFormat="1" ht="15.2" customHeight="1" x14ac:dyDescent="0.15">
      <c r="A162" s="35"/>
      <c r="B162" s="36"/>
      <c r="C162" s="280" t="s">
        <v>26</v>
      </c>
      <c r="D162" s="35"/>
      <c r="E162" s="35"/>
      <c r="F162" s="26" t="str">
        <f>IF(E20="","",E20)</f>
        <v>Vyplň údaj</v>
      </c>
      <c r="G162" s="35"/>
      <c r="H162" s="35"/>
      <c r="I162" s="28" t="s">
        <v>30</v>
      </c>
      <c r="J162" s="31" t="str">
        <f>E26</f>
        <v>Mesto Nitra</v>
      </c>
      <c r="K162" s="35"/>
      <c r="L162" s="4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</row>
    <row r="163" spans="1:65" s="2" customFormat="1" ht="10.35" customHeight="1" x14ac:dyDescent="0.1">
      <c r="A163" s="35"/>
      <c r="B163" s="36"/>
      <c r="C163" s="274"/>
      <c r="D163" s="35"/>
      <c r="E163" s="35"/>
      <c r="F163" s="35"/>
      <c r="G163" s="35"/>
      <c r="H163" s="35"/>
      <c r="I163" s="35"/>
      <c r="J163" s="35"/>
      <c r="K163" s="35"/>
      <c r="L163" s="4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</row>
    <row r="164" spans="1:65" s="11" customFormat="1" ht="29.25" customHeight="1" x14ac:dyDescent="0.15">
      <c r="A164" s="148"/>
      <c r="B164" s="149"/>
      <c r="C164" s="287" t="s">
        <v>258</v>
      </c>
      <c r="D164" s="151" t="s">
        <v>60</v>
      </c>
      <c r="E164" s="151" t="s">
        <v>56</v>
      </c>
      <c r="F164" s="151" t="s">
        <v>57</v>
      </c>
      <c r="G164" s="151" t="s">
        <v>259</v>
      </c>
      <c r="H164" s="151" t="s">
        <v>260</v>
      </c>
      <c r="I164" s="151" t="s">
        <v>261</v>
      </c>
      <c r="J164" s="152" t="s">
        <v>241</v>
      </c>
      <c r="K164" s="153" t="s">
        <v>262</v>
      </c>
      <c r="L164" s="154"/>
      <c r="M164" s="65" t="s">
        <v>1</v>
      </c>
      <c r="N164" s="66" t="s">
        <v>39</v>
      </c>
      <c r="O164" s="66" t="s">
        <v>263</v>
      </c>
      <c r="P164" s="66" t="s">
        <v>264</v>
      </c>
      <c r="Q164" s="66" t="s">
        <v>265</v>
      </c>
      <c r="R164" s="66" t="s">
        <v>266</v>
      </c>
      <c r="S164" s="66" t="s">
        <v>267</v>
      </c>
      <c r="T164" s="67" t="s">
        <v>268</v>
      </c>
      <c r="U164" s="148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</row>
    <row r="165" spans="1:65" s="2" customFormat="1" ht="22.9" customHeight="1" x14ac:dyDescent="0.15">
      <c r="A165" s="35"/>
      <c r="B165" s="36"/>
      <c r="C165" s="286" t="s">
        <v>238</v>
      </c>
      <c r="D165" s="35"/>
      <c r="E165" s="35"/>
      <c r="F165" s="35"/>
      <c r="G165" s="35"/>
      <c r="H165" s="35"/>
      <c r="I165" s="35"/>
      <c r="J165" s="155">
        <f>BK165</f>
        <v>0</v>
      </c>
      <c r="K165" s="35"/>
      <c r="L165" s="36"/>
      <c r="M165" s="68"/>
      <c r="N165" s="59"/>
      <c r="O165" s="69"/>
      <c r="P165" s="156">
        <f>P166+P244+P313+P336+P360+P398+P412+P423+P432</f>
        <v>0</v>
      </c>
      <c r="Q165" s="69"/>
      <c r="R165" s="156">
        <f>R166+R244+R313+R336+R360+R398+R412+R423+R432</f>
        <v>0</v>
      </c>
      <c r="S165" s="69"/>
      <c r="T165" s="157">
        <f>T166+T244+T313+T336+T360+T398+T412+T423+T432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8" t="s">
        <v>74</v>
      </c>
      <c r="AU165" s="18" t="s">
        <v>243</v>
      </c>
      <c r="BK165" s="158">
        <f>BK166+BK244+BK313+BK336+BK360+BK398+BK412+BK423+BK432</f>
        <v>0</v>
      </c>
    </row>
    <row r="166" spans="1:65" s="12" customFormat="1" ht="25.9" customHeight="1" x14ac:dyDescent="0.15">
      <c r="B166" s="159"/>
      <c r="C166" s="288"/>
      <c r="D166" s="160" t="s">
        <v>74</v>
      </c>
      <c r="E166" s="161" t="s">
        <v>2856</v>
      </c>
      <c r="F166" s="161" t="s">
        <v>2857</v>
      </c>
      <c r="I166" s="162"/>
      <c r="J166" s="163">
        <f>BK166</f>
        <v>0</v>
      </c>
      <c r="L166" s="159"/>
      <c r="M166" s="164"/>
      <c r="N166" s="165"/>
      <c r="O166" s="165"/>
      <c r="P166" s="166">
        <f>P167+SUM(P168:P175)+P189+P203+P212+P232+P235+P238</f>
        <v>0</v>
      </c>
      <c r="Q166" s="165"/>
      <c r="R166" s="166">
        <f>R167+SUM(R168:R175)+R189+R203+R212+R232+R235+R238</f>
        <v>0</v>
      </c>
      <c r="S166" s="165"/>
      <c r="T166" s="167">
        <f>T167+SUM(T168:T175)+T189+T203+T212+T232+T235+T238</f>
        <v>0</v>
      </c>
      <c r="AR166" s="160" t="s">
        <v>82</v>
      </c>
      <c r="AT166" s="168" t="s">
        <v>74</v>
      </c>
      <c r="AU166" s="168" t="s">
        <v>75</v>
      </c>
      <c r="AY166" s="160" t="s">
        <v>271</v>
      </c>
      <c r="BK166" s="169">
        <f>BK167+SUM(BK168:BK175)+BK189+BK203+BK212+BK232+BK235+BK238</f>
        <v>0</v>
      </c>
    </row>
    <row r="167" spans="1:65" s="2" customFormat="1" ht="44.25" customHeight="1" x14ac:dyDescent="0.15">
      <c r="A167" s="35"/>
      <c r="B167" s="141"/>
      <c r="C167" s="271" t="s">
        <v>82</v>
      </c>
      <c r="D167" s="246" t="s">
        <v>274</v>
      </c>
      <c r="E167" s="173" t="s">
        <v>5360</v>
      </c>
      <c r="F167" s="174" t="s">
        <v>5361</v>
      </c>
      <c r="G167" s="175" t="s">
        <v>302</v>
      </c>
      <c r="H167" s="176">
        <v>1</v>
      </c>
      <c r="I167" s="177"/>
      <c r="J167" s="176">
        <f>ROUND(I167*H167,2)</f>
        <v>0</v>
      </c>
      <c r="K167" s="178"/>
      <c r="L167" s="36"/>
      <c r="M167" s="179" t="s">
        <v>1</v>
      </c>
      <c r="N167" s="180" t="s">
        <v>41</v>
      </c>
      <c r="O167" s="61"/>
      <c r="P167" s="181">
        <f>O167*H167</f>
        <v>0</v>
      </c>
      <c r="Q167" s="181">
        <v>0</v>
      </c>
      <c r="R167" s="181">
        <f>Q167*H167</f>
        <v>0</v>
      </c>
      <c r="S167" s="181">
        <v>0</v>
      </c>
      <c r="T167" s="18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278</v>
      </c>
      <c r="BM167" s="183" t="s">
        <v>88</v>
      </c>
    </row>
    <row r="168" spans="1:65" s="2" customFormat="1" ht="16.5" x14ac:dyDescent="0.1">
      <c r="A168" s="35"/>
      <c r="B168" s="36"/>
      <c r="C168" s="274"/>
      <c r="D168" s="185" t="s">
        <v>1142</v>
      </c>
      <c r="E168" s="35"/>
      <c r="F168" s="235" t="s">
        <v>1143</v>
      </c>
      <c r="G168" s="35"/>
      <c r="H168" s="35"/>
      <c r="I168" s="142"/>
      <c r="J168" s="35"/>
      <c r="K168" s="35"/>
      <c r="L168" s="36"/>
      <c r="M168" s="236"/>
      <c r="N168" s="237"/>
      <c r="O168" s="61"/>
      <c r="P168" s="61"/>
      <c r="Q168" s="61"/>
      <c r="R168" s="61"/>
      <c r="S168" s="61"/>
      <c r="T168" s="62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8" t="s">
        <v>1142</v>
      </c>
      <c r="AU168" s="18" t="s">
        <v>82</v>
      </c>
    </row>
    <row r="169" spans="1:65" s="2" customFormat="1" ht="16.5" customHeight="1" x14ac:dyDescent="0.15">
      <c r="A169" s="35"/>
      <c r="B169" s="141"/>
      <c r="C169" s="271" t="s">
        <v>88</v>
      </c>
      <c r="D169" s="172" t="s">
        <v>274</v>
      </c>
      <c r="E169" s="173" t="s">
        <v>2860</v>
      </c>
      <c r="F169" s="174" t="s">
        <v>2861</v>
      </c>
      <c r="G169" s="175" t="s">
        <v>2862</v>
      </c>
      <c r="H169" s="176">
        <v>1</v>
      </c>
      <c r="I169" s="177"/>
      <c r="J169" s="176">
        <f>ROUND(I169*H169,2)</f>
        <v>0</v>
      </c>
      <c r="K169" s="178"/>
      <c r="L169" s="36"/>
      <c r="M169" s="179" t="s">
        <v>1</v>
      </c>
      <c r="N169" s="180" t="s">
        <v>41</v>
      </c>
      <c r="O169" s="61"/>
      <c r="P169" s="181">
        <f>O169*H169</f>
        <v>0</v>
      </c>
      <c r="Q169" s="181">
        <v>0</v>
      </c>
      <c r="R169" s="181">
        <f>Q169*H169</f>
        <v>0</v>
      </c>
      <c r="S169" s="181">
        <v>0</v>
      </c>
      <c r="T169" s="18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88</v>
      </c>
      <c r="BK169" s="105">
        <f>ROUND(I169*H169,2)</f>
        <v>0</v>
      </c>
      <c r="BL169" s="18" t="s">
        <v>278</v>
      </c>
      <c r="BM169" s="183" t="s">
        <v>278</v>
      </c>
    </row>
    <row r="170" spans="1:65" s="2" customFormat="1" ht="44.25" customHeight="1" x14ac:dyDescent="0.15">
      <c r="A170" s="35"/>
      <c r="B170" s="141"/>
      <c r="C170" s="271" t="s">
        <v>286</v>
      </c>
      <c r="D170" s="246" t="s">
        <v>274</v>
      </c>
      <c r="E170" s="173" t="s">
        <v>5362</v>
      </c>
      <c r="F170" s="174" t="s">
        <v>5363</v>
      </c>
      <c r="G170" s="175" t="s">
        <v>302</v>
      </c>
      <c r="H170" s="176">
        <v>1</v>
      </c>
      <c r="I170" s="177"/>
      <c r="J170" s="176">
        <f>ROUND(I170*H170,2)</f>
        <v>0</v>
      </c>
      <c r="K170" s="178"/>
      <c r="L170" s="36"/>
      <c r="M170" s="179" t="s">
        <v>1</v>
      </c>
      <c r="N170" s="180" t="s">
        <v>41</v>
      </c>
      <c r="O170" s="61"/>
      <c r="P170" s="181">
        <f>O170*H170</f>
        <v>0</v>
      </c>
      <c r="Q170" s="181">
        <v>0</v>
      </c>
      <c r="R170" s="181">
        <f>Q170*H170</f>
        <v>0</v>
      </c>
      <c r="S170" s="181">
        <v>0</v>
      </c>
      <c r="T170" s="18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88</v>
      </c>
      <c r="BK170" s="105">
        <f>ROUND(I170*H170,2)</f>
        <v>0</v>
      </c>
      <c r="BL170" s="18" t="s">
        <v>278</v>
      </c>
      <c r="BM170" s="183" t="s">
        <v>304</v>
      </c>
    </row>
    <row r="171" spans="1:65" s="2" customFormat="1" ht="16.5" x14ac:dyDescent="0.1">
      <c r="A171" s="35"/>
      <c r="B171" s="36"/>
      <c r="C171" s="274"/>
      <c r="D171" s="185" t="s">
        <v>1142</v>
      </c>
      <c r="E171" s="35"/>
      <c r="F171" s="235" t="s">
        <v>1143</v>
      </c>
      <c r="G171" s="35"/>
      <c r="H171" s="35"/>
      <c r="I171" s="142"/>
      <c r="J171" s="35"/>
      <c r="K171" s="35"/>
      <c r="L171" s="36"/>
      <c r="M171" s="236"/>
      <c r="N171" s="237"/>
      <c r="O171" s="61"/>
      <c r="P171" s="61"/>
      <c r="Q171" s="61"/>
      <c r="R171" s="61"/>
      <c r="S171" s="61"/>
      <c r="T171" s="62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8" t="s">
        <v>1142</v>
      </c>
      <c r="AU171" s="18" t="s">
        <v>82</v>
      </c>
    </row>
    <row r="172" spans="1:65" s="2" customFormat="1" ht="16.5" customHeight="1" x14ac:dyDescent="0.15">
      <c r="A172" s="35"/>
      <c r="B172" s="141"/>
      <c r="C172" s="271" t="s">
        <v>278</v>
      </c>
      <c r="D172" s="172" t="s">
        <v>274</v>
      </c>
      <c r="E172" s="173" t="s">
        <v>2860</v>
      </c>
      <c r="F172" s="174" t="s">
        <v>2861</v>
      </c>
      <c r="G172" s="175" t="s">
        <v>2862</v>
      </c>
      <c r="H172" s="176">
        <v>1</v>
      </c>
      <c r="I172" s="177"/>
      <c r="J172" s="176">
        <f>ROUND(I172*H172,2)</f>
        <v>0</v>
      </c>
      <c r="K172" s="178"/>
      <c r="L172" s="36"/>
      <c r="M172" s="179" t="s">
        <v>1</v>
      </c>
      <c r="N172" s="180" t="s">
        <v>41</v>
      </c>
      <c r="O172" s="61"/>
      <c r="P172" s="181">
        <f>O172*H172</f>
        <v>0</v>
      </c>
      <c r="Q172" s="181">
        <v>0</v>
      </c>
      <c r="R172" s="181">
        <f>Q172*H172</f>
        <v>0</v>
      </c>
      <c r="S172" s="181">
        <v>0</v>
      </c>
      <c r="T172" s="18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82</v>
      </c>
      <c r="AY172" s="18" t="s">
        <v>271</v>
      </c>
      <c r="BE172" s="105">
        <f>IF(N172="základná",J172,0)</f>
        <v>0</v>
      </c>
      <c r="BF172" s="105">
        <f>IF(N172="znížená",J172,0)</f>
        <v>0</v>
      </c>
      <c r="BG172" s="105">
        <f>IF(N172="zákl. prenesená",J172,0)</f>
        <v>0</v>
      </c>
      <c r="BH172" s="105">
        <f>IF(N172="zníž. prenesená",J172,0)</f>
        <v>0</v>
      </c>
      <c r="BI172" s="105">
        <f>IF(N172="nulová",J172,0)</f>
        <v>0</v>
      </c>
      <c r="BJ172" s="18" t="s">
        <v>88</v>
      </c>
      <c r="BK172" s="105">
        <f>ROUND(I172*H172,2)</f>
        <v>0</v>
      </c>
      <c r="BL172" s="18" t="s">
        <v>278</v>
      </c>
      <c r="BM172" s="183" t="s">
        <v>316</v>
      </c>
    </row>
    <row r="173" spans="1:65" s="2" customFormat="1" ht="16.5" customHeight="1" x14ac:dyDescent="0.15">
      <c r="A173" s="35"/>
      <c r="B173" s="141"/>
      <c r="C173" s="271" t="s">
        <v>299</v>
      </c>
      <c r="D173" s="172" t="s">
        <v>274</v>
      </c>
      <c r="E173" s="173" t="s">
        <v>2865</v>
      </c>
      <c r="F173" s="174" t="s">
        <v>2866</v>
      </c>
      <c r="G173" s="175" t="s">
        <v>302</v>
      </c>
      <c r="H173" s="176">
        <v>4</v>
      </c>
      <c r="I173" s="177"/>
      <c r="J173" s="176">
        <f>ROUND(I173*H173,2)</f>
        <v>0</v>
      </c>
      <c r="K173" s="178"/>
      <c r="L173" s="36"/>
      <c r="M173" s="179" t="s">
        <v>1</v>
      </c>
      <c r="N173" s="180" t="s">
        <v>41</v>
      </c>
      <c r="O173" s="61"/>
      <c r="P173" s="181">
        <f>O173*H173</f>
        <v>0</v>
      </c>
      <c r="Q173" s="181">
        <v>0</v>
      </c>
      <c r="R173" s="181">
        <f>Q173*H173</f>
        <v>0</v>
      </c>
      <c r="S173" s="181">
        <v>0</v>
      </c>
      <c r="T173" s="18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82</v>
      </c>
      <c r="AY173" s="18" t="s">
        <v>271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88</v>
      </c>
      <c r="BK173" s="105">
        <f>ROUND(I173*H173,2)</f>
        <v>0</v>
      </c>
      <c r="BL173" s="18" t="s">
        <v>278</v>
      </c>
      <c r="BM173" s="183" t="s">
        <v>115</v>
      </c>
    </row>
    <row r="174" spans="1:65" s="2" customFormat="1" ht="16.5" customHeight="1" x14ac:dyDescent="0.15">
      <c r="A174" s="35"/>
      <c r="B174" s="141"/>
      <c r="C174" s="271" t="s">
        <v>304</v>
      </c>
      <c r="D174" s="172" t="s">
        <v>274</v>
      </c>
      <c r="E174" s="173" t="s">
        <v>5364</v>
      </c>
      <c r="F174" s="174" t="s">
        <v>5365</v>
      </c>
      <c r="G174" s="175" t="s">
        <v>302</v>
      </c>
      <c r="H174" s="176">
        <v>4</v>
      </c>
      <c r="I174" s="177"/>
      <c r="J174" s="176">
        <f>ROUND(I174*H174,2)</f>
        <v>0</v>
      </c>
      <c r="K174" s="178"/>
      <c r="L174" s="36"/>
      <c r="M174" s="179" t="s">
        <v>1</v>
      </c>
      <c r="N174" s="180" t="s">
        <v>41</v>
      </c>
      <c r="O174" s="61"/>
      <c r="P174" s="181">
        <f>O174*H174</f>
        <v>0</v>
      </c>
      <c r="Q174" s="181">
        <v>0</v>
      </c>
      <c r="R174" s="181">
        <f>Q174*H174</f>
        <v>0</v>
      </c>
      <c r="S174" s="181">
        <v>0</v>
      </c>
      <c r="T174" s="18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82</v>
      </c>
      <c r="AY174" s="18" t="s">
        <v>271</v>
      </c>
      <c r="BE174" s="105">
        <f>IF(N174="základná",J174,0)</f>
        <v>0</v>
      </c>
      <c r="BF174" s="105">
        <f>IF(N174="znížená",J174,0)</f>
        <v>0</v>
      </c>
      <c r="BG174" s="105">
        <f>IF(N174="zákl. prenesená",J174,0)</f>
        <v>0</v>
      </c>
      <c r="BH174" s="105">
        <f>IF(N174="zníž. prenesená",J174,0)</f>
        <v>0</v>
      </c>
      <c r="BI174" s="105">
        <f>IF(N174="nulová",J174,0)</f>
        <v>0</v>
      </c>
      <c r="BJ174" s="18" t="s">
        <v>88</v>
      </c>
      <c r="BK174" s="105">
        <f>ROUND(I174*H174,2)</f>
        <v>0</v>
      </c>
      <c r="BL174" s="18" t="s">
        <v>278</v>
      </c>
      <c r="BM174" s="183" t="s">
        <v>121</v>
      </c>
    </row>
    <row r="175" spans="1:65" s="12" customFormat="1" ht="22.9" customHeight="1" x14ac:dyDescent="0.15">
      <c r="B175" s="159"/>
      <c r="C175" s="288"/>
      <c r="D175" s="160" t="s">
        <v>74</v>
      </c>
      <c r="E175" s="170" t="s">
        <v>2869</v>
      </c>
      <c r="F175" s="170" t="s">
        <v>2870</v>
      </c>
      <c r="I175" s="162"/>
      <c r="J175" s="171">
        <f>BK175</f>
        <v>0</v>
      </c>
      <c r="L175" s="159"/>
      <c r="M175" s="164"/>
      <c r="N175" s="165"/>
      <c r="O175" s="165"/>
      <c r="P175" s="166">
        <f>SUM(P176:P188)</f>
        <v>0</v>
      </c>
      <c r="Q175" s="165"/>
      <c r="R175" s="166">
        <f>SUM(R176:R188)</f>
        <v>0</v>
      </c>
      <c r="S175" s="165"/>
      <c r="T175" s="167">
        <f>SUM(T176:T188)</f>
        <v>0</v>
      </c>
      <c r="AR175" s="160" t="s">
        <v>82</v>
      </c>
      <c r="AT175" s="168" t="s">
        <v>74</v>
      </c>
      <c r="AU175" s="168" t="s">
        <v>82</v>
      </c>
      <c r="AY175" s="160" t="s">
        <v>271</v>
      </c>
      <c r="BK175" s="169">
        <f>SUM(BK176:BK188)</f>
        <v>0</v>
      </c>
    </row>
    <row r="176" spans="1:65" s="2" customFormat="1" ht="16.5" customHeight="1" x14ac:dyDescent="0.15">
      <c r="A176" s="35"/>
      <c r="B176" s="141"/>
      <c r="C176" s="271" t="s">
        <v>310</v>
      </c>
      <c r="D176" s="172" t="s">
        <v>274</v>
      </c>
      <c r="E176" s="173" t="s">
        <v>2871</v>
      </c>
      <c r="F176" s="174" t="s">
        <v>2872</v>
      </c>
      <c r="G176" s="175" t="s">
        <v>302</v>
      </c>
      <c r="H176" s="176">
        <v>3</v>
      </c>
      <c r="I176" s="177"/>
      <c r="J176" s="176">
        <f t="shared" ref="J176:J188" si="5">ROUND(I176*H176,2)</f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ref="P176:P188" si="6">O176*H176</f>
        <v>0</v>
      </c>
      <c r="Q176" s="181">
        <v>0</v>
      </c>
      <c r="R176" s="181">
        <f t="shared" ref="R176:R188" si="7">Q176*H176</f>
        <v>0</v>
      </c>
      <c r="S176" s="181">
        <v>0</v>
      </c>
      <c r="T176" s="182">
        <f t="shared" ref="T176:T188" si="8"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88</v>
      </c>
      <c r="AY176" s="18" t="s">
        <v>271</v>
      </c>
      <c r="BE176" s="105">
        <f t="shared" ref="BE176:BE188" si="9">IF(N176="základná",J176,0)</f>
        <v>0</v>
      </c>
      <c r="BF176" s="105">
        <f t="shared" ref="BF176:BF188" si="10">IF(N176="znížená",J176,0)</f>
        <v>0</v>
      </c>
      <c r="BG176" s="105">
        <f t="shared" ref="BG176:BG188" si="11">IF(N176="zákl. prenesená",J176,0)</f>
        <v>0</v>
      </c>
      <c r="BH176" s="105">
        <f t="shared" ref="BH176:BH188" si="12">IF(N176="zníž. prenesená",J176,0)</f>
        <v>0</v>
      </c>
      <c r="BI176" s="105">
        <f t="shared" ref="BI176:BI188" si="13">IF(N176="nulová",J176,0)</f>
        <v>0</v>
      </c>
      <c r="BJ176" s="18" t="s">
        <v>88</v>
      </c>
      <c r="BK176" s="105">
        <f t="shared" ref="BK176:BK188" si="14">ROUND(I176*H176,2)</f>
        <v>0</v>
      </c>
      <c r="BL176" s="18" t="s">
        <v>278</v>
      </c>
      <c r="BM176" s="183" t="s">
        <v>127</v>
      </c>
    </row>
    <row r="177" spans="1:65" s="2" customFormat="1" ht="16.5" customHeight="1" x14ac:dyDescent="0.15">
      <c r="A177" s="35"/>
      <c r="B177" s="141"/>
      <c r="C177" s="271" t="s">
        <v>316</v>
      </c>
      <c r="D177" s="172" t="s">
        <v>274</v>
      </c>
      <c r="E177" s="173" t="s">
        <v>2873</v>
      </c>
      <c r="F177" s="174" t="s">
        <v>2874</v>
      </c>
      <c r="G177" s="175" t="s">
        <v>302</v>
      </c>
      <c r="H177" s="176">
        <v>18</v>
      </c>
      <c r="I177" s="177"/>
      <c r="J177" s="176">
        <f t="shared" si="5"/>
        <v>0</v>
      </c>
      <c r="K177" s="178"/>
      <c r="L177" s="36"/>
      <c r="M177" s="179" t="s">
        <v>1</v>
      </c>
      <c r="N177" s="180" t="s">
        <v>41</v>
      </c>
      <c r="O177" s="61"/>
      <c r="P177" s="181">
        <f t="shared" si="6"/>
        <v>0</v>
      </c>
      <c r="Q177" s="181">
        <v>0</v>
      </c>
      <c r="R177" s="181">
        <f t="shared" si="7"/>
        <v>0</v>
      </c>
      <c r="S177" s="181">
        <v>0</v>
      </c>
      <c r="T177" s="182">
        <f t="shared" si="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278</v>
      </c>
      <c r="AT177" s="183" t="s">
        <v>274</v>
      </c>
      <c r="AU177" s="183" t="s">
        <v>88</v>
      </c>
      <c r="AY177" s="18" t="s">
        <v>271</v>
      </c>
      <c r="BE177" s="105">
        <f t="shared" si="9"/>
        <v>0</v>
      </c>
      <c r="BF177" s="105">
        <f t="shared" si="10"/>
        <v>0</v>
      </c>
      <c r="BG177" s="105">
        <f t="shared" si="11"/>
        <v>0</v>
      </c>
      <c r="BH177" s="105">
        <f t="shared" si="12"/>
        <v>0</v>
      </c>
      <c r="BI177" s="105">
        <f t="shared" si="13"/>
        <v>0</v>
      </c>
      <c r="BJ177" s="18" t="s">
        <v>88</v>
      </c>
      <c r="BK177" s="105">
        <f t="shared" si="14"/>
        <v>0</v>
      </c>
      <c r="BL177" s="18" t="s">
        <v>278</v>
      </c>
      <c r="BM177" s="183" t="s">
        <v>367</v>
      </c>
    </row>
    <row r="178" spans="1:65" s="2" customFormat="1" ht="16.5" customHeight="1" x14ac:dyDescent="0.15">
      <c r="A178" s="35"/>
      <c r="B178" s="141"/>
      <c r="C178" s="271" t="s">
        <v>272</v>
      </c>
      <c r="D178" s="172" t="s">
        <v>274</v>
      </c>
      <c r="E178" s="173" t="s">
        <v>5366</v>
      </c>
      <c r="F178" s="174" t="s">
        <v>5367</v>
      </c>
      <c r="G178" s="175" t="s">
        <v>302</v>
      </c>
      <c r="H178" s="176">
        <v>9</v>
      </c>
      <c r="I178" s="177"/>
      <c r="J178" s="176">
        <f t="shared" si="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6"/>
        <v>0</v>
      </c>
      <c r="Q178" s="181">
        <v>0</v>
      </c>
      <c r="R178" s="181">
        <f t="shared" si="7"/>
        <v>0</v>
      </c>
      <c r="S178" s="181">
        <v>0</v>
      </c>
      <c r="T178" s="182">
        <f t="shared" si="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88</v>
      </c>
      <c r="AY178" s="18" t="s">
        <v>271</v>
      </c>
      <c r="BE178" s="105">
        <f t="shared" si="9"/>
        <v>0</v>
      </c>
      <c r="BF178" s="105">
        <f t="shared" si="10"/>
        <v>0</v>
      </c>
      <c r="BG178" s="105">
        <f t="shared" si="11"/>
        <v>0</v>
      </c>
      <c r="BH178" s="105">
        <f t="shared" si="12"/>
        <v>0</v>
      </c>
      <c r="BI178" s="105">
        <f t="shared" si="13"/>
        <v>0</v>
      </c>
      <c r="BJ178" s="18" t="s">
        <v>88</v>
      </c>
      <c r="BK178" s="105">
        <f t="shared" si="14"/>
        <v>0</v>
      </c>
      <c r="BL178" s="18" t="s">
        <v>278</v>
      </c>
      <c r="BM178" s="183" t="s">
        <v>379</v>
      </c>
    </row>
    <row r="179" spans="1:65" s="2" customFormat="1" ht="16.5" customHeight="1" x14ac:dyDescent="0.15">
      <c r="A179" s="35"/>
      <c r="B179" s="141"/>
      <c r="C179" s="271" t="s">
        <v>115</v>
      </c>
      <c r="D179" s="172" t="s">
        <v>274</v>
      </c>
      <c r="E179" s="173" t="s">
        <v>5368</v>
      </c>
      <c r="F179" s="174" t="s">
        <v>5369</v>
      </c>
      <c r="G179" s="175" t="s">
        <v>302</v>
      </c>
      <c r="H179" s="176">
        <v>2</v>
      </c>
      <c r="I179" s="177"/>
      <c r="J179" s="176">
        <f t="shared" si="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6"/>
        <v>0</v>
      </c>
      <c r="Q179" s="181">
        <v>0</v>
      </c>
      <c r="R179" s="181">
        <f t="shared" si="7"/>
        <v>0</v>
      </c>
      <c r="S179" s="181">
        <v>0</v>
      </c>
      <c r="T179" s="182">
        <f t="shared" si="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88</v>
      </c>
      <c r="AY179" s="18" t="s">
        <v>271</v>
      </c>
      <c r="BE179" s="105">
        <f t="shared" si="9"/>
        <v>0</v>
      </c>
      <c r="BF179" s="105">
        <f t="shared" si="10"/>
        <v>0</v>
      </c>
      <c r="BG179" s="105">
        <f t="shared" si="11"/>
        <v>0</v>
      </c>
      <c r="BH179" s="105">
        <f t="shared" si="12"/>
        <v>0</v>
      </c>
      <c r="BI179" s="105">
        <f t="shared" si="13"/>
        <v>0</v>
      </c>
      <c r="BJ179" s="18" t="s">
        <v>88</v>
      </c>
      <c r="BK179" s="105">
        <f t="shared" si="14"/>
        <v>0</v>
      </c>
      <c r="BL179" s="18" t="s">
        <v>278</v>
      </c>
      <c r="BM179" s="183" t="s">
        <v>7</v>
      </c>
    </row>
    <row r="180" spans="1:65" s="2" customFormat="1" ht="16.5" customHeight="1" x14ac:dyDescent="0.15">
      <c r="A180" s="35"/>
      <c r="B180" s="141"/>
      <c r="C180" s="271" t="s">
        <v>118</v>
      </c>
      <c r="D180" s="172" t="s">
        <v>274</v>
      </c>
      <c r="E180" s="173" t="s">
        <v>5370</v>
      </c>
      <c r="F180" s="174" t="s">
        <v>5371</v>
      </c>
      <c r="G180" s="175" t="s">
        <v>302</v>
      </c>
      <c r="H180" s="176">
        <v>2</v>
      </c>
      <c r="I180" s="177"/>
      <c r="J180" s="176">
        <f t="shared" si="5"/>
        <v>0</v>
      </c>
      <c r="K180" s="178"/>
      <c r="L180" s="36"/>
      <c r="M180" s="179" t="s">
        <v>1</v>
      </c>
      <c r="N180" s="180" t="s">
        <v>41</v>
      </c>
      <c r="O180" s="61"/>
      <c r="P180" s="181">
        <f t="shared" si="6"/>
        <v>0</v>
      </c>
      <c r="Q180" s="181">
        <v>0</v>
      </c>
      <c r="R180" s="181">
        <f t="shared" si="7"/>
        <v>0</v>
      </c>
      <c r="S180" s="181">
        <v>0</v>
      </c>
      <c r="T180" s="182">
        <f t="shared" si="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278</v>
      </c>
      <c r="AT180" s="183" t="s">
        <v>274</v>
      </c>
      <c r="AU180" s="183" t="s">
        <v>88</v>
      </c>
      <c r="AY180" s="18" t="s">
        <v>271</v>
      </c>
      <c r="BE180" s="105">
        <f t="shared" si="9"/>
        <v>0</v>
      </c>
      <c r="BF180" s="105">
        <f t="shared" si="10"/>
        <v>0</v>
      </c>
      <c r="BG180" s="105">
        <f t="shared" si="11"/>
        <v>0</v>
      </c>
      <c r="BH180" s="105">
        <f t="shared" si="12"/>
        <v>0</v>
      </c>
      <c r="BI180" s="105">
        <f t="shared" si="13"/>
        <v>0</v>
      </c>
      <c r="BJ180" s="18" t="s">
        <v>88</v>
      </c>
      <c r="BK180" s="105">
        <f t="shared" si="14"/>
        <v>0</v>
      </c>
      <c r="BL180" s="18" t="s">
        <v>278</v>
      </c>
      <c r="BM180" s="183" t="s">
        <v>414</v>
      </c>
    </row>
    <row r="181" spans="1:65" s="2" customFormat="1" ht="16.5" customHeight="1" x14ac:dyDescent="0.15">
      <c r="A181" s="35"/>
      <c r="B181" s="141"/>
      <c r="C181" s="271" t="s">
        <v>121</v>
      </c>
      <c r="D181" s="172" t="s">
        <v>274</v>
      </c>
      <c r="E181" s="173" t="s">
        <v>5372</v>
      </c>
      <c r="F181" s="174" t="s">
        <v>5373</v>
      </c>
      <c r="G181" s="175" t="s">
        <v>302</v>
      </c>
      <c r="H181" s="176">
        <v>9</v>
      </c>
      <c r="I181" s="177"/>
      <c r="J181" s="176">
        <f t="shared" si="5"/>
        <v>0</v>
      </c>
      <c r="K181" s="178"/>
      <c r="L181" s="36"/>
      <c r="M181" s="179" t="s">
        <v>1</v>
      </c>
      <c r="N181" s="180" t="s">
        <v>41</v>
      </c>
      <c r="O181" s="61"/>
      <c r="P181" s="181">
        <f t="shared" si="6"/>
        <v>0</v>
      </c>
      <c r="Q181" s="181">
        <v>0</v>
      </c>
      <c r="R181" s="181">
        <f t="shared" si="7"/>
        <v>0</v>
      </c>
      <c r="S181" s="181">
        <v>0</v>
      </c>
      <c r="T181" s="182">
        <f t="shared" si="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88</v>
      </c>
      <c r="AY181" s="18" t="s">
        <v>271</v>
      </c>
      <c r="BE181" s="105">
        <f t="shared" si="9"/>
        <v>0</v>
      </c>
      <c r="BF181" s="105">
        <f t="shared" si="10"/>
        <v>0</v>
      </c>
      <c r="BG181" s="105">
        <f t="shared" si="11"/>
        <v>0</v>
      </c>
      <c r="BH181" s="105">
        <f t="shared" si="12"/>
        <v>0</v>
      </c>
      <c r="BI181" s="105">
        <f t="shared" si="13"/>
        <v>0</v>
      </c>
      <c r="BJ181" s="18" t="s">
        <v>88</v>
      </c>
      <c r="BK181" s="105">
        <f t="shared" si="14"/>
        <v>0</v>
      </c>
      <c r="BL181" s="18" t="s">
        <v>278</v>
      </c>
      <c r="BM181" s="183" t="s">
        <v>424</v>
      </c>
    </row>
    <row r="182" spans="1:65" s="2" customFormat="1" ht="16.5" customHeight="1" x14ac:dyDescent="0.15">
      <c r="A182" s="35"/>
      <c r="B182" s="141"/>
      <c r="C182" s="271" t="s">
        <v>124</v>
      </c>
      <c r="D182" s="172" t="s">
        <v>274</v>
      </c>
      <c r="E182" s="173" t="s">
        <v>5374</v>
      </c>
      <c r="F182" s="174" t="s">
        <v>5375</v>
      </c>
      <c r="G182" s="175" t="s">
        <v>302</v>
      </c>
      <c r="H182" s="176">
        <v>9</v>
      </c>
      <c r="I182" s="177"/>
      <c r="J182" s="176">
        <f t="shared" si="5"/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si="6"/>
        <v>0</v>
      </c>
      <c r="Q182" s="181">
        <v>0</v>
      </c>
      <c r="R182" s="181">
        <f t="shared" si="7"/>
        <v>0</v>
      </c>
      <c r="S182" s="181">
        <v>0</v>
      </c>
      <c r="T182" s="182">
        <f t="shared" si="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88</v>
      </c>
      <c r="AY182" s="18" t="s">
        <v>271</v>
      </c>
      <c r="BE182" s="105">
        <f t="shared" si="9"/>
        <v>0</v>
      </c>
      <c r="BF182" s="105">
        <f t="shared" si="10"/>
        <v>0</v>
      </c>
      <c r="BG182" s="105">
        <f t="shared" si="11"/>
        <v>0</v>
      </c>
      <c r="BH182" s="105">
        <f t="shared" si="12"/>
        <v>0</v>
      </c>
      <c r="BI182" s="105">
        <f t="shared" si="13"/>
        <v>0</v>
      </c>
      <c r="BJ182" s="18" t="s">
        <v>88</v>
      </c>
      <c r="BK182" s="105">
        <f t="shared" si="14"/>
        <v>0</v>
      </c>
      <c r="BL182" s="18" t="s">
        <v>278</v>
      </c>
      <c r="BM182" s="183" t="s">
        <v>433</v>
      </c>
    </row>
    <row r="183" spans="1:65" s="2" customFormat="1" ht="16.5" customHeight="1" x14ac:dyDescent="0.15">
      <c r="A183" s="35"/>
      <c r="B183" s="141"/>
      <c r="C183" s="271" t="s">
        <v>127</v>
      </c>
      <c r="D183" s="172" t="s">
        <v>274</v>
      </c>
      <c r="E183" s="173" t="s">
        <v>2875</v>
      </c>
      <c r="F183" s="174" t="s">
        <v>2876</v>
      </c>
      <c r="G183" s="175" t="s">
        <v>302</v>
      </c>
      <c r="H183" s="176">
        <v>3</v>
      </c>
      <c r="I183" s="177"/>
      <c r="J183" s="176">
        <f t="shared" si="5"/>
        <v>0</v>
      </c>
      <c r="K183" s="178"/>
      <c r="L183" s="36"/>
      <c r="M183" s="179" t="s">
        <v>1</v>
      </c>
      <c r="N183" s="180" t="s">
        <v>41</v>
      </c>
      <c r="O183" s="61"/>
      <c r="P183" s="181">
        <f t="shared" si="6"/>
        <v>0</v>
      </c>
      <c r="Q183" s="181">
        <v>0</v>
      </c>
      <c r="R183" s="181">
        <f t="shared" si="7"/>
        <v>0</v>
      </c>
      <c r="S183" s="181">
        <v>0</v>
      </c>
      <c r="T183" s="182">
        <f t="shared" si="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88</v>
      </c>
      <c r="AY183" s="18" t="s">
        <v>271</v>
      </c>
      <c r="BE183" s="105">
        <f t="shared" si="9"/>
        <v>0</v>
      </c>
      <c r="BF183" s="105">
        <f t="shared" si="10"/>
        <v>0</v>
      </c>
      <c r="BG183" s="105">
        <f t="shared" si="11"/>
        <v>0</v>
      </c>
      <c r="BH183" s="105">
        <f t="shared" si="12"/>
        <v>0</v>
      </c>
      <c r="BI183" s="105">
        <f t="shared" si="13"/>
        <v>0</v>
      </c>
      <c r="BJ183" s="18" t="s">
        <v>88</v>
      </c>
      <c r="BK183" s="105">
        <f t="shared" si="14"/>
        <v>0</v>
      </c>
      <c r="BL183" s="18" t="s">
        <v>278</v>
      </c>
      <c r="BM183" s="183" t="s">
        <v>441</v>
      </c>
    </row>
    <row r="184" spans="1:65" s="2" customFormat="1" ht="16.5" customHeight="1" x14ac:dyDescent="0.15">
      <c r="A184" s="35"/>
      <c r="B184" s="141"/>
      <c r="C184" s="271" t="s">
        <v>154</v>
      </c>
      <c r="D184" s="172" t="s">
        <v>274</v>
      </c>
      <c r="E184" s="173" t="s">
        <v>5376</v>
      </c>
      <c r="F184" s="174" t="s">
        <v>2878</v>
      </c>
      <c r="G184" s="175" t="s">
        <v>302</v>
      </c>
      <c r="H184" s="176">
        <v>3</v>
      </c>
      <c r="I184" s="177"/>
      <c r="J184" s="176">
        <f t="shared" si="5"/>
        <v>0</v>
      </c>
      <c r="K184" s="178"/>
      <c r="L184" s="36"/>
      <c r="M184" s="179" t="s">
        <v>1</v>
      </c>
      <c r="N184" s="180" t="s">
        <v>41</v>
      </c>
      <c r="O184" s="61"/>
      <c r="P184" s="181">
        <f t="shared" si="6"/>
        <v>0</v>
      </c>
      <c r="Q184" s="181">
        <v>0</v>
      </c>
      <c r="R184" s="181">
        <f t="shared" si="7"/>
        <v>0</v>
      </c>
      <c r="S184" s="181">
        <v>0</v>
      </c>
      <c r="T184" s="182">
        <f t="shared" si="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88</v>
      </c>
      <c r="AY184" s="18" t="s">
        <v>271</v>
      </c>
      <c r="BE184" s="105">
        <f t="shared" si="9"/>
        <v>0</v>
      </c>
      <c r="BF184" s="105">
        <f t="shared" si="10"/>
        <v>0</v>
      </c>
      <c r="BG184" s="105">
        <f t="shared" si="11"/>
        <v>0</v>
      </c>
      <c r="BH184" s="105">
        <f t="shared" si="12"/>
        <v>0</v>
      </c>
      <c r="BI184" s="105">
        <f t="shared" si="13"/>
        <v>0</v>
      </c>
      <c r="BJ184" s="18" t="s">
        <v>88</v>
      </c>
      <c r="BK184" s="105">
        <f t="shared" si="14"/>
        <v>0</v>
      </c>
      <c r="BL184" s="18" t="s">
        <v>278</v>
      </c>
      <c r="BM184" s="183" t="s">
        <v>465</v>
      </c>
    </row>
    <row r="185" spans="1:65" s="2" customFormat="1" ht="16.5" customHeight="1" x14ac:dyDescent="0.15">
      <c r="A185" s="35"/>
      <c r="B185" s="141"/>
      <c r="C185" s="271" t="s">
        <v>367</v>
      </c>
      <c r="D185" s="172" t="s">
        <v>274</v>
      </c>
      <c r="E185" s="173" t="s">
        <v>5377</v>
      </c>
      <c r="F185" s="174" t="s">
        <v>5378</v>
      </c>
      <c r="G185" s="175" t="s">
        <v>302</v>
      </c>
      <c r="H185" s="176">
        <v>3</v>
      </c>
      <c r="I185" s="177"/>
      <c r="J185" s="176">
        <f t="shared" si="5"/>
        <v>0</v>
      </c>
      <c r="K185" s="178"/>
      <c r="L185" s="36"/>
      <c r="M185" s="179" t="s">
        <v>1</v>
      </c>
      <c r="N185" s="180" t="s">
        <v>41</v>
      </c>
      <c r="O185" s="61"/>
      <c r="P185" s="181">
        <f t="shared" si="6"/>
        <v>0</v>
      </c>
      <c r="Q185" s="181">
        <v>0</v>
      </c>
      <c r="R185" s="181">
        <f t="shared" si="7"/>
        <v>0</v>
      </c>
      <c r="S185" s="181">
        <v>0</v>
      </c>
      <c r="T185" s="182">
        <f t="shared" si="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88</v>
      </c>
      <c r="AY185" s="18" t="s">
        <v>271</v>
      </c>
      <c r="BE185" s="105">
        <f t="shared" si="9"/>
        <v>0</v>
      </c>
      <c r="BF185" s="105">
        <f t="shared" si="10"/>
        <v>0</v>
      </c>
      <c r="BG185" s="105">
        <f t="shared" si="11"/>
        <v>0</v>
      </c>
      <c r="BH185" s="105">
        <f t="shared" si="12"/>
        <v>0</v>
      </c>
      <c r="BI185" s="105">
        <f t="shared" si="13"/>
        <v>0</v>
      </c>
      <c r="BJ185" s="18" t="s">
        <v>88</v>
      </c>
      <c r="BK185" s="105">
        <f t="shared" si="14"/>
        <v>0</v>
      </c>
      <c r="BL185" s="18" t="s">
        <v>278</v>
      </c>
      <c r="BM185" s="183" t="s">
        <v>478</v>
      </c>
    </row>
    <row r="186" spans="1:65" s="2" customFormat="1" ht="16.5" customHeight="1" x14ac:dyDescent="0.15">
      <c r="A186" s="35"/>
      <c r="B186" s="141"/>
      <c r="C186" s="271" t="s">
        <v>374</v>
      </c>
      <c r="D186" s="172" t="s">
        <v>274</v>
      </c>
      <c r="E186" s="173" t="s">
        <v>5379</v>
      </c>
      <c r="F186" s="174" t="s">
        <v>5380</v>
      </c>
      <c r="G186" s="175" t="s">
        <v>302</v>
      </c>
      <c r="H186" s="176">
        <v>3</v>
      </c>
      <c r="I186" s="177"/>
      <c r="J186" s="176">
        <f t="shared" si="5"/>
        <v>0</v>
      </c>
      <c r="K186" s="178"/>
      <c r="L186" s="36"/>
      <c r="M186" s="179" t="s">
        <v>1</v>
      </c>
      <c r="N186" s="180" t="s">
        <v>41</v>
      </c>
      <c r="O186" s="61"/>
      <c r="P186" s="181">
        <f t="shared" si="6"/>
        <v>0</v>
      </c>
      <c r="Q186" s="181">
        <v>0</v>
      </c>
      <c r="R186" s="181">
        <f t="shared" si="7"/>
        <v>0</v>
      </c>
      <c r="S186" s="181">
        <v>0</v>
      </c>
      <c r="T186" s="182">
        <f t="shared" si="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88</v>
      </c>
      <c r="AY186" s="18" t="s">
        <v>271</v>
      </c>
      <c r="BE186" s="105">
        <f t="shared" si="9"/>
        <v>0</v>
      </c>
      <c r="BF186" s="105">
        <f t="shared" si="10"/>
        <v>0</v>
      </c>
      <c r="BG186" s="105">
        <f t="shared" si="11"/>
        <v>0</v>
      </c>
      <c r="BH186" s="105">
        <f t="shared" si="12"/>
        <v>0</v>
      </c>
      <c r="BI186" s="105">
        <f t="shared" si="13"/>
        <v>0</v>
      </c>
      <c r="BJ186" s="18" t="s">
        <v>88</v>
      </c>
      <c r="BK186" s="105">
        <f t="shared" si="14"/>
        <v>0</v>
      </c>
      <c r="BL186" s="18" t="s">
        <v>278</v>
      </c>
      <c r="BM186" s="183" t="s">
        <v>488</v>
      </c>
    </row>
    <row r="187" spans="1:65" s="2" customFormat="1" ht="16.5" customHeight="1" x14ac:dyDescent="0.15">
      <c r="A187" s="35"/>
      <c r="B187" s="141"/>
      <c r="C187" s="271" t="s">
        <v>379</v>
      </c>
      <c r="D187" s="172" t="s">
        <v>274</v>
      </c>
      <c r="E187" s="173" t="s">
        <v>5381</v>
      </c>
      <c r="F187" s="174" t="s">
        <v>5382</v>
      </c>
      <c r="G187" s="175" t="s">
        <v>302</v>
      </c>
      <c r="H187" s="176">
        <v>5</v>
      </c>
      <c r="I187" s="177"/>
      <c r="J187" s="176">
        <f t="shared" si="5"/>
        <v>0</v>
      </c>
      <c r="K187" s="178"/>
      <c r="L187" s="36"/>
      <c r="M187" s="179" t="s">
        <v>1</v>
      </c>
      <c r="N187" s="180" t="s">
        <v>41</v>
      </c>
      <c r="O187" s="61"/>
      <c r="P187" s="181">
        <f t="shared" si="6"/>
        <v>0</v>
      </c>
      <c r="Q187" s="181">
        <v>0</v>
      </c>
      <c r="R187" s="181">
        <f t="shared" si="7"/>
        <v>0</v>
      </c>
      <c r="S187" s="181">
        <v>0</v>
      </c>
      <c r="T187" s="182">
        <f t="shared" si="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88</v>
      </c>
      <c r="AY187" s="18" t="s">
        <v>271</v>
      </c>
      <c r="BE187" s="105">
        <f t="shared" si="9"/>
        <v>0</v>
      </c>
      <c r="BF187" s="105">
        <f t="shared" si="10"/>
        <v>0</v>
      </c>
      <c r="BG187" s="105">
        <f t="shared" si="11"/>
        <v>0</v>
      </c>
      <c r="BH187" s="105">
        <f t="shared" si="12"/>
        <v>0</v>
      </c>
      <c r="BI187" s="105">
        <f t="shared" si="13"/>
        <v>0</v>
      </c>
      <c r="BJ187" s="18" t="s">
        <v>88</v>
      </c>
      <c r="BK187" s="105">
        <f t="shared" si="14"/>
        <v>0</v>
      </c>
      <c r="BL187" s="18" t="s">
        <v>278</v>
      </c>
      <c r="BM187" s="183" t="s">
        <v>500</v>
      </c>
    </row>
    <row r="188" spans="1:65" s="2" customFormat="1" ht="16.5" customHeight="1" x14ac:dyDescent="0.15">
      <c r="A188" s="35"/>
      <c r="B188" s="141"/>
      <c r="C188" s="271" t="s">
        <v>384</v>
      </c>
      <c r="D188" s="172" t="s">
        <v>274</v>
      </c>
      <c r="E188" s="173" t="s">
        <v>5383</v>
      </c>
      <c r="F188" s="174" t="s">
        <v>5384</v>
      </c>
      <c r="G188" s="175" t="s">
        <v>302</v>
      </c>
      <c r="H188" s="176">
        <v>5</v>
      </c>
      <c r="I188" s="177"/>
      <c r="J188" s="176">
        <f t="shared" si="5"/>
        <v>0</v>
      </c>
      <c r="K188" s="178"/>
      <c r="L188" s="36"/>
      <c r="M188" s="179" t="s">
        <v>1</v>
      </c>
      <c r="N188" s="180" t="s">
        <v>41</v>
      </c>
      <c r="O188" s="61"/>
      <c r="P188" s="181">
        <f t="shared" si="6"/>
        <v>0</v>
      </c>
      <c r="Q188" s="181">
        <v>0</v>
      </c>
      <c r="R188" s="181">
        <f t="shared" si="7"/>
        <v>0</v>
      </c>
      <c r="S188" s="181">
        <v>0</v>
      </c>
      <c r="T188" s="182">
        <f t="shared" si="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 t="shared" si="9"/>
        <v>0</v>
      </c>
      <c r="BF188" s="105">
        <f t="shared" si="10"/>
        <v>0</v>
      </c>
      <c r="BG188" s="105">
        <f t="shared" si="11"/>
        <v>0</v>
      </c>
      <c r="BH188" s="105">
        <f t="shared" si="12"/>
        <v>0</v>
      </c>
      <c r="BI188" s="105">
        <f t="shared" si="13"/>
        <v>0</v>
      </c>
      <c r="BJ188" s="18" t="s">
        <v>88</v>
      </c>
      <c r="BK188" s="105">
        <f t="shared" si="14"/>
        <v>0</v>
      </c>
      <c r="BL188" s="18" t="s">
        <v>278</v>
      </c>
      <c r="BM188" s="183" t="s">
        <v>514</v>
      </c>
    </row>
    <row r="189" spans="1:65" s="12" customFormat="1" ht="22.9" customHeight="1" x14ac:dyDescent="0.15">
      <c r="B189" s="159"/>
      <c r="C189" s="288"/>
      <c r="D189" s="160" t="s">
        <v>74</v>
      </c>
      <c r="E189" s="170" t="s">
        <v>2883</v>
      </c>
      <c r="F189" s="170" t="s">
        <v>2884</v>
      </c>
      <c r="I189" s="162"/>
      <c r="J189" s="171">
        <f>BK189</f>
        <v>0</v>
      </c>
      <c r="L189" s="159"/>
      <c r="M189" s="164"/>
      <c r="N189" s="165"/>
      <c r="O189" s="165"/>
      <c r="P189" s="166">
        <f>SUM(P190:P202)</f>
        <v>0</v>
      </c>
      <c r="Q189" s="165"/>
      <c r="R189" s="166">
        <f>SUM(R190:R202)</f>
        <v>0</v>
      </c>
      <c r="S189" s="165"/>
      <c r="T189" s="167">
        <f>SUM(T190:T202)</f>
        <v>0</v>
      </c>
      <c r="AR189" s="160" t="s">
        <v>82</v>
      </c>
      <c r="AT189" s="168" t="s">
        <v>74</v>
      </c>
      <c r="AU189" s="168" t="s">
        <v>82</v>
      </c>
      <c r="AY189" s="160" t="s">
        <v>271</v>
      </c>
      <c r="BK189" s="169">
        <f>SUM(BK190:BK202)</f>
        <v>0</v>
      </c>
    </row>
    <row r="190" spans="1:65" s="2" customFormat="1" ht="16.5" customHeight="1" x14ac:dyDescent="0.15">
      <c r="A190" s="35"/>
      <c r="B190" s="141"/>
      <c r="C190" s="271" t="s">
        <v>7</v>
      </c>
      <c r="D190" s="172" t="s">
        <v>274</v>
      </c>
      <c r="E190" s="173" t="s">
        <v>2887</v>
      </c>
      <c r="F190" s="174" t="s">
        <v>2888</v>
      </c>
      <c r="G190" s="175" t="s">
        <v>302</v>
      </c>
      <c r="H190" s="176">
        <v>9</v>
      </c>
      <c r="I190" s="177"/>
      <c r="J190" s="176">
        <f t="shared" ref="J190:J202" si="15">ROUND(I190*H190,2)</f>
        <v>0</v>
      </c>
      <c r="K190" s="178"/>
      <c r="L190" s="36"/>
      <c r="M190" s="179" t="s">
        <v>1</v>
      </c>
      <c r="N190" s="180" t="s">
        <v>41</v>
      </c>
      <c r="O190" s="61"/>
      <c r="P190" s="181">
        <f t="shared" ref="P190:P202" si="16">O190*H190</f>
        <v>0</v>
      </c>
      <c r="Q190" s="181">
        <v>0</v>
      </c>
      <c r="R190" s="181">
        <f t="shared" ref="R190:R202" si="17">Q190*H190</f>
        <v>0</v>
      </c>
      <c r="S190" s="181">
        <v>0</v>
      </c>
      <c r="T190" s="182">
        <f t="shared" ref="T190:T202" si="18"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278</v>
      </c>
      <c r="AT190" s="183" t="s">
        <v>274</v>
      </c>
      <c r="AU190" s="183" t="s">
        <v>88</v>
      </c>
      <c r="AY190" s="18" t="s">
        <v>271</v>
      </c>
      <c r="BE190" s="105">
        <f t="shared" ref="BE190:BE202" si="19">IF(N190="základná",J190,0)</f>
        <v>0</v>
      </c>
      <c r="BF190" s="105">
        <f t="shared" ref="BF190:BF202" si="20">IF(N190="znížená",J190,0)</f>
        <v>0</v>
      </c>
      <c r="BG190" s="105">
        <f t="shared" ref="BG190:BG202" si="21">IF(N190="zákl. prenesená",J190,0)</f>
        <v>0</v>
      </c>
      <c r="BH190" s="105">
        <f t="shared" ref="BH190:BH202" si="22">IF(N190="zníž. prenesená",J190,0)</f>
        <v>0</v>
      </c>
      <c r="BI190" s="105">
        <f t="shared" ref="BI190:BI202" si="23">IF(N190="nulová",J190,0)</f>
        <v>0</v>
      </c>
      <c r="BJ190" s="18" t="s">
        <v>88</v>
      </c>
      <c r="BK190" s="105">
        <f t="shared" ref="BK190:BK202" si="24">ROUND(I190*H190,2)</f>
        <v>0</v>
      </c>
      <c r="BL190" s="18" t="s">
        <v>278</v>
      </c>
      <c r="BM190" s="183" t="s">
        <v>528</v>
      </c>
    </row>
    <row r="191" spans="1:65" s="2" customFormat="1" ht="16.5" customHeight="1" x14ac:dyDescent="0.15">
      <c r="A191" s="35"/>
      <c r="B191" s="141"/>
      <c r="C191" s="271" t="s">
        <v>409</v>
      </c>
      <c r="D191" s="172" t="s">
        <v>274</v>
      </c>
      <c r="E191" s="173" t="s">
        <v>2889</v>
      </c>
      <c r="F191" s="174" t="s">
        <v>2890</v>
      </c>
      <c r="G191" s="175" t="s">
        <v>302</v>
      </c>
      <c r="H191" s="176">
        <v>18</v>
      </c>
      <c r="I191" s="177"/>
      <c r="J191" s="176">
        <f t="shared" si="15"/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si="16"/>
        <v>0</v>
      </c>
      <c r="Q191" s="181">
        <v>0</v>
      </c>
      <c r="R191" s="181">
        <f t="shared" si="17"/>
        <v>0</v>
      </c>
      <c r="S191" s="181">
        <v>0</v>
      </c>
      <c r="T191" s="182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88</v>
      </c>
      <c r="AY191" s="18" t="s">
        <v>271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88</v>
      </c>
      <c r="BK191" s="105">
        <f t="shared" si="24"/>
        <v>0</v>
      </c>
      <c r="BL191" s="18" t="s">
        <v>278</v>
      </c>
      <c r="BM191" s="183" t="s">
        <v>542</v>
      </c>
    </row>
    <row r="192" spans="1:65" s="2" customFormat="1" ht="16.5" customHeight="1" x14ac:dyDescent="0.15">
      <c r="A192" s="35"/>
      <c r="B192" s="141"/>
      <c r="C192" s="271" t="s">
        <v>414</v>
      </c>
      <c r="D192" s="172" t="s">
        <v>274</v>
      </c>
      <c r="E192" s="173" t="s">
        <v>5385</v>
      </c>
      <c r="F192" s="174" t="s">
        <v>5386</v>
      </c>
      <c r="G192" s="175" t="s">
        <v>302</v>
      </c>
      <c r="H192" s="176">
        <v>2</v>
      </c>
      <c r="I192" s="177"/>
      <c r="J192" s="176">
        <f t="shared" si="1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16"/>
        <v>0</v>
      </c>
      <c r="Q192" s="181">
        <v>0</v>
      </c>
      <c r="R192" s="181">
        <f t="shared" si="17"/>
        <v>0</v>
      </c>
      <c r="S192" s="181">
        <v>0</v>
      </c>
      <c r="T192" s="182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88</v>
      </c>
      <c r="AY192" s="18" t="s">
        <v>271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88</v>
      </c>
      <c r="BK192" s="105">
        <f t="shared" si="24"/>
        <v>0</v>
      </c>
      <c r="BL192" s="18" t="s">
        <v>278</v>
      </c>
      <c r="BM192" s="183" t="s">
        <v>555</v>
      </c>
    </row>
    <row r="193" spans="1:65" s="2" customFormat="1" ht="16.5" customHeight="1" x14ac:dyDescent="0.15">
      <c r="A193" s="35"/>
      <c r="B193" s="141"/>
      <c r="C193" s="271" t="s">
        <v>419</v>
      </c>
      <c r="D193" s="172" t="s">
        <v>274</v>
      </c>
      <c r="E193" s="173" t="s">
        <v>5387</v>
      </c>
      <c r="F193" s="174" t="s">
        <v>5388</v>
      </c>
      <c r="G193" s="175" t="s">
        <v>302</v>
      </c>
      <c r="H193" s="176">
        <v>2</v>
      </c>
      <c r="I193" s="177"/>
      <c r="J193" s="176">
        <f t="shared" si="15"/>
        <v>0</v>
      </c>
      <c r="K193" s="178"/>
      <c r="L193" s="36"/>
      <c r="M193" s="179" t="s">
        <v>1</v>
      </c>
      <c r="N193" s="180" t="s">
        <v>41</v>
      </c>
      <c r="O193" s="61"/>
      <c r="P193" s="181">
        <f t="shared" si="16"/>
        <v>0</v>
      </c>
      <c r="Q193" s="181">
        <v>0</v>
      </c>
      <c r="R193" s="181">
        <f t="shared" si="17"/>
        <v>0</v>
      </c>
      <c r="S193" s="181">
        <v>0</v>
      </c>
      <c r="T193" s="182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278</v>
      </c>
      <c r="AT193" s="183" t="s">
        <v>274</v>
      </c>
      <c r="AU193" s="183" t="s">
        <v>88</v>
      </c>
      <c r="AY193" s="18" t="s">
        <v>271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88</v>
      </c>
      <c r="BK193" s="105">
        <f t="shared" si="24"/>
        <v>0</v>
      </c>
      <c r="BL193" s="18" t="s">
        <v>278</v>
      </c>
      <c r="BM193" s="183" t="s">
        <v>1128</v>
      </c>
    </row>
    <row r="194" spans="1:65" s="2" customFormat="1" ht="16.5" customHeight="1" x14ac:dyDescent="0.15">
      <c r="A194" s="35"/>
      <c r="B194" s="141"/>
      <c r="C194" s="271" t="s">
        <v>424</v>
      </c>
      <c r="D194" s="172" t="s">
        <v>274</v>
      </c>
      <c r="E194" s="173" t="s">
        <v>5389</v>
      </c>
      <c r="F194" s="174" t="s">
        <v>5390</v>
      </c>
      <c r="G194" s="175" t="s">
        <v>302</v>
      </c>
      <c r="H194" s="176">
        <v>4</v>
      </c>
      <c r="I194" s="177"/>
      <c r="J194" s="176">
        <f t="shared" si="15"/>
        <v>0</v>
      </c>
      <c r="K194" s="178"/>
      <c r="L194" s="36"/>
      <c r="M194" s="179" t="s">
        <v>1</v>
      </c>
      <c r="N194" s="180" t="s">
        <v>41</v>
      </c>
      <c r="O194" s="61"/>
      <c r="P194" s="181">
        <f t="shared" si="16"/>
        <v>0</v>
      </c>
      <c r="Q194" s="181">
        <v>0</v>
      </c>
      <c r="R194" s="181">
        <f t="shared" si="17"/>
        <v>0</v>
      </c>
      <c r="S194" s="181">
        <v>0</v>
      </c>
      <c r="T194" s="182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278</v>
      </c>
      <c r="AT194" s="183" t="s">
        <v>274</v>
      </c>
      <c r="AU194" s="183" t="s">
        <v>88</v>
      </c>
      <c r="AY194" s="18" t="s">
        <v>271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88</v>
      </c>
      <c r="BK194" s="105">
        <f t="shared" si="24"/>
        <v>0</v>
      </c>
      <c r="BL194" s="18" t="s">
        <v>278</v>
      </c>
      <c r="BM194" s="183" t="s">
        <v>1144</v>
      </c>
    </row>
    <row r="195" spans="1:65" s="2" customFormat="1" ht="16.5" customHeight="1" x14ac:dyDescent="0.15">
      <c r="A195" s="35"/>
      <c r="B195" s="141"/>
      <c r="C195" s="271" t="s">
        <v>428</v>
      </c>
      <c r="D195" s="172" t="s">
        <v>274</v>
      </c>
      <c r="E195" s="173" t="s">
        <v>5383</v>
      </c>
      <c r="F195" s="174" t="s">
        <v>5384</v>
      </c>
      <c r="G195" s="175" t="s">
        <v>302</v>
      </c>
      <c r="H195" s="176">
        <v>4</v>
      </c>
      <c r="I195" s="177"/>
      <c r="J195" s="176">
        <f t="shared" si="15"/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si="16"/>
        <v>0</v>
      </c>
      <c r="Q195" s="181">
        <v>0</v>
      </c>
      <c r="R195" s="181">
        <f t="shared" si="17"/>
        <v>0</v>
      </c>
      <c r="S195" s="181">
        <v>0</v>
      </c>
      <c r="T195" s="182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278</v>
      </c>
      <c r="AT195" s="183" t="s">
        <v>274</v>
      </c>
      <c r="AU195" s="183" t="s">
        <v>88</v>
      </c>
      <c r="AY195" s="18" t="s">
        <v>271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88</v>
      </c>
      <c r="BK195" s="105">
        <f t="shared" si="24"/>
        <v>0</v>
      </c>
      <c r="BL195" s="18" t="s">
        <v>278</v>
      </c>
      <c r="BM195" s="183" t="s">
        <v>1158</v>
      </c>
    </row>
    <row r="196" spans="1:65" s="2" customFormat="1" ht="16.5" customHeight="1" x14ac:dyDescent="0.15">
      <c r="A196" s="35"/>
      <c r="B196" s="141"/>
      <c r="C196" s="271" t="s">
        <v>433</v>
      </c>
      <c r="D196" s="172" t="s">
        <v>274</v>
      </c>
      <c r="E196" s="173" t="s">
        <v>5391</v>
      </c>
      <c r="F196" s="174" t="s">
        <v>5392</v>
      </c>
      <c r="G196" s="175" t="s">
        <v>302</v>
      </c>
      <c r="H196" s="176">
        <v>3</v>
      </c>
      <c r="I196" s="177"/>
      <c r="J196" s="176">
        <f t="shared" si="15"/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si="16"/>
        <v>0</v>
      </c>
      <c r="Q196" s="181">
        <v>0</v>
      </c>
      <c r="R196" s="181">
        <f t="shared" si="17"/>
        <v>0</v>
      </c>
      <c r="S196" s="181">
        <v>0</v>
      </c>
      <c r="T196" s="182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278</v>
      </c>
      <c r="AT196" s="183" t="s">
        <v>274</v>
      </c>
      <c r="AU196" s="183" t="s">
        <v>88</v>
      </c>
      <c r="AY196" s="18" t="s">
        <v>271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88</v>
      </c>
      <c r="BK196" s="105">
        <f t="shared" si="24"/>
        <v>0</v>
      </c>
      <c r="BL196" s="18" t="s">
        <v>278</v>
      </c>
      <c r="BM196" s="183" t="s">
        <v>1172</v>
      </c>
    </row>
    <row r="197" spans="1:65" s="2" customFormat="1" ht="16.5" customHeight="1" x14ac:dyDescent="0.15">
      <c r="A197" s="35"/>
      <c r="B197" s="141"/>
      <c r="C197" s="271" t="s">
        <v>437</v>
      </c>
      <c r="D197" s="172" t="s">
        <v>274</v>
      </c>
      <c r="E197" s="173" t="s">
        <v>5393</v>
      </c>
      <c r="F197" s="174" t="s">
        <v>5394</v>
      </c>
      <c r="G197" s="175" t="s">
        <v>302</v>
      </c>
      <c r="H197" s="176">
        <v>3</v>
      </c>
      <c r="I197" s="177"/>
      <c r="J197" s="176">
        <f t="shared" si="1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16"/>
        <v>0</v>
      </c>
      <c r="Q197" s="181">
        <v>0</v>
      </c>
      <c r="R197" s="181">
        <f t="shared" si="17"/>
        <v>0</v>
      </c>
      <c r="S197" s="181">
        <v>0</v>
      </c>
      <c r="T197" s="182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278</v>
      </c>
      <c r="AT197" s="183" t="s">
        <v>274</v>
      </c>
      <c r="AU197" s="183" t="s">
        <v>88</v>
      </c>
      <c r="AY197" s="18" t="s">
        <v>271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88</v>
      </c>
      <c r="BK197" s="105">
        <f t="shared" si="24"/>
        <v>0</v>
      </c>
      <c r="BL197" s="18" t="s">
        <v>278</v>
      </c>
      <c r="BM197" s="183" t="s">
        <v>1189</v>
      </c>
    </row>
    <row r="198" spans="1:65" s="2" customFormat="1" ht="16.5" customHeight="1" x14ac:dyDescent="0.15">
      <c r="A198" s="35"/>
      <c r="B198" s="141"/>
      <c r="C198" s="271" t="s">
        <v>441</v>
      </c>
      <c r="D198" s="172" t="s">
        <v>274</v>
      </c>
      <c r="E198" s="173" t="s">
        <v>2893</v>
      </c>
      <c r="F198" s="174" t="s">
        <v>2894</v>
      </c>
      <c r="G198" s="175" t="s">
        <v>302</v>
      </c>
      <c r="H198" s="176">
        <v>10</v>
      </c>
      <c r="I198" s="177"/>
      <c r="J198" s="176">
        <f t="shared" si="1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16"/>
        <v>0</v>
      </c>
      <c r="Q198" s="181">
        <v>0</v>
      </c>
      <c r="R198" s="181">
        <f t="shared" si="17"/>
        <v>0</v>
      </c>
      <c r="S198" s="181">
        <v>0</v>
      </c>
      <c r="T198" s="182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278</v>
      </c>
      <c r="AT198" s="183" t="s">
        <v>274</v>
      </c>
      <c r="AU198" s="183" t="s">
        <v>88</v>
      </c>
      <c r="AY198" s="18" t="s">
        <v>271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88</v>
      </c>
      <c r="BK198" s="105">
        <f t="shared" si="24"/>
        <v>0</v>
      </c>
      <c r="BL198" s="18" t="s">
        <v>278</v>
      </c>
      <c r="BM198" s="183" t="s">
        <v>1204</v>
      </c>
    </row>
    <row r="199" spans="1:65" s="2" customFormat="1" ht="16.5" customHeight="1" x14ac:dyDescent="0.15">
      <c r="A199" s="35"/>
      <c r="B199" s="141"/>
      <c r="C199" s="271" t="s">
        <v>458</v>
      </c>
      <c r="D199" s="172" t="s">
        <v>274</v>
      </c>
      <c r="E199" s="173" t="s">
        <v>5395</v>
      </c>
      <c r="F199" s="174" t="s">
        <v>2896</v>
      </c>
      <c r="G199" s="175" t="s">
        <v>302</v>
      </c>
      <c r="H199" s="176">
        <v>10</v>
      </c>
      <c r="I199" s="177"/>
      <c r="J199" s="176">
        <f t="shared" si="1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16"/>
        <v>0</v>
      </c>
      <c r="Q199" s="181">
        <v>0</v>
      </c>
      <c r="R199" s="181">
        <f t="shared" si="17"/>
        <v>0</v>
      </c>
      <c r="S199" s="181">
        <v>0</v>
      </c>
      <c r="T199" s="182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278</v>
      </c>
      <c r="AT199" s="183" t="s">
        <v>274</v>
      </c>
      <c r="AU199" s="183" t="s">
        <v>88</v>
      </c>
      <c r="AY199" s="18" t="s">
        <v>271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88</v>
      </c>
      <c r="BK199" s="105">
        <f t="shared" si="24"/>
        <v>0</v>
      </c>
      <c r="BL199" s="18" t="s">
        <v>278</v>
      </c>
      <c r="BM199" s="183" t="s">
        <v>1216</v>
      </c>
    </row>
    <row r="200" spans="1:65" s="2" customFormat="1" ht="16.5" customHeight="1" x14ac:dyDescent="0.15">
      <c r="A200" s="35"/>
      <c r="B200" s="141"/>
      <c r="C200" s="271" t="s">
        <v>465</v>
      </c>
      <c r="D200" s="172" t="s">
        <v>274</v>
      </c>
      <c r="E200" s="173" t="s">
        <v>5396</v>
      </c>
      <c r="F200" s="174" t="s">
        <v>2898</v>
      </c>
      <c r="G200" s="175" t="s">
        <v>302</v>
      </c>
      <c r="H200" s="176">
        <v>8</v>
      </c>
      <c r="I200" s="177"/>
      <c r="J200" s="176">
        <f t="shared" si="15"/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si="16"/>
        <v>0</v>
      </c>
      <c r="Q200" s="181">
        <v>0</v>
      </c>
      <c r="R200" s="181">
        <f t="shared" si="17"/>
        <v>0</v>
      </c>
      <c r="S200" s="181">
        <v>0</v>
      </c>
      <c r="T200" s="182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278</v>
      </c>
      <c r="AT200" s="183" t="s">
        <v>274</v>
      </c>
      <c r="AU200" s="183" t="s">
        <v>88</v>
      </c>
      <c r="AY200" s="18" t="s">
        <v>271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88</v>
      </c>
      <c r="BK200" s="105">
        <f t="shared" si="24"/>
        <v>0</v>
      </c>
      <c r="BL200" s="18" t="s">
        <v>278</v>
      </c>
      <c r="BM200" s="183" t="s">
        <v>1228</v>
      </c>
    </row>
    <row r="201" spans="1:65" s="2" customFormat="1" ht="16.5" customHeight="1" x14ac:dyDescent="0.15">
      <c r="A201" s="35"/>
      <c r="B201" s="141"/>
      <c r="C201" s="271" t="s">
        <v>473</v>
      </c>
      <c r="D201" s="172" t="s">
        <v>274</v>
      </c>
      <c r="E201" s="173" t="s">
        <v>5397</v>
      </c>
      <c r="F201" s="174" t="s">
        <v>2882</v>
      </c>
      <c r="G201" s="175" t="s">
        <v>302</v>
      </c>
      <c r="H201" s="176">
        <v>8</v>
      </c>
      <c r="I201" s="177"/>
      <c r="J201" s="176">
        <f t="shared" si="1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16"/>
        <v>0</v>
      </c>
      <c r="Q201" s="181">
        <v>0</v>
      </c>
      <c r="R201" s="181">
        <f t="shared" si="17"/>
        <v>0</v>
      </c>
      <c r="S201" s="181">
        <v>0</v>
      </c>
      <c r="T201" s="182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278</v>
      </c>
      <c r="AT201" s="183" t="s">
        <v>274</v>
      </c>
      <c r="AU201" s="183" t="s">
        <v>88</v>
      </c>
      <c r="AY201" s="18" t="s">
        <v>271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88</v>
      </c>
      <c r="BK201" s="105">
        <f t="shared" si="24"/>
        <v>0</v>
      </c>
      <c r="BL201" s="18" t="s">
        <v>278</v>
      </c>
      <c r="BM201" s="183" t="s">
        <v>1238</v>
      </c>
    </row>
    <row r="202" spans="1:65" s="2" customFormat="1" ht="21.75" customHeight="1" x14ac:dyDescent="0.15">
      <c r="A202" s="35"/>
      <c r="B202" s="141"/>
      <c r="C202" s="271" t="s">
        <v>478</v>
      </c>
      <c r="D202" s="172" t="s">
        <v>274</v>
      </c>
      <c r="E202" s="173" t="s">
        <v>5398</v>
      </c>
      <c r="F202" s="174" t="s">
        <v>5399</v>
      </c>
      <c r="G202" s="175" t="s">
        <v>302</v>
      </c>
      <c r="H202" s="176">
        <v>2</v>
      </c>
      <c r="I202" s="177"/>
      <c r="J202" s="176">
        <f t="shared" si="1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16"/>
        <v>0</v>
      </c>
      <c r="Q202" s="181">
        <v>0</v>
      </c>
      <c r="R202" s="181">
        <f t="shared" si="17"/>
        <v>0</v>
      </c>
      <c r="S202" s="181">
        <v>0</v>
      </c>
      <c r="T202" s="182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278</v>
      </c>
      <c r="AT202" s="183" t="s">
        <v>274</v>
      </c>
      <c r="AU202" s="183" t="s">
        <v>88</v>
      </c>
      <c r="AY202" s="18" t="s">
        <v>271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88</v>
      </c>
      <c r="BK202" s="105">
        <f t="shared" si="24"/>
        <v>0</v>
      </c>
      <c r="BL202" s="18" t="s">
        <v>278</v>
      </c>
      <c r="BM202" s="183" t="s">
        <v>1247</v>
      </c>
    </row>
    <row r="203" spans="1:65" s="12" customFormat="1" ht="22.9" customHeight="1" x14ac:dyDescent="0.15">
      <c r="B203" s="159"/>
      <c r="C203" s="288"/>
      <c r="D203" s="160" t="s">
        <v>74</v>
      </c>
      <c r="E203" s="170" t="s">
        <v>2899</v>
      </c>
      <c r="F203" s="170" t="s">
        <v>2900</v>
      </c>
      <c r="I203" s="162"/>
      <c r="J203" s="171">
        <f>BK203</f>
        <v>0</v>
      </c>
      <c r="L203" s="159"/>
      <c r="M203" s="164"/>
      <c r="N203" s="165"/>
      <c r="O203" s="165"/>
      <c r="P203" s="166">
        <f>SUM(P204:P211)</f>
        <v>0</v>
      </c>
      <c r="Q203" s="165"/>
      <c r="R203" s="166">
        <f>SUM(R204:R211)</f>
        <v>0</v>
      </c>
      <c r="S203" s="165"/>
      <c r="T203" s="167">
        <f>SUM(T204:T211)</f>
        <v>0</v>
      </c>
      <c r="AR203" s="160" t="s">
        <v>82</v>
      </c>
      <c r="AT203" s="168" t="s">
        <v>74</v>
      </c>
      <c r="AU203" s="168" t="s">
        <v>82</v>
      </c>
      <c r="AY203" s="160" t="s">
        <v>271</v>
      </c>
      <c r="BK203" s="169">
        <f>SUM(BK204:BK211)</f>
        <v>0</v>
      </c>
    </row>
    <row r="204" spans="1:65" s="2" customFormat="1" ht="16.5" customHeight="1" x14ac:dyDescent="0.15">
      <c r="A204" s="35"/>
      <c r="B204" s="141"/>
      <c r="C204" s="271" t="s">
        <v>482</v>
      </c>
      <c r="D204" s="172" t="s">
        <v>274</v>
      </c>
      <c r="E204" s="173" t="s">
        <v>2901</v>
      </c>
      <c r="F204" s="174" t="s">
        <v>2902</v>
      </c>
      <c r="G204" s="175" t="s">
        <v>302</v>
      </c>
      <c r="H204" s="176">
        <v>27</v>
      </c>
      <c r="I204" s="177"/>
      <c r="J204" s="176">
        <f t="shared" ref="J204:J211" si="25">ROUND(I204*H204,2)</f>
        <v>0</v>
      </c>
      <c r="K204" s="178"/>
      <c r="L204" s="36"/>
      <c r="M204" s="179" t="s">
        <v>1</v>
      </c>
      <c r="N204" s="180" t="s">
        <v>41</v>
      </c>
      <c r="O204" s="61"/>
      <c r="P204" s="181">
        <f t="shared" ref="P204:P211" si="26">O204*H204</f>
        <v>0</v>
      </c>
      <c r="Q204" s="181">
        <v>0</v>
      </c>
      <c r="R204" s="181">
        <f t="shared" ref="R204:R211" si="27">Q204*H204</f>
        <v>0</v>
      </c>
      <c r="S204" s="181">
        <v>0</v>
      </c>
      <c r="T204" s="182">
        <f t="shared" ref="T204:T211" si="28"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278</v>
      </c>
      <c r="AT204" s="183" t="s">
        <v>274</v>
      </c>
      <c r="AU204" s="183" t="s">
        <v>88</v>
      </c>
      <c r="AY204" s="18" t="s">
        <v>271</v>
      </c>
      <c r="BE204" s="105">
        <f t="shared" ref="BE204:BE211" si="29">IF(N204="základná",J204,0)</f>
        <v>0</v>
      </c>
      <c r="BF204" s="105">
        <f t="shared" ref="BF204:BF211" si="30">IF(N204="znížená",J204,0)</f>
        <v>0</v>
      </c>
      <c r="BG204" s="105">
        <f t="shared" ref="BG204:BG211" si="31">IF(N204="zákl. prenesená",J204,0)</f>
        <v>0</v>
      </c>
      <c r="BH204" s="105">
        <f t="shared" ref="BH204:BH211" si="32">IF(N204="zníž. prenesená",J204,0)</f>
        <v>0</v>
      </c>
      <c r="BI204" s="105">
        <f t="shared" ref="BI204:BI211" si="33">IF(N204="nulová",J204,0)</f>
        <v>0</v>
      </c>
      <c r="BJ204" s="18" t="s">
        <v>88</v>
      </c>
      <c r="BK204" s="105">
        <f t="shared" ref="BK204:BK211" si="34">ROUND(I204*H204,2)</f>
        <v>0</v>
      </c>
      <c r="BL204" s="18" t="s">
        <v>278</v>
      </c>
      <c r="BM204" s="183" t="s">
        <v>1257</v>
      </c>
    </row>
    <row r="205" spans="1:65" s="2" customFormat="1" ht="16.5" customHeight="1" x14ac:dyDescent="0.15">
      <c r="A205" s="35"/>
      <c r="B205" s="141"/>
      <c r="C205" s="271" t="s">
        <v>488</v>
      </c>
      <c r="D205" s="172" t="s">
        <v>274</v>
      </c>
      <c r="E205" s="173" t="s">
        <v>2905</v>
      </c>
      <c r="F205" s="174" t="s">
        <v>2906</v>
      </c>
      <c r="G205" s="175" t="s">
        <v>302</v>
      </c>
      <c r="H205" s="176">
        <v>6</v>
      </c>
      <c r="I205" s="177"/>
      <c r="J205" s="176">
        <f t="shared" si="2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26"/>
        <v>0</v>
      </c>
      <c r="Q205" s="181">
        <v>0</v>
      </c>
      <c r="R205" s="181">
        <f t="shared" si="27"/>
        <v>0</v>
      </c>
      <c r="S205" s="181">
        <v>0</v>
      </c>
      <c r="T205" s="182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278</v>
      </c>
      <c r="AT205" s="183" t="s">
        <v>274</v>
      </c>
      <c r="AU205" s="183" t="s">
        <v>88</v>
      </c>
      <c r="AY205" s="18" t="s">
        <v>271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278</v>
      </c>
      <c r="BM205" s="183" t="s">
        <v>1276</v>
      </c>
    </row>
    <row r="206" spans="1:65" s="2" customFormat="1" ht="16.5" customHeight="1" x14ac:dyDescent="0.15">
      <c r="A206" s="35"/>
      <c r="B206" s="141"/>
      <c r="C206" s="271" t="s">
        <v>496</v>
      </c>
      <c r="D206" s="172" t="s">
        <v>274</v>
      </c>
      <c r="E206" s="173" t="s">
        <v>5400</v>
      </c>
      <c r="F206" s="174" t="s">
        <v>5401</v>
      </c>
      <c r="G206" s="175" t="s">
        <v>302</v>
      </c>
      <c r="H206" s="176">
        <v>1</v>
      </c>
      <c r="I206" s="177"/>
      <c r="J206" s="176">
        <f t="shared" si="25"/>
        <v>0</v>
      </c>
      <c r="K206" s="178"/>
      <c r="L206" s="36"/>
      <c r="M206" s="179" t="s">
        <v>1</v>
      </c>
      <c r="N206" s="180" t="s">
        <v>41</v>
      </c>
      <c r="O206" s="61"/>
      <c r="P206" s="181">
        <f t="shared" si="26"/>
        <v>0</v>
      </c>
      <c r="Q206" s="181">
        <v>0</v>
      </c>
      <c r="R206" s="181">
        <f t="shared" si="27"/>
        <v>0</v>
      </c>
      <c r="S206" s="181">
        <v>0</v>
      </c>
      <c r="T206" s="182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278</v>
      </c>
      <c r="AT206" s="183" t="s">
        <v>274</v>
      </c>
      <c r="AU206" s="183" t="s">
        <v>88</v>
      </c>
      <c r="AY206" s="18" t="s">
        <v>271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278</v>
      </c>
      <c r="BM206" s="183" t="s">
        <v>1285</v>
      </c>
    </row>
    <row r="207" spans="1:65" s="2" customFormat="1" ht="16.5" customHeight="1" x14ac:dyDescent="0.15">
      <c r="A207" s="35"/>
      <c r="B207" s="141"/>
      <c r="C207" s="271" t="s">
        <v>500</v>
      </c>
      <c r="D207" s="172" t="s">
        <v>274</v>
      </c>
      <c r="E207" s="173" t="s">
        <v>5402</v>
      </c>
      <c r="F207" s="174" t="s">
        <v>5403</v>
      </c>
      <c r="G207" s="175" t="s">
        <v>302</v>
      </c>
      <c r="H207" s="176">
        <v>2</v>
      </c>
      <c r="I207" s="177"/>
      <c r="J207" s="176">
        <f t="shared" si="25"/>
        <v>0</v>
      </c>
      <c r="K207" s="178"/>
      <c r="L207" s="36"/>
      <c r="M207" s="179" t="s">
        <v>1</v>
      </c>
      <c r="N207" s="180" t="s">
        <v>41</v>
      </c>
      <c r="O207" s="61"/>
      <c r="P207" s="181">
        <f t="shared" si="26"/>
        <v>0</v>
      </c>
      <c r="Q207" s="181">
        <v>0</v>
      </c>
      <c r="R207" s="181">
        <f t="shared" si="27"/>
        <v>0</v>
      </c>
      <c r="S207" s="181">
        <v>0</v>
      </c>
      <c r="T207" s="182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278</v>
      </c>
      <c r="AT207" s="183" t="s">
        <v>274</v>
      </c>
      <c r="AU207" s="183" t="s">
        <v>88</v>
      </c>
      <c r="AY207" s="18" t="s">
        <v>271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278</v>
      </c>
      <c r="BM207" s="183" t="s">
        <v>1296</v>
      </c>
    </row>
    <row r="208" spans="1:65" s="2" customFormat="1" ht="31.5" x14ac:dyDescent="0.15">
      <c r="A208" s="35"/>
      <c r="B208" s="141"/>
      <c r="C208" s="271" t="s">
        <v>507</v>
      </c>
      <c r="D208" s="289" t="s">
        <v>274</v>
      </c>
      <c r="E208" s="173" t="s">
        <v>5404</v>
      </c>
      <c r="F208" s="174" t="s">
        <v>6729</v>
      </c>
      <c r="G208" s="175" t="s">
        <v>302</v>
      </c>
      <c r="H208" s="176">
        <v>2</v>
      </c>
      <c r="I208" s="177"/>
      <c r="J208" s="176">
        <f t="shared" si="25"/>
        <v>0</v>
      </c>
      <c r="K208" s="178"/>
      <c r="L208" s="36"/>
      <c r="M208" s="179" t="s">
        <v>1</v>
      </c>
      <c r="N208" s="180" t="s">
        <v>41</v>
      </c>
      <c r="O208" s="61"/>
      <c r="P208" s="181">
        <f t="shared" si="26"/>
        <v>0</v>
      </c>
      <c r="Q208" s="181">
        <v>0</v>
      </c>
      <c r="R208" s="181">
        <f t="shared" si="27"/>
        <v>0</v>
      </c>
      <c r="S208" s="181">
        <v>0</v>
      </c>
      <c r="T208" s="182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278</v>
      </c>
      <c r="AT208" s="183" t="s">
        <v>274</v>
      </c>
      <c r="AU208" s="183" t="s">
        <v>88</v>
      </c>
      <c r="AY208" s="18" t="s">
        <v>271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278</v>
      </c>
      <c r="BM208" s="183" t="s">
        <v>1302</v>
      </c>
    </row>
    <row r="209" spans="1:65" s="2" customFormat="1" ht="16.5" customHeight="1" x14ac:dyDescent="0.15">
      <c r="A209" s="35"/>
      <c r="B209" s="141"/>
      <c r="C209" s="271" t="s">
        <v>514</v>
      </c>
      <c r="D209" s="172" t="s">
        <v>274</v>
      </c>
      <c r="E209" s="173" t="s">
        <v>5405</v>
      </c>
      <c r="F209" s="174" t="s">
        <v>5406</v>
      </c>
      <c r="G209" s="175" t="s">
        <v>302</v>
      </c>
      <c r="H209" s="176">
        <v>2</v>
      </c>
      <c r="I209" s="177"/>
      <c r="J209" s="176">
        <f t="shared" si="25"/>
        <v>0</v>
      </c>
      <c r="K209" s="178"/>
      <c r="L209" s="36"/>
      <c r="M209" s="179" t="s">
        <v>1</v>
      </c>
      <c r="N209" s="180" t="s">
        <v>41</v>
      </c>
      <c r="O209" s="61"/>
      <c r="P209" s="181">
        <f t="shared" si="26"/>
        <v>0</v>
      </c>
      <c r="Q209" s="181">
        <v>0</v>
      </c>
      <c r="R209" s="181">
        <f t="shared" si="27"/>
        <v>0</v>
      </c>
      <c r="S209" s="181">
        <v>0</v>
      </c>
      <c r="T209" s="182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278</v>
      </c>
      <c r="AT209" s="183" t="s">
        <v>274</v>
      </c>
      <c r="AU209" s="183" t="s">
        <v>88</v>
      </c>
      <c r="AY209" s="18" t="s">
        <v>271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278</v>
      </c>
      <c r="BM209" s="183" t="s">
        <v>1312</v>
      </c>
    </row>
    <row r="210" spans="1:65" s="2" customFormat="1" ht="16.5" customHeight="1" x14ac:dyDescent="0.15">
      <c r="A210" s="35"/>
      <c r="B210" s="141"/>
      <c r="C210" s="271" t="s">
        <v>519</v>
      </c>
      <c r="D210" s="172" t="s">
        <v>274</v>
      </c>
      <c r="E210" s="173" t="s">
        <v>5407</v>
      </c>
      <c r="F210" s="174" t="s">
        <v>5408</v>
      </c>
      <c r="G210" s="175" t="s">
        <v>302</v>
      </c>
      <c r="H210" s="176">
        <v>4</v>
      </c>
      <c r="I210" s="177"/>
      <c r="J210" s="176">
        <f t="shared" si="25"/>
        <v>0</v>
      </c>
      <c r="K210" s="178"/>
      <c r="L210" s="36"/>
      <c r="M210" s="179" t="s">
        <v>1</v>
      </c>
      <c r="N210" s="180" t="s">
        <v>41</v>
      </c>
      <c r="O210" s="61"/>
      <c r="P210" s="181">
        <f t="shared" si="26"/>
        <v>0</v>
      </c>
      <c r="Q210" s="181">
        <v>0</v>
      </c>
      <c r="R210" s="181">
        <f t="shared" si="27"/>
        <v>0</v>
      </c>
      <c r="S210" s="181">
        <v>0</v>
      </c>
      <c r="T210" s="182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278</v>
      </c>
      <c r="AT210" s="183" t="s">
        <v>274</v>
      </c>
      <c r="AU210" s="183" t="s">
        <v>88</v>
      </c>
      <c r="AY210" s="18" t="s">
        <v>271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278</v>
      </c>
      <c r="BM210" s="183" t="s">
        <v>1321</v>
      </c>
    </row>
    <row r="211" spans="1:65" s="2" customFormat="1" ht="16.5" customHeight="1" x14ac:dyDescent="0.15">
      <c r="A211" s="35"/>
      <c r="B211" s="141"/>
      <c r="C211" s="271" t="s">
        <v>528</v>
      </c>
      <c r="D211" s="172" t="s">
        <v>274</v>
      </c>
      <c r="E211" s="173" t="s">
        <v>5409</v>
      </c>
      <c r="F211" s="174" t="s">
        <v>5410</v>
      </c>
      <c r="G211" s="175" t="s">
        <v>302</v>
      </c>
      <c r="H211" s="176">
        <v>2</v>
      </c>
      <c r="I211" s="177"/>
      <c r="J211" s="176">
        <f t="shared" si="25"/>
        <v>0</v>
      </c>
      <c r="K211" s="178"/>
      <c r="L211" s="36"/>
      <c r="M211" s="179" t="s">
        <v>1</v>
      </c>
      <c r="N211" s="180" t="s">
        <v>41</v>
      </c>
      <c r="O211" s="61"/>
      <c r="P211" s="181">
        <f t="shared" si="26"/>
        <v>0</v>
      </c>
      <c r="Q211" s="181">
        <v>0</v>
      </c>
      <c r="R211" s="181">
        <f t="shared" si="27"/>
        <v>0</v>
      </c>
      <c r="S211" s="181">
        <v>0</v>
      </c>
      <c r="T211" s="182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278</v>
      </c>
      <c r="AT211" s="183" t="s">
        <v>274</v>
      </c>
      <c r="AU211" s="183" t="s">
        <v>88</v>
      </c>
      <c r="AY211" s="18" t="s">
        <v>271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278</v>
      </c>
      <c r="BM211" s="183" t="s">
        <v>1338</v>
      </c>
    </row>
    <row r="212" spans="1:65" s="12" customFormat="1" ht="22.9" customHeight="1" x14ac:dyDescent="0.15">
      <c r="B212" s="159"/>
      <c r="C212" s="288"/>
      <c r="D212" s="160" t="s">
        <v>74</v>
      </c>
      <c r="E212" s="170" t="s">
        <v>2909</v>
      </c>
      <c r="F212" s="170" t="s">
        <v>2910</v>
      </c>
      <c r="I212" s="162"/>
      <c r="J212" s="171">
        <f>BK212</f>
        <v>0</v>
      </c>
      <c r="L212" s="159"/>
      <c r="M212" s="164"/>
      <c r="N212" s="165"/>
      <c r="O212" s="165"/>
      <c r="P212" s="166">
        <f>SUM(P213:P231)</f>
        <v>0</v>
      </c>
      <c r="Q212" s="165"/>
      <c r="R212" s="166">
        <f>SUM(R213:R231)</f>
        <v>0</v>
      </c>
      <c r="S212" s="165"/>
      <c r="T212" s="167">
        <f>SUM(T213:T231)</f>
        <v>0</v>
      </c>
      <c r="AR212" s="160" t="s">
        <v>82</v>
      </c>
      <c r="AT212" s="168" t="s">
        <v>74</v>
      </c>
      <c r="AU212" s="168" t="s">
        <v>82</v>
      </c>
      <c r="AY212" s="160" t="s">
        <v>271</v>
      </c>
      <c r="BK212" s="169">
        <f>SUM(BK213:BK231)</f>
        <v>0</v>
      </c>
    </row>
    <row r="213" spans="1:65" s="2" customFormat="1" ht="16.5" customHeight="1" x14ac:dyDescent="0.15">
      <c r="A213" s="35"/>
      <c r="B213" s="141"/>
      <c r="C213" s="271" t="s">
        <v>535</v>
      </c>
      <c r="D213" s="172" t="s">
        <v>274</v>
      </c>
      <c r="E213" s="173" t="s">
        <v>5411</v>
      </c>
      <c r="F213" s="174" t="s">
        <v>5412</v>
      </c>
      <c r="G213" s="175" t="s">
        <v>2913</v>
      </c>
      <c r="H213" s="176">
        <v>2</v>
      </c>
      <c r="I213" s="177"/>
      <c r="J213" s="176">
        <f t="shared" ref="J213:J231" si="35">ROUND(I213*H213,2)</f>
        <v>0</v>
      </c>
      <c r="K213" s="178"/>
      <c r="L213" s="36"/>
      <c r="M213" s="179" t="s">
        <v>1</v>
      </c>
      <c r="N213" s="180" t="s">
        <v>41</v>
      </c>
      <c r="O213" s="61"/>
      <c r="P213" s="181">
        <f t="shared" ref="P213:P231" si="36">O213*H213</f>
        <v>0</v>
      </c>
      <c r="Q213" s="181">
        <v>0</v>
      </c>
      <c r="R213" s="181">
        <f t="shared" ref="R213:R231" si="37">Q213*H213</f>
        <v>0</v>
      </c>
      <c r="S213" s="181">
        <v>0</v>
      </c>
      <c r="T213" s="182">
        <f t="shared" ref="T213:T231" si="38"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278</v>
      </c>
      <c r="AT213" s="183" t="s">
        <v>274</v>
      </c>
      <c r="AU213" s="183" t="s">
        <v>88</v>
      </c>
      <c r="AY213" s="18" t="s">
        <v>271</v>
      </c>
      <c r="BE213" s="105">
        <f t="shared" ref="BE213:BE231" si="39">IF(N213="základná",J213,0)</f>
        <v>0</v>
      </c>
      <c r="BF213" s="105">
        <f t="shared" ref="BF213:BF231" si="40">IF(N213="znížená",J213,0)</f>
        <v>0</v>
      </c>
      <c r="BG213" s="105">
        <f t="shared" ref="BG213:BG231" si="41">IF(N213="zákl. prenesená",J213,0)</f>
        <v>0</v>
      </c>
      <c r="BH213" s="105">
        <f t="shared" ref="BH213:BH231" si="42">IF(N213="zníž. prenesená",J213,0)</f>
        <v>0</v>
      </c>
      <c r="BI213" s="105">
        <f t="shared" ref="BI213:BI231" si="43">IF(N213="nulová",J213,0)</f>
        <v>0</v>
      </c>
      <c r="BJ213" s="18" t="s">
        <v>88</v>
      </c>
      <c r="BK213" s="105">
        <f t="shared" ref="BK213:BK231" si="44">ROUND(I213*H213,2)</f>
        <v>0</v>
      </c>
      <c r="BL213" s="18" t="s">
        <v>278</v>
      </c>
      <c r="BM213" s="183" t="s">
        <v>1362</v>
      </c>
    </row>
    <row r="214" spans="1:65" s="2" customFormat="1" ht="16.5" customHeight="1" x14ac:dyDescent="0.15">
      <c r="A214" s="35"/>
      <c r="B214" s="141"/>
      <c r="C214" s="271" t="s">
        <v>542</v>
      </c>
      <c r="D214" s="172" t="s">
        <v>274</v>
      </c>
      <c r="E214" s="173" t="s">
        <v>2914</v>
      </c>
      <c r="F214" s="174" t="s">
        <v>2915</v>
      </c>
      <c r="G214" s="175" t="s">
        <v>2913</v>
      </c>
      <c r="H214" s="176">
        <v>28</v>
      </c>
      <c r="I214" s="177"/>
      <c r="J214" s="176">
        <f t="shared" si="35"/>
        <v>0</v>
      </c>
      <c r="K214" s="178"/>
      <c r="L214" s="36"/>
      <c r="M214" s="179" t="s">
        <v>1</v>
      </c>
      <c r="N214" s="180" t="s">
        <v>41</v>
      </c>
      <c r="O214" s="61"/>
      <c r="P214" s="181">
        <f t="shared" si="36"/>
        <v>0</v>
      </c>
      <c r="Q214" s="181">
        <v>0</v>
      </c>
      <c r="R214" s="181">
        <f t="shared" si="37"/>
        <v>0</v>
      </c>
      <c r="S214" s="181">
        <v>0</v>
      </c>
      <c r="T214" s="182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278</v>
      </c>
      <c r="AT214" s="183" t="s">
        <v>274</v>
      </c>
      <c r="AU214" s="183" t="s">
        <v>88</v>
      </c>
      <c r="AY214" s="18" t="s">
        <v>271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88</v>
      </c>
      <c r="BK214" s="105">
        <f t="shared" si="44"/>
        <v>0</v>
      </c>
      <c r="BL214" s="18" t="s">
        <v>278</v>
      </c>
      <c r="BM214" s="183" t="s">
        <v>1372</v>
      </c>
    </row>
    <row r="215" spans="1:65" s="2" customFormat="1" ht="16.5" customHeight="1" x14ac:dyDescent="0.15">
      <c r="A215" s="35"/>
      <c r="B215" s="141"/>
      <c r="C215" s="271" t="s">
        <v>550</v>
      </c>
      <c r="D215" s="172" t="s">
        <v>274</v>
      </c>
      <c r="E215" s="173" t="s">
        <v>5413</v>
      </c>
      <c r="F215" s="174" t="s">
        <v>5414</v>
      </c>
      <c r="G215" s="175" t="s">
        <v>2913</v>
      </c>
      <c r="H215" s="176">
        <v>7</v>
      </c>
      <c r="I215" s="177"/>
      <c r="J215" s="176">
        <f t="shared" si="35"/>
        <v>0</v>
      </c>
      <c r="K215" s="178"/>
      <c r="L215" s="36"/>
      <c r="M215" s="179" t="s">
        <v>1</v>
      </c>
      <c r="N215" s="180" t="s">
        <v>41</v>
      </c>
      <c r="O215" s="61"/>
      <c r="P215" s="181">
        <f t="shared" si="36"/>
        <v>0</v>
      </c>
      <c r="Q215" s="181">
        <v>0</v>
      </c>
      <c r="R215" s="181">
        <f t="shared" si="37"/>
        <v>0</v>
      </c>
      <c r="S215" s="181">
        <v>0</v>
      </c>
      <c r="T215" s="182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278</v>
      </c>
      <c r="AT215" s="183" t="s">
        <v>274</v>
      </c>
      <c r="AU215" s="183" t="s">
        <v>88</v>
      </c>
      <c r="AY215" s="18" t="s">
        <v>271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88</v>
      </c>
      <c r="BK215" s="105">
        <f t="shared" si="44"/>
        <v>0</v>
      </c>
      <c r="BL215" s="18" t="s">
        <v>278</v>
      </c>
      <c r="BM215" s="183" t="s">
        <v>1381</v>
      </c>
    </row>
    <row r="216" spans="1:65" s="2" customFormat="1" ht="16.5" customHeight="1" x14ac:dyDescent="0.15">
      <c r="A216" s="35"/>
      <c r="B216" s="141"/>
      <c r="C216" s="271" t="s">
        <v>555</v>
      </c>
      <c r="D216" s="172" t="s">
        <v>274</v>
      </c>
      <c r="E216" s="173" t="s">
        <v>2916</v>
      </c>
      <c r="F216" s="174" t="s">
        <v>2917</v>
      </c>
      <c r="G216" s="175" t="s">
        <v>2913</v>
      </c>
      <c r="H216" s="176">
        <v>52</v>
      </c>
      <c r="I216" s="177"/>
      <c r="J216" s="176">
        <f t="shared" si="35"/>
        <v>0</v>
      </c>
      <c r="K216" s="178"/>
      <c r="L216" s="36"/>
      <c r="M216" s="179" t="s">
        <v>1</v>
      </c>
      <c r="N216" s="180" t="s">
        <v>41</v>
      </c>
      <c r="O216" s="61"/>
      <c r="P216" s="181">
        <f t="shared" si="36"/>
        <v>0</v>
      </c>
      <c r="Q216" s="181">
        <v>0</v>
      </c>
      <c r="R216" s="181">
        <f t="shared" si="37"/>
        <v>0</v>
      </c>
      <c r="S216" s="181">
        <v>0</v>
      </c>
      <c r="T216" s="182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278</v>
      </c>
      <c r="AT216" s="183" t="s">
        <v>274</v>
      </c>
      <c r="AU216" s="183" t="s">
        <v>88</v>
      </c>
      <c r="AY216" s="18" t="s">
        <v>271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88</v>
      </c>
      <c r="BK216" s="105">
        <f t="shared" si="44"/>
        <v>0</v>
      </c>
      <c r="BL216" s="18" t="s">
        <v>278</v>
      </c>
      <c r="BM216" s="183" t="s">
        <v>1392</v>
      </c>
    </row>
    <row r="217" spans="1:65" s="2" customFormat="1" ht="16.5" customHeight="1" x14ac:dyDescent="0.15">
      <c r="A217" s="35"/>
      <c r="B217" s="141"/>
      <c r="C217" s="271" t="s">
        <v>684</v>
      </c>
      <c r="D217" s="172" t="s">
        <v>274</v>
      </c>
      <c r="E217" s="173" t="s">
        <v>2918</v>
      </c>
      <c r="F217" s="174" t="s">
        <v>2919</v>
      </c>
      <c r="G217" s="175" t="s">
        <v>2913</v>
      </c>
      <c r="H217" s="176">
        <v>14</v>
      </c>
      <c r="I217" s="177"/>
      <c r="J217" s="176">
        <f t="shared" si="35"/>
        <v>0</v>
      </c>
      <c r="K217" s="178"/>
      <c r="L217" s="36"/>
      <c r="M217" s="179" t="s">
        <v>1</v>
      </c>
      <c r="N217" s="180" t="s">
        <v>41</v>
      </c>
      <c r="O217" s="61"/>
      <c r="P217" s="181">
        <f t="shared" si="36"/>
        <v>0</v>
      </c>
      <c r="Q217" s="181">
        <v>0</v>
      </c>
      <c r="R217" s="181">
        <f t="shared" si="37"/>
        <v>0</v>
      </c>
      <c r="S217" s="181">
        <v>0</v>
      </c>
      <c r="T217" s="182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278</v>
      </c>
      <c r="AT217" s="183" t="s">
        <v>274</v>
      </c>
      <c r="AU217" s="183" t="s">
        <v>88</v>
      </c>
      <c r="AY217" s="18" t="s">
        <v>271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88</v>
      </c>
      <c r="BK217" s="105">
        <f t="shared" si="44"/>
        <v>0</v>
      </c>
      <c r="BL217" s="18" t="s">
        <v>278</v>
      </c>
      <c r="BM217" s="183" t="s">
        <v>1401</v>
      </c>
    </row>
    <row r="218" spans="1:65" s="2" customFormat="1" ht="16.5" customHeight="1" x14ac:dyDescent="0.15">
      <c r="A218" s="35"/>
      <c r="B218" s="141"/>
      <c r="C218" s="271" t="s">
        <v>1128</v>
      </c>
      <c r="D218" s="172" t="s">
        <v>274</v>
      </c>
      <c r="E218" s="173" t="s">
        <v>5415</v>
      </c>
      <c r="F218" s="174" t="s">
        <v>5416</v>
      </c>
      <c r="G218" s="175" t="s">
        <v>2913</v>
      </c>
      <c r="H218" s="176">
        <v>8</v>
      </c>
      <c r="I218" s="177"/>
      <c r="J218" s="176">
        <f t="shared" si="35"/>
        <v>0</v>
      </c>
      <c r="K218" s="178"/>
      <c r="L218" s="36"/>
      <c r="M218" s="179" t="s">
        <v>1</v>
      </c>
      <c r="N218" s="180" t="s">
        <v>41</v>
      </c>
      <c r="O218" s="61"/>
      <c r="P218" s="181">
        <f t="shared" si="36"/>
        <v>0</v>
      </c>
      <c r="Q218" s="181">
        <v>0</v>
      </c>
      <c r="R218" s="181">
        <f t="shared" si="37"/>
        <v>0</v>
      </c>
      <c r="S218" s="181">
        <v>0</v>
      </c>
      <c r="T218" s="182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278</v>
      </c>
      <c r="AT218" s="183" t="s">
        <v>274</v>
      </c>
      <c r="AU218" s="183" t="s">
        <v>88</v>
      </c>
      <c r="AY218" s="18" t="s">
        <v>271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88</v>
      </c>
      <c r="BK218" s="105">
        <f t="shared" si="44"/>
        <v>0</v>
      </c>
      <c r="BL218" s="18" t="s">
        <v>278</v>
      </c>
      <c r="BM218" s="183" t="s">
        <v>1411</v>
      </c>
    </row>
    <row r="219" spans="1:65" s="2" customFormat="1" ht="16.5" customHeight="1" x14ac:dyDescent="0.15">
      <c r="A219" s="35"/>
      <c r="B219" s="141"/>
      <c r="C219" s="271" t="s">
        <v>1137</v>
      </c>
      <c r="D219" s="172" t="s">
        <v>274</v>
      </c>
      <c r="E219" s="173" t="s">
        <v>5417</v>
      </c>
      <c r="F219" s="174" t="s">
        <v>5418</v>
      </c>
      <c r="G219" s="175" t="s">
        <v>2913</v>
      </c>
      <c r="H219" s="176">
        <v>20</v>
      </c>
      <c r="I219" s="177"/>
      <c r="J219" s="176">
        <f t="shared" si="35"/>
        <v>0</v>
      </c>
      <c r="K219" s="178"/>
      <c r="L219" s="36"/>
      <c r="M219" s="179" t="s">
        <v>1</v>
      </c>
      <c r="N219" s="180" t="s">
        <v>41</v>
      </c>
      <c r="O219" s="61"/>
      <c r="P219" s="181">
        <f t="shared" si="36"/>
        <v>0</v>
      </c>
      <c r="Q219" s="181">
        <v>0</v>
      </c>
      <c r="R219" s="181">
        <f t="shared" si="37"/>
        <v>0</v>
      </c>
      <c r="S219" s="181">
        <v>0</v>
      </c>
      <c r="T219" s="182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278</v>
      </c>
      <c r="AT219" s="183" t="s">
        <v>274</v>
      </c>
      <c r="AU219" s="183" t="s">
        <v>88</v>
      </c>
      <c r="AY219" s="18" t="s">
        <v>271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88</v>
      </c>
      <c r="BK219" s="105">
        <f t="shared" si="44"/>
        <v>0</v>
      </c>
      <c r="BL219" s="18" t="s">
        <v>278</v>
      </c>
      <c r="BM219" s="183" t="s">
        <v>1417</v>
      </c>
    </row>
    <row r="220" spans="1:65" s="2" customFormat="1" ht="16.5" customHeight="1" x14ac:dyDescent="0.15">
      <c r="A220" s="35"/>
      <c r="B220" s="141"/>
      <c r="C220" s="271" t="s">
        <v>1144</v>
      </c>
      <c r="D220" s="172" t="s">
        <v>274</v>
      </c>
      <c r="E220" s="173" t="s">
        <v>5419</v>
      </c>
      <c r="F220" s="174" t="s">
        <v>5420</v>
      </c>
      <c r="G220" s="175" t="s">
        <v>2913</v>
      </c>
      <c r="H220" s="176">
        <v>18</v>
      </c>
      <c r="I220" s="177"/>
      <c r="J220" s="176">
        <f t="shared" si="35"/>
        <v>0</v>
      </c>
      <c r="K220" s="178"/>
      <c r="L220" s="36"/>
      <c r="M220" s="179" t="s">
        <v>1</v>
      </c>
      <c r="N220" s="180" t="s">
        <v>41</v>
      </c>
      <c r="O220" s="61"/>
      <c r="P220" s="181">
        <f t="shared" si="36"/>
        <v>0</v>
      </c>
      <c r="Q220" s="181">
        <v>0</v>
      </c>
      <c r="R220" s="181">
        <f t="shared" si="37"/>
        <v>0</v>
      </c>
      <c r="S220" s="181">
        <v>0</v>
      </c>
      <c r="T220" s="182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278</v>
      </c>
      <c r="AT220" s="183" t="s">
        <v>274</v>
      </c>
      <c r="AU220" s="183" t="s">
        <v>88</v>
      </c>
      <c r="AY220" s="18" t="s">
        <v>271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88</v>
      </c>
      <c r="BK220" s="105">
        <f t="shared" si="44"/>
        <v>0</v>
      </c>
      <c r="BL220" s="18" t="s">
        <v>278</v>
      </c>
      <c r="BM220" s="183" t="s">
        <v>1433</v>
      </c>
    </row>
    <row r="221" spans="1:65" s="2" customFormat="1" ht="16.5" customHeight="1" x14ac:dyDescent="0.15">
      <c r="A221" s="35"/>
      <c r="B221" s="141"/>
      <c r="C221" s="271" t="s">
        <v>1154</v>
      </c>
      <c r="D221" s="172" t="s">
        <v>274</v>
      </c>
      <c r="E221" s="173" t="s">
        <v>5421</v>
      </c>
      <c r="F221" s="174" t="s">
        <v>5422</v>
      </c>
      <c r="G221" s="175" t="s">
        <v>2913</v>
      </c>
      <c r="H221" s="176">
        <v>15</v>
      </c>
      <c r="I221" s="177"/>
      <c r="J221" s="176">
        <f t="shared" si="35"/>
        <v>0</v>
      </c>
      <c r="K221" s="178"/>
      <c r="L221" s="36"/>
      <c r="M221" s="179" t="s">
        <v>1</v>
      </c>
      <c r="N221" s="180" t="s">
        <v>41</v>
      </c>
      <c r="O221" s="61"/>
      <c r="P221" s="181">
        <f t="shared" si="36"/>
        <v>0</v>
      </c>
      <c r="Q221" s="181">
        <v>0</v>
      </c>
      <c r="R221" s="181">
        <f t="shared" si="37"/>
        <v>0</v>
      </c>
      <c r="S221" s="181">
        <v>0</v>
      </c>
      <c r="T221" s="182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278</v>
      </c>
      <c r="AT221" s="183" t="s">
        <v>274</v>
      </c>
      <c r="AU221" s="183" t="s">
        <v>88</v>
      </c>
      <c r="AY221" s="18" t="s">
        <v>271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88</v>
      </c>
      <c r="BK221" s="105">
        <f t="shared" si="44"/>
        <v>0</v>
      </c>
      <c r="BL221" s="18" t="s">
        <v>278</v>
      </c>
      <c r="BM221" s="183" t="s">
        <v>1442</v>
      </c>
    </row>
    <row r="222" spans="1:65" s="2" customFormat="1" ht="16.5" customHeight="1" x14ac:dyDescent="0.15">
      <c r="A222" s="35"/>
      <c r="B222" s="141"/>
      <c r="C222" s="271" t="s">
        <v>1158</v>
      </c>
      <c r="D222" s="172" t="s">
        <v>274</v>
      </c>
      <c r="E222" s="173" t="s">
        <v>5423</v>
      </c>
      <c r="F222" s="174" t="s">
        <v>5424</v>
      </c>
      <c r="G222" s="175" t="s">
        <v>2913</v>
      </c>
      <c r="H222" s="176">
        <v>8</v>
      </c>
      <c r="I222" s="177"/>
      <c r="J222" s="176">
        <f t="shared" si="35"/>
        <v>0</v>
      </c>
      <c r="K222" s="178"/>
      <c r="L222" s="36"/>
      <c r="M222" s="179" t="s">
        <v>1</v>
      </c>
      <c r="N222" s="180" t="s">
        <v>41</v>
      </c>
      <c r="O222" s="61"/>
      <c r="P222" s="181">
        <f t="shared" si="36"/>
        <v>0</v>
      </c>
      <c r="Q222" s="181">
        <v>0</v>
      </c>
      <c r="R222" s="181">
        <f t="shared" si="37"/>
        <v>0</v>
      </c>
      <c r="S222" s="181">
        <v>0</v>
      </c>
      <c r="T222" s="182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278</v>
      </c>
      <c r="AT222" s="183" t="s">
        <v>274</v>
      </c>
      <c r="AU222" s="183" t="s">
        <v>88</v>
      </c>
      <c r="AY222" s="18" t="s">
        <v>271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88</v>
      </c>
      <c r="BK222" s="105">
        <f t="shared" si="44"/>
        <v>0</v>
      </c>
      <c r="BL222" s="18" t="s">
        <v>278</v>
      </c>
      <c r="BM222" s="183" t="s">
        <v>1449</v>
      </c>
    </row>
    <row r="223" spans="1:65" s="2" customFormat="1" ht="16.5" customHeight="1" x14ac:dyDescent="0.15">
      <c r="A223" s="35"/>
      <c r="B223" s="141"/>
      <c r="C223" s="271" t="s">
        <v>1162</v>
      </c>
      <c r="D223" s="172" t="s">
        <v>274</v>
      </c>
      <c r="E223" s="173" t="s">
        <v>5425</v>
      </c>
      <c r="F223" s="174" t="s">
        <v>5426</v>
      </c>
      <c r="G223" s="175" t="s">
        <v>2913</v>
      </c>
      <c r="H223" s="176">
        <v>9</v>
      </c>
      <c r="I223" s="177"/>
      <c r="J223" s="176">
        <f t="shared" si="35"/>
        <v>0</v>
      </c>
      <c r="K223" s="178"/>
      <c r="L223" s="36"/>
      <c r="M223" s="179" t="s">
        <v>1</v>
      </c>
      <c r="N223" s="180" t="s">
        <v>41</v>
      </c>
      <c r="O223" s="61"/>
      <c r="P223" s="181">
        <f t="shared" si="36"/>
        <v>0</v>
      </c>
      <c r="Q223" s="181">
        <v>0</v>
      </c>
      <c r="R223" s="181">
        <f t="shared" si="37"/>
        <v>0</v>
      </c>
      <c r="S223" s="181">
        <v>0</v>
      </c>
      <c r="T223" s="182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278</v>
      </c>
      <c r="AT223" s="183" t="s">
        <v>274</v>
      </c>
      <c r="AU223" s="183" t="s">
        <v>88</v>
      </c>
      <c r="AY223" s="18" t="s">
        <v>271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88</v>
      </c>
      <c r="BK223" s="105">
        <f t="shared" si="44"/>
        <v>0</v>
      </c>
      <c r="BL223" s="18" t="s">
        <v>278</v>
      </c>
      <c r="BM223" s="183" t="s">
        <v>1457</v>
      </c>
    </row>
    <row r="224" spans="1:65" s="2" customFormat="1" ht="16.5" customHeight="1" x14ac:dyDescent="0.15">
      <c r="A224" s="35"/>
      <c r="B224" s="141"/>
      <c r="C224" s="271" t="s">
        <v>1172</v>
      </c>
      <c r="D224" s="172" t="s">
        <v>274</v>
      </c>
      <c r="E224" s="173" t="s">
        <v>2932</v>
      </c>
      <c r="F224" s="174" t="s">
        <v>2933</v>
      </c>
      <c r="G224" s="175" t="s">
        <v>2913</v>
      </c>
      <c r="H224" s="176">
        <v>8</v>
      </c>
      <c r="I224" s="177"/>
      <c r="J224" s="176">
        <f t="shared" si="35"/>
        <v>0</v>
      </c>
      <c r="K224" s="178"/>
      <c r="L224" s="36"/>
      <c r="M224" s="179" t="s">
        <v>1</v>
      </c>
      <c r="N224" s="180" t="s">
        <v>41</v>
      </c>
      <c r="O224" s="61"/>
      <c r="P224" s="181">
        <f t="shared" si="36"/>
        <v>0</v>
      </c>
      <c r="Q224" s="181">
        <v>0</v>
      </c>
      <c r="R224" s="181">
        <f t="shared" si="37"/>
        <v>0</v>
      </c>
      <c r="S224" s="181">
        <v>0</v>
      </c>
      <c r="T224" s="182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278</v>
      </c>
      <c r="AT224" s="183" t="s">
        <v>274</v>
      </c>
      <c r="AU224" s="183" t="s">
        <v>88</v>
      </c>
      <c r="AY224" s="18" t="s">
        <v>271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88</v>
      </c>
      <c r="BK224" s="105">
        <f t="shared" si="44"/>
        <v>0</v>
      </c>
      <c r="BL224" s="18" t="s">
        <v>278</v>
      </c>
      <c r="BM224" s="183" t="s">
        <v>1469</v>
      </c>
    </row>
    <row r="225" spans="1:65" s="2" customFormat="1" ht="16.5" customHeight="1" x14ac:dyDescent="0.15">
      <c r="A225" s="35"/>
      <c r="B225" s="141"/>
      <c r="C225" s="271" t="s">
        <v>1178</v>
      </c>
      <c r="D225" s="172" t="s">
        <v>274</v>
      </c>
      <c r="E225" s="173" t="s">
        <v>5427</v>
      </c>
      <c r="F225" s="174" t="s">
        <v>5428</v>
      </c>
      <c r="G225" s="175" t="s">
        <v>2913</v>
      </c>
      <c r="H225" s="176">
        <v>18</v>
      </c>
      <c r="I225" s="177"/>
      <c r="J225" s="176">
        <f t="shared" si="35"/>
        <v>0</v>
      </c>
      <c r="K225" s="178"/>
      <c r="L225" s="36"/>
      <c r="M225" s="179" t="s">
        <v>1</v>
      </c>
      <c r="N225" s="180" t="s">
        <v>41</v>
      </c>
      <c r="O225" s="61"/>
      <c r="P225" s="181">
        <f t="shared" si="36"/>
        <v>0</v>
      </c>
      <c r="Q225" s="181">
        <v>0</v>
      </c>
      <c r="R225" s="181">
        <f t="shared" si="37"/>
        <v>0</v>
      </c>
      <c r="S225" s="181">
        <v>0</v>
      </c>
      <c r="T225" s="182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278</v>
      </c>
      <c r="AT225" s="183" t="s">
        <v>274</v>
      </c>
      <c r="AU225" s="183" t="s">
        <v>88</v>
      </c>
      <c r="AY225" s="18" t="s">
        <v>271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88</v>
      </c>
      <c r="BK225" s="105">
        <f t="shared" si="44"/>
        <v>0</v>
      </c>
      <c r="BL225" s="18" t="s">
        <v>278</v>
      </c>
      <c r="BM225" s="183" t="s">
        <v>1478</v>
      </c>
    </row>
    <row r="226" spans="1:65" s="2" customFormat="1" ht="16.5" customHeight="1" x14ac:dyDescent="0.15">
      <c r="A226" s="35"/>
      <c r="B226" s="141"/>
      <c r="C226" s="271" t="s">
        <v>1189</v>
      </c>
      <c r="D226" s="172" t="s">
        <v>274</v>
      </c>
      <c r="E226" s="173" t="s">
        <v>5429</v>
      </c>
      <c r="F226" s="174" t="s">
        <v>5430</v>
      </c>
      <c r="G226" s="175" t="s">
        <v>2913</v>
      </c>
      <c r="H226" s="176">
        <v>11</v>
      </c>
      <c r="I226" s="177"/>
      <c r="J226" s="176">
        <f t="shared" si="35"/>
        <v>0</v>
      </c>
      <c r="K226" s="178"/>
      <c r="L226" s="36"/>
      <c r="M226" s="179" t="s">
        <v>1</v>
      </c>
      <c r="N226" s="180" t="s">
        <v>41</v>
      </c>
      <c r="O226" s="61"/>
      <c r="P226" s="181">
        <f t="shared" si="36"/>
        <v>0</v>
      </c>
      <c r="Q226" s="181">
        <v>0</v>
      </c>
      <c r="R226" s="181">
        <f t="shared" si="37"/>
        <v>0</v>
      </c>
      <c r="S226" s="181">
        <v>0</v>
      </c>
      <c r="T226" s="182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278</v>
      </c>
      <c r="AT226" s="183" t="s">
        <v>274</v>
      </c>
      <c r="AU226" s="183" t="s">
        <v>88</v>
      </c>
      <c r="AY226" s="18" t="s">
        <v>271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88</v>
      </c>
      <c r="BK226" s="105">
        <f t="shared" si="44"/>
        <v>0</v>
      </c>
      <c r="BL226" s="18" t="s">
        <v>278</v>
      </c>
      <c r="BM226" s="183" t="s">
        <v>1491</v>
      </c>
    </row>
    <row r="227" spans="1:65" s="2" customFormat="1" ht="16.5" customHeight="1" x14ac:dyDescent="0.15">
      <c r="A227" s="35"/>
      <c r="B227" s="141"/>
      <c r="C227" s="271" t="s">
        <v>1197</v>
      </c>
      <c r="D227" s="172" t="s">
        <v>274</v>
      </c>
      <c r="E227" s="173" t="s">
        <v>5431</v>
      </c>
      <c r="F227" s="174" t="s">
        <v>5432</v>
      </c>
      <c r="G227" s="175" t="s">
        <v>2913</v>
      </c>
      <c r="H227" s="176">
        <v>15</v>
      </c>
      <c r="I227" s="177"/>
      <c r="J227" s="176">
        <f t="shared" si="35"/>
        <v>0</v>
      </c>
      <c r="K227" s="178"/>
      <c r="L227" s="36"/>
      <c r="M227" s="179" t="s">
        <v>1</v>
      </c>
      <c r="N227" s="180" t="s">
        <v>41</v>
      </c>
      <c r="O227" s="61"/>
      <c r="P227" s="181">
        <f t="shared" si="36"/>
        <v>0</v>
      </c>
      <c r="Q227" s="181">
        <v>0</v>
      </c>
      <c r="R227" s="181">
        <f t="shared" si="37"/>
        <v>0</v>
      </c>
      <c r="S227" s="181">
        <v>0</v>
      </c>
      <c r="T227" s="182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278</v>
      </c>
      <c r="AT227" s="183" t="s">
        <v>274</v>
      </c>
      <c r="AU227" s="183" t="s">
        <v>88</v>
      </c>
      <c r="AY227" s="18" t="s">
        <v>271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88</v>
      </c>
      <c r="BK227" s="105">
        <f t="shared" si="44"/>
        <v>0</v>
      </c>
      <c r="BL227" s="18" t="s">
        <v>278</v>
      </c>
      <c r="BM227" s="183" t="s">
        <v>1500</v>
      </c>
    </row>
    <row r="228" spans="1:65" s="2" customFormat="1" ht="16.5" customHeight="1" x14ac:dyDescent="0.15">
      <c r="A228" s="35"/>
      <c r="B228" s="141"/>
      <c r="C228" s="271" t="s">
        <v>1204</v>
      </c>
      <c r="D228" s="172" t="s">
        <v>274</v>
      </c>
      <c r="E228" s="173" t="s">
        <v>5433</v>
      </c>
      <c r="F228" s="174" t="s">
        <v>5434</v>
      </c>
      <c r="G228" s="175" t="s">
        <v>2913</v>
      </c>
      <c r="H228" s="176">
        <v>8</v>
      </c>
      <c r="I228" s="177"/>
      <c r="J228" s="176">
        <f t="shared" si="35"/>
        <v>0</v>
      </c>
      <c r="K228" s="178"/>
      <c r="L228" s="36"/>
      <c r="M228" s="179" t="s">
        <v>1</v>
      </c>
      <c r="N228" s="180" t="s">
        <v>41</v>
      </c>
      <c r="O228" s="61"/>
      <c r="P228" s="181">
        <f t="shared" si="36"/>
        <v>0</v>
      </c>
      <c r="Q228" s="181">
        <v>0</v>
      </c>
      <c r="R228" s="181">
        <f t="shared" si="37"/>
        <v>0</v>
      </c>
      <c r="S228" s="181">
        <v>0</v>
      </c>
      <c r="T228" s="182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278</v>
      </c>
      <c r="AT228" s="183" t="s">
        <v>274</v>
      </c>
      <c r="AU228" s="183" t="s">
        <v>88</v>
      </c>
      <c r="AY228" s="18" t="s">
        <v>271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88</v>
      </c>
      <c r="BK228" s="105">
        <f t="shared" si="44"/>
        <v>0</v>
      </c>
      <c r="BL228" s="18" t="s">
        <v>278</v>
      </c>
      <c r="BM228" s="183" t="s">
        <v>1508</v>
      </c>
    </row>
    <row r="229" spans="1:65" s="2" customFormat="1" ht="16.5" customHeight="1" x14ac:dyDescent="0.15">
      <c r="A229" s="35"/>
      <c r="B229" s="141"/>
      <c r="C229" s="271" t="s">
        <v>1210</v>
      </c>
      <c r="D229" s="172" t="s">
        <v>274</v>
      </c>
      <c r="E229" s="173" t="s">
        <v>5435</v>
      </c>
      <c r="F229" s="174" t="s">
        <v>5436</v>
      </c>
      <c r="G229" s="175" t="s">
        <v>2913</v>
      </c>
      <c r="H229" s="176">
        <v>3</v>
      </c>
      <c r="I229" s="177"/>
      <c r="J229" s="176">
        <f t="shared" si="35"/>
        <v>0</v>
      </c>
      <c r="K229" s="178"/>
      <c r="L229" s="36"/>
      <c r="M229" s="179" t="s">
        <v>1</v>
      </c>
      <c r="N229" s="180" t="s">
        <v>41</v>
      </c>
      <c r="O229" s="61"/>
      <c r="P229" s="181">
        <f t="shared" si="36"/>
        <v>0</v>
      </c>
      <c r="Q229" s="181">
        <v>0</v>
      </c>
      <c r="R229" s="181">
        <f t="shared" si="37"/>
        <v>0</v>
      </c>
      <c r="S229" s="181">
        <v>0</v>
      </c>
      <c r="T229" s="182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278</v>
      </c>
      <c r="AT229" s="183" t="s">
        <v>274</v>
      </c>
      <c r="AU229" s="183" t="s">
        <v>88</v>
      </c>
      <c r="AY229" s="18" t="s">
        <v>271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88</v>
      </c>
      <c r="BK229" s="105">
        <f t="shared" si="44"/>
        <v>0</v>
      </c>
      <c r="BL229" s="18" t="s">
        <v>278</v>
      </c>
      <c r="BM229" s="183" t="s">
        <v>1518</v>
      </c>
    </row>
    <row r="230" spans="1:65" s="2" customFormat="1" ht="16.5" customHeight="1" x14ac:dyDescent="0.15">
      <c r="A230" s="35"/>
      <c r="B230" s="141"/>
      <c r="C230" s="271" t="s">
        <v>1216</v>
      </c>
      <c r="D230" s="172" t="s">
        <v>274</v>
      </c>
      <c r="E230" s="173" t="s">
        <v>5437</v>
      </c>
      <c r="F230" s="174" t="s">
        <v>5438</v>
      </c>
      <c r="G230" s="175" t="s">
        <v>2913</v>
      </c>
      <c r="H230" s="176">
        <v>10</v>
      </c>
      <c r="I230" s="177"/>
      <c r="J230" s="176">
        <f t="shared" si="35"/>
        <v>0</v>
      </c>
      <c r="K230" s="178"/>
      <c r="L230" s="36"/>
      <c r="M230" s="179" t="s">
        <v>1</v>
      </c>
      <c r="N230" s="180" t="s">
        <v>41</v>
      </c>
      <c r="O230" s="61"/>
      <c r="P230" s="181">
        <f t="shared" si="36"/>
        <v>0</v>
      </c>
      <c r="Q230" s="181">
        <v>0</v>
      </c>
      <c r="R230" s="181">
        <f t="shared" si="37"/>
        <v>0</v>
      </c>
      <c r="S230" s="181">
        <v>0</v>
      </c>
      <c r="T230" s="182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278</v>
      </c>
      <c r="AT230" s="183" t="s">
        <v>274</v>
      </c>
      <c r="AU230" s="183" t="s">
        <v>88</v>
      </c>
      <c r="AY230" s="18" t="s">
        <v>271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88</v>
      </c>
      <c r="BK230" s="105">
        <f t="shared" si="44"/>
        <v>0</v>
      </c>
      <c r="BL230" s="18" t="s">
        <v>278</v>
      </c>
      <c r="BM230" s="183" t="s">
        <v>1528</v>
      </c>
    </row>
    <row r="231" spans="1:65" s="2" customFormat="1" ht="16.5" customHeight="1" x14ac:dyDescent="0.15">
      <c r="A231" s="35"/>
      <c r="B231" s="141"/>
      <c r="C231" s="271" t="s">
        <v>1222</v>
      </c>
      <c r="D231" s="172" t="s">
        <v>274</v>
      </c>
      <c r="E231" s="173" t="s">
        <v>5439</v>
      </c>
      <c r="F231" s="174" t="s">
        <v>5440</v>
      </c>
      <c r="G231" s="175" t="s">
        <v>2913</v>
      </c>
      <c r="H231" s="176">
        <v>4</v>
      </c>
      <c r="I231" s="177"/>
      <c r="J231" s="176">
        <f t="shared" si="35"/>
        <v>0</v>
      </c>
      <c r="K231" s="178"/>
      <c r="L231" s="36"/>
      <c r="M231" s="179" t="s">
        <v>1</v>
      </c>
      <c r="N231" s="180" t="s">
        <v>41</v>
      </c>
      <c r="O231" s="61"/>
      <c r="P231" s="181">
        <f t="shared" si="36"/>
        <v>0</v>
      </c>
      <c r="Q231" s="181">
        <v>0</v>
      </c>
      <c r="R231" s="181">
        <f t="shared" si="37"/>
        <v>0</v>
      </c>
      <c r="S231" s="181">
        <v>0</v>
      </c>
      <c r="T231" s="182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278</v>
      </c>
      <c r="AT231" s="183" t="s">
        <v>274</v>
      </c>
      <c r="AU231" s="183" t="s">
        <v>88</v>
      </c>
      <c r="AY231" s="18" t="s">
        <v>271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88</v>
      </c>
      <c r="BK231" s="105">
        <f t="shared" si="44"/>
        <v>0</v>
      </c>
      <c r="BL231" s="18" t="s">
        <v>278</v>
      </c>
      <c r="BM231" s="183" t="s">
        <v>1538</v>
      </c>
    </row>
    <row r="232" spans="1:65" s="12" customFormat="1" ht="22.9" customHeight="1" x14ac:dyDescent="0.15">
      <c r="B232" s="159"/>
      <c r="C232" s="288"/>
      <c r="D232" s="160" t="s">
        <v>74</v>
      </c>
      <c r="E232" s="170" t="s">
        <v>2944</v>
      </c>
      <c r="F232" s="170" t="s">
        <v>2945</v>
      </c>
      <c r="I232" s="162"/>
      <c r="J232" s="171">
        <f>BK232</f>
        <v>0</v>
      </c>
      <c r="L232" s="159"/>
      <c r="M232" s="164"/>
      <c r="N232" s="165"/>
      <c r="O232" s="165"/>
      <c r="P232" s="166">
        <f>SUM(P233:P234)</f>
        <v>0</v>
      </c>
      <c r="Q232" s="165"/>
      <c r="R232" s="166">
        <f>SUM(R233:R234)</f>
        <v>0</v>
      </c>
      <c r="S232" s="165"/>
      <c r="T232" s="167">
        <f>SUM(T233:T234)</f>
        <v>0</v>
      </c>
      <c r="AR232" s="160" t="s">
        <v>82</v>
      </c>
      <c r="AT232" s="168" t="s">
        <v>74</v>
      </c>
      <c r="AU232" s="168" t="s">
        <v>82</v>
      </c>
      <c r="AY232" s="160" t="s">
        <v>271</v>
      </c>
      <c r="BK232" s="169">
        <f>SUM(BK233:BK234)</f>
        <v>0</v>
      </c>
    </row>
    <row r="233" spans="1:65" s="2" customFormat="1" ht="16.5" customHeight="1" x14ac:dyDescent="0.15">
      <c r="A233" s="35"/>
      <c r="B233" s="141"/>
      <c r="C233" s="271" t="s">
        <v>1228</v>
      </c>
      <c r="D233" s="172" t="s">
        <v>274</v>
      </c>
      <c r="E233" s="173" t="s">
        <v>2948</v>
      </c>
      <c r="F233" s="174" t="s">
        <v>2949</v>
      </c>
      <c r="G233" s="175" t="s">
        <v>2913</v>
      </c>
      <c r="H233" s="176">
        <v>314</v>
      </c>
      <c r="I233" s="177"/>
      <c r="J233" s="176">
        <f>ROUND(I233*H233,2)</f>
        <v>0</v>
      </c>
      <c r="K233" s="178"/>
      <c r="L233" s="36"/>
      <c r="M233" s="179" t="s">
        <v>1</v>
      </c>
      <c r="N233" s="180" t="s">
        <v>41</v>
      </c>
      <c r="O233" s="61"/>
      <c r="P233" s="181">
        <f>O233*H233</f>
        <v>0</v>
      </c>
      <c r="Q233" s="181">
        <v>0</v>
      </c>
      <c r="R233" s="181">
        <f>Q233*H233</f>
        <v>0</v>
      </c>
      <c r="S233" s="181">
        <v>0</v>
      </c>
      <c r="T233" s="18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3" t="s">
        <v>278</v>
      </c>
      <c r="AT233" s="183" t="s">
        <v>274</v>
      </c>
      <c r="AU233" s="183" t="s">
        <v>88</v>
      </c>
      <c r="AY233" s="18" t="s">
        <v>271</v>
      </c>
      <c r="BE233" s="105">
        <f>IF(N233="základná",J233,0)</f>
        <v>0</v>
      </c>
      <c r="BF233" s="105">
        <f>IF(N233="znížená",J233,0)</f>
        <v>0</v>
      </c>
      <c r="BG233" s="105">
        <f>IF(N233="zákl. prenesená",J233,0)</f>
        <v>0</v>
      </c>
      <c r="BH233" s="105">
        <f>IF(N233="zníž. prenesená",J233,0)</f>
        <v>0</v>
      </c>
      <c r="BI233" s="105">
        <f>IF(N233="nulová",J233,0)</f>
        <v>0</v>
      </c>
      <c r="BJ233" s="18" t="s">
        <v>88</v>
      </c>
      <c r="BK233" s="105">
        <f>ROUND(I233*H233,2)</f>
        <v>0</v>
      </c>
      <c r="BL233" s="18" t="s">
        <v>278</v>
      </c>
      <c r="BM233" s="183" t="s">
        <v>1546</v>
      </c>
    </row>
    <row r="234" spans="1:65" s="2" customFormat="1" ht="16.5" customHeight="1" x14ac:dyDescent="0.15">
      <c r="A234" s="35"/>
      <c r="B234" s="141"/>
      <c r="C234" s="271" t="s">
        <v>1233</v>
      </c>
      <c r="D234" s="172" t="s">
        <v>274</v>
      </c>
      <c r="E234" s="173" t="s">
        <v>5441</v>
      </c>
      <c r="F234" s="174" t="s">
        <v>5442</v>
      </c>
      <c r="G234" s="175" t="s">
        <v>2913</v>
      </c>
      <c r="H234" s="176">
        <v>90</v>
      </c>
      <c r="I234" s="177"/>
      <c r="J234" s="176">
        <f>ROUND(I234*H234,2)</f>
        <v>0</v>
      </c>
      <c r="K234" s="178"/>
      <c r="L234" s="36"/>
      <c r="M234" s="179" t="s">
        <v>1</v>
      </c>
      <c r="N234" s="180" t="s">
        <v>41</v>
      </c>
      <c r="O234" s="61"/>
      <c r="P234" s="181">
        <f>O234*H234</f>
        <v>0</v>
      </c>
      <c r="Q234" s="181">
        <v>0</v>
      </c>
      <c r="R234" s="181">
        <f>Q234*H234</f>
        <v>0</v>
      </c>
      <c r="S234" s="181">
        <v>0</v>
      </c>
      <c r="T234" s="18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278</v>
      </c>
      <c r="AT234" s="183" t="s">
        <v>274</v>
      </c>
      <c r="AU234" s="183" t="s">
        <v>88</v>
      </c>
      <c r="AY234" s="18" t="s">
        <v>271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88</v>
      </c>
      <c r="BK234" s="105">
        <f>ROUND(I234*H234,2)</f>
        <v>0</v>
      </c>
      <c r="BL234" s="18" t="s">
        <v>278</v>
      </c>
      <c r="BM234" s="183" t="s">
        <v>1557</v>
      </c>
    </row>
    <row r="235" spans="1:65" s="12" customFormat="1" ht="22.9" customHeight="1" x14ac:dyDescent="0.15">
      <c r="B235" s="159"/>
      <c r="C235" s="288"/>
      <c r="D235" s="160" t="s">
        <v>74</v>
      </c>
      <c r="E235" s="170" t="s">
        <v>2954</v>
      </c>
      <c r="F235" s="170" t="s">
        <v>5443</v>
      </c>
      <c r="I235" s="162"/>
      <c r="J235" s="171">
        <f>BK235</f>
        <v>0</v>
      </c>
      <c r="L235" s="159"/>
      <c r="M235" s="164"/>
      <c r="N235" s="165"/>
      <c r="O235" s="165"/>
      <c r="P235" s="166">
        <f>SUM(P236:P237)</f>
        <v>0</v>
      </c>
      <c r="Q235" s="165"/>
      <c r="R235" s="166">
        <f>SUM(R236:R237)</f>
        <v>0</v>
      </c>
      <c r="S235" s="165"/>
      <c r="T235" s="167">
        <f>SUM(T236:T237)</f>
        <v>0</v>
      </c>
      <c r="AR235" s="160" t="s">
        <v>82</v>
      </c>
      <c r="AT235" s="168" t="s">
        <v>74</v>
      </c>
      <c r="AU235" s="168" t="s">
        <v>82</v>
      </c>
      <c r="AY235" s="160" t="s">
        <v>271</v>
      </c>
      <c r="BK235" s="169">
        <f>SUM(BK236:BK237)</f>
        <v>0</v>
      </c>
    </row>
    <row r="236" spans="1:65" s="2" customFormat="1" ht="16.5" customHeight="1" x14ac:dyDescent="0.15">
      <c r="A236" s="35"/>
      <c r="B236" s="141"/>
      <c r="C236" s="271" t="s">
        <v>1238</v>
      </c>
      <c r="D236" s="172" t="s">
        <v>274</v>
      </c>
      <c r="E236" s="173" t="s">
        <v>5444</v>
      </c>
      <c r="F236" s="174" t="s">
        <v>5445</v>
      </c>
      <c r="G236" s="175" t="s">
        <v>2913</v>
      </c>
      <c r="H236" s="176">
        <v>2</v>
      </c>
      <c r="I236" s="177"/>
      <c r="J236" s="176">
        <f>ROUND(I236*H236,2)</f>
        <v>0</v>
      </c>
      <c r="K236" s="178"/>
      <c r="L236" s="36"/>
      <c r="M236" s="179" t="s">
        <v>1</v>
      </c>
      <c r="N236" s="180" t="s">
        <v>41</v>
      </c>
      <c r="O236" s="61"/>
      <c r="P236" s="181">
        <f>O236*H236</f>
        <v>0</v>
      </c>
      <c r="Q236" s="181">
        <v>0</v>
      </c>
      <c r="R236" s="181">
        <f>Q236*H236</f>
        <v>0</v>
      </c>
      <c r="S236" s="181">
        <v>0</v>
      </c>
      <c r="T236" s="18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3" t="s">
        <v>278</v>
      </c>
      <c r="AT236" s="183" t="s">
        <v>274</v>
      </c>
      <c r="AU236" s="183" t="s">
        <v>88</v>
      </c>
      <c r="AY236" s="18" t="s">
        <v>271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88</v>
      </c>
      <c r="BK236" s="105">
        <f>ROUND(I236*H236,2)</f>
        <v>0</v>
      </c>
      <c r="BL236" s="18" t="s">
        <v>278</v>
      </c>
      <c r="BM236" s="183" t="s">
        <v>1572</v>
      </c>
    </row>
    <row r="237" spans="1:65" s="2" customFormat="1" ht="16.5" customHeight="1" x14ac:dyDescent="0.15">
      <c r="A237" s="35"/>
      <c r="B237" s="141"/>
      <c r="C237" s="271" t="s">
        <v>1243</v>
      </c>
      <c r="D237" s="172" t="s">
        <v>274</v>
      </c>
      <c r="E237" s="173" t="s">
        <v>5446</v>
      </c>
      <c r="F237" s="174" t="s">
        <v>5447</v>
      </c>
      <c r="G237" s="175" t="s">
        <v>2913</v>
      </c>
      <c r="H237" s="176">
        <v>5</v>
      </c>
      <c r="I237" s="177"/>
      <c r="J237" s="176">
        <f>ROUND(I237*H237,2)</f>
        <v>0</v>
      </c>
      <c r="K237" s="178"/>
      <c r="L237" s="36"/>
      <c r="M237" s="179" t="s">
        <v>1</v>
      </c>
      <c r="N237" s="180" t="s">
        <v>41</v>
      </c>
      <c r="O237" s="61"/>
      <c r="P237" s="181">
        <f>O237*H237</f>
        <v>0</v>
      </c>
      <c r="Q237" s="181">
        <v>0</v>
      </c>
      <c r="R237" s="181">
        <f>Q237*H237</f>
        <v>0</v>
      </c>
      <c r="S237" s="181">
        <v>0</v>
      </c>
      <c r="T237" s="18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278</v>
      </c>
      <c r="AT237" s="183" t="s">
        <v>274</v>
      </c>
      <c r="AU237" s="183" t="s">
        <v>88</v>
      </c>
      <c r="AY237" s="18" t="s">
        <v>271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88</v>
      </c>
      <c r="BK237" s="105">
        <f>ROUND(I237*H237,2)</f>
        <v>0</v>
      </c>
      <c r="BL237" s="18" t="s">
        <v>278</v>
      </c>
      <c r="BM237" s="183" t="s">
        <v>1583</v>
      </c>
    </row>
    <row r="238" spans="1:65" s="12" customFormat="1" ht="22.9" customHeight="1" x14ac:dyDescent="0.15">
      <c r="B238" s="159"/>
      <c r="C238" s="288"/>
      <c r="D238" s="160" t="s">
        <v>74</v>
      </c>
      <c r="E238" s="170" t="s">
        <v>2966</v>
      </c>
      <c r="F238" s="170" t="s">
        <v>2955</v>
      </c>
      <c r="I238" s="162"/>
      <c r="J238" s="171">
        <f>BK238</f>
        <v>0</v>
      </c>
      <c r="L238" s="159"/>
      <c r="M238" s="164"/>
      <c r="N238" s="165"/>
      <c r="O238" s="165"/>
      <c r="P238" s="166">
        <f>SUM(P239:P243)</f>
        <v>0</v>
      </c>
      <c r="Q238" s="165"/>
      <c r="R238" s="166">
        <f>SUM(R239:R243)</f>
        <v>0</v>
      </c>
      <c r="S238" s="165"/>
      <c r="T238" s="167">
        <f>SUM(T239:T243)</f>
        <v>0</v>
      </c>
      <c r="AR238" s="160" t="s">
        <v>82</v>
      </c>
      <c r="AT238" s="168" t="s">
        <v>74</v>
      </c>
      <c r="AU238" s="168" t="s">
        <v>82</v>
      </c>
      <c r="AY238" s="160" t="s">
        <v>271</v>
      </c>
      <c r="BK238" s="169">
        <f>SUM(BK239:BK243)</f>
        <v>0</v>
      </c>
    </row>
    <row r="239" spans="1:65" s="2" customFormat="1" ht="21.75" customHeight="1" x14ac:dyDescent="0.15">
      <c r="A239" s="35"/>
      <c r="B239" s="141"/>
      <c r="C239" s="271" t="s">
        <v>1247</v>
      </c>
      <c r="D239" s="172" t="s">
        <v>274</v>
      </c>
      <c r="E239" s="173" t="s">
        <v>2956</v>
      </c>
      <c r="F239" s="174" t="s">
        <v>2957</v>
      </c>
      <c r="G239" s="175" t="s">
        <v>277</v>
      </c>
      <c r="H239" s="176">
        <v>1010</v>
      </c>
      <c r="I239" s="177"/>
      <c r="J239" s="176">
        <f>ROUND(I239*H239,2)</f>
        <v>0</v>
      </c>
      <c r="K239" s="178"/>
      <c r="L239" s="36"/>
      <c r="M239" s="179" t="s">
        <v>1</v>
      </c>
      <c r="N239" s="180" t="s">
        <v>41</v>
      </c>
      <c r="O239" s="61"/>
      <c r="P239" s="181">
        <f>O239*H239</f>
        <v>0</v>
      </c>
      <c r="Q239" s="181">
        <v>0</v>
      </c>
      <c r="R239" s="181">
        <f>Q239*H239</f>
        <v>0</v>
      </c>
      <c r="S239" s="181">
        <v>0</v>
      </c>
      <c r="T239" s="18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3" t="s">
        <v>278</v>
      </c>
      <c r="AT239" s="183" t="s">
        <v>274</v>
      </c>
      <c r="AU239" s="183" t="s">
        <v>88</v>
      </c>
      <c r="AY239" s="18" t="s">
        <v>271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88</v>
      </c>
      <c r="BK239" s="105">
        <f>ROUND(I239*H239,2)</f>
        <v>0</v>
      </c>
      <c r="BL239" s="18" t="s">
        <v>278</v>
      </c>
      <c r="BM239" s="183" t="s">
        <v>1592</v>
      </c>
    </row>
    <row r="240" spans="1:65" s="2" customFormat="1" ht="16.5" customHeight="1" x14ac:dyDescent="0.15">
      <c r="A240" s="35"/>
      <c r="B240" s="141"/>
      <c r="C240" s="271" t="s">
        <v>1252</v>
      </c>
      <c r="D240" s="172" t="s">
        <v>274</v>
      </c>
      <c r="E240" s="173" t="s">
        <v>2958</v>
      </c>
      <c r="F240" s="174" t="s">
        <v>2959</v>
      </c>
      <c r="G240" s="175" t="s">
        <v>277</v>
      </c>
      <c r="H240" s="176">
        <v>540</v>
      </c>
      <c r="I240" s="177"/>
      <c r="J240" s="176">
        <f>ROUND(I240*H240,2)</f>
        <v>0</v>
      </c>
      <c r="K240" s="178"/>
      <c r="L240" s="36"/>
      <c r="M240" s="179" t="s">
        <v>1</v>
      </c>
      <c r="N240" s="180" t="s">
        <v>41</v>
      </c>
      <c r="O240" s="61"/>
      <c r="P240" s="181">
        <f>O240*H240</f>
        <v>0</v>
      </c>
      <c r="Q240" s="181">
        <v>0</v>
      </c>
      <c r="R240" s="181">
        <f>Q240*H240</f>
        <v>0</v>
      </c>
      <c r="S240" s="181">
        <v>0</v>
      </c>
      <c r="T240" s="18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278</v>
      </c>
      <c r="AT240" s="183" t="s">
        <v>274</v>
      </c>
      <c r="AU240" s="183" t="s">
        <v>88</v>
      </c>
      <c r="AY240" s="18" t="s">
        <v>271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88</v>
      </c>
      <c r="BK240" s="105">
        <f>ROUND(I240*H240,2)</f>
        <v>0</v>
      </c>
      <c r="BL240" s="18" t="s">
        <v>278</v>
      </c>
      <c r="BM240" s="183" t="s">
        <v>1602</v>
      </c>
    </row>
    <row r="241" spans="1:65" s="2" customFormat="1" ht="16.5" customHeight="1" x14ac:dyDescent="0.15">
      <c r="A241" s="35"/>
      <c r="B241" s="141"/>
      <c r="C241" s="271" t="s">
        <v>1257</v>
      </c>
      <c r="D241" s="172" t="s">
        <v>274</v>
      </c>
      <c r="E241" s="173" t="s">
        <v>5448</v>
      </c>
      <c r="F241" s="174" t="s">
        <v>5449</v>
      </c>
      <c r="G241" s="175" t="s">
        <v>277</v>
      </c>
      <c r="H241" s="176">
        <v>360</v>
      </c>
      <c r="I241" s="177"/>
      <c r="J241" s="176">
        <f>ROUND(I241*H241,2)</f>
        <v>0</v>
      </c>
      <c r="K241" s="178"/>
      <c r="L241" s="36"/>
      <c r="M241" s="179" t="s">
        <v>1</v>
      </c>
      <c r="N241" s="180" t="s">
        <v>41</v>
      </c>
      <c r="O241" s="61"/>
      <c r="P241" s="181">
        <f>O241*H241</f>
        <v>0</v>
      </c>
      <c r="Q241" s="181">
        <v>0</v>
      </c>
      <c r="R241" s="181">
        <f>Q241*H241</f>
        <v>0</v>
      </c>
      <c r="S241" s="181">
        <v>0</v>
      </c>
      <c r="T241" s="18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278</v>
      </c>
      <c r="AT241" s="183" t="s">
        <v>274</v>
      </c>
      <c r="AU241" s="183" t="s">
        <v>88</v>
      </c>
      <c r="AY241" s="18" t="s">
        <v>271</v>
      </c>
      <c r="BE241" s="105">
        <f>IF(N241="základná",J241,0)</f>
        <v>0</v>
      </c>
      <c r="BF241" s="105">
        <f>IF(N241="znížená",J241,0)</f>
        <v>0</v>
      </c>
      <c r="BG241" s="105">
        <f>IF(N241="zákl. prenesená",J241,0)</f>
        <v>0</v>
      </c>
      <c r="BH241" s="105">
        <f>IF(N241="zníž. prenesená",J241,0)</f>
        <v>0</v>
      </c>
      <c r="BI241" s="105">
        <f>IF(N241="nulová",J241,0)</f>
        <v>0</v>
      </c>
      <c r="BJ241" s="18" t="s">
        <v>88</v>
      </c>
      <c r="BK241" s="105">
        <f>ROUND(I241*H241,2)</f>
        <v>0</v>
      </c>
      <c r="BL241" s="18" t="s">
        <v>278</v>
      </c>
      <c r="BM241" s="183" t="s">
        <v>1612</v>
      </c>
    </row>
    <row r="242" spans="1:65" s="2" customFormat="1" ht="16.5" customHeight="1" x14ac:dyDescent="0.15">
      <c r="A242" s="35"/>
      <c r="B242" s="141"/>
      <c r="C242" s="271" t="s">
        <v>1264</v>
      </c>
      <c r="D242" s="172" t="s">
        <v>274</v>
      </c>
      <c r="E242" s="173" t="s">
        <v>5450</v>
      </c>
      <c r="F242" s="174" t="s">
        <v>5451</v>
      </c>
      <c r="G242" s="175" t="s">
        <v>277</v>
      </c>
      <c r="H242" s="176">
        <v>110</v>
      </c>
      <c r="I242" s="177"/>
      <c r="J242" s="176">
        <f>ROUND(I242*H242,2)</f>
        <v>0</v>
      </c>
      <c r="K242" s="178"/>
      <c r="L242" s="36"/>
      <c r="M242" s="179" t="s">
        <v>1</v>
      </c>
      <c r="N242" s="180" t="s">
        <v>41</v>
      </c>
      <c r="O242" s="61"/>
      <c r="P242" s="181">
        <f>O242*H242</f>
        <v>0</v>
      </c>
      <c r="Q242" s="181">
        <v>0</v>
      </c>
      <c r="R242" s="181">
        <f>Q242*H242</f>
        <v>0</v>
      </c>
      <c r="S242" s="181">
        <v>0</v>
      </c>
      <c r="T242" s="18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3" t="s">
        <v>278</v>
      </c>
      <c r="AT242" s="183" t="s">
        <v>274</v>
      </c>
      <c r="AU242" s="183" t="s">
        <v>88</v>
      </c>
      <c r="AY242" s="18" t="s">
        <v>271</v>
      </c>
      <c r="BE242" s="105">
        <f>IF(N242="základná",J242,0)</f>
        <v>0</v>
      </c>
      <c r="BF242" s="105">
        <f>IF(N242="znížená",J242,0)</f>
        <v>0</v>
      </c>
      <c r="BG242" s="105">
        <f>IF(N242="zákl. prenesená",J242,0)</f>
        <v>0</v>
      </c>
      <c r="BH242" s="105">
        <f>IF(N242="zníž. prenesená",J242,0)</f>
        <v>0</v>
      </c>
      <c r="BI242" s="105">
        <f>IF(N242="nulová",J242,0)</f>
        <v>0</v>
      </c>
      <c r="BJ242" s="18" t="s">
        <v>88</v>
      </c>
      <c r="BK242" s="105">
        <f>ROUND(I242*H242,2)</f>
        <v>0</v>
      </c>
      <c r="BL242" s="18" t="s">
        <v>278</v>
      </c>
      <c r="BM242" s="183" t="s">
        <v>1621</v>
      </c>
    </row>
    <row r="243" spans="1:65" s="2" customFormat="1" ht="16.5" customHeight="1" x14ac:dyDescent="0.15">
      <c r="A243" s="35"/>
      <c r="B243" s="141"/>
      <c r="C243" s="271" t="s">
        <v>1276</v>
      </c>
      <c r="D243" s="172" t="s">
        <v>274</v>
      </c>
      <c r="E243" s="173" t="s">
        <v>2964</v>
      </c>
      <c r="F243" s="174" t="s">
        <v>2965</v>
      </c>
      <c r="G243" s="175" t="s">
        <v>2862</v>
      </c>
      <c r="H243" s="176">
        <v>1</v>
      </c>
      <c r="I243" s="177"/>
      <c r="J243" s="176">
        <f>ROUND(I243*H243,2)</f>
        <v>0</v>
      </c>
      <c r="K243" s="178"/>
      <c r="L243" s="36"/>
      <c r="M243" s="179" t="s">
        <v>1</v>
      </c>
      <c r="N243" s="180" t="s">
        <v>41</v>
      </c>
      <c r="O243" s="61"/>
      <c r="P243" s="181">
        <f>O243*H243</f>
        <v>0</v>
      </c>
      <c r="Q243" s="181">
        <v>0</v>
      </c>
      <c r="R243" s="181">
        <f>Q243*H243</f>
        <v>0</v>
      </c>
      <c r="S243" s="181">
        <v>0</v>
      </c>
      <c r="T243" s="18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278</v>
      </c>
      <c r="AT243" s="183" t="s">
        <v>274</v>
      </c>
      <c r="AU243" s="183" t="s">
        <v>88</v>
      </c>
      <c r="AY243" s="18" t="s">
        <v>271</v>
      </c>
      <c r="BE243" s="105">
        <f>IF(N243="základná",J243,0)</f>
        <v>0</v>
      </c>
      <c r="BF243" s="105">
        <f>IF(N243="znížená",J243,0)</f>
        <v>0</v>
      </c>
      <c r="BG243" s="105">
        <f>IF(N243="zákl. prenesená",J243,0)</f>
        <v>0</v>
      </c>
      <c r="BH243" s="105">
        <f>IF(N243="zníž. prenesená",J243,0)</f>
        <v>0</v>
      </c>
      <c r="BI243" s="105">
        <f>IF(N243="nulová",J243,0)</f>
        <v>0</v>
      </c>
      <c r="BJ243" s="18" t="s">
        <v>88</v>
      </c>
      <c r="BK243" s="105">
        <f>ROUND(I243*H243,2)</f>
        <v>0</v>
      </c>
      <c r="BL243" s="18" t="s">
        <v>278</v>
      </c>
      <c r="BM243" s="183" t="s">
        <v>1632</v>
      </c>
    </row>
    <row r="244" spans="1:65" s="12" customFormat="1" ht="25.9" customHeight="1" x14ac:dyDescent="0.15">
      <c r="B244" s="159"/>
      <c r="C244" s="288"/>
      <c r="D244" s="160" t="s">
        <v>74</v>
      </c>
      <c r="E244" s="161" t="s">
        <v>2816</v>
      </c>
      <c r="F244" s="161" t="s">
        <v>2967</v>
      </c>
      <c r="I244" s="162"/>
      <c r="J244" s="163">
        <f>BK244</f>
        <v>0</v>
      </c>
      <c r="L244" s="159"/>
      <c r="M244" s="164"/>
      <c r="N244" s="165"/>
      <c r="O244" s="165"/>
      <c r="P244" s="166">
        <f>P245+SUM(P246:P249)+P263+P266+P287+P291+P307</f>
        <v>0</v>
      </c>
      <c r="Q244" s="165"/>
      <c r="R244" s="166">
        <f>R245+SUM(R246:R249)+R263+R266+R287+R291+R307</f>
        <v>0</v>
      </c>
      <c r="S244" s="165"/>
      <c r="T244" s="167">
        <f>T245+SUM(T246:T249)+T263+T266+T287+T291+T307</f>
        <v>0</v>
      </c>
      <c r="AR244" s="160" t="s">
        <v>82</v>
      </c>
      <c r="AT244" s="168" t="s">
        <v>74</v>
      </c>
      <c r="AU244" s="168" t="s">
        <v>75</v>
      </c>
      <c r="AY244" s="160" t="s">
        <v>271</v>
      </c>
      <c r="BK244" s="169">
        <f>BK245+SUM(BK246:BK249)+BK263+BK266+BK287+BK291+BK307</f>
        <v>0</v>
      </c>
    </row>
    <row r="245" spans="1:65" s="2" customFormat="1" ht="55.5" customHeight="1" x14ac:dyDescent="0.15">
      <c r="A245" s="35"/>
      <c r="B245" s="141"/>
      <c r="C245" s="271" t="s">
        <v>1281</v>
      </c>
      <c r="D245" s="246" t="s">
        <v>274</v>
      </c>
      <c r="E245" s="173" t="s">
        <v>2968</v>
      </c>
      <c r="F245" s="174" t="s">
        <v>2969</v>
      </c>
      <c r="G245" s="175" t="s">
        <v>302</v>
      </c>
      <c r="H245" s="176">
        <v>2</v>
      </c>
      <c r="I245" s="177"/>
      <c r="J245" s="176">
        <f>ROUND(I245*H245,2)</f>
        <v>0</v>
      </c>
      <c r="K245" s="178"/>
      <c r="L245" s="36"/>
      <c r="M245" s="179" t="s">
        <v>1</v>
      </c>
      <c r="N245" s="180" t="s">
        <v>41</v>
      </c>
      <c r="O245" s="61"/>
      <c r="P245" s="181">
        <f>O245*H245</f>
        <v>0</v>
      </c>
      <c r="Q245" s="181">
        <v>0</v>
      </c>
      <c r="R245" s="181">
        <f>Q245*H245</f>
        <v>0</v>
      </c>
      <c r="S245" s="181">
        <v>0</v>
      </c>
      <c r="T245" s="18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278</v>
      </c>
      <c r="AT245" s="183" t="s">
        <v>274</v>
      </c>
      <c r="AU245" s="183" t="s">
        <v>82</v>
      </c>
      <c r="AY245" s="18" t="s">
        <v>271</v>
      </c>
      <c r="BE245" s="105">
        <f>IF(N245="základná",J245,0)</f>
        <v>0</v>
      </c>
      <c r="BF245" s="105">
        <f>IF(N245="znížená",J245,0)</f>
        <v>0</v>
      </c>
      <c r="BG245" s="105">
        <f>IF(N245="zákl. prenesená",J245,0)</f>
        <v>0</v>
      </c>
      <c r="BH245" s="105">
        <f>IF(N245="zníž. prenesená",J245,0)</f>
        <v>0</v>
      </c>
      <c r="BI245" s="105">
        <f>IF(N245="nulová",J245,0)</f>
        <v>0</v>
      </c>
      <c r="BJ245" s="18" t="s">
        <v>88</v>
      </c>
      <c r="BK245" s="105">
        <f>ROUND(I245*H245,2)</f>
        <v>0</v>
      </c>
      <c r="BL245" s="18" t="s">
        <v>278</v>
      </c>
      <c r="BM245" s="183" t="s">
        <v>1643</v>
      </c>
    </row>
    <row r="246" spans="1:65" s="2" customFormat="1" ht="16.5" x14ac:dyDescent="0.1">
      <c r="A246" s="35"/>
      <c r="B246" s="36"/>
      <c r="C246" s="274"/>
      <c r="D246" s="185" t="s">
        <v>1142</v>
      </c>
      <c r="E246" s="35"/>
      <c r="F246" s="235" t="s">
        <v>1143</v>
      </c>
      <c r="G246" s="35"/>
      <c r="H246" s="35"/>
      <c r="I246" s="142"/>
      <c r="J246" s="35"/>
      <c r="K246" s="35"/>
      <c r="L246" s="36"/>
      <c r="M246" s="236"/>
      <c r="N246" s="237"/>
      <c r="O246" s="61"/>
      <c r="P246" s="61"/>
      <c r="Q246" s="61"/>
      <c r="R246" s="61"/>
      <c r="S246" s="61"/>
      <c r="T246" s="62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T246" s="18" t="s">
        <v>1142</v>
      </c>
      <c r="AU246" s="18" t="s">
        <v>82</v>
      </c>
    </row>
    <row r="247" spans="1:65" s="2" customFormat="1" ht="16.5" customHeight="1" x14ac:dyDescent="0.15">
      <c r="A247" s="35"/>
      <c r="B247" s="141"/>
      <c r="C247" s="271" t="s">
        <v>1285</v>
      </c>
      <c r="D247" s="172" t="s">
        <v>274</v>
      </c>
      <c r="E247" s="173" t="s">
        <v>2970</v>
      </c>
      <c r="F247" s="174" t="s">
        <v>2971</v>
      </c>
      <c r="G247" s="175" t="s">
        <v>302</v>
      </c>
      <c r="H247" s="176">
        <v>2</v>
      </c>
      <c r="I247" s="177"/>
      <c r="J247" s="176">
        <f>ROUND(I247*H247,2)</f>
        <v>0</v>
      </c>
      <c r="K247" s="178"/>
      <c r="L247" s="36"/>
      <c r="M247" s="179" t="s">
        <v>1</v>
      </c>
      <c r="N247" s="180" t="s">
        <v>41</v>
      </c>
      <c r="O247" s="61"/>
      <c r="P247" s="181">
        <f>O247*H247</f>
        <v>0</v>
      </c>
      <c r="Q247" s="181">
        <v>0</v>
      </c>
      <c r="R247" s="181">
        <f>Q247*H247</f>
        <v>0</v>
      </c>
      <c r="S247" s="181">
        <v>0</v>
      </c>
      <c r="T247" s="18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278</v>
      </c>
      <c r="AT247" s="183" t="s">
        <v>274</v>
      </c>
      <c r="AU247" s="183" t="s">
        <v>82</v>
      </c>
      <c r="AY247" s="18" t="s">
        <v>271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88</v>
      </c>
      <c r="BK247" s="105">
        <f>ROUND(I247*H247,2)</f>
        <v>0</v>
      </c>
      <c r="BL247" s="18" t="s">
        <v>278</v>
      </c>
      <c r="BM247" s="183" t="s">
        <v>1652</v>
      </c>
    </row>
    <row r="248" spans="1:65" s="2" customFormat="1" ht="16.5" customHeight="1" x14ac:dyDescent="0.15">
      <c r="A248" s="35"/>
      <c r="B248" s="141"/>
      <c r="C248" s="271" t="s">
        <v>1292</v>
      </c>
      <c r="D248" s="172" t="s">
        <v>274</v>
      </c>
      <c r="E248" s="173" t="s">
        <v>2972</v>
      </c>
      <c r="F248" s="174" t="s">
        <v>2973</v>
      </c>
      <c r="G248" s="175" t="s">
        <v>302</v>
      </c>
      <c r="H248" s="176">
        <v>2</v>
      </c>
      <c r="I248" s="177"/>
      <c r="J248" s="176">
        <f>ROUND(I248*H248,2)</f>
        <v>0</v>
      </c>
      <c r="K248" s="178"/>
      <c r="L248" s="36"/>
      <c r="M248" s="179" t="s">
        <v>1</v>
      </c>
      <c r="N248" s="180" t="s">
        <v>41</v>
      </c>
      <c r="O248" s="61"/>
      <c r="P248" s="181">
        <f>O248*H248</f>
        <v>0</v>
      </c>
      <c r="Q248" s="181">
        <v>0</v>
      </c>
      <c r="R248" s="181">
        <f>Q248*H248</f>
        <v>0</v>
      </c>
      <c r="S248" s="181">
        <v>0</v>
      </c>
      <c r="T248" s="18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278</v>
      </c>
      <c r="AT248" s="183" t="s">
        <v>274</v>
      </c>
      <c r="AU248" s="183" t="s">
        <v>82</v>
      </c>
      <c r="AY248" s="18" t="s">
        <v>271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88</v>
      </c>
      <c r="BK248" s="105">
        <f>ROUND(I248*H248,2)</f>
        <v>0</v>
      </c>
      <c r="BL248" s="18" t="s">
        <v>278</v>
      </c>
      <c r="BM248" s="183" t="s">
        <v>1662</v>
      </c>
    </row>
    <row r="249" spans="1:65" s="12" customFormat="1" ht="22.9" customHeight="1" x14ac:dyDescent="0.15">
      <c r="B249" s="159"/>
      <c r="C249" s="288"/>
      <c r="D249" s="160" t="s">
        <v>74</v>
      </c>
      <c r="E249" s="170" t="s">
        <v>2994</v>
      </c>
      <c r="F249" s="170" t="s">
        <v>2974</v>
      </c>
      <c r="I249" s="162"/>
      <c r="J249" s="171">
        <f>BK249</f>
        <v>0</v>
      </c>
      <c r="L249" s="159"/>
      <c r="M249" s="164"/>
      <c r="N249" s="165"/>
      <c r="O249" s="165"/>
      <c r="P249" s="166">
        <f>SUM(P250:P262)</f>
        <v>0</v>
      </c>
      <c r="Q249" s="165"/>
      <c r="R249" s="166">
        <f>SUM(R250:R262)</f>
        <v>0</v>
      </c>
      <c r="S249" s="165"/>
      <c r="T249" s="167">
        <f>SUM(T250:T262)</f>
        <v>0</v>
      </c>
      <c r="AR249" s="160" t="s">
        <v>82</v>
      </c>
      <c r="AT249" s="168" t="s">
        <v>74</v>
      </c>
      <c r="AU249" s="168" t="s">
        <v>82</v>
      </c>
      <c r="AY249" s="160" t="s">
        <v>271</v>
      </c>
      <c r="BK249" s="169">
        <f>SUM(BK250:BK262)</f>
        <v>0</v>
      </c>
    </row>
    <row r="250" spans="1:65" s="2" customFormat="1" ht="16.5" customHeight="1" x14ac:dyDescent="0.15">
      <c r="A250" s="35"/>
      <c r="B250" s="141"/>
      <c r="C250" s="271" t="s">
        <v>1296</v>
      </c>
      <c r="D250" s="172" t="s">
        <v>274</v>
      </c>
      <c r="E250" s="173" t="s">
        <v>2975</v>
      </c>
      <c r="F250" s="174" t="s">
        <v>2976</v>
      </c>
      <c r="G250" s="175" t="s">
        <v>2913</v>
      </c>
      <c r="H250" s="176">
        <v>20</v>
      </c>
      <c r="I250" s="177"/>
      <c r="J250" s="176">
        <f t="shared" ref="J250:J255" si="45">ROUND(I250*H250,2)</f>
        <v>0</v>
      </c>
      <c r="K250" s="178"/>
      <c r="L250" s="36"/>
      <c r="M250" s="179" t="s">
        <v>1</v>
      </c>
      <c r="N250" s="180" t="s">
        <v>41</v>
      </c>
      <c r="O250" s="61"/>
      <c r="P250" s="181">
        <f t="shared" ref="P250:P255" si="46">O250*H250</f>
        <v>0</v>
      </c>
      <c r="Q250" s="181">
        <v>0</v>
      </c>
      <c r="R250" s="181">
        <f t="shared" ref="R250:R255" si="47">Q250*H250</f>
        <v>0</v>
      </c>
      <c r="S250" s="181">
        <v>0</v>
      </c>
      <c r="T250" s="182">
        <f t="shared" ref="T250:T255" si="48"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278</v>
      </c>
      <c r="AT250" s="183" t="s">
        <v>274</v>
      </c>
      <c r="AU250" s="183" t="s">
        <v>88</v>
      </c>
      <c r="AY250" s="18" t="s">
        <v>271</v>
      </c>
      <c r="BE250" s="105">
        <f t="shared" ref="BE250:BE255" si="49">IF(N250="základná",J250,0)</f>
        <v>0</v>
      </c>
      <c r="BF250" s="105">
        <f t="shared" ref="BF250:BF255" si="50">IF(N250="znížená",J250,0)</f>
        <v>0</v>
      </c>
      <c r="BG250" s="105">
        <f t="shared" ref="BG250:BG255" si="51">IF(N250="zákl. prenesená",J250,0)</f>
        <v>0</v>
      </c>
      <c r="BH250" s="105">
        <f t="shared" ref="BH250:BH255" si="52">IF(N250="zníž. prenesená",J250,0)</f>
        <v>0</v>
      </c>
      <c r="BI250" s="105">
        <f t="shared" ref="BI250:BI255" si="53">IF(N250="nulová",J250,0)</f>
        <v>0</v>
      </c>
      <c r="BJ250" s="18" t="s">
        <v>88</v>
      </c>
      <c r="BK250" s="105">
        <f t="shared" ref="BK250:BK255" si="54">ROUND(I250*H250,2)</f>
        <v>0</v>
      </c>
      <c r="BL250" s="18" t="s">
        <v>278</v>
      </c>
      <c r="BM250" s="183" t="s">
        <v>1670</v>
      </c>
    </row>
    <row r="251" spans="1:65" s="2" customFormat="1" ht="16.5" customHeight="1" x14ac:dyDescent="0.15">
      <c r="A251" s="35"/>
      <c r="B251" s="141"/>
      <c r="C251" s="271" t="s">
        <v>1300</v>
      </c>
      <c r="D251" s="172" t="s">
        <v>274</v>
      </c>
      <c r="E251" s="173" t="s">
        <v>2977</v>
      </c>
      <c r="F251" s="174" t="s">
        <v>2978</v>
      </c>
      <c r="G251" s="175" t="s">
        <v>2913</v>
      </c>
      <c r="H251" s="176">
        <v>20</v>
      </c>
      <c r="I251" s="177"/>
      <c r="J251" s="176">
        <f t="shared" si="45"/>
        <v>0</v>
      </c>
      <c r="K251" s="178"/>
      <c r="L251" s="36"/>
      <c r="M251" s="179" t="s">
        <v>1</v>
      </c>
      <c r="N251" s="180" t="s">
        <v>41</v>
      </c>
      <c r="O251" s="61"/>
      <c r="P251" s="181">
        <f t="shared" si="46"/>
        <v>0</v>
      </c>
      <c r="Q251" s="181">
        <v>0</v>
      </c>
      <c r="R251" s="181">
        <f t="shared" si="47"/>
        <v>0</v>
      </c>
      <c r="S251" s="181">
        <v>0</v>
      </c>
      <c r="T251" s="182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3" t="s">
        <v>278</v>
      </c>
      <c r="AT251" s="183" t="s">
        <v>274</v>
      </c>
      <c r="AU251" s="183" t="s">
        <v>88</v>
      </c>
      <c r="AY251" s="18" t="s">
        <v>271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88</v>
      </c>
      <c r="BK251" s="105">
        <f t="shared" si="54"/>
        <v>0</v>
      </c>
      <c r="BL251" s="18" t="s">
        <v>278</v>
      </c>
      <c r="BM251" s="183" t="s">
        <v>1697</v>
      </c>
    </row>
    <row r="252" spans="1:65" s="2" customFormat="1" ht="16.5" customHeight="1" x14ac:dyDescent="0.15">
      <c r="A252" s="35"/>
      <c r="B252" s="141"/>
      <c r="C252" s="271" t="s">
        <v>1302</v>
      </c>
      <c r="D252" s="172" t="s">
        <v>274</v>
      </c>
      <c r="E252" s="173" t="s">
        <v>2979</v>
      </c>
      <c r="F252" s="174" t="s">
        <v>2980</v>
      </c>
      <c r="G252" s="175" t="s">
        <v>2913</v>
      </c>
      <c r="H252" s="176">
        <v>24</v>
      </c>
      <c r="I252" s="177"/>
      <c r="J252" s="176">
        <f t="shared" si="45"/>
        <v>0</v>
      </c>
      <c r="K252" s="178"/>
      <c r="L252" s="36"/>
      <c r="M252" s="179" t="s">
        <v>1</v>
      </c>
      <c r="N252" s="180" t="s">
        <v>41</v>
      </c>
      <c r="O252" s="61"/>
      <c r="P252" s="181">
        <f t="shared" si="46"/>
        <v>0</v>
      </c>
      <c r="Q252" s="181">
        <v>0</v>
      </c>
      <c r="R252" s="181">
        <f t="shared" si="47"/>
        <v>0</v>
      </c>
      <c r="S252" s="181">
        <v>0</v>
      </c>
      <c r="T252" s="182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278</v>
      </c>
      <c r="AT252" s="183" t="s">
        <v>274</v>
      </c>
      <c r="AU252" s="183" t="s">
        <v>88</v>
      </c>
      <c r="AY252" s="18" t="s">
        <v>271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88</v>
      </c>
      <c r="BK252" s="105">
        <f t="shared" si="54"/>
        <v>0</v>
      </c>
      <c r="BL252" s="18" t="s">
        <v>278</v>
      </c>
      <c r="BM252" s="183" t="s">
        <v>1712</v>
      </c>
    </row>
    <row r="253" spans="1:65" s="2" customFormat="1" ht="21.75" customHeight="1" x14ac:dyDescent="0.15">
      <c r="A253" s="35"/>
      <c r="B253" s="141"/>
      <c r="C253" s="271" t="s">
        <v>1307</v>
      </c>
      <c r="D253" s="172" t="s">
        <v>274</v>
      </c>
      <c r="E253" s="173" t="s">
        <v>2981</v>
      </c>
      <c r="F253" s="174" t="s">
        <v>2982</v>
      </c>
      <c r="G253" s="175" t="s">
        <v>2913</v>
      </c>
      <c r="H253" s="176">
        <v>5</v>
      </c>
      <c r="I253" s="177"/>
      <c r="J253" s="176">
        <f t="shared" si="45"/>
        <v>0</v>
      </c>
      <c r="K253" s="178"/>
      <c r="L253" s="36"/>
      <c r="M253" s="179" t="s">
        <v>1</v>
      </c>
      <c r="N253" s="180" t="s">
        <v>41</v>
      </c>
      <c r="O253" s="61"/>
      <c r="P253" s="181">
        <f t="shared" si="46"/>
        <v>0</v>
      </c>
      <c r="Q253" s="181">
        <v>0</v>
      </c>
      <c r="R253" s="181">
        <f t="shared" si="47"/>
        <v>0</v>
      </c>
      <c r="S253" s="181">
        <v>0</v>
      </c>
      <c r="T253" s="182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3" t="s">
        <v>278</v>
      </c>
      <c r="AT253" s="183" t="s">
        <v>274</v>
      </c>
      <c r="AU253" s="183" t="s">
        <v>88</v>
      </c>
      <c r="AY253" s="18" t="s">
        <v>271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88</v>
      </c>
      <c r="BK253" s="105">
        <f t="shared" si="54"/>
        <v>0</v>
      </c>
      <c r="BL253" s="18" t="s">
        <v>278</v>
      </c>
      <c r="BM253" s="183" t="s">
        <v>1722</v>
      </c>
    </row>
    <row r="254" spans="1:65" s="2" customFormat="1" ht="16.5" customHeight="1" x14ac:dyDescent="0.15">
      <c r="A254" s="35"/>
      <c r="B254" s="141"/>
      <c r="C254" s="271" t="s">
        <v>1312</v>
      </c>
      <c r="D254" s="172" t="s">
        <v>274</v>
      </c>
      <c r="E254" s="173" t="s">
        <v>2983</v>
      </c>
      <c r="F254" s="174" t="s">
        <v>2965</v>
      </c>
      <c r="G254" s="175" t="s">
        <v>2862</v>
      </c>
      <c r="H254" s="176">
        <v>1</v>
      </c>
      <c r="I254" s="177"/>
      <c r="J254" s="176">
        <f t="shared" si="45"/>
        <v>0</v>
      </c>
      <c r="K254" s="178"/>
      <c r="L254" s="36"/>
      <c r="M254" s="179" t="s">
        <v>1</v>
      </c>
      <c r="N254" s="180" t="s">
        <v>41</v>
      </c>
      <c r="O254" s="61"/>
      <c r="P254" s="181">
        <f t="shared" si="46"/>
        <v>0</v>
      </c>
      <c r="Q254" s="181">
        <v>0</v>
      </c>
      <c r="R254" s="181">
        <f t="shared" si="47"/>
        <v>0</v>
      </c>
      <c r="S254" s="181">
        <v>0</v>
      </c>
      <c r="T254" s="182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278</v>
      </c>
      <c r="AT254" s="183" t="s">
        <v>274</v>
      </c>
      <c r="AU254" s="183" t="s">
        <v>88</v>
      </c>
      <c r="AY254" s="18" t="s">
        <v>271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88</v>
      </c>
      <c r="BK254" s="105">
        <f t="shared" si="54"/>
        <v>0</v>
      </c>
      <c r="BL254" s="18" t="s">
        <v>278</v>
      </c>
      <c r="BM254" s="183" t="s">
        <v>1739</v>
      </c>
    </row>
    <row r="255" spans="1:65" s="2" customFormat="1" ht="55.5" customHeight="1" x14ac:dyDescent="0.15">
      <c r="A255" s="35"/>
      <c r="B255" s="141"/>
      <c r="C255" s="271" t="s">
        <v>1317</v>
      </c>
      <c r="D255" s="246" t="s">
        <v>274</v>
      </c>
      <c r="E255" s="173" t="s">
        <v>5452</v>
      </c>
      <c r="F255" s="174" t="s">
        <v>5453</v>
      </c>
      <c r="G255" s="175" t="s">
        <v>302</v>
      </c>
      <c r="H255" s="176">
        <v>1</v>
      </c>
      <c r="I255" s="177"/>
      <c r="J255" s="176">
        <f t="shared" si="45"/>
        <v>0</v>
      </c>
      <c r="K255" s="178"/>
      <c r="L255" s="36"/>
      <c r="M255" s="179" t="s">
        <v>1</v>
      </c>
      <c r="N255" s="180" t="s">
        <v>41</v>
      </c>
      <c r="O255" s="61"/>
      <c r="P255" s="181">
        <f t="shared" si="46"/>
        <v>0</v>
      </c>
      <c r="Q255" s="181">
        <v>0</v>
      </c>
      <c r="R255" s="181">
        <f t="shared" si="47"/>
        <v>0</v>
      </c>
      <c r="S255" s="181">
        <v>0</v>
      </c>
      <c r="T255" s="182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3" t="s">
        <v>278</v>
      </c>
      <c r="AT255" s="183" t="s">
        <v>274</v>
      </c>
      <c r="AU255" s="183" t="s">
        <v>88</v>
      </c>
      <c r="AY255" s="18" t="s">
        <v>271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88</v>
      </c>
      <c r="BK255" s="105">
        <f t="shared" si="54"/>
        <v>0</v>
      </c>
      <c r="BL255" s="18" t="s">
        <v>278</v>
      </c>
      <c r="BM255" s="183" t="s">
        <v>1751</v>
      </c>
    </row>
    <row r="256" spans="1:65" s="2" customFormat="1" ht="16.5" x14ac:dyDescent="0.1">
      <c r="A256" s="35"/>
      <c r="B256" s="36"/>
      <c r="C256" s="274"/>
      <c r="D256" s="185" t="s">
        <v>1142</v>
      </c>
      <c r="E256" s="35"/>
      <c r="F256" s="235" t="s">
        <v>1143</v>
      </c>
      <c r="G256" s="35"/>
      <c r="H256" s="35"/>
      <c r="I256" s="142"/>
      <c r="J256" s="35"/>
      <c r="K256" s="35"/>
      <c r="L256" s="36"/>
      <c r="M256" s="236"/>
      <c r="N256" s="237"/>
      <c r="O256" s="61"/>
      <c r="P256" s="61"/>
      <c r="Q256" s="61"/>
      <c r="R256" s="61"/>
      <c r="S256" s="61"/>
      <c r="T256" s="62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T256" s="18" t="s">
        <v>1142</v>
      </c>
      <c r="AU256" s="18" t="s">
        <v>88</v>
      </c>
    </row>
    <row r="257" spans="1:65" s="2" customFormat="1" ht="33" customHeight="1" x14ac:dyDescent="0.15">
      <c r="A257" s="35"/>
      <c r="B257" s="141"/>
      <c r="C257" s="271" t="s">
        <v>1321</v>
      </c>
      <c r="D257" s="172" t="s">
        <v>274</v>
      </c>
      <c r="E257" s="173" t="s">
        <v>2986</v>
      </c>
      <c r="F257" s="174" t="s">
        <v>2987</v>
      </c>
      <c r="G257" s="175" t="s">
        <v>302</v>
      </c>
      <c r="H257" s="176">
        <v>2</v>
      </c>
      <c r="I257" s="177"/>
      <c r="J257" s="176">
        <f t="shared" ref="J257:J262" si="55">ROUND(I257*H257,2)</f>
        <v>0</v>
      </c>
      <c r="K257" s="178"/>
      <c r="L257" s="36"/>
      <c r="M257" s="179" t="s">
        <v>1</v>
      </c>
      <c r="N257" s="180" t="s">
        <v>41</v>
      </c>
      <c r="O257" s="61"/>
      <c r="P257" s="181">
        <f t="shared" ref="P257:P262" si="56">O257*H257</f>
        <v>0</v>
      </c>
      <c r="Q257" s="181">
        <v>0</v>
      </c>
      <c r="R257" s="181">
        <f t="shared" ref="R257:R262" si="57">Q257*H257</f>
        <v>0</v>
      </c>
      <c r="S257" s="181">
        <v>0</v>
      </c>
      <c r="T257" s="182">
        <f t="shared" ref="T257:T262" si="58"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278</v>
      </c>
      <c r="AT257" s="183" t="s">
        <v>274</v>
      </c>
      <c r="AU257" s="183" t="s">
        <v>88</v>
      </c>
      <c r="AY257" s="18" t="s">
        <v>271</v>
      </c>
      <c r="BE257" s="105">
        <f t="shared" ref="BE257:BE262" si="59">IF(N257="základná",J257,0)</f>
        <v>0</v>
      </c>
      <c r="BF257" s="105">
        <f t="shared" ref="BF257:BF262" si="60">IF(N257="znížená",J257,0)</f>
        <v>0</v>
      </c>
      <c r="BG257" s="105">
        <f t="shared" ref="BG257:BG262" si="61">IF(N257="zákl. prenesená",J257,0)</f>
        <v>0</v>
      </c>
      <c r="BH257" s="105">
        <f t="shared" ref="BH257:BH262" si="62">IF(N257="zníž. prenesená",J257,0)</f>
        <v>0</v>
      </c>
      <c r="BI257" s="105">
        <f t="shared" ref="BI257:BI262" si="63">IF(N257="nulová",J257,0)</f>
        <v>0</v>
      </c>
      <c r="BJ257" s="18" t="s">
        <v>88</v>
      </c>
      <c r="BK257" s="105">
        <f t="shared" ref="BK257:BK262" si="64">ROUND(I257*H257,2)</f>
        <v>0</v>
      </c>
      <c r="BL257" s="18" t="s">
        <v>278</v>
      </c>
      <c r="BM257" s="183" t="s">
        <v>1761</v>
      </c>
    </row>
    <row r="258" spans="1:65" s="2" customFormat="1" ht="33" customHeight="1" x14ac:dyDescent="0.15">
      <c r="A258" s="35"/>
      <c r="B258" s="141"/>
      <c r="C258" s="271" t="s">
        <v>1325</v>
      </c>
      <c r="D258" s="172" t="s">
        <v>274</v>
      </c>
      <c r="E258" s="173" t="s">
        <v>2988</v>
      </c>
      <c r="F258" s="174" t="s">
        <v>2989</v>
      </c>
      <c r="G258" s="175" t="s">
        <v>302</v>
      </c>
      <c r="H258" s="176">
        <v>3</v>
      </c>
      <c r="I258" s="177"/>
      <c r="J258" s="176">
        <f t="shared" si="55"/>
        <v>0</v>
      </c>
      <c r="K258" s="178"/>
      <c r="L258" s="36"/>
      <c r="M258" s="179" t="s">
        <v>1</v>
      </c>
      <c r="N258" s="180" t="s">
        <v>41</v>
      </c>
      <c r="O258" s="61"/>
      <c r="P258" s="181">
        <f t="shared" si="56"/>
        <v>0</v>
      </c>
      <c r="Q258" s="181">
        <v>0</v>
      </c>
      <c r="R258" s="181">
        <f t="shared" si="57"/>
        <v>0</v>
      </c>
      <c r="S258" s="181">
        <v>0</v>
      </c>
      <c r="T258" s="182">
        <f t="shared" si="5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3" t="s">
        <v>278</v>
      </c>
      <c r="AT258" s="183" t="s">
        <v>274</v>
      </c>
      <c r="AU258" s="183" t="s">
        <v>88</v>
      </c>
      <c r="AY258" s="18" t="s">
        <v>271</v>
      </c>
      <c r="BE258" s="105">
        <f t="shared" si="59"/>
        <v>0</v>
      </c>
      <c r="BF258" s="105">
        <f t="shared" si="60"/>
        <v>0</v>
      </c>
      <c r="BG258" s="105">
        <f t="shared" si="61"/>
        <v>0</v>
      </c>
      <c r="BH258" s="105">
        <f t="shared" si="62"/>
        <v>0</v>
      </c>
      <c r="BI258" s="105">
        <f t="shared" si="63"/>
        <v>0</v>
      </c>
      <c r="BJ258" s="18" t="s">
        <v>88</v>
      </c>
      <c r="BK258" s="105">
        <f t="shared" si="64"/>
        <v>0</v>
      </c>
      <c r="BL258" s="18" t="s">
        <v>278</v>
      </c>
      <c r="BM258" s="183" t="s">
        <v>1769</v>
      </c>
    </row>
    <row r="259" spans="1:65" s="2" customFormat="1" ht="33" customHeight="1" x14ac:dyDescent="0.15">
      <c r="A259" s="35"/>
      <c r="B259" s="141"/>
      <c r="C259" s="271" t="s">
        <v>1338</v>
      </c>
      <c r="D259" s="172" t="s">
        <v>274</v>
      </c>
      <c r="E259" s="173" t="s">
        <v>5454</v>
      </c>
      <c r="F259" s="174" t="s">
        <v>5455</v>
      </c>
      <c r="G259" s="175" t="s">
        <v>302</v>
      </c>
      <c r="H259" s="176">
        <v>3</v>
      </c>
      <c r="I259" s="177"/>
      <c r="J259" s="176">
        <f t="shared" si="55"/>
        <v>0</v>
      </c>
      <c r="K259" s="178"/>
      <c r="L259" s="36"/>
      <c r="M259" s="179" t="s">
        <v>1</v>
      </c>
      <c r="N259" s="180" t="s">
        <v>41</v>
      </c>
      <c r="O259" s="61"/>
      <c r="P259" s="181">
        <f t="shared" si="56"/>
        <v>0</v>
      </c>
      <c r="Q259" s="181">
        <v>0</v>
      </c>
      <c r="R259" s="181">
        <f t="shared" si="57"/>
        <v>0</v>
      </c>
      <c r="S259" s="181">
        <v>0</v>
      </c>
      <c r="T259" s="182">
        <f t="shared" si="5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278</v>
      </c>
      <c r="AT259" s="183" t="s">
        <v>274</v>
      </c>
      <c r="AU259" s="183" t="s">
        <v>88</v>
      </c>
      <c r="AY259" s="18" t="s">
        <v>271</v>
      </c>
      <c r="BE259" s="105">
        <f t="shared" si="59"/>
        <v>0</v>
      </c>
      <c r="BF259" s="105">
        <f t="shared" si="60"/>
        <v>0</v>
      </c>
      <c r="BG259" s="105">
        <f t="shared" si="61"/>
        <v>0</v>
      </c>
      <c r="BH259" s="105">
        <f t="shared" si="62"/>
        <v>0</v>
      </c>
      <c r="BI259" s="105">
        <f t="shared" si="63"/>
        <v>0</v>
      </c>
      <c r="BJ259" s="18" t="s">
        <v>88</v>
      </c>
      <c r="BK259" s="105">
        <f t="shared" si="64"/>
        <v>0</v>
      </c>
      <c r="BL259" s="18" t="s">
        <v>278</v>
      </c>
      <c r="BM259" s="183" t="s">
        <v>1779</v>
      </c>
    </row>
    <row r="260" spans="1:65" s="2" customFormat="1" ht="16.5" customHeight="1" x14ac:dyDescent="0.15">
      <c r="A260" s="35"/>
      <c r="B260" s="141"/>
      <c r="C260" s="271" t="s">
        <v>1349</v>
      </c>
      <c r="D260" s="172" t="s">
        <v>274</v>
      </c>
      <c r="E260" s="173" t="s">
        <v>2990</v>
      </c>
      <c r="F260" s="174" t="s">
        <v>2991</v>
      </c>
      <c r="G260" s="175" t="s">
        <v>302</v>
      </c>
      <c r="H260" s="176">
        <v>5</v>
      </c>
      <c r="I260" s="177"/>
      <c r="J260" s="176">
        <f t="shared" si="55"/>
        <v>0</v>
      </c>
      <c r="K260" s="178"/>
      <c r="L260" s="36"/>
      <c r="M260" s="179" t="s">
        <v>1</v>
      </c>
      <c r="N260" s="180" t="s">
        <v>41</v>
      </c>
      <c r="O260" s="61"/>
      <c r="P260" s="181">
        <f t="shared" si="56"/>
        <v>0</v>
      </c>
      <c r="Q260" s="181">
        <v>0</v>
      </c>
      <c r="R260" s="181">
        <f t="shared" si="57"/>
        <v>0</v>
      </c>
      <c r="S260" s="181">
        <v>0</v>
      </c>
      <c r="T260" s="182">
        <f t="shared" si="5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278</v>
      </c>
      <c r="AT260" s="183" t="s">
        <v>274</v>
      </c>
      <c r="AU260" s="183" t="s">
        <v>88</v>
      </c>
      <c r="AY260" s="18" t="s">
        <v>271</v>
      </c>
      <c r="BE260" s="105">
        <f t="shared" si="59"/>
        <v>0</v>
      </c>
      <c r="BF260" s="105">
        <f t="shared" si="60"/>
        <v>0</v>
      </c>
      <c r="BG260" s="105">
        <f t="shared" si="61"/>
        <v>0</v>
      </c>
      <c r="BH260" s="105">
        <f t="shared" si="62"/>
        <v>0</v>
      </c>
      <c r="BI260" s="105">
        <f t="shared" si="63"/>
        <v>0</v>
      </c>
      <c r="BJ260" s="18" t="s">
        <v>88</v>
      </c>
      <c r="BK260" s="105">
        <f t="shared" si="64"/>
        <v>0</v>
      </c>
      <c r="BL260" s="18" t="s">
        <v>278</v>
      </c>
      <c r="BM260" s="183" t="s">
        <v>1788</v>
      </c>
    </row>
    <row r="261" spans="1:65" s="2" customFormat="1" ht="16.5" customHeight="1" x14ac:dyDescent="0.15">
      <c r="A261" s="35"/>
      <c r="B261" s="141"/>
      <c r="C261" s="271" t="s">
        <v>1362</v>
      </c>
      <c r="D261" s="172" t="s">
        <v>274</v>
      </c>
      <c r="E261" s="173" t="s">
        <v>5456</v>
      </c>
      <c r="F261" s="174" t="s">
        <v>5457</v>
      </c>
      <c r="G261" s="175" t="s">
        <v>302</v>
      </c>
      <c r="H261" s="176">
        <v>3</v>
      </c>
      <c r="I261" s="177"/>
      <c r="J261" s="176">
        <f t="shared" si="55"/>
        <v>0</v>
      </c>
      <c r="K261" s="178"/>
      <c r="L261" s="36"/>
      <c r="M261" s="179" t="s">
        <v>1</v>
      </c>
      <c r="N261" s="180" t="s">
        <v>41</v>
      </c>
      <c r="O261" s="61"/>
      <c r="P261" s="181">
        <f t="shared" si="56"/>
        <v>0</v>
      </c>
      <c r="Q261" s="181">
        <v>0</v>
      </c>
      <c r="R261" s="181">
        <f t="shared" si="57"/>
        <v>0</v>
      </c>
      <c r="S261" s="181">
        <v>0</v>
      </c>
      <c r="T261" s="182">
        <f t="shared" si="5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278</v>
      </c>
      <c r="AT261" s="183" t="s">
        <v>274</v>
      </c>
      <c r="AU261" s="183" t="s">
        <v>88</v>
      </c>
      <c r="AY261" s="18" t="s">
        <v>271</v>
      </c>
      <c r="BE261" s="105">
        <f t="shared" si="59"/>
        <v>0</v>
      </c>
      <c r="BF261" s="105">
        <f t="shared" si="60"/>
        <v>0</v>
      </c>
      <c r="BG261" s="105">
        <f t="shared" si="61"/>
        <v>0</v>
      </c>
      <c r="BH261" s="105">
        <f t="shared" si="62"/>
        <v>0</v>
      </c>
      <c r="BI261" s="105">
        <f t="shared" si="63"/>
        <v>0</v>
      </c>
      <c r="BJ261" s="18" t="s">
        <v>88</v>
      </c>
      <c r="BK261" s="105">
        <f t="shared" si="64"/>
        <v>0</v>
      </c>
      <c r="BL261" s="18" t="s">
        <v>278</v>
      </c>
      <c r="BM261" s="183" t="s">
        <v>1800</v>
      </c>
    </row>
    <row r="262" spans="1:65" s="2" customFormat="1" ht="16.5" customHeight="1" x14ac:dyDescent="0.15">
      <c r="A262" s="35"/>
      <c r="B262" s="141"/>
      <c r="C262" s="271" t="s">
        <v>1366</v>
      </c>
      <c r="D262" s="172" t="s">
        <v>274</v>
      </c>
      <c r="E262" s="173" t="s">
        <v>2992</v>
      </c>
      <c r="F262" s="174" t="s">
        <v>2993</v>
      </c>
      <c r="G262" s="175" t="s">
        <v>302</v>
      </c>
      <c r="H262" s="176">
        <v>6</v>
      </c>
      <c r="I262" s="177"/>
      <c r="J262" s="176">
        <f t="shared" si="55"/>
        <v>0</v>
      </c>
      <c r="K262" s="178"/>
      <c r="L262" s="36"/>
      <c r="M262" s="179" t="s">
        <v>1</v>
      </c>
      <c r="N262" s="180" t="s">
        <v>41</v>
      </c>
      <c r="O262" s="61"/>
      <c r="P262" s="181">
        <f t="shared" si="56"/>
        <v>0</v>
      </c>
      <c r="Q262" s="181">
        <v>0</v>
      </c>
      <c r="R262" s="181">
        <f t="shared" si="57"/>
        <v>0</v>
      </c>
      <c r="S262" s="181">
        <v>0</v>
      </c>
      <c r="T262" s="182">
        <f t="shared" si="5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278</v>
      </c>
      <c r="AT262" s="183" t="s">
        <v>274</v>
      </c>
      <c r="AU262" s="183" t="s">
        <v>88</v>
      </c>
      <c r="AY262" s="18" t="s">
        <v>271</v>
      </c>
      <c r="BE262" s="105">
        <f t="shared" si="59"/>
        <v>0</v>
      </c>
      <c r="BF262" s="105">
        <f t="shared" si="60"/>
        <v>0</v>
      </c>
      <c r="BG262" s="105">
        <f t="shared" si="61"/>
        <v>0</v>
      </c>
      <c r="BH262" s="105">
        <f t="shared" si="62"/>
        <v>0</v>
      </c>
      <c r="BI262" s="105">
        <f t="shared" si="63"/>
        <v>0</v>
      </c>
      <c r="BJ262" s="18" t="s">
        <v>88</v>
      </c>
      <c r="BK262" s="105">
        <f t="shared" si="64"/>
        <v>0</v>
      </c>
      <c r="BL262" s="18" t="s">
        <v>278</v>
      </c>
      <c r="BM262" s="183" t="s">
        <v>1809</v>
      </c>
    </row>
    <row r="263" spans="1:65" s="12" customFormat="1" ht="22.9" customHeight="1" x14ac:dyDescent="0.15">
      <c r="B263" s="159"/>
      <c r="C263" s="288"/>
      <c r="D263" s="160" t="s">
        <v>74</v>
      </c>
      <c r="E263" s="170" t="s">
        <v>3027</v>
      </c>
      <c r="F263" s="170" t="s">
        <v>2995</v>
      </c>
      <c r="I263" s="162"/>
      <c r="J263" s="171">
        <f>BK263</f>
        <v>0</v>
      </c>
      <c r="L263" s="159"/>
      <c r="M263" s="164"/>
      <c r="N263" s="165"/>
      <c r="O263" s="165"/>
      <c r="P263" s="166">
        <f>SUM(P264:P265)</f>
        <v>0</v>
      </c>
      <c r="Q263" s="165"/>
      <c r="R263" s="166">
        <f>SUM(R264:R265)</f>
        <v>0</v>
      </c>
      <c r="S263" s="165"/>
      <c r="T263" s="167">
        <f>SUM(T264:T265)</f>
        <v>0</v>
      </c>
      <c r="AR263" s="160" t="s">
        <v>82</v>
      </c>
      <c r="AT263" s="168" t="s">
        <v>74</v>
      </c>
      <c r="AU263" s="168" t="s">
        <v>82</v>
      </c>
      <c r="AY263" s="160" t="s">
        <v>271</v>
      </c>
      <c r="BK263" s="169">
        <f>SUM(BK264:BK265)</f>
        <v>0</v>
      </c>
    </row>
    <row r="264" spans="1:65" s="2" customFormat="1" ht="16.5" customHeight="1" x14ac:dyDescent="0.15">
      <c r="A264" s="35"/>
      <c r="B264" s="141"/>
      <c r="C264" s="271" t="s">
        <v>1372</v>
      </c>
      <c r="D264" s="172" t="s">
        <v>274</v>
      </c>
      <c r="E264" s="173" t="s">
        <v>2998</v>
      </c>
      <c r="F264" s="174" t="s">
        <v>2999</v>
      </c>
      <c r="G264" s="175" t="s">
        <v>302</v>
      </c>
      <c r="H264" s="176">
        <v>5</v>
      </c>
      <c r="I264" s="177"/>
      <c r="J264" s="176">
        <f>ROUND(I264*H264,2)</f>
        <v>0</v>
      </c>
      <c r="K264" s="178"/>
      <c r="L264" s="36"/>
      <c r="M264" s="179" t="s">
        <v>1</v>
      </c>
      <c r="N264" s="180" t="s">
        <v>41</v>
      </c>
      <c r="O264" s="61"/>
      <c r="P264" s="181">
        <f>O264*H264</f>
        <v>0</v>
      </c>
      <c r="Q264" s="181">
        <v>0</v>
      </c>
      <c r="R264" s="181">
        <f>Q264*H264</f>
        <v>0</v>
      </c>
      <c r="S264" s="181">
        <v>0</v>
      </c>
      <c r="T264" s="18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278</v>
      </c>
      <c r="AT264" s="183" t="s">
        <v>274</v>
      </c>
      <c r="AU264" s="183" t="s">
        <v>88</v>
      </c>
      <c r="AY264" s="18" t="s">
        <v>271</v>
      </c>
      <c r="BE264" s="105">
        <f>IF(N264="základná",J264,0)</f>
        <v>0</v>
      </c>
      <c r="BF264" s="105">
        <f>IF(N264="znížená",J264,0)</f>
        <v>0</v>
      </c>
      <c r="BG264" s="105">
        <f>IF(N264="zákl. prenesená",J264,0)</f>
        <v>0</v>
      </c>
      <c r="BH264" s="105">
        <f>IF(N264="zníž. prenesená",J264,0)</f>
        <v>0</v>
      </c>
      <c r="BI264" s="105">
        <f>IF(N264="nulová",J264,0)</f>
        <v>0</v>
      </c>
      <c r="BJ264" s="18" t="s">
        <v>88</v>
      </c>
      <c r="BK264" s="105">
        <f>ROUND(I264*H264,2)</f>
        <v>0</v>
      </c>
      <c r="BL264" s="18" t="s">
        <v>278</v>
      </c>
      <c r="BM264" s="183" t="s">
        <v>1820</v>
      </c>
    </row>
    <row r="265" spans="1:65" s="2" customFormat="1" ht="16.5" customHeight="1" x14ac:dyDescent="0.15">
      <c r="A265" s="35"/>
      <c r="B265" s="141"/>
      <c r="C265" s="271" t="s">
        <v>1377</v>
      </c>
      <c r="D265" s="172" t="s">
        <v>274</v>
      </c>
      <c r="E265" s="173" t="s">
        <v>3000</v>
      </c>
      <c r="F265" s="174" t="s">
        <v>3001</v>
      </c>
      <c r="G265" s="175" t="s">
        <v>302</v>
      </c>
      <c r="H265" s="176">
        <v>2</v>
      </c>
      <c r="I265" s="177"/>
      <c r="J265" s="176">
        <f>ROUND(I265*H265,2)</f>
        <v>0</v>
      </c>
      <c r="K265" s="178"/>
      <c r="L265" s="36"/>
      <c r="M265" s="179" t="s">
        <v>1</v>
      </c>
      <c r="N265" s="180" t="s">
        <v>41</v>
      </c>
      <c r="O265" s="61"/>
      <c r="P265" s="181">
        <f>O265*H265</f>
        <v>0</v>
      </c>
      <c r="Q265" s="181">
        <v>0</v>
      </c>
      <c r="R265" s="181">
        <f>Q265*H265</f>
        <v>0</v>
      </c>
      <c r="S265" s="181">
        <v>0</v>
      </c>
      <c r="T265" s="182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278</v>
      </c>
      <c r="AT265" s="183" t="s">
        <v>274</v>
      </c>
      <c r="AU265" s="183" t="s">
        <v>88</v>
      </c>
      <c r="AY265" s="18" t="s">
        <v>271</v>
      </c>
      <c r="BE265" s="105">
        <f>IF(N265="základná",J265,0)</f>
        <v>0</v>
      </c>
      <c r="BF265" s="105">
        <f>IF(N265="znížená",J265,0)</f>
        <v>0</v>
      </c>
      <c r="BG265" s="105">
        <f>IF(N265="zákl. prenesená",J265,0)</f>
        <v>0</v>
      </c>
      <c r="BH265" s="105">
        <f>IF(N265="zníž. prenesená",J265,0)</f>
        <v>0</v>
      </c>
      <c r="BI265" s="105">
        <f>IF(N265="nulová",J265,0)</f>
        <v>0</v>
      </c>
      <c r="BJ265" s="18" t="s">
        <v>88</v>
      </c>
      <c r="BK265" s="105">
        <f>ROUND(I265*H265,2)</f>
        <v>0</v>
      </c>
      <c r="BL265" s="18" t="s">
        <v>278</v>
      </c>
      <c r="BM265" s="183" t="s">
        <v>1830</v>
      </c>
    </row>
    <row r="266" spans="1:65" s="12" customFormat="1" ht="22.9" customHeight="1" x14ac:dyDescent="0.15">
      <c r="B266" s="159"/>
      <c r="C266" s="288"/>
      <c r="D266" s="160" t="s">
        <v>74</v>
      </c>
      <c r="E266" s="170" t="s">
        <v>2994</v>
      </c>
      <c r="F266" s="170" t="s">
        <v>2974</v>
      </c>
      <c r="I266" s="162"/>
      <c r="J266" s="171">
        <f>BK266</f>
        <v>0</v>
      </c>
      <c r="L266" s="159"/>
      <c r="M266" s="164"/>
      <c r="N266" s="165"/>
      <c r="O266" s="165"/>
      <c r="P266" s="166">
        <f>SUM(P267:P286)</f>
        <v>0</v>
      </c>
      <c r="Q266" s="165"/>
      <c r="R266" s="166">
        <f>SUM(R267:R286)</f>
        <v>0</v>
      </c>
      <c r="S266" s="165"/>
      <c r="T266" s="167">
        <f>SUM(T267:T286)</f>
        <v>0</v>
      </c>
      <c r="AR266" s="160" t="s">
        <v>82</v>
      </c>
      <c r="AT266" s="168" t="s">
        <v>74</v>
      </c>
      <c r="AU266" s="168" t="s">
        <v>82</v>
      </c>
      <c r="AY266" s="160" t="s">
        <v>271</v>
      </c>
      <c r="BK266" s="169">
        <f>SUM(BK267:BK286)</f>
        <v>0</v>
      </c>
    </row>
    <row r="267" spans="1:65" s="2" customFormat="1" ht="16.5" customHeight="1" x14ac:dyDescent="0.15">
      <c r="A267" s="35"/>
      <c r="B267" s="141"/>
      <c r="C267" s="271" t="s">
        <v>1381</v>
      </c>
      <c r="D267" s="172" t="s">
        <v>274</v>
      </c>
      <c r="E267" s="173" t="s">
        <v>3002</v>
      </c>
      <c r="F267" s="174" t="s">
        <v>3003</v>
      </c>
      <c r="G267" s="175" t="s">
        <v>2913</v>
      </c>
      <c r="H267" s="176">
        <v>34.5</v>
      </c>
      <c r="I267" s="177"/>
      <c r="J267" s="176">
        <f t="shared" ref="J267:J277" si="65">ROUND(I267*H267,2)</f>
        <v>0</v>
      </c>
      <c r="K267" s="178"/>
      <c r="L267" s="36"/>
      <c r="M267" s="179" t="s">
        <v>1</v>
      </c>
      <c r="N267" s="180" t="s">
        <v>41</v>
      </c>
      <c r="O267" s="61"/>
      <c r="P267" s="181">
        <f t="shared" ref="P267:P277" si="66">O267*H267</f>
        <v>0</v>
      </c>
      <c r="Q267" s="181">
        <v>0</v>
      </c>
      <c r="R267" s="181">
        <f t="shared" ref="R267:R277" si="67">Q267*H267</f>
        <v>0</v>
      </c>
      <c r="S267" s="181">
        <v>0</v>
      </c>
      <c r="T267" s="182">
        <f t="shared" ref="T267:T277" si="68"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278</v>
      </c>
      <c r="AT267" s="183" t="s">
        <v>274</v>
      </c>
      <c r="AU267" s="183" t="s">
        <v>88</v>
      </c>
      <c r="AY267" s="18" t="s">
        <v>271</v>
      </c>
      <c r="BE267" s="105">
        <f t="shared" ref="BE267:BE277" si="69">IF(N267="základná",J267,0)</f>
        <v>0</v>
      </c>
      <c r="BF267" s="105">
        <f t="shared" ref="BF267:BF277" si="70">IF(N267="znížená",J267,0)</f>
        <v>0</v>
      </c>
      <c r="BG267" s="105">
        <f t="shared" ref="BG267:BG277" si="71">IF(N267="zákl. prenesená",J267,0)</f>
        <v>0</v>
      </c>
      <c r="BH267" s="105">
        <f t="shared" ref="BH267:BH277" si="72">IF(N267="zníž. prenesená",J267,0)</f>
        <v>0</v>
      </c>
      <c r="BI267" s="105">
        <f t="shared" ref="BI267:BI277" si="73">IF(N267="nulová",J267,0)</f>
        <v>0</v>
      </c>
      <c r="BJ267" s="18" t="s">
        <v>88</v>
      </c>
      <c r="BK267" s="105">
        <f t="shared" ref="BK267:BK277" si="74">ROUND(I267*H267,2)</f>
        <v>0</v>
      </c>
      <c r="BL267" s="18" t="s">
        <v>278</v>
      </c>
      <c r="BM267" s="183" t="s">
        <v>1841</v>
      </c>
    </row>
    <row r="268" spans="1:65" s="2" customFormat="1" ht="16.5" customHeight="1" x14ac:dyDescent="0.15">
      <c r="A268" s="35"/>
      <c r="B268" s="141"/>
      <c r="C268" s="271" t="s">
        <v>1387</v>
      </c>
      <c r="D268" s="172" t="s">
        <v>274</v>
      </c>
      <c r="E268" s="173" t="s">
        <v>3004</v>
      </c>
      <c r="F268" s="174" t="s">
        <v>3005</v>
      </c>
      <c r="G268" s="175" t="s">
        <v>2913</v>
      </c>
      <c r="H268" s="176">
        <v>7</v>
      </c>
      <c r="I268" s="177"/>
      <c r="J268" s="176">
        <f t="shared" si="65"/>
        <v>0</v>
      </c>
      <c r="K268" s="178"/>
      <c r="L268" s="36"/>
      <c r="M268" s="179" t="s">
        <v>1</v>
      </c>
      <c r="N268" s="180" t="s">
        <v>41</v>
      </c>
      <c r="O268" s="61"/>
      <c r="P268" s="181">
        <f t="shared" si="66"/>
        <v>0</v>
      </c>
      <c r="Q268" s="181">
        <v>0</v>
      </c>
      <c r="R268" s="181">
        <f t="shared" si="67"/>
        <v>0</v>
      </c>
      <c r="S268" s="181">
        <v>0</v>
      </c>
      <c r="T268" s="182">
        <f t="shared" si="6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278</v>
      </c>
      <c r="AT268" s="183" t="s">
        <v>274</v>
      </c>
      <c r="AU268" s="183" t="s">
        <v>88</v>
      </c>
      <c r="AY268" s="18" t="s">
        <v>271</v>
      </c>
      <c r="BE268" s="105">
        <f t="shared" si="69"/>
        <v>0</v>
      </c>
      <c r="BF268" s="105">
        <f t="shared" si="70"/>
        <v>0</v>
      </c>
      <c r="BG268" s="105">
        <f t="shared" si="71"/>
        <v>0</v>
      </c>
      <c r="BH268" s="105">
        <f t="shared" si="72"/>
        <v>0</v>
      </c>
      <c r="BI268" s="105">
        <f t="shared" si="73"/>
        <v>0</v>
      </c>
      <c r="BJ268" s="18" t="s">
        <v>88</v>
      </c>
      <c r="BK268" s="105">
        <f t="shared" si="74"/>
        <v>0</v>
      </c>
      <c r="BL268" s="18" t="s">
        <v>278</v>
      </c>
      <c r="BM268" s="183" t="s">
        <v>1854</v>
      </c>
    </row>
    <row r="269" spans="1:65" s="2" customFormat="1" ht="16.5" customHeight="1" x14ac:dyDescent="0.15">
      <c r="A269" s="35"/>
      <c r="B269" s="141"/>
      <c r="C269" s="271" t="s">
        <v>1392</v>
      </c>
      <c r="D269" s="172" t="s">
        <v>274</v>
      </c>
      <c r="E269" s="173" t="s">
        <v>2975</v>
      </c>
      <c r="F269" s="174" t="s">
        <v>2976</v>
      </c>
      <c r="G269" s="175" t="s">
        <v>2913</v>
      </c>
      <c r="H269" s="176">
        <v>24.5</v>
      </c>
      <c r="I269" s="177"/>
      <c r="J269" s="176">
        <f t="shared" si="65"/>
        <v>0</v>
      </c>
      <c r="K269" s="178"/>
      <c r="L269" s="36"/>
      <c r="M269" s="179" t="s">
        <v>1</v>
      </c>
      <c r="N269" s="180" t="s">
        <v>41</v>
      </c>
      <c r="O269" s="61"/>
      <c r="P269" s="181">
        <f t="shared" si="66"/>
        <v>0</v>
      </c>
      <c r="Q269" s="181">
        <v>0</v>
      </c>
      <c r="R269" s="181">
        <f t="shared" si="67"/>
        <v>0</v>
      </c>
      <c r="S269" s="181">
        <v>0</v>
      </c>
      <c r="T269" s="182">
        <f t="shared" si="6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278</v>
      </c>
      <c r="AT269" s="183" t="s">
        <v>274</v>
      </c>
      <c r="AU269" s="183" t="s">
        <v>88</v>
      </c>
      <c r="AY269" s="18" t="s">
        <v>271</v>
      </c>
      <c r="BE269" s="105">
        <f t="shared" si="69"/>
        <v>0</v>
      </c>
      <c r="BF269" s="105">
        <f t="shared" si="70"/>
        <v>0</v>
      </c>
      <c r="BG269" s="105">
        <f t="shared" si="71"/>
        <v>0</v>
      </c>
      <c r="BH269" s="105">
        <f t="shared" si="72"/>
        <v>0</v>
      </c>
      <c r="BI269" s="105">
        <f t="shared" si="73"/>
        <v>0</v>
      </c>
      <c r="BJ269" s="18" t="s">
        <v>88</v>
      </c>
      <c r="BK269" s="105">
        <f t="shared" si="74"/>
        <v>0</v>
      </c>
      <c r="BL269" s="18" t="s">
        <v>278</v>
      </c>
      <c r="BM269" s="183" t="s">
        <v>1864</v>
      </c>
    </row>
    <row r="270" spans="1:65" s="2" customFormat="1" ht="16.5" customHeight="1" x14ac:dyDescent="0.15">
      <c r="A270" s="35"/>
      <c r="B270" s="141"/>
      <c r="C270" s="271" t="s">
        <v>1398</v>
      </c>
      <c r="D270" s="172" t="s">
        <v>274</v>
      </c>
      <c r="E270" s="173" t="s">
        <v>3006</v>
      </c>
      <c r="F270" s="174" t="s">
        <v>3007</v>
      </c>
      <c r="G270" s="175" t="s">
        <v>2913</v>
      </c>
      <c r="H270" s="176">
        <v>78.5</v>
      </c>
      <c r="I270" s="177"/>
      <c r="J270" s="176">
        <f t="shared" si="65"/>
        <v>0</v>
      </c>
      <c r="K270" s="178"/>
      <c r="L270" s="36"/>
      <c r="M270" s="179" t="s">
        <v>1</v>
      </c>
      <c r="N270" s="180" t="s">
        <v>41</v>
      </c>
      <c r="O270" s="61"/>
      <c r="P270" s="181">
        <f t="shared" si="66"/>
        <v>0</v>
      </c>
      <c r="Q270" s="181">
        <v>0</v>
      </c>
      <c r="R270" s="181">
        <f t="shared" si="67"/>
        <v>0</v>
      </c>
      <c r="S270" s="181">
        <v>0</v>
      </c>
      <c r="T270" s="182">
        <f t="shared" si="6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278</v>
      </c>
      <c r="AT270" s="183" t="s">
        <v>274</v>
      </c>
      <c r="AU270" s="183" t="s">
        <v>88</v>
      </c>
      <c r="AY270" s="18" t="s">
        <v>271</v>
      </c>
      <c r="BE270" s="105">
        <f t="shared" si="69"/>
        <v>0</v>
      </c>
      <c r="BF270" s="105">
        <f t="shared" si="70"/>
        <v>0</v>
      </c>
      <c r="BG270" s="105">
        <f t="shared" si="71"/>
        <v>0</v>
      </c>
      <c r="BH270" s="105">
        <f t="shared" si="72"/>
        <v>0</v>
      </c>
      <c r="BI270" s="105">
        <f t="shared" si="73"/>
        <v>0</v>
      </c>
      <c r="BJ270" s="18" t="s">
        <v>88</v>
      </c>
      <c r="BK270" s="105">
        <f t="shared" si="74"/>
        <v>0</v>
      </c>
      <c r="BL270" s="18" t="s">
        <v>278</v>
      </c>
      <c r="BM270" s="183" t="s">
        <v>1874</v>
      </c>
    </row>
    <row r="271" spans="1:65" s="2" customFormat="1" ht="16.5" customHeight="1" x14ac:dyDescent="0.15">
      <c r="A271" s="35"/>
      <c r="B271" s="141"/>
      <c r="C271" s="271" t="s">
        <v>1401</v>
      </c>
      <c r="D271" s="172" t="s">
        <v>274</v>
      </c>
      <c r="E271" s="173" t="s">
        <v>2977</v>
      </c>
      <c r="F271" s="174" t="s">
        <v>2978</v>
      </c>
      <c r="G271" s="175" t="s">
        <v>2913</v>
      </c>
      <c r="H271" s="176">
        <v>24.5</v>
      </c>
      <c r="I271" s="177"/>
      <c r="J271" s="176">
        <f t="shared" si="65"/>
        <v>0</v>
      </c>
      <c r="K271" s="178"/>
      <c r="L271" s="36"/>
      <c r="M271" s="179" t="s">
        <v>1</v>
      </c>
      <c r="N271" s="180" t="s">
        <v>41</v>
      </c>
      <c r="O271" s="61"/>
      <c r="P271" s="181">
        <f t="shared" si="66"/>
        <v>0</v>
      </c>
      <c r="Q271" s="181">
        <v>0</v>
      </c>
      <c r="R271" s="181">
        <f t="shared" si="67"/>
        <v>0</v>
      </c>
      <c r="S271" s="181">
        <v>0</v>
      </c>
      <c r="T271" s="182">
        <f t="shared" si="6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3" t="s">
        <v>278</v>
      </c>
      <c r="AT271" s="183" t="s">
        <v>274</v>
      </c>
      <c r="AU271" s="183" t="s">
        <v>88</v>
      </c>
      <c r="AY271" s="18" t="s">
        <v>271</v>
      </c>
      <c r="BE271" s="105">
        <f t="shared" si="69"/>
        <v>0</v>
      </c>
      <c r="BF271" s="105">
        <f t="shared" si="70"/>
        <v>0</v>
      </c>
      <c r="BG271" s="105">
        <f t="shared" si="71"/>
        <v>0</v>
      </c>
      <c r="BH271" s="105">
        <f t="shared" si="72"/>
        <v>0</v>
      </c>
      <c r="BI271" s="105">
        <f t="shared" si="73"/>
        <v>0</v>
      </c>
      <c r="BJ271" s="18" t="s">
        <v>88</v>
      </c>
      <c r="BK271" s="105">
        <f t="shared" si="74"/>
        <v>0</v>
      </c>
      <c r="BL271" s="18" t="s">
        <v>278</v>
      </c>
      <c r="BM271" s="183" t="s">
        <v>1883</v>
      </c>
    </row>
    <row r="272" spans="1:65" s="2" customFormat="1" ht="16.5" customHeight="1" x14ac:dyDescent="0.15">
      <c r="A272" s="35"/>
      <c r="B272" s="141"/>
      <c r="C272" s="271" t="s">
        <v>1406</v>
      </c>
      <c r="D272" s="172" t="s">
        <v>274</v>
      </c>
      <c r="E272" s="173" t="s">
        <v>3008</v>
      </c>
      <c r="F272" s="174" t="s">
        <v>3009</v>
      </c>
      <c r="G272" s="175" t="s">
        <v>2913</v>
      </c>
      <c r="H272" s="176">
        <v>37</v>
      </c>
      <c r="I272" s="177"/>
      <c r="J272" s="176">
        <f t="shared" si="65"/>
        <v>0</v>
      </c>
      <c r="K272" s="178"/>
      <c r="L272" s="36"/>
      <c r="M272" s="179" t="s">
        <v>1</v>
      </c>
      <c r="N272" s="180" t="s">
        <v>41</v>
      </c>
      <c r="O272" s="61"/>
      <c r="P272" s="181">
        <f t="shared" si="66"/>
        <v>0</v>
      </c>
      <c r="Q272" s="181">
        <v>0</v>
      </c>
      <c r="R272" s="181">
        <f t="shared" si="67"/>
        <v>0</v>
      </c>
      <c r="S272" s="181">
        <v>0</v>
      </c>
      <c r="T272" s="182">
        <f t="shared" si="6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278</v>
      </c>
      <c r="AT272" s="183" t="s">
        <v>274</v>
      </c>
      <c r="AU272" s="183" t="s">
        <v>88</v>
      </c>
      <c r="AY272" s="18" t="s">
        <v>271</v>
      </c>
      <c r="BE272" s="105">
        <f t="shared" si="69"/>
        <v>0</v>
      </c>
      <c r="BF272" s="105">
        <f t="shared" si="70"/>
        <v>0</v>
      </c>
      <c r="BG272" s="105">
        <f t="shared" si="71"/>
        <v>0</v>
      </c>
      <c r="BH272" s="105">
        <f t="shared" si="72"/>
        <v>0</v>
      </c>
      <c r="BI272" s="105">
        <f t="shared" si="73"/>
        <v>0</v>
      </c>
      <c r="BJ272" s="18" t="s">
        <v>88</v>
      </c>
      <c r="BK272" s="105">
        <f t="shared" si="74"/>
        <v>0</v>
      </c>
      <c r="BL272" s="18" t="s">
        <v>278</v>
      </c>
      <c r="BM272" s="183" t="s">
        <v>1891</v>
      </c>
    </row>
    <row r="273" spans="1:65" s="2" customFormat="1" ht="16.5" customHeight="1" x14ac:dyDescent="0.15">
      <c r="A273" s="35"/>
      <c r="B273" s="141"/>
      <c r="C273" s="271" t="s">
        <v>1411</v>
      </c>
      <c r="D273" s="172" t="s">
        <v>274</v>
      </c>
      <c r="E273" s="173" t="s">
        <v>2979</v>
      </c>
      <c r="F273" s="174" t="s">
        <v>2980</v>
      </c>
      <c r="G273" s="175" t="s">
        <v>2913</v>
      </c>
      <c r="H273" s="176">
        <v>180</v>
      </c>
      <c r="I273" s="177"/>
      <c r="J273" s="176">
        <f t="shared" si="65"/>
        <v>0</v>
      </c>
      <c r="K273" s="178"/>
      <c r="L273" s="36"/>
      <c r="M273" s="179" t="s">
        <v>1</v>
      </c>
      <c r="N273" s="180" t="s">
        <v>41</v>
      </c>
      <c r="O273" s="61"/>
      <c r="P273" s="181">
        <f t="shared" si="66"/>
        <v>0</v>
      </c>
      <c r="Q273" s="181">
        <v>0</v>
      </c>
      <c r="R273" s="181">
        <f t="shared" si="67"/>
        <v>0</v>
      </c>
      <c r="S273" s="181">
        <v>0</v>
      </c>
      <c r="T273" s="182">
        <f t="shared" si="6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278</v>
      </c>
      <c r="AT273" s="183" t="s">
        <v>274</v>
      </c>
      <c r="AU273" s="183" t="s">
        <v>88</v>
      </c>
      <c r="AY273" s="18" t="s">
        <v>271</v>
      </c>
      <c r="BE273" s="105">
        <f t="shared" si="69"/>
        <v>0</v>
      </c>
      <c r="BF273" s="105">
        <f t="shared" si="70"/>
        <v>0</v>
      </c>
      <c r="BG273" s="105">
        <f t="shared" si="71"/>
        <v>0</v>
      </c>
      <c r="BH273" s="105">
        <f t="shared" si="72"/>
        <v>0</v>
      </c>
      <c r="BI273" s="105">
        <f t="shared" si="73"/>
        <v>0</v>
      </c>
      <c r="BJ273" s="18" t="s">
        <v>88</v>
      </c>
      <c r="BK273" s="105">
        <f t="shared" si="74"/>
        <v>0</v>
      </c>
      <c r="BL273" s="18" t="s">
        <v>278</v>
      </c>
      <c r="BM273" s="183" t="s">
        <v>1900</v>
      </c>
    </row>
    <row r="274" spans="1:65" s="2" customFormat="1" ht="21.75" customHeight="1" x14ac:dyDescent="0.15">
      <c r="A274" s="35"/>
      <c r="B274" s="141"/>
      <c r="C274" s="271" t="s">
        <v>1415</v>
      </c>
      <c r="D274" s="172" t="s">
        <v>274</v>
      </c>
      <c r="E274" s="173" t="s">
        <v>2981</v>
      </c>
      <c r="F274" s="174" t="s">
        <v>2982</v>
      </c>
      <c r="G274" s="175" t="s">
        <v>2913</v>
      </c>
      <c r="H274" s="176">
        <v>60</v>
      </c>
      <c r="I274" s="177"/>
      <c r="J274" s="176">
        <f t="shared" si="65"/>
        <v>0</v>
      </c>
      <c r="K274" s="178"/>
      <c r="L274" s="36"/>
      <c r="M274" s="179" t="s">
        <v>1</v>
      </c>
      <c r="N274" s="180" t="s">
        <v>41</v>
      </c>
      <c r="O274" s="61"/>
      <c r="P274" s="181">
        <f t="shared" si="66"/>
        <v>0</v>
      </c>
      <c r="Q274" s="181">
        <v>0</v>
      </c>
      <c r="R274" s="181">
        <f t="shared" si="67"/>
        <v>0</v>
      </c>
      <c r="S274" s="181">
        <v>0</v>
      </c>
      <c r="T274" s="182">
        <f t="shared" si="6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278</v>
      </c>
      <c r="AT274" s="183" t="s">
        <v>274</v>
      </c>
      <c r="AU274" s="183" t="s">
        <v>88</v>
      </c>
      <c r="AY274" s="18" t="s">
        <v>271</v>
      </c>
      <c r="BE274" s="105">
        <f t="shared" si="69"/>
        <v>0</v>
      </c>
      <c r="BF274" s="105">
        <f t="shared" si="70"/>
        <v>0</v>
      </c>
      <c r="BG274" s="105">
        <f t="shared" si="71"/>
        <v>0</v>
      </c>
      <c r="BH274" s="105">
        <f t="shared" si="72"/>
        <v>0</v>
      </c>
      <c r="BI274" s="105">
        <f t="shared" si="73"/>
        <v>0</v>
      </c>
      <c r="BJ274" s="18" t="s">
        <v>88</v>
      </c>
      <c r="BK274" s="105">
        <f t="shared" si="74"/>
        <v>0</v>
      </c>
      <c r="BL274" s="18" t="s">
        <v>278</v>
      </c>
      <c r="BM274" s="183" t="s">
        <v>1908</v>
      </c>
    </row>
    <row r="275" spans="1:65" s="2" customFormat="1" ht="16.5" customHeight="1" x14ac:dyDescent="0.15">
      <c r="A275" s="35"/>
      <c r="B275" s="141"/>
      <c r="C275" s="271" t="s">
        <v>1417</v>
      </c>
      <c r="D275" s="172" t="s">
        <v>274</v>
      </c>
      <c r="E275" s="173" t="s">
        <v>3010</v>
      </c>
      <c r="F275" s="174" t="s">
        <v>3011</v>
      </c>
      <c r="G275" s="175" t="s">
        <v>1375</v>
      </c>
      <c r="H275" s="176">
        <v>17</v>
      </c>
      <c r="I275" s="177"/>
      <c r="J275" s="176">
        <f t="shared" si="65"/>
        <v>0</v>
      </c>
      <c r="K275" s="178"/>
      <c r="L275" s="36"/>
      <c r="M275" s="179" t="s">
        <v>1</v>
      </c>
      <c r="N275" s="180" t="s">
        <v>41</v>
      </c>
      <c r="O275" s="61"/>
      <c r="P275" s="181">
        <f t="shared" si="66"/>
        <v>0</v>
      </c>
      <c r="Q275" s="181">
        <v>0</v>
      </c>
      <c r="R275" s="181">
        <f t="shared" si="67"/>
        <v>0</v>
      </c>
      <c r="S275" s="181">
        <v>0</v>
      </c>
      <c r="T275" s="182">
        <f t="shared" si="6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278</v>
      </c>
      <c r="AT275" s="183" t="s">
        <v>274</v>
      </c>
      <c r="AU275" s="183" t="s">
        <v>88</v>
      </c>
      <c r="AY275" s="18" t="s">
        <v>271</v>
      </c>
      <c r="BE275" s="105">
        <f t="shared" si="69"/>
        <v>0</v>
      </c>
      <c r="BF275" s="105">
        <f t="shared" si="70"/>
        <v>0</v>
      </c>
      <c r="BG275" s="105">
        <f t="shared" si="71"/>
        <v>0</v>
      </c>
      <c r="BH275" s="105">
        <f t="shared" si="72"/>
        <v>0</v>
      </c>
      <c r="BI275" s="105">
        <f t="shared" si="73"/>
        <v>0</v>
      </c>
      <c r="BJ275" s="18" t="s">
        <v>88</v>
      </c>
      <c r="BK275" s="105">
        <f t="shared" si="74"/>
        <v>0</v>
      </c>
      <c r="BL275" s="18" t="s">
        <v>278</v>
      </c>
      <c r="BM275" s="183" t="s">
        <v>1916</v>
      </c>
    </row>
    <row r="276" spans="1:65" s="2" customFormat="1" ht="16.5" customHeight="1" x14ac:dyDescent="0.15">
      <c r="A276" s="35"/>
      <c r="B276" s="141"/>
      <c r="C276" s="271" t="s">
        <v>1424</v>
      </c>
      <c r="D276" s="172" t="s">
        <v>274</v>
      </c>
      <c r="E276" s="173" t="s">
        <v>3012</v>
      </c>
      <c r="F276" s="174" t="s">
        <v>2965</v>
      </c>
      <c r="G276" s="175" t="s">
        <v>2862</v>
      </c>
      <c r="H276" s="176">
        <v>1</v>
      </c>
      <c r="I276" s="177"/>
      <c r="J276" s="176">
        <f t="shared" si="65"/>
        <v>0</v>
      </c>
      <c r="K276" s="178"/>
      <c r="L276" s="36"/>
      <c r="M276" s="179" t="s">
        <v>1</v>
      </c>
      <c r="N276" s="180" t="s">
        <v>41</v>
      </c>
      <c r="O276" s="61"/>
      <c r="P276" s="181">
        <f t="shared" si="66"/>
        <v>0</v>
      </c>
      <c r="Q276" s="181">
        <v>0</v>
      </c>
      <c r="R276" s="181">
        <f t="shared" si="67"/>
        <v>0</v>
      </c>
      <c r="S276" s="181">
        <v>0</v>
      </c>
      <c r="T276" s="182">
        <f t="shared" si="6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278</v>
      </c>
      <c r="AT276" s="183" t="s">
        <v>274</v>
      </c>
      <c r="AU276" s="183" t="s">
        <v>88</v>
      </c>
      <c r="AY276" s="18" t="s">
        <v>271</v>
      </c>
      <c r="BE276" s="105">
        <f t="shared" si="69"/>
        <v>0</v>
      </c>
      <c r="BF276" s="105">
        <f t="shared" si="70"/>
        <v>0</v>
      </c>
      <c r="BG276" s="105">
        <f t="shared" si="71"/>
        <v>0</v>
      </c>
      <c r="BH276" s="105">
        <f t="shared" si="72"/>
        <v>0</v>
      </c>
      <c r="BI276" s="105">
        <f t="shared" si="73"/>
        <v>0</v>
      </c>
      <c r="BJ276" s="18" t="s">
        <v>88</v>
      </c>
      <c r="BK276" s="105">
        <f t="shared" si="74"/>
        <v>0</v>
      </c>
      <c r="BL276" s="18" t="s">
        <v>278</v>
      </c>
      <c r="BM276" s="183" t="s">
        <v>1927</v>
      </c>
    </row>
    <row r="277" spans="1:65" s="2" customFormat="1" ht="55.5" customHeight="1" x14ac:dyDescent="0.15">
      <c r="A277" s="35"/>
      <c r="B277" s="141"/>
      <c r="C277" s="271" t="s">
        <v>1433</v>
      </c>
      <c r="D277" s="246" t="s">
        <v>274</v>
      </c>
      <c r="E277" s="173" t="s">
        <v>5458</v>
      </c>
      <c r="F277" s="174" t="s">
        <v>5459</v>
      </c>
      <c r="G277" s="175" t="s">
        <v>302</v>
      </c>
      <c r="H277" s="176">
        <v>1</v>
      </c>
      <c r="I277" s="177"/>
      <c r="J277" s="176">
        <f t="shared" si="65"/>
        <v>0</v>
      </c>
      <c r="K277" s="178"/>
      <c r="L277" s="36"/>
      <c r="M277" s="179" t="s">
        <v>1</v>
      </c>
      <c r="N277" s="180" t="s">
        <v>41</v>
      </c>
      <c r="O277" s="61"/>
      <c r="P277" s="181">
        <f t="shared" si="66"/>
        <v>0</v>
      </c>
      <c r="Q277" s="181">
        <v>0</v>
      </c>
      <c r="R277" s="181">
        <f t="shared" si="67"/>
        <v>0</v>
      </c>
      <c r="S277" s="181">
        <v>0</v>
      </c>
      <c r="T277" s="182">
        <f t="shared" si="6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278</v>
      </c>
      <c r="AT277" s="183" t="s">
        <v>274</v>
      </c>
      <c r="AU277" s="183" t="s">
        <v>88</v>
      </c>
      <c r="AY277" s="18" t="s">
        <v>271</v>
      </c>
      <c r="BE277" s="105">
        <f t="shared" si="69"/>
        <v>0</v>
      </c>
      <c r="BF277" s="105">
        <f t="shared" si="70"/>
        <v>0</v>
      </c>
      <c r="BG277" s="105">
        <f t="shared" si="71"/>
        <v>0</v>
      </c>
      <c r="BH277" s="105">
        <f t="shared" si="72"/>
        <v>0</v>
      </c>
      <c r="BI277" s="105">
        <f t="shared" si="73"/>
        <v>0</v>
      </c>
      <c r="BJ277" s="18" t="s">
        <v>88</v>
      </c>
      <c r="BK277" s="105">
        <f t="shared" si="74"/>
        <v>0</v>
      </c>
      <c r="BL277" s="18" t="s">
        <v>278</v>
      </c>
      <c r="BM277" s="183" t="s">
        <v>1940</v>
      </c>
    </row>
    <row r="278" spans="1:65" s="2" customFormat="1" ht="16.5" x14ac:dyDescent="0.1">
      <c r="A278" s="35"/>
      <c r="B278" s="36"/>
      <c r="C278" s="274"/>
      <c r="D278" s="185" t="s">
        <v>1142</v>
      </c>
      <c r="E278" s="35"/>
      <c r="F278" s="235" t="s">
        <v>1143</v>
      </c>
      <c r="G278" s="35"/>
      <c r="H278" s="35"/>
      <c r="I278" s="142"/>
      <c r="J278" s="35"/>
      <c r="K278" s="35"/>
      <c r="L278" s="36"/>
      <c r="M278" s="236"/>
      <c r="N278" s="237"/>
      <c r="O278" s="61"/>
      <c r="P278" s="61"/>
      <c r="Q278" s="61"/>
      <c r="R278" s="61"/>
      <c r="S278" s="61"/>
      <c r="T278" s="62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T278" s="18" t="s">
        <v>1142</v>
      </c>
      <c r="AU278" s="18" t="s">
        <v>88</v>
      </c>
    </row>
    <row r="279" spans="1:65" s="2" customFormat="1" ht="33" customHeight="1" x14ac:dyDescent="0.15">
      <c r="A279" s="35"/>
      <c r="B279" s="141"/>
      <c r="C279" s="271" t="s">
        <v>1438</v>
      </c>
      <c r="D279" s="172" t="s">
        <v>274</v>
      </c>
      <c r="E279" s="173" t="s">
        <v>2986</v>
      </c>
      <c r="F279" s="174" t="s">
        <v>2987</v>
      </c>
      <c r="G279" s="175" t="s">
        <v>302</v>
      </c>
      <c r="H279" s="176">
        <v>4</v>
      </c>
      <c r="I279" s="177"/>
      <c r="J279" s="176">
        <f t="shared" ref="J279:J286" si="75">ROUND(I279*H279,2)</f>
        <v>0</v>
      </c>
      <c r="K279" s="178"/>
      <c r="L279" s="36"/>
      <c r="M279" s="179" t="s">
        <v>1</v>
      </c>
      <c r="N279" s="180" t="s">
        <v>41</v>
      </c>
      <c r="O279" s="61"/>
      <c r="P279" s="181">
        <f t="shared" ref="P279:P286" si="76">O279*H279</f>
        <v>0</v>
      </c>
      <c r="Q279" s="181">
        <v>0</v>
      </c>
      <c r="R279" s="181">
        <f t="shared" ref="R279:R286" si="77">Q279*H279</f>
        <v>0</v>
      </c>
      <c r="S279" s="181">
        <v>0</v>
      </c>
      <c r="T279" s="182">
        <f t="shared" ref="T279:T286" si="78"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278</v>
      </c>
      <c r="AT279" s="183" t="s">
        <v>274</v>
      </c>
      <c r="AU279" s="183" t="s">
        <v>88</v>
      </c>
      <c r="AY279" s="18" t="s">
        <v>271</v>
      </c>
      <c r="BE279" s="105">
        <f t="shared" ref="BE279:BE286" si="79">IF(N279="základná",J279,0)</f>
        <v>0</v>
      </c>
      <c r="BF279" s="105">
        <f t="shared" ref="BF279:BF286" si="80">IF(N279="znížená",J279,0)</f>
        <v>0</v>
      </c>
      <c r="BG279" s="105">
        <f t="shared" ref="BG279:BG286" si="81">IF(N279="zákl. prenesená",J279,0)</f>
        <v>0</v>
      </c>
      <c r="BH279" s="105">
        <f t="shared" ref="BH279:BH286" si="82">IF(N279="zníž. prenesená",J279,0)</f>
        <v>0</v>
      </c>
      <c r="BI279" s="105">
        <f t="shared" ref="BI279:BI286" si="83">IF(N279="nulová",J279,0)</f>
        <v>0</v>
      </c>
      <c r="BJ279" s="18" t="s">
        <v>88</v>
      </c>
      <c r="BK279" s="105">
        <f t="shared" ref="BK279:BK286" si="84">ROUND(I279*H279,2)</f>
        <v>0</v>
      </c>
      <c r="BL279" s="18" t="s">
        <v>278</v>
      </c>
      <c r="BM279" s="183" t="s">
        <v>1952</v>
      </c>
    </row>
    <row r="280" spans="1:65" s="2" customFormat="1" ht="33" customHeight="1" x14ac:dyDescent="0.15">
      <c r="A280" s="35"/>
      <c r="B280" s="141"/>
      <c r="C280" s="271" t="s">
        <v>1442</v>
      </c>
      <c r="D280" s="172" t="s">
        <v>274</v>
      </c>
      <c r="E280" s="173" t="s">
        <v>2988</v>
      </c>
      <c r="F280" s="174" t="s">
        <v>2989</v>
      </c>
      <c r="G280" s="175" t="s">
        <v>302</v>
      </c>
      <c r="H280" s="176">
        <v>1</v>
      </c>
      <c r="I280" s="177"/>
      <c r="J280" s="176">
        <f t="shared" si="75"/>
        <v>0</v>
      </c>
      <c r="K280" s="178"/>
      <c r="L280" s="36"/>
      <c r="M280" s="179" t="s">
        <v>1</v>
      </c>
      <c r="N280" s="180" t="s">
        <v>41</v>
      </c>
      <c r="O280" s="61"/>
      <c r="P280" s="181">
        <f t="shared" si="76"/>
        <v>0</v>
      </c>
      <c r="Q280" s="181">
        <v>0</v>
      </c>
      <c r="R280" s="181">
        <f t="shared" si="77"/>
        <v>0</v>
      </c>
      <c r="S280" s="181">
        <v>0</v>
      </c>
      <c r="T280" s="182">
        <f t="shared" si="7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278</v>
      </c>
      <c r="AT280" s="183" t="s">
        <v>274</v>
      </c>
      <c r="AU280" s="183" t="s">
        <v>88</v>
      </c>
      <c r="AY280" s="18" t="s">
        <v>271</v>
      </c>
      <c r="BE280" s="105">
        <f t="shared" si="79"/>
        <v>0</v>
      </c>
      <c r="BF280" s="105">
        <f t="shared" si="80"/>
        <v>0</v>
      </c>
      <c r="BG280" s="105">
        <f t="shared" si="81"/>
        <v>0</v>
      </c>
      <c r="BH280" s="105">
        <f t="shared" si="82"/>
        <v>0</v>
      </c>
      <c r="BI280" s="105">
        <f t="shared" si="83"/>
        <v>0</v>
      </c>
      <c r="BJ280" s="18" t="s">
        <v>88</v>
      </c>
      <c r="BK280" s="105">
        <f t="shared" si="84"/>
        <v>0</v>
      </c>
      <c r="BL280" s="18" t="s">
        <v>278</v>
      </c>
      <c r="BM280" s="183" t="s">
        <v>1964</v>
      </c>
    </row>
    <row r="281" spans="1:65" s="2" customFormat="1" ht="33" customHeight="1" x14ac:dyDescent="0.15">
      <c r="A281" s="35"/>
      <c r="B281" s="141"/>
      <c r="C281" s="271" t="s">
        <v>463</v>
      </c>
      <c r="D281" s="172" t="s">
        <v>274</v>
      </c>
      <c r="E281" s="173" t="s">
        <v>3017</v>
      </c>
      <c r="F281" s="174" t="s">
        <v>3018</v>
      </c>
      <c r="G281" s="175" t="s">
        <v>302</v>
      </c>
      <c r="H281" s="176">
        <v>2</v>
      </c>
      <c r="I281" s="177"/>
      <c r="J281" s="176">
        <f t="shared" si="75"/>
        <v>0</v>
      </c>
      <c r="K281" s="178"/>
      <c r="L281" s="36"/>
      <c r="M281" s="179" t="s">
        <v>1</v>
      </c>
      <c r="N281" s="180" t="s">
        <v>41</v>
      </c>
      <c r="O281" s="61"/>
      <c r="P281" s="181">
        <f t="shared" si="76"/>
        <v>0</v>
      </c>
      <c r="Q281" s="181">
        <v>0</v>
      </c>
      <c r="R281" s="181">
        <f t="shared" si="77"/>
        <v>0</v>
      </c>
      <c r="S281" s="181">
        <v>0</v>
      </c>
      <c r="T281" s="182">
        <f t="shared" si="7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278</v>
      </c>
      <c r="AT281" s="183" t="s">
        <v>274</v>
      </c>
      <c r="AU281" s="183" t="s">
        <v>88</v>
      </c>
      <c r="AY281" s="18" t="s">
        <v>271</v>
      </c>
      <c r="BE281" s="105">
        <f t="shared" si="79"/>
        <v>0</v>
      </c>
      <c r="BF281" s="105">
        <f t="shared" si="80"/>
        <v>0</v>
      </c>
      <c r="BG281" s="105">
        <f t="shared" si="81"/>
        <v>0</v>
      </c>
      <c r="BH281" s="105">
        <f t="shared" si="82"/>
        <v>0</v>
      </c>
      <c r="BI281" s="105">
        <f t="shared" si="83"/>
        <v>0</v>
      </c>
      <c r="BJ281" s="18" t="s">
        <v>88</v>
      </c>
      <c r="BK281" s="105">
        <f t="shared" si="84"/>
        <v>0</v>
      </c>
      <c r="BL281" s="18" t="s">
        <v>278</v>
      </c>
      <c r="BM281" s="183" t="s">
        <v>1975</v>
      </c>
    </row>
    <row r="282" spans="1:65" s="2" customFormat="1" ht="33" customHeight="1" x14ac:dyDescent="0.15">
      <c r="A282" s="35"/>
      <c r="B282" s="141"/>
      <c r="C282" s="271" t="s">
        <v>1449</v>
      </c>
      <c r="D282" s="172" t="s">
        <v>274</v>
      </c>
      <c r="E282" s="173" t="s">
        <v>5454</v>
      </c>
      <c r="F282" s="174" t="s">
        <v>5455</v>
      </c>
      <c r="G282" s="175" t="s">
        <v>302</v>
      </c>
      <c r="H282" s="176">
        <v>1</v>
      </c>
      <c r="I282" s="177"/>
      <c r="J282" s="176">
        <f t="shared" si="75"/>
        <v>0</v>
      </c>
      <c r="K282" s="178"/>
      <c r="L282" s="36"/>
      <c r="M282" s="179" t="s">
        <v>1</v>
      </c>
      <c r="N282" s="180" t="s">
        <v>41</v>
      </c>
      <c r="O282" s="61"/>
      <c r="P282" s="181">
        <f t="shared" si="76"/>
        <v>0</v>
      </c>
      <c r="Q282" s="181">
        <v>0</v>
      </c>
      <c r="R282" s="181">
        <f t="shared" si="77"/>
        <v>0</v>
      </c>
      <c r="S282" s="181">
        <v>0</v>
      </c>
      <c r="T282" s="182">
        <f t="shared" si="7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3" t="s">
        <v>278</v>
      </c>
      <c r="AT282" s="183" t="s">
        <v>274</v>
      </c>
      <c r="AU282" s="183" t="s">
        <v>88</v>
      </c>
      <c r="AY282" s="18" t="s">
        <v>271</v>
      </c>
      <c r="BE282" s="105">
        <f t="shared" si="79"/>
        <v>0</v>
      </c>
      <c r="BF282" s="105">
        <f t="shared" si="80"/>
        <v>0</v>
      </c>
      <c r="BG282" s="105">
        <f t="shared" si="81"/>
        <v>0</v>
      </c>
      <c r="BH282" s="105">
        <f t="shared" si="82"/>
        <v>0</v>
      </c>
      <c r="BI282" s="105">
        <f t="shared" si="83"/>
        <v>0</v>
      </c>
      <c r="BJ282" s="18" t="s">
        <v>88</v>
      </c>
      <c r="BK282" s="105">
        <f t="shared" si="84"/>
        <v>0</v>
      </c>
      <c r="BL282" s="18" t="s">
        <v>278</v>
      </c>
      <c r="BM282" s="183" t="s">
        <v>1985</v>
      </c>
    </row>
    <row r="283" spans="1:65" s="2" customFormat="1" ht="33" customHeight="1" x14ac:dyDescent="0.15">
      <c r="A283" s="35"/>
      <c r="B283" s="141"/>
      <c r="C283" s="271" t="s">
        <v>1453</v>
      </c>
      <c r="D283" s="172" t="s">
        <v>274</v>
      </c>
      <c r="E283" s="173" t="s">
        <v>5460</v>
      </c>
      <c r="F283" s="174" t="s">
        <v>5461</v>
      </c>
      <c r="G283" s="175" t="s">
        <v>302</v>
      </c>
      <c r="H283" s="176">
        <v>1</v>
      </c>
      <c r="I283" s="177"/>
      <c r="J283" s="176">
        <f t="shared" si="75"/>
        <v>0</v>
      </c>
      <c r="K283" s="178"/>
      <c r="L283" s="36"/>
      <c r="M283" s="179" t="s">
        <v>1</v>
      </c>
      <c r="N283" s="180" t="s">
        <v>41</v>
      </c>
      <c r="O283" s="61"/>
      <c r="P283" s="181">
        <f t="shared" si="76"/>
        <v>0</v>
      </c>
      <c r="Q283" s="181">
        <v>0</v>
      </c>
      <c r="R283" s="181">
        <f t="shared" si="77"/>
        <v>0</v>
      </c>
      <c r="S283" s="181">
        <v>0</v>
      </c>
      <c r="T283" s="182">
        <f t="shared" si="7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278</v>
      </c>
      <c r="AT283" s="183" t="s">
        <v>274</v>
      </c>
      <c r="AU283" s="183" t="s">
        <v>88</v>
      </c>
      <c r="AY283" s="18" t="s">
        <v>271</v>
      </c>
      <c r="BE283" s="105">
        <f t="shared" si="79"/>
        <v>0</v>
      </c>
      <c r="BF283" s="105">
        <f t="shared" si="80"/>
        <v>0</v>
      </c>
      <c r="BG283" s="105">
        <f t="shared" si="81"/>
        <v>0</v>
      </c>
      <c r="BH283" s="105">
        <f t="shared" si="82"/>
        <v>0</v>
      </c>
      <c r="BI283" s="105">
        <f t="shared" si="83"/>
        <v>0</v>
      </c>
      <c r="BJ283" s="18" t="s">
        <v>88</v>
      </c>
      <c r="BK283" s="105">
        <f t="shared" si="84"/>
        <v>0</v>
      </c>
      <c r="BL283" s="18" t="s">
        <v>278</v>
      </c>
      <c r="BM283" s="183" t="s">
        <v>1995</v>
      </c>
    </row>
    <row r="284" spans="1:65" s="2" customFormat="1" ht="16.5" customHeight="1" x14ac:dyDescent="0.15">
      <c r="A284" s="35"/>
      <c r="B284" s="141"/>
      <c r="C284" s="271" t="s">
        <v>1457</v>
      </c>
      <c r="D284" s="172" t="s">
        <v>274</v>
      </c>
      <c r="E284" s="173" t="s">
        <v>2990</v>
      </c>
      <c r="F284" s="174" t="s">
        <v>2991</v>
      </c>
      <c r="G284" s="175" t="s">
        <v>302</v>
      </c>
      <c r="H284" s="176">
        <v>7</v>
      </c>
      <c r="I284" s="177"/>
      <c r="J284" s="176">
        <f t="shared" si="75"/>
        <v>0</v>
      </c>
      <c r="K284" s="178"/>
      <c r="L284" s="36"/>
      <c r="M284" s="179" t="s">
        <v>1</v>
      </c>
      <c r="N284" s="180" t="s">
        <v>41</v>
      </c>
      <c r="O284" s="61"/>
      <c r="P284" s="181">
        <f t="shared" si="76"/>
        <v>0</v>
      </c>
      <c r="Q284" s="181">
        <v>0</v>
      </c>
      <c r="R284" s="181">
        <f t="shared" si="77"/>
        <v>0</v>
      </c>
      <c r="S284" s="181">
        <v>0</v>
      </c>
      <c r="T284" s="182">
        <f t="shared" si="7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278</v>
      </c>
      <c r="AT284" s="183" t="s">
        <v>274</v>
      </c>
      <c r="AU284" s="183" t="s">
        <v>88</v>
      </c>
      <c r="AY284" s="18" t="s">
        <v>271</v>
      </c>
      <c r="BE284" s="105">
        <f t="shared" si="79"/>
        <v>0</v>
      </c>
      <c r="BF284" s="105">
        <f t="shared" si="80"/>
        <v>0</v>
      </c>
      <c r="BG284" s="105">
        <f t="shared" si="81"/>
        <v>0</v>
      </c>
      <c r="BH284" s="105">
        <f t="shared" si="82"/>
        <v>0</v>
      </c>
      <c r="BI284" s="105">
        <f t="shared" si="83"/>
        <v>0</v>
      </c>
      <c r="BJ284" s="18" t="s">
        <v>88</v>
      </c>
      <c r="BK284" s="105">
        <f t="shared" si="84"/>
        <v>0</v>
      </c>
      <c r="BL284" s="18" t="s">
        <v>278</v>
      </c>
      <c r="BM284" s="183" t="s">
        <v>2005</v>
      </c>
    </row>
    <row r="285" spans="1:65" s="2" customFormat="1" ht="16.5" customHeight="1" x14ac:dyDescent="0.15">
      <c r="A285" s="35"/>
      <c r="B285" s="141"/>
      <c r="C285" s="271" t="s">
        <v>1465</v>
      </c>
      <c r="D285" s="172" t="s">
        <v>274</v>
      </c>
      <c r="E285" s="173" t="s">
        <v>5456</v>
      </c>
      <c r="F285" s="174" t="s">
        <v>5457</v>
      </c>
      <c r="G285" s="175" t="s">
        <v>302</v>
      </c>
      <c r="H285" s="176">
        <v>2</v>
      </c>
      <c r="I285" s="177"/>
      <c r="J285" s="176">
        <f t="shared" si="75"/>
        <v>0</v>
      </c>
      <c r="K285" s="178"/>
      <c r="L285" s="36"/>
      <c r="M285" s="179" t="s">
        <v>1</v>
      </c>
      <c r="N285" s="180" t="s">
        <v>41</v>
      </c>
      <c r="O285" s="61"/>
      <c r="P285" s="181">
        <f t="shared" si="76"/>
        <v>0</v>
      </c>
      <c r="Q285" s="181">
        <v>0</v>
      </c>
      <c r="R285" s="181">
        <f t="shared" si="77"/>
        <v>0</v>
      </c>
      <c r="S285" s="181">
        <v>0</v>
      </c>
      <c r="T285" s="182">
        <f t="shared" si="7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278</v>
      </c>
      <c r="AT285" s="183" t="s">
        <v>274</v>
      </c>
      <c r="AU285" s="183" t="s">
        <v>88</v>
      </c>
      <c r="AY285" s="18" t="s">
        <v>271</v>
      </c>
      <c r="BE285" s="105">
        <f t="shared" si="79"/>
        <v>0</v>
      </c>
      <c r="BF285" s="105">
        <f t="shared" si="80"/>
        <v>0</v>
      </c>
      <c r="BG285" s="105">
        <f t="shared" si="81"/>
        <v>0</v>
      </c>
      <c r="BH285" s="105">
        <f t="shared" si="82"/>
        <v>0</v>
      </c>
      <c r="BI285" s="105">
        <f t="shared" si="83"/>
        <v>0</v>
      </c>
      <c r="BJ285" s="18" t="s">
        <v>88</v>
      </c>
      <c r="BK285" s="105">
        <f t="shared" si="84"/>
        <v>0</v>
      </c>
      <c r="BL285" s="18" t="s">
        <v>278</v>
      </c>
      <c r="BM285" s="183" t="s">
        <v>2013</v>
      </c>
    </row>
    <row r="286" spans="1:65" s="2" customFormat="1" ht="16.5" customHeight="1" x14ac:dyDescent="0.15">
      <c r="A286" s="35"/>
      <c r="B286" s="141"/>
      <c r="C286" s="271" t="s">
        <v>1469</v>
      </c>
      <c r="D286" s="172" t="s">
        <v>274</v>
      </c>
      <c r="E286" s="173" t="s">
        <v>2992</v>
      </c>
      <c r="F286" s="174" t="s">
        <v>2993</v>
      </c>
      <c r="G286" s="175" t="s">
        <v>302</v>
      </c>
      <c r="H286" s="176">
        <v>3</v>
      </c>
      <c r="I286" s="177"/>
      <c r="J286" s="176">
        <f t="shared" si="75"/>
        <v>0</v>
      </c>
      <c r="K286" s="178"/>
      <c r="L286" s="36"/>
      <c r="M286" s="179" t="s">
        <v>1</v>
      </c>
      <c r="N286" s="180" t="s">
        <v>41</v>
      </c>
      <c r="O286" s="61"/>
      <c r="P286" s="181">
        <f t="shared" si="76"/>
        <v>0</v>
      </c>
      <c r="Q286" s="181">
        <v>0</v>
      </c>
      <c r="R286" s="181">
        <f t="shared" si="77"/>
        <v>0</v>
      </c>
      <c r="S286" s="181">
        <v>0</v>
      </c>
      <c r="T286" s="182">
        <f t="shared" si="7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3" t="s">
        <v>278</v>
      </c>
      <c r="AT286" s="183" t="s">
        <v>274</v>
      </c>
      <c r="AU286" s="183" t="s">
        <v>88</v>
      </c>
      <c r="AY286" s="18" t="s">
        <v>271</v>
      </c>
      <c r="BE286" s="105">
        <f t="shared" si="79"/>
        <v>0</v>
      </c>
      <c r="BF286" s="105">
        <f t="shared" si="80"/>
        <v>0</v>
      </c>
      <c r="BG286" s="105">
        <f t="shared" si="81"/>
        <v>0</v>
      </c>
      <c r="BH286" s="105">
        <f t="shared" si="82"/>
        <v>0</v>
      </c>
      <c r="BI286" s="105">
        <f t="shared" si="83"/>
        <v>0</v>
      </c>
      <c r="BJ286" s="18" t="s">
        <v>88</v>
      </c>
      <c r="BK286" s="105">
        <f t="shared" si="84"/>
        <v>0</v>
      </c>
      <c r="BL286" s="18" t="s">
        <v>278</v>
      </c>
      <c r="BM286" s="183" t="s">
        <v>2021</v>
      </c>
    </row>
    <row r="287" spans="1:65" s="12" customFormat="1" ht="22.9" customHeight="1" x14ac:dyDescent="0.15">
      <c r="B287" s="159"/>
      <c r="C287" s="288"/>
      <c r="D287" s="160" t="s">
        <v>74</v>
      </c>
      <c r="E287" s="170" t="s">
        <v>3027</v>
      </c>
      <c r="F287" s="170" t="s">
        <v>2995</v>
      </c>
      <c r="I287" s="162"/>
      <c r="J287" s="171">
        <f>BK287</f>
        <v>0</v>
      </c>
      <c r="L287" s="159"/>
      <c r="M287" s="164"/>
      <c r="N287" s="165"/>
      <c r="O287" s="165"/>
      <c r="P287" s="166">
        <f>SUM(P288:P290)</f>
        <v>0</v>
      </c>
      <c r="Q287" s="165"/>
      <c r="R287" s="166">
        <f>SUM(R288:R290)</f>
        <v>0</v>
      </c>
      <c r="S287" s="165"/>
      <c r="T287" s="167">
        <f>SUM(T288:T290)</f>
        <v>0</v>
      </c>
      <c r="AR287" s="160" t="s">
        <v>82</v>
      </c>
      <c r="AT287" s="168" t="s">
        <v>74</v>
      </c>
      <c r="AU287" s="168" t="s">
        <v>82</v>
      </c>
      <c r="AY287" s="160" t="s">
        <v>271</v>
      </c>
      <c r="BK287" s="169">
        <f>SUM(BK288:BK290)</f>
        <v>0</v>
      </c>
    </row>
    <row r="288" spans="1:65" s="2" customFormat="1" ht="16.5" customHeight="1" x14ac:dyDescent="0.15">
      <c r="A288" s="35"/>
      <c r="B288" s="141"/>
      <c r="C288" s="271" t="s">
        <v>1473</v>
      </c>
      <c r="D288" s="172" t="s">
        <v>274</v>
      </c>
      <c r="E288" s="173" t="s">
        <v>5462</v>
      </c>
      <c r="F288" s="174" t="s">
        <v>5463</v>
      </c>
      <c r="G288" s="175" t="s">
        <v>302</v>
      </c>
      <c r="H288" s="176">
        <v>1</v>
      </c>
      <c r="I288" s="177"/>
      <c r="J288" s="176">
        <f>ROUND(I288*H288,2)</f>
        <v>0</v>
      </c>
      <c r="K288" s="178"/>
      <c r="L288" s="36"/>
      <c r="M288" s="179" t="s">
        <v>1</v>
      </c>
      <c r="N288" s="180" t="s">
        <v>41</v>
      </c>
      <c r="O288" s="61"/>
      <c r="P288" s="181">
        <f>O288*H288</f>
        <v>0</v>
      </c>
      <c r="Q288" s="181">
        <v>0</v>
      </c>
      <c r="R288" s="181">
        <f>Q288*H288</f>
        <v>0</v>
      </c>
      <c r="S288" s="181">
        <v>0</v>
      </c>
      <c r="T288" s="18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278</v>
      </c>
      <c r="AT288" s="183" t="s">
        <v>274</v>
      </c>
      <c r="AU288" s="183" t="s">
        <v>88</v>
      </c>
      <c r="AY288" s="18" t="s">
        <v>271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88</v>
      </c>
      <c r="BK288" s="105">
        <f>ROUND(I288*H288,2)</f>
        <v>0</v>
      </c>
      <c r="BL288" s="18" t="s">
        <v>278</v>
      </c>
      <c r="BM288" s="183" t="s">
        <v>2032</v>
      </c>
    </row>
    <row r="289" spans="1:65" s="2" customFormat="1" ht="16.5" customHeight="1" x14ac:dyDescent="0.15">
      <c r="A289" s="35"/>
      <c r="B289" s="141"/>
      <c r="C289" s="271" t="s">
        <v>1478</v>
      </c>
      <c r="D289" s="172" t="s">
        <v>274</v>
      </c>
      <c r="E289" s="173" t="s">
        <v>2998</v>
      </c>
      <c r="F289" s="174" t="s">
        <v>2999</v>
      </c>
      <c r="G289" s="175" t="s">
        <v>302</v>
      </c>
      <c r="H289" s="176">
        <v>4</v>
      </c>
      <c r="I289" s="177"/>
      <c r="J289" s="176">
        <f>ROUND(I289*H289,2)</f>
        <v>0</v>
      </c>
      <c r="K289" s="178"/>
      <c r="L289" s="36"/>
      <c r="M289" s="179" t="s">
        <v>1</v>
      </c>
      <c r="N289" s="180" t="s">
        <v>41</v>
      </c>
      <c r="O289" s="61"/>
      <c r="P289" s="181">
        <f>O289*H289</f>
        <v>0</v>
      </c>
      <c r="Q289" s="181">
        <v>0</v>
      </c>
      <c r="R289" s="181">
        <f>Q289*H289</f>
        <v>0</v>
      </c>
      <c r="S289" s="181">
        <v>0</v>
      </c>
      <c r="T289" s="18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278</v>
      </c>
      <c r="AT289" s="183" t="s">
        <v>274</v>
      </c>
      <c r="AU289" s="183" t="s">
        <v>88</v>
      </c>
      <c r="AY289" s="18" t="s">
        <v>271</v>
      </c>
      <c r="BE289" s="105">
        <f>IF(N289="základná",J289,0)</f>
        <v>0</v>
      </c>
      <c r="BF289" s="105">
        <f>IF(N289="znížená",J289,0)</f>
        <v>0</v>
      </c>
      <c r="BG289" s="105">
        <f>IF(N289="zákl. prenesená",J289,0)</f>
        <v>0</v>
      </c>
      <c r="BH289" s="105">
        <f>IF(N289="zníž. prenesená",J289,0)</f>
        <v>0</v>
      </c>
      <c r="BI289" s="105">
        <f>IF(N289="nulová",J289,0)</f>
        <v>0</v>
      </c>
      <c r="BJ289" s="18" t="s">
        <v>88</v>
      </c>
      <c r="BK289" s="105">
        <f>ROUND(I289*H289,2)</f>
        <v>0</v>
      </c>
      <c r="BL289" s="18" t="s">
        <v>278</v>
      </c>
      <c r="BM289" s="183" t="s">
        <v>2048</v>
      </c>
    </row>
    <row r="290" spans="1:65" s="2" customFormat="1" ht="16.5" customHeight="1" x14ac:dyDescent="0.15">
      <c r="A290" s="35"/>
      <c r="B290" s="141"/>
      <c r="C290" s="271" t="s">
        <v>1483</v>
      </c>
      <c r="D290" s="172" t="s">
        <v>274</v>
      </c>
      <c r="E290" s="173" t="s">
        <v>3000</v>
      </c>
      <c r="F290" s="174" t="s">
        <v>3001</v>
      </c>
      <c r="G290" s="175" t="s">
        <v>302</v>
      </c>
      <c r="H290" s="176">
        <v>3</v>
      </c>
      <c r="I290" s="177"/>
      <c r="J290" s="176">
        <f>ROUND(I290*H290,2)</f>
        <v>0</v>
      </c>
      <c r="K290" s="178"/>
      <c r="L290" s="36"/>
      <c r="M290" s="179" t="s">
        <v>1</v>
      </c>
      <c r="N290" s="180" t="s">
        <v>41</v>
      </c>
      <c r="O290" s="61"/>
      <c r="P290" s="181">
        <f>O290*H290</f>
        <v>0</v>
      </c>
      <c r="Q290" s="181">
        <v>0</v>
      </c>
      <c r="R290" s="181">
        <f>Q290*H290</f>
        <v>0</v>
      </c>
      <c r="S290" s="181">
        <v>0</v>
      </c>
      <c r="T290" s="18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3" t="s">
        <v>278</v>
      </c>
      <c r="AT290" s="183" t="s">
        <v>274</v>
      </c>
      <c r="AU290" s="183" t="s">
        <v>88</v>
      </c>
      <c r="AY290" s="18" t="s">
        <v>271</v>
      </c>
      <c r="BE290" s="105">
        <f>IF(N290="základná",J290,0)</f>
        <v>0</v>
      </c>
      <c r="BF290" s="105">
        <f>IF(N290="znížená",J290,0)</f>
        <v>0</v>
      </c>
      <c r="BG290" s="105">
        <f>IF(N290="zákl. prenesená",J290,0)</f>
        <v>0</v>
      </c>
      <c r="BH290" s="105">
        <f>IF(N290="zníž. prenesená",J290,0)</f>
        <v>0</v>
      </c>
      <c r="BI290" s="105">
        <f>IF(N290="nulová",J290,0)</f>
        <v>0</v>
      </c>
      <c r="BJ290" s="18" t="s">
        <v>88</v>
      </c>
      <c r="BK290" s="105">
        <f>ROUND(I290*H290,2)</f>
        <v>0</v>
      </c>
      <c r="BL290" s="18" t="s">
        <v>278</v>
      </c>
      <c r="BM290" s="183" t="s">
        <v>2056</v>
      </c>
    </row>
    <row r="291" spans="1:65" s="12" customFormat="1" ht="22.9" customHeight="1" x14ac:dyDescent="0.15">
      <c r="B291" s="159"/>
      <c r="C291" s="288"/>
      <c r="D291" s="160" t="s">
        <v>74</v>
      </c>
      <c r="E291" s="170" t="s">
        <v>2994</v>
      </c>
      <c r="F291" s="170" t="s">
        <v>2974</v>
      </c>
      <c r="I291" s="162"/>
      <c r="J291" s="171">
        <f>BK291</f>
        <v>0</v>
      </c>
      <c r="L291" s="159"/>
      <c r="M291" s="164"/>
      <c r="N291" s="165"/>
      <c r="O291" s="165"/>
      <c r="P291" s="166">
        <f>SUM(P292:P306)</f>
        <v>0</v>
      </c>
      <c r="Q291" s="165"/>
      <c r="R291" s="166">
        <f>SUM(R292:R306)</f>
        <v>0</v>
      </c>
      <c r="S291" s="165"/>
      <c r="T291" s="167">
        <f>SUM(T292:T306)</f>
        <v>0</v>
      </c>
      <c r="AR291" s="160" t="s">
        <v>82</v>
      </c>
      <c r="AT291" s="168" t="s">
        <v>74</v>
      </c>
      <c r="AU291" s="168" t="s">
        <v>82</v>
      </c>
      <c r="AY291" s="160" t="s">
        <v>271</v>
      </c>
      <c r="BK291" s="169">
        <f>SUM(BK292:BK306)</f>
        <v>0</v>
      </c>
    </row>
    <row r="292" spans="1:65" s="2" customFormat="1" ht="16.5" customHeight="1" x14ac:dyDescent="0.15">
      <c r="A292" s="35"/>
      <c r="B292" s="141"/>
      <c r="C292" s="271" t="s">
        <v>1491</v>
      </c>
      <c r="D292" s="172" t="s">
        <v>274</v>
      </c>
      <c r="E292" s="173" t="s">
        <v>3002</v>
      </c>
      <c r="F292" s="174" t="s">
        <v>3003</v>
      </c>
      <c r="G292" s="175" t="s">
        <v>2913</v>
      </c>
      <c r="H292" s="176">
        <v>26</v>
      </c>
      <c r="I292" s="177"/>
      <c r="J292" s="176">
        <f t="shared" ref="J292:J302" si="85">ROUND(I292*H292,2)</f>
        <v>0</v>
      </c>
      <c r="K292" s="178"/>
      <c r="L292" s="36"/>
      <c r="M292" s="179" t="s">
        <v>1</v>
      </c>
      <c r="N292" s="180" t="s">
        <v>41</v>
      </c>
      <c r="O292" s="61"/>
      <c r="P292" s="181">
        <f t="shared" ref="P292:P302" si="86">O292*H292</f>
        <v>0</v>
      </c>
      <c r="Q292" s="181">
        <v>0</v>
      </c>
      <c r="R292" s="181">
        <f t="shared" ref="R292:R302" si="87">Q292*H292</f>
        <v>0</v>
      </c>
      <c r="S292" s="181">
        <v>0</v>
      </c>
      <c r="T292" s="182">
        <f t="shared" ref="T292:T302" si="88"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3" t="s">
        <v>278</v>
      </c>
      <c r="AT292" s="183" t="s">
        <v>274</v>
      </c>
      <c r="AU292" s="183" t="s">
        <v>88</v>
      </c>
      <c r="AY292" s="18" t="s">
        <v>271</v>
      </c>
      <c r="BE292" s="105">
        <f t="shared" ref="BE292:BE302" si="89">IF(N292="základná",J292,0)</f>
        <v>0</v>
      </c>
      <c r="BF292" s="105">
        <f t="shared" ref="BF292:BF302" si="90">IF(N292="znížená",J292,0)</f>
        <v>0</v>
      </c>
      <c r="BG292" s="105">
        <f t="shared" ref="BG292:BG302" si="91">IF(N292="zákl. prenesená",J292,0)</f>
        <v>0</v>
      </c>
      <c r="BH292" s="105">
        <f t="shared" ref="BH292:BH302" si="92">IF(N292="zníž. prenesená",J292,0)</f>
        <v>0</v>
      </c>
      <c r="BI292" s="105">
        <f t="shared" ref="BI292:BI302" si="93">IF(N292="nulová",J292,0)</f>
        <v>0</v>
      </c>
      <c r="BJ292" s="18" t="s">
        <v>88</v>
      </c>
      <c r="BK292" s="105">
        <f t="shared" ref="BK292:BK302" si="94">ROUND(I292*H292,2)</f>
        <v>0</v>
      </c>
      <c r="BL292" s="18" t="s">
        <v>278</v>
      </c>
      <c r="BM292" s="183" t="s">
        <v>2063</v>
      </c>
    </row>
    <row r="293" spans="1:65" s="2" customFormat="1" ht="16.5" customHeight="1" x14ac:dyDescent="0.15">
      <c r="A293" s="35"/>
      <c r="B293" s="141"/>
      <c r="C293" s="271" t="s">
        <v>1496</v>
      </c>
      <c r="D293" s="172" t="s">
        <v>274</v>
      </c>
      <c r="E293" s="173" t="s">
        <v>3004</v>
      </c>
      <c r="F293" s="174" t="s">
        <v>3005</v>
      </c>
      <c r="G293" s="175" t="s">
        <v>2913</v>
      </c>
      <c r="H293" s="176">
        <v>9</v>
      </c>
      <c r="I293" s="177"/>
      <c r="J293" s="176">
        <f t="shared" si="85"/>
        <v>0</v>
      </c>
      <c r="K293" s="178"/>
      <c r="L293" s="36"/>
      <c r="M293" s="179" t="s">
        <v>1</v>
      </c>
      <c r="N293" s="180" t="s">
        <v>41</v>
      </c>
      <c r="O293" s="61"/>
      <c r="P293" s="181">
        <f t="shared" si="86"/>
        <v>0</v>
      </c>
      <c r="Q293" s="181">
        <v>0</v>
      </c>
      <c r="R293" s="181">
        <f t="shared" si="87"/>
        <v>0</v>
      </c>
      <c r="S293" s="181">
        <v>0</v>
      </c>
      <c r="T293" s="182">
        <f t="shared" si="8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3" t="s">
        <v>278</v>
      </c>
      <c r="AT293" s="183" t="s">
        <v>274</v>
      </c>
      <c r="AU293" s="183" t="s">
        <v>88</v>
      </c>
      <c r="AY293" s="18" t="s">
        <v>271</v>
      </c>
      <c r="BE293" s="105">
        <f t="shared" si="89"/>
        <v>0</v>
      </c>
      <c r="BF293" s="105">
        <f t="shared" si="90"/>
        <v>0</v>
      </c>
      <c r="BG293" s="105">
        <f t="shared" si="91"/>
        <v>0</v>
      </c>
      <c r="BH293" s="105">
        <f t="shared" si="92"/>
        <v>0</v>
      </c>
      <c r="BI293" s="105">
        <f t="shared" si="93"/>
        <v>0</v>
      </c>
      <c r="BJ293" s="18" t="s">
        <v>88</v>
      </c>
      <c r="BK293" s="105">
        <f t="shared" si="94"/>
        <v>0</v>
      </c>
      <c r="BL293" s="18" t="s">
        <v>278</v>
      </c>
      <c r="BM293" s="183" t="s">
        <v>2069</v>
      </c>
    </row>
    <row r="294" spans="1:65" s="2" customFormat="1" ht="16.5" customHeight="1" x14ac:dyDescent="0.15">
      <c r="A294" s="35"/>
      <c r="B294" s="141"/>
      <c r="C294" s="271" t="s">
        <v>1500</v>
      </c>
      <c r="D294" s="172" t="s">
        <v>274</v>
      </c>
      <c r="E294" s="173" t="s">
        <v>2975</v>
      </c>
      <c r="F294" s="174" t="s">
        <v>2976</v>
      </c>
      <c r="G294" s="175" t="s">
        <v>2913</v>
      </c>
      <c r="H294" s="176">
        <v>65.5</v>
      </c>
      <c r="I294" s="177"/>
      <c r="J294" s="176">
        <f t="shared" si="85"/>
        <v>0</v>
      </c>
      <c r="K294" s="178"/>
      <c r="L294" s="36"/>
      <c r="M294" s="179" t="s">
        <v>1</v>
      </c>
      <c r="N294" s="180" t="s">
        <v>41</v>
      </c>
      <c r="O294" s="61"/>
      <c r="P294" s="181">
        <f t="shared" si="86"/>
        <v>0</v>
      </c>
      <c r="Q294" s="181">
        <v>0</v>
      </c>
      <c r="R294" s="181">
        <f t="shared" si="87"/>
        <v>0</v>
      </c>
      <c r="S294" s="181">
        <v>0</v>
      </c>
      <c r="T294" s="182">
        <f t="shared" si="8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3" t="s">
        <v>278</v>
      </c>
      <c r="AT294" s="183" t="s">
        <v>274</v>
      </c>
      <c r="AU294" s="183" t="s">
        <v>88</v>
      </c>
      <c r="AY294" s="18" t="s">
        <v>271</v>
      </c>
      <c r="BE294" s="105">
        <f t="shared" si="89"/>
        <v>0</v>
      </c>
      <c r="BF294" s="105">
        <f t="shared" si="90"/>
        <v>0</v>
      </c>
      <c r="BG294" s="105">
        <f t="shared" si="91"/>
        <v>0</v>
      </c>
      <c r="BH294" s="105">
        <f t="shared" si="92"/>
        <v>0</v>
      </c>
      <c r="BI294" s="105">
        <f t="shared" si="93"/>
        <v>0</v>
      </c>
      <c r="BJ294" s="18" t="s">
        <v>88</v>
      </c>
      <c r="BK294" s="105">
        <f t="shared" si="94"/>
        <v>0</v>
      </c>
      <c r="BL294" s="18" t="s">
        <v>278</v>
      </c>
      <c r="BM294" s="183" t="s">
        <v>2078</v>
      </c>
    </row>
    <row r="295" spans="1:65" s="2" customFormat="1" ht="16.5" customHeight="1" x14ac:dyDescent="0.15">
      <c r="A295" s="35"/>
      <c r="B295" s="141"/>
      <c r="C295" s="271" t="s">
        <v>1502</v>
      </c>
      <c r="D295" s="172" t="s">
        <v>274</v>
      </c>
      <c r="E295" s="173" t="s">
        <v>3006</v>
      </c>
      <c r="F295" s="174" t="s">
        <v>3007</v>
      </c>
      <c r="G295" s="175" t="s">
        <v>2913</v>
      </c>
      <c r="H295" s="176">
        <v>23</v>
      </c>
      <c r="I295" s="177"/>
      <c r="J295" s="176">
        <f t="shared" si="85"/>
        <v>0</v>
      </c>
      <c r="K295" s="178"/>
      <c r="L295" s="36"/>
      <c r="M295" s="179" t="s">
        <v>1</v>
      </c>
      <c r="N295" s="180" t="s">
        <v>41</v>
      </c>
      <c r="O295" s="61"/>
      <c r="P295" s="181">
        <f t="shared" si="86"/>
        <v>0</v>
      </c>
      <c r="Q295" s="181">
        <v>0</v>
      </c>
      <c r="R295" s="181">
        <f t="shared" si="87"/>
        <v>0</v>
      </c>
      <c r="S295" s="181">
        <v>0</v>
      </c>
      <c r="T295" s="182">
        <f t="shared" si="8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278</v>
      </c>
      <c r="AT295" s="183" t="s">
        <v>274</v>
      </c>
      <c r="AU295" s="183" t="s">
        <v>88</v>
      </c>
      <c r="AY295" s="18" t="s">
        <v>271</v>
      </c>
      <c r="BE295" s="105">
        <f t="shared" si="89"/>
        <v>0</v>
      </c>
      <c r="BF295" s="105">
        <f t="shared" si="90"/>
        <v>0</v>
      </c>
      <c r="BG295" s="105">
        <f t="shared" si="91"/>
        <v>0</v>
      </c>
      <c r="BH295" s="105">
        <f t="shared" si="92"/>
        <v>0</v>
      </c>
      <c r="BI295" s="105">
        <f t="shared" si="93"/>
        <v>0</v>
      </c>
      <c r="BJ295" s="18" t="s">
        <v>88</v>
      </c>
      <c r="BK295" s="105">
        <f t="shared" si="94"/>
        <v>0</v>
      </c>
      <c r="BL295" s="18" t="s">
        <v>278</v>
      </c>
      <c r="BM295" s="183" t="s">
        <v>2114</v>
      </c>
    </row>
    <row r="296" spans="1:65" s="2" customFormat="1" ht="16.5" customHeight="1" x14ac:dyDescent="0.15">
      <c r="A296" s="35"/>
      <c r="B296" s="141"/>
      <c r="C296" s="271" t="s">
        <v>1508</v>
      </c>
      <c r="D296" s="172" t="s">
        <v>274</v>
      </c>
      <c r="E296" s="173" t="s">
        <v>2977</v>
      </c>
      <c r="F296" s="174" t="s">
        <v>2978</v>
      </c>
      <c r="G296" s="175" t="s">
        <v>2913</v>
      </c>
      <c r="H296" s="176">
        <v>55.5</v>
      </c>
      <c r="I296" s="177"/>
      <c r="J296" s="176">
        <f t="shared" si="85"/>
        <v>0</v>
      </c>
      <c r="K296" s="178"/>
      <c r="L296" s="36"/>
      <c r="M296" s="179" t="s">
        <v>1</v>
      </c>
      <c r="N296" s="180" t="s">
        <v>41</v>
      </c>
      <c r="O296" s="61"/>
      <c r="P296" s="181">
        <f t="shared" si="86"/>
        <v>0</v>
      </c>
      <c r="Q296" s="181">
        <v>0</v>
      </c>
      <c r="R296" s="181">
        <f t="shared" si="87"/>
        <v>0</v>
      </c>
      <c r="S296" s="181">
        <v>0</v>
      </c>
      <c r="T296" s="182">
        <f t="shared" si="8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3" t="s">
        <v>278</v>
      </c>
      <c r="AT296" s="183" t="s">
        <v>274</v>
      </c>
      <c r="AU296" s="183" t="s">
        <v>88</v>
      </c>
      <c r="AY296" s="18" t="s">
        <v>271</v>
      </c>
      <c r="BE296" s="105">
        <f t="shared" si="89"/>
        <v>0</v>
      </c>
      <c r="BF296" s="105">
        <f t="shared" si="90"/>
        <v>0</v>
      </c>
      <c r="BG296" s="105">
        <f t="shared" si="91"/>
        <v>0</v>
      </c>
      <c r="BH296" s="105">
        <f t="shared" si="92"/>
        <v>0</v>
      </c>
      <c r="BI296" s="105">
        <f t="shared" si="93"/>
        <v>0</v>
      </c>
      <c r="BJ296" s="18" t="s">
        <v>88</v>
      </c>
      <c r="BK296" s="105">
        <f t="shared" si="94"/>
        <v>0</v>
      </c>
      <c r="BL296" s="18" t="s">
        <v>278</v>
      </c>
      <c r="BM296" s="183" t="s">
        <v>2124</v>
      </c>
    </row>
    <row r="297" spans="1:65" s="2" customFormat="1" ht="16.5" customHeight="1" x14ac:dyDescent="0.15">
      <c r="A297" s="35"/>
      <c r="B297" s="141"/>
      <c r="C297" s="271" t="s">
        <v>1513</v>
      </c>
      <c r="D297" s="172" t="s">
        <v>274</v>
      </c>
      <c r="E297" s="173" t="s">
        <v>3008</v>
      </c>
      <c r="F297" s="174" t="s">
        <v>3009</v>
      </c>
      <c r="G297" s="175" t="s">
        <v>2913</v>
      </c>
      <c r="H297" s="176">
        <v>30</v>
      </c>
      <c r="I297" s="177"/>
      <c r="J297" s="176">
        <f t="shared" si="85"/>
        <v>0</v>
      </c>
      <c r="K297" s="178"/>
      <c r="L297" s="36"/>
      <c r="M297" s="179" t="s">
        <v>1</v>
      </c>
      <c r="N297" s="180" t="s">
        <v>41</v>
      </c>
      <c r="O297" s="61"/>
      <c r="P297" s="181">
        <f t="shared" si="86"/>
        <v>0</v>
      </c>
      <c r="Q297" s="181">
        <v>0</v>
      </c>
      <c r="R297" s="181">
        <f t="shared" si="87"/>
        <v>0</v>
      </c>
      <c r="S297" s="181">
        <v>0</v>
      </c>
      <c r="T297" s="182">
        <f t="shared" si="8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3" t="s">
        <v>278</v>
      </c>
      <c r="AT297" s="183" t="s">
        <v>274</v>
      </c>
      <c r="AU297" s="183" t="s">
        <v>88</v>
      </c>
      <c r="AY297" s="18" t="s">
        <v>271</v>
      </c>
      <c r="BE297" s="105">
        <f t="shared" si="89"/>
        <v>0</v>
      </c>
      <c r="BF297" s="105">
        <f t="shared" si="90"/>
        <v>0</v>
      </c>
      <c r="BG297" s="105">
        <f t="shared" si="91"/>
        <v>0</v>
      </c>
      <c r="BH297" s="105">
        <f t="shared" si="92"/>
        <v>0</v>
      </c>
      <c r="BI297" s="105">
        <f t="shared" si="93"/>
        <v>0</v>
      </c>
      <c r="BJ297" s="18" t="s">
        <v>88</v>
      </c>
      <c r="BK297" s="105">
        <f t="shared" si="94"/>
        <v>0</v>
      </c>
      <c r="BL297" s="18" t="s">
        <v>278</v>
      </c>
      <c r="BM297" s="183" t="s">
        <v>2139</v>
      </c>
    </row>
    <row r="298" spans="1:65" s="2" customFormat="1" ht="16.5" customHeight="1" x14ac:dyDescent="0.15">
      <c r="A298" s="35"/>
      <c r="B298" s="141"/>
      <c r="C298" s="271" t="s">
        <v>1518</v>
      </c>
      <c r="D298" s="172" t="s">
        <v>274</v>
      </c>
      <c r="E298" s="173" t="s">
        <v>2979</v>
      </c>
      <c r="F298" s="174" t="s">
        <v>2980</v>
      </c>
      <c r="G298" s="175" t="s">
        <v>2913</v>
      </c>
      <c r="H298" s="176">
        <v>20</v>
      </c>
      <c r="I298" s="177"/>
      <c r="J298" s="176">
        <f t="shared" si="85"/>
        <v>0</v>
      </c>
      <c r="K298" s="178"/>
      <c r="L298" s="36"/>
      <c r="M298" s="179" t="s">
        <v>1</v>
      </c>
      <c r="N298" s="180" t="s">
        <v>41</v>
      </c>
      <c r="O298" s="61"/>
      <c r="P298" s="181">
        <f t="shared" si="86"/>
        <v>0</v>
      </c>
      <c r="Q298" s="181">
        <v>0</v>
      </c>
      <c r="R298" s="181">
        <f t="shared" si="87"/>
        <v>0</v>
      </c>
      <c r="S298" s="181">
        <v>0</v>
      </c>
      <c r="T298" s="182">
        <f t="shared" si="8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3" t="s">
        <v>278</v>
      </c>
      <c r="AT298" s="183" t="s">
        <v>274</v>
      </c>
      <c r="AU298" s="183" t="s">
        <v>88</v>
      </c>
      <c r="AY298" s="18" t="s">
        <v>271</v>
      </c>
      <c r="BE298" s="105">
        <f t="shared" si="89"/>
        <v>0</v>
      </c>
      <c r="BF298" s="105">
        <f t="shared" si="90"/>
        <v>0</v>
      </c>
      <c r="BG298" s="105">
        <f t="shared" si="91"/>
        <v>0</v>
      </c>
      <c r="BH298" s="105">
        <f t="shared" si="92"/>
        <v>0</v>
      </c>
      <c r="BI298" s="105">
        <f t="shared" si="93"/>
        <v>0</v>
      </c>
      <c r="BJ298" s="18" t="s">
        <v>88</v>
      </c>
      <c r="BK298" s="105">
        <f t="shared" si="94"/>
        <v>0</v>
      </c>
      <c r="BL298" s="18" t="s">
        <v>278</v>
      </c>
      <c r="BM298" s="183" t="s">
        <v>2150</v>
      </c>
    </row>
    <row r="299" spans="1:65" s="2" customFormat="1" ht="21.75" customHeight="1" x14ac:dyDescent="0.15">
      <c r="A299" s="35"/>
      <c r="B299" s="141"/>
      <c r="C299" s="271" t="s">
        <v>1523</v>
      </c>
      <c r="D299" s="172" t="s">
        <v>274</v>
      </c>
      <c r="E299" s="173" t="s">
        <v>2981</v>
      </c>
      <c r="F299" s="174" t="s">
        <v>2982</v>
      </c>
      <c r="G299" s="175" t="s">
        <v>2913</v>
      </c>
      <c r="H299" s="176">
        <v>90</v>
      </c>
      <c r="I299" s="177"/>
      <c r="J299" s="176">
        <f t="shared" si="85"/>
        <v>0</v>
      </c>
      <c r="K299" s="178"/>
      <c r="L299" s="36"/>
      <c r="M299" s="179" t="s">
        <v>1</v>
      </c>
      <c r="N299" s="180" t="s">
        <v>41</v>
      </c>
      <c r="O299" s="61"/>
      <c r="P299" s="181">
        <f t="shared" si="86"/>
        <v>0</v>
      </c>
      <c r="Q299" s="181">
        <v>0</v>
      </c>
      <c r="R299" s="181">
        <f t="shared" si="87"/>
        <v>0</v>
      </c>
      <c r="S299" s="181">
        <v>0</v>
      </c>
      <c r="T299" s="182">
        <f t="shared" si="8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3" t="s">
        <v>278</v>
      </c>
      <c r="AT299" s="183" t="s">
        <v>274</v>
      </c>
      <c r="AU299" s="183" t="s">
        <v>88</v>
      </c>
      <c r="AY299" s="18" t="s">
        <v>271</v>
      </c>
      <c r="BE299" s="105">
        <f t="shared" si="89"/>
        <v>0</v>
      </c>
      <c r="BF299" s="105">
        <f t="shared" si="90"/>
        <v>0</v>
      </c>
      <c r="BG299" s="105">
        <f t="shared" si="91"/>
        <v>0</v>
      </c>
      <c r="BH299" s="105">
        <f t="shared" si="92"/>
        <v>0</v>
      </c>
      <c r="BI299" s="105">
        <f t="shared" si="93"/>
        <v>0</v>
      </c>
      <c r="BJ299" s="18" t="s">
        <v>88</v>
      </c>
      <c r="BK299" s="105">
        <f t="shared" si="94"/>
        <v>0</v>
      </c>
      <c r="BL299" s="18" t="s">
        <v>278</v>
      </c>
      <c r="BM299" s="183" t="s">
        <v>2158</v>
      </c>
    </row>
    <row r="300" spans="1:65" s="2" customFormat="1" ht="16.5" customHeight="1" x14ac:dyDescent="0.15">
      <c r="A300" s="35"/>
      <c r="B300" s="141"/>
      <c r="C300" s="271" t="s">
        <v>1528</v>
      </c>
      <c r="D300" s="172" t="s">
        <v>274</v>
      </c>
      <c r="E300" s="173" t="s">
        <v>3010</v>
      </c>
      <c r="F300" s="174" t="s">
        <v>3011</v>
      </c>
      <c r="G300" s="175" t="s">
        <v>1375</v>
      </c>
      <c r="H300" s="176">
        <v>9</v>
      </c>
      <c r="I300" s="177"/>
      <c r="J300" s="176">
        <f t="shared" si="85"/>
        <v>0</v>
      </c>
      <c r="K300" s="178"/>
      <c r="L300" s="36"/>
      <c r="M300" s="179" t="s">
        <v>1</v>
      </c>
      <c r="N300" s="180" t="s">
        <v>41</v>
      </c>
      <c r="O300" s="61"/>
      <c r="P300" s="181">
        <f t="shared" si="86"/>
        <v>0</v>
      </c>
      <c r="Q300" s="181">
        <v>0</v>
      </c>
      <c r="R300" s="181">
        <f t="shared" si="87"/>
        <v>0</v>
      </c>
      <c r="S300" s="181">
        <v>0</v>
      </c>
      <c r="T300" s="182">
        <f t="shared" si="88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3" t="s">
        <v>278</v>
      </c>
      <c r="AT300" s="183" t="s">
        <v>274</v>
      </c>
      <c r="AU300" s="183" t="s">
        <v>88</v>
      </c>
      <c r="AY300" s="18" t="s">
        <v>271</v>
      </c>
      <c r="BE300" s="105">
        <f t="shared" si="89"/>
        <v>0</v>
      </c>
      <c r="BF300" s="105">
        <f t="shared" si="90"/>
        <v>0</v>
      </c>
      <c r="BG300" s="105">
        <f t="shared" si="91"/>
        <v>0</v>
      </c>
      <c r="BH300" s="105">
        <f t="shared" si="92"/>
        <v>0</v>
      </c>
      <c r="BI300" s="105">
        <f t="shared" si="93"/>
        <v>0</v>
      </c>
      <c r="BJ300" s="18" t="s">
        <v>88</v>
      </c>
      <c r="BK300" s="105">
        <f t="shared" si="94"/>
        <v>0</v>
      </c>
      <c r="BL300" s="18" t="s">
        <v>278</v>
      </c>
      <c r="BM300" s="183" t="s">
        <v>2166</v>
      </c>
    </row>
    <row r="301" spans="1:65" s="2" customFormat="1" ht="16.5" customHeight="1" x14ac:dyDescent="0.15">
      <c r="A301" s="35"/>
      <c r="B301" s="141"/>
      <c r="C301" s="271" t="s">
        <v>1533</v>
      </c>
      <c r="D301" s="172" t="s">
        <v>274</v>
      </c>
      <c r="E301" s="173" t="s">
        <v>3012</v>
      </c>
      <c r="F301" s="174" t="s">
        <v>2965</v>
      </c>
      <c r="G301" s="175" t="s">
        <v>2862</v>
      </c>
      <c r="H301" s="176">
        <v>1</v>
      </c>
      <c r="I301" s="177"/>
      <c r="J301" s="176">
        <f t="shared" si="85"/>
        <v>0</v>
      </c>
      <c r="K301" s="178"/>
      <c r="L301" s="36"/>
      <c r="M301" s="179" t="s">
        <v>1</v>
      </c>
      <c r="N301" s="180" t="s">
        <v>41</v>
      </c>
      <c r="O301" s="61"/>
      <c r="P301" s="181">
        <f t="shared" si="86"/>
        <v>0</v>
      </c>
      <c r="Q301" s="181">
        <v>0</v>
      </c>
      <c r="R301" s="181">
        <f t="shared" si="87"/>
        <v>0</v>
      </c>
      <c r="S301" s="181">
        <v>0</v>
      </c>
      <c r="T301" s="182">
        <f t="shared" si="88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3" t="s">
        <v>278</v>
      </c>
      <c r="AT301" s="183" t="s">
        <v>274</v>
      </c>
      <c r="AU301" s="183" t="s">
        <v>88</v>
      </c>
      <c r="AY301" s="18" t="s">
        <v>271</v>
      </c>
      <c r="BE301" s="105">
        <f t="shared" si="89"/>
        <v>0</v>
      </c>
      <c r="BF301" s="105">
        <f t="shared" si="90"/>
        <v>0</v>
      </c>
      <c r="BG301" s="105">
        <f t="shared" si="91"/>
        <v>0</v>
      </c>
      <c r="BH301" s="105">
        <f t="shared" si="92"/>
        <v>0</v>
      </c>
      <c r="BI301" s="105">
        <f t="shared" si="93"/>
        <v>0</v>
      </c>
      <c r="BJ301" s="18" t="s">
        <v>88</v>
      </c>
      <c r="BK301" s="105">
        <f t="shared" si="94"/>
        <v>0</v>
      </c>
      <c r="BL301" s="18" t="s">
        <v>278</v>
      </c>
      <c r="BM301" s="183" t="s">
        <v>2176</v>
      </c>
    </row>
    <row r="302" spans="1:65" s="2" customFormat="1" ht="55.5" customHeight="1" x14ac:dyDescent="0.15">
      <c r="A302" s="35"/>
      <c r="B302" s="141"/>
      <c r="C302" s="271" t="s">
        <v>1538</v>
      </c>
      <c r="D302" s="246" t="s">
        <v>274</v>
      </c>
      <c r="E302" s="173" t="s">
        <v>5464</v>
      </c>
      <c r="F302" s="174" t="s">
        <v>5465</v>
      </c>
      <c r="G302" s="175" t="s">
        <v>302</v>
      </c>
      <c r="H302" s="176">
        <v>3</v>
      </c>
      <c r="I302" s="177"/>
      <c r="J302" s="176">
        <f t="shared" si="85"/>
        <v>0</v>
      </c>
      <c r="K302" s="178"/>
      <c r="L302" s="36"/>
      <c r="M302" s="179" t="s">
        <v>1</v>
      </c>
      <c r="N302" s="180" t="s">
        <v>41</v>
      </c>
      <c r="O302" s="61"/>
      <c r="P302" s="181">
        <f t="shared" si="86"/>
        <v>0</v>
      </c>
      <c r="Q302" s="181">
        <v>0</v>
      </c>
      <c r="R302" s="181">
        <f t="shared" si="87"/>
        <v>0</v>
      </c>
      <c r="S302" s="181">
        <v>0</v>
      </c>
      <c r="T302" s="182">
        <f t="shared" si="88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3" t="s">
        <v>278</v>
      </c>
      <c r="AT302" s="183" t="s">
        <v>274</v>
      </c>
      <c r="AU302" s="183" t="s">
        <v>88</v>
      </c>
      <c r="AY302" s="18" t="s">
        <v>271</v>
      </c>
      <c r="BE302" s="105">
        <f t="shared" si="89"/>
        <v>0</v>
      </c>
      <c r="BF302" s="105">
        <f t="shared" si="90"/>
        <v>0</v>
      </c>
      <c r="BG302" s="105">
        <f t="shared" si="91"/>
        <v>0</v>
      </c>
      <c r="BH302" s="105">
        <f t="shared" si="92"/>
        <v>0</v>
      </c>
      <c r="BI302" s="105">
        <f t="shared" si="93"/>
        <v>0</v>
      </c>
      <c r="BJ302" s="18" t="s">
        <v>88</v>
      </c>
      <c r="BK302" s="105">
        <f t="shared" si="94"/>
        <v>0</v>
      </c>
      <c r="BL302" s="18" t="s">
        <v>278</v>
      </c>
      <c r="BM302" s="183" t="s">
        <v>2186</v>
      </c>
    </row>
    <row r="303" spans="1:65" s="2" customFormat="1" ht="16.5" x14ac:dyDescent="0.1">
      <c r="A303" s="35"/>
      <c r="B303" s="36"/>
      <c r="C303" s="274"/>
      <c r="D303" s="185" t="s">
        <v>1142</v>
      </c>
      <c r="E303" s="35"/>
      <c r="F303" s="235" t="s">
        <v>1143</v>
      </c>
      <c r="G303" s="35"/>
      <c r="H303" s="35"/>
      <c r="I303" s="142"/>
      <c r="J303" s="35"/>
      <c r="K303" s="35"/>
      <c r="L303" s="36"/>
      <c r="M303" s="236"/>
      <c r="N303" s="237"/>
      <c r="O303" s="61"/>
      <c r="P303" s="61"/>
      <c r="Q303" s="61"/>
      <c r="R303" s="61"/>
      <c r="S303" s="61"/>
      <c r="T303" s="62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T303" s="18" t="s">
        <v>1142</v>
      </c>
      <c r="AU303" s="18" t="s">
        <v>88</v>
      </c>
    </row>
    <row r="304" spans="1:65" s="2" customFormat="1" ht="21.75" customHeight="1" x14ac:dyDescent="0.15">
      <c r="A304" s="35"/>
      <c r="B304" s="141"/>
      <c r="C304" s="271" t="s">
        <v>1542</v>
      </c>
      <c r="D304" s="172" t="s">
        <v>274</v>
      </c>
      <c r="E304" s="173" t="s">
        <v>5466</v>
      </c>
      <c r="F304" s="174" t="s">
        <v>5467</v>
      </c>
      <c r="G304" s="175" t="s">
        <v>302</v>
      </c>
      <c r="H304" s="176">
        <v>3</v>
      </c>
      <c r="I304" s="177"/>
      <c r="J304" s="176">
        <f>ROUND(I304*H304,2)</f>
        <v>0</v>
      </c>
      <c r="K304" s="178"/>
      <c r="L304" s="36"/>
      <c r="M304" s="179" t="s">
        <v>1</v>
      </c>
      <c r="N304" s="180" t="s">
        <v>41</v>
      </c>
      <c r="O304" s="61"/>
      <c r="P304" s="181">
        <f>O304*H304</f>
        <v>0</v>
      </c>
      <c r="Q304" s="181">
        <v>0</v>
      </c>
      <c r="R304" s="181">
        <f>Q304*H304</f>
        <v>0</v>
      </c>
      <c r="S304" s="181">
        <v>0</v>
      </c>
      <c r="T304" s="18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3" t="s">
        <v>278</v>
      </c>
      <c r="AT304" s="183" t="s">
        <v>274</v>
      </c>
      <c r="AU304" s="183" t="s">
        <v>88</v>
      </c>
      <c r="AY304" s="18" t="s">
        <v>271</v>
      </c>
      <c r="BE304" s="105">
        <f>IF(N304="základná",J304,0)</f>
        <v>0</v>
      </c>
      <c r="BF304" s="105">
        <f>IF(N304="znížená",J304,0)</f>
        <v>0</v>
      </c>
      <c r="BG304" s="105">
        <f>IF(N304="zákl. prenesená",J304,0)</f>
        <v>0</v>
      </c>
      <c r="BH304" s="105">
        <f>IF(N304="zníž. prenesená",J304,0)</f>
        <v>0</v>
      </c>
      <c r="BI304" s="105">
        <f>IF(N304="nulová",J304,0)</f>
        <v>0</v>
      </c>
      <c r="BJ304" s="18" t="s">
        <v>88</v>
      </c>
      <c r="BK304" s="105">
        <f>ROUND(I304*H304,2)</f>
        <v>0</v>
      </c>
      <c r="BL304" s="18" t="s">
        <v>278</v>
      </c>
      <c r="BM304" s="183" t="s">
        <v>2192</v>
      </c>
    </row>
    <row r="305" spans="1:65" s="2" customFormat="1" ht="16.5" customHeight="1" x14ac:dyDescent="0.15">
      <c r="A305" s="35"/>
      <c r="B305" s="141"/>
      <c r="C305" s="271" t="s">
        <v>1546</v>
      </c>
      <c r="D305" s="172" t="s">
        <v>274</v>
      </c>
      <c r="E305" s="173" t="s">
        <v>3023</v>
      </c>
      <c r="F305" s="174" t="s">
        <v>3024</v>
      </c>
      <c r="G305" s="175" t="s">
        <v>302</v>
      </c>
      <c r="H305" s="176">
        <v>3</v>
      </c>
      <c r="I305" s="177"/>
      <c r="J305" s="176">
        <f>ROUND(I305*H305,2)</f>
        <v>0</v>
      </c>
      <c r="K305" s="178"/>
      <c r="L305" s="36"/>
      <c r="M305" s="179" t="s">
        <v>1</v>
      </c>
      <c r="N305" s="180" t="s">
        <v>41</v>
      </c>
      <c r="O305" s="61"/>
      <c r="P305" s="181">
        <f>O305*H305</f>
        <v>0</v>
      </c>
      <c r="Q305" s="181">
        <v>0</v>
      </c>
      <c r="R305" s="181">
        <f>Q305*H305</f>
        <v>0</v>
      </c>
      <c r="S305" s="181">
        <v>0</v>
      </c>
      <c r="T305" s="182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3" t="s">
        <v>278</v>
      </c>
      <c r="AT305" s="183" t="s">
        <v>274</v>
      </c>
      <c r="AU305" s="183" t="s">
        <v>88</v>
      </c>
      <c r="AY305" s="18" t="s">
        <v>271</v>
      </c>
      <c r="BE305" s="105">
        <f>IF(N305="základná",J305,0)</f>
        <v>0</v>
      </c>
      <c r="BF305" s="105">
        <f>IF(N305="znížená",J305,0)</f>
        <v>0</v>
      </c>
      <c r="BG305" s="105">
        <f>IF(N305="zákl. prenesená",J305,0)</f>
        <v>0</v>
      </c>
      <c r="BH305" s="105">
        <f>IF(N305="zníž. prenesená",J305,0)</f>
        <v>0</v>
      </c>
      <c r="BI305" s="105">
        <f>IF(N305="nulová",J305,0)</f>
        <v>0</v>
      </c>
      <c r="BJ305" s="18" t="s">
        <v>88</v>
      </c>
      <c r="BK305" s="105">
        <f>ROUND(I305*H305,2)</f>
        <v>0</v>
      </c>
      <c r="BL305" s="18" t="s">
        <v>278</v>
      </c>
      <c r="BM305" s="183" t="s">
        <v>2200</v>
      </c>
    </row>
    <row r="306" spans="1:65" s="2" customFormat="1" ht="16.5" customHeight="1" x14ac:dyDescent="0.15">
      <c r="A306" s="35"/>
      <c r="B306" s="141"/>
      <c r="C306" s="271" t="s">
        <v>1553</v>
      </c>
      <c r="D306" s="172" t="s">
        <v>274</v>
      </c>
      <c r="E306" s="173" t="s">
        <v>2972</v>
      </c>
      <c r="F306" s="174" t="s">
        <v>2973</v>
      </c>
      <c r="G306" s="175" t="s">
        <v>302</v>
      </c>
      <c r="H306" s="176">
        <v>3</v>
      </c>
      <c r="I306" s="177"/>
      <c r="J306" s="176">
        <f>ROUND(I306*H306,2)</f>
        <v>0</v>
      </c>
      <c r="K306" s="178"/>
      <c r="L306" s="36"/>
      <c r="M306" s="179" t="s">
        <v>1</v>
      </c>
      <c r="N306" s="180" t="s">
        <v>41</v>
      </c>
      <c r="O306" s="61"/>
      <c r="P306" s="181">
        <f>O306*H306</f>
        <v>0</v>
      </c>
      <c r="Q306" s="181">
        <v>0</v>
      </c>
      <c r="R306" s="181">
        <f>Q306*H306</f>
        <v>0</v>
      </c>
      <c r="S306" s="181">
        <v>0</v>
      </c>
      <c r="T306" s="18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3" t="s">
        <v>278</v>
      </c>
      <c r="AT306" s="183" t="s">
        <v>274</v>
      </c>
      <c r="AU306" s="183" t="s">
        <v>88</v>
      </c>
      <c r="AY306" s="18" t="s">
        <v>271</v>
      </c>
      <c r="BE306" s="105">
        <f>IF(N306="základná",J306,0)</f>
        <v>0</v>
      </c>
      <c r="BF306" s="105">
        <f>IF(N306="znížená",J306,0)</f>
        <v>0</v>
      </c>
      <c r="BG306" s="105">
        <f>IF(N306="zákl. prenesená",J306,0)</f>
        <v>0</v>
      </c>
      <c r="BH306" s="105">
        <f>IF(N306="zníž. prenesená",J306,0)</f>
        <v>0</v>
      </c>
      <c r="BI306" s="105">
        <f>IF(N306="nulová",J306,0)</f>
        <v>0</v>
      </c>
      <c r="BJ306" s="18" t="s">
        <v>88</v>
      </c>
      <c r="BK306" s="105">
        <f>ROUND(I306*H306,2)</f>
        <v>0</v>
      </c>
      <c r="BL306" s="18" t="s">
        <v>278</v>
      </c>
      <c r="BM306" s="183" t="s">
        <v>2208</v>
      </c>
    </row>
    <row r="307" spans="1:65" s="12" customFormat="1" ht="22.9" customHeight="1" x14ac:dyDescent="0.15">
      <c r="B307" s="159"/>
      <c r="C307" s="288"/>
      <c r="D307" s="160" t="s">
        <v>74</v>
      </c>
      <c r="E307" s="170" t="s">
        <v>2994</v>
      </c>
      <c r="F307" s="170" t="s">
        <v>2974</v>
      </c>
      <c r="I307" s="162"/>
      <c r="J307" s="171">
        <f>BK307</f>
        <v>0</v>
      </c>
      <c r="L307" s="159"/>
      <c r="M307" s="164"/>
      <c r="N307" s="165"/>
      <c r="O307" s="165"/>
      <c r="P307" s="166">
        <f>SUM(P308:P312)</f>
        <v>0</v>
      </c>
      <c r="Q307" s="165"/>
      <c r="R307" s="166">
        <f>SUM(R308:R312)</f>
        <v>0</v>
      </c>
      <c r="S307" s="165"/>
      <c r="T307" s="167">
        <f>SUM(T308:T312)</f>
        <v>0</v>
      </c>
      <c r="AR307" s="160" t="s">
        <v>82</v>
      </c>
      <c r="AT307" s="168" t="s">
        <v>74</v>
      </c>
      <c r="AU307" s="168" t="s">
        <v>82</v>
      </c>
      <c r="AY307" s="160" t="s">
        <v>271</v>
      </c>
      <c r="BK307" s="169">
        <f>SUM(BK308:BK312)</f>
        <v>0</v>
      </c>
    </row>
    <row r="308" spans="1:65" s="2" customFormat="1" ht="16.5" customHeight="1" x14ac:dyDescent="0.15">
      <c r="A308" s="35"/>
      <c r="B308" s="141"/>
      <c r="C308" s="271" t="s">
        <v>1557</v>
      </c>
      <c r="D308" s="172" t="s">
        <v>274</v>
      </c>
      <c r="E308" s="173" t="s">
        <v>2977</v>
      </c>
      <c r="F308" s="174" t="s">
        <v>2978</v>
      </c>
      <c r="G308" s="175" t="s">
        <v>2913</v>
      </c>
      <c r="H308" s="176">
        <v>30</v>
      </c>
      <c r="I308" s="177"/>
      <c r="J308" s="176">
        <f>ROUND(I308*H308,2)</f>
        <v>0</v>
      </c>
      <c r="K308" s="178"/>
      <c r="L308" s="36"/>
      <c r="M308" s="179" t="s">
        <v>1</v>
      </c>
      <c r="N308" s="180" t="s">
        <v>41</v>
      </c>
      <c r="O308" s="61"/>
      <c r="P308" s="181">
        <f>O308*H308</f>
        <v>0</v>
      </c>
      <c r="Q308" s="181">
        <v>0</v>
      </c>
      <c r="R308" s="181">
        <f>Q308*H308</f>
        <v>0</v>
      </c>
      <c r="S308" s="181">
        <v>0</v>
      </c>
      <c r="T308" s="18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3" t="s">
        <v>278</v>
      </c>
      <c r="AT308" s="183" t="s">
        <v>274</v>
      </c>
      <c r="AU308" s="183" t="s">
        <v>88</v>
      </c>
      <c r="AY308" s="18" t="s">
        <v>271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88</v>
      </c>
      <c r="BK308" s="105">
        <f>ROUND(I308*H308,2)</f>
        <v>0</v>
      </c>
      <c r="BL308" s="18" t="s">
        <v>278</v>
      </c>
      <c r="BM308" s="183" t="s">
        <v>2216</v>
      </c>
    </row>
    <row r="309" spans="1:65" s="2" customFormat="1" ht="16.5" customHeight="1" x14ac:dyDescent="0.15">
      <c r="A309" s="35"/>
      <c r="B309" s="141"/>
      <c r="C309" s="271" t="s">
        <v>1567</v>
      </c>
      <c r="D309" s="172" t="s">
        <v>274</v>
      </c>
      <c r="E309" s="173" t="s">
        <v>3008</v>
      </c>
      <c r="F309" s="174" t="s">
        <v>3009</v>
      </c>
      <c r="G309" s="175" t="s">
        <v>2913</v>
      </c>
      <c r="H309" s="176">
        <v>30</v>
      </c>
      <c r="I309" s="177"/>
      <c r="J309" s="176">
        <f>ROUND(I309*H309,2)</f>
        <v>0</v>
      </c>
      <c r="K309" s="178"/>
      <c r="L309" s="36"/>
      <c r="M309" s="179" t="s">
        <v>1</v>
      </c>
      <c r="N309" s="180" t="s">
        <v>41</v>
      </c>
      <c r="O309" s="61"/>
      <c r="P309" s="181">
        <f>O309*H309</f>
        <v>0</v>
      </c>
      <c r="Q309" s="181">
        <v>0</v>
      </c>
      <c r="R309" s="181">
        <f>Q309*H309</f>
        <v>0</v>
      </c>
      <c r="S309" s="181">
        <v>0</v>
      </c>
      <c r="T309" s="18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3" t="s">
        <v>278</v>
      </c>
      <c r="AT309" s="183" t="s">
        <v>274</v>
      </c>
      <c r="AU309" s="183" t="s">
        <v>88</v>
      </c>
      <c r="AY309" s="18" t="s">
        <v>271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88</v>
      </c>
      <c r="BK309" s="105">
        <f>ROUND(I309*H309,2)</f>
        <v>0</v>
      </c>
      <c r="BL309" s="18" t="s">
        <v>278</v>
      </c>
      <c r="BM309" s="183" t="s">
        <v>2224</v>
      </c>
    </row>
    <row r="310" spans="1:65" s="2" customFormat="1" ht="16.5" customHeight="1" x14ac:dyDescent="0.15">
      <c r="A310" s="35"/>
      <c r="B310" s="141"/>
      <c r="C310" s="271" t="s">
        <v>1572</v>
      </c>
      <c r="D310" s="172" t="s">
        <v>274</v>
      </c>
      <c r="E310" s="173" t="s">
        <v>3025</v>
      </c>
      <c r="F310" s="174" t="s">
        <v>3026</v>
      </c>
      <c r="G310" s="175" t="s">
        <v>2913</v>
      </c>
      <c r="H310" s="176">
        <v>35</v>
      </c>
      <c r="I310" s="177"/>
      <c r="J310" s="176">
        <f>ROUND(I310*H310,2)</f>
        <v>0</v>
      </c>
      <c r="K310" s="178"/>
      <c r="L310" s="36"/>
      <c r="M310" s="179" t="s">
        <v>1</v>
      </c>
      <c r="N310" s="180" t="s">
        <v>41</v>
      </c>
      <c r="O310" s="61"/>
      <c r="P310" s="181">
        <f>O310*H310</f>
        <v>0</v>
      </c>
      <c r="Q310" s="181">
        <v>0</v>
      </c>
      <c r="R310" s="181">
        <f>Q310*H310</f>
        <v>0</v>
      </c>
      <c r="S310" s="181">
        <v>0</v>
      </c>
      <c r="T310" s="18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3" t="s">
        <v>278</v>
      </c>
      <c r="AT310" s="183" t="s">
        <v>274</v>
      </c>
      <c r="AU310" s="183" t="s">
        <v>88</v>
      </c>
      <c r="AY310" s="18" t="s">
        <v>271</v>
      </c>
      <c r="BE310" s="105">
        <f>IF(N310="základná",J310,0)</f>
        <v>0</v>
      </c>
      <c r="BF310" s="105">
        <f>IF(N310="znížená",J310,0)</f>
        <v>0</v>
      </c>
      <c r="BG310" s="105">
        <f>IF(N310="zákl. prenesená",J310,0)</f>
        <v>0</v>
      </c>
      <c r="BH310" s="105">
        <f>IF(N310="zníž. prenesená",J310,0)</f>
        <v>0</v>
      </c>
      <c r="BI310" s="105">
        <f>IF(N310="nulová",J310,0)</f>
        <v>0</v>
      </c>
      <c r="BJ310" s="18" t="s">
        <v>88</v>
      </c>
      <c r="BK310" s="105">
        <f>ROUND(I310*H310,2)</f>
        <v>0</v>
      </c>
      <c r="BL310" s="18" t="s">
        <v>278</v>
      </c>
      <c r="BM310" s="183" t="s">
        <v>2232</v>
      </c>
    </row>
    <row r="311" spans="1:65" s="2" customFormat="1" ht="21.75" customHeight="1" x14ac:dyDescent="0.15">
      <c r="A311" s="35"/>
      <c r="B311" s="141"/>
      <c r="C311" s="271" t="s">
        <v>1578</v>
      </c>
      <c r="D311" s="172" t="s">
        <v>274</v>
      </c>
      <c r="E311" s="173" t="s">
        <v>2981</v>
      </c>
      <c r="F311" s="174" t="s">
        <v>2982</v>
      </c>
      <c r="G311" s="175" t="s">
        <v>2913</v>
      </c>
      <c r="H311" s="176">
        <v>15</v>
      </c>
      <c r="I311" s="177"/>
      <c r="J311" s="176">
        <f>ROUND(I311*H311,2)</f>
        <v>0</v>
      </c>
      <c r="K311" s="178"/>
      <c r="L311" s="36"/>
      <c r="M311" s="179" t="s">
        <v>1</v>
      </c>
      <c r="N311" s="180" t="s">
        <v>41</v>
      </c>
      <c r="O311" s="61"/>
      <c r="P311" s="181">
        <f>O311*H311</f>
        <v>0</v>
      </c>
      <c r="Q311" s="181">
        <v>0</v>
      </c>
      <c r="R311" s="181">
        <f>Q311*H311</f>
        <v>0</v>
      </c>
      <c r="S311" s="181">
        <v>0</v>
      </c>
      <c r="T311" s="182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3" t="s">
        <v>278</v>
      </c>
      <c r="AT311" s="183" t="s">
        <v>274</v>
      </c>
      <c r="AU311" s="183" t="s">
        <v>88</v>
      </c>
      <c r="AY311" s="18" t="s">
        <v>271</v>
      </c>
      <c r="BE311" s="105">
        <f>IF(N311="základná",J311,0)</f>
        <v>0</v>
      </c>
      <c r="BF311" s="105">
        <f>IF(N311="znížená",J311,0)</f>
        <v>0</v>
      </c>
      <c r="BG311" s="105">
        <f>IF(N311="zákl. prenesená",J311,0)</f>
        <v>0</v>
      </c>
      <c r="BH311" s="105">
        <f>IF(N311="zníž. prenesená",J311,0)</f>
        <v>0</v>
      </c>
      <c r="BI311" s="105">
        <f>IF(N311="nulová",J311,0)</f>
        <v>0</v>
      </c>
      <c r="BJ311" s="18" t="s">
        <v>88</v>
      </c>
      <c r="BK311" s="105">
        <f>ROUND(I311*H311,2)</f>
        <v>0</v>
      </c>
      <c r="BL311" s="18" t="s">
        <v>278</v>
      </c>
      <c r="BM311" s="183" t="s">
        <v>2271</v>
      </c>
    </row>
    <row r="312" spans="1:65" s="2" customFormat="1" ht="16.5" customHeight="1" x14ac:dyDescent="0.15">
      <c r="A312" s="35"/>
      <c r="B312" s="141"/>
      <c r="C312" s="271" t="s">
        <v>1583</v>
      </c>
      <c r="D312" s="172" t="s">
        <v>274</v>
      </c>
      <c r="E312" s="173" t="s">
        <v>3159</v>
      </c>
      <c r="F312" s="174" t="s">
        <v>2965</v>
      </c>
      <c r="G312" s="175" t="s">
        <v>2862</v>
      </c>
      <c r="H312" s="176">
        <v>1</v>
      </c>
      <c r="I312" s="177"/>
      <c r="J312" s="176">
        <f>ROUND(I312*H312,2)</f>
        <v>0</v>
      </c>
      <c r="K312" s="178"/>
      <c r="L312" s="36"/>
      <c r="M312" s="179" t="s">
        <v>1</v>
      </c>
      <c r="N312" s="180" t="s">
        <v>41</v>
      </c>
      <c r="O312" s="61"/>
      <c r="P312" s="181">
        <f>O312*H312</f>
        <v>0</v>
      </c>
      <c r="Q312" s="181">
        <v>0</v>
      </c>
      <c r="R312" s="181">
        <f>Q312*H312</f>
        <v>0</v>
      </c>
      <c r="S312" s="181">
        <v>0</v>
      </c>
      <c r="T312" s="18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3" t="s">
        <v>278</v>
      </c>
      <c r="AT312" s="183" t="s">
        <v>274</v>
      </c>
      <c r="AU312" s="183" t="s">
        <v>88</v>
      </c>
      <c r="AY312" s="18" t="s">
        <v>271</v>
      </c>
      <c r="BE312" s="105">
        <f>IF(N312="základná",J312,0)</f>
        <v>0</v>
      </c>
      <c r="BF312" s="105">
        <f>IF(N312="znížená",J312,0)</f>
        <v>0</v>
      </c>
      <c r="BG312" s="105">
        <f>IF(N312="zákl. prenesená",J312,0)</f>
        <v>0</v>
      </c>
      <c r="BH312" s="105">
        <f>IF(N312="zníž. prenesená",J312,0)</f>
        <v>0</v>
      </c>
      <c r="BI312" s="105">
        <f>IF(N312="nulová",J312,0)</f>
        <v>0</v>
      </c>
      <c r="BJ312" s="18" t="s">
        <v>88</v>
      </c>
      <c r="BK312" s="105">
        <f>ROUND(I312*H312,2)</f>
        <v>0</v>
      </c>
      <c r="BL312" s="18" t="s">
        <v>278</v>
      </c>
      <c r="BM312" s="183" t="s">
        <v>2319</v>
      </c>
    </row>
    <row r="313" spans="1:65" s="12" customFormat="1" ht="25.9" customHeight="1" x14ac:dyDescent="0.15">
      <c r="B313" s="159"/>
      <c r="C313" s="288"/>
      <c r="D313" s="160" t="s">
        <v>74</v>
      </c>
      <c r="E313" s="161" t="s">
        <v>3042</v>
      </c>
      <c r="F313" s="161" t="s">
        <v>5468</v>
      </c>
      <c r="I313" s="162"/>
      <c r="J313" s="163">
        <f>BK313</f>
        <v>0</v>
      </c>
      <c r="L313" s="159"/>
      <c r="M313" s="164"/>
      <c r="N313" s="165"/>
      <c r="O313" s="165"/>
      <c r="P313" s="166">
        <f>P314+SUM(P315:P322)+P326+P328+P330</f>
        <v>0</v>
      </c>
      <c r="Q313" s="165"/>
      <c r="R313" s="166">
        <f>R314+SUM(R315:R322)+R326+R328+R330</f>
        <v>0</v>
      </c>
      <c r="S313" s="165"/>
      <c r="T313" s="167">
        <f>T314+SUM(T315:T322)+T326+T328+T330</f>
        <v>0</v>
      </c>
      <c r="AR313" s="160" t="s">
        <v>82</v>
      </c>
      <c r="AT313" s="168" t="s">
        <v>74</v>
      </c>
      <c r="AU313" s="168" t="s">
        <v>75</v>
      </c>
      <c r="AY313" s="160" t="s">
        <v>271</v>
      </c>
      <c r="BK313" s="169">
        <f>BK314+SUM(BK315:BK322)+BK326+BK328+BK330</f>
        <v>0</v>
      </c>
    </row>
    <row r="314" spans="1:65" s="2" customFormat="1" ht="44.25" customHeight="1" x14ac:dyDescent="0.15">
      <c r="A314" s="35"/>
      <c r="B314" s="141"/>
      <c r="C314" s="271" t="s">
        <v>1588</v>
      </c>
      <c r="D314" s="246" t="s">
        <v>274</v>
      </c>
      <c r="E314" s="173" t="s">
        <v>3029</v>
      </c>
      <c r="F314" s="174" t="s">
        <v>3030</v>
      </c>
      <c r="G314" s="175" t="s">
        <v>302</v>
      </c>
      <c r="H314" s="176">
        <v>1</v>
      </c>
      <c r="I314" s="177"/>
      <c r="J314" s="176">
        <f>ROUND(I314*H314,2)</f>
        <v>0</v>
      </c>
      <c r="K314" s="178"/>
      <c r="L314" s="36"/>
      <c r="M314" s="179" t="s">
        <v>1</v>
      </c>
      <c r="N314" s="180" t="s">
        <v>41</v>
      </c>
      <c r="O314" s="61"/>
      <c r="P314" s="181">
        <f>O314*H314</f>
        <v>0</v>
      </c>
      <c r="Q314" s="181">
        <v>0</v>
      </c>
      <c r="R314" s="181">
        <f>Q314*H314</f>
        <v>0</v>
      </c>
      <c r="S314" s="181">
        <v>0</v>
      </c>
      <c r="T314" s="182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3" t="s">
        <v>278</v>
      </c>
      <c r="AT314" s="183" t="s">
        <v>274</v>
      </c>
      <c r="AU314" s="183" t="s">
        <v>82</v>
      </c>
      <c r="AY314" s="18" t="s">
        <v>271</v>
      </c>
      <c r="BE314" s="105">
        <f>IF(N314="základná",J314,0)</f>
        <v>0</v>
      </c>
      <c r="BF314" s="105">
        <f>IF(N314="znížená",J314,0)</f>
        <v>0</v>
      </c>
      <c r="BG314" s="105">
        <f>IF(N314="zákl. prenesená",J314,0)</f>
        <v>0</v>
      </c>
      <c r="BH314" s="105">
        <f>IF(N314="zníž. prenesená",J314,0)</f>
        <v>0</v>
      </c>
      <c r="BI314" s="105">
        <f>IF(N314="nulová",J314,0)</f>
        <v>0</v>
      </c>
      <c r="BJ314" s="18" t="s">
        <v>88</v>
      </c>
      <c r="BK314" s="105">
        <f>ROUND(I314*H314,2)</f>
        <v>0</v>
      </c>
      <c r="BL314" s="18" t="s">
        <v>278</v>
      </c>
      <c r="BM314" s="183" t="s">
        <v>2332</v>
      </c>
    </row>
    <row r="315" spans="1:65" s="2" customFormat="1" ht="16.5" x14ac:dyDescent="0.1">
      <c r="A315" s="35"/>
      <c r="B315" s="36"/>
      <c r="C315" s="274"/>
      <c r="D315" s="185" t="s">
        <v>1142</v>
      </c>
      <c r="E315" s="35"/>
      <c r="F315" s="235" t="s">
        <v>1143</v>
      </c>
      <c r="G315" s="35"/>
      <c r="H315" s="35"/>
      <c r="I315" s="142"/>
      <c r="J315" s="35"/>
      <c r="K315" s="35"/>
      <c r="L315" s="36"/>
      <c r="M315" s="236"/>
      <c r="N315" s="237"/>
      <c r="O315" s="61"/>
      <c r="P315" s="61"/>
      <c r="Q315" s="61"/>
      <c r="R315" s="61"/>
      <c r="S315" s="61"/>
      <c r="T315" s="62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T315" s="18" t="s">
        <v>1142</v>
      </c>
      <c r="AU315" s="18" t="s">
        <v>82</v>
      </c>
    </row>
    <row r="316" spans="1:65" s="2" customFormat="1" ht="16.5" customHeight="1" x14ac:dyDescent="0.15">
      <c r="A316" s="35"/>
      <c r="B316" s="141"/>
      <c r="C316" s="271" t="s">
        <v>1592</v>
      </c>
      <c r="D316" s="172" t="s">
        <v>274</v>
      </c>
      <c r="E316" s="173" t="s">
        <v>2860</v>
      </c>
      <c r="F316" s="174" t="s">
        <v>2861</v>
      </c>
      <c r="G316" s="175" t="s">
        <v>2862</v>
      </c>
      <c r="H316" s="176">
        <v>1</v>
      </c>
      <c r="I316" s="177"/>
      <c r="J316" s="176">
        <f t="shared" ref="J316:J321" si="95">ROUND(I316*H316,2)</f>
        <v>0</v>
      </c>
      <c r="K316" s="178"/>
      <c r="L316" s="36"/>
      <c r="M316" s="179" t="s">
        <v>1</v>
      </c>
      <c r="N316" s="180" t="s">
        <v>41</v>
      </c>
      <c r="O316" s="61"/>
      <c r="P316" s="181">
        <f t="shared" ref="P316:P321" si="96">O316*H316</f>
        <v>0</v>
      </c>
      <c r="Q316" s="181">
        <v>0</v>
      </c>
      <c r="R316" s="181">
        <f t="shared" ref="R316:R321" si="97">Q316*H316</f>
        <v>0</v>
      </c>
      <c r="S316" s="181">
        <v>0</v>
      </c>
      <c r="T316" s="182">
        <f t="shared" ref="T316:T321" si="98"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3" t="s">
        <v>278</v>
      </c>
      <c r="AT316" s="183" t="s">
        <v>274</v>
      </c>
      <c r="AU316" s="183" t="s">
        <v>82</v>
      </c>
      <c r="AY316" s="18" t="s">
        <v>271</v>
      </c>
      <c r="BE316" s="105">
        <f t="shared" ref="BE316:BE321" si="99">IF(N316="základná",J316,0)</f>
        <v>0</v>
      </c>
      <c r="BF316" s="105">
        <f t="shared" ref="BF316:BF321" si="100">IF(N316="znížená",J316,0)</f>
        <v>0</v>
      </c>
      <c r="BG316" s="105">
        <f t="shared" ref="BG316:BG321" si="101">IF(N316="zákl. prenesená",J316,0)</f>
        <v>0</v>
      </c>
      <c r="BH316" s="105">
        <f t="shared" ref="BH316:BH321" si="102">IF(N316="zníž. prenesená",J316,0)</f>
        <v>0</v>
      </c>
      <c r="BI316" s="105">
        <f t="shared" ref="BI316:BI321" si="103">IF(N316="nulová",J316,0)</f>
        <v>0</v>
      </c>
      <c r="BJ316" s="18" t="s">
        <v>88</v>
      </c>
      <c r="BK316" s="105">
        <f t="shared" ref="BK316:BK321" si="104">ROUND(I316*H316,2)</f>
        <v>0</v>
      </c>
      <c r="BL316" s="18" t="s">
        <v>278</v>
      </c>
      <c r="BM316" s="183" t="s">
        <v>2345</v>
      </c>
    </row>
    <row r="317" spans="1:65" s="2" customFormat="1" ht="16.5" customHeight="1" x14ac:dyDescent="0.15">
      <c r="A317" s="35"/>
      <c r="B317" s="141"/>
      <c r="C317" s="271" t="s">
        <v>1597</v>
      </c>
      <c r="D317" s="172" t="s">
        <v>274</v>
      </c>
      <c r="E317" s="173" t="s">
        <v>3031</v>
      </c>
      <c r="F317" s="174" t="s">
        <v>3032</v>
      </c>
      <c r="G317" s="175" t="s">
        <v>302</v>
      </c>
      <c r="H317" s="176">
        <v>8</v>
      </c>
      <c r="I317" s="177"/>
      <c r="J317" s="176">
        <f t="shared" si="95"/>
        <v>0</v>
      </c>
      <c r="K317" s="178"/>
      <c r="L317" s="36"/>
      <c r="M317" s="179" t="s">
        <v>1</v>
      </c>
      <c r="N317" s="180" t="s">
        <v>41</v>
      </c>
      <c r="O317" s="61"/>
      <c r="P317" s="181">
        <f t="shared" si="96"/>
        <v>0</v>
      </c>
      <c r="Q317" s="181">
        <v>0</v>
      </c>
      <c r="R317" s="181">
        <f t="shared" si="97"/>
        <v>0</v>
      </c>
      <c r="S317" s="181">
        <v>0</v>
      </c>
      <c r="T317" s="182">
        <f t="shared" si="9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3" t="s">
        <v>278</v>
      </c>
      <c r="AT317" s="183" t="s">
        <v>274</v>
      </c>
      <c r="AU317" s="183" t="s">
        <v>82</v>
      </c>
      <c r="AY317" s="18" t="s">
        <v>271</v>
      </c>
      <c r="BE317" s="105">
        <f t="shared" si="99"/>
        <v>0</v>
      </c>
      <c r="BF317" s="105">
        <f t="shared" si="100"/>
        <v>0</v>
      </c>
      <c r="BG317" s="105">
        <f t="shared" si="101"/>
        <v>0</v>
      </c>
      <c r="BH317" s="105">
        <f t="shared" si="102"/>
        <v>0</v>
      </c>
      <c r="BI317" s="105">
        <f t="shared" si="103"/>
        <v>0</v>
      </c>
      <c r="BJ317" s="18" t="s">
        <v>88</v>
      </c>
      <c r="BK317" s="105">
        <f t="shared" si="104"/>
        <v>0</v>
      </c>
      <c r="BL317" s="18" t="s">
        <v>278</v>
      </c>
      <c r="BM317" s="183" t="s">
        <v>2355</v>
      </c>
    </row>
    <row r="318" spans="1:65" s="2" customFormat="1" ht="16.5" customHeight="1" x14ac:dyDescent="0.15">
      <c r="A318" s="35"/>
      <c r="B318" s="141"/>
      <c r="C318" s="271" t="s">
        <v>1602</v>
      </c>
      <c r="D318" s="172" t="s">
        <v>274</v>
      </c>
      <c r="E318" s="173" t="s">
        <v>5469</v>
      </c>
      <c r="F318" s="174" t="s">
        <v>5470</v>
      </c>
      <c r="G318" s="175" t="s">
        <v>302</v>
      </c>
      <c r="H318" s="176">
        <v>4</v>
      </c>
      <c r="I318" s="177"/>
      <c r="J318" s="176">
        <f t="shared" si="95"/>
        <v>0</v>
      </c>
      <c r="K318" s="178"/>
      <c r="L318" s="36"/>
      <c r="M318" s="179" t="s">
        <v>1</v>
      </c>
      <c r="N318" s="180" t="s">
        <v>41</v>
      </c>
      <c r="O318" s="61"/>
      <c r="P318" s="181">
        <f t="shared" si="96"/>
        <v>0</v>
      </c>
      <c r="Q318" s="181">
        <v>0</v>
      </c>
      <c r="R318" s="181">
        <f t="shared" si="97"/>
        <v>0</v>
      </c>
      <c r="S318" s="181">
        <v>0</v>
      </c>
      <c r="T318" s="182">
        <f t="shared" si="9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3" t="s">
        <v>278</v>
      </c>
      <c r="AT318" s="183" t="s">
        <v>274</v>
      </c>
      <c r="AU318" s="183" t="s">
        <v>82</v>
      </c>
      <c r="AY318" s="18" t="s">
        <v>271</v>
      </c>
      <c r="BE318" s="105">
        <f t="shared" si="99"/>
        <v>0</v>
      </c>
      <c r="BF318" s="105">
        <f t="shared" si="100"/>
        <v>0</v>
      </c>
      <c r="BG318" s="105">
        <f t="shared" si="101"/>
        <v>0</v>
      </c>
      <c r="BH318" s="105">
        <f t="shared" si="102"/>
        <v>0</v>
      </c>
      <c r="BI318" s="105">
        <f t="shared" si="103"/>
        <v>0</v>
      </c>
      <c r="BJ318" s="18" t="s">
        <v>88</v>
      </c>
      <c r="BK318" s="105">
        <f t="shared" si="104"/>
        <v>0</v>
      </c>
      <c r="BL318" s="18" t="s">
        <v>278</v>
      </c>
      <c r="BM318" s="183" t="s">
        <v>2377</v>
      </c>
    </row>
    <row r="319" spans="1:65" s="2" customFormat="1" ht="21.75" customHeight="1" x14ac:dyDescent="0.15">
      <c r="A319" s="35"/>
      <c r="B319" s="141"/>
      <c r="C319" s="271" t="s">
        <v>1607</v>
      </c>
      <c r="D319" s="172" t="s">
        <v>274</v>
      </c>
      <c r="E319" s="173" t="s">
        <v>5471</v>
      </c>
      <c r="F319" s="174" t="s">
        <v>5472</v>
      </c>
      <c r="G319" s="175" t="s">
        <v>302</v>
      </c>
      <c r="H319" s="176">
        <v>4</v>
      </c>
      <c r="I319" s="177"/>
      <c r="J319" s="176">
        <f t="shared" si="95"/>
        <v>0</v>
      </c>
      <c r="K319" s="178"/>
      <c r="L319" s="36"/>
      <c r="M319" s="179" t="s">
        <v>1</v>
      </c>
      <c r="N319" s="180" t="s">
        <v>41</v>
      </c>
      <c r="O319" s="61"/>
      <c r="P319" s="181">
        <f t="shared" si="96"/>
        <v>0</v>
      </c>
      <c r="Q319" s="181">
        <v>0</v>
      </c>
      <c r="R319" s="181">
        <f t="shared" si="97"/>
        <v>0</v>
      </c>
      <c r="S319" s="181">
        <v>0</v>
      </c>
      <c r="T319" s="182">
        <f t="shared" si="98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3" t="s">
        <v>278</v>
      </c>
      <c r="AT319" s="183" t="s">
        <v>274</v>
      </c>
      <c r="AU319" s="183" t="s">
        <v>82</v>
      </c>
      <c r="AY319" s="18" t="s">
        <v>271</v>
      </c>
      <c r="BE319" s="105">
        <f t="shared" si="99"/>
        <v>0</v>
      </c>
      <c r="BF319" s="105">
        <f t="shared" si="100"/>
        <v>0</v>
      </c>
      <c r="BG319" s="105">
        <f t="shared" si="101"/>
        <v>0</v>
      </c>
      <c r="BH319" s="105">
        <f t="shared" si="102"/>
        <v>0</v>
      </c>
      <c r="BI319" s="105">
        <f t="shared" si="103"/>
        <v>0</v>
      </c>
      <c r="BJ319" s="18" t="s">
        <v>88</v>
      </c>
      <c r="BK319" s="105">
        <f t="shared" si="104"/>
        <v>0</v>
      </c>
      <c r="BL319" s="18" t="s">
        <v>278</v>
      </c>
      <c r="BM319" s="183" t="s">
        <v>2388</v>
      </c>
    </row>
    <row r="320" spans="1:65" s="2" customFormat="1" ht="16.5" customHeight="1" x14ac:dyDescent="0.15">
      <c r="A320" s="35"/>
      <c r="B320" s="141"/>
      <c r="C320" s="271" t="s">
        <v>1612</v>
      </c>
      <c r="D320" s="172" t="s">
        <v>274</v>
      </c>
      <c r="E320" s="173" t="s">
        <v>5469</v>
      </c>
      <c r="F320" s="174" t="s">
        <v>5470</v>
      </c>
      <c r="G320" s="175" t="s">
        <v>302</v>
      </c>
      <c r="H320" s="176">
        <v>4</v>
      </c>
      <c r="I320" s="177"/>
      <c r="J320" s="176">
        <f t="shared" si="95"/>
        <v>0</v>
      </c>
      <c r="K320" s="178"/>
      <c r="L320" s="36"/>
      <c r="M320" s="179" t="s">
        <v>1</v>
      </c>
      <c r="N320" s="180" t="s">
        <v>41</v>
      </c>
      <c r="O320" s="61"/>
      <c r="P320" s="181">
        <f t="shared" si="96"/>
        <v>0</v>
      </c>
      <c r="Q320" s="181">
        <v>0</v>
      </c>
      <c r="R320" s="181">
        <f t="shared" si="97"/>
        <v>0</v>
      </c>
      <c r="S320" s="181">
        <v>0</v>
      </c>
      <c r="T320" s="182">
        <f t="shared" si="98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3" t="s">
        <v>278</v>
      </c>
      <c r="AT320" s="183" t="s">
        <v>274</v>
      </c>
      <c r="AU320" s="183" t="s">
        <v>82</v>
      </c>
      <c r="AY320" s="18" t="s">
        <v>271</v>
      </c>
      <c r="BE320" s="105">
        <f t="shared" si="99"/>
        <v>0</v>
      </c>
      <c r="BF320" s="105">
        <f t="shared" si="100"/>
        <v>0</v>
      </c>
      <c r="BG320" s="105">
        <f t="shared" si="101"/>
        <v>0</v>
      </c>
      <c r="BH320" s="105">
        <f t="shared" si="102"/>
        <v>0</v>
      </c>
      <c r="BI320" s="105">
        <f t="shared" si="103"/>
        <v>0</v>
      </c>
      <c r="BJ320" s="18" t="s">
        <v>88</v>
      </c>
      <c r="BK320" s="105">
        <f t="shared" si="104"/>
        <v>0</v>
      </c>
      <c r="BL320" s="18" t="s">
        <v>278</v>
      </c>
      <c r="BM320" s="183" t="s">
        <v>2397</v>
      </c>
    </row>
    <row r="321" spans="1:65" s="2" customFormat="1" ht="21.75" customHeight="1" x14ac:dyDescent="0.15">
      <c r="A321" s="35"/>
      <c r="B321" s="141"/>
      <c r="C321" s="271" t="s">
        <v>1616</v>
      </c>
      <c r="D321" s="172" t="s">
        <v>274</v>
      </c>
      <c r="E321" s="173" t="s">
        <v>5473</v>
      </c>
      <c r="F321" s="174" t="s">
        <v>5474</v>
      </c>
      <c r="G321" s="175" t="s">
        <v>302</v>
      </c>
      <c r="H321" s="176">
        <v>4</v>
      </c>
      <c r="I321" s="177"/>
      <c r="J321" s="176">
        <f t="shared" si="95"/>
        <v>0</v>
      </c>
      <c r="K321" s="178"/>
      <c r="L321" s="36"/>
      <c r="M321" s="179" t="s">
        <v>1</v>
      </c>
      <c r="N321" s="180" t="s">
        <v>41</v>
      </c>
      <c r="O321" s="61"/>
      <c r="P321" s="181">
        <f t="shared" si="96"/>
        <v>0</v>
      </c>
      <c r="Q321" s="181">
        <v>0</v>
      </c>
      <c r="R321" s="181">
        <f t="shared" si="97"/>
        <v>0</v>
      </c>
      <c r="S321" s="181">
        <v>0</v>
      </c>
      <c r="T321" s="182">
        <f t="shared" si="98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3" t="s">
        <v>278</v>
      </c>
      <c r="AT321" s="183" t="s">
        <v>274</v>
      </c>
      <c r="AU321" s="183" t="s">
        <v>82</v>
      </c>
      <c r="AY321" s="18" t="s">
        <v>271</v>
      </c>
      <c r="BE321" s="105">
        <f t="shared" si="99"/>
        <v>0</v>
      </c>
      <c r="BF321" s="105">
        <f t="shared" si="100"/>
        <v>0</v>
      </c>
      <c r="BG321" s="105">
        <f t="shared" si="101"/>
        <v>0</v>
      </c>
      <c r="BH321" s="105">
        <f t="shared" si="102"/>
        <v>0</v>
      </c>
      <c r="BI321" s="105">
        <f t="shared" si="103"/>
        <v>0</v>
      </c>
      <c r="BJ321" s="18" t="s">
        <v>88</v>
      </c>
      <c r="BK321" s="105">
        <f t="shared" si="104"/>
        <v>0</v>
      </c>
      <c r="BL321" s="18" t="s">
        <v>278</v>
      </c>
      <c r="BM321" s="183" t="s">
        <v>2420</v>
      </c>
    </row>
    <row r="322" spans="1:65" s="12" customFormat="1" ht="22.9" customHeight="1" x14ac:dyDescent="0.15">
      <c r="B322" s="159"/>
      <c r="C322" s="288"/>
      <c r="D322" s="160" t="s">
        <v>74</v>
      </c>
      <c r="E322" s="170" t="s">
        <v>2909</v>
      </c>
      <c r="F322" s="170" t="s">
        <v>2910</v>
      </c>
      <c r="I322" s="162"/>
      <c r="J322" s="171">
        <f>BK322</f>
        <v>0</v>
      </c>
      <c r="L322" s="159"/>
      <c r="M322" s="164"/>
      <c r="N322" s="165"/>
      <c r="O322" s="165"/>
      <c r="P322" s="166">
        <f>SUM(P323:P325)</f>
        <v>0</v>
      </c>
      <c r="Q322" s="165"/>
      <c r="R322" s="166">
        <f>SUM(R323:R325)</f>
        <v>0</v>
      </c>
      <c r="S322" s="165"/>
      <c r="T322" s="167">
        <f>SUM(T323:T325)</f>
        <v>0</v>
      </c>
      <c r="AR322" s="160" t="s">
        <v>82</v>
      </c>
      <c r="AT322" s="168" t="s">
        <v>74</v>
      </c>
      <c r="AU322" s="168" t="s">
        <v>82</v>
      </c>
      <c r="AY322" s="160" t="s">
        <v>271</v>
      </c>
      <c r="BK322" s="169">
        <f>SUM(BK323:BK325)</f>
        <v>0</v>
      </c>
    </row>
    <row r="323" spans="1:65" s="2" customFormat="1" ht="16.5" customHeight="1" x14ac:dyDescent="0.15">
      <c r="A323" s="35"/>
      <c r="B323" s="141"/>
      <c r="C323" s="271" t="s">
        <v>1621</v>
      </c>
      <c r="D323" s="172" t="s">
        <v>274</v>
      </c>
      <c r="E323" s="173" t="s">
        <v>3033</v>
      </c>
      <c r="F323" s="174" t="s">
        <v>3034</v>
      </c>
      <c r="G323" s="175" t="s">
        <v>2913</v>
      </c>
      <c r="H323" s="176">
        <v>2</v>
      </c>
      <c r="I323" s="177"/>
      <c r="J323" s="176">
        <f>ROUND(I323*H323,2)</f>
        <v>0</v>
      </c>
      <c r="K323" s="178"/>
      <c r="L323" s="36"/>
      <c r="M323" s="179" t="s">
        <v>1</v>
      </c>
      <c r="N323" s="180" t="s">
        <v>41</v>
      </c>
      <c r="O323" s="61"/>
      <c r="P323" s="181">
        <f>O323*H323</f>
        <v>0</v>
      </c>
      <c r="Q323" s="181">
        <v>0</v>
      </c>
      <c r="R323" s="181">
        <f>Q323*H323</f>
        <v>0</v>
      </c>
      <c r="S323" s="181">
        <v>0</v>
      </c>
      <c r="T323" s="182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3" t="s">
        <v>278</v>
      </c>
      <c r="AT323" s="183" t="s">
        <v>274</v>
      </c>
      <c r="AU323" s="183" t="s">
        <v>88</v>
      </c>
      <c r="AY323" s="18" t="s">
        <v>271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88</v>
      </c>
      <c r="BK323" s="105">
        <f>ROUND(I323*H323,2)</f>
        <v>0</v>
      </c>
      <c r="BL323" s="18" t="s">
        <v>278</v>
      </c>
      <c r="BM323" s="183" t="s">
        <v>2431</v>
      </c>
    </row>
    <row r="324" spans="1:65" s="2" customFormat="1" ht="16.5" customHeight="1" x14ac:dyDescent="0.15">
      <c r="A324" s="35"/>
      <c r="B324" s="141"/>
      <c r="C324" s="271" t="s">
        <v>1625</v>
      </c>
      <c r="D324" s="172" t="s">
        <v>274</v>
      </c>
      <c r="E324" s="173" t="s">
        <v>5475</v>
      </c>
      <c r="F324" s="174" t="s">
        <v>3036</v>
      </c>
      <c r="G324" s="175" t="s">
        <v>2913</v>
      </c>
      <c r="H324" s="176">
        <v>12</v>
      </c>
      <c r="I324" s="177"/>
      <c r="J324" s="176">
        <f>ROUND(I324*H324,2)</f>
        <v>0</v>
      </c>
      <c r="K324" s="178"/>
      <c r="L324" s="36"/>
      <c r="M324" s="179" t="s">
        <v>1</v>
      </c>
      <c r="N324" s="180" t="s">
        <v>41</v>
      </c>
      <c r="O324" s="61"/>
      <c r="P324" s="181">
        <f>O324*H324</f>
        <v>0</v>
      </c>
      <c r="Q324" s="181">
        <v>0</v>
      </c>
      <c r="R324" s="181">
        <f>Q324*H324</f>
        <v>0</v>
      </c>
      <c r="S324" s="181">
        <v>0</v>
      </c>
      <c r="T324" s="182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3" t="s">
        <v>278</v>
      </c>
      <c r="AT324" s="183" t="s">
        <v>274</v>
      </c>
      <c r="AU324" s="183" t="s">
        <v>88</v>
      </c>
      <c r="AY324" s="18" t="s">
        <v>271</v>
      </c>
      <c r="BE324" s="105">
        <f>IF(N324="základná",J324,0)</f>
        <v>0</v>
      </c>
      <c r="BF324" s="105">
        <f>IF(N324="znížená",J324,0)</f>
        <v>0</v>
      </c>
      <c r="BG324" s="105">
        <f>IF(N324="zákl. prenesená",J324,0)</f>
        <v>0</v>
      </c>
      <c r="BH324" s="105">
        <f>IF(N324="zníž. prenesená",J324,0)</f>
        <v>0</v>
      </c>
      <c r="BI324" s="105">
        <f>IF(N324="nulová",J324,0)</f>
        <v>0</v>
      </c>
      <c r="BJ324" s="18" t="s">
        <v>88</v>
      </c>
      <c r="BK324" s="105">
        <f>ROUND(I324*H324,2)</f>
        <v>0</v>
      </c>
      <c r="BL324" s="18" t="s">
        <v>278</v>
      </c>
      <c r="BM324" s="183" t="s">
        <v>2455</v>
      </c>
    </row>
    <row r="325" spans="1:65" s="2" customFormat="1" ht="16.5" customHeight="1" x14ac:dyDescent="0.15">
      <c r="A325" s="35"/>
      <c r="B325" s="141"/>
      <c r="C325" s="271" t="s">
        <v>1632</v>
      </c>
      <c r="D325" s="172" t="s">
        <v>274</v>
      </c>
      <c r="E325" s="173" t="s">
        <v>5476</v>
      </c>
      <c r="F325" s="174" t="s">
        <v>3038</v>
      </c>
      <c r="G325" s="175" t="s">
        <v>2913</v>
      </c>
      <c r="H325" s="176">
        <v>7</v>
      </c>
      <c r="I325" s="177"/>
      <c r="J325" s="176">
        <f>ROUND(I325*H325,2)</f>
        <v>0</v>
      </c>
      <c r="K325" s="178"/>
      <c r="L325" s="36"/>
      <c r="M325" s="179" t="s">
        <v>1</v>
      </c>
      <c r="N325" s="180" t="s">
        <v>41</v>
      </c>
      <c r="O325" s="61"/>
      <c r="P325" s="181">
        <f>O325*H325</f>
        <v>0</v>
      </c>
      <c r="Q325" s="181">
        <v>0</v>
      </c>
      <c r="R325" s="181">
        <f>Q325*H325</f>
        <v>0</v>
      </c>
      <c r="S325" s="181">
        <v>0</v>
      </c>
      <c r="T325" s="182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3" t="s">
        <v>278</v>
      </c>
      <c r="AT325" s="183" t="s">
        <v>274</v>
      </c>
      <c r="AU325" s="183" t="s">
        <v>88</v>
      </c>
      <c r="AY325" s="18" t="s">
        <v>271</v>
      </c>
      <c r="BE325" s="105">
        <f>IF(N325="základná",J325,0)</f>
        <v>0</v>
      </c>
      <c r="BF325" s="105">
        <f>IF(N325="znížená",J325,0)</f>
        <v>0</v>
      </c>
      <c r="BG325" s="105">
        <f>IF(N325="zákl. prenesená",J325,0)</f>
        <v>0</v>
      </c>
      <c r="BH325" s="105">
        <f>IF(N325="zníž. prenesená",J325,0)</f>
        <v>0</v>
      </c>
      <c r="BI325" s="105">
        <f>IF(N325="nulová",J325,0)</f>
        <v>0</v>
      </c>
      <c r="BJ325" s="18" t="s">
        <v>88</v>
      </c>
      <c r="BK325" s="105">
        <f>ROUND(I325*H325,2)</f>
        <v>0</v>
      </c>
      <c r="BL325" s="18" t="s">
        <v>278</v>
      </c>
      <c r="BM325" s="183" t="s">
        <v>2478</v>
      </c>
    </row>
    <row r="326" spans="1:65" s="12" customFormat="1" ht="22.9" customHeight="1" x14ac:dyDescent="0.15">
      <c r="B326" s="159"/>
      <c r="C326" s="288"/>
      <c r="D326" s="160" t="s">
        <v>74</v>
      </c>
      <c r="E326" s="170" t="s">
        <v>2944</v>
      </c>
      <c r="F326" s="170" t="s">
        <v>2945</v>
      </c>
      <c r="I326" s="162"/>
      <c r="J326" s="171">
        <f>BK326</f>
        <v>0</v>
      </c>
      <c r="L326" s="159"/>
      <c r="M326" s="164"/>
      <c r="N326" s="165"/>
      <c r="O326" s="165"/>
      <c r="P326" s="166">
        <f>P327</f>
        <v>0</v>
      </c>
      <c r="Q326" s="165"/>
      <c r="R326" s="166">
        <f>R327</f>
        <v>0</v>
      </c>
      <c r="S326" s="165"/>
      <c r="T326" s="167">
        <f>T327</f>
        <v>0</v>
      </c>
      <c r="AR326" s="160" t="s">
        <v>82</v>
      </c>
      <c r="AT326" s="168" t="s">
        <v>74</v>
      </c>
      <c r="AU326" s="168" t="s">
        <v>82</v>
      </c>
      <c r="AY326" s="160" t="s">
        <v>271</v>
      </c>
      <c r="BK326" s="169">
        <f>BK327</f>
        <v>0</v>
      </c>
    </row>
    <row r="327" spans="1:65" s="2" customFormat="1" ht="16.5" customHeight="1" x14ac:dyDescent="0.15">
      <c r="A327" s="35"/>
      <c r="B327" s="141"/>
      <c r="C327" s="271" t="s">
        <v>1638</v>
      </c>
      <c r="D327" s="172" t="s">
        <v>274</v>
      </c>
      <c r="E327" s="173" t="s">
        <v>5477</v>
      </c>
      <c r="F327" s="174" t="s">
        <v>5478</v>
      </c>
      <c r="G327" s="175" t="s">
        <v>2913</v>
      </c>
      <c r="H327" s="176">
        <v>44</v>
      </c>
      <c r="I327" s="177"/>
      <c r="J327" s="176">
        <f>ROUND(I327*H327,2)</f>
        <v>0</v>
      </c>
      <c r="K327" s="178"/>
      <c r="L327" s="36"/>
      <c r="M327" s="179" t="s">
        <v>1</v>
      </c>
      <c r="N327" s="180" t="s">
        <v>41</v>
      </c>
      <c r="O327" s="61"/>
      <c r="P327" s="181">
        <f>O327*H327</f>
        <v>0</v>
      </c>
      <c r="Q327" s="181">
        <v>0</v>
      </c>
      <c r="R327" s="181">
        <f>Q327*H327</f>
        <v>0</v>
      </c>
      <c r="S327" s="181">
        <v>0</v>
      </c>
      <c r="T327" s="182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3" t="s">
        <v>278</v>
      </c>
      <c r="AT327" s="183" t="s">
        <v>274</v>
      </c>
      <c r="AU327" s="183" t="s">
        <v>88</v>
      </c>
      <c r="AY327" s="18" t="s">
        <v>271</v>
      </c>
      <c r="BE327" s="105">
        <f>IF(N327="základná",J327,0)</f>
        <v>0</v>
      </c>
      <c r="BF327" s="105">
        <f>IF(N327="znížená",J327,0)</f>
        <v>0</v>
      </c>
      <c r="BG327" s="105">
        <f>IF(N327="zákl. prenesená",J327,0)</f>
        <v>0</v>
      </c>
      <c r="BH327" s="105">
        <f>IF(N327="zníž. prenesená",J327,0)</f>
        <v>0</v>
      </c>
      <c r="BI327" s="105">
        <f>IF(N327="nulová",J327,0)</f>
        <v>0</v>
      </c>
      <c r="BJ327" s="18" t="s">
        <v>88</v>
      </c>
      <c r="BK327" s="105">
        <f>ROUND(I327*H327,2)</f>
        <v>0</v>
      </c>
      <c r="BL327" s="18" t="s">
        <v>278</v>
      </c>
      <c r="BM327" s="183" t="s">
        <v>2533</v>
      </c>
    </row>
    <row r="328" spans="1:65" s="12" customFormat="1" ht="22.9" customHeight="1" x14ac:dyDescent="0.15">
      <c r="B328" s="159"/>
      <c r="C328" s="288"/>
      <c r="D328" s="160" t="s">
        <v>74</v>
      </c>
      <c r="E328" s="170" t="s">
        <v>2954</v>
      </c>
      <c r="F328" s="170" t="s">
        <v>5443</v>
      </c>
      <c r="I328" s="162"/>
      <c r="J328" s="171">
        <f>BK328</f>
        <v>0</v>
      </c>
      <c r="L328" s="159"/>
      <c r="M328" s="164"/>
      <c r="N328" s="165"/>
      <c r="O328" s="165"/>
      <c r="P328" s="166">
        <f>P329</f>
        <v>0</v>
      </c>
      <c r="Q328" s="165"/>
      <c r="R328" s="166">
        <f>R329</f>
        <v>0</v>
      </c>
      <c r="S328" s="165"/>
      <c r="T328" s="167">
        <f>T329</f>
        <v>0</v>
      </c>
      <c r="AR328" s="160" t="s">
        <v>82</v>
      </c>
      <c r="AT328" s="168" t="s">
        <v>74</v>
      </c>
      <c r="AU328" s="168" t="s">
        <v>82</v>
      </c>
      <c r="AY328" s="160" t="s">
        <v>271</v>
      </c>
      <c r="BK328" s="169">
        <f>BK329</f>
        <v>0</v>
      </c>
    </row>
    <row r="329" spans="1:65" s="2" customFormat="1" ht="16.5" customHeight="1" x14ac:dyDescent="0.15">
      <c r="A329" s="35"/>
      <c r="B329" s="141"/>
      <c r="C329" s="271" t="s">
        <v>1643</v>
      </c>
      <c r="D329" s="172" t="s">
        <v>274</v>
      </c>
      <c r="E329" s="173" t="s">
        <v>5479</v>
      </c>
      <c r="F329" s="174" t="s">
        <v>5480</v>
      </c>
      <c r="G329" s="175" t="s">
        <v>3139</v>
      </c>
      <c r="H329" s="176">
        <v>2</v>
      </c>
      <c r="I329" s="177"/>
      <c r="J329" s="176">
        <f>ROUND(I329*H329,2)</f>
        <v>0</v>
      </c>
      <c r="K329" s="178"/>
      <c r="L329" s="36"/>
      <c r="M329" s="179" t="s">
        <v>1</v>
      </c>
      <c r="N329" s="180" t="s">
        <v>41</v>
      </c>
      <c r="O329" s="61"/>
      <c r="P329" s="181">
        <f>O329*H329</f>
        <v>0</v>
      </c>
      <c r="Q329" s="181">
        <v>0</v>
      </c>
      <c r="R329" s="181">
        <f>Q329*H329</f>
        <v>0</v>
      </c>
      <c r="S329" s="181">
        <v>0</v>
      </c>
      <c r="T329" s="182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3" t="s">
        <v>278</v>
      </c>
      <c r="AT329" s="183" t="s">
        <v>274</v>
      </c>
      <c r="AU329" s="183" t="s">
        <v>88</v>
      </c>
      <c r="AY329" s="18" t="s">
        <v>271</v>
      </c>
      <c r="BE329" s="105">
        <f>IF(N329="základná",J329,0)</f>
        <v>0</v>
      </c>
      <c r="BF329" s="105">
        <f>IF(N329="znížená",J329,0)</f>
        <v>0</v>
      </c>
      <c r="BG329" s="105">
        <f>IF(N329="zákl. prenesená",J329,0)</f>
        <v>0</v>
      </c>
      <c r="BH329" s="105">
        <f>IF(N329="zníž. prenesená",J329,0)</f>
        <v>0</v>
      </c>
      <c r="BI329" s="105">
        <f>IF(N329="nulová",J329,0)</f>
        <v>0</v>
      </c>
      <c r="BJ329" s="18" t="s">
        <v>88</v>
      </c>
      <c r="BK329" s="105">
        <f>ROUND(I329*H329,2)</f>
        <v>0</v>
      </c>
      <c r="BL329" s="18" t="s">
        <v>278</v>
      </c>
      <c r="BM329" s="183" t="s">
        <v>2558</v>
      </c>
    </row>
    <row r="330" spans="1:65" s="12" customFormat="1" ht="22.9" customHeight="1" x14ac:dyDescent="0.15">
      <c r="B330" s="159"/>
      <c r="C330" s="288"/>
      <c r="D330" s="160" t="s">
        <v>74</v>
      </c>
      <c r="E330" s="170" t="s">
        <v>2966</v>
      </c>
      <c r="F330" s="170" t="s">
        <v>2955</v>
      </c>
      <c r="I330" s="162"/>
      <c r="J330" s="171">
        <f>BK330</f>
        <v>0</v>
      </c>
      <c r="L330" s="159"/>
      <c r="M330" s="164"/>
      <c r="N330" s="165"/>
      <c r="O330" s="165"/>
      <c r="P330" s="166">
        <f>SUM(P331:P335)</f>
        <v>0</v>
      </c>
      <c r="Q330" s="165"/>
      <c r="R330" s="166">
        <f>SUM(R331:R335)</f>
        <v>0</v>
      </c>
      <c r="S330" s="165"/>
      <c r="T330" s="167">
        <f>SUM(T331:T335)</f>
        <v>0</v>
      </c>
      <c r="AR330" s="160" t="s">
        <v>82</v>
      </c>
      <c r="AT330" s="168" t="s">
        <v>74</v>
      </c>
      <c r="AU330" s="168" t="s">
        <v>82</v>
      </c>
      <c r="AY330" s="160" t="s">
        <v>271</v>
      </c>
      <c r="BK330" s="169">
        <f>SUM(BK331:BK335)</f>
        <v>0</v>
      </c>
    </row>
    <row r="331" spans="1:65" s="2" customFormat="1" ht="16.5" customHeight="1" x14ac:dyDescent="0.15">
      <c r="A331" s="35"/>
      <c r="B331" s="141"/>
      <c r="C331" s="271" t="s">
        <v>1648</v>
      </c>
      <c r="D331" s="172" t="s">
        <v>274</v>
      </c>
      <c r="E331" s="173" t="s">
        <v>3039</v>
      </c>
      <c r="F331" s="174" t="s">
        <v>3040</v>
      </c>
      <c r="G331" s="175" t="s">
        <v>277</v>
      </c>
      <c r="H331" s="176">
        <v>105</v>
      </c>
      <c r="I331" s="177"/>
      <c r="J331" s="176">
        <f>ROUND(I331*H331,2)</f>
        <v>0</v>
      </c>
      <c r="K331" s="178"/>
      <c r="L331" s="36"/>
      <c r="M331" s="179" t="s">
        <v>1</v>
      </c>
      <c r="N331" s="180" t="s">
        <v>41</v>
      </c>
      <c r="O331" s="61"/>
      <c r="P331" s="181">
        <f>O331*H331</f>
        <v>0</v>
      </c>
      <c r="Q331" s="181">
        <v>0</v>
      </c>
      <c r="R331" s="181">
        <f>Q331*H331</f>
        <v>0</v>
      </c>
      <c r="S331" s="181">
        <v>0</v>
      </c>
      <c r="T331" s="182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83" t="s">
        <v>278</v>
      </c>
      <c r="AT331" s="183" t="s">
        <v>274</v>
      </c>
      <c r="AU331" s="183" t="s">
        <v>88</v>
      </c>
      <c r="AY331" s="18" t="s">
        <v>271</v>
      </c>
      <c r="BE331" s="105">
        <f>IF(N331="základná",J331,0)</f>
        <v>0</v>
      </c>
      <c r="BF331" s="105">
        <f>IF(N331="znížená",J331,0)</f>
        <v>0</v>
      </c>
      <c r="BG331" s="105">
        <f>IF(N331="zákl. prenesená",J331,0)</f>
        <v>0</v>
      </c>
      <c r="BH331" s="105">
        <f>IF(N331="zníž. prenesená",J331,0)</f>
        <v>0</v>
      </c>
      <c r="BI331" s="105">
        <f>IF(N331="nulová",J331,0)</f>
        <v>0</v>
      </c>
      <c r="BJ331" s="18" t="s">
        <v>88</v>
      </c>
      <c r="BK331" s="105">
        <f>ROUND(I331*H331,2)</f>
        <v>0</v>
      </c>
      <c r="BL331" s="18" t="s">
        <v>278</v>
      </c>
      <c r="BM331" s="183" t="s">
        <v>3085</v>
      </c>
    </row>
    <row r="332" spans="1:65" s="2" customFormat="1" ht="16.5" customHeight="1" x14ac:dyDescent="0.15">
      <c r="A332" s="35"/>
      <c r="B332" s="141"/>
      <c r="C332" s="271" t="s">
        <v>1652</v>
      </c>
      <c r="D332" s="172" t="s">
        <v>274</v>
      </c>
      <c r="E332" s="173" t="s">
        <v>2958</v>
      </c>
      <c r="F332" s="174" t="s">
        <v>2959</v>
      </c>
      <c r="G332" s="175" t="s">
        <v>277</v>
      </c>
      <c r="H332" s="176">
        <v>105</v>
      </c>
      <c r="I332" s="177"/>
      <c r="J332" s="176">
        <f>ROUND(I332*H332,2)</f>
        <v>0</v>
      </c>
      <c r="K332" s="178"/>
      <c r="L332" s="36"/>
      <c r="M332" s="179" t="s">
        <v>1</v>
      </c>
      <c r="N332" s="180" t="s">
        <v>41</v>
      </c>
      <c r="O332" s="61"/>
      <c r="P332" s="181">
        <f>O332*H332</f>
        <v>0</v>
      </c>
      <c r="Q332" s="181">
        <v>0</v>
      </c>
      <c r="R332" s="181">
        <f>Q332*H332</f>
        <v>0</v>
      </c>
      <c r="S332" s="181">
        <v>0</v>
      </c>
      <c r="T332" s="182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3" t="s">
        <v>278</v>
      </c>
      <c r="AT332" s="183" t="s">
        <v>274</v>
      </c>
      <c r="AU332" s="183" t="s">
        <v>88</v>
      </c>
      <c r="AY332" s="18" t="s">
        <v>271</v>
      </c>
      <c r="BE332" s="105">
        <f>IF(N332="základná",J332,0)</f>
        <v>0</v>
      </c>
      <c r="BF332" s="105">
        <f>IF(N332="znížená",J332,0)</f>
        <v>0</v>
      </c>
      <c r="BG332" s="105">
        <f>IF(N332="zákl. prenesená",J332,0)</f>
        <v>0</v>
      </c>
      <c r="BH332" s="105">
        <f>IF(N332="zníž. prenesená",J332,0)</f>
        <v>0</v>
      </c>
      <c r="BI332" s="105">
        <f>IF(N332="nulová",J332,0)</f>
        <v>0</v>
      </c>
      <c r="BJ332" s="18" t="s">
        <v>88</v>
      </c>
      <c r="BK332" s="105">
        <f>ROUND(I332*H332,2)</f>
        <v>0</v>
      </c>
      <c r="BL332" s="18" t="s">
        <v>278</v>
      </c>
      <c r="BM332" s="183" t="s">
        <v>3090</v>
      </c>
    </row>
    <row r="333" spans="1:65" s="2" customFormat="1" ht="16.5" customHeight="1" x14ac:dyDescent="0.15">
      <c r="A333" s="35"/>
      <c r="B333" s="141"/>
      <c r="C333" s="271" t="s">
        <v>1658</v>
      </c>
      <c r="D333" s="172" t="s">
        <v>274</v>
      </c>
      <c r="E333" s="173" t="s">
        <v>5448</v>
      </c>
      <c r="F333" s="174" t="s">
        <v>5449</v>
      </c>
      <c r="G333" s="175" t="s">
        <v>277</v>
      </c>
      <c r="H333" s="176">
        <v>21</v>
      </c>
      <c r="I333" s="177"/>
      <c r="J333" s="176">
        <f>ROUND(I333*H333,2)</f>
        <v>0</v>
      </c>
      <c r="K333" s="178"/>
      <c r="L333" s="36"/>
      <c r="M333" s="179" t="s">
        <v>1</v>
      </c>
      <c r="N333" s="180" t="s">
        <v>41</v>
      </c>
      <c r="O333" s="61"/>
      <c r="P333" s="181">
        <f>O333*H333</f>
        <v>0</v>
      </c>
      <c r="Q333" s="181">
        <v>0</v>
      </c>
      <c r="R333" s="181">
        <f>Q333*H333</f>
        <v>0</v>
      </c>
      <c r="S333" s="181">
        <v>0</v>
      </c>
      <c r="T333" s="182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3" t="s">
        <v>278</v>
      </c>
      <c r="AT333" s="183" t="s">
        <v>274</v>
      </c>
      <c r="AU333" s="183" t="s">
        <v>88</v>
      </c>
      <c r="AY333" s="18" t="s">
        <v>271</v>
      </c>
      <c r="BE333" s="105">
        <f>IF(N333="základná",J333,0)</f>
        <v>0</v>
      </c>
      <c r="BF333" s="105">
        <f>IF(N333="znížená",J333,0)</f>
        <v>0</v>
      </c>
      <c r="BG333" s="105">
        <f>IF(N333="zákl. prenesená",J333,0)</f>
        <v>0</v>
      </c>
      <c r="BH333" s="105">
        <f>IF(N333="zníž. prenesená",J333,0)</f>
        <v>0</v>
      </c>
      <c r="BI333" s="105">
        <f>IF(N333="nulová",J333,0)</f>
        <v>0</v>
      </c>
      <c r="BJ333" s="18" t="s">
        <v>88</v>
      </c>
      <c r="BK333" s="105">
        <f>ROUND(I333*H333,2)</f>
        <v>0</v>
      </c>
      <c r="BL333" s="18" t="s">
        <v>278</v>
      </c>
      <c r="BM333" s="183" t="s">
        <v>3093</v>
      </c>
    </row>
    <row r="334" spans="1:65" s="2" customFormat="1" ht="16.5" customHeight="1" x14ac:dyDescent="0.15">
      <c r="A334" s="35"/>
      <c r="B334" s="141"/>
      <c r="C334" s="271" t="s">
        <v>1662</v>
      </c>
      <c r="D334" s="172" t="s">
        <v>274</v>
      </c>
      <c r="E334" s="173" t="s">
        <v>5450</v>
      </c>
      <c r="F334" s="174" t="s">
        <v>5451</v>
      </c>
      <c r="G334" s="175" t="s">
        <v>277</v>
      </c>
      <c r="H334" s="176">
        <v>17</v>
      </c>
      <c r="I334" s="177"/>
      <c r="J334" s="176">
        <f>ROUND(I334*H334,2)</f>
        <v>0</v>
      </c>
      <c r="K334" s="178"/>
      <c r="L334" s="36"/>
      <c r="M334" s="179" t="s">
        <v>1</v>
      </c>
      <c r="N334" s="180" t="s">
        <v>41</v>
      </c>
      <c r="O334" s="61"/>
      <c r="P334" s="181">
        <f>O334*H334</f>
        <v>0</v>
      </c>
      <c r="Q334" s="181">
        <v>0</v>
      </c>
      <c r="R334" s="181">
        <f>Q334*H334</f>
        <v>0</v>
      </c>
      <c r="S334" s="181">
        <v>0</v>
      </c>
      <c r="T334" s="182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3" t="s">
        <v>278</v>
      </c>
      <c r="AT334" s="183" t="s">
        <v>274</v>
      </c>
      <c r="AU334" s="183" t="s">
        <v>88</v>
      </c>
      <c r="AY334" s="18" t="s">
        <v>271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88</v>
      </c>
      <c r="BK334" s="105">
        <f>ROUND(I334*H334,2)</f>
        <v>0</v>
      </c>
      <c r="BL334" s="18" t="s">
        <v>278</v>
      </c>
      <c r="BM334" s="183" t="s">
        <v>3096</v>
      </c>
    </row>
    <row r="335" spans="1:65" s="2" customFormat="1" ht="16.5" customHeight="1" x14ac:dyDescent="0.15">
      <c r="A335" s="35"/>
      <c r="B335" s="141"/>
      <c r="C335" s="271" t="s">
        <v>1666</v>
      </c>
      <c r="D335" s="172" t="s">
        <v>274</v>
      </c>
      <c r="E335" s="173" t="s">
        <v>5481</v>
      </c>
      <c r="F335" s="174" t="s">
        <v>2965</v>
      </c>
      <c r="G335" s="175" t="s">
        <v>2862</v>
      </c>
      <c r="H335" s="176">
        <v>1</v>
      </c>
      <c r="I335" s="177"/>
      <c r="J335" s="176">
        <f>ROUND(I335*H335,2)</f>
        <v>0</v>
      </c>
      <c r="K335" s="178"/>
      <c r="L335" s="36"/>
      <c r="M335" s="179" t="s">
        <v>1</v>
      </c>
      <c r="N335" s="180" t="s">
        <v>41</v>
      </c>
      <c r="O335" s="61"/>
      <c r="P335" s="181">
        <f>O335*H335</f>
        <v>0</v>
      </c>
      <c r="Q335" s="181">
        <v>0</v>
      </c>
      <c r="R335" s="181">
        <f>Q335*H335</f>
        <v>0</v>
      </c>
      <c r="S335" s="181">
        <v>0</v>
      </c>
      <c r="T335" s="182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83" t="s">
        <v>278</v>
      </c>
      <c r="AT335" s="183" t="s">
        <v>274</v>
      </c>
      <c r="AU335" s="183" t="s">
        <v>88</v>
      </c>
      <c r="AY335" s="18" t="s">
        <v>271</v>
      </c>
      <c r="BE335" s="105">
        <f>IF(N335="základná",J335,0)</f>
        <v>0</v>
      </c>
      <c r="BF335" s="105">
        <f>IF(N335="znížená",J335,0)</f>
        <v>0</v>
      </c>
      <c r="BG335" s="105">
        <f>IF(N335="zákl. prenesená",J335,0)</f>
        <v>0</v>
      </c>
      <c r="BH335" s="105">
        <f>IF(N335="zníž. prenesená",J335,0)</f>
        <v>0</v>
      </c>
      <c r="BI335" s="105">
        <f>IF(N335="nulová",J335,0)</f>
        <v>0</v>
      </c>
      <c r="BJ335" s="18" t="s">
        <v>88</v>
      </c>
      <c r="BK335" s="105">
        <f>ROUND(I335*H335,2)</f>
        <v>0</v>
      </c>
      <c r="BL335" s="18" t="s">
        <v>278</v>
      </c>
      <c r="BM335" s="183" t="s">
        <v>3099</v>
      </c>
    </row>
    <row r="336" spans="1:65" s="12" customFormat="1" ht="25.9" customHeight="1" x14ac:dyDescent="0.15">
      <c r="B336" s="159"/>
      <c r="C336" s="288"/>
      <c r="D336" s="160" t="s">
        <v>74</v>
      </c>
      <c r="E336" s="161" t="s">
        <v>3048</v>
      </c>
      <c r="F336" s="161" t="s">
        <v>5482</v>
      </c>
      <c r="I336" s="162"/>
      <c r="J336" s="163">
        <f>BK336</f>
        <v>0</v>
      </c>
      <c r="L336" s="159"/>
      <c r="M336" s="164"/>
      <c r="N336" s="165"/>
      <c r="O336" s="165"/>
      <c r="P336" s="166">
        <f>P337+SUM(P338:P341)</f>
        <v>0</v>
      </c>
      <c r="Q336" s="165"/>
      <c r="R336" s="166">
        <f>R337+SUM(R338:R341)</f>
        <v>0</v>
      </c>
      <c r="S336" s="165"/>
      <c r="T336" s="167">
        <f>T337+SUM(T338:T341)</f>
        <v>0</v>
      </c>
      <c r="AR336" s="160" t="s">
        <v>82</v>
      </c>
      <c r="AT336" s="168" t="s">
        <v>74</v>
      </c>
      <c r="AU336" s="168" t="s">
        <v>75</v>
      </c>
      <c r="AY336" s="160" t="s">
        <v>271</v>
      </c>
      <c r="BK336" s="169">
        <f>BK337+SUM(BK338:BK341)</f>
        <v>0</v>
      </c>
    </row>
    <row r="337" spans="1:65" s="2" customFormat="1" ht="55.5" customHeight="1" x14ac:dyDescent="0.15">
      <c r="A337" s="35"/>
      <c r="B337" s="141"/>
      <c r="C337" s="271" t="s">
        <v>1670</v>
      </c>
      <c r="D337" s="246" t="s">
        <v>274</v>
      </c>
      <c r="E337" s="173" t="s">
        <v>3044</v>
      </c>
      <c r="F337" s="174" t="s">
        <v>3045</v>
      </c>
      <c r="G337" s="175" t="s">
        <v>302</v>
      </c>
      <c r="H337" s="176">
        <v>1</v>
      </c>
      <c r="I337" s="177"/>
      <c r="J337" s="176">
        <f>ROUND(I337*H337,2)</f>
        <v>0</v>
      </c>
      <c r="K337" s="178"/>
      <c r="L337" s="36"/>
      <c r="M337" s="179" t="s">
        <v>1</v>
      </c>
      <c r="N337" s="180" t="s">
        <v>41</v>
      </c>
      <c r="O337" s="61"/>
      <c r="P337" s="181">
        <f>O337*H337</f>
        <v>0</v>
      </c>
      <c r="Q337" s="181">
        <v>0</v>
      </c>
      <c r="R337" s="181">
        <f>Q337*H337</f>
        <v>0</v>
      </c>
      <c r="S337" s="181">
        <v>0</v>
      </c>
      <c r="T337" s="182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3" t="s">
        <v>278</v>
      </c>
      <c r="AT337" s="183" t="s">
        <v>274</v>
      </c>
      <c r="AU337" s="183" t="s">
        <v>82</v>
      </c>
      <c r="AY337" s="18" t="s">
        <v>271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88</v>
      </c>
      <c r="BK337" s="105">
        <f>ROUND(I337*H337,2)</f>
        <v>0</v>
      </c>
      <c r="BL337" s="18" t="s">
        <v>278</v>
      </c>
      <c r="BM337" s="183" t="s">
        <v>3102</v>
      </c>
    </row>
    <row r="338" spans="1:65" s="2" customFormat="1" ht="16.5" x14ac:dyDescent="0.1">
      <c r="A338" s="35"/>
      <c r="B338" s="36"/>
      <c r="C338" s="274"/>
      <c r="D338" s="185" t="s">
        <v>1142</v>
      </c>
      <c r="E338" s="35"/>
      <c r="F338" s="235" t="s">
        <v>1143</v>
      </c>
      <c r="G338" s="35"/>
      <c r="H338" s="35"/>
      <c r="I338" s="142"/>
      <c r="J338" s="35"/>
      <c r="K338" s="35"/>
      <c r="L338" s="36"/>
      <c r="M338" s="236"/>
      <c r="N338" s="237"/>
      <c r="O338" s="61"/>
      <c r="P338" s="61"/>
      <c r="Q338" s="61"/>
      <c r="R338" s="61"/>
      <c r="S338" s="61"/>
      <c r="T338" s="62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T338" s="18" t="s">
        <v>1142</v>
      </c>
      <c r="AU338" s="18" t="s">
        <v>82</v>
      </c>
    </row>
    <row r="339" spans="1:65" s="2" customFormat="1" ht="16.5" customHeight="1" x14ac:dyDescent="0.15">
      <c r="A339" s="35"/>
      <c r="B339" s="141"/>
      <c r="C339" s="271" t="s">
        <v>1687</v>
      </c>
      <c r="D339" s="172" t="s">
        <v>274</v>
      </c>
      <c r="E339" s="173" t="s">
        <v>2970</v>
      </c>
      <c r="F339" s="174" t="s">
        <v>2971</v>
      </c>
      <c r="G339" s="175" t="s">
        <v>302</v>
      </c>
      <c r="H339" s="176">
        <v>1</v>
      </c>
      <c r="I339" s="177"/>
      <c r="J339" s="176">
        <f>ROUND(I339*H339,2)</f>
        <v>0</v>
      </c>
      <c r="K339" s="178"/>
      <c r="L339" s="36"/>
      <c r="M339" s="179" t="s">
        <v>1</v>
      </c>
      <c r="N339" s="180" t="s">
        <v>41</v>
      </c>
      <c r="O339" s="61"/>
      <c r="P339" s="181">
        <f>O339*H339</f>
        <v>0</v>
      </c>
      <c r="Q339" s="181">
        <v>0</v>
      </c>
      <c r="R339" s="181">
        <f>Q339*H339</f>
        <v>0</v>
      </c>
      <c r="S339" s="181">
        <v>0</v>
      </c>
      <c r="T339" s="182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3" t="s">
        <v>278</v>
      </c>
      <c r="AT339" s="183" t="s">
        <v>274</v>
      </c>
      <c r="AU339" s="183" t="s">
        <v>82</v>
      </c>
      <c r="AY339" s="18" t="s">
        <v>271</v>
      </c>
      <c r="BE339" s="105">
        <f>IF(N339="základná",J339,0)</f>
        <v>0</v>
      </c>
      <c r="BF339" s="105">
        <f>IF(N339="znížená",J339,0)</f>
        <v>0</v>
      </c>
      <c r="BG339" s="105">
        <f>IF(N339="zákl. prenesená",J339,0)</f>
        <v>0</v>
      </c>
      <c r="BH339" s="105">
        <f>IF(N339="zníž. prenesená",J339,0)</f>
        <v>0</v>
      </c>
      <c r="BI339" s="105">
        <f>IF(N339="nulová",J339,0)</f>
        <v>0</v>
      </c>
      <c r="BJ339" s="18" t="s">
        <v>88</v>
      </c>
      <c r="BK339" s="105">
        <f>ROUND(I339*H339,2)</f>
        <v>0</v>
      </c>
      <c r="BL339" s="18" t="s">
        <v>278</v>
      </c>
      <c r="BM339" s="183" t="s">
        <v>3105</v>
      </c>
    </row>
    <row r="340" spans="1:65" s="2" customFormat="1" ht="16.5" customHeight="1" x14ac:dyDescent="0.15">
      <c r="A340" s="35"/>
      <c r="B340" s="141"/>
      <c r="C340" s="271" t="s">
        <v>1697</v>
      </c>
      <c r="D340" s="172" t="s">
        <v>274</v>
      </c>
      <c r="E340" s="173" t="s">
        <v>2972</v>
      </c>
      <c r="F340" s="174" t="s">
        <v>2973</v>
      </c>
      <c r="G340" s="175" t="s">
        <v>302</v>
      </c>
      <c r="H340" s="176">
        <v>1</v>
      </c>
      <c r="I340" s="177"/>
      <c r="J340" s="176">
        <f>ROUND(I340*H340,2)</f>
        <v>0</v>
      </c>
      <c r="K340" s="178"/>
      <c r="L340" s="36"/>
      <c r="M340" s="179" t="s">
        <v>1</v>
      </c>
      <c r="N340" s="180" t="s">
        <v>41</v>
      </c>
      <c r="O340" s="61"/>
      <c r="P340" s="181">
        <f>O340*H340</f>
        <v>0</v>
      </c>
      <c r="Q340" s="181">
        <v>0</v>
      </c>
      <c r="R340" s="181">
        <f>Q340*H340</f>
        <v>0</v>
      </c>
      <c r="S340" s="181">
        <v>0</v>
      </c>
      <c r="T340" s="182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3" t="s">
        <v>278</v>
      </c>
      <c r="AT340" s="183" t="s">
        <v>274</v>
      </c>
      <c r="AU340" s="183" t="s">
        <v>82</v>
      </c>
      <c r="AY340" s="18" t="s">
        <v>271</v>
      </c>
      <c r="BE340" s="105">
        <f>IF(N340="základná",J340,0)</f>
        <v>0</v>
      </c>
      <c r="BF340" s="105">
        <f>IF(N340="znížená",J340,0)</f>
        <v>0</v>
      </c>
      <c r="BG340" s="105">
        <f>IF(N340="zákl. prenesená",J340,0)</f>
        <v>0</v>
      </c>
      <c r="BH340" s="105">
        <f>IF(N340="zníž. prenesená",J340,0)</f>
        <v>0</v>
      </c>
      <c r="BI340" s="105">
        <f>IF(N340="nulová",J340,0)</f>
        <v>0</v>
      </c>
      <c r="BJ340" s="18" t="s">
        <v>88</v>
      </c>
      <c r="BK340" s="105">
        <f>ROUND(I340*H340,2)</f>
        <v>0</v>
      </c>
      <c r="BL340" s="18" t="s">
        <v>278</v>
      </c>
      <c r="BM340" s="183" t="s">
        <v>3108</v>
      </c>
    </row>
    <row r="341" spans="1:65" s="12" customFormat="1" ht="22.9" customHeight="1" x14ac:dyDescent="0.15">
      <c r="B341" s="159"/>
      <c r="C341" s="288"/>
      <c r="D341" s="160" t="s">
        <v>74</v>
      </c>
      <c r="E341" s="170" t="s">
        <v>2994</v>
      </c>
      <c r="F341" s="170" t="s">
        <v>2974</v>
      </c>
      <c r="I341" s="162"/>
      <c r="J341" s="171">
        <f>BK341</f>
        <v>0</v>
      </c>
      <c r="L341" s="159"/>
      <c r="M341" s="164"/>
      <c r="N341" s="165"/>
      <c r="O341" s="165"/>
      <c r="P341" s="166">
        <f>SUM(P342:P359)</f>
        <v>0</v>
      </c>
      <c r="Q341" s="165"/>
      <c r="R341" s="166">
        <f>SUM(R342:R359)</f>
        <v>0</v>
      </c>
      <c r="S341" s="165"/>
      <c r="T341" s="167">
        <f>SUM(T342:T359)</f>
        <v>0</v>
      </c>
      <c r="AR341" s="160" t="s">
        <v>82</v>
      </c>
      <c r="AT341" s="168" t="s">
        <v>74</v>
      </c>
      <c r="AU341" s="168" t="s">
        <v>82</v>
      </c>
      <c r="AY341" s="160" t="s">
        <v>271</v>
      </c>
      <c r="BK341" s="169">
        <f>SUM(BK342:BK359)</f>
        <v>0</v>
      </c>
    </row>
    <row r="342" spans="1:65" s="2" customFormat="1" ht="16.5" customHeight="1" x14ac:dyDescent="0.15">
      <c r="A342" s="35"/>
      <c r="B342" s="141"/>
      <c r="C342" s="271" t="s">
        <v>1705</v>
      </c>
      <c r="D342" s="172" t="s">
        <v>274</v>
      </c>
      <c r="E342" s="173" t="s">
        <v>2975</v>
      </c>
      <c r="F342" s="174" t="s">
        <v>2976</v>
      </c>
      <c r="G342" s="175" t="s">
        <v>2913</v>
      </c>
      <c r="H342" s="176">
        <v>5</v>
      </c>
      <c r="I342" s="177"/>
      <c r="J342" s="176">
        <f t="shared" ref="J342:J347" si="105">ROUND(I342*H342,2)</f>
        <v>0</v>
      </c>
      <c r="K342" s="178"/>
      <c r="L342" s="36"/>
      <c r="M342" s="179" t="s">
        <v>1</v>
      </c>
      <c r="N342" s="180" t="s">
        <v>41</v>
      </c>
      <c r="O342" s="61"/>
      <c r="P342" s="181">
        <f t="shared" ref="P342:P347" si="106">O342*H342</f>
        <v>0</v>
      </c>
      <c r="Q342" s="181">
        <v>0</v>
      </c>
      <c r="R342" s="181">
        <f t="shared" ref="R342:R347" si="107">Q342*H342</f>
        <v>0</v>
      </c>
      <c r="S342" s="181">
        <v>0</v>
      </c>
      <c r="T342" s="182">
        <f t="shared" ref="T342:T347" si="108"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3" t="s">
        <v>278</v>
      </c>
      <c r="AT342" s="183" t="s">
        <v>274</v>
      </c>
      <c r="AU342" s="183" t="s">
        <v>88</v>
      </c>
      <c r="AY342" s="18" t="s">
        <v>271</v>
      </c>
      <c r="BE342" s="105">
        <f t="shared" ref="BE342:BE347" si="109">IF(N342="základná",J342,0)</f>
        <v>0</v>
      </c>
      <c r="BF342" s="105">
        <f t="shared" ref="BF342:BF347" si="110">IF(N342="znížená",J342,0)</f>
        <v>0</v>
      </c>
      <c r="BG342" s="105">
        <f t="shared" ref="BG342:BG347" si="111">IF(N342="zákl. prenesená",J342,0)</f>
        <v>0</v>
      </c>
      <c r="BH342" s="105">
        <f t="shared" ref="BH342:BH347" si="112">IF(N342="zníž. prenesená",J342,0)</f>
        <v>0</v>
      </c>
      <c r="BI342" s="105">
        <f t="shared" ref="BI342:BI347" si="113">IF(N342="nulová",J342,0)</f>
        <v>0</v>
      </c>
      <c r="BJ342" s="18" t="s">
        <v>88</v>
      </c>
      <c r="BK342" s="105">
        <f t="shared" ref="BK342:BK347" si="114">ROUND(I342*H342,2)</f>
        <v>0</v>
      </c>
      <c r="BL342" s="18" t="s">
        <v>278</v>
      </c>
      <c r="BM342" s="183" t="s">
        <v>3109</v>
      </c>
    </row>
    <row r="343" spans="1:65" s="2" customFormat="1" ht="16.5" customHeight="1" x14ac:dyDescent="0.15">
      <c r="A343" s="35"/>
      <c r="B343" s="141"/>
      <c r="C343" s="271" t="s">
        <v>1712</v>
      </c>
      <c r="D343" s="172" t="s">
        <v>274</v>
      </c>
      <c r="E343" s="173" t="s">
        <v>2977</v>
      </c>
      <c r="F343" s="174" t="s">
        <v>2978</v>
      </c>
      <c r="G343" s="175" t="s">
        <v>2913</v>
      </c>
      <c r="H343" s="176">
        <v>5</v>
      </c>
      <c r="I343" s="177"/>
      <c r="J343" s="176">
        <f t="shared" si="105"/>
        <v>0</v>
      </c>
      <c r="K343" s="178"/>
      <c r="L343" s="36"/>
      <c r="M343" s="179" t="s">
        <v>1</v>
      </c>
      <c r="N343" s="180" t="s">
        <v>41</v>
      </c>
      <c r="O343" s="61"/>
      <c r="P343" s="181">
        <f t="shared" si="106"/>
        <v>0</v>
      </c>
      <c r="Q343" s="181">
        <v>0</v>
      </c>
      <c r="R343" s="181">
        <f t="shared" si="107"/>
        <v>0</v>
      </c>
      <c r="S343" s="181">
        <v>0</v>
      </c>
      <c r="T343" s="182">
        <f t="shared" si="108"/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3" t="s">
        <v>278</v>
      </c>
      <c r="AT343" s="183" t="s">
        <v>274</v>
      </c>
      <c r="AU343" s="183" t="s">
        <v>88</v>
      </c>
      <c r="AY343" s="18" t="s">
        <v>271</v>
      </c>
      <c r="BE343" s="105">
        <f t="shared" si="109"/>
        <v>0</v>
      </c>
      <c r="BF343" s="105">
        <f t="shared" si="110"/>
        <v>0</v>
      </c>
      <c r="BG343" s="105">
        <f t="shared" si="111"/>
        <v>0</v>
      </c>
      <c r="BH343" s="105">
        <f t="shared" si="112"/>
        <v>0</v>
      </c>
      <c r="BI343" s="105">
        <f t="shared" si="113"/>
        <v>0</v>
      </c>
      <c r="BJ343" s="18" t="s">
        <v>88</v>
      </c>
      <c r="BK343" s="105">
        <f t="shared" si="114"/>
        <v>0</v>
      </c>
      <c r="BL343" s="18" t="s">
        <v>278</v>
      </c>
      <c r="BM343" s="183" t="s">
        <v>3114</v>
      </c>
    </row>
    <row r="344" spans="1:65" s="2" customFormat="1" ht="16.5" customHeight="1" x14ac:dyDescent="0.15">
      <c r="A344" s="35"/>
      <c r="B344" s="141"/>
      <c r="C344" s="271" t="s">
        <v>1716</v>
      </c>
      <c r="D344" s="172" t="s">
        <v>274</v>
      </c>
      <c r="E344" s="173" t="s">
        <v>2979</v>
      </c>
      <c r="F344" s="174" t="s">
        <v>2980</v>
      </c>
      <c r="G344" s="175" t="s">
        <v>2913</v>
      </c>
      <c r="H344" s="176">
        <v>6</v>
      </c>
      <c r="I344" s="177"/>
      <c r="J344" s="176">
        <f t="shared" si="105"/>
        <v>0</v>
      </c>
      <c r="K344" s="178"/>
      <c r="L344" s="36"/>
      <c r="M344" s="179" t="s">
        <v>1</v>
      </c>
      <c r="N344" s="180" t="s">
        <v>41</v>
      </c>
      <c r="O344" s="61"/>
      <c r="P344" s="181">
        <f t="shared" si="106"/>
        <v>0</v>
      </c>
      <c r="Q344" s="181">
        <v>0</v>
      </c>
      <c r="R344" s="181">
        <f t="shared" si="107"/>
        <v>0</v>
      </c>
      <c r="S344" s="181">
        <v>0</v>
      </c>
      <c r="T344" s="182">
        <f t="shared" si="108"/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3" t="s">
        <v>278</v>
      </c>
      <c r="AT344" s="183" t="s">
        <v>274</v>
      </c>
      <c r="AU344" s="183" t="s">
        <v>88</v>
      </c>
      <c r="AY344" s="18" t="s">
        <v>271</v>
      </c>
      <c r="BE344" s="105">
        <f t="shared" si="109"/>
        <v>0</v>
      </c>
      <c r="BF344" s="105">
        <f t="shared" si="110"/>
        <v>0</v>
      </c>
      <c r="BG344" s="105">
        <f t="shared" si="111"/>
        <v>0</v>
      </c>
      <c r="BH344" s="105">
        <f t="shared" si="112"/>
        <v>0</v>
      </c>
      <c r="BI344" s="105">
        <f t="shared" si="113"/>
        <v>0</v>
      </c>
      <c r="BJ344" s="18" t="s">
        <v>88</v>
      </c>
      <c r="BK344" s="105">
        <f t="shared" si="114"/>
        <v>0</v>
      </c>
      <c r="BL344" s="18" t="s">
        <v>278</v>
      </c>
      <c r="BM344" s="183" t="s">
        <v>3115</v>
      </c>
    </row>
    <row r="345" spans="1:65" s="2" customFormat="1" ht="21.75" customHeight="1" x14ac:dyDescent="0.15">
      <c r="A345" s="35"/>
      <c r="B345" s="141"/>
      <c r="C345" s="271" t="s">
        <v>1722</v>
      </c>
      <c r="D345" s="172" t="s">
        <v>274</v>
      </c>
      <c r="E345" s="173" t="s">
        <v>2981</v>
      </c>
      <c r="F345" s="174" t="s">
        <v>2982</v>
      </c>
      <c r="G345" s="175" t="s">
        <v>2913</v>
      </c>
      <c r="H345" s="176">
        <v>6</v>
      </c>
      <c r="I345" s="177"/>
      <c r="J345" s="176">
        <f t="shared" si="105"/>
        <v>0</v>
      </c>
      <c r="K345" s="178"/>
      <c r="L345" s="36"/>
      <c r="M345" s="179" t="s">
        <v>1</v>
      </c>
      <c r="N345" s="180" t="s">
        <v>41</v>
      </c>
      <c r="O345" s="61"/>
      <c r="P345" s="181">
        <f t="shared" si="106"/>
        <v>0</v>
      </c>
      <c r="Q345" s="181">
        <v>0</v>
      </c>
      <c r="R345" s="181">
        <f t="shared" si="107"/>
        <v>0</v>
      </c>
      <c r="S345" s="181">
        <v>0</v>
      </c>
      <c r="T345" s="182">
        <f t="shared" si="108"/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183" t="s">
        <v>278</v>
      </c>
      <c r="AT345" s="183" t="s">
        <v>274</v>
      </c>
      <c r="AU345" s="183" t="s">
        <v>88</v>
      </c>
      <c r="AY345" s="18" t="s">
        <v>271</v>
      </c>
      <c r="BE345" s="105">
        <f t="shared" si="109"/>
        <v>0</v>
      </c>
      <c r="BF345" s="105">
        <f t="shared" si="110"/>
        <v>0</v>
      </c>
      <c r="BG345" s="105">
        <f t="shared" si="111"/>
        <v>0</v>
      </c>
      <c r="BH345" s="105">
        <f t="shared" si="112"/>
        <v>0</v>
      </c>
      <c r="BI345" s="105">
        <f t="shared" si="113"/>
        <v>0</v>
      </c>
      <c r="BJ345" s="18" t="s">
        <v>88</v>
      </c>
      <c r="BK345" s="105">
        <f t="shared" si="114"/>
        <v>0</v>
      </c>
      <c r="BL345" s="18" t="s">
        <v>278</v>
      </c>
      <c r="BM345" s="183" t="s">
        <v>3118</v>
      </c>
    </row>
    <row r="346" spans="1:65" s="2" customFormat="1" ht="16.5" customHeight="1" x14ac:dyDescent="0.15">
      <c r="A346" s="35"/>
      <c r="B346" s="141"/>
      <c r="C346" s="271" t="s">
        <v>1734</v>
      </c>
      <c r="D346" s="172" t="s">
        <v>274</v>
      </c>
      <c r="E346" s="173" t="s">
        <v>2983</v>
      </c>
      <c r="F346" s="174" t="s">
        <v>2965</v>
      </c>
      <c r="G346" s="175" t="s">
        <v>2862</v>
      </c>
      <c r="H346" s="176">
        <v>1</v>
      </c>
      <c r="I346" s="177"/>
      <c r="J346" s="176">
        <f t="shared" si="105"/>
        <v>0</v>
      </c>
      <c r="K346" s="178"/>
      <c r="L346" s="36"/>
      <c r="M346" s="179" t="s">
        <v>1</v>
      </c>
      <c r="N346" s="180" t="s">
        <v>41</v>
      </c>
      <c r="O346" s="61"/>
      <c r="P346" s="181">
        <f t="shared" si="106"/>
        <v>0</v>
      </c>
      <c r="Q346" s="181">
        <v>0</v>
      </c>
      <c r="R346" s="181">
        <f t="shared" si="107"/>
        <v>0</v>
      </c>
      <c r="S346" s="181">
        <v>0</v>
      </c>
      <c r="T346" s="182">
        <f t="shared" si="108"/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3" t="s">
        <v>278</v>
      </c>
      <c r="AT346" s="183" t="s">
        <v>274</v>
      </c>
      <c r="AU346" s="183" t="s">
        <v>88</v>
      </c>
      <c r="AY346" s="18" t="s">
        <v>271</v>
      </c>
      <c r="BE346" s="105">
        <f t="shared" si="109"/>
        <v>0</v>
      </c>
      <c r="BF346" s="105">
        <f t="shared" si="110"/>
        <v>0</v>
      </c>
      <c r="BG346" s="105">
        <f t="shared" si="111"/>
        <v>0</v>
      </c>
      <c r="BH346" s="105">
        <f t="shared" si="112"/>
        <v>0</v>
      </c>
      <c r="BI346" s="105">
        <f t="shared" si="113"/>
        <v>0</v>
      </c>
      <c r="BJ346" s="18" t="s">
        <v>88</v>
      </c>
      <c r="BK346" s="105">
        <f t="shared" si="114"/>
        <v>0</v>
      </c>
      <c r="BL346" s="18" t="s">
        <v>278</v>
      </c>
      <c r="BM346" s="183" t="s">
        <v>3121</v>
      </c>
    </row>
    <row r="347" spans="1:65" s="2" customFormat="1" ht="44.25" customHeight="1" x14ac:dyDescent="0.15">
      <c r="A347" s="35"/>
      <c r="B347" s="141"/>
      <c r="C347" s="271" t="s">
        <v>1739</v>
      </c>
      <c r="D347" s="246" t="s">
        <v>274</v>
      </c>
      <c r="E347" s="173" t="s">
        <v>3046</v>
      </c>
      <c r="F347" s="174" t="s">
        <v>3047</v>
      </c>
      <c r="G347" s="175" t="s">
        <v>302</v>
      </c>
      <c r="H347" s="176">
        <v>1</v>
      </c>
      <c r="I347" s="177"/>
      <c r="J347" s="176">
        <f t="shared" si="105"/>
        <v>0</v>
      </c>
      <c r="K347" s="178"/>
      <c r="L347" s="36"/>
      <c r="M347" s="179" t="s">
        <v>1</v>
      </c>
      <c r="N347" s="180" t="s">
        <v>41</v>
      </c>
      <c r="O347" s="61"/>
      <c r="P347" s="181">
        <f t="shared" si="106"/>
        <v>0</v>
      </c>
      <c r="Q347" s="181">
        <v>0</v>
      </c>
      <c r="R347" s="181">
        <f t="shared" si="107"/>
        <v>0</v>
      </c>
      <c r="S347" s="181">
        <v>0</v>
      </c>
      <c r="T347" s="182">
        <f t="shared" si="108"/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83" t="s">
        <v>278</v>
      </c>
      <c r="AT347" s="183" t="s">
        <v>274</v>
      </c>
      <c r="AU347" s="183" t="s">
        <v>88</v>
      </c>
      <c r="AY347" s="18" t="s">
        <v>271</v>
      </c>
      <c r="BE347" s="105">
        <f t="shared" si="109"/>
        <v>0</v>
      </c>
      <c r="BF347" s="105">
        <f t="shared" si="110"/>
        <v>0</v>
      </c>
      <c r="BG347" s="105">
        <f t="shared" si="111"/>
        <v>0</v>
      </c>
      <c r="BH347" s="105">
        <f t="shared" si="112"/>
        <v>0</v>
      </c>
      <c r="BI347" s="105">
        <f t="shared" si="113"/>
        <v>0</v>
      </c>
      <c r="BJ347" s="18" t="s">
        <v>88</v>
      </c>
      <c r="BK347" s="105">
        <f t="shared" si="114"/>
        <v>0</v>
      </c>
      <c r="BL347" s="18" t="s">
        <v>278</v>
      </c>
      <c r="BM347" s="183" t="s">
        <v>3124</v>
      </c>
    </row>
    <row r="348" spans="1:65" s="2" customFormat="1" ht="16.5" x14ac:dyDescent="0.1">
      <c r="A348" s="35"/>
      <c r="B348" s="36"/>
      <c r="C348" s="274"/>
      <c r="D348" s="185" t="s">
        <v>1142</v>
      </c>
      <c r="E348" s="35"/>
      <c r="F348" s="235" t="s">
        <v>1143</v>
      </c>
      <c r="G348" s="35"/>
      <c r="H348" s="35"/>
      <c r="I348" s="142"/>
      <c r="J348" s="35"/>
      <c r="K348" s="35"/>
      <c r="L348" s="36"/>
      <c r="M348" s="236"/>
      <c r="N348" s="237"/>
      <c r="O348" s="61"/>
      <c r="P348" s="61"/>
      <c r="Q348" s="61"/>
      <c r="R348" s="61"/>
      <c r="S348" s="61"/>
      <c r="T348" s="62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T348" s="18" t="s">
        <v>1142</v>
      </c>
      <c r="AU348" s="18" t="s">
        <v>88</v>
      </c>
    </row>
    <row r="349" spans="1:65" s="2" customFormat="1" ht="21.75" customHeight="1" x14ac:dyDescent="0.15">
      <c r="A349" s="35"/>
      <c r="B349" s="141"/>
      <c r="C349" s="271" t="s">
        <v>1744</v>
      </c>
      <c r="D349" s="172" t="s">
        <v>274</v>
      </c>
      <c r="E349" s="173" t="s">
        <v>5483</v>
      </c>
      <c r="F349" s="174" t="s">
        <v>5484</v>
      </c>
      <c r="G349" s="175" t="s">
        <v>302</v>
      </c>
      <c r="H349" s="176">
        <v>2</v>
      </c>
      <c r="I349" s="177"/>
      <c r="J349" s="176">
        <f t="shared" ref="J349:J359" si="115">ROUND(I349*H349,2)</f>
        <v>0</v>
      </c>
      <c r="K349" s="178"/>
      <c r="L349" s="36"/>
      <c r="M349" s="179" t="s">
        <v>1</v>
      </c>
      <c r="N349" s="180" t="s">
        <v>41</v>
      </c>
      <c r="O349" s="61"/>
      <c r="P349" s="181">
        <f t="shared" ref="P349:P359" si="116">O349*H349</f>
        <v>0</v>
      </c>
      <c r="Q349" s="181">
        <v>0</v>
      </c>
      <c r="R349" s="181">
        <f t="shared" ref="R349:R359" si="117">Q349*H349</f>
        <v>0</v>
      </c>
      <c r="S349" s="181">
        <v>0</v>
      </c>
      <c r="T349" s="182">
        <f t="shared" ref="T349:T359" si="118"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3" t="s">
        <v>278</v>
      </c>
      <c r="AT349" s="183" t="s">
        <v>274</v>
      </c>
      <c r="AU349" s="183" t="s">
        <v>88</v>
      </c>
      <c r="AY349" s="18" t="s">
        <v>271</v>
      </c>
      <c r="BE349" s="105">
        <f t="shared" ref="BE349:BE359" si="119">IF(N349="základná",J349,0)</f>
        <v>0</v>
      </c>
      <c r="BF349" s="105">
        <f t="shared" ref="BF349:BF359" si="120">IF(N349="znížená",J349,0)</f>
        <v>0</v>
      </c>
      <c r="BG349" s="105">
        <f t="shared" ref="BG349:BG359" si="121">IF(N349="zákl. prenesená",J349,0)</f>
        <v>0</v>
      </c>
      <c r="BH349" s="105">
        <f t="shared" ref="BH349:BH359" si="122">IF(N349="zníž. prenesená",J349,0)</f>
        <v>0</v>
      </c>
      <c r="BI349" s="105">
        <f t="shared" ref="BI349:BI359" si="123">IF(N349="nulová",J349,0)</f>
        <v>0</v>
      </c>
      <c r="BJ349" s="18" t="s">
        <v>88</v>
      </c>
      <c r="BK349" s="105">
        <f t="shared" ref="BK349:BK359" si="124">ROUND(I349*H349,2)</f>
        <v>0</v>
      </c>
      <c r="BL349" s="18" t="s">
        <v>278</v>
      </c>
      <c r="BM349" s="183" t="s">
        <v>3127</v>
      </c>
    </row>
    <row r="350" spans="1:65" s="2" customFormat="1" ht="16.5" customHeight="1" x14ac:dyDescent="0.15">
      <c r="A350" s="35"/>
      <c r="B350" s="141"/>
      <c r="C350" s="271" t="s">
        <v>1751</v>
      </c>
      <c r="D350" s="172" t="s">
        <v>274</v>
      </c>
      <c r="E350" s="173" t="s">
        <v>2990</v>
      </c>
      <c r="F350" s="174" t="s">
        <v>2991</v>
      </c>
      <c r="G350" s="175" t="s">
        <v>302</v>
      </c>
      <c r="H350" s="176">
        <v>2</v>
      </c>
      <c r="I350" s="177"/>
      <c r="J350" s="176">
        <f t="shared" si="115"/>
        <v>0</v>
      </c>
      <c r="K350" s="178"/>
      <c r="L350" s="36"/>
      <c r="M350" s="179" t="s">
        <v>1</v>
      </c>
      <c r="N350" s="180" t="s">
        <v>41</v>
      </c>
      <c r="O350" s="61"/>
      <c r="P350" s="181">
        <f t="shared" si="116"/>
        <v>0</v>
      </c>
      <c r="Q350" s="181">
        <v>0</v>
      </c>
      <c r="R350" s="181">
        <f t="shared" si="117"/>
        <v>0</v>
      </c>
      <c r="S350" s="181">
        <v>0</v>
      </c>
      <c r="T350" s="182">
        <f t="shared" si="118"/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83" t="s">
        <v>278</v>
      </c>
      <c r="AT350" s="183" t="s">
        <v>274</v>
      </c>
      <c r="AU350" s="183" t="s">
        <v>88</v>
      </c>
      <c r="AY350" s="18" t="s">
        <v>271</v>
      </c>
      <c r="BE350" s="105">
        <f t="shared" si="119"/>
        <v>0</v>
      </c>
      <c r="BF350" s="105">
        <f t="shared" si="120"/>
        <v>0</v>
      </c>
      <c r="BG350" s="105">
        <f t="shared" si="121"/>
        <v>0</v>
      </c>
      <c r="BH350" s="105">
        <f t="shared" si="122"/>
        <v>0</v>
      </c>
      <c r="BI350" s="105">
        <f t="shared" si="123"/>
        <v>0</v>
      </c>
      <c r="BJ350" s="18" t="s">
        <v>88</v>
      </c>
      <c r="BK350" s="105">
        <f t="shared" si="124"/>
        <v>0</v>
      </c>
      <c r="BL350" s="18" t="s">
        <v>278</v>
      </c>
      <c r="BM350" s="183" t="s">
        <v>3130</v>
      </c>
    </row>
    <row r="351" spans="1:65" s="2" customFormat="1" ht="16.5" customHeight="1" x14ac:dyDescent="0.15">
      <c r="A351" s="35"/>
      <c r="B351" s="141"/>
      <c r="C351" s="271" t="s">
        <v>1756</v>
      </c>
      <c r="D351" s="172" t="s">
        <v>274</v>
      </c>
      <c r="E351" s="173" t="s">
        <v>2992</v>
      </c>
      <c r="F351" s="174" t="s">
        <v>2993</v>
      </c>
      <c r="G351" s="175" t="s">
        <v>302</v>
      </c>
      <c r="H351" s="176">
        <v>1</v>
      </c>
      <c r="I351" s="177"/>
      <c r="J351" s="176">
        <f t="shared" si="115"/>
        <v>0</v>
      </c>
      <c r="K351" s="178"/>
      <c r="L351" s="36"/>
      <c r="M351" s="179" t="s">
        <v>1</v>
      </c>
      <c r="N351" s="180" t="s">
        <v>41</v>
      </c>
      <c r="O351" s="61"/>
      <c r="P351" s="181">
        <f t="shared" si="116"/>
        <v>0</v>
      </c>
      <c r="Q351" s="181">
        <v>0</v>
      </c>
      <c r="R351" s="181">
        <f t="shared" si="117"/>
        <v>0</v>
      </c>
      <c r="S351" s="181">
        <v>0</v>
      </c>
      <c r="T351" s="182">
        <f t="shared" si="118"/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3" t="s">
        <v>278</v>
      </c>
      <c r="AT351" s="183" t="s">
        <v>274</v>
      </c>
      <c r="AU351" s="183" t="s">
        <v>88</v>
      </c>
      <c r="AY351" s="18" t="s">
        <v>271</v>
      </c>
      <c r="BE351" s="105">
        <f t="shared" si="119"/>
        <v>0</v>
      </c>
      <c r="BF351" s="105">
        <f t="shared" si="120"/>
        <v>0</v>
      </c>
      <c r="BG351" s="105">
        <f t="shared" si="121"/>
        <v>0</v>
      </c>
      <c r="BH351" s="105">
        <f t="shared" si="122"/>
        <v>0</v>
      </c>
      <c r="BI351" s="105">
        <f t="shared" si="123"/>
        <v>0</v>
      </c>
      <c r="BJ351" s="18" t="s">
        <v>88</v>
      </c>
      <c r="BK351" s="105">
        <f t="shared" si="124"/>
        <v>0</v>
      </c>
      <c r="BL351" s="18" t="s">
        <v>278</v>
      </c>
      <c r="BM351" s="183" t="s">
        <v>3133</v>
      </c>
    </row>
    <row r="352" spans="1:65" s="2" customFormat="1" ht="16.5" customHeight="1" x14ac:dyDescent="0.15">
      <c r="A352" s="35"/>
      <c r="B352" s="141"/>
      <c r="C352" s="271" t="s">
        <v>1761</v>
      </c>
      <c r="D352" s="172" t="s">
        <v>274</v>
      </c>
      <c r="E352" s="173" t="s">
        <v>5485</v>
      </c>
      <c r="F352" s="174" t="s">
        <v>5486</v>
      </c>
      <c r="G352" s="175" t="s">
        <v>302</v>
      </c>
      <c r="H352" s="176">
        <v>1</v>
      </c>
      <c r="I352" s="177"/>
      <c r="J352" s="176">
        <f t="shared" si="115"/>
        <v>0</v>
      </c>
      <c r="K352" s="178"/>
      <c r="L352" s="36"/>
      <c r="M352" s="179" t="s">
        <v>1</v>
      </c>
      <c r="N352" s="180" t="s">
        <v>41</v>
      </c>
      <c r="O352" s="61"/>
      <c r="P352" s="181">
        <f t="shared" si="116"/>
        <v>0</v>
      </c>
      <c r="Q352" s="181">
        <v>0</v>
      </c>
      <c r="R352" s="181">
        <f t="shared" si="117"/>
        <v>0</v>
      </c>
      <c r="S352" s="181">
        <v>0</v>
      </c>
      <c r="T352" s="182">
        <f t="shared" si="118"/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3" t="s">
        <v>278</v>
      </c>
      <c r="AT352" s="183" t="s">
        <v>274</v>
      </c>
      <c r="AU352" s="183" t="s">
        <v>88</v>
      </c>
      <c r="AY352" s="18" t="s">
        <v>271</v>
      </c>
      <c r="BE352" s="105">
        <f t="shared" si="119"/>
        <v>0</v>
      </c>
      <c r="BF352" s="105">
        <f t="shared" si="120"/>
        <v>0</v>
      </c>
      <c r="BG352" s="105">
        <f t="shared" si="121"/>
        <v>0</v>
      </c>
      <c r="BH352" s="105">
        <f t="shared" si="122"/>
        <v>0</v>
      </c>
      <c r="BI352" s="105">
        <f t="shared" si="123"/>
        <v>0</v>
      </c>
      <c r="BJ352" s="18" t="s">
        <v>88</v>
      </c>
      <c r="BK352" s="105">
        <f t="shared" si="124"/>
        <v>0</v>
      </c>
      <c r="BL352" s="18" t="s">
        <v>278</v>
      </c>
      <c r="BM352" s="183" t="s">
        <v>3136</v>
      </c>
    </row>
    <row r="353" spans="1:65" s="2" customFormat="1" ht="16.5" customHeight="1" x14ac:dyDescent="0.15">
      <c r="A353" s="35"/>
      <c r="B353" s="141"/>
      <c r="C353" s="271" t="s">
        <v>1766</v>
      </c>
      <c r="D353" s="172" t="s">
        <v>274</v>
      </c>
      <c r="E353" s="173" t="s">
        <v>2975</v>
      </c>
      <c r="F353" s="174" t="s">
        <v>2976</v>
      </c>
      <c r="G353" s="175" t="s">
        <v>2913</v>
      </c>
      <c r="H353" s="176">
        <v>6</v>
      </c>
      <c r="I353" s="177"/>
      <c r="J353" s="176">
        <f t="shared" si="115"/>
        <v>0</v>
      </c>
      <c r="K353" s="178"/>
      <c r="L353" s="36"/>
      <c r="M353" s="179" t="s">
        <v>1</v>
      </c>
      <c r="N353" s="180" t="s">
        <v>41</v>
      </c>
      <c r="O353" s="61"/>
      <c r="P353" s="181">
        <f t="shared" si="116"/>
        <v>0</v>
      </c>
      <c r="Q353" s="181">
        <v>0</v>
      </c>
      <c r="R353" s="181">
        <f t="shared" si="117"/>
        <v>0</v>
      </c>
      <c r="S353" s="181">
        <v>0</v>
      </c>
      <c r="T353" s="182">
        <f t="shared" si="118"/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3" t="s">
        <v>278</v>
      </c>
      <c r="AT353" s="183" t="s">
        <v>274</v>
      </c>
      <c r="AU353" s="183" t="s">
        <v>88</v>
      </c>
      <c r="AY353" s="18" t="s">
        <v>271</v>
      </c>
      <c r="BE353" s="105">
        <f t="shared" si="119"/>
        <v>0</v>
      </c>
      <c r="BF353" s="105">
        <f t="shared" si="120"/>
        <v>0</v>
      </c>
      <c r="BG353" s="105">
        <f t="shared" si="121"/>
        <v>0</v>
      </c>
      <c r="BH353" s="105">
        <f t="shared" si="122"/>
        <v>0</v>
      </c>
      <c r="BI353" s="105">
        <f t="shared" si="123"/>
        <v>0</v>
      </c>
      <c r="BJ353" s="18" t="s">
        <v>88</v>
      </c>
      <c r="BK353" s="105">
        <f t="shared" si="124"/>
        <v>0</v>
      </c>
      <c r="BL353" s="18" t="s">
        <v>278</v>
      </c>
      <c r="BM353" s="183" t="s">
        <v>3140</v>
      </c>
    </row>
    <row r="354" spans="1:65" s="2" customFormat="1" ht="16.5" customHeight="1" x14ac:dyDescent="0.15">
      <c r="A354" s="35"/>
      <c r="B354" s="141"/>
      <c r="C354" s="271" t="s">
        <v>1769</v>
      </c>
      <c r="D354" s="172" t="s">
        <v>274</v>
      </c>
      <c r="E354" s="173" t="s">
        <v>3006</v>
      </c>
      <c r="F354" s="174" t="s">
        <v>3007</v>
      </c>
      <c r="G354" s="175" t="s">
        <v>2913</v>
      </c>
      <c r="H354" s="176">
        <v>8</v>
      </c>
      <c r="I354" s="177"/>
      <c r="J354" s="176">
        <f t="shared" si="115"/>
        <v>0</v>
      </c>
      <c r="K354" s="178"/>
      <c r="L354" s="36"/>
      <c r="M354" s="179" t="s">
        <v>1</v>
      </c>
      <c r="N354" s="180" t="s">
        <v>41</v>
      </c>
      <c r="O354" s="61"/>
      <c r="P354" s="181">
        <f t="shared" si="116"/>
        <v>0</v>
      </c>
      <c r="Q354" s="181">
        <v>0</v>
      </c>
      <c r="R354" s="181">
        <f t="shared" si="117"/>
        <v>0</v>
      </c>
      <c r="S354" s="181">
        <v>0</v>
      </c>
      <c r="T354" s="182">
        <f t="shared" si="118"/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3" t="s">
        <v>278</v>
      </c>
      <c r="AT354" s="183" t="s">
        <v>274</v>
      </c>
      <c r="AU354" s="183" t="s">
        <v>88</v>
      </c>
      <c r="AY354" s="18" t="s">
        <v>271</v>
      </c>
      <c r="BE354" s="105">
        <f t="shared" si="119"/>
        <v>0</v>
      </c>
      <c r="BF354" s="105">
        <f t="shared" si="120"/>
        <v>0</v>
      </c>
      <c r="BG354" s="105">
        <f t="shared" si="121"/>
        <v>0</v>
      </c>
      <c r="BH354" s="105">
        <f t="shared" si="122"/>
        <v>0</v>
      </c>
      <c r="BI354" s="105">
        <f t="shared" si="123"/>
        <v>0</v>
      </c>
      <c r="BJ354" s="18" t="s">
        <v>88</v>
      </c>
      <c r="BK354" s="105">
        <f t="shared" si="124"/>
        <v>0</v>
      </c>
      <c r="BL354" s="18" t="s">
        <v>278</v>
      </c>
      <c r="BM354" s="183" t="s">
        <v>3143</v>
      </c>
    </row>
    <row r="355" spans="1:65" s="2" customFormat="1" ht="16.5" customHeight="1" x14ac:dyDescent="0.15">
      <c r="A355" s="35"/>
      <c r="B355" s="141"/>
      <c r="C355" s="271" t="s">
        <v>1773</v>
      </c>
      <c r="D355" s="172" t="s">
        <v>274</v>
      </c>
      <c r="E355" s="173" t="s">
        <v>2977</v>
      </c>
      <c r="F355" s="174" t="s">
        <v>2978</v>
      </c>
      <c r="G355" s="175" t="s">
        <v>2913</v>
      </c>
      <c r="H355" s="176">
        <v>6</v>
      </c>
      <c r="I355" s="177"/>
      <c r="J355" s="176">
        <f t="shared" si="115"/>
        <v>0</v>
      </c>
      <c r="K355" s="178"/>
      <c r="L355" s="36"/>
      <c r="M355" s="179" t="s">
        <v>1</v>
      </c>
      <c r="N355" s="180" t="s">
        <v>41</v>
      </c>
      <c r="O355" s="61"/>
      <c r="P355" s="181">
        <f t="shared" si="116"/>
        <v>0</v>
      </c>
      <c r="Q355" s="181">
        <v>0</v>
      </c>
      <c r="R355" s="181">
        <f t="shared" si="117"/>
        <v>0</v>
      </c>
      <c r="S355" s="181">
        <v>0</v>
      </c>
      <c r="T355" s="182">
        <f t="shared" si="118"/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3" t="s">
        <v>278</v>
      </c>
      <c r="AT355" s="183" t="s">
        <v>274</v>
      </c>
      <c r="AU355" s="183" t="s">
        <v>88</v>
      </c>
      <c r="AY355" s="18" t="s">
        <v>271</v>
      </c>
      <c r="BE355" s="105">
        <f t="shared" si="119"/>
        <v>0</v>
      </c>
      <c r="BF355" s="105">
        <f t="shared" si="120"/>
        <v>0</v>
      </c>
      <c r="BG355" s="105">
        <f t="shared" si="121"/>
        <v>0</v>
      </c>
      <c r="BH355" s="105">
        <f t="shared" si="122"/>
        <v>0</v>
      </c>
      <c r="BI355" s="105">
        <f t="shared" si="123"/>
        <v>0</v>
      </c>
      <c r="BJ355" s="18" t="s">
        <v>88</v>
      </c>
      <c r="BK355" s="105">
        <f t="shared" si="124"/>
        <v>0</v>
      </c>
      <c r="BL355" s="18" t="s">
        <v>278</v>
      </c>
      <c r="BM355" s="183" t="s">
        <v>3145</v>
      </c>
    </row>
    <row r="356" spans="1:65" s="2" customFormat="1" ht="16.5" customHeight="1" x14ac:dyDescent="0.15">
      <c r="A356" s="35"/>
      <c r="B356" s="141"/>
      <c r="C356" s="271" t="s">
        <v>1779</v>
      </c>
      <c r="D356" s="172" t="s">
        <v>274</v>
      </c>
      <c r="E356" s="173" t="s">
        <v>3008</v>
      </c>
      <c r="F356" s="174" t="s">
        <v>3009</v>
      </c>
      <c r="G356" s="175" t="s">
        <v>2913</v>
      </c>
      <c r="H356" s="176">
        <v>8</v>
      </c>
      <c r="I356" s="177"/>
      <c r="J356" s="176">
        <f t="shared" si="115"/>
        <v>0</v>
      </c>
      <c r="K356" s="178"/>
      <c r="L356" s="36"/>
      <c r="M356" s="179" t="s">
        <v>1</v>
      </c>
      <c r="N356" s="180" t="s">
        <v>41</v>
      </c>
      <c r="O356" s="61"/>
      <c r="P356" s="181">
        <f t="shared" si="116"/>
        <v>0</v>
      </c>
      <c r="Q356" s="181">
        <v>0</v>
      </c>
      <c r="R356" s="181">
        <f t="shared" si="117"/>
        <v>0</v>
      </c>
      <c r="S356" s="181">
        <v>0</v>
      </c>
      <c r="T356" s="182">
        <f t="shared" si="118"/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3" t="s">
        <v>278</v>
      </c>
      <c r="AT356" s="183" t="s">
        <v>274</v>
      </c>
      <c r="AU356" s="183" t="s">
        <v>88</v>
      </c>
      <c r="AY356" s="18" t="s">
        <v>271</v>
      </c>
      <c r="BE356" s="105">
        <f t="shared" si="119"/>
        <v>0</v>
      </c>
      <c r="BF356" s="105">
        <f t="shared" si="120"/>
        <v>0</v>
      </c>
      <c r="BG356" s="105">
        <f t="shared" si="121"/>
        <v>0</v>
      </c>
      <c r="BH356" s="105">
        <f t="shared" si="122"/>
        <v>0</v>
      </c>
      <c r="BI356" s="105">
        <f t="shared" si="123"/>
        <v>0</v>
      </c>
      <c r="BJ356" s="18" t="s">
        <v>88</v>
      </c>
      <c r="BK356" s="105">
        <f t="shared" si="124"/>
        <v>0</v>
      </c>
      <c r="BL356" s="18" t="s">
        <v>278</v>
      </c>
      <c r="BM356" s="183" t="s">
        <v>3150</v>
      </c>
    </row>
    <row r="357" spans="1:65" s="2" customFormat="1" ht="16.5" customHeight="1" x14ac:dyDescent="0.15">
      <c r="A357" s="35"/>
      <c r="B357" s="141"/>
      <c r="C357" s="271" t="s">
        <v>1784</v>
      </c>
      <c r="D357" s="172" t="s">
        <v>274</v>
      </c>
      <c r="E357" s="173" t="s">
        <v>2979</v>
      </c>
      <c r="F357" s="174" t="s">
        <v>2980</v>
      </c>
      <c r="G357" s="175" t="s">
        <v>2913</v>
      </c>
      <c r="H357" s="176">
        <v>20</v>
      </c>
      <c r="I357" s="177"/>
      <c r="J357" s="176">
        <f t="shared" si="115"/>
        <v>0</v>
      </c>
      <c r="K357" s="178"/>
      <c r="L357" s="36"/>
      <c r="M357" s="179" t="s">
        <v>1</v>
      </c>
      <c r="N357" s="180" t="s">
        <v>41</v>
      </c>
      <c r="O357" s="61"/>
      <c r="P357" s="181">
        <f t="shared" si="116"/>
        <v>0</v>
      </c>
      <c r="Q357" s="181">
        <v>0</v>
      </c>
      <c r="R357" s="181">
        <f t="shared" si="117"/>
        <v>0</v>
      </c>
      <c r="S357" s="181">
        <v>0</v>
      </c>
      <c r="T357" s="182">
        <f t="shared" si="118"/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3" t="s">
        <v>278</v>
      </c>
      <c r="AT357" s="183" t="s">
        <v>274</v>
      </c>
      <c r="AU357" s="183" t="s">
        <v>88</v>
      </c>
      <c r="AY357" s="18" t="s">
        <v>271</v>
      </c>
      <c r="BE357" s="105">
        <f t="shared" si="119"/>
        <v>0</v>
      </c>
      <c r="BF357" s="105">
        <f t="shared" si="120"/>
        <v>0</v>
      </c>
      <c r="BG357" s="105">
        <f t="shared" si="121"/>
        <v>0</v>
      </c>
      <c r="BH357" s="105">
        <f t="shared" si="122"/>
        <v>0</v>
      </c>
      <c r="BI357" s="105">
        <f t="shared" si="123"/>
        <v>0</v>
      </c>
      <c r="BJ357" s="18" t="s">
        <v>88</v>
      </c>
      <c r="BK357" s="105">
        <f t="shared" si="124"/>
        <v>0</v>
      </c>
      <c r="BL357" s="18" t="s">
        <v>278</v>
      </c>
      <c r="BM357" s="183" t="s">
        <v>3153</v>
      </c>
    </row>
    <row r="358" spans="1:65" s="2" customFormat="1" ht="21.75" customHeight="1" x14ac:dyDescent="0.15">
      <c r="A358" s="35"/>
      <c r="B358" s="141"/>
      <c r="C358" s="271" t="s">
        <v>1788</v>
      </c>
      <c r="D358" s="172" t="s">
        <v>274</v>
      </c>
      <c r="E358" s="173" t="s">
        <v>2981</v>
      </c>
      <c r="F358" s="174" t="s">
        <v>2982</v>
      </c>
      <c r="G358" s="175" t="s">
        <v>2913</v>
      </c>
      <c r="H358" s="176">
        <v>20</v>
      </c>
      <c r="I358" s="177"/>
      <c r="J358" s="176">
        <f t="shared" si="115"/>
        <v>0</v>
      </c>
      <c r="K358" s="178"/>
      <c r="L358" s="36"/>
      <c r="M358" s="179" t="s">
        <v>1</v>
      </c>
      <c r="N358" s="180" t="s">
        <v>41</v>
      </c>
      <c r="O358" s="61"/>
      <c r="P358" s="181">
        <f t="shared" si="116"/>
        <v>0</v>
      </c>
      <c r="Q358" s="181">
        <v>0</v>
      </c>
      <c r="R358" s="181">
        <f t="shared" si="117"/>
        <v>0</v>
      </c>
      <c r="S358" s="181">
        <v>0</v>
      </c>
      <c r="T358" s="182">
        <f t="shared" si="118"/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3" t="s">
        <v>278</v>
      </c>
      <c r="AT358" s="183" t="s">
        <v>274</v>
      </c>
      <c r="AU358" s="183" t="s">
        <v>88</v>
      </c>
      <c r="AY358" s="18" t="s">
        <v>271</v>
      </c>
      <c r="BE358" s="105">
        <f t="shared" si="119"/>
        <v>0</v>
      </c>
      <c r="BF358" s="105">
        <f t="shared" si="120"/>
        <v>0</v>
      </c>
      <c r="BG358" s="105">
        <f t="shared" si="121"/>
        <v>0</v>
      </c>
      <c r="BH358" s="105">
        <f t="shared" si="122"/>
        <v>0</v>
      </c>
      <c r="BI358" s="105">
        <f t="shared" si="123"/>
        <v>0</v>
      </c>
      <c r="BJ358" s="18" t="s">
        <v>88</v>
      </c>
      <c r="BK358" s="105">
        <f t="shared" si="124"/>
        <v>0</v>
      </c>
      <c r="BL358" s="18" t="s">
        <v>278</v>
      </c>
      <c r="BM358" s="183" t="s">
        <v>3154</v>
      </c>
    </row>
    <row r="359" spans="1:65" s="2" customFormat="1" ht="16.5" customHeight="1" x14ac:dyDescent="0.15">
      <c r="A359" s="35"/>
      <c r="B359" s="141"/>
      <c r="C359" s="271" t="s">
        <v>1792</v>
      </c>
      <c r="D359" s="172" t="s">
        <v>274</v>
      </c>
      <c r="E359" s="173" t="s">
        <v>3159</v>
      </c>
      <c r="F359" s="174" t="s">
        <v>2965</v>
      </c>
      <c r="G359" s="175" t="s">
        <v>2862</v>
      </c>
      <c r="H359" s="176">
        <v>1</v>
      </c>
      <c r="I359" s="177"/>
      <c r="J359" s="176">
        <f t="shared" si="115"/>
        <v>0</v>
      </c>
      <c r="K359" s="178"/>
      <c r="L359" s="36"/>
      <c r="M359" s="179" t="s">
        <v>1</v>
      </c>
      <c r="N359" s="180" t="s">
        <v>41</v>
      </c>
      <c r="O359" s="61"/>
      <c r="P359" s="181">
        <f t="shared" si="116"/>
        <v>0</v>
      </c>
      <c r="Q359" s="181">
        <v>0</v>
      </c>
      <c r="R359" s="181">
        <f t="shared" si="117"/>
        <v>0</v>
      </c>
      <c r="S359" s="181">
        <v>0</v>
      </c>
      <c r="T359" s="182">
        <f t="shared" si="118"/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3" t="s">
        <v>278</v>
      </c>
      <c r="AT359" s="183" t="s">
        <v>274</v>
      </c>
      <c r="AU359" s="183" t="s">
        <v>88</v>
      </c>
      <c r="AY359" s="18" t="s">
        <v>271</v>
      </c>
      <c r="BE359" s="105">
        <f t="shared" si="119"/>
        <v>0</v>
      </c>
      <c r="BF359" s="105">
        <f t="shared" si="120"/>
        <v>0</v>
      </c>
      <c r="BG359" s="105">
        <f t="shared" si="121"/>
        <v>0</v>
      </c>
      <c r="BH359" s="105">
        <f t="shared" si="122"/>
        <v>0</v>
      </c>
      <c r="BI359" s="105">
        <f t="shared" si="123"/>
        <v>0</v>
      </c>
      <c r="BJ359" s="18" t="s">
        <v>88</v>
      </c>
      <c r="BK359" s="105">
        <f t="shared" si="124"/>
        <v>0</v>
      </c>
      <c r="BL359" s="18" t="s">
        <v>278</v>
      </c>
      <c r="BM359" s="183" t="s">
        <v>3155</v>
      </c>
    </row>
    <row r="360" spans="1:65" s="12" customFormat="1" ht="25.9" customHeight="1" x14ac:dyDescent="0.15">
      <c r="B360" s="159"/>
      <c r="C360" s="288"/>
      <c r="D360" s="160" t="s">
        <v>74</v>
      </c>
      <c r="E360" s="161" t="s">
        <v>3065</v>
      </c>
      <c r="F360" s="161" t="s">
        <v>3049</v>
      </c>
      <c r="I360" s="162"/>
      <c r="J360" s="163">
        <f>BK360</f>
        <v>0</v>
      </c>
      <c r="L360" s="159"/>
      <c r="M360" s="164"/>
      <c r="N360" s="165"/>
      <c r="O360" s="165"/>
      <c r="P360" s="166">
        <f>P361+SUM(P362:P370)+P380+P384+P387+P390+P395</f>
        <v>0</v>
      </c>
      <c r="Q360" s="165"/>
      <c r="R360" s="166">
        <f>R361+SUM(R362:R370)+R380+R384+R387+R390+R395</f>
        <v>0</v>
      </c>
      <c r="S360" s="165"/>
      <c r="T360" s="167">
        <f>T361+SUM(T362:T370)+T380+T384+T387+T390+T395</f>
        <v>0</v>
      </c>
      <c r="AR360" s="160" t="s">
        <v>82</v>
      </c>
      <c r="AT360" s="168" t="s">
        <v>74</v>
      </c>
      <c r="AU360" s="168" t="s">
        <v>75</v>
      </c>
      <c r="AY360" s="160" t="s">
        <v>271</v>
      </c>
      <c r="BK360" s="169">
        <f>BK361+SUM(BK362:BK370)+BK380+BK384+BK387+BK390+BK395</f>
        <v>0</v>
      </c>
    </row>
    <row r="361" spans="1:65" s="2" customFormat="1" ht="31.5" x14ac:dyDescent="0.15">
      <c r="A361" s="35"/>
      <c r="B361" s="141"/>
      <c r="C361" s="271" t="s">
        <v>1800</v>
      </c>
      <c r="D361" s="289" t="s">
        <v>274</v>
      </c>
      <c r="E361" s="173" t="s">
        <v>3050</v>
      </c>
      <c r="F361" s="174" t="s">
        <v>6730</v>
      </c>
      <c r="G361" s="175" t="s">
        <v>302</v>
      </c>
      <c r="H361" s="176">
        <v>1</v>
      </c>
      <c r="I361" s="177"/>
      <c r="J361" s="176">
        <f t="shared" ref="J361:J369" si="125">ROUND(I361*H361,2)</f>
        <v>0</v>
      </c>
      <c r="K361" s="178"/>
      <c r="L361" s="36"/>
      <c r="M361" s="179" t="s">
        <v>1</v>
      </c>
      <c r="N361" s="180" t="s">
        <v>41</v>
      </c>
      <c r="O361" s="61"/>
      <c r="P361" s="181">
        <f t="shared" ref="P361:P369" si="126">O361*H361</f>
        <v>0</v>
      </c>
      <c r="Q361" s="181">
        <v>0</v>
      </c>
      <c r="R361" s="181">
        <f t="shared" ref="R361:R369" si="127">Q361*H361</f>
        <v>0</v>
      </c>
      <c r="S361" s="181">
        <v>0</v>
      </c>
      <c r="T361" s="182">
        <f t="shared" ref="T361:T369" si="128"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83" t="s">
        <v>278</v>
      </c>
      <c r="AT361" s="183" t="s">
        <v>274</v>
      </c>
      <c r="AU361" s="183" t="s">
        <v>82</v>
      </c>
      <c r="AY361" s="18" t="s">
        <v>271</v>
      </c>
      <c r="BE361" s="105">
        <f t="shared" ref="BE361:BE369" si="129">IF(N361="základná",J361,0)</f>
        <v>0</v>
      </c>
      <c r="BF361" s="105">
        <f t="shared" ref="BF361:BF369" si="130">IF(N361="znížená",J361,0)</f>
        <v>0</v>
      </c>
      <c r="BG361" s="105">
        <f t="shared" ref="BG361:BG369" si="131">IF(N361="zákl. prenesená",J361,0)</f>
        <v>0</v>
      </c>
      <c r="BH361" s="105">
        <f t="shared" ref="BH361:BH369" si="132">IF(N361="zníž. prenesená",J361,0)</f>
        <v>0</v>
      </c>
      <c r="BI361" s="105">
        <f t="shared" ref="BI361:BI369" si="133">IF(N361="nulová",J361,0)</f>
        <v>0</v>
      </c>
      <c r="BJ361" s="18" t="s">
        <v>88</v>
      </c>
      <c r="BK361" s="105">
        <f t="shared" ref="BK361:BK369" si="134">ROUND(I361*H361,2)</f>
        <v>0</v>
      </c>
      <c r="BL361" s="18" t="s">
        <v>278</v>
      </c>
      <c r="BM361" s="183" t="s">
        <v>3156</v>
      </c>
    </row>
    <row r="362" spans="1:65" s="2" customFormat="1" ht="16.5" customHeight="1" x14ac:dyDescent="0.15">
      <c r="A362" s="35"/>
      <c r="B362" s="141"/>
      <c r="C362" s="271" t="s">
        <v>1804</v>
      </c>
      <c r="D362" s="172" t="s">
        <v>274</v>
      </c>
      <c r="E362" s="173" t="s">
        <v>3051</v>
      </c>
      <c r="F362" s="174" t="s">
        <v>3052</v>
      </c>
      <c r="G362" s="175" t="s">
        <v>302</v>
      </c>
      <c r="H362" s="176">
        <v>1</v>
      </c>
      <c r="I362" s="177"/>
      <c r="J362" s="176">
        <f t="shared" si="125"/>
        <v>0</v>
      </c>
      <c r="K362" s="178"/>
      <c r="L362" s="36"/>
      <c r="M362" s="179" t="s">
        <v>1</v>
      </c>
      <c r="N362" s="180" t="s">
        <v>41</v>
      </c>
      <c r="O362" s="61"/>
      <c r="P362" s="181">
        <f t="shared" si="126"/>
        <v>0</v>
      </c>
      <c r="Q362" s="181">
        <v>0</v>
      </c>
      <c r="R362" s="181">
        <f t="shared" si="127"/>
        <v>0</v>
      </c>
      <c r="S362" s="181">
        <v>0</v>
      </c>
      <c r="T362" s="182">
        <f t="shared" si="128"/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3" t="s">
        <v>278</v>
      </c>
      <c r="AT362" s="183" t="s">
        <v>274</v>
      </c>
      <c r="AU362" s="183" t="s">
        <v>82</v>
      </c>
      <c r="AY362" s="18" t="s">
        <v>271</v>
      </c>
      <c r="BE362" s="105">
        <f t="shared" si="129"/>
        <v>0</v>
      </c>
      <c r="BF362" s="105">
        <f t="shared" si="130"/>
        <v>0</v>
      </c>
      <c r="BG362" s="105">
        <f t="shared" si="131"/>
        <v>0</v>
      </c>
      <c r="BH362" s="105">
        <f t="shared" si="132"/>
        <v>0</v>
      </c>
      <c r="BI362" s="105">
        <f t="shared" si="133"/>
        <v>0</v>
      </c>
      <c r="BJ362" s="18" t="s">
        <v>88</v>
      </c>
      <c r="BK362" s="105">
        <f t="shared" si="134"/>
        <v>0</v>
      </c>
      <c r="BL362" s="18" t="s">
        <v>278</v>
      </c>
      <c r="BM362" s="183" t="s">
        <v>3157</v>
      </c>
    </row>
    <row r="363" spans="1:65" s="2" customFormat="1" ht="16.5" customHeight="1" x14ac:dyDescent="0.15">
      <c r="A363" s="35"/>
      <c r="B363" s="141"/>
      <c r="C363" s="271" t="s">
        <v>1809</v>
      </c>
      <c r="D363" s="172" t="s">
        <v>274</v>
      </c>
      <c r="E363" s="173" t="s">
        <v>3053</v>
      </c>
      <c r="F363" s="174" t="s">
        <v>3054</v>
      </c>
      <c r="G363" s="175" t="s">
        <v>302</v>
      </c>
      <c r="H363" s="176">
        <v>2</v>
      </c>
      <c r="I363" s="177"/>
      <c r="J363" s="176">
        <f t="shared" si="125"/>
        <v>0</v>
      </c>
      <c r="K363" s="178"/>
      <c r="L363" s="36"/>
      <c r="M363" s="179" t="s">
        <v>1</v>
      </c>
      <c r="N363" s="180" t="s">
        <v>41</v>
      </c>
      <c r="O363" s="61"/>
      <c r="P363" s="181">
        <f t="shared" si="126"/>
        <v>0</v>
      </c>
      <c r="Q363" s="181">
        <v>0</v>
      </c>
      <c r="R363" s="181">
        <f t="shared" si="127"/>
        <v>0</v>
      </c>
      <c r="S363" s="181">
        <v>0</v>
      </c>
      <c r="T363" s="182">
        <f t="shared" si="128"/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3" t="s">
        <v>278</v>
      </c>
      <c r="AT363" s="183" t="s">
        <v>274</v>
      </c>
      <c r="AU363" s="183" t="s">
        <v>82</v>
      </c>
      <c r="AY363" s="18" t="s">
        <v>271</v>
      </c>
      <c r="BE363" s="105">
        <f t="shared" si="129"/>
        <v>0</v>
      </c>
      <c r="BF363" s="105">
        <f t="shared" si="130"/>
        <v>0</v>
      </c>
      <c r="BG363" s="105">
        <f t="shared" si="131"/>
        <v>0</v>
      </c>
      <c r="BH363" s="105">
        <f t="shared" si="132"/>
        <v>0</v>
      </c>
      <c r="BI363" s="105">
        <f t="shared" si="133"/>
        <v>0</v>
      </c>
      <c r="BJ363" s="18" t="s">
        <v>88</v>
      </c>
      <c r="BK363" s="105">
        <f t="shared" si="134"/>
        <v>0</v>
      </c>
      <c r="BL363" s="18" t="s">
        <v>278</v>
      </c>
      <c r="BM363" s="183" t="s">
        <v>3158</v>
      </c>
    </row>
    <row r="364" spans="1:65" s="2" customFormat="1" ht="31.5" x14ac:dyDescent="0.15">
      <c r="A364" s="35"/>
      <c r="B364" s="141"/>
      <c r="C364" s="271" t="s">
        <v>1814</v>
      </c>
      <c r="D364" s="289" t="s">
        <v>274</v>
      </c>
      <c r="E364" s="173" t="s">
        <v>3055</v>
      </c>
      <c r="F364" s="174" t="s">
        <v>6731</v>
      </c>
      <c r="G364" s="175" t="s">
        <v>302</v>
      </c>
      <c r="H364" s="176">
        <v>5</v>
      </c>
      <c r="I364" s="177"/>
      <c r="J364" s="176">
        <f t="shared" si="125"/>
        <v>0</v>
      </c>
      <c r="K364" s="178"/>
      <c r="L364" s="36"/>
      <c r="M364" s="179" t="s">
        <v>1</v>
      </c>
      <c r="N364" s="180" t="s">
        <v>41</v>
      </c>
      <c r="O364" s="61"/>
      <c r="P364" s="181">
        <f t="shared" si="126"/>
        <v>0</v>
      </c>
      <c r="Q364" s="181">
        <v>0</v>
      </c>
      <c r="R364" s="181">
        <f t="shared" si="127"/>
        <v>0</v>
      </c>
      <c r="S364" s="181">
        <v>0</v>
      </c>
      <c r="T364" s="182">
        <f t="shared" si="128"/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3" t="s">
        <v>278</v>
      </c>
      <c r="AT364" s="183" t="s">
        <v>274</v>
      </c>
      <c r="AU364" s="183" t="s">
        <v>82</v>
      </c>
      <c r="AY364" s="18" t="s">
        <v>271</v>
      </c>
      <c r="BE364" s="105">
        <f t="shared" si="129"/>
        <v>0</v>
      </c>
      <c r="BF364" s="105">
        <f t="shared" si="130"/>
        <v>0</v>
      </c>
      <c r="BG364" s="105">
        <f t="shared" si="131"/>
        <v>0</v>
      </c>
      <c r="BH364" s="105">
        <f t="shared" si="132"/>
        <v>0</v>
      </c>
      <c r="BI364" s="105">
        <f t="shared" si="133"/>
        <v>0</v>
      </c>
      <c r="BJ364" s="18" t="s">
        <v>88</v>
      </c>
      <c r="BK364" s="105">
        <f t="shared" si="134"/>
        <v>0</v>
      </c>
      <c r="BL364" s="18" t="s">
        <v>278</v>
      </c>
      <c r="BM364" s="183" t="s">
        <v>3160</v>
      </c>
    </row>
    <row r="365" spans="1:65" s="2" customFormat="1" ht="16.5" customHeight="1" x14ac:dyDescent="0.15">
      <c r="A365" s="35"/>
      <c r="B365" s="141"/>
      <c r="C365" s="271" t="s">
        <v>1820</v>
      </c>
      <c r="D365" s="172" t="s">
        <v>274</v>
      </c>
      <c r="E365" s="173" t="s">
        <v>3056</v>
      </c>
      <c r="F365" s="174" t="s">
        <v>3057</v>
      </c>
      <c r="G365" s="175" t="s">
        <v>302</v>
      </c>
      <c r="H365" s="176">
        <v>5</v>
      </c>
      <c r="I365" s="177"/>
      <c r="J365" s="176">
        <f t="shared" si="125"/>
        <v>0</v>
      </c>
      <c r="K365" s="178"/>
      <c r="L365" s="36"/>
      <c r="M365" s="179" t="s">
        <v>1</v>
      </c>
      <c r="N365" s="180" t="s">
        <v>41</v>
      </c>
      <c r="O365" s="61"/>
      <c r="P365" s="181">
        <f t="shared" si="126"/>
        <v>0</v>
      </c>
      <c r="Q365" s="181">
        <v>0</v>
      </c>
      <c r="R365" s="181">
        <f t="shared" si="127"/>
        <v>0</v>
      </c>
      <c r="S365" s="181">
        <v>0</v>
      </c>
      <c r="T365" s="182">
        <f t="shared" si="128"/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83" t="s">
        <v>278</v>
      </c>
      <c r="AT365" s="183" t="s">
        <v>274</v>
      </c>
      <c r="AU365" s="183" t="s">
        <v>82</v>
      </c>
      <c r="AY365" s="18" t="s">
        <v>271</v>
      </c>
      <c r="BE365" s="105">
        <f t="shared" si="129"/>
        <v>0</v>
      </c>
      <c r="BF365" s="105">
        <f t="shared" si="130"/>
        <v>0</v>
      </c>
      <c r="BG365" s="105">
        <f t="shared" si="131"/>
        <v>0</v>
      </c>
      <c r="BH365" s="105">
        <f t="shared" si="132"/>
        <v>0</v>
      </c>
      <c r="BI365" s="105">
        <f t="shared" si="133"/>
        <v>0</v>
      </c>
      <c r="BJ365" s="18" t="s">
        <v>88</v>
      </c>
      <c r="BK365" s="105">
        <f t="shared" si="134"/>
        <v>0</v>
      </c>
      <c r="BL365" s="18" t="s">
        <v>278</v>
      </c>
      <c r="BM365" s="183" t="s">
        <v>3165</v>
      </c>
    </row>
    <row r="366" spans="1:65" s="2" customFormat="1" ht="16.5" customHeight="1" x14ac:dyDescent="0.15">
      <c r="A366" s="35"/>
      <c r="B366" s="141"/>
      <c r="C366" s="271" t="s">
        <v>1825</v>
      </c>
      <c r="D366" s="172" t="s">
        <v>274</v>
      </c>
      <c r="E366" s="173" t="s">
        <v>3058</v>
      </c>
      <c r="F366" s="174" t="s">
        <v>3059</v>
      </c>
      <c r="G366" s="175" t="s">
        <v>302</v>
      </c>
      <c r="H366" s="176">
        <v>10</v>
      </c>
      <c r="I366" s="177"/>
      <c r="J366" s="176">
        <f t="shared" si="125"/>
        <v>0</v>
      </c>
      <c r="K366" s="178"/>
      <c r="L366" s="36"/>
      <c r="M366" s="179" t="s">
        <v>1</v>
      </c>
      <c r="N366" s="180" t="s">
        <v>41</v>
      </c>
      <c r="O366" s="61"/>
      <c r="P366" s="181">
        <f t="shared" si="126"/>
        <v>0</v>
      </c>
      <c r="Q366" s="181">
        <v>0</v>
      </c>
      <c r="R366" s="181">
        <f t="shared" si="127"/>
        <v>0</v>
      </c>
      <c r="S366" s="181">
        <v>0</v>
      </c>
      <c r="T366" s="182">
        <f t="shared" si="128"/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83" t="s">
        <v>278</v>
      </c>
      <c r="AT366" s="183" t="s">
        <v>274</v>
      </c>
      <c r="AU366" s="183" t="s">
        <v>82</v>
      </c>
      <c r="AY366" s="18" t="s">
        <v>271</v>
      </c>
      <c r="BE366" s="105">
        <f t="shared" si="129"/>
        <v>0</v>
      </c>
      <c r="BF366" s="105">
        <f t="shared" si="130"/>
        <v>0</v>
      </c>
      <c r="BG366" s="105">
        <f t="shared" si="131"/>
        <v>0</v>
      </c>
      <c r="BH366" s="105">
        <f t="shared" si="132"/>
        <v>0</v>
      </c>
      <c r="BI366" s="105">
        <f t="shared" si="133"/>
        <v>0</v>
      </c>
      <c r="BJ366" s="18" t="s">
        <v>88</v>
      </c>
      <c r="BK366" s="105">
        <f t="shared" si="134"/>
        <v>0</v>
      </c>
      <c r="BL366" s="18" t="s">
        <v>278</v>
      </c>
      <c r="BM366" s="183" t="s">
        <v>3167</v>
      </c>
    </row>
    <row r="367" spans="1:65" s="2" customFormat="1" ht="31.5" x14ac:dyDescent="0.15">
      <c r="A367" s="35"/>
      <c r="B367" s="141"/>
      <c r="C367" s="271" t="s">
        <v>1830</v>
      </c>
      <c r="D367" s="289" t="s">
        <v>274</v>
      </c>
      <c r="E367" s="173" t="s">
        <v>3060</v>
      </c>
      <c r="F367" s="174" t="s">
        <v>6732</v>
      </c>
      <c r="G367" s="175" t="s">
        <v>302</v>
      </c>
      <c r="H367" s="176">
        <v>1</v>
      </c>
      <c r="I367" s="177"/>
      <c r="J367" s="176">
        <f t="shared" si="125"/>
        <v>0</v>
      </c>
      <c r="K367" s="178"/>
      <c r="L367" s="36"/>
      <c r="M367" s="179" t="s">
        <v>1</v>
      </c>
      <c r="N367" s="180" t="s">
        <v>41</v>
      </c>
      <c r="O367" s="61"/>
      <c r="P367" s="181">
        <f t="shared" si="126"/>
        <v>0</v>
      </c>
      <c r="Q367" s="181">
        <v>0</v>
      </c>
      <c r="R367" s="181">
        <f t="shared" si="127"/>
        <v>0</v>
      </c>
      <c r="S367" s="181">
        <v>0</v>
      </c>
      <c r="T367" s="182">
        <f t="shared" si="128"/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3" t="s">
        <v>278</v>
      </c>
      <c r="AT367" s="183" t="s">
        <v>274</v>
      </c>
      <c r="AU367" s="183" t="s">
        <v>82</v>
      </c>
      <c r="AY367" s="18" t="s">
        <v>271</v>
      </c>
      <c r="BE367" s="105">
        <f t="shared" si="129"/>
        <v>0</v>
      </c>
      <c r="BF367" s="105">
        <f t="shared" si="130"/>
        <v>0</v>
      </c>
      <c r="BG367" s="105">
        <f t="shared" si="131"/>
        <v>0</v>
      </c>
      <c r="BH367" s="105">
        <f t="shared" si="132"/>
        <v>0</v>
      </c>
      <c r="BI367" s="105">
        <f t="shared" si="133"/>
        <v>0</v>
      </c>
      <c r="BJ367" s="18" t="s">
        <v>88</v>
      </c>
      <c r="BK367" s="105">
        <f t="shared" si="134"/>
        <v>0</v>
      </c>
      <c r="BL367" s="18" t="s">
        <v>278</v>
      </c>
      <c r="BM367" s="183" t="s">
        <v>3170</v>
      </c>
    </row>
    <row r="368" spans="1:65" s="2" customFormat="1" ht="16.5" customHeight="1" x14ac:dyDescent="0.15">
      <c r="A368" s="35"/>
      <c r="B368" s="141"/>
      <c r="C368" s="271" t="s">
        <v>1836</v>
      </c>
      <c r="D368" s="172" t="s">
        <v>274</v>
      </c>
      <c r="E368" s="173" t="s">
        <v>3061</v>
      </c>
      <c r="F368" s="174" t="s">
        <v>3062</v>
      </c>
      <c r="G368" s="175" t="s">
        <v>302</v>
      </c>
      <c r="H368" s="176">
        <v>1</v>
      </c>
      <c r="I368" s="177"/>
      <c r="J368" s="176">
        <f t="shared" si="125"/>
        <v>0</v>
      </c>
      <c r="K368" s="178"/>
      <c r="L368" s="36"/>
      <c r="M368" s="179" t="s">
        <v>1</v>
      </c>
      <c r="N368" s="180" t="s">
        <v>41</v>
      </c>
      <c r="O368" s="61"/>
      <c r="P368" s="181">
        <f t="shared" si="126"/>
        <v>0</v>
      </c>
      <c r="Q368" s="181">
        <v>0</v>
      </c>
      <c r="R368" s="181">
        <f t="shared" si="127"/>
        <v>0</v>
      </c>
      <c r="S368" s="181">
        <v>0</v>
      </c>
      <c r="T368" s="182">
        <f t="shared" si="128"/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3" t="s">
        <v>278</v>
      </c>
      <c r="AT368" s="183" t="s">
        <v>274</v>
      </c>
      <c r="AU368" s="183" t="s">
        <v>82</v>
      </c>
      <c r="AY368" s="18" t="s">
        <v>271</v>
      </c>
      <c r="BE368" s="105">
        <f t="shared" si="129"/>
        <v>0</v>
      </c>
      <c r="BF368" s="105">
        <f t="shared" si="130"/>
        <v>0</v>
      </c>
      <c r="BG368" s="105">
        <f t="shared" si="131"/>
        <v>0</v>
      </c>
      <c r="BH368" s="105">
        <f t="shared" si="132"/>
        <v>0</v>
      </c>
      <c r="BI368" s="105">
        <f t="shared" si="133"/>
        <v>0</v>
      </c>
      <c r="BJ368" s="18" t="s">
        <v>88</v>
      </c>
      <c r="BK368" s="105">
        <f t="shared" si="134"/>
        <v>0</v>
      </c>
      <c r="BL368" s="18" t="s">
        <v>278</v>
      </c>
      <c r="BM368" s="183" t="s">
        <v>3174</v>
      </c>
    </row>
    <row r="369" spans="1:65" s="2" customFormat="1" ht="16.5" customHeight="1" x14ac:dyDescent="0.15">
      <c r="A369" s="35"/>
      <c r="B369" s="141"/>
      <c r="C369" s="271" t="s">
        <v>1841</v>
      </c>
      <c r="D369" s="172" t="s">
        <v>274</v>
      </c>
      <c r="E369" s="173" t="s">
        <v>3063</v>
      </c>
      <c r="F369" s="174" t="s">
        <v>3064</v>
      </c>
      <c r="G369" s="175" t="s">
        <v>302</v>
      </c>
      <c r="H369" s="176">
        <v>2</v>
      </c>
      <c r="I369" s="177"/>
      <c r="J369" s="176">
        <f t="shared" si="125"/>
        <v>0</v>
      </c>
      <c r="K369" s="178"/>
      <c r="L369" s="36"/>
      <c r="M369" s="179" t="s">
        <v>1</v>
      </c>
      <c r="N369" s="180" t="s">
        <v>41</v>
      </c>
      <c r="O369" s="61"/>
      <c r="P369" s="181">
        <f t="shared" si="126"/>
        <v>0</v>
      </c>
      <c r="Q369" s="181">
        <v>0</v>
      </c>
      <c r="R369" s="181">
        <f t="shared" si="127"/>
        <v>0</v>
      </c>
      <c r="S369" s="181">
        <v>0</v>
      </c>
      <c r="T369" s="182">
        <f t="shared" si="128"/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3" t="s">
        <v>278</v>
      </c>
      <c r="AT369" s="183" t="s">
        <v>274</v>
      </c>
      <c r="AU369" s="183" t="s">
        <v>82</v>
      </c>
      <c r="AY369" s="18" t="s">
        <v>271</v>
      </c>
      <c r="BE369" s="105">
        <f t="shared" si="129"/>
        <v>0</v>
      </c>
      <c r="BF369" s="105">
        <f t="shared" si="130"/>
        <v>0</v>
      </c>
      <c r="BG369" s="105">
        <f t="shared" si="131"/>
        <v>0</v>
      </c>
      <c r="BH369" s="105">
        <f t="shared" si="132"/>
        <v>0</v>
      </c>
      <c r="BI369" s="105">
        <f t="shared" si="133"/>
        <v>0</v>
      </c>
      <c r="BJ369" s="18" t="s">
        <v>88</v>
      </c>
      <c r="BK369" s="105">
        <f t="shared" si="134"/>
        <v>0</v>
      </c>
      <c r="BL369" s="18" t="s">
        <v>278</v>
      </c>
      <c r="BM369" s="183" t="s">
        <v>3177</v>
      </c>
    </row>
    <row r="370" spans="1:65" s="12" customFormat="1" ht="22.9" customHeight="1" x14ac:dyDescent="0.15">
      <c r="B370" s="159"/>
      <c r="C370" s="288"/>
      <c r="D370" s="160" t="s">
        <v>74</v>
      </c>
      <c r="E370" s="170" t="s">
        <v>3079</v>
      </c>
      <c r="F370" s="170" t="s">
        <v>3066</v>
      </c>
      <c r="I370" s="162"/>
      <c r="J370" s="171">
        <f>BK370</f>
        <v>0</v>
      </c>
      <c r="L370" s="159"/>
      <c r="M370" s="164"/>
      <c r="N370" s="165"/>
      <c r="O370" s="165"/>
      <c r="P370" s="166">
        <f>SUM(P371:P379)</f>
        <v>0</v>
      </c>
      <c r="Q370" s="165"/>
      <c r="R370" s="166">
        <f>SUM(R371:R379)</f>
        <v>0</v>
      </c>
      <c r="S370" s="165"/>
      <c r="T370" s="167">
        <f>SUM(T371:T379)</f>
        <v>0</v>
      </c>
      <c r="AR370" s="160" t="s">
        <v>82</v>
      </c>
      <c r="AT370" s="168" t="s">
        <v>74</v>
      </c>
      <c r="AU370" s="168" t="s">
        <v>82</v>
      </c>
      <c r="AY370" s="160" t="s">
        <v>271</v>
      </c>
      <c r="BK370" s="169">
        <f>SUM(BK371:BK379)</f>
        <v>0</v>
      </c>
    </row>
    <row r="371" spans="1:65" s="2" customFormat="1" ht="16.5" customHeight="1" x14ac:dyDescent="0.15">
      <c r="A371" s="35"/>
      <c r="B371" s="141"/>
      <c r="C371" s="271" t="s">
        <v>1847</v>
      </c>
      <c r="D371" s="172" t="s">
        <v>274</v>
      </c>
      <c r="E371" s="173" t="s">
        <v>3067</v>
      </c>
      <c r="F371" s="174" t="s">
        <v>3068</v>
      </c>
      <c r="G371" s="175" t="s">
        <v>302</v>
      </c>
      <c r="H371" s="176">
        <v>2</v>
      </c>
      <c r="I371" s="177"/>
      <c r="J371" s="176">
        <f t="shared" ref="J371:J379" si="135">ROUND(I371*H371,2)</f>
        <v>0</v>
      </c>
      <c r="K371" s="178"/>
      <c r="L371" s="36"/>
      <c r="M371" s="179" t="s">
        <v>1</v>
      </c>
      <c r="N371" s="180" t="s">
        <v>41</v>
      </c>
      <c r="O371" s="61"/>
      <c r="P371" s="181">
        <f t="shared" ref="P371:P379" si="136">O371*H371</f>
        <v>0</v>
      </c>
      <c r="Q371" s="181">
        <v>0</v>
      </c>
      <c r="R371" s="181">
        <f t="shared" ref="R371:R379" si="137">Q371*H371</f>
        <v>0</v>
      </c>
      <c r="S371" s="181">
        <v>0</v>
      </c>
      <c r="T371" s="182">
        <f t="shared" ref="T371:T379" si="138"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83" t="s">
        <v>278</v>
      </c>
      <c r="AT371" s="183" t="s">
        <v>274</v>
      </c>
      <c r="AU371" s="183" t="s">
        <v>88</v>
      </c>
      <c r="AY371" s="18" t="s">
        <v>271</v>
      </c>
      <c r="BE371" s="105">
        <f t="shared" ref="BE371:BE379" si="139">IF(N371="základná",J371,0)</f>
        <v>0</v>
      </c>
      <c r="BF371" s="105">
        <f t="shared" ref="BF371:BF379" si="140">IF(N371="znížená",J371,0)</f>
        <v>0</v>
      </c>
      <c r="BG371" s="105">
        <f t="shared" ref="BG371:BG379" si="141">IF(N371="zákl. prenesená",J371,0)</f>
        <v>0</v>
      </c>
      <c r="BH371" s="105">
        <f t="shared" ref="BH371:BH379" si="142">IF(N371="zníž. prenesená",J371,0)</f>
        <v>0</v>
      </c>
      <c r="BI371" s="105">
        <f t="shared" ref="BI371:BI379" si="143">IF(N371="nulová",J371,0)</f>
        <v>0</v>
      </c>
      <c r="BJ371" s="18" t="s">
        <v>88</v>
      </c>
      <c r="BK371" s="105">
        <f t="shared" ref="BK371:BK379" si="144">ROUND(I371*H371,2)</f>
        <v>0</v>
      </c>
      <c r="BL371" s="18" t="s">
        <v>278</v>
      </c>
      <c r="BM371" s="183" t="s">
        <v>3180</v>
      </c>
    </row>
    <row r="372" spans="1:65" s="2" customFormat="1" ht="16.5" customHeight="1" x14ac:dyDescent="0.15">
      <c r="A372" s="35"/>
      <c r="B372" s="141"/>
      <c r="C372" s="271" t="s">
        <v>1854</v>
      </c>
      <c r="D372" s="172" t="s">
        <v>274</v>
      </c>
      <c r="E372" s="173" t="s">
        <v>3069</v>
      </c>
      <c r="F372" s="174" t="s">
        <v>3070</v>
      </c>
      <c r="G372" s="175" t="s">
        <v>302</v>
      </c>
      <c r="H372" s="176">
        <v>7</v>
      </c>
      <c r="I372" s="177"/>
      <c r="J372" s="176">
        <f t="shared" si="135"/>
        <v>0</v>
      </c>
      <c r="K372" s="178"/>
      <c r="L372" s="36"/>
      <c r="M372" s="179" t="s">
        <v>1</v>
      </c>
      <c r="N372" s="180" t="s">
        <v>41</v>
      </c>
      <c r="O372" s="61"/>
      <c r="P372" s="181">
        <f t="shared" si="136"/>
        <v>0</v>
      </c>
      <c r="Q372" s="181">
        <v>0</v>
      </c>
      <c r="R372" s="181">
        <f t="shared" si="137"/>
        <v>0</v>
      </c>
      <c r="S372" s="181">
        <v>0</v>
      </c>
      <c r="T372" s="182">
        <f t="shared" si="138"/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3" t="s">
        <v>278</v>
      </c>
      <c r="AT372" s="183" t="s">
        <v>274</v>
      </c>
      <c r="AU372" s="183" t="s">
        <v>88</v>
      </c>
      <c r="AY372" s="18" t="s">
        <v>271</v>
      </c>
      <c r="BE372" s="105">
        <f t="shared" si="139"/>
        <v>0</v>
      </c>
      <c r="BF372" s="105">
        <f t="shared" si="140"/>
        <v>0</v>
      </c>
      <c r="BG372" s="105">
        <f t="shared" si="141"/>
        <v>0</v>
      </c>
      <c r="BH372" s="105">
        <f t="shared" si="142"/>
        <v>0</v>
      </c>
      <c r="BI372" s="105">
        <f t="shared" si="143"/>
        <v>0</v>
      </c>
      <c r="BJ372" s="18" t="s">
        <v>88</v>
      </c>
      <c r="BK372" s="105">
        <f t="shared" si="144"/>
        <v>0</v>
      </c>
      <c r="BL372" s="18" t="s">
        <v>278</v>
      </c>
      <c r="BM372" s="183" t="s">
        <v>3181</v>
      </c>
    </row>
    <row r="373" spans="1:65" s="2" customFormat="1" ht="16.5" customHeight="1" x14ac:dyDescent="0.15">
      <c r="A373" s="35"/>
      <c r="B373" s="141"/>
      <c r="C373" s="271" t="s">
        <v>1860</v>
      </c>
      <c r="D373" s="172" t="s">
        <v>274</v>
      </c>
      <c r="E373" s="173" t="s">
        <v>5487</v>
      </c>
      <c r="F373" s="174" t="s">
        <v>5488</v>
      </c>
      <c r="G373" s="175" t="s">
        <v>302</v>
      </c>
      <c r="H373" s="176">
        <v>1</v>
      </c>
      <c r="I373" s="177"/>
      <c r="J373" s="176">
        <f t="shared" si="135"/>
        <v>0</v>
      </c>
      <c r="K373" s="178"/>
      <c r="L373" s="36"/>
      <c r="M373" s="179" t="s">
        <v>1</v>
      </c>
      <c r="N373" s="180" t="s">
        <v>41</v>
      </c>
      <c r="O373" s="61"/>
      <c r="P373" s="181">
        <f t="shared" si="136"/>
        <v>0</v>
      </c>
      <c r="Q373" s="181">
        <v>0</v>
      </c>
      <c r="R373" s="181">
        <f t="shared" si="137"/>
        <v>0</v>
      </c>
      <c r="S373" s="181">
        <v>0</v>
      </c>
      <c r="T373" s="182">
        <f t="shared" si="138"/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83" t="s">
        <v>278</v>
      </c>
      <c r="AT373" s="183" t="s">
        <v>274</v>
      </c>
      <c r="AU373" s="183" t="s">
        <v>88</v>
      </c>
      <c r="AY373" s="18" t="s">
        <v>271</v>
      </c>
      <c r="BE373" s="105">
        <f t="shared" si="139"/>
        <v>0</v>
      </c>
      <c r="BF373" s="105">
        <f t="shared" si="140"/>
        <v>0</v>
      </c>
      <c r="BG373" s="105">
        <f t="shared" si="141"/>
        <v>0</v>
      </c>
      <c r="BH373" s="105">
        <f t="shared" si="142"/>
        <v>0</v>
      </c>
      <c r="BI373" s="105">
        <f t="shared" si="143"/>
        <v>0</v>
      </c>
      <c r="BJ373" s="18" t="s">
        <v>88</v>
      </c>
      <c r="BK373" s="105">
        <f t="shared" si="144"/>
        <v>0</v>
      </c>
      <c r="BL373" s="18" t="s">
        <v>278</v>
      </c>
      <c r="BM373" s="183" t="s">
        <v>3934</v>
      </c>
    </row>
    <row r="374" spans="1:65" s="2" customFormat="1" ht="16.5" customHeight="1" x14ac:dyDescent="0.15">
      <c r="A374" s="35"/>
      <c r="B374" s="141"/>
      <c r="C374" s="271" t="s">
        <v>1864</v>
      </c>
      <c r="D374" s="172" t="s">
        <v>274</v>
      </c>
      <c r="E374" s="173" t="s">
        <v>5489</v>
      </c>
      <c r="F374" s="174" t="s">
        <v>5490</v>
      </c>
      <c r="G374" s="175" t="s">
        <v>302</v>
      </c>
      <c r="H374" s="176">
        <v>3</v>
      </c>
      <c r="I374" s="177"/>
      <c r="J374" s="176">
        <f t="shared" si="135"/>
        <v>0</v>
      </c>
      <c r="K374" s="178"/>
      <c r="L374" s="36"/>
      <c r="M374" s="179" t="s">
        <v>1</v>
      </c>
      <c r="N374" s="180" t="s">
        <v>41</v>
      </c>
      <c r="O374" s="61"/>
      <c r="P374" s="181">
        <f t="shared" si="136"/>
        <v>0</v>
      </c>
      <c r="Q374" s="181">
        <v>0</v>
      </c>
      <c r="R374" s="181">
        <f t="shared" si="137"/>
        <v>0</v>
      </c>
      <c r="S374" s="181">
        <v>0</v>
      </c>
      <c r="T374" s="182">
        <f t="shared" si="138"/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83" t="s">
        <v>278</v>
      </c>
      <c r="AT374" s="183" t="s">
        <v>274</v>
      </c>
      <c r="AU374" s="183" t="s">
        <v>88</v>
      </c>
      <c r="AY374" s="18" t="s">
        <v>271</v>
      </c>
      <c r="BE374" s="105">
        <f t="shared" si="139"/>
        <v>0</v>
      </c>
      <c r="BF374" s="105">
        <f t="shared" si="140"/>
        <v>0</v>
      </c>
      <c r="BG374" s="105">
        <f t="shared" si="141"/>
        <v>0</v>
      </c>
      <c r="BH374" s="105">
        <f t="shared" si="142"/>
        <v>0</v>
      </c>
      <c r="BI374" s="105">
        <f t="shared" si="143"/>
        <v>0</v>
      </c>
      <c r="BJ374" s="18" t="s">
        <v>88</v>
      </c>
      <c r="BK374" s="105">
        <f t="shared" si="144"/>
        <v>0</v>
      </c>
      <c r="BL374" s="18" t="s">
        <v>278</v>
      </c>
      <c r="BM374" s="183" t="s">
        <v>5491</v>
      </c>
    </row>
    <row r="375" spans="1:65" s="2" customFormat="1" ht="16.5" customHeight="1" x14ac:dyDescent="0.15">
      <c r="A375" s="35"/>
      <c r="B375" s="141"/>
      <c r="C375" s="271" t="s">
        <v>1869</v>
      </c>
      <c r="D375" s="172" t="s">
        <v>274</v>
      </c>
      <c r="E375" s="173" t="s">
        <v>5383</v>
      </c>
      <c r="F375" s="174" t="s">
        <v>5384</v>
      </c>
      <c r="G375" s="175" t="s">
        <v>302</v>
      </c>
      <c r="H375" s="176">
        <v>1</v>
      </c>
      <c r="I375" s="177"/>
      <c r="J375" s="176">
        <f t="shared" si="135"/>
        <v>0</v>
      </c>
      <c r="K375" s="178"/>
      <c r="L375" s="36"/>
      <c r="M375" s="179" t="s">
        <v>1</v>
      </c>
      <c r="N375" s="180" t="s">
        <v>41</v>
      </c>
      <c r="O375" s="61"/>
      <c r="P375" s="181">
        <f t="shared" si="136"/>
        <v>0</v>
      </c>
      <c r="Q375" s="181">
        <v>0</v>
      </c>
      <c r="R375" s="181">
        <f t="shared" si="137"/>
        <v>0</v>
      </c>
      <c r="S375" s="181">
        <v>0</v>
      </c>
      <c r="T375" s="182">
        <f t="shared" si="138"/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3" t="s">
        <v>278</v>
      </c>
      <c r="AT375" s="183" t="s">
        <v>274</v>
      </c>
      <c r="AU375" s="183" t="s">
        <v>88</v>
      </c>
      <c r="AY375" s="18" t="s">
        <v>271</v>
      </c>
      <c r="BE375" s="105">
        <f t="shared" si="139"/>
        <v>0</v>
      </c>
      <c r="BF375" s="105">
        <f t="shared" si="140"/>
        <v>0</v>
      </c>
      <c r="BG375" s="105">
        <f t="shared" si="141"/>
        <v>0</v>
      </c>
      <c r="BH375" s="105">
        <f t="shared" si="142"/>
        <v>0</v>
      </c>
      <c r="BI375" s="105">
        <f t="shared" si="143"/>
        <v>0</v>
      </c>
      <c r="BJ375" s="18" t="s">
        <v>88</v>
      </c>
      <c r="BK375" s="105">
        <f t="shared" si="144"/>
        <v>0</v>
      </c>
      <c r="BL375" s="18" t="s">
        <v>278</v>
      </c>
      <c r="BM375" s="183" t="s">
        <v>5492</v>
      </c>
    </row>
    <row r="376" spans="1:65" s="2" customFormat="1" ht="16.5" customHeight="1" x14ac:dyDescent="0.15">
      <c r="A376" s="35"/>
      <c r="B376" s="141"/>
      <c r="C376" s="271" t="s">
        <v>1874</v>
      </c>
      <c r="D376" s="172" t="s">
        <v>274</v>
      </c>
      <c r="E376" s="173" t="s">
        <v>5493</v>
      </c>
      <c r="F376" s="174" t="s">
        <v>5494</v>
      </c>
      <c r="G376" s="175" t="s">
        <v>302</v>
      </c>
      <c r="H376" s="176">
        <v>2</v>
      </c>
      <c r="I376" s="177"/>
      <c r="J376" s="176">
        <f t="shared" si="135"/>
        <v>0</v>
      </c>
      <c r="K376" s="178"/>
      <c r="L376" s="36"/>
      <c r="M376" s="179" t="s">
        <v>1</v>
      </c>
      <c r="N376" s="180" t="s">
        <v>41</v>
      </c>
      <c r="O376" s="61"/>
      <c r="P376" s="181">
        <f t="shared" si="136"/>
        <v>0</v>
      </c>
      <c r="Q376" s="181">
        <v>0</v>
      </c>
      <c r="R376" s="181">
        <f t="shared" si="137"/>
        <v>0</v>
      </c>
      <c r="S376" s="181">
        <v>0</v>
      </c>
      <c r="T376" s="182">
        <f t="shared" si="138"/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3" t="s">
        <v>278</v>
      </c>
      <c r="AT376" s="183" t="s">
        <v>274</v>
      </c>
      <c r="AU376" s="183" t="s">
        <v>88</v>
      </c>
      <c r="AY376" s="18" t="s">
        <v>271</v>
      </c>
      <c r="BE376" s="105">
        <f t="shared" si="139"/>
        <v>0</v>
      </c>
      <c r="BF376" s="105">
        <f t="shared" si="140"/>
        <v>0</v>
      </c>
      <c r="BG376" s="105">
        <f t="shared" si="141"/>
        <v>0</v>
      </c>
      <c r="BH376" s="105">
        <f t="shared" si="142"/>
        <v>0</v>
      </c>
      <c r="BI376" s="105">
        <f t="shared" si="143"/>
        <v>0</v>
      </c>
      <c r="BJ376" s="18" t="s">
        <v>88</v>
      </c>
      <c r="BK376" s="105">
        <f t="shared" si="144"/>
        <v>0</v>
      </c>
      <c r="BL376" s="18" t="s">
        <v>278</v>
      </c>
      <c r="BM376" s="183" t="s">
        <v>5495</v>
      </c>
    </row>
    <row r="377" spans="1:65" s="2" customFormat="1" ht="16.5" customHeight="1" x14ac:dyDescent="0.15">
      <c r="A377" s="35"/>
      <c r="B377" s="141"/>
      <c r="C377" s="271" t="s">
        <v>1878</v>
      </c>
      <c r="D377" s="172" t="s">
        <v>274</v>
      </c>
      <c r="E377" s="173" t="s">
        <v>5496</v>
      </c>
      <c r="F377" s="174" t="s">
        <v>5497</v>
      </c>
      <c r="G377" s="175" t="s">
        <v>302</v>
      </c>
      <c r="H377" s="176">
        <v>3</v>
      </c>
      <c r="I377" s="177"/>
      <c r="J377" s="176">
        <f t="shared" si="135"/>
        <v>0</v>
      </c>
      <c r="K377" s="178"/>
      <c r="L377" s="36"/>
      <c r="M377" s="179" t="s">
        <v>1</v>
      </c>
      <c r="N377" s="180" t="s">
        <v>41</v>
      </c>
      <c r="O377" s="61"/>
      <c r="P377" s="181">
        <f t="shared" si="136"/>
        <v>0</v>
      </c>
      <c r="Q377" s="181">
        <v>0</v>
      </c>
      <c r="R377" s="181">
        <f t="shared" si="137"/>
        <v>0</v>
      </c>
      <c r="S377" s="181">
        <v>0</v>
      </c>
      <c r="T377" s="182">
        <f t="shared" si="138"/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83" t="s">
        <v>278</v>
      </c>
      <c r="AT377" s="183" t="s">
        <v>274</v>
      </c>
      <c r="AU377" s="183" t="s">
        <v>88</v>
      </c>
      <c r="AY377" s="18" t="s">
        <v>271</v>
      </c>
      <c r="BE377" s="105">
        <f t="shared" si="139"/>
        <v>0</v>
      </c>
      <c r="BF377" s="105">
        <f t="shared" si="140"/>
        <v>0</v>
      </c>
      <c r="BG377" s="105">
        <f t="shared" si="141"/>
        <v>0</v>
      </c>
      <c r="BH377" s="105">
        <f t="shared" si="142"/>
        <v>0</v>
      </c>
      <c r="BI377" s="105">
        <f t="shared" si="143"/>
        <v>0</v>
      </c>
      <c r="BJ377" s="18" t="s">
        <v>88</v>
      </c>
      <c r="BK377" s="105">
        <f t="shared" si="144"/>
        <v>0</v>
      </c>
      <c r="BL377" s="18" t="s">
        <v>278</v>
      </c>
      <c r="BM377" s="183" t="s">
        <v>5498</v>
      </c>
    </row>
    <row r="378" spans="1:65" s="2" customFormat="1" ht="16.5" customHeight="1" x14ac:dyDescent="0.15">
      <c r="A378" s="35"/>
      <c r="B378" s="141"/>
      <c r="C378" s="271" t="s">
        <v>1883</v>
      </c>
      <c r="D378" s="172" t="s">
        <v>274</v>
      </c>
      <c r="E378" s="173" t="s">
        <v>5383</v>
      </c>
      <c r="F378" s="174" t="s">
        <v>5384</v>
      </c>
      <c r="G378" s="175" t="s">
        <v>302</v>
      </c>
      <c r="H378" s="176">
        <v>1</v>
      </c>
      <c r="I378" s="177"/>
      <c r="J378" s="176">
        <f t="shared" si="135"/>
        <v>0</v>
      </c>
      <c r="K378" s="178"/>
      <c r="L378" s="36"/>
      <c r="M378" s="179" t="s">
        <v>1</v>
      </c>
      <c r="N378" s="180" t="s">
        <v>41</v>
      </c>
      <c r="O378" s="61"/>
      <c r="P378" s="181">
        <f t="shared" si="136"/>
        <v>0</v>
      </c>
      <c r="Q378" s="181">
        <v>0</v>
      </c>
      <c r="R378" s="181">
        <f t="shared" si="137"/>
        <v>0</v>
      </c>
      <c r="S378" s="181">
        <v>0</v>
      </c>
      <c r="T378" s="182">
        <f t="shared" si="138"/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83" t="s">
        <v>278</v>
      </c>
      <c r="AT378" s="183" t="s">
        <v>274</v>
      </c>
      <c r="AU378" s="183" t="s">
        <v>88</v>
      </c>
      <c r="AY378" s="18" t="s">
        <v>271</v>
      </c>
      <c r="BE378" s="105">
        <f t="shared" si="139"/>
        <v>0</v>
      </c>
      <c r="BF378" s="105">
        <f t="shared" si="140"/>
        <v>0</v>
      </c>
      <c r="BG378" s="105">
        <f t="shared" si="141"/>
        <v>0</v>
      </c>
      <c r="BH378" s="105">
        <f t="shared" si="142"/>
        <v>0</v>
      </c>
      <c r="BI378" s="105">
        <f t="shared" si="143"/>
        <v>0</v>
      </c>
      <c r="BJ378" s="18" t="s">
        <v>88</v>
      </c>
      <c r="BK378" s="105">
        <f t="shared" si="144"/>
        <v>0</v>
      </c>
      <c r="BL378" s="18" t="s">
        <v>278</v>
      </c>
      <c r="BM378" s="183" t="s">
        <v>5499</v>
      </c>
    </row>
    <row r="379" spans="1:65" s="2" customFormat="1" ht="16.5" customHeight="1" x14ac:dyDescent="0.15">
      <c r="A379" s="35"/>
      <c r="B379" s="141"/>
      <c r="C379" s="271" t="s">
        <v>1887</v>
      </c>
      <c r="D379" s="172" t="s">
        <v>274</v>
      </c>
      <c r="E379" s="173" t="s">
        <v>5500</v>
      </c>
      <c r="F379" s="174" t="s">
        <v>5501</v>
      </c>
      <c r="G379" s="175" t="s">
        <v>1</v>
      </c>
      <c r="H379" s="176">
        <v>2</v>
      </c>
      <c r="I379" s="177"/>
      <c r="J379" s="176">
        <f t="shared" si="135"/>
        <v>0</v>
      </c>
      <c r="K379" s="178"/>
      <c r="L379" s="36"/>
      <c r="M379" s="179" t="s">
        <v>1</v>
      </c>
      <c r="N379" s="180" t="s">
        <v>41</v>
      </c>
      <c r="O379" s="61"/>
      <c r="P379" s="181">
        <f t="shared" si="136"/>
        <v>0</v>
      </c>
      <c r="Q379" s="181">
        <v>0</v>
      </c>
      <c r="R379" s="181">
        <f t="shared" si="137"/>
        <v>0</v>
      </c>
      <c r="S379" s="181">
        <v>0</v>
      </c>
      <c r="T379" s="182">
        <f t="shared" si="138"/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183" t="s">
        <v>278</v>
      </c>
      <c r="AT379" s="183" t="s">
        <v>274</v>
      </c>
      <c r="AU379" s="183" t="s">
        <v>88</v>
      </c>
      <c r="AY379" s="18" t="s">
        <v>271</v>
      </c>
      <c r="BE379" s="105">
        <f t="shared" si="139"/>
        <v>0</v>
      </c>
      <c r="BF379" s="105">
        <f t="shared" si="140"/>
        <v>0</v>
      </c>
      <c r="BG379" s="105">
        <f t="shared" si="141"/>
        <v>0</v>
      </c>
      <c r="BH379" s="105">
        <f t="shared" si="142"/>
        <v>0</v>
      </c>
      <c r="BI379" s="105">
        <f t="shared" si="143"/>
        <v>0</v>
      </c>
      <c r="BJ379" s="18" t="s">
        <v>88</v>
      </c>
      <c r="BK379" s="105">
        <f t="shared" si="144"/>
        <v>0</v>
      </c>
      <c r="BL379" s="18" t="s">
        <v>278</v>
      </c>
      <c r="BM379" s="183" t="s">
        <v>5502</v>
      </c>
    </row>
    <row r="380" spans="1:65" s="12" customFormat="1" ht="22.9" customHeight="1" x14ac:dyDescent="0.15">
      <c r="B380" s="159"/>
      <c r="C380" s="288"/>
      <c r="D380" s="160" t="s">
        <v>74</v>
      </c>
      <c r="E380" s="170" t="s">
        <v>2899</v>
      </c>
      <c r="F380" s="170" t="s">
        <v>2900</v>
      </c>
      <c r="I380" s="162"/>
      <c r="J380" s="171">
        <f>BK380</f>
        <v>0</v>
      </c>
      <c r="L380" s="159"/>
      <c r="M380" s="164"/>
      <c r="N380" s="165"/>
      <c r="O380" s="165"/>
      <c r="P380" s="166">
        <f>SUM(P381:P383)</f>
        <v>0</v>
      </c>
      <c r="Q380" s="165"/>
      <c r="R380" s="166">
        <f>SUM(R381:R383)</f>
        <v>0</v>
      </c>
      <c r="S380" s="165"/>
      <c r="T380" s="167">
        <f>SUM(T381:T383)</f>
        <v>0</v>
      </c>
      <c r="AR380" s="160" t="s">
        <v>82</v>
      </c>
      <c r="AT380" s="168" t="s">
        <v>74</v>
      </c>
      <c r="AU380" s="168" t="s">
        <v>82</v>
      </c>
      <c r="AY380" s="160" t="s">
        <v>271</v>
      </c>
      <c r="BK380" s="169">
        <f>SUM(BK381:BK383)</f>
        <v>0</v>
      </c>
    </row>
    <row r="381" spans="1:65" s="2" customFormat="1" ht="16.5" customHeight="1" x14ac:dyDescent="0.15">
      <c r="A381" s="35"/>
      <c r="B381" s="141"/>
      <c r="C381" s="271" t="s">
        <v>1891</v>
      </c>
      <c r="D381" s="172" t="s">
        <v>274</v>
      </c>
      <c r="E381" s="173" t="s">
        <v>2905</v>
      </c>
      <c r="F381" s="174" t="s">
        <v>2906</v>
      </c>
      <c r="G381" s="175" t="s">
        <v>302</v>
      </c>
      <c r="H381" s="176">
        <v>1</v>
      </c>
      <c r="I381" s="177"/>
      <c r="J381" s="176">
        <f>ROUND(I381*H381,2)</f>
        <v>0</v>
      </c>
      <c r="K381" s="178"/>
      <c r="L381" s="36"/>
      <c r="M381" s="179" t="s">
        <v>1</v>
      </c>
      <c r="N381" s="180" t="s">
        <v>41</v>
      </c>
      <c r="O381" s="61"/>
      <c r="P381" s="181">
        <f>O381*H381</f>
        <v>0</v>
      </c>
      <c r="Q381" s="181">
        <v>0</v>
      </c>
      <c r="R381" s="181">
        <f>Q381*H381</f>
        <v>0</v>
      </c>
      <c r="S381" s="181">
        <v>0</v>
      </c>
      <c r="T381" s="182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183" t="s">
        <v>278</v>
      </c>
      <c r="AT381" s="183" t="s">
        <v>274</v>
      </c>
      <c r="AU381" s="183" t="s">
        <v>88</v>
      </c>
      <c r="AY381" s="18" t="s">
        <v>271</v>
      </c>
      <c r="BE381" s="105">
        <f>IF(N381="základná",J381,0)</f>
        <v>0</v>
      </c>
      <c r="BF381" s="105">
        <f>IF(N381="znížená",J381,0)</f>
        <v>0</v>
      </c>
      <c r="BG381" s="105">
        <f>IF(N381="zákl. prenesená",J381,0)</f>
        <v>0</v>
      </c>
      <c r="BH381" s="105">
        <f>IF(N381="zníž. prenesená",J381,0)</f>
        <v>0</v>
      </c>
      <c r="BI381" s="105">
        <f>IF(N381="nulová",J381,0)</f>
        <v>0</v>
      </c>
      <c r="BJ381" s="18" t="s">
        <v>88</v>
      </c>
      <c r="BK381" s="105">
        <f>ROUND(I381*H381,2)</f>
        <v>0</v>
      </c>
      <c r="BL381" s="18" t="s">
        <v>278</v>
      </c>
      <c r="BM381" s="183" t="s">
        <v>5503</v>
      </c>
    </row>
    <row r="382" spans="1:65" s="2" customFormat="1" ht="16.5" customHeight="1" x14ac:dyDescent="0.15">
      <c r="A382" s="35"/>
      <c r="B382" s="141"/>
      <c r="C382" s="271" t="s">
        <v>1896</v>
      </c>
      <c r="D382" s="172" t="s">
        <v>274</v>
      </c>
      <c r="E382" s="173" t="s">
        <v>3075</v>
      </c>
      <c r="F382" s="174" t="s">
        <v>3076</v>
      </c>
      <c r="G382" s="175" t="s">
        <v>302</v>
      </c>
      <c r="H382" s="176">
        <v>2</v>
      </c>
      <c r="I382" s="177"/>
      <c r="J382" s="176">
        <f>ROUND(I382*H382,2)</f>
        <v>0</v>
      </c>
      <c r="K382" s="178"/>
      <c r="L382" s="36"/>
      <c r="M382" s="179" t="s">
        <v>1</v>
      </c>
      <c r="N382" s="180" t="s">
        <v>41</v>
      </c>
      <c r="O382" s="61"/>
      <c r="P382" s="181">
        <f>O382*H382</f>
        <v>0</v>
      </c>
      <c r="Q382" s="181">
        <v>0</v>
      </c>
      <c r="R382" s="181">
        <f>Q382*H382</f>
        <v>0</v>
      </c>
      <c r="S382" s="181">
        <v>0</v>
      </c>
      <c r="T382" s="182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3" t="s">
        <v>278</v>
      </c>
      <c r="AT382" s="183" t="s">
        <v>274</v>
      </c>
      <c r="AU382" s="183" t="s">
        <v>88</v>
      </c>
      <c r="AY382" s="18" t="s">
        <v>271</v>
      </c>
      <c r="BE382" s="105">
        <f>IF(N382="základná",J382,0)</f>
        <v>0</v>
      </c>
      <c r="BF382" s="105">
        <f>IF(N382="znížená",J382,0)</f>
        <v>0</v>
      </c>
      <c r="BG382" s="105">
        <f>IF(N382="zákl. prenesená",J382,0)</f>
        <v>0</v>
      </c>
      <c r="BH382" s="105">
        <f>IF(N382="zníž. prenesená",J382,0)</f>
        <v>0</v>
      </c>
      <c r="BI382" s="105">
        <f>IF(N382="nulová",J382,0)</f>
        <v>0</v>
      </c>
      <c r="BJ382" s="18" t="s">
        <v>88</v>
      </c>
      <c r="BK382" s="105">
        <f>ROUND(I382*H382,2)</f>
        <v>0</v>
      </c>
      <c r="BL382" s="18" t="s">
        <v>278</v>
      </c>
      <c r="BM382" s="183" t="s">
        <v>5504</v>
      </c>
    </row>
    <row r="383" spans="1:65" s="2" customFormat="1" ht="16.5" customHeight="1" x14ac:dyDescent="0.15">
      <c r="A383" s="35"/>
      <c r="B383" s="141"/>
      <c r="C383" s="271" t="s">
        <v>1900</v>
      </c>
      <c r="D383" s="172" t="s">
        <v>274</v>
      </c>
      <c r="E383" s="173" t="s">
        <v>3077</v>
      </c>
      <c r="F383" s="174" t="s">
        <v>3078</v>
      </c>
      <c r="G383" s="175" t="s">
        <v>302</v>
      </c>
      <c r="H383" s="176">
        <v>3</v>
      </c>
      <c r="I383" s="177"/>
      <c r="J383" s="176">
        <f>ROUND(I383*H383,2)</f>
        <v>0</v>
      </c>
      <c r="K383" s="178"/>
      <c r="L383" s="36"/>
      <c r="M383" s="179" t="s">
        <v>1</v>
      </c>
      <c r="N383" s="180" t="s">
        <v>41</v>
      </c>
      <c r="O383" s="61"/>
      <c r="P383" s="181">
        <f>O383*H383</f>
        <v>0</v>
      </c>
      <c r="Q383" s="181">
        <v>0</v>
      </c>
      <c r="R383" s="181">
        <f>Q383*H383</f>
        <v>0</v>
      </c>
      <c r="S383" s="181">
        <v>0</v>
      </c>
      <c r="T383" s="182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83" t="s">
        <v>278</v>
      </c>
      <c r="AT383" s="183" t="s">
        <v>274</v>
      </c>
      <c r="AU383" s="183" t="s">
        <v>88</v>
      </c>
      <c r="AY383" s="18" t="s">
        <v>271</v>
      </c>
      <c r="BE383" s="105">
        <f>IF(N383="základná",J383,0)</f>
        <v>0</v>
      </c>
      <c r="BF383" s="105">
        <f>IF(N383="znížená",J383,0)</f>
        <v>0</v>
      </c>
      <c r="BG383" s="105">
        <f>IF(N383="zákl. prenesená",J383,0)</f>
        <v>0</v>
      </c>
      <c r="BH383" s="105">
        <f>IF(N383="zníž. prenesená",J383,0)</f>
        <v>0</v>
      </c>
      <c r="BI383" s="105">
        <f>IF(N383="nulová",J383,0)</f>
        <v>0</v>
      </c>
      <c r="BJ383" s="18" t="s">
        <v>88</v>
      </c>
      <c r="BK383" s="105">
        <f>ROUND(I383*H383,2)</f>
        <v>0</v>
      </c>
      <c r="BL383" s="18" t="s">
        <v>278</v>
      </c>
      <c r="BM383" s="183" t="s">
        <v>5505</v>
      </c>
    </row>
    <row r="384" spans="1:65" s="12" customFormat="1" ht="22.9" customHeight="1" x14ac:dyDescent="0.15">
      <c r="B384" s="159"/>
      <c r="C384" s="288"/>
      <c r="D384" s="160" t="s">
        <v>74</v>
      </c>
      <c r="E384" s="170" t="s">
        <v>3086</v>
      </c>
      <c r="F384" s="170" t="s">
        <v>3080</v>
      </c>
      <c r="I384" s="162"/>
      <c r="J384" s="171">
        <f>BK384</f>
        <v>0</v>
      </c>
      <c r="L384" s="159"/>
      <c r="M384" s="164"/>
      <c r="N384" s="165"/>
      <c r="O384" s="165"/>
      <c r="P384" s="166">
        <f>SUM(P385:P386)</f>
        <v>0</v>
      </c>
      <c r="Q384" s="165"/>
      <c r="R384" s="166">
        <f>SUM(R385:R386)</f>
        <v>0</v>
      </c>
      <c r="S384" s="165"/>
      <c r="T384" s="167">
        <f>SUM(T385:T386)</f>
        <v>0</v>
      </c>
      <c r="AR384" s="160" t="s">
        <v>82</v>
      </c>
      <c r="AT384" s="168" t="s">
        <v>74</v>
      </c>
      <c r="AU384" s="168" t="s">
        <v>82</v>
      </c>
      <c r="AY384" s="160" t="s">
        <v>271</v>
      </c>
      <c r="BK384" s="169">
        <f>SUM(BK385:BK386)</f>
        <v>0</v>
      </c>
    </row>
    <row r="385" spans="1:65" s="2" customFormat="1" ht="16.5" customHeight="1" x14ac:dyDescent="0.15">
      <c r="A385" s="35"/>
      <c r="B385" s="141"/>
      <c r="C385" s="271" t="s">
        <v>1904</v>
      </c>
      <c r="D385" s="172" t="s">
        <v>274</v>
      </c>
      <c r="E385" s="173" t="s">
        <v>3081</v>
      </c>
      <c r="F385" s="174" t="s">
        <v>3082</v>
      </c>
      <c r="G385" s="175" t="s">
        <v>302</v>
      </c>
      <c r="H385" s="176">
        <v>1</v>
      </c>
      <c r="I385" s="177"/>
      <c r="J385" s="176">
        <f>ROUND(I385*H385,2)</f>
        <v>0</v>
      </c>
      <c r="K385" s="178"/>
      <c r="L385" s="36"/>
      <c r="M385" s="179" t="s">
        <v>1</v>
      </c>
      <c r="N385" s="180" t="s">
        <v>41</v>
      </c>
      <c r="O385" s="61"/>
      <c r="P385" s="181">
        <f>O385*H385</f>
        <v>0</v>
      </c>
      <c r="Q385" s="181">
        <v>0</v>
      </c>
      <c r="R385" s="181">
        <f>Q385*H385</f>
        <v>0</v>
      </c>
      <c r="S385" s="181">
        <v>0</v>
      </c>
      <c r="T385" s="182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83" t="s">
        <v>278</v>
      </c>
      <c r="AT385" s="183" t="s">
        <v>274</v>
      </c>
      <c r="AU385" s="183" t="s">
        <v>88</v>
      </c>
      <c r="AY385" s="18" t="s">
        <v>271</v>
      </c>
      <c r="BE385" s="105">
        <f>IF(N385="základná",J385,0)</f>
        <v>0</v>
      </c>
      <c r="BF385" s="105">
        <f>IF(N385="znížená",J385,0)</f>
        <v>0</v>
      </c>
      <c r="BG385" s="105">
        <f>IF(N385="zákl. prenesená",J385,0)</f>
        <v>0</v>
      </c>
      <c r="BH385" s="105">
        <f>IF(N385="zníž. prenesená",J385,0)</f>
        <v>0</v>
      </c>
      <c r="BI385" s="105">
        <f>IF(N385="nulová",J385,0)</f>
        <v>0</v>
      </c>
      <c r="BJ385" s="18" t="s">
        <v>88</v>
      </c>
      <c r="BK385" s="105">
        <f>ROUND(I385*H385,2)</f>
        <v>0</v>
      </c>
      <c r="BL385" s="18" t="s">
        <v>278</v>
      </c>
      <c r="BM385" s="183" t="s">
        <v>5506</v>
      </c>
    </row>
    <row r="386" spans="1:65" s="2" customFormat="1" ht="16.5" customHeight="1" x14ac:dyDescent="0.15">
      <c r="A386" s="35"/>
      <c r="B386" s="141"/>
      <c r="C386" s="271" t="s">
        <v>1908</v>
      </c>
      <c r="D386" s="172" t="s">
        <v>274</v>
      </c>
      <c r="E386" s="173" t="s">
        <v>3083</v>
      </c>
      <c r="F386" s="174" t="s">
        <v>3084</v>
      </c>
      <c r="G386" s="175" t="s">
        <v>302</v>
      </c>
      <c r="H386" s="176">
        <v>5</v>
      </c>
      <c r="I386" s="177"/>
      <c r="J386" s="176">
        <f>ROUND(I386*H386,2)</f>
        <v>0</v>
      </c>
      <c r="K386" s="178"/>
      <c r="L386" s="36"/>
      <c r="M386" s="179" t="s">
        <v>1</v>
      </c>
      <c r="N386" s="180" t="s">
        <v>41</v>
      </c>
      <c r="O386" s="61"/>
      <c r="P386" s="181">
        <f>O386*H386</f>
        <v>0</v>
      </c>
      <c r="Q386" s="181">
        <v>0</v>
      </c>
      <c r="R386" s="181">
        <f>Q386*H386</f>
        <v>0</v>
      </c>
      <c r="S386" s="181">
        <v>0</v>
      </c>
      <c r="T386" s="182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183" t="s">
        <v>278</v>
      </c>
      <c r="AT386" s="183" t="s">
        <v>274</v>
      </c>
      <c r="AU386" s="183" t="s">
        <v>88</v>
      </c>
      <c r="AY386" s="18" t="s">
        <v>271</v>
      </c>
      <c r="BE386" s="105">
        <f>IF(N386="základná",J386,0)</f>
        <v>0</v>
      </c>
      <c r="BF386" s="105">
        <f>IF(N386="znížená",J386,0)</f>
        <v>0</v>
      </c>
      <c r="BG386" s="105">
        <f>IF(N386="zákl. prenesená",J386,0)</f>
        <v>0</v>
      </c>
      <c r="BH386" s="105">
        <f>IF(N386="zníž. prenesená",J386,0)</f>
        <v>0</v>
      </c>
      <c r="BI386" s="105">
        <f>IF(N386="nulová",J386,0)</f>
        <v>0</v>
      </c>
      <c r="BJ386" s="18" t="s">
        <v>88</v>
      </c>
      <c r="BK386" s="105">
        <f>ROUND(I386*H386,2)</f>
        <v>0</v>
      </c>
      <c r="BL386" s="18" t="s">
        <v>278</v>
      </c>
      <c r="BM386" s="183" t="s">
        <v>5507</v>
      </c>
    </row>
    <row r="387" spans="1:65" s="12" customFormat="1" ht="22.9" customHeight="1" x14ac:dyDescent="0.15">
      <c r="B387" s="159"/>
      <c r="C387" s="288"/>
      <c r="D387" s="160" t="s">
        <v>74</v>
      </c>
      <c r="E387" s="170" t="s">
        <v>3110</v>
      </c>
      <c r="F387" s="170" t="s">
        <v>3087</v>
      </c>
      <c r="I387" s="162"/>
      <c r="J387" s="171">
        <f>BK387</f>
        <v>0</v>
      </c>
      <c r="L387" s="159"/>
      <c r="M387" s="164"/>
      <c r="N387" s="165"/>
      <c r="O387" s="165"/>
      <c r="P387" s="166">
        <f>SUM(P388:P389)</f>
        <v>0</v>
      </c>
      <c r="Q387" s="165"/>
      <c r="R387" s="166">
        <f>SUM(R388:R389)</f>
        <v>0</v>
      </c>
      <c r="S387" s="165"/>
      <c r="T387" s="167">
        <f>SUM(T388:T389)</f>
        <v>0</v>
      </c>
      <c r="AR387" s="160" t="s">
        <v>82</v>
      </c>
      <c r="AT387" s="168" t="s">
        <v>74</v>
      </c>
      <c r="AU387" s="168" t="s">
        <v>82</v>
      </c>
      <c r="AY387" s="160" t="s">
        <v>271</v>
      </c>
      <c r="BK387" s="169">
        <f>SUM(BK388:BK389)</f>
        <v>0</v>
      </c>
    </row>
    <row r="388" spans="1:65" s="2" customFormat="1" ht="16.5" customHeight="1" x14ac:dyDescent="0.15">
      <c r="A388" s="35"/>
      <c r="B388" s="141"/>
      <c r="C388" s="271" t="s">
        <v>1912</v>
      </c>
      <c r="D388" s="172" t="s">
        <v>274</v>
      </c>
      <c r="E388" s="173" t="s">
        <v>3088</v>
      </c>
      <c r="F388" s="174" t="s">
        <v>3089</v>
      </c>
      <c r="G388" s="175" t="s">
        <v>302</v>
      </c>
      <c r="H388" s="176">
        <v>3</v>
      </c>
      <c r="I388" s="177"/>
      <c r="J388" s="176">
        <f>ROUND(I388*H388,2)</f>
        <v>0</v>
      </c>
      <c r="K388" s="178"/>
      <c r="L388" s="36"/>
      <c r="M388" s="179" t="s">
        <v>1</v>
      </c>
      <c r="N388" s="180" t="s">
        <v>41</v>
      </c>
      <c r="O388" s="61"/>
      <c r="P388" s="181">
        <f>O388*H388</f>
        <v>0</v>
      </c>
      <c r="Q388" s="181">
        <v>0</v>
      </c>
      <c r="R388" s="181">
        <f>Q388*H388</f>
        <v>0</v>
      </c>
      <c r="S388" s="181">
        <v>0</v>
      </c>
      <c r="T388" s="182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83" t="s">
        <v>278</v>
      </c>
      <c r="AT388" s="183" t="s">
        <v>274</v>
      </c>
      <c r="AU388" s="183" t="s">
        <v>88</v>
      </c>
      <c r="AY388" s="18" t="s">
        <v>271</v>
      </c>
      <c r="BE388" s="105">
        <f>IF(N388="základná",J388,0)</f>
        <v>0</v>
      </c>
      <c r="BF388" s="105">
        <f>IF(N388="znížená",J388,0)</f>
        <v>0</v>
      </c>
      <c r="BG388" s="105">
        <f>IF(N388="zákl. prenesená",J388,0)</f>
        <v>0</v>
      </c>
      <c r="BH388" s="105">
        <f>IF(N388="zníž. prenesená",J388,0)</f>
        <v>0</v>
      </c>
      <c r="BI388" s="105">
        <f>IF(N388="nulová",J388,0)</f>
        <v>0</v>
      </c>
      <c r="BJ388" s="18" t="s">
        <v>88</v>
      </c>
      <c r="BK388" s="105">
        <f>ROUND(I388*H388,2)</f>
        <v>0</v>
      </c>
      <c r="BL388" s="18" t="s">
        <v>278</v>
      </c>
      <c r="BM388" s="183" t="s">
        <v>5508</v>
      </c>
    </row>
    <row r="389" spans="1:65" s="2" customFormat="1" ht="16.5" customHeight="1" x14ac:dyDescent="0.15">
      <c r="A389" s="35"/>
      <c r="B389" s="141"/>
      <c r="C389" s="271" t="s">
        <v>1916</v>
      </c>
      <c r="D389" s="172" t="s">
        <v>274</v>
      </c>
      <c r="E389" s="173" t="s">
        <v>3091</v>
      </c>
      <c r="F389" s="174" t="s">
        <v>3092</v>
      </c>
      <c r="G389" s="175" t="s">
        <v>302</v>
      </c>
      <c r="H389" s="176">
        <v>1</v>
      </c>
      <c r="I389" s="177"/>
      <c r="J389" s="176">
        <f>ROUND(I389*H389,2)</f>
        <v>0</v>
      </c>
      <c r="K389" s="178"/>
      <c r="L389" s="36"/>
      <c r="M389" s="179" t="s">
        <v>1</v>
      </c>
      <c r="N389" s="180" t="s">
        <v>41</v>
      </c>
      <c r="O389" s="61"/>
      <c r="P389" s="181">
        <f>O389*H389</f>
        <v>0</v>
      </c>
      <c r="Q389" s="181">
        <v>0</v>
      </c>
      <c r="R389" s="181">
        <f>Q389*H389</f>
        <v>0</v>
      </c>
      <c r="S389" s="181">
        <v>0</v>
      </c>
      <c r="T389" s="182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83" t="s">
        <v>278</v>
      </c>
      <c r="AT389" s="183" t="s">
        <v>274</v>
      </c>
      <c r="AU389" s="183" t="s">
        <v>88</v>
      </c>
      <c r="AY389" s="18" t="s">
        <v>271</v>
      </c>
      <c r="BE389" s="105">
        <f>IF(N389="základná",J389,0)</f>
        <v>0</v>
      </c>
      <c r="BF389" s="105">
        <f>IF(N389="znížená",J389,0)</f>
        <v>0</v>
      </c>
      <c r="BG389" s="105">
        <f>IF(N389="zákl. prenesená",J389,0)</f>
        <v>0</v>
      </c>
      <c r="BH389" s="105">
        <f>IF(N389="zníž. prenesená",J389,0)</f>
        <v>0</v>
      </c>
      <c r="BI389" s="105">
        <f>IF(N389="nulová",J389,0)</f>
        <v>0</v>
      </c>
      <c r="BJ389" s="18" t="s">
        <v>88</v>
      </c>
      <c r="BK389" s="105">
        <f>ROUND(I389*H389,2)</f>
        <v>0</v>
      </c>
      <c r="BL389" s="18" t="s">
        <v>278</v>
      </c>
      <c r="BM389" s="183" t="s">
        <v>5509</v>
      </c>
    </row>
    <row r="390" spans="1:65" s="12" customFormat="1" ht="22.9" customHeight="1" x14ac:dyDescent="0.15">
      <c r="B390" s="159"/>
      <c r="C390" s="288"/>
      <c r="D390" s="160" t="s">
        <v>74</v>
      </c>
      <c r="E390" s="170" t="s">
        <v>2944</v>
      </c>
      <c r="F390" s="170" t="s">
        <v>2945</v>
      </c>
      <c r="I390" s="162"/>
      <c r="J390" s="171">
        <f>BK390</f>
        <v>0</v>
      </c>
      <c r="L390" s="159"/>
      <c r="M390" s="164"/>
      <c r="N390" s="165"/>
      <c r="O390" s="165"/>
      <c r="P390" s="166">
        <f>SUM(P391:P394)</f>
        <v>0</v>
      </c>
      <c r="Q390" s="165"/>
      <c r="R390" s="166">
        <f>SUM(R391:R394)</f>
        <v>0</v>
      </c>
      <c r="S390" s="165"/>
      <c r="T390" s="167">
        <f>SUM(T391:T394)</f>
        <v>0</v>
      </c>
      <c r="AR390" s="160" t="s">
        <v>82</v>
      </c>
      <c r="AT390" s="168" t="s">
        <v>74</v>
      </c>
      <c r="AU390" s="168" t="s">
        <v>82</v>
      </c>
      <c r="AY390" s="160" t="s">
        <v>271</v>
      </c>
      <c r="BK390" s="169">
        <f>SUM(BK391:BK394)</f>
        <v>0</v>
      </c>
    </row>
    <row r="391" spans="1:65" s="2" customFormat="1" ht="16.5" customHeight="1" x14ac:dyDescent="0.15">
      <c r="A391" s="35"/>
      <c r="B391" s="141"/>
      <c r="C391" s="271" t="s">
        <v>1922</v>
      </c>
      <c r="D391" s="172" t="s">
        <v>274</v>
      </c>
      <c r="E391" s="173" t="s">
        <v>5510</v>
      </c>
      <c r="F391" s="174" t="s">
        <v>5511</v>
      </c>
      <c r="G391" s="175" t="s">
        <v>2913</v>
      </c>
      <c r="H391" s="176">
        <v>3</v>
      </c>
      <c r="I391" s="177"/>
      <c r="J391" s="176">
        <f>ROUND(I391*H391,2)</f>
        <v>0</v>
      </c>
      <c r="K391" s="178"/>
      <c r="L391" s="36"/>
      <c r="M391" s="179" t="s">
        <v>1</v>
      </c>
      <c r="N391" s="180" t="s">
        <v>41</v>
      </c>
      <c r="O391" s="61"/>
      <c r="P391" s="181">
        <f>O391*H391</f>
        <v>0</v>
      </c>
      <c r="Q391" s="181">
        <v>0</v>
      </c>
      <c r="R391" s="181">
        <f>Q391*H391</f>
        <v>0</v>
      </c>
      <c r="S391" s="181">
        <v>0</v>
      </c>
      <c r="T391" s="182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83" t="s">
        <v>278</v>
      </c>
      <c r="AT391" s="183" t="s">
        <v>274</v>
      </c>
      <c r="AU391" s="183" t="s">
        <v>88</v>
      </c>
      <c r="AY391" s="18" t="s">
        <v>271</v>
      </c>
      <c r="BE391" s="105">
        <f>IF(N391="základná",J391,0)</f>
        <v>0</v>
      </c>
      <c r="BF391" s="105">
        <f>IF(N391="znížená",J391,0)</f>
        <v>0</v>
      </c>
      <c r="BG391" s="105">
        <f>IF(N391="zákl. prenesená",J391,0)</f>
        <v>0</v>
      </c>
      <c r="BH391" s="105">
        <f>IF(N391="zníž. prenesená",J391,0)</f>
        <v>0</v>
      </c>
      <c r="BI391" s="105">
        <f>IF(N391="nulová",J391,0)</f>
        <v>0</v>
      </c>
      <c r="BJ391" s="18" t="s">
        <v>88</v>
      </c>
      <c r="BK391" s="105">
        <f>ROUND(I391*H391,2)</f>
        <v>0</v>
      </c>
      <c r="BL391" s="18" t="s">
        <v>278</v>
      </c>
      <c r="BM391" s="183" t="s">
        <v>5512</v>
      </c>
    </row>
    <row r="392" spans="1:65" s="2" customFormat="1" ht="16.5" customHeight="1" x14ac:dyDescent="0.15">
      <c r="A392" s="35"/>
      <c r="B392" s="141"/>
      <c r="C392" s="271" t="s">
        <v>1927</v>
      </c>
      <c r="D392" s="172" t="s">
        <v>274</v>
      </c>
      <c r="E392" s="173" t="s">
        <v>5513</v>
      </c>
      <c r="F392" s="174" t="s">
        <v>5514</v>
      </c>
      <c r="G392" s="175" t="s">
        <v>2913</v>
      </c>
      <c r="H392" s="176">
        <v>13</v>
      </c>
      <c r="I392" s="177"/>
      <c r="J392" s="176">
        <f>ROUND(I392*H392,2)</f>
        <v>0</v>
      </c>
      <c r="K392" s="178"/>
      <c r="L392" s="36"/>
      <c r="M392" s="179" t="s">
        <v>1</v>
      </c>
      <c r="N392" s="180" t="s">
        <v>41</v>
      </c>
      <c r="O392" s="61"/>
      <c r="P392" s="181">
        <f>O392*H392</f>
        <v>0</v>
      </c>
      <c r="Q392" s="181">
        <v>0</v>
      </c>
      <c r="R392" s="181">
        <f>Q392*H392</f>
        <v>0</v>
      </c>
      <c r="S392" s="181">
        <v>0</v>
      </c>
      <c r="T392" s="182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83" t="s">
        <v>278</v>
      </c>
      <c r="AT392" s="183" t="s">
        <v>274</v>
      </c>
      <c r="AU392" s="183" t="s">
        <v>88</v>
      </c>
      <c r="AY392" s="18" t="s">
        <v>271</v>
      </c>
      <c r="BE392" s="105">
        <f>IF(N392="základná",J392,0)</f>
        <v>0</v>
      </c>
      <c r="BF392" s="105">
        <f>IF(N392="znížená",J392,0)</f>
        <v>0</v>
      </c>
      <c r="BG392" s="105">
        <f>IF(N392="zákl. prenesená",J392,0)</f>
        <v>0</v>
      </c>
      <c r="BH392" s="105">
        <f>IF(N392="zníž. prenesená",J392,0)</f>
        <v>0</v>
      </c>
      <c r="BI392" s="105">
        <f>IF(N392="nulová",J392,0)</f>
        <v>0</v>
      </c>
      <c r="BJ392" s="18" t="s">
        <v>88</v>
      </c>
      <c r="BK392" s="105">
        <f>ROUND(I392*H392,2)</f>
        <v>0</v>
      </c>
      <c r="BL392" s="18" t="s">
        <v>278</v>
      </c>
      <c r="BM392" s="183" t="s">
        <v>5515</v>
      </c>
    </row>
    <row r="393" spans="1:65" s="2" customFormat="1" ht="16.5" customHeight="1" x14ac:dyDescent="0.15">
      <c r="A393" s="35"/>
      <c r="B393" s="141"/>
      <c r="C393" s="271" t="s">
        <v>1931</v>
      </c>
      <c r="D393" s="172" t="s">
        <v>274</v>
      </c>
      <c r="E393" s="173" t="s">
        <v>5516</v>
      </c>
      <c r="F393" s="174" t="s">
        <v>5517</v>
      </c>
      <c r="G393" s="175" t="s">
        <v>2913</v>
      </c>
      <c r="H393" s="176">
        <v>4</v>
      </c>
      <c r="I393" s="177"/>
      <c r="J393" s="176">
        <f>ROUND(I393*H393,2)</f>
        <v>0</v>
      </c>
      <c r="K393" s="178"/>
      <c r="L393" s="36"/>
      <c r="M393" s="179" t="s">
        <v>1</v>
      </c>
      <c r="N393" s="180" t="s">
        <v>41</v>
      </c>
      <c r="O393" s="61"/>
      <c r="P393" s="181">
        <f>O393*H393</f>
        <v>0</v>
      </c>
      <c r="Q393" s="181">
        <v>0</v>
      </c>
      <c r="R393" s="181">
        <f>Q393*H393</f>
        <v>0</v>
      </c>
      <c r="S393" s="181">
        <v>0</v>
      </c>
      <c r="T393" s="182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3" t="s">
        <v>278</v>
      </c>
      <c r="AT393" s="183" t="s">
        <v>274</v>
      </c>
      <c r="AU393" s="183" t="s">
        <v>88</v>
      </c>
      <c r="AY393" s="18" t="s">
        <v>271</v>
      </c>
      <c r="BE393" s="105">
        <f>IF(N393="základná",J393,0)</f>
        <v>0</v>
      </c>
      <c r="BF393" s="105">
        <f>IF(N393="znížená",J393,0)</f>
        <v>0</v>
      </c>
      <c r="BG393" s="105">
        <f>IF(N393="zákl. prenesená",J393,0)</f>
        <v>0</v>
      </c>
      <c r="BH393" s="105">
        <f>IF(N393="zníž. prenesená",J393,0)</f>
        <v>0</v>
      </c>
      <c r="BI393" s="105">
        <f>IF(N393="nulová",J393,0)</f>
        <v>0</v>
      </c>
      <c r="BJ393" s="18" t="s">
        <v>88</v>
      </c>
      <c r="BK393" s="105">
        <f>ROUND(I393*H393,2)</f>
        <v>0</v>
      </c>
      <c r="BL393" s="18" t="s">
        <v>278</v>
      </c>
      <c r="BM393" s="183" t="s">
        <v>5518</v>
      </c>
    </row>
    <row r="394" spans="1:65" s="2" customFormat="1" ht="16.5" customHeight="1" x14ac:dyDescent="0.15">
      <c r="A394" s="35"/>
      <c r="B394" s="141"/>
      <c r="C394" s="271" t="s">
        <v>1940</v>
      </c>
      <c r="D394" s="172" t="s">
        <v>274</v>
      </c>
      <c r="E394" s="173" t="s">
        <v>5519</v>
      </c>
      <c r="F394" s="174" t="s">
        <v>5520</v>
      </c>
      <c r="G394" s="175" t="s">
        <v>2913</v>
      </c>
      <c r="H394" s="176">
        <v>7</v>
      </c>
      <c r="I394" s="177"/>
      <c r="J394" s="176">
        <f>ROUND(I394*H394,2)</f>
        <v>0</v>
      </c>
      <c r="K394" s="178"/>
      <c r="L394" s="36"/>
      <c r="M394" s="179" t="s">
        <v>1</v>
      </c>
      <c r="N394" s="180" t="s">
        <v>41</v>
      </c>
      <c r="O394" s="61"/>
      <c r="P394" s="181">
        <f>O394*H394</f>
        <v>0</v>
      </c>
      <c r="Q394" s="181">
        <v>0</v>
      </c>
      <c r="R394" s="181">
        <f>Q394*H394</f>
        <v>0</v>
      </c>
      <c r="S394" s="181">
        <v>0</v>
      </c>
      <c r="T394" s="182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183" t="s">
        <v>278</v>
      </c>
      <c r="AT394" s="183" t="s">
        <v>274</v>
      </c>
      <c r="AU394" s="183" t="s">
        <v>88</v>
      </c>
      <c r="AY394" s="18" t="s">
        <v>271</v>
      </c>
      <c r="BE394" s="105">
        <f>IF(N394="základná",J394,0)</f>
        <v>0</v>
      </c>
      <c r="BF394" s="105">
        <f>IF(N394="znížená",J394,0)</f>
        <v>0</v>
      </c>
      <c r="BG394" s="105">
        <f>IF(N394="zákl. prenesená",J394,0)</f>
        <v>0</v>
      </c>
      <c r="BH394" s="105">
        <f>IF(N394="zníž. prenesená",J394,0)</f>
        <v>0</v>
      </c>
      <c r="BI394" s="105">
        <f>IF(N394="nulová",J394,0)</f>
        <v>0</v>
      </c>
      <c r="BJ394" s="18" t="s">
        <v>88</v>
      </c>
      <c r="BK394" s="105">
        <f>ROUND(I394*H394,2)</f>
        <v>0</v>
      </c>
      <c r="BL394" s="18" t="s">
        <v>278</v>
      </c>
      <c r="BM394" s="183" t="s">
        <v>5521</v>
      </c>
    </row>
    <row r="395" spans="1:65" s="12" customFormat="1" ht="22.9" customHeight="1" x14ac:dyDescent="0.15">
      <c r="B395" s="159"/>
      <c r="C395" s="288"/>
      <c r="D395" s="160" t="s">
        <v>74</v>
      </c>
      <c r="E395" s="170" t="s">
        <v>2966</v>
      </c>
      <c r="F395" s="170" t="s">
        <v>2955</v>
      </c>
      <c r="I395" s="162"/>
      <c r="J395" s="171">
        <f>BK395</f>
        <v>0</v>
      </c>
      <c r="L395" s="159"/>
      <c r="M395" s="164"/>
      <c r="N395" s="165"/>
      <c r="O395" s="165"/>
      <c r="P395" s="166">
        <f>SUM(P396:P397)</f>
        <v>0</v>
      </c>
      <c r="Q395" s="165"/>
      <c r="R395" s="166">
        <f>SUM(R396:R397)</f>
        <v>0</v>
      </c>
      <c r="S395" s="165"/>
      <c r="T395" s="167">
        <f>SUM(T396:T397)</f>
        <v>0</v>
      </c>
      <c r="AR395" s="160" t="s">
        <v>82</v>
      </c>
      <c r="AT395" s="168" t="s">
        <v>74</v>
      </c>
      <c r="AU395" s="168" t="s">
        <v>82</v>
      </c>
      <c r="AY395" s="160" t="s">
        <v>271</v>
      </c>
      <c r="BK395" s="169">
        <f>SUM(BK396:BK397)</f>
        <v>0</v>
      </c>
    </row>
    <row r="396" spans="1:65" s="2" customFormat="1" ht="21.75" customHeight="1" x14ac:dyDescent="0.15">
      <c r="A396" s="35"/>
      <c r="B396" s="141"/>
      <c r="C396" s="271" t="s">
        <v>1946</v>
      </c>
      <c r="D396" s="172" t="s">
        <v>274</v>
      </c>
      <c r="E396" s="173" t="s">
        <v>5522</v>
      </c>
      <c r="F396" s="174" t="s">
        <v>5523</v>
      </c>
      <c r="G396" s="175" t="s">
        <v>277</v>
      </c>
      <c r="H396" s="176">
        <v>16</v>
      </c>
      <c r="I396" s="177"/>
      <c r="J396" s="176">
        <f>ROUND(I396*H396,2)</f>
        <v>0</v>
      </c>
      <c r="K396" s="178"/>
      <c r="L396" s="36"/>
      <c r="M396" s="179" t="s">
        <v>1</v>
      </c>
      <c r="N396" s="180" t="s">
        <v>41</v>
      </c>
      <c r="O396" s="61"/>
      <c r="P396" s="181">
        <f>O396*H396</f>
        <v>0</v>
      </c>
      <c r="Q396" s="181">
        <v>0</v>
      </c>
      <c r="R396" s="181">
        <f>Q396*H396</f>
        <v>0</v>
      </c>
      <c r="S396" s="181">
        <v>0</v>
      </c>
      <c r="T396" s="182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183" t="s">
        <v>278</v>
      </c>
      <c r="AT396" s="183" t="s">
        <v>274</v>
      </c>
      <c r="AU396" s="183" t="s">
        <v>88</v>
      </c>
      <c r="AY396" s="18" t="s">
        <v>271</v>
      </c>
      <c r="BE396" s="105">
        <f>IF(N396="základná",J396,0)</f>
        <v>0</v>
      </c>
      <c r="BF396" s="105">
        <f>IF(N396="znížená",J396,0)</f>
        <v>0</v>
      </c>
      <c r="BG396" s="105">
        <f>IF(N396="zákl. prenesená",J396,0)</f>
        <v>0</v>
      </c>
      <c r="BH396" s="105">
        <f>IF(N396="zníž. prenesená",J396,0)</f>
        <v>0</v>
      </c>
      <c r="BI396" s="105">
        <f>IF(N396="nulová",J396,0)</f>
        <v>0</v>
      </c>
      <c r="BJ396" s="18" t="s">
        <v>88</v>
      </c>
      <c r="BK396" s="105">
        <f>ROUND(I396*H396,2)</f>
        <v>0</v>
      </c>
      <c r="BL396" s="18" t="s">
        <v>278</v>
      </c>
      <c r="BM396" s="183" t="s">
        <v>5524</v>
      </c>
    </row>
    <row r="397" spans="1:65" s="2" customFormat="1" ht="16.5" customHeight="1" x14ac:dyDescent="0.15">
      <c r="A397" s="35"/>
      <c r="B397" s="141"/>
      <c r="C397" s="271" t="s">
        <v>1952</v>
      </c>
      <c r="D397" s="172" t="s">
        <v>274</v>
      </c>
      <c r="E397" s="173" t="s">
        <v>5525</v>
      </c>
      <c r="F397" s="174" t="s">
        <v>2965</v>
      </c>
      <c r="G397" s="175" t="s">
        <v>2862</v>
      </c>
      <c r="H397" s="176">
        <v>1</v>
      </c>
      <c r="I397" s="177"/>
      <c r="J397" s="176">
        <f>ROUND(I397*H397,2)</f>
        <v>0</v>
      </c>
      <c r="K397" s="178"/>
      <c r="L397" s="36"/>
      <c r="M397" s="179" t="s">
        <v>1</v>
      </c>
      <c r="N397" s="180" t="s">
        <v>41</v>
      </c>
      <c r="O397" s="61"/>
      <c r="P397" s="181">
        <f>O397*H397</f>
        <v>0</v>
      </c>
      <c r="Q397" s="181">
        <v>0</v>
      </c>
      <c r="R397" s="181">
        <f>Q397*H397</f>
        <v>0</v>
      </c>
      <c r="S397" s="181">
        <v>0</v>
      </c>
      <c r="T397" s="182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83" t="s">
        <v>278</v>
      </c>
      <c r="AT397" s="183" t="s">
        <v>274</v>
      </c>
      <c r="AU397" s="183" t="s">
        <v>88</v>
      </c>
      <c r="AY397" s="18" t="s">
        <v>271</v>
      </c>
      <c r="BE397" s="105">
        <f>IF(N397="základná",J397,0)</f>
        <v>0</v>
      </c>
      <c r="BF397" s="105">
        <f>IF(N397="znížená",J397,0)</f>
        <v>0</v>
      </c>
      <c r="BG397" s="105">
        <f>IF(N397="zákl. prenesená",J397,0)</f>
        <v>0</v>
      </c>
      <c r="BH397" s="105">
        <f>IF(N397="zníž. prenesená",J397,0)</f>
        <v>0</v>
      </c>
      <c r="BI397" s="105">
        <f>IF(N397="nulová",J397,0)</f>
        <v>0</v>
      </c>
      <c r="BJ397" s="18" t="s">
        <v>88</v>
      </c>
      <c r="BK397" s="105">
        <f>ROUND(I397*H397,2)</f>
        <v>0</v>
      </c>
      <c r="BL397" s="18" t="s">
        <v>278</v>
      </c>
      <c r="BM397" s="183" t="s">
        <v>5526</v>
      </c>
    </row>
    <row r="398" spans="1:65" s="12" customFormat="1" ht="25.9" customHeight="1" x14ac:dyDescent="0.15">
      <c r="B398" s="159"/>
      <c r="C398" s="288"/>
      <c r="D398" s="160" t="s">
        <v>74</v>
      </c>
      <c r="E398" s="161" t="s">
        <v>3146</v>
      </c>
      <c r="F398" s="161" t="s">
        <v>3111</v>
      </c>
      <c r="I398" s="162"/>
      <c r="J398" s="163">
        <f>BK398</f>
        <v>0</v>
      </c>
      <c r="L398" s="159"/>
      <c r="M398" s="164"/>
      <c r="N398" s="165"/>
      <c r="O398" s="165"/>
      <c r="P398" s="166">
        <f>P399+P400+P404+P409</f>
        <v>0</v>
      </c>
      <c r="Q398" s="165"/>
      <c r="R398" s="166">
        <f>R399+R400+R404+R409</f>
        <v>0</v>
      </c>
      <c r="S398" s="165"/>
      <c r="T398" s="167">
        <f>T399+T400+T404+T409</f>
        <v>0</v>
      </c>
      <c r="AR398" s="160" t="s">
        <v>82</v>
      </c>
      <c r="AT398" s="168" t="s">
        <v>74</v>
      </c>
      <c r="AU398" s="168" t="s">
        <v>75</v>
      </c>
      <c r="AY398" s="160" t="s">
        <v>271</v>
      </c>
      <c r="BK398" s="169">
        <f>BK399+BK400+BK404+BK409</f>
        <v>0</v>
      </c>
    </row>
    <row r="399" spans="1:65" s="2" customFormat="1" ht="21.75" customHeight="1" x14ac:dyDescent="0.15">
      <c r="A399" s="35"/>
      <c r="B399" s="141"/>
      <c r="C399" s="271" t="s">
        <v>1958</v>
      </c>
      <c r="D399" s="172" t="s">
        <v>274</v>
      </c>
      <c r="E399" s="173" t="s">
        <v>3112</v>
      </c>
      <c r="F399" s="174" t="s">
        <v>3113</v>
      </c>
      <c r="G399" s="175" t="s">
        <v>302</v>
      </c>
      <c r="H399" s="176">
        <v>17</v>
      </c>
      <c r="I399" s="177"/>
      <c r="J399" s="176">
        <f>ROUND(I399*H399,2)</f>
        <v>0</v>
      </c>
      <c r="K399" s="178"/>
      <c r="L399" s="36"/>
      <c r="M399" s="179" t="s">
        <v>1</v>
      </c>
      <c r="N399" s="180" t="s">
        <v>41</v>
      </c>
      <c r="O399" s="61"/>
      <c r="P399" s="181">
        <f>O399*H399</f>
        <v>0</v>
      </c>
      <c r="Q399" s="181">
        <v>0</v>
      </c>
      <c r="R399" s="181">
        <f>Q399*H399</f>
        <v>0</v>
      </c>
      <c r="S399" s="181">
        <v>0</v>
      </c>
      <c r="T399" s="182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83" t="s">
        <v>278</v>
      </c>
      <c r="AT399" s="183" t="s">
        <v>274</v>
      </c>
      <c r="AU399" s="183" t="s">
        <v>82</v>
      </c>
      <c r="AY399" s="18" t="s">
        <v>271</v>
      </c>
      <c r="BE399" s="105">
        <f>IF(N399="základná",J399,0)</f>
        <v>0</v>
      </c>
      <c r="BF399" s="105">
        <f>IF(N399="znížená",J399,0)</f>
        <v>0</v>
      </c>
      <c r="BG399" s="105">
        <f>IF(N399="zákl. prenesená",J399,0)</f>
        <v>0</v>
      </c>
      <c r="BH399" s="105">
        <f>IF(N399="zníž. prenesená",J399,0)</f>
        <v>0</v>
      </c>
      <c r="BI399" s="105">
        <f>IF(N399="nulová",J399,0)</f>
        <v>0</v>
      </c>
      <c r="BJ399" s="18" t="s">
        <v>88</v>
      </c>
      <c r="BK399" s="105">
        <f>ROUND(I399*H399,2)</f>
        <v>0</v>
      </c>
      <c r="BL399" s="18" t="s">
        <v>278</v>
      </c>
      <c r="BM399" s="183" t="s">
        <v>5527</v>
      </c>
    </row>
    <row r="400" spans="1:65" s="12" customFormat="1" ht="22.9" customHeight="1" x14ac:dyDescent="0.15">
      <c r="B400" s="159"/>
      <c r="C400" s="288"/>
      <c r="D400" s="160" t="s">
        <v>74</v>
      </c>
      <c r="E400" s="170" t="s">
        <v>3110</v>
      </c>
      <c r="F400" s="170" t="s">
        <v>3087</v>
      </c>
      <c r="I400" s="162"/>
      <c r="J400" s="171">
        <f>BK400</f>
        <v>0</v>
      </c>
      <c r="L400" s="159"/>
      <c r="M400" s="164"/>
      <c r="N400" s="165"/>
      <c r="O400" s="165"/>
      <c r="P400" s="166">
        <f>SUM(P401:P403)</f>
        <v>0</v>
      </c>
      <c r="Q400" s="165"/>
      <c r="R400" s="166">
        <f>SUM(R401:R403)</f>
        <v>0</v>
      </c>
      <c r="S400" s="165"/>
      <c r="T400" s="167">
        <f>SUM(T401:T403)</f>
        <v>0</v>
      </c>
      <c r="AR400" s="160" t="s">
        <v>82</v>
      </c>
      <c r="AT400" s="168" t="s">
        <v>74</v>
      </c>
      <c r="AU400" s="168" t="s">
        <v>82</v>
      </c>
      <c r="AY400" s="160" t="s">
        <v>271</v>
      </c>
      <c r="BK400" s="169">
        <f>SUM(BK401:BK403)</f>
        <v>0</v>
      </c>
    </row>
    <row r="401" spans="1:65" s="2" customFormat="1" ht="16.5" customHeight="1" x14ac:dyDescent="0.15">
      <c r="A401" s="35"/>
      <c r="B401" s="141"/>
      <c r="C401" s="271" t="s">
        <v>1964</v>
      </c>
      <c r="D401" s="172" t="s">
        <v>274</v>
      </c>
      <c r="E401" s="173" t="s">
        <v>3091</v>
      </c>
      <c r="F401" s="174" t="s">
        <v>3092</v>
      </c>
      <c r="G401" s="175" t="s">
        <v>302</v>
      </c>
      <c r="H401" s="176">
        <v>2</v>
      </c>
      <c r="I401" s="177"/>
      <c r="J401" s="176">
        <f>ROUND(I401*H401,2)</f>
        <v>0</v>
      </c>
      <c r="K401" s="178"/>
      <c r="L401" s="36"/>
      <c r="M401" s="179" t="s">
        <v>1</v>
      </c>
      <c r="N401" s="180" t="s">
        <v>41</v>
      </c>
      <c r="O401" s="61"/>
      <c r="P401" s="181">
        <f>O401*H401</f>
        <v>0</v>
      </c>
      <c r="Q401" s="181">
        <v>0</v>
      </c>
      <c r="R401" s="181">
        <f>Q401*H401</f>
        <v>0</v>
      </c>
      <c r="S401" s="181">
        <v>0</v>
      </c>
      <c r="T401" s="182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83" t="s">
        <v>278</v>
      </c>
      <c r="AT401" s="183" t="s">
        <v>274</v>
      </c>
      <c r="AU401" s="183" t="s">
        <v>88</v>
      </c>
      <c r="AY401" s="18" t="s">
        <v>271</v>
      </c>
      <c r="BE401" s="105">
        <f>IF(N401="základná",J401,0)</f>
        <v>0</v>
      </c>
      <c r="BF401" s="105">
        <f>IF(N401="znížená",J401,0)</f>
        <v>0</v>
      </c>
      <c r="BG401" s="105">
        <f>IF(N401="zákl. prenesená",J401,0)</f>
        <v>0</v>
      </c>
      <c r="BH401" s="105">
        <f>IF(N401="zníž. prenesená",J401,0)</f>
        <v>0</v>
      </c>
      <c r="BI401" s="105">
        <f>IF(N401="nulová",J401,0)</f>
        <v>0</v>
      </c>
      <c r="BJ401" s="18" t="s">
        <v>88</v>
      </c>
      <c r="BK401" s="105">
        <f>ROUND(I401*H401,2)</f>
        <v>0</v>
      </c>
      <c r="BL401" s="18" t="s">
        <v>278</v>
      </c>
      <c r="BM401" s="183" t="s">
        <v>5528</v>
      </c>
    </row>
    <row r="402" spans="1:65" s="2" customFormat="1" ht="16.5" customHeight="1" x14ac:dyDescent="0.15">
      <c r="A402" s="35"/>
      <c r="B402" s="141"/>
      <c r="C402" s="271" t="s">
        <v>1970</v>
      </c>
      <c r="D402" s="172" t="s">
        <v>274</v>
      </c>
      <c r="E402" s="173" t="s">
        <v>3119</v>
      </c>
      <c r="F402" s="174" t="s">
        <v>3120</v>
      </c>
      <c r="G402" s="175" t="s">
        <v>302</v>
      </c>
      <c r="H402" s="176">
        <v>2</v>
      </c>
      <c r="I402" s="177"/>
      <c r="J402" s="176">
        <f>ROUND(I402*H402,2)</f>
        <v>0</v>
      </c>
      <c r="K402" s="178"/>
      <c r="L402" s="36"/>
      <c r="M402" s="179" t="s">
        <v>1</v>
      </c>
      <c r="N402" s="180" t="s">
        <v>41</v>
      </c>
      <c r="O402" s="61"/>
      <c r="P402" s="181">
        <f>O402*H402</f>
        <v>0</v>
      </c>
      <c r="Q402" s="181">
        <v>0</v>
      </c>
      <c r="R402" s="181">
        <f>Q402*H402</f>
        <v>0</v>
      </c>
      <c r="S402" s="181">
        <v>0</v>
      </c>
      <c r="T402" s="182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83" t="s">
        <v>278</v>
      </c>
      <c r="AT402" s="183" t="s">
        <v>274</v>
      </c>
      <c r="AU402" s="183" t="s">
        <v>88</v>
      </c>
      <c r="AY402" s="18" t="s">
        <v>271</v>
      </c>
      <c r="BE402" s="105">
        <f>IF(N402="základná",J402,0)</f>
        <v>0</v>
      </c>
      <c r="BF402" s="105">
        <f>IF(N402="znížená",J402,0)</f>
        <v>0</v>
      </c>
      <c r="BG402" s="105">
        <f>IF(N402="zákl. prenesená",J402,0)</f>
        <v>0</v>
      </c>
      <c r="BH402" s="105">
        <f>IF(N402="zníž. prenesená",J402,0)</f>
        <v>0</v>
      </c>
      <c r="BI402" s="105">
        <f>IF(N402="nulová",J402,0)</f>
        <v>0</v>
      </c>
      <c r="BJ402" s="18" t="s">
        <v>88</v>
      </c>
      <c r="BK402" s="105">
        <f>ROUND(I402*H402,2)</f>
        <v>0</v>
      </c>
      <c r="BL402" s="18" t="s">
        <v>278</v>
      </c>
      <c r="BM402" s="183" t="s">
        <v>5529</v>
      </c>
    </row>
    <row r="403" spans="1:65" s="2" customFormat="1" ht="16.5" customHeight="1" x14ac:dyDescent="0.15">
      <c r="A403" s="35"/>
      <c r="B403" s="141"/>
      <c r="C403" s="271" t="s">
        <v>1975</v>
      </c>
      <c r="D403" s="172" t="s">
        <v>274</v>
      </c>
      <c r="E403" s="173" t="s">
        <v>3122</v>
      </c>
      <c r="F403" s="174" t="s">
        <v>3123</v>
      </c>
      <c r="G403" s="175" t="s">
        <v>302</v>
      </c>
      <c r="H403" s="176">
        <v>5</v>
      </c>
      <c r="I403" s="177"/>
      <c r="J403" s="176">
        <f>ROUND(I403*H403,2)</f>
        <v>0</v>
      </c>
      <c r="K403" s="178"/>
      <c r="L403" s="36"/>
      <c r="M403" s="179" t="s">
        <v>1</v>
      </c>
      <c r="N403" s="180" t="s">
        <v>41</v>
      </c>
      <c r="O403" s="61"/>
      <c r="P403" s="181">
        <f>O403*H403</f>
        <v>0</v>
      </c>
      <c r="Q403" s="181">
        <v>0</v>
      </c>
      <c r="R403" s="181">
        <f>Q403*H403</f>
        <v>0</v>
      </c>
      <c r="S403" s="181">
        <v>0</v>
      </c>
      <c r="T403" s="182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83" t="s">
        <v>278</v>
      </c>
      <c r="AT403" s="183" t="s">
        <v>274</v>
      </c>
      <c r="AU403" s="183" t="s">
        <v>88</v>
      </c>
      <c r="AY403" s="18" t="s">
        <v>271</v>
      </c>
      <c r="BE403" s="105">
        <f>IF(N403="základná",J403,0)</f>
        <v>0</v>
      </c>
      <c r="BF403" s="105">
        <f>IF(N403="znížená",J403,0)</f>
        <v>0</v>
      </c>
      <c r="BG403" s="105">
        <f>IF(N403="zákl. prenesená",J403,0)</f>
        <v>0</v>
      </c>
      <c r="BH403" s="105">
        <f>IF(N403="zníž. prenesená",J403,0)</f>
        <v>0</v>
      </c>
      <c r="BI403" s="105">
        <f>IF(N403="nulová",J403,0)</f>
        <v>0</v>
      </c>
      <c r="BJ403" s="18" t="s">
        <v>88</v>
      </c>
      <c r="BK403" s="105">
        <f>ROUND(I403*H403,2)</f>
        <v>0</v>
      </c>
      <c r="BL403" s="18" t="s">
        <v>278</v>
      </c>
      <c r="BM403" s="183" t="s">
        <v>5530</v>
      </c>
    </row>
    <row r="404" spans="1:65" s="12" customFormat="1" ht="22.9" customHeight="1" x14ac:dyDescent="0.15">
      <c r="B404" s="159"/>
      <c r="C404" s="288"/>
      <c r="D404" s="160" t="s">
        <v>74</v>
      </c>
      <c r="E404" s="170" t="s">
        <v>2944</v>
      </c>
      <c r="F404" s="170" t="s">
        <v>2945</v>
      </c>
      <c r="I404" s="162"/>
      <c r="J404" s="171">
        <f>BK404</f>
        <v>0</v>
      </c>
      <c r="L404" s="159"/>
      <c r="M404" s="164"/>
      <c r="N404" s="165"/>
      <c r="O404" s="165"/>
      <c r="P404" s="166">
        <f>SUM(P405:P408)</f>
        <v>0</v>
      </c>
      <c r="Q404" s="165"/>
      <c r="R404" s="166">
        <f>SUM(R405:R408)</f>
        <v>0</v>
      </c>
      <c r="S404" s="165"/>
      <c r="T404" s="167">
        <f>SUM(T405:T408)</f>
        <v>0</v>
      </c>
      <c r="AR404" s="160" t="s">
        <v>82</v>
      </c>
      <c r="AT404" s="168" t="s">
        <v>74</v>
      </c>
      <c r="AU404" s="168" t="s">
        <v>82</v>
      </c>
      <c r="AY404" s="160" t="s">
        <v>271</v>
      </c>
      <c r="BK404" s="169">
        <f>SUM(BK405:BK408)</f>
        <v>0</v>
      </c>
    </row>
    <row r="405" spans="1:65" s="2" customFormat="1" ht="16.5" customHeight="1" x14ac:dyDescent="0.15">
      <c r="A405" s="35"/>
      <c r="B405" s="141"/>
      <c r="C405" s="271" t="s">
        <v>1980</v>
      </c>
      <c r="D405" s="172" t="s">
        <v>274</v>
      </c>
      <c r="E405" s="173" t="s">
        <v>5531</v>
      </c>
      <c r="F405" s="174" t="s">
        <v>5532</v>
      </c>
      <c r="G405" s="175" t="s">
        <v>2913</v>
      </c>
      <c r="H405" s="176">
        <v>9</v>
      </c>
      <c r="I405" s="177"/>
      <c r="J405" s="176">
        <f>ROUND(I405*H405,2)</f>
        <v>0</v>
      </c>
      <c r="K405" s="178"/>
      <c r="L405" s="36"/>
      <c r="M405" s="179" t="s">
        <v>1</v>
      </c>
      <c r="N405" s="180" t="s">
        <v>41</v>
      </c>
      <c r="O405" s="61"/>
      <c r="P405" s="181">
        <f>O405*H405</f>
        <v>0</v>
      </c>
      <c r="Q405" s="181">
        <v>0</v>
      </c>
      <c r="R405" s="181">
        <f>Q405*H405</f>
        <v>0</v>
      </c>
      <c r="S405" s="181">
        <v>0</v>
      </c>
      <c r="T405" s="182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83" t="s">
        <v>278</v>
      </c>
      <c r="AT405" s="183" t="s">
        <v>274</v>
      </c>
      <c r="AU405" s="183" t="s">
        <v>88</v>
      </c>
      <c r="AY405" s="18" t="s">
        <v>271</v>
      </c>
      <c r="BE405" s="105">
        <f>IF(N405="základná",J405,0)</f>
        <v>0</v>
      </c>
      <c r="BF405" s="105">
        <f>IF(N405="znížená",J405,0)</f>
        <v>0</v>
      </c>
      <c r="BG405" s="105">
        <f>IF(N405="zákl. prenesená",J405,0)</f>
        <v>0</v>
      </c>
      <c r="BH405" s="105">
        <f>IF(N405="zníž. prenesená",J405,0)</f>
        <v>0</v>
      </c>
      <c r="BI405" s="105">
        <f>IF(N405="nulová",J405,0)</f>
        <v>0</v>
      </c>
      <c r="BJ405" s="18" t="s">
        <v>88</v>
      </c>
      <c r="BK405" s="105">
        <f>ROUND(I405*H405,2)</f>
        <v>0</v>
      </c>
      <c r="BL405" s="18" t="s">
        <v>278</v>
      </c>
      <c r="BM405" s="183" t="s">
        <v>5533</v>
      </c>
    </row>
    <row r="406" spans="1:65" s="2" customFormat="1" ht="16.5" customHeight="1" x14ac:dyDescent="0.15">
      <c r="A406" s="35"/>
      <c r="B406" s="141"/>
      <c r="C406" s="271" t="s">
        <v>1985</v>
      </c>
      <c r="D406" s="172" t="s">
        <v>274</v>
      </c>
      <c r="E406" s="173" t="s">
        <v>5534</v>
      </c>
      <c r="F406" s="174" t="s">
        <v>3132</v>
      </c>
      <c r="G406" s="175" t="s">
        <v>2913</v>
      </c>
      <c r="H406" s="176">
        <v>9</v>
      </c>
      <c r="I406" s="177"/>
      <c r="J406" s="176">
        <f>ROUND(I406*H406,2)</f>
        <v>0</v>
      </c>
      <c r="K406" s="178"/>
      <c r="L406" s="36"/>
      <c r="M406" s="179" t="s">
        <v>1</v>
      </c>
      <c r="N406" s="180" t="s">
        <v>41</v>
      </c>
      <c r="O406" s="61"/>
      <c r="P406" s="181">
        <f>O406*H406</f>
        <v>0</v>
      </c>
      <c r="Q406" s="181">
        <v>0</v>
      </c>
      <c r="R406" s="181">
        <f>Q406*H406</f>
        <v>0</v>
      </c>
      <c r="S406" s="181">
        <v>0</v>
      </c>
      <c r="T406" s="182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3" t="s">
        <v>278</v>
      </c>
      <c r="AT406" s="183" t="s">
        <v>274</v>
      </c>
      <c r="AU406" s="183" t="s">
        <v>88</v>
      </c>
      <c r="AY406" s="18" t="s">
        <v>271</v>
      </c>
      <c r="BE406" s="105">
        <f>IF(N406="základná",J406,0)</f>
        <v>0</v>
      </c>
      <c r="BF406" s="105">
        <f>IF(N406="znížená",J406,0)</f>
        <v>0</v>
      </c>
      <c r="BG406" s="105">
        <f>IF(N406="zákl. prenesená",J406,0)</f>
        <v>0</v>
      </c>
      <c r="BH406" s="105">
        <f>IF(N406="zníž. prenesená",J406,0)</f>
        <v>0</v>
      </c>
      <c r="BI406" s="105">
        <f>IF(N406="nulová",J406,0)</f>
        <v>0</v>
      </c>
      <c r="BJ406" s="18" t="s">
        <v>88</v>
      </c>
      <c r="BK406" s="105">
        <f>ROUND(I406*H406,2)</f>
        <v>0</v>
      </c>
      <c r="BL406" s="18" t="s">
        <v>278</v>
      </c>
      <c r="BM406" s="183" t="s">
        <v>5535</v>
      </c>
    </row>
    <row r="407" spans="1:65" s="2" customFormat="1" ht="16.5" customHeight="1" x14ac:dyDescent="0.15">
      <c r="A407" s="35"/>
      <c r="B407" s="141"/>
      <c r="C407" s="271" t="s">
        <v>1990</v>
      </c>
      <c r="D407" s="172" t="s">
        <v>274</v>
      </c>
      <c r="E407" s="173" t="s">
        <v>5536</v>
      </c>
      <c r="F407" s="174" t="s">
        <v>5537</v>
      </c>
      <c r="G407" s="175" t="s">
        <v>2913</v>
      </c>
      <c r="H407" s="176">
        <v>16</v>
      </c>
      <c r="I407" s="177"/>
      <c r="J407" s="176">
        <f>ROUND(I407*H407,2)</f>
        <v>0</v>
      </c>
      <c r="K407" s="178"/>
      <c r="L407" s="36"/>
      <c r="M407" s="179" t="s">
        <v>1</v>
      </c>
      <c r="N407" s="180" t="s">
        <v>41</v>
      </c>
      <c r="O407" s="61"/>
      <c r="P407" s="181">
        <f>O407*H407</f>
        <v>0</v>
      </c>
      <c r="Q407" s="181">
        <v>0</v>
      </c>
      <c r="R407" s="181">
        <f>Q407*H407</f>
        <v>0</v>
      </c>
      <c r="S407" s="181">
        <v>0</v>
      </c>
      <c r="T407" s="182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83" t="s">
        <v>278</v>
      </c>
      <c r="AT407" s="183" t="s">
        <v>274</v>
      </c>
      <c r="AU407" s="183" t="s">
        <v>88</v>
      </c>
      <c r="AY407" s="18" t="s">
        <v>271</v>
      </c>
      <c r="BE407" s="105">
        <f>IF(N407="základná",J407,0)</f>
        <v>0</v>
      </c>
      <c r="BF407" s="105">
        <f>IF(N407="znížená",J407,0)</f>
        <v>0</v>
      </c>
      <c r="BG407" s="105">
        <f>IF(N407="zákl. prenesená",J407,0)</f>
        <v>0</v>
      </c>
      <c r="BH407" s="105">
        <f>IF(N407="zníž. prenesená",J407,0)</f>
        <v>0</v>
      </c>
      <c r="BI407" s="105">
        <f>IF(N407="nulová",J407,0)</f>
        <v>0</v>
      </c>
      <c r="BJ407" s="18" t="s">
        <v>88</v>
      </c>
      <c r="BK407" s="105">
        <f>ROUND(I407*H407,2)</f>
        <v>0</v>
      </c>
      <c r="BL407" s="18" t="s">
        <v>278</v>
      </c>
      <c r="BM407" s="183" t="s">
        <v>5538</v>
      </c>
    </row>
    <row r="408" spans="1:65" s="2" customFormat="1" ht="16.5" customHeight="1" x14ac:dyDescent="0.15">
      <c r="A408" s="35"/>
      <c r="B408" s="141"/>
      <c r="C408" s="271" t="s">
        <v>1995</v>
      </c>
      <c r="D408" s="172" t="s">
        <v>274</v>
      </c>
      <c r="E408" s="173" t="s">
        <v>3137</v>
      </c>
      <c r="F408" s="174" t="s">
        <v>3138</v>
      </c>
      <c r="G408" s="175" t="s">
        <v>3139</v>
      </c>
      <c r="H408" s="176">
        <v>2</v>
      </c>
      <c r="I408" s="177"/>
      <c r="J408" s="176">
        <f>ROUND(I408*H408,2)</f>
        <v>0</v>
      </c>
      <c r="K408" s="178"/>
      <c r="L408" s="36"/>
      <c r="M408" s="179" t="s">
        <v>1</v>
      </c>
      <c r="N408" s="180" t="s">
        <v>41</v>
      </c>
      <c r="O408" s="61"/>
      <c r="P408" s="181">
        <f>O408*H408</f>
        <v>0</v>
      </c>
      <c r="Q408" s="181">
        <v>0</v>
      </c>
      <c r="R408" s="181">
        <f>Q408*H408</f>
        <v>0</v>
      </c>
      <c r="S408" s="181">
        <v>0</v>
      </c>
      <c r="T408" s="182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83" t="s">
        <v>278</v>
      </c>
      <c r="AT408" s="183" t="s">
        <v>274</v>
      </c>
      <c r="AU408" s="183" t="s">
        <v>88</v>
      </c>
      <c r="AY408" s="18" t="s">
        <v>271</v>
      </c>
      <c r="BE408" s="105">
        <f>IF(N408="základná",J408,0)</f>
        <v>0</v>
      </c>
      <c r="BF408" s="105">
        <f>IF(N408="znížená",J408,0)</f>
        <v>0</v>
      </c>
      <c r="BG408" s="105">
        <f>IF(N408="zákl. prenesená",J408,0)</f>
        <v>0</v>
      </c>
      <c r="BH408" s="105">
        <f>IF(N408="zníž. prenesená",J408,0)</f>
        <v>0</v>
      </c>
      <c r="BI408" s="105">
        <f>IF(N408="nulová",J408,0)</f>
        <v>0</v>
      </c>
      <c r="BJ408" s="18" t="s">
        <v>88</v>
      </c>
      <c r="BK408" s="105">
        <f>ROUND(I408*H408,2)</f>
        <v>0</v>
      </c>
      <c r="BL408" s="18" t="s">
        <v>278</v>
      </c>
      <c r="BM408" s="183" t="s">
        <v>5539</v>
      </c>
    </row>
    <row r="409" spans="1:65" s="12" customFormat="1" ht="22.9" customHeight="1" x14ac:dyDescent="0.15">
      <c r="B409" s="159"/>
      <c r="C409" s="288"/>
      <c r="D409" s="160" t="s">
        <v>74</v>
      </c>
      <c r="E409" s="170" t="s">
        <v>2966</v>
      </c>
      <c r="F409" s="170" t="s">
        <v>2955</v>
      </c>
      <c r="I409" s="162"/>
      <c r="J409" s="171">
        <f>BK409</f>
        <v>0</v>
      </c>
      <c r="L409" s="159"/>
      <c r="M409" s="164"/>
      <c r="N409" s="165"/>
      <c r="O409" s="165"/>
      <c r="P409" s="166">
        <f>SUM(P410:P411)</f>
        <v>0</v>
      </c>
      <c r="Q409" s="165"/>
      <c r="R409" s="166">
        <f>SUM(R410:R411)</f>
        <v>0</v>
      </c>
      <c r="S409" s="165"/>
      <c r="T409" s="167">
        <f>SUM(T410:T411)</f>
        <v>0</v>
      </c>
      <c r="AR409" s="160" t="s">
        <v>82</v>
      </c>
      <c r="AT409" s="168" t="s">
        <v>74</v>
      </c>
      <c r="AU409" s="168" t="s">
        <v>82</v>
      </c>
      <c r="AY409" s="160" t="s">
        <v>271</v>
      </c>
      <c r="BK409" s="169">
        <f>SUM(BK410:BK411)</f>
        <v>0</v>
      </c>
    </row>
    <row r="410" spans="1:65" s="2" customFormat="1" ht="16.5" customHeight="1" x14ac:dyDescent="0.15">
      <c r="A410" s="35"/>
      <c r="B410" s="141"/>
      <c r="C410" s="271" t="s">
        <v>2000</v>
      </c>
      <c r="D410" s="172" t="s">
        <v>274</v>
      </c>
      <c r="E410" s="173" t="s">
        <v>5540</v>
      </c>
      <c r="F410" s="174" t="s">
        <v>5541</v>
      </c>
      <c r="G410" s="175" t="s">
        <v>277</v>
      </c>
      <c r="H410" s="176">
        <v>7</v>
      </c>
      <c r="I410" s="177"/>
      <c r="J410" s="176">
        <f>ROUND(I410*H410,2)</f>
        <v>0</v>
      </c>
      <c r="K410" s="178"/>
      <c r="L410" s="36"/>
      <c r="M410" s="179" t="s">
        <v>1</v>
      </c>
      <c r="N410" s="180" t="s">
        <v>41</v>
      </c>
      <c r="O410" s="61"/>
      <c r="P410" s="181">
        <f>O410*H410</f>
        <v>0</v>
      </c>
      <c r="Q410" s="181">
        <v>0</v>
      </c>
      <c r="R410" s="181">
        <f>Q410*H410</f>
        <v>0</v>
      </c>
      <c r="S410" s="181">
        <v>0</v>
      </c>
      <c r="T410" s="182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83" t="s">
        <v>278</v>
      </c>
      <c r="AT410" s="183" t="s">
        <v>274</v>
      </c>
      <c r="AU410" s="183" t="s">
        <v>88</v>
      </c>
      <c r="AY410" s="18" t="s">
        <v>271</v>
      </c>
      <c r="BE410" s="105">
        <f>IF(N410="základná",J410,0)</f>
        <v>0</v>
      </c>
      <c r="BF410" s="105">
        <f>IF(N410="znížená",J410,0)</f>
        <v>0</v>
      </c>
      <c r="BG410" s="105">
        <f>IF(N410="zákl. prenesená",J410,0)</f>
        <v>0</v>
      </c>
      <c r="BH410" s="105">
        <f>IF(N410="zníž. prenesená",J410,0)</f>
        <v>0</v>
      </c>
      <c r="BI410" s="105">
        <f>IF(N410="nulová",J410,0)</f>
        <v>0</v>
      </c>
      <c r="BJ410" s="18" t="s">
        <v>88</v>
      </c>
      <c r="BK410" s="105">
        <f>ROUND(I410*H410,2)</f>
        <v>0</v>
      </c>
      <c r="BL410" s="18" t="s">
        <v>278</v>
      </c>
      <c r="BM410" s="183" t="s">
        <v>5542</v>
      </c>
    </row>
    <row r="411" spans="1:65" s="2" customFormat="1" ht="16.5" customHeight="1" x14ac:dyDescent="0.15">
      <c r="A411" s="35"/>
      <c r="B411" s="141"/>
      <c r="C411" s="271" t="s">
        <v>2005</v>
      </c>
      <c r="D411" s="172" t="s">
        <v>274</v>
      </c>
      <c r="E411" s="173" t="s">
        <v>3144</v>
      </c>
      <c r="F411" s="174" t="s">
        <v>2965</v>
      </c>
      <c r="G411" s="175" t="s">
        <v>2862</v>
      </c>
      <c r="H411" s="176">
        <v>1</v>
      </c>
      <c r="I411" s="177"/>
      <c r="J411" s="176">
        <f>ROUND(I411*H411,2)</f>
        <v>0</v>
      </c>
      <c r="K411" s="178"/>
      <c r="L411" s="36"/>
      <c r="M411" s="179" t="s">
        <v>1</v>
      </c>
      <c r="N411" s="180" t="s">
        <v>41</v>
      </c>
      <c r="O411" s="61"/>
      <c r="P411" s="181">
        <f>O411*H411</f>
        <v>0</v>
      </c>
      <c r="Q411" s="181">
        <v>0</v>
      </c>
      <c r="R411" s="181">
        <f>Q411*H411</f>
        <v>0</v>
      </c>
      <c r="S411" s="181">
        <v>0</v>
      </c>
      <c r="T411" s="182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83" t="s">
        <v>278</v>
      </c>
      <c r="AT411" s="183" t="s">
        <v>274</v>
      </c>
      <c r="AU411" s="183" t="s">
        <v>88</v>
      </c>
      <c r="AY411" s="18" t="s">
        <v>271</v>
      </c>
      <c r="BE411" s="105">
        <f>IF(N411="základná",J411,0)</f>
        <v>0</v>
      </c>
      <c r="BF411" s="105">
        <f>IF(N411="znížená",J411,0)</f>
        <v>0</v>
      </c>
      <c r="BG411" s="105">
        <f>IF(N411="zákl. prenesená",J411,0)</f>
        <v>0</v>
      </c>
      <c r="BH411" s="105">
        <f>IF(N411="zníž. prenesená",J411,0)</f>
        <v>0</v>
      </c>
      <c r="BI411" s="105">
        <f>IF(N411="nulová",J411,0)</f>
        <v>0</v>
      </c>
      <c r="BJ411" s="18" t="s">
        <v>88</v>
      </c>
      <c r="BK411" s="105">
        <f>ROUND(I411*H411,2)</f>
        <v>0</v>
      </c>
      <c r="BL411" s="18" t="s">
        <v>278</v>
      </c>
      <c r="BM411" s="183" t="s">
        <v>5543</v>
      </c>
    </row>
    <row r="412" spans="1:65" s="12" customFormat="1" ht="25.9" customHeight="1" x14ac:dyDescent="0.15">
      <c r="B412" s="159"/>
      <c r="C412" s="288"/>
      <c r="D412" s="160" t="s">
        <v>74</v>
      </c>
      <c r="E412" s="161" t="s">
        <v>3161</v>
      </c>
      <c r="F412" s="161" t="s">
        <v>3147</v>
      </c>
      <c r="I412" s="162"/>
      <c r="J412" s="163">
        <f>BK412</f>
        <v>0</v>
      </c>
      <c r="L412" s="159"/>
      <c r="M412" s="164"/>
      <c r="N412" s="165"/>
      <c r="O412" s="165"/>
      <c r="P412" s="166">
        <f>P413+SUM(P414:P417)</f>
        <v>0</v>
      </c>
      <c r="Q412" s="165"/>
      <c r="R412" s="166">
        <f>R413+SUM(R414:R417)</f>
        <v>0</v>
      </c>
      <c r="S412" s="165"/>
      <c r="T412" s="167">
        <f>T413+SUM(T414:T417)</f>
        <v>0</v>
      </c>
      <c r="AR412" s="160" t="s">
        <v>82</v>
      </c>
      <c r="AT412" s="168" t="s">
        <v>74</v>
      </c>
      <c r="AU412" s="168" t="s">
        <v>75</v>
      </c>
      <c r="AY412" s="160" t="s">
        <v>271</v>
      </c>
      <c r="BK412" s="169">
        <f>BK413+SUM(BK414:BK417)</f>
        <v>0</v>
      </c>
    </row>
    <row r="413" spans="1:65" s="2" customFormat="1" ht="55.5" customHeight="1" x14ac:dyDescent="0.15">
      <c r="A413" s="35"/>
      <c r="B413" s="141"/>
      <c r="C413" s="271" t="s">
        <v>2009</v>
      </c>
      <c r="D413" s="246" t="s">
        <v>274</v>
      </c>
      <c r="E413" s="173" t="s">
        <v>3148</v>
      </c>
      <c r="F413" s="174" t="s">
        <v>3149</v>
      </c>
      <c r="G413" s="175" t="s">
        <v>302</v>
      </c>
      <c r="H413" s="176">
        <v>2</v>
      </c>
      <c r="I413" s="177"/>
      <c r="J413" s="176">
        <f>ROUND(I413*H413,2)</f>
        <v>0</v>
      </c>
      <c r="K413" s="178"/>
      <c r="L413" s="36"/>
      <c r="M413" s="179" t="s">
        <v>1</v>
      </c>
      <c r="N413" s="180" t="s">
        <v>41</v>
      </c>
      <c r="O413" s="61"/>
      <c r="P413" s="181">
        <f>O413*H413</f>
        <v>0</v>
      </c>
      <c r="Q413" s="181">
        <v>0</v>
      </c>
      <c r="R413" s="181">
        <f>Q413*H413</f>
        <v>0</v>
      </c>
      <c r="S413" s="181">
        <v>0</v>
      </c>
      <c r="T413" s="182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183" t="s">
        <v>278</v>
      </c>
      <c r="AT413" s="183" t="s">
        <v>274</v>
      </c>
      <c r="AU413" s="183" t="s">
        <v>82</v>
      </c>
      <c r="AY413" s="18" t="s">
        <v>271</v>
      </c>
      <c r="BE413" s="105">
        <f>IF(N413="základná",J413,0)</f>
        <v>0</v>
      </c>
      <c r="BF413" s="105">
        <f>IF(N413="znížená",J413,0)</f>
        <v>0</v>
      </c>
      <c r="BG413" s="105">
        <f>IF(N413="zákl. prenesená",J413,0)</f>
        <v>0</v>
      </c>
      <c r="BH413" s="105">
        <f>IF(N413="zníž. prenesená",J413,0)</f>
        <v>0</v>
      </c>
      <c r="BI413" s="105">
        <f>IF(N413="nulová",J413,0)</f>
        <v>0</v>
      </c>
      <c r="BJ413" s="18" t="s">
        <v>88</v>
      </c>
      <c r="BK413" s="105">
        <f>ROUND(I413*H413,2)</f>
        <v>0</v>
      </c>
      <c r="BL413" s="18" t="s">
        <v>278</v>
      </c>
      <c r="BM413" s="183" t="s">
        <v>5544</v>
      </c>
    </row>
    <row r="414" spans="1:65" s="2" customFormat="1" ht="16.5" x14ac:dyDescent="0.1">
      <c r="A414" s="35"/>
      <c r="B414" s="36"/>
      <c r="C414" s="274"/>
      <c r="D414" s="185" t="s">
        <v>1142</v>
      </c>
      <c r="E414" s="35"/>
      <c r="F414" s="235" t="s">
        <v>1143</v>
      </c>
      <c r="G414" s="35"/>
      <c r="H414" s="35"/>
      <c r="I414" s="142"/>
      <c r="J414" s="35"/>
      <c r="K414" s="35"/>
      <c r="L414" s="36"/>
      <c r="M414" s="236"/>
      <c r="N414" s="237"/>
      <c r="O414" s="61"/>
      <c r="P414" s="61"/>
      <c r="Q414" s="61"/>
      <c r="R414" s="61"/>
      <c r="S414" s="61"/>
      <c r="T414" s="62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T414" s="18" t="s">
        <v>1142</v>
      </c>
      <c r="AU414" s="18" t="s">
        <v>82</v>
      </c>
    </row>
    <row r="415" spans="1:65" s="2" customFormat="1" ht="21.75" customHeight="1" x14ac:dyDescent="0.15">
      <c r="A415" s="35"/>
      <c r="B415" s="141"/>
      <c r="C415" s="271" t="s">
        <v>2013</v>
      </c>
      <c r="D415" s="172" t="s">
        <v>274</v>
      </c>
      <c r="E415" s="173" t="s">
        <v>3151</v>
      </c>
      <c r="F415" s="174" t="s">
        <v>3152</v>
      </c>
      <c r="G415" s="175" t="s">
        <v>1</v>
      </c>
      <c r="H415" s="176">
        <v>2</v>
      </c>
      <c r="I415" s="177"/>
      <c r="J415" s="176">
        <f>ROUND(I415*H415,2)</f>
        <v>0</v>
      </c>
      <c r="K415" s="178"/>
      <c r="L415" s="36"/>
      <c r="M415" s="179" t="s">
        <v>1</v>
      </c>
      <c r="N415" s="180" t="s">
        <v>41</v>
      </c>
      <c r="O415" s="61"/>
      <c r="P415" s="181">
        <f>O415*H415</f>
        <v>0</v>
      </c>
      <c r="Q415" s="181">
        <v>0</v>
      </c>
      <c r="R415" s="181">
        <f>Q415*H415</f>
        <v>0</v>
      </c>
      <c r="S415" s="181">
        <v>0</v>
      </c>
      <c r="T415" s="182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83" t="s">
        <v>278</v>
      </c>
      <c r="AT415" s="183" t="s">
        <v>274</v>
      </c>
      <c r="AU415" s="183" t="s">
        <v>82</v>
      </c>
      <c r="AY415" s="18" t="s">
        <v>271</v>
      </c>
      <c r="BE415" s="105">
        <f>IF(N415="základná",J415,0)</f>
        <v>0</v>
      </c>
      <c r="BF415" s="105">
        <f>IF(N415="znížená",J415,0)</f>
        <v>0</v>
      </c>
      <c r="BG415" s="105">
        <f>IF(N415="zákl. prenesená",J415,0)</f>
        <v>0</v>
      </c>
      <c r="BH415" s="105">
        <f>IF(N415="zníž. prenesená",J415,0)</f>
        <v>0</v>
      </c>
      <c r="BI415" s="105">
        <f>IF(N415="nulová",J415,0)</f>
        <v>0</v>
      </c>
      <c r="BJ415" s="18" t="s">
        <v>88</v>
      </c>
      <c r="BK415" s="105">
        <f>ROUND(I415*H415,2)</f>
        <v>0</v>
      </c>
      <c r="BL415" s="18" t="s">
        <v>278</v>
      </c>
      <c r="BM415" s="183" t="s">
        <v>5545</v>
      </c>
    </row>
    <row r="416" spans="1:65" s="2" customFormat="1" ht="16.5" customHeight="1" x14ac:dyDescent="0.15">
      <c r="A416" s="35"/>
      <c r="B416" s="141"/>
      <c r="C416" s="271" t="s">
        <v>2017</v>
      </c>
      <c r="D416" s="172" t="s">
        <v>274</v>
      </c>
      <c r="E416" s="173" t="s">
        <v>2992</v>
      </c>
      <c r="F416" s="174" t="s">
        <v>2993</v>
      </c>
      <c r="G416" s="175" t="s">
        <v>302</v>
      </c>
      <c r="H416" s="176">
        <v>1</v>
      </c>
      <c r="I416" s="177"/>
      <c r="J416" s="176">
        <f>ROUND(I416*H416,2)</f>
        <v>0</v>
      </c>
      <c r="K416" s="178"/>
      <c r="L416" s="36"/>
      <c r="M416" s="179" t="s">
        <v>1</v>
      </c>
      <c r="N416" s="180" t="s">
        <v>41</v>
      </c>
      <c r="O416" s="61"/>
      <c r="P416" s="181">
        <f>O416*H416</f>
        <v>0</v>
      </c>
      <c r="Q416" s="181">
        <v>0</v>
      </c>
      <c r="R416" s="181">
        <f>Q416*H416</f>
        <v>0</v>
      </c>
      <c r="S416" s="181">
        <v>0</v>
      </c>
      <c r="T416" s="182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183" t="s">
        <v>278</v>
      </c>
      <c r="AT416" s="183" t="s">
        <v>274</v>
      </c>
      <c r="AU416" s="183" t="s">
        <v>82</v>
      </c>
      <c r="AY416" s="18" t="s">
        <v>271</v>
      </c>
      <c r="BE416" s="105">
        <f>IF(N416="základná",J416,0)</f>
        <v>0</v>
      </c>
      <c r="BF416" s="105">
        <f>IF(N416="znížená",J416,0)</f>
        <v>0</v>
      </c>
      <c r="BG416" s="105">
        <f>IF(N416="zákl. prenesená",J416,0)</f>
        <v>0</v>
      </c>
      <c r="BH416" s="105">
        <f>IF(N416="zníž. prenesená",J416,0)</f>
        <v>0</v>
      </c>
      <c r="BI416" s="105">
        <f>IF(N416="nulová",J416,0)</f>
        <v>0</v>
      </c>
      <c r="BJ416" s="18" t="s">
        <v>88</v>
      </c>
      <c r="BK416" s="105">
        <f>ROUND(I416*H416,2)</f>
        <v>0</v>
      </c>
      <c r="BL416" s="18" t="s">
        <v>278</v>
      </c>
      <c r="BM416" s="183" t="s">
        <v>4486</v>
      </c>
    </row>
    <row r="417" spans="1:65" s="12" customFormat="1" ht="22.9" customHeight="1" x14ac:dyDescent="0.15">
      <c r="B417" s="159"/>
      <c r="C417" s="288"/>
      <c r="D417" s="160" t="s">
        <v>74</v>
      </c>
      <c r="E417" s="170" t="s">
        <v>2994</v>
      </c>
      <c r="F417" s="170" t="s">
        <v>2974</v>
      </c>
      <c r="I417" s="162"/>
      <c r="J417" s="171">
        <f>BK417</f>
        <v>0</v>
      </c>
      <c r="L417" s="159"/>
      <c r="M417" s="164"/>
      <c r="N417" s="165"/>
      <c r="O417" s="165"/>
      <c r="P417" s="166">
        <f>SUM(P418:P422)</f>
        <v>0</v>
      </c>
      <c r="Q417" s="165"/>
      <c r="R417" s="166">
        <f>SUM(R418:R422)</f>
        <v>0</v>
      </c>
      <c r="S417" s="165"/>
      <c r="T417" s="167">
        <f>SUM(T418:T422)</f>
        <v>0</v>
      </c>
      <c r="AR417" s="160" t="s">
        <v>82</v>
      </c>
      <c r="AT417" s="168" t="s">
        <v>74</v>
      </c>
      <c r="AU417" s="168" t="s">
        <v>82</v>
      </c>
      <c r="AY417" s="160" t="s">
        <v>271</v>
      </c>
      <c r="BK417" s="169">
        <f>SUM(BK418:BK422)</f>
        <v>0</v>
      </c>
    </row>
    <row r="418" spans="1:65" s="2" customFormat="1" ht="16.5" customHeight="1" x14ac:dyDescent="0.15">
      <c r="A418" s="35"/>
      <c r="B418" s="141"/>
      <c r="C418" s="271" t="s">
        <v>2021</v>
      </c>
      <c r="D418" s="172" t="s">
        <v>274</v>
      </c>
      <c r="E418" s="173" t="s">
        <v>2975</v>
      </c>
      <c r="F418" s="174" t="s">
        <v>2976</v>
      </c>
      <c r="G418" s="175" t="s">
        <v>2913</v>
      </c>
      <c r="H418" s="176">
        <v>26</v>
      </c>
      <c r="I418" s="177"/>
      <c r="J418" s="176">
        <f>ROUND(I418*H418,2)</f>
        <v>0</v>
      </c>
      <c r="K418" s="178"/>
      <c r="L418" s="36"/>
      <c r="M418" s="179" t="s">
        <v>1</v>
      </c>
      <c r="N418" s="180" t="s">
        <v>41</v>
      </c>
      <c r="O418" s="61"/>
      <c r="P418" s="181">
        <f>O418*H418</f>
        <v>0</v>
      </c>
      <c r="Q418" s="181">
        <v>0</v>
      </c>
      <c r="R418" s="181">
        <f>Q418*H418</f>
        <v>0</v>
      </c>
      <c r="S418" s="181">
        <v>0</v>
      </c>
      <c r="T418" s="182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83" t="s">
        <v>278</v>
      </c>
      <c r="AT418" s="183" t="s">
        <v>274</v>
      </c>
      <c r="AU418" s="183" t="s">
        <v>88</v>
      </c>
      <c r="AY418" s="18" t="s">
        <v>271</v>
      </c>
      <c r="BE418" s="105">
        <f>IF(N418="základná",J418,0)</f>
        <v>0</v>
      </c>
      <c r="BF418" s="105">
        <f>IF(N418="znížená",J418,0)</f>
        <v>0</v>
      </c>
      <c r="BG418" s="105">
        <f>IF(N418="zákl. prenesená",J418,0)</f>
        <v>0</v>
      </c>
      <c r="BH418" s="105">
        <f>IF(N418="zníž. prenesená",J418,0)</f>
        <v>0</v>
      </c>
      <c r="BI418" s="105">
        <f>IF(N418="nulová",J418,0)</f>
        <v>0</v>
      </c>
      <c r="BJ418" s="18" t="s">
        <v>88</v>
      </c>
      <c r="BK418" s="105">
        <f>ROUND(I418*H418,2)</f>
        <v>0</v>
      </c>
      <c r="BL418" s="18" t="s">
        <v>278</v>
      </c>
      <c r="BM418" s="183" t="s">
        <v>5546</v>
      </c>
    </row>
    <row r="419" spans="1:65" s="2" customFormat="1" ht="16.5" customHeight="1" x14ac:dyDescent="0.15">
      <c r="A419" s="35"/>
      <c r="B419" s="141"/>
      <c r="C419" s="271" t="s">
        <v>2027</v>
      </c>
      <c r="D419" s="172" t="s">
        <v>274</v>
      </c>
      <c r="E419" s="173" t="s">
        <v>2977</v>
      </c>
      <c r="F419" s="174" t="s">
        <v>2978</v>
      </c>
      <c r="G419" s="175" t="s">
        <v>2913</v>
      </c>
      <c r="H419" s="176">
        <v>26</v>
      </c>
      <c r="I419" s="177"/>
      <c r="J419" s="176">
        <f>ROUND(I419*H419,2)</f>
        <v>0</v>
      </c>
      <c r="K419" s="178"/>
      <c r="L419" s="36"/>
      <c r="M419" s="179" t="s">
        <v>1</v>
      </c>
      <c r="N419" s="180" t="s">
        <v>41</v>
      </c>
      <c r="O419" s="61"/>
      <c r="P419" s="181">
        <f>O419*H419</f>
        <v>0</v>
      </c>
      <c r="Q419" s="181">
        <v>0</v>
      </c>
      <c r="R419" s="181">
        <f>Q419*H419</f>
        <v>0</v>
      </c>
      <c r="S419" s="181">
        <v>0</v>
      </c>
      <c r="T419" s="182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83" t="s">
        <v>278</v>
      </c>
      <c r="AT419" s="183" t="s">
        <v>274</v>
      </c>
      <c r="AU419" s="183" t="s">
        <v>88</v>
      </c>
      <c r="AY419" s="18" t="s">
        <v>271</v>
      </c>
      <c r="BE419" s="105">
        <f>IF(N419="základná",J419,0)</f>
        <v>0</v>
      </c>
      <c r="BF419" s="105">
        <f>IF(N419="znížená",J419,0)</f>
        <v>0</v>
      </c>
      <c r="BG419" s="105">
        <f>IF(N419="zákl. prenesená",J419,0)</f>
        <v>0</v>
      </c>
      <c r="BH419" s="105">
        <f>IF(N419="zníž. prenesená",J419,0)</f>
        <v>0</v>
      </c>
      <c r="BI419" s="105">
        <f>IF(N419="nulová",J419,0)</f>
        <v>0</v>
      </c>
      <c r="BJ419" s="18" t="s">
        <v>88</v>
      </c>
      <c r="BK419" s="105">
        <f>ROUND(I419*H419,2)</f>
        <v>0</v>
      </c>
      <c r="BL419" s="18" t="s">
        <v>278</v>
      </c>
      <c r="BM419" s="183" t="s">
        <v>5547</v>
      </c>
    </row>
    <row r="420" spans="1:65" s="2" customFormat="1" ht="16.5" customHeight="1" x14ac:dyDescent="0.15">
      <c r="A420" s="35"/>
      <c r="B420" s="141"/>
      <c r="C420" s="271" t="s">
        <v>2032</v>
      </c>
      <c r="D420" s="172" t="s">
        <v>274</v>
      </c>
      <c r="E420" s="173" t="s">
        <v>2979</v>
      </c>
      <c r="F420" s="174" t="s">
        <v>2980</v>
      </c>
      <c r="G420" s="175" t="s">
        <v>2913</v>
      </c>
      <c r="H420" s="176">
        <v>28</v>
      </c>
      <c r="I420" s="177"/>
      <c r="J420" s="176">
        <f>ROUND(I420*H420,2)</f>
        <v>0</v>
      </c>
      <c r="K420" s="178"/>
      <c r="L420" s="36"/>
      <c r="M420" s="179" t="s">
        <v>1</v>
      </c>
      <c r="N420" s="180" t="s">
        <v>41</v>
      </c>
      <c r="O420" s="61"/>
      <c r="P420" s="181">
        <f>O420*H420</f>
        <v>0</v>
      </c>
      <c r="Q420" s="181">
        <v>0</v>
      </c>
      <c r="R420" s="181">
        <f>Q420*H420</f>
        <v>0</v>
      </c>
      <c r="S420" s="181">
        <v>0</v>
      </c>
      <c r="T420" s="182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183" t="s">
        <v>278</v>
      </c>
      <c r="AT420" s="183" t="s">
        <v>274</v>
      </c>
      <c r="AU420" s="183" t="s">
        <v>88</v>
      </c>
      <c r="AY420" s="18" t="s">
        <v>271</v>
      </c>
      <c r="BE420" s="105">
        <f>IF(N420="základná",J420,0)</f>
        <v>0</v>
      </c>
      <c r="BF420" s="105">
        <f>IF(N420="znížená",J420,0)</f>
        <v>0</v>
      </c>
      <c r="BG420" s="105">
        <f>IF(N420="zákl. prenesená",J420,0)</f>
        <v>0</v>
      </c>
      <c r="BH420" s="105">
        <f>IF(N420="zníž. prenesená",J420,0)</f>
        <v>0</v>
      </c>
      <c r="BI420" s="105">
        <f>IF(N420="nulová",J420,0)</f>
        <v>0</v>
      </c>
      <c r="BJ420" s="18" t="s">
        <v>88</v>
      </c>
      <c r="BK420" s="105">
        <f>ROUND(I420*H420,2)</f>
        <v>0</v>
      </c>
      <c r="BL420" s="18" t="s">
        <v>278</v>
      </c>
      <c r="BM420" s="183" t="s">
        <v>5548</v>
      </c>
    </row>
    <row r="421" spans="1:65" s="2" customFormat="1" ht="21.75" customHeight="1" x14ac:dyDescent="0.15">
      <c r="A421" s="35"/>
      <c r="B421" s="141"/>
      <c r="C421" s="271" t="s">
        <v>2036</v>
      </c>
      <c r="D421" s="172" t="s">
        <v>274</v>
      </c>
      <c r="E421" s="173" t="s">
        <v>2981</v>
      </c>
      <c r="F421" s="174" t="s">
        <v>2982</v>
      </c>
      <c r="G421" s="175" t="s">
        <v>2913</v>
      </c>
      <c r="H421" s="176">
        <v>8</v>
      </c>
      <c r="I421" s="177"/>
      <c r="J421" s="176">
        <f>ROUND(I421*H421,2)</f>
        <v>0</v>
      </c>
      <c r="K421" s="178"/>
      <c r="L421" s="36"/>
      <c r="M421" s="179" t="s">
        <v>1</v>
      </c>
      <c r="N421" s="180" t="s">
        <v>41</v>
      </c>
      <c r="O421" s="61"/>
      <c r="P421" s="181">
        <f>O421*H421</f>
        <v>0</v>
      </c>
      <c r="Q421" s="181">
        <v>0</v>
      </c>
      <c r="R421" s="181">
        <f>Q421*H421</f>
        <v>0</v>
      </c>
      <c r="S421" s="181">
        <v>0</v>
      </c>
      <c r="T421" s="182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83" t="s">
        <v>278</v>
      </c>
      <c r="AT421" s="183" t="s">
        <v>274</v>
      </c>
      <c r="AU421" s="183" t="s">
        <v>88</v>
      </c>
      <c r="AY421" s="18" t="s">
        <v>271</v>
      </c>
      <c r="BE421" s="105">
        <f>IF(N421="základná",J421,0)</f>
        <v>0</v>
      </c>
      <c r="BF421" s="105">
        <f>IF(N421="znížená",J421,0)</f>
        <v>0</v>
      </c>
      <c r="BG421" s="105">
        <f>IF(N421="zákl. prenesená",J421,0)</f>
        <v>0</v>
      </c>
      <c r="BH421" s="105">
        <f>IF(N421="zníž. prenesená",J421,0)</f>
        <v>0</v>
      </c>
      <c r="BI421" s="105">
        <f>IF(N421="nulová",J421,0)</f>
        <v>0</v>
      </c>
      <c r="BJ421" s="18" t="s">
        <v>88</v>
      </c>
      <c r="BK421" s="105">
        <f>ROUND(I421*H421,2)</f>
        <v>0</v>
      </c>
      <c r="BL421" s="18" t="s">
        <v>278</v>
      </c>
      <c r="BM421" s="183" t="s">
        <v>5549</v>
      </c>
    </row>
    <row r="422" spans="1:65" s="2" customFormat="1" ht="16.5" customHeight="1" x14ac:dyDescent="0.15">
      <c r="A422" s="35"/>
      <c r="B422" s="141"/>
      <c r="C422" s="271" t="s">
        <v>2048</v>
      </c>
      <c r="D422" s="172" t="s">
        <v>274</v>
      </c>
      <c r="E422" s="173" t="s">
        <v>3159</v>
      </c>
      <c r="F422" s="174" t="s">
        <v>2965</v>
      </c>
      <c r="G422" s="175" t="s">
        <v>2862</v>
      </c>
      <c r="H422" s="176">
        <v>1</v>
      </c>
      <c r="I422" s="177"/>
      <c r="J422" s="176">
        <f>ROUND(I422*H422,2)</f>
        <v>0</v>
      </c>
      <c r="K422" s="178"/>
      <c r="L422" s="36"/>
      <c r="M422" s="179" t="s">
        <v>1</v>
      </c>
      <c r="N422" s="180" t="s">
        <v>41</v>
      </c>
      <c r="O422" s="61"/>
      <c r="P422" s="181">
        <f>O422*H422</f>
        <v>0</v>
      </c>
      <c r="Q422" s="181">
        <v>0</v>
      </c>
      <c r="R422" s="181">
        <f>Q422*H422</f>
        <v>0</v>
      </c>
      <c r="S422" s="181">
        <v>0</v>
      </c>
      <c r="T422" s="182">
        <f>S422*H422</f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183" t="s">
        <v>278</v>
      </c>
      <c r="AT422" s="183" t="s">
        <v>274</v>
      </c>
      <c r="AU422" s="183" t="s">
        <v>88</v>
      </c>
      <c r="AY422" s="18" t="s">
        <v>271</v>
      </c>
      <c r="BE422" s="105">
        <f>IF(N422="základná",J422,0)</f>
        <v>0</v>
      </c>
      <c r="BF422" s="105">
        <f>IF(N422="znížená",J422,0)</f>
        <v>0</v>
      </c>
      <c r="BG422" s="105">
        <f>IF(N422="zákl. prenesená",J422,0)</f>
        <v>0</v>
      </c>
      <c r="BH422" s="105">
        <f>IF(N422="zníž. prenesená",J422,0)</f>
        <v>0</v>
      </c>
      <c r="BI422" s="105">
        <f>IF(N422="nulová",J422,0)</f>
        <v>0</v>
      </c>
      <c r="BJ422" s="18" t="s">
        <v>88</v>
      </c>
      <c r="BK422" s="105">
        <f>ROUND(I422*H422,2)</f>
        <v>0</v>
      </c>
      <c r="BL422" s="18" t="s">
        <v>278</v>
      </c>
      <c r="BM422" s="183" t="s">
        <v>5550</v>
      </c>
    </row>
    <row r="423" spans="1:65" s="12" customFormat="1" ht="25.9" customHeight="1" x14ac:dyDescent="0.15">
      <c r="B423" s="159"/>
      <c r="C423" s="288"/>
      <c r="D423" s="160" t="s">
        <v>74</v>
      </c>
      <c r="E423" s="161" t="s">
        <v>5551</v>
      </c>
      <c r="F423" s="161" t="s">
        <v>3162</v>
      </c>
      <c r="I423" s="162"/>
      <c r="J423" s="163">
        <f>BK423</f>
        <v>0</v>
      </c>
      <c r="L423" s="159"/>
      <c r="M423" s="164"/>
      <c r="N423" s="165"/>
      <c r="O423" s="165"/>
      <c r="P423" s="166">
        <f>SUM(P424:P431)</f>
        <v>0</v>
      </c>
      <c r="Q423" s="165"/>
      <c r="R423" s="166">
        <f>SUM(R424:R431)</f>
        <v>0</v>
      </c>
      <c r="S423" s="165"/>
      <c r="T423" s="167">
        <f>SUM(T424:T431)</f>
        <v>0</v>
      </c>
      <c r="AR423" s="160" t="s">
        <v>82</v>
      </c>
      <c r="AT423" s="168" t="s">
        <v>74</v>
      </c>
      <c r="AU423" s="168" t="s">
        <v>75</v>
      </c>
      <c r="AY423" s="160" t="s">
        <v>271</v>
      </c>
      <c r="BK423" s="169">
        <f>SUM(BK424:BK431)</f>
        <v>0</v>
      </c>
    </row>
    <row r="424" spans="1:65" s="2" customFormat="1" ht="44.25" customHeight="1" x14ac:dyDescent="0.15">
      <c r="A424" s="35"/>
      <c r="B424" s="141"/>
      <c r="C424" s="271" t="s">
        <v>2052</v>
      </c>
      <c r="D424" s="246" t="s">
        <v>274</v>
      </c>
      <c r="E424" s="173" t="s">
        <v>3163</v>
      </c>
      <c r="F424" s="174" t="s">
        <v>6733</v>
      </c>
      <c r="G424" s="175" t="s">
        <v>302</v>
      </c>
      <c r="H424" s="176">
        <v>1</v>
      </c>
      <c r="I424" s="177"/>
      <c r="J424" s="176">
        <f>ROUND(I424*H424,2)</f>
        <v>0</v>
      </c>
      <c r="K424" s="178"/>
      <c r="L424" s="36"/>
      <c r="M424" s="179" t="s">
        <v>1</v>
      </c>
      <c r="N424" s="180" t="s">
        <v>41</v>
      </c>
      <c r="O424" s="61"/>
      <c r="P424" s="181">
        <f>O424*H424</f>
        <v>0</v>
      </c>
      <c r="Q424" s="181">
        <v>0</v>
      </c>
      <c r="R424" s="181">
        <f>Q424*H424</f>
        <v>0</v>
      </c>
      <c r="S424" s="181">
        <v>0</v>
      </c>
      <c r="T424" s="182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83" t="s">
        <v>278</v>
      </c>
      <c r="AT424" s="183" t="s">
        <v>274</v>
      </c>
      <c r="AU424" s="183" t="s">
        <v>82</v>
      </c>
      <c r="AY424" s="18" t="s">
        <v>271</v>
      </c>
      <c r="BE424" s="105">
        <f>IF(N424="základná",J424,0)</f>
        <v>0</v>
      </c>
      <c r="BF424" s="105">
        <f>IF(N424="znížená",J424,0)</f>
        <v>0</v>
      </c>
      <c r="BG424" s="105">
        <f>IF(N424="zákl. prenesená",J424,0)</f>
        <v>0</v>
      </c>
      <c r="BH424" s="105">
        <f>IF(N424="zníž. prenesená",J424,0)</f>
        <v>0</v>
      </c>
      <c r="BI424" s="105">
        <f>IF(N424="nulová",J424,0)</f>
        <v>0</v>
      </c>
      <c r="BJ424" s="18" t="s">
        <v>88</v>
      </c>
      <c r="BK424" s="105">
        <f>ROUND(I424*H424,2)</f>
        <v>0</v>
      </c>
      <c r="BL424" s="18" t="s">
        <v>278</v>
      </c>
      <c r="BM424" s="183" t="s">
        <v>5552</v>
      </c>
    </row>
    <row r="425" spans="1:65" s="2" customFormat="1" ht="16.5" x14ac:dyDescent="0.1">
      <c r="A425" s="35"/>
      <c r="B425" s="36"/>
      <c r="C425" s="274"/>
      <c r="D425" s="185" t="s">
        <v>1142</v>
      </c>
      <c r="E425" s="35"/>
      <c r="F425" s="235" t="s">
        <v>1143</v>
      </c>
      <c r="G425" s="35"/>
      <c r="H425" s="35"/>
      <c r="I425" s="142"/>
      <c r="J425" s="35"/>
      <c r="K425" s="35"/>
      <c r="L425" s="36"/>
      <c r="M425" s="236"/>
      <c r="N425" s="237"/>
      <c r="O425" s="61"/>
      <c r="P425" s="61"/>
      <c r="Q425" s="61"/>
      <c r="R425" s="61"/>
      <c r="S425" s="61"/>
      <c r="T425" s="62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T425" s="18" t="s">
        <v>1142</v>
      </c>
      <c r="AU425" s="18" t="s">
        <v>82</v>
      </c>
    </row>
    <row r="426" spans="1:65" s="2" customFormat="1" ht="16.5" customHeight="1" x14ac:dyDescent="0.15">
      <c r="A426" s="35"/>
      <c r="B426" s="141"/>
      <c r="C426" s="271" t="s">
        <v>2056</v>
      </c>
      <c r="D426" s="289" t="s">
        <v>274</v>
      </c>
      <c r="E426" s="173" t="s">
        <v>3166</v>
      </c>
      <c r="F426" s="174" t="s">
        <v>6734</v>
      </c>
      <c r="G426" s="175" t="s">
        <v>302</v>
      </c>
      <c r="H426" s="176">
        <v>1</v>
      </c>
      <c r="I426" s="177"/>
      <c r="J426" s="176">
        <f t="shared" ref="J426:J431" si="145">ROUND(I426*H426,2)</f>
        <v>0</v>
      </c>
      <c r="K426" s="178"/>
      <c r="L426" s="36"/>
      <c r="M426" s="179" t="s">
        <v>1</v>
      </c>
      <c r="N426" s="180" t="s">
        <v>41</v>
      </c>
      <c r="O426" s="61"/>
      <c r="P426" s="181">
        <f t="shared" ref="P426:P431" si="146">O426*H426</f>
        <v>0</v>
      </c>
      <c r="Q426" s="181">
        <v>0</v>
      </c>
      <c r="R426" s="181">
        <f t="shared" ref="R426:R431" si="147">Q426*H426</f>
        <v>0</v>
      </c>
      <c r="S426" s="181">
        <v>0</v>
      </c>
      <c r="T426" s="182">
        <f t="shared" ref="T426:T431" si="148">S426*H426</f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183" t="s">
        <v>278</v>
      </c>
      <c r="AT426" s="183" t="s">
        <v>274</v>
      </c>
      <c r="AU426" s="183" t="s">
        <v>82</v>
      </c>
      <c r="AY426" s="18" t="s">
        <v>271</v>
      </c>
      <c r="BE426" s="105">
        <f t="shared" ref="BE426:BE431" si="149">IF(N426="základná",J426,0)</f>
        <v>0</v>
      </c>
      <c r="BF426" s="105">
        <f t="shared" ref="BF426:BF431" si="150">IF(N426="znížená",J426,0)</f>
        <v>0</v>
      </c>
      <c r="BG426" s="105">
        <f t="shared" ref="BG426:BG431" si="151">IF(N426="zákl. prenesená",J426,0)</f>
        <v>0</v>
      </c>
      <c r="BH426" s="105">
        <f t="shared" ref="BH426:BH431" si="152">IF(N426="zníž. prenesená",J426,0)</f>
        <v>0</v>
      </c>
      <c r="BI426" s="105">
        <f t="shared" ref="BI426:BI431" si="153">IF(N426="nulová",J426,0)</f>
        <v>0</v>
      </c>
      <c r="BJ426" s="18" t="s">
        <v>88</v>
      </c>
      <c r="BK426" s="105">
        <f t="shared" ref="BK426:BK431" si="154">ROUND(I426*H426,2)</f>
        <v>0</v>
      </c>
      <c r="BL426" s="18" t="s">
        <v>278</v>
      </c>
      <c r="BM426" s="183" t="s">
        <v>5553</v>
      </c>
    </row>
    <row r="427" spans="1:65" s="2" customFormat="1" ht="16.5" customHeight="1" x14ac:dyDescent="0.15">
      <c r="A427" s="35"/>
      <c r="B427" s="141"/>
      <c r="C427" s="271" t="s">
        <v>2061</v>
      </c>
      <c r="D427" s="172" t="s">
        <v>274</v>
      </c>
      <c r="E427" s="173" t="s">
        <v>3168</v>
      </c>
      <c r="F427" s="174" t="s">
        <v>3169</v>
      </c>
      <c r="G427" s="175" t="s">
        <v>302</v>
      </c>
      <c r="H427" s="176">
        <v>1</v>
      </c>
      <c r="I427" s="177"/>
      <c r="J427" s="176">
        <f t="shared" si="145"/>
        <v>0</v>
      </c>
      <c r="K427" s="178"/>
      <c r="L427" s="36"/>
      <c r="M427" s="179" t="s">
        <v>1</v>
      </c>
      <c r="N427" s="180" t="s">
        <v>41</v>
      </c>
      <c r="O427" s="61"/>
      <c r="P427" s="181">
        <f t="shared" si="146"/>
        <v>0</v>
      </c>
      <c r="Q427" s="181">
        <v>0</v>
      </c>
      <c r="R427" s="181">
        <f t="shared" si="147"/>
        <v>0</v>
      </c>
      <c r="S427" s="181">
        <v>0</v>
      </c>
      <c r="T427" s="182">
        <f t="shared" si="148"/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3" t="s">
        <v>278</v>
      </c>
      <c r="AT427" s="183" t="s">
        <v>274</v>
      </c>
      <c r="AU427" s="183" t="s">
        <v>82</v>
      </c>
      <c r="AY427" s="18" t="s">
        <v>271</v>
      </c>
      <c r="BE427" s="105">
        <f t="shared" si="149"/>
        <v>0</v>
      </c>
      <c r="BF427" s="105">
        <f t="shared" si="150"/>
        <v>0</v>
      </c>
      <c r="BG427" s="105">
        <f t="shared" si="151"/>
        <v>0</v>
      </c>
      <c r="BH427" s="105">
        <f t="shared" si="152"/>
        <v>0</v>
      </c>
      <c r="BI427" s="105">
        <f t="shared" si="153"/>
        <v>0</v>
      </c>
      <c r="BJ427" s="18" t="s">
        <v>88</v>
      </c>
      <c r="BK427" s="105">
        <f t="shared" si="154"/>
        <v>0</v>
      </c>
      <c r="BL427" s="18" t="s">
        <v>278</v>
      </c>
      <c r="BM427" s="183" t="s">
        <v>5554</v>
      </c>
    </row>
    <row r="428" spans="1:65" s="2" customFormat="1" ht="16.5" customHeight="1" x14ac:dyDescent="0.15">
      <c r="A428" s="35"/>
      <c r="B428" s="141"/>
      <c r="C428" s="271" t="s">
        <v>2063</v>
      </c>
      <c r="D428" s="172" t="s">
        <v>274</v>
      </c>
      <c r="E428" s="173" t="s">
        <v>3171</v>
      </c>
      <c r="F428" s="174" t="s">
        <v>3172</v>
      </c>
      <c r="G428" s="175" t="s">
        <v>3173</v>
      </c>
      <c r="H428" s="176">
        <v>1</v>
      </c>
      <c r="I428" s="177"/>
      <c r="J428" s="176">
        <f t="shared" si="145"/>
        <v>0</v>
      </c>
      <c r="K428" s="178"/>
      <c r="L428" s="36"/>
      <c r="M428" s="179" t="s">
        <v>1</v>
      </c>
      <c r="N428" s="180" t="s">
        <v>41</v>
      </c>
      <c r="O428" s="61"/>
      <c r="P428" s="181">
        <f t="shared" si="146"/>
        <v>0</v>
      </c>
      <c r="Q428" s="181">
        <v>0</v>
      </c>
      <c r="R428" s="181">
        <f t="shared" si="147"/>
        <v>0</v>
      </c>
      <c r="S428" s="181">
        <v>0</v>
      </c>
      <c r="T428" s="182">
        <f t="shared" si="148"/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183" t="s">
        <v>278</v>
      </c>
      <c r="AT428" s="183" t="s">
        <v>274</v>
      </c>
      <c r="AU428" s="183" t="s">
        <v>82</v>
      </c>
      <c r="AY428" s="18" t="s">
        <v>271</v>
      </c>
      <c r="BE428" s="105">
        <f t="shared" si="149"/>
        <v>0</v>
      </c>
      <c r="BF428" s="105">
        <f t="shared" si="150"/>
        <v>0</v>
      </c>
      <c r="BG428" s="105">
        <f t="shared" si="151"/>
        <v>0</v>
      </c>
      <c r="BH428" s="105">
        <f t="shared" si="152"/>
        <v>0</v>
      </c>
      <c r="BI428" s="105">
        <f t="shared" si="153"/>
        <v>0</v>
      </c>
      <c r="BJ428" s="18" t="s">
        <v>88</v>
      </c>
      <c r="BK428" s="105">
        <f t="shared" si="154"/>
        <v>0</v>
      </c>
      <c r="BL428" s="18" t="s">
        <v>278</v>
      </c>
      <c r="BM428" s="183" t="s">
        <v>5555</v>
      </c>
    </row>
    <row r="429" spans="1:65" s="2" customFormat="1" ht="16.5" customHeight="1" x14ac:dyDescent="0.15">
      <c r="A429" s="35"/>
      <c r="B429" s="141"/>
      <c r="C429" s="271" t="s">
        <v>2065</v>
      </c>
      <c r="D429" s="172" t="s">
        <v>274</v>
      </c>
      <c r="E429" s="173" t="s">
        <v>3175</v>
      </c>
      <c r="F429" s="174" t="s">
        <v>3176</v>
      </c>
      <c r="G429" s="175" t="s">
        <v>3173</v>
      </c>
      <c r="H429" s="176">
        <v>1</v>
      </c>
      <c r="I429" s="177"/>
      <c r="J429" s="176">
        <f t="shared" si="145"/>
        <v>0</v>
      </c>
      <c r="K429" s="178"/>
      <c r="L429" s="36"/>
      <c r="M429" s="179" t="s">
        <v>1</v>
      </c>
      <c r="N429" s="180" t="s">
        <v>41</v>
      </c>
      <c r="O429" s="61"/>
      <c r="P429" s="181">
        <f t="shared" si="146"/>
        <v>0</v>
      </c>
      <c r="Q429" s="181">
        <v>0</v>
      </c>
      <c r="R429" s="181">
        <f t="shared" si="147"/>
        <v>0</v>
      </c>
      <c r="S429" s="181">
        <v>0</v>
      </c>
      <c r="T429" s="182">
        <f t="shared" si="148"/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183" t="s">
        <v>278</v>
      </c>
      <c r="AT429" s="183" t="s">
        <v>274</v>
      </c>
      <c r="AU429" s="183" t="s">
        <v>82</v>
      </c>
      <c r="AY429" s="18" t="s">
        <v>271</v>
      </c>
      <c r="BE429" s="105">
        <f t="shared" si="149"/>
        <v>0</v>
      </c>
      <c r="BF429" s="105">
        <f t="shared" si="150"/>
        <v>0</v>
      </c>
      <c r="BG429" s="105">
        <f t="shared" si="151"/>
        <v>0</v>
      </c>
      <c r="BH429" s="105">
        <f t="shared" si="152"/>
        <v>0</v>
      </c>
      <c r="BI429" s="105">
        <f t="shared" si="153"/>
        <v>0</v>
      </c>
      <c r="BJ429" s="18" t="s">
        <v>88</v>
      </c>
      <c r="BK429" s="105">
        <f t="shared" si="154"/>
        <v>0</v>
      </c>
      <c r="BL429" s="18" t="s">
        <v>278</v>
      </c>
      <c r="BM429" s="183" t="s">
        <v>5556</v>
      </c>
    </row>
    <row r="430" spans="1:65" s="2" customFormat="1" ht="21.75" customHeight="1" x14ac:dyDescent="0.15">
      <c r="A430" s="35"/>
      <c r="B430" s="141"/>
      <c r="C430" s="271" t="s">
        <v>2069</v>
      </c>
      <c r="D430" s="172" t="s">
        <v>274</v>
      </c>
      <c r="E430" s="173" t="s">
        <v>3178</v>
      </c>
      <c r="F430" s="174" t="s">
        <v>3179</v>
      </c>
      <c r="G430" s="175" t="s">
        <v>302</v>
      </c>
      <c r="H430" s="176">
        <v>1</v>
      </c>
      <c r="I430" s="177"/>
      <c r="J430" s="176">
        <f t="shared" si="145"/>
        <v>0</v>
      </c>
      <c r="K430" s="178"/>
      <c r="L430" s="36"/>
      <c r="M430" s="179" t="s">
        <v>1</v>
      </c>
      <c r="N430" s="180" t="s">
        <v>41</v>
      </c>
      <c r="O430" s="61"/>
      <c r="P430" s="181">
        <f t="shared" si="146"/>
        <v>0</v>
      </c>
      <c r="Q430" s="181">
        <v>0</v>
      </c>
      <c r="R430" s="181">
        <f t="shared" si="147"/>
        <v>0</v>
      </c>
      <c r="S430" s="181">
        <v>0</v>
      </c>
      <c r="T430" s="182">
        <f t="shared" si="148"/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83" t="s">
        <v>278</v>
      </c>
      <c r="AT430" s="183" t="s">
        <v>274</v>
      </c>
      <c r="AU430" s="183" t="s">
        <v>82</v>
      </c>
      <c r="AY430" s="18" t="s">
        <v>271</v>
      </c>
      <c r="BE430" s="105">
        <f t="shared" si="149"/>
        <v>0</v>
      </c>
      <c r="BF430" s="105">
        <f t="shared" si="150"/>
        <v>0</v>
      </c>
      <c r="BG430" s="105">
        <f t="shared" si="151"/>
        <v>0</v>
      </c>
      <c r="BH430" s="105">
        <f t="shared" si="152"/>
        <v>0</v>
      </c>
      <c r="BI430" s="105">
        <f t="shared" si="153"/>
        <v>0</v>
      </c>
      <c r="BJ430" s="18" t="s">
        <v>88</v>
      </c>
      <c r="BK430" s="105">
        <f t="shared" si="154"/>
        <v>0</v>
      </c>
      <c r="BL430" s="18" t="s">
        <v>278</v>
      </c>
      <c r="BM430" s="183" t="s">
        <v>5557</v>
      </c>
    </row>
    <row r="431" spans="1:65" s="2" customFormat="1" ht="16.5" customHeight="1" x14ac:dyDescent="0.15">
      <c r="A431" s="35"/>
      <c r="B431" s="141"/>
      <c r="C431" s="271" t="s">
        <v>2074</v>
      </c>
      <c r="D431" s="172" t="s">
        <v>274</v>
      </c>
      <c r="E431" s="173" t="s">
        <v>2983</v>
      </c>
      <c r="F431" s="174" t="s">
        <v>2965</v>
      </c>
      <c r="G431" s="175" t="s">
        <v>2862</v>
      </c>
      <c r="H431" s="176">
        <v>1</v>
      </c>
      <c r="I431" s="177"/>
      <c r="J431" s="176">
        <f t="shared" si="145"/>
        <v>0</v>
      </c>
      <c r="K431" s="178"/>
      <c r="L431" s="36"/>
      <c r="M431" s="179" t="s">
        <v>1</v>
      </c>
      <c r="N431" s="180" t="s">
        <v>41</v>
      </c>
      <c r="O431" s="61"/>
      <c r="P431" s="181">
        <f t="shared" si="146"/>
        <v>0</v>
      </c>
      <c r="Q431" s="181">
        <v>0</v>
      </c>
      <c r="R431" s="181">
        <f t="shared" si="147"/>
        <v>0</v>
      </c>
      <c r="S431" s="181">
        <v>0</v>
      </c>
      <c r="T431" s="182">
        <f t="shared" si="148"/>
        <v>0</v>
      </c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R431" s="183" t="s">
        <v>278</v>
      </c>
      <c r="AT431" s="183" t="s">
        <v>274</v>
      </c>
      <c r="AU431" s="183" t="s">
        <v>82</v>
      </c>
      <c r="AY431" s="18" t="s">
        <v>271</v>
      </c>
      <c r="BE431" s="105">
        <f t="shared" si="149"/>
        <v>0</v>
      </c>
      <c r="BF431" s="105">
        <f t="shared" si="150"/>
        <v>0</v>
      </c>
      <c r="BG431" s="105">
        <f t="shared" si="151"/>
        <v>0</v>
      </c>
      <c r="BH431" s="105">
        <f t="shared" si="152"/>
        <v>0</v>
      </c>
      <c r="BI431" s="105">
        <f t="shared" si="153"/>
        <v>0</v>
      </c>
      <c r="BJ431" s="18" t="s">
        <v>88</v>
      </c>
      <c r="BK431" s="105">
        <f t="shared" si="154"/>
        <v>0</v>
      </c>
      <c r="BL431" s="18" t="s">
        <v>278</v>
      </c>
      <c r="BM431" s="183" t="s">
        <v>5558</v>
      </c>
    </row>
    <row r="432" spans="1:65" s="12" customFormat="1" ht="25.9" customHeight="1" x14ac:dyDescent="0.15">
      <c r="B432" s="159"/>
      <c r="C432" s="288"/>
      <c r="D432" s="160" t="s">
        <v>74</v>
      </c>
      <c r="E432" s="161" t="s">
        <v>5559</v>
      </c>
      <c r="F432" s="161" t="s">
        <v>5560</v>
      </c>
      <c r="I432" s="162"/>
      <c r="J432" s="163">
        <f>BK432</f>
        <v>0</v>
      </c>
      <c r="L432" s="159"/>
      <c r="M432" s="164"/>
      <c r="N432" s="165"/>
      <c r="O432" s="165"/>
      <c r="P432" s="166">
        <f>P433+P436+P439</f>
        <v>0</v>
      </c>
      <c r="Q432" s="165"/>
      <c r="R432" s="166">
        <f>R433+R436+R439</f>
        <v>0</v>
      </c>
      <c r="S432" s="165"/>
      <c r="T432" s="167">
        <f>T433+T436+T439</f>
        <v>0</v>
      </c>
      <c r="AR432" s="160" t="s">
        <v>82</v>
      </c>
      <c r="AT432" s="168" t="s">
        <v>74</v>
      </c>
      <c r="AU432" s="168" t="s">
        <v>75</v>
      </c>
      <c r="AY432" s="160" t="s">
        <v>271</v>
      </c>
      <c r="BK432" s="169">
        <f>BK433+BK436+BK439</f>
        <v>0</v>
      </c>
    </row>
    <row r="433" spans="1:65" s="12" customFormat="1" ht="22.9" customHeight="1" x14ac:dyDescent="0.15">
      <c r="B433" s="159"/>
      <c r="C433" s="288"/>
      <c r="D433" s="160" t="s">
        <v>74</v>
      </c>
      <c r="E433" s="170" t="s">
        <v>3110</v>
      </c>
      <c r="F433" s="170" t="s">
        <v>3087</v>
      </c>
      <c r="I433" s="162"/>
      <c r="J433" s="171">
        <f>BK433</f>
        <v>0</v>
      </c>
      <c r="L433" s="159"/>
      <c r="M433" s="164"/>
      <c r="N433" s="165"/>
      <c r="O433" s="165"/>
      <c r="P433" s="166">
        <f>SUM(P434:P435)</f>
        <v>0</v>
      </c>
      <c r="Q433" s="165"/>
      <c r="R433" s="166">
        <f>SUM(R434:R435)</f>
        <v>0</v>
      </c>
      <c r="S433" s="165"/>
      <c r="T433" s="167">
        <f>SUM(T434:T435)</f>
        <v>0</v>
      </c>
      <c r="AR433" s="160" t="s">
        <v>82</v>
      </c>
      <c r="AT433" s="168" t="s">
        <v>74</v>
      </c>
      <c r="AU433" s="168" t="s">
        <v>82</v>
      </c>
      <c r="AY433" s="160" t="s">
        <v>271</v>
      </c>
      <c r="BK433" s="169">
        <f>SUM(BK434:BK435)</f>
        <v>0</v>
      </c>
    </row>
    <row r="434" spans="1:65" s="2" customFormat="1" ht="16.5" customHeight="1" x14ac:dyDescent="0.15">
      <c r="A434" s="35"/>
      <c r="B434" s="141"/>
      <c r="C434" s="271" t="s">
        <v>2078</v>
      </c>
      <c r="D434" s="172" t="s">
        <v>274</v>
      </c>
      <c r="E434" s="173" t="s">
        <v>5561</v>
      </c>
      <c r="F434" s="174" t="s">
        <v>5562</v>
      </c>
      <c r="G434" s="175" t="s">
        <v>302</v>
      </c>
      <c r="H434" s="176">
        <v>1</v>
      </c>
      <c r="I434" s="177"/>
      <c r="J434" s="176">
        <f>ROUND(I434*H434,2)</f>
        <v>0</v>
      </c>
      <c r="K434" s="178"/>
      <c r="L434" s="36"/>
      <c r="M434" s="179" t="s">
        <v>1</v>
      </c>
      <c r="N434" s="180" t="s">
        <v>41</v>
      </c>
      <c r="O434" s="61"/>
      <c r="P434" s="181">
        <f>O434*H434</f>
        <v>0</v>
      </c>
      <c r="Q434" s="181">
        <v>0</v>
      </c>
      <c r="R434" s="181">
        <f>Q434*H434</f>
        <v>0</v>
      </c>
      <c r="S434" s="181">
        <v>0</v>
      </c>
      <c r="T434" s="182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183" t="s">
        <v>278</v>
      </c>
      <c r="AT434" s="183" t="s">
        <v>274</v>
      </c>
      <c r="AU434" s="183" t="s">
        <v>88</v>
      </c>
      <c r="AY434" s="18" t="s">
        <v>271</v>
      </c>
      <c r="BE434" s="105">
        <f>IF(N434="základná",J434,0)</f>
        <v>0</v>
      </c>
      <c r="BF434" s="105">
        <f>IF(N434="znížená",J434,0)</f>
        <v>0</v>
      </c>
      <c r="BG434" s="105">
        <f>IF(N434="zákl. prenesená",J434,0)</f>
        <v>0</v>
      </c>
      <c r="BH434" s="105">
        <f>IF(N434="zníž. prenesená",J434,0)</f>
        <v>0</v>
      </c>
      <c r="BI434" s="105">
        <f>IF(N434="nulová",J434,0)</f>
        <v>0</v>
      </c>
      <c r="BJ434" s="18" t="s">
        <v>88</v>
      </c>
      <c r="BK434" s="105">
        <f>ROUND(I434*H434,2)</f>
        <v>0</v>
      </c>
      <c r="BL434" s="18" t="s">
        <v>278</v>
      </c>
      <c r="BM434" s="183" t="s">
        <v>5563</v>
      </c>
    </row>
    <row r="435" spans="1:65" s="2" customFormat="1" ht="16.5" customHeight="1" x14ac:dyDescent="0.15">
      <c r="A435" s="35"/>
      <c r="B435" s="141"/>
      <c r="C435" s="271" t="s">
        <v>2109</v>
      </c>
      <c r="D435" s="172" t="s">
        <v>274</v>
      </c>
      <c r="E435" s="173" t="s">
        <v>3088</v>
      </c>
      <c r="F435" s="174" t="s">
        <v>3089</v>
      </c>
      <c r="G435" s="175" t="s">
        <v>302</v>
      </c>
      <c r="H435" s="176">
        <v>1</v>
      </c>
      <c r="I435" s="177"/>
      <c r="J435" s="176">
        <f>ROUND(I435*H435,2)</f>
        <v>0</v>
      </c>
      <c r="K435" s="178"/>
      <c r="L435" s="36"/>
      <c r="M435" s="179" t="s">
        <v>1</v>
      </c>
      <c r="N435" s="180" t="s">
        <v>41</v>
      </c>
      <c r="O435" s="61"/>
      <c r="P435" s="181">
        <f>O435*H435</f>
        <v>0</v>
      </c>
      <c r="Q435" s="181">
        <v>0</v>
      </c>
      <c r="R435" s="181">
        <f>Q435*H435</f>
        <v>0</v>
      </c>
      <c r="S435" s="181">
        <v>0</v>
      </c>
      <c r="T435" s="182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183" t="s">
        <v>278</v>
      </c>
      <c r="AT435" s="183" t="s">
        <v>274</v>
      </c>
      <c r="AU435" s="183" t="s">
        <v>88</v>
      </c>
      <c r="AY435" s="18" t="s">
        <v>271</v>
      </c>
      <c r="BE435" s="105">
        <f>IF(N435="základná",J435,0)</f>
        <v>0</v>
      </c>
      <c r="BF435" s="105">
        <f>IF(N435="znížená",J435,0)</f>
        <v>0</v>
      </c>
      <c r="BG435" s="105">
        <f>IF(N435="zákl. prenesená",J435,0)</f>
        <v>0</v>
      </c>
      <c r="BH435" s="105">
        <f>IF(N435="zníž. prenesená",J435,0)</f>
        <v>0</v>
      </c>
      <c r="BI435" s="105">
        <f>IF(N435="nulová",J435,0)</f>
        <v>0</v>
      </c>
      <c r="BJ435" s="18" t="s">
        <v>88</v>
      </c>
      <c r="BK435" s="105">
        <f>ROUND(I435*H435,2)</f>
        <v>0</v>
      </c>
      <c r="BL435" s="18" t="s">
        <v>278</v>
      </c>
      <c r="BM435" s="183" t="s">
        <v>5564</v>
      </c>
    </row>
    <row r="436" spans="1:65" s="12" customFormat="1" ht="22.9" customHeight="1" x14ac:dyDescent="0.15">
      <c r="B436" s="159"/>
      <c r="C436" s="288"/>
      <c r="D436" s="160" t="s">
        <v>74</v>
      </c>
      <c r="E436" s="170" t="s">
        <v>2944</v>
      </c>
      <c r="F436" s="170" t="s">
        <v>2945</v>
      </c>
      <c r="I436" s="162"/>
      <c r="J436" s="171">
        <f>BK436</f>
        <v>0</v>
      </c>
      <c r="L436" s="159"/>
      <c r="M436" s="164"/>
      <c r="N436" s="165"/>
      <c r="O436" s="165"/>
      <c r="P436" s="166">
        <f>SUM(P437:P438)</f>
        <v>0</v>
      </c>
      <c r="Q436" s="165"/>
      <c r="R436" s="166">
        <f>SUM(R437:R438)</f>
        <v>0</v>
      </c>
      <c r="S436" s="165"/>
      <c r="T436" s="167">
        <f>SUM(T437:T438)</f>
        <v>0</v>
      </c>
      <c r="AR436" s="160" t="s">
        <v>82</v>
      </c>
      <c r="AT436" s="168" t="s">
        <v>74</v>
      </c>
      <c r="AU436" s="168" t="s">
        <v>82</v>
      </c>
      <c r="AY436" s="160" t="s">
        <v>271</v>
      </c>
      <c r="BK436" s="169">
        <f>SUM(BK437:BK438)</f>
        <v>0</v>
      </c>
    </row>
    <row r="437" spans="1:65" s="2" customFormat="1" ht="16.5" customHeight="1" x14ac:dyDescent="0.15">
      <c r="A437" s="35"/>
      <c r="B437" s="141"/>
      <c r="C437" s="271" t="s">
        <v>2114</v>
      </c>
      <c r="D437" s="172" t="s">
        <v>274</v>
      </c>
      <c r="E437" s="173" t="s">
        <v>5565</v>
      </c>
      <c r="F437" s="174" t="s">
        <v>5566</v>
      </c>
      <c r="G437" s="175" t="s">
        <v>2913</v>
      </c>
      <c r="H437" s="176">
        <v>1.5</v>
      </c>
      <c r="I437" s="177"/>
      <c r="J437" s="176">
        <f>ROUND(I437*H437,2)</f>
        <v>0</v>
      </c>
      <c r="K437" s="178"/>
      <c r="L437" s="36"/>
      <c r="M437" s="179" t="s">
        <v>1</v>
      </c>
      <c r="N437" s="180" t="s">
        <v>41</v>
      </c>
      <c r="O437" s="61"/>
      <c r="P437" s="181">
        <f>O437*H437</f>
        <v>0</v>
      </c>
      <c r="Q437" s="181">
        <v>0</v>
      </c>
      <c r="R437" s="181">
        <f>Q437*H437</f>
        <v>0</v>
      </c>
      <c r="S437" s="181">
        <v>0</v>
      </c>
      <c r="T437" s="182">
        <f>S437*H437</f>
        <v>0</v>
      </c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R437" s="183" t="s">
        <v>278</v>
      </c>
      <c r="AT437" s="183" t="s">
        <v>274</v>
      </c>
      <c r="AU437" s="183" t="s">
        <v>88</v>
      </c>
      <c r="AY437" s="18" t="s">
        <v>271</v>
      </c>
      <c r="BE437" s="105">
        <f>IF(N437="základná",J437,0)</f>
        <v>0</v>
      </c>
      <c r="BF437" s="105">
        <f>IF(N437="znížená",J437,0)</f>
        <v>0</v>
      </c>
      <c r="BG437" s="105">
        <f>IF(N437="zákl. prenesená",J437,0)</f>
        <v>0</v>
      </c>
      <c r="BH437" s="105">
        <f>IF(N437="zníž. prenesená",J437,0)</f>
        <v>0</v>
      </c>
      <c r="BI437" s="105">
        <f>IF(N437="nulová",J437,0)</f>
        <v>0</v>
      </c>
      <c r="BJ437" s="18" t="s">
        <v>88</v>
      </c>
      <c r="BK437" s="105">
        <f>ROUND(I437*H437,2)</f>
        <v>0</v>
      </c>
      <c r="BL437" s="18" t="s">
        <v>278</v>
      </c>
      <c r="BM437" s="183" t="s">
        <v>5567</v>
      </c>
    </row>
    <row r="438" spans="1:65" s="2" customFormat="1" ht="16.5" customHeight="1" x14ac:dyDescent="0.15">
      <c r="A438" s="35"/>
      <c r="B438" s="141"/>
      <c r="C438" s="271" t="s">
        <v>2119</v>
      </c>
      <c r="D438" s="172" t="s">
        <v>274</v>
      </c>
      <c r="E438" s="173" t="s">
        <v>5568</v>
      </c>
      <c r="F438" s="174" t="s">
        <v>5569</v>
      </c>
      <c r="G438" s="175" t="s">
        <v>2913</v>
      </c>
      <c r="H438" s="176">
        <v>1.5</v>
      </c>
      <c r="I438" s="177"/>
      <c r="J438" s="176">
        <f>ROUND(I438*H438,2)</f>
        <v>0</v>
      </c>
      <c r="K438" s="178"/>
      <c r="L438" s="36"/>
      <c r="M438" s="179" t="s">
        <v>1</v>
      </c>
      <c r="N438" s="180" t="s">
        <v>41</v>
      </c>
      <c r="O438" s="61"/>
      <c r="P438" s="181">
        <f>O438*H438</f>
        <v>0</v>
      </c>
      <c r="Q438" s="181">
        <v>0</v>
      </c>
      <c r="R438" s="181">
        <f>Q438*H438</f>
        <v>0</v>
      </c>
      <c r="S438" s="181">
        <v>0</v>
      </c>
      <c r="T438" s="182">
        <f>S438*H438</f>
        <v>0</v>
      </c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R438" s="183" t="s">
        <v>278</v>
      </c>
      <c r="AT438" s="183" t="s">
        <v>274</v>
      </c>
      <c r="AU438" s="183" t="s">
        <v>88</v>
      </c>
      <c r="AY438" s="18" t="s">
        <v>271</v>
      </c>
      <c r="BE438" s="105">
        <f>IF(N438="základná",J438,0)</f>
        <v>0</v>
      </c>
      <c r="BF438" s="105">
        <f>IF(N438="znížená",J438,0)</f>
        <v>0</v>
      </c>
      <c r="BG438" s="105">
        <f>IF(N438="zákl. prenesená",J438,0)</f>
        <v>0</v>
      </c>
      <c r="BH438" s="105">
        <f>IF(N438="zníž. prenesená",J438,0)</f>
        <v>0</v>
      </c>
      <c r="BI438" s="105">
        <f>IF(N438="nulová",J438,0)</f>
        <v>0</v>
      </c>
      <c r="BJ438" s="18" t="s">
        <v>88</v>
      </c>
      <c r="BK438" s="105">
        <f>ROUND(I438*H438,2)</f>
        <v>0</v>
      </c>
      <c r="BL438" s="18" t="s">
        <v>278</v>
      </c>
      <c r="BM438" s="183" t="s">
        <v>5570</v>
      </c>
    </row>
    <row r="439" spans="1:65" s="12" customFormat="1" ht="22.9" customHeight="1" x14ac:dyDescent="0.15">
      <c r="B439" s="159"/>
      <c r="C439" s="288"/>
      <c r="D439" s="160" t="s">
        <v>74</v>
      </c>
      <c r="E439" s="170" t="s">
        <v>2966</v>
      </c>
      <c r="F439" s="170" t="s">
        <v>2955</v>
      </c>
      <c r="I439" s="162"/>
      <c r="J439" s="171">
        <f>BK439</f>
        <v>0</v>
      </c>
      <c r="L439" s="159"/>
      <c r="M439" s="164"/>
      <c r="N439" s="165"/>
      <c r="O439" s="165"/>
      <c r="P439" s="166">
        <f>SUM(P440:P441)</f>
        <v>0</v>
      </c>
      <c r="Q439" s="165"/>
      <c r="R439" s="166">
        <f>SUM(R440:R441)</f>
        <v>0</v>
      </c>
      <c r="S439" s="165"/>
      <c r="T439" s="167">
        <f>SUM(T440:T441)</f>
        <v>0</v>
      </c>
      <c r="AR439" s="160" t="s">
        <v>82</v>
      </c>
      <c r="AT439" s="168" t="s">
        <v>74</v>
      </c>
      <c r="AU439" s="168" t="s">
        <v>82</v>
      </c>
      <c r="AY439" s="160" t="s">
        <v>271</v>
      </c>
      <c r="BK439" s="169">
        <f>SUM(BK440:BK441)</f>
        <v>0</v>
      </c>
    </row>
    <row r="440" spans="1:65" s="2" customFormat="1" ht="16.5" customHeight="1" x14ac:dyDescent="0.15">
      <c r="A440" s="35"/>
      <c r="B440" s="141"/>
      <c r="C440" s="271" t="s">
        <v>2124</v>
      </c>
      <c r="D440" s="172" t="s">
        <v>274</v>
      </c>
      <c r="E440" s="173" t="s">
        <v>5540</v>
      </c>
      <c r="F440" s="174" t="s">
        <v>5541</v>
      </c>
      <c r="G440" s="175" t="s">
        <v>277</v>
      </c>
      <c r="H440" s="176">
        <v>3</v>
      </c>
      <c r="I440" s="177"/>
      <c r="J440" s="176">
        <f>ROUND(I440*H440,2)</f>
        <v>0</v>
      </c>
      <c r="K440" s="178"/>
      <c r="L440" s="36"/>
      <c r="M440" s="179" t="s">
        <v>1</v>
      </c>
      <c r="N440" s="180" t="s">
        <v>41</v>
      </c>
      <c r="O440" s="61"/>
      <c r="P440" s="181">
        <f>O440*H440</f>
        <v>0</v>
      </c>
      <c r="Q440" s="181">
        <v>0</v>
      </c>
      <c r="R440" s="181">
        <f>Q440*H440</f>
        <v>0</v>
      </c>
      <c r="S440" s="181">
        <v>0</v>
      </c>
      <c r="T440" s="182">
        <f>S440*H440</f>
        <v>0</v>
      </c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R440" s="183" t="s">
        <v>278</v>
      </c>
      <c r="AT440" s="183" t="s">
        <v>274</v>
      </c>
      <c r="AU440" s="183" t="s">
        <v>88</v>
      </c>
      <c r="AY440" s="18" t="s">
        <v>271</v>
      </c>
      <c r="BE440" s="105">
        <f>IF(N440="základná",J440,0)</f>
        <v>0</v>
      </c>
      <c r="BF440" s="105">
        <f>IF(N440="znížená",J440,0)</f>
        <v>0</v>
      </c>
      <c r="BG440" s="105">
        <f>IF(N440="zákl. prenesená",J440,0)</f>
        <v>0</v>
      </c>
      <c r="BH440" s="105">
        <f>IF(N440="zníž. prenesená",J440,0)</f>
        <v>0</v>
      </c>
      <c r="BI440" s="105">
        <f>IF(N440="nulová",J440,0)</f>
        <v>0</v>
      </c>
      <c r="BJ440" s="18" t="s">
        <v>88</v>
      </c>
      <c r="BK440" s="105">
        <f>ROUND(I440*H440,2)</f>
        <v>0</v>
      </c>
      <c r="BL440" s="18" t="s">
        <v>278</v>
      </c>
      <c r="BM440" s="183" t="s">
        <v>5571</v>
      </c>
    </row>
    <row r="441" spans="1:65" s="2" customFormat="1" ht="16.5" customHeight="1" x14ac:dyDescent="0.15">
      <c r="A441" s="35"/>
      <c r="B441" s="141"/>
      <c r="C441" s="271" t="s">
        <v>2134</v>
      </c>
      <c r="D441" s="172" t="s">
        <v>274</v>
      </c>
      <c r="E441" s="173" t="s">
        <v>5572</v>
      </c>
      <c r="F441" s="174" t="s">
        <v>2965</v>
      </c>
      <c r="G441" s="175" t="s">
        <v>2862</v>
      </c>
      <c r="H441" s="176">
        <v>1</v>
      </c>
      <c r="I441" s="177"/>
      <c r="J441" s="176">
        <f>ROUND(I441*H441,2)</f>
        <v>0</v>
      </c>
      <c r="K441" s="178"/>
      <c r="L441" s="36"/>
      <c r="M441" s="241" t="s">
        <v>1</v>
      </c>
      <c r="N441" s="242" t="s">
        <v>41</v>
      </c>
      <c r="O441" s="243"/>
      <c r="P441" s="244">
        <f>O441*H441</f>
        <v>0</v>
      </c>
      <c r="Q441" s="244">
        <v>0</v>
      </c>
      <c r="R441" s="244">
        <f>Q441*H441</f>
        <v>0</v>
      </c>
      <c r="S441" s="244">
        <v>0</v>
      </c>
      <c r="T441" s="245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183" t="s">
        <v>278</v>
      </c>
      <c r="AT441" s="183" t="s">
        <v>274</v>
      </c>
      <c r="AU441" s="183" t="s">
        <v>88</v>
      </c>
      <c r="AY441" s="18" t="s">
        <v>271</v>
      </c>
      <c r="BE441" s="105">
        <f>IF(N441="základná",J441,0)</f>
        <v>0</v>
      </c>
      <c r="BF441" s="105">
        <f>IF(N441="znížená",J441,0)</f>
        <v>0</v>
      </c>
      <c r="BG441" s="105">
        <f>IF(N441="zákl. prenesená",J441,0)</f>
        <v>0</v>
      </c>
      <c r="BH441" s="105">
        <f>IF(N441="zníž. prenesená",J441,0)</f>
        <v>0</v>
      </c>
      <c r="BI441" s="105">
        <f>IF(N441="nulová",J441,0)</f>
        <v>0</v>
      </c>
      <c r="BJ441" s="18" t="s">
        <v>88</v>
      </c>
      <c r="BK441" s="105">
        <f>ROUND(I441*H441,2)</f>
        <v>0</v>
      </c>
      <c r="BL441" s="18" t="s">
        <v>278</v>
      </c>
      <c r="BM441" s="183" t="s">
        <v>5573</v>
      </c>
    </row>
    <row r="442" spans="1:65" s="2" customFormat="1" ht="6.95" customHeight="1" x14ac:dyDescent="0.1">
      <c r="A442" s="35"/>
      <c r="B442" s="50"/>
      <c r="C442" s="277"/>
      <c r="D442" s="51"/>
      <c r="E442" s="51"/>
      <c r="F442" s="51"/>
      <c r="G442" s="51"/>
      <c r="H442" s="51"/>
      <c r="I442" s="51"/>
      <c r="J442" s="51"/>
      <c r="K442" s="51"/>
      <c r="L442" s="36"/>
      <c r="M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</row>
  </sheetData>
  <autoFilter ref="C164:K441" xr:uid="{00000000-0009-0000-0000-000014000000}"/>
  <mergeCells count="13">
    <mergeCell ref="E157:H157"/>
    <mergeCell ref="L2:V2"/>
    <mergeCell ref="E153:H153"/>
    <mergeCell ref="E155:H155"/>
    <mergeCell ref="E85:H85"/>
    <mergeCell ref="E87:H87"/>
    <mergeCell ref="E89:H89"/>
    <mergeCell ref="D142:F14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314"/>
  <sheetViews>
    <sheetView showGridLines="0" topLeftCell="A108" workbookViewId="0">
      <selection activeCell="J113" sqref="J113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142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3182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108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ROUND((SUM(BE112:BE114) + SUM(BE136:BE313)),  2)</f>
        <v>0</v>
      </c>
      <c r="G37" s="35"/>
      <c r="H37" s="35"/>
      <c r="I37" s="120">
        <v>0.2</v>
      </c>
      <c r="J37" s="119">
        <f>ROUND(((SUM(BE112:BE114) + SUM(BE136:BE313))*I37),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ROUND((SUM(BF112:BF114) + SUM(BF136:BF313)),  2)</f>
        <v>0</v>
      </c>
      <c r="G38" s="35"/>
      <c r="H38" s="35"/>
      <c r="I38" s="120">
        <v>0.2</v>
      </c>
      <c r="J38" s="119">
        <f>ROUND(((SUM(BF112:BF114) + SUM(BF136:BF313))*I38),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ROUND((SUM(BG112:BG114) + SUM(BG136:BG313)),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ROUND((SUM(BH112:BH114) + SUM(BH136:BH313)),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ROUND((SUM(BI112:BI114) + SUM(BI136:BI313)),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07 - Zdravotechnika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 x14ac:dyDescent="0.1">
      <c r="B99" s="131"/>
      <c r="D99" s="132" t="s">
        <v>3183</v>
      </c>
      <c r="E99" s="133"/>
      <c r="F99" s="133"/>
      <c r="G99" s="133"/>
      <c r="H99" s="133"/>
      <c r="I99" s="133"/>
      <c r="J99" s="134">
        <f>J137</f>
        <v>0</v>
      </c>
      <c r="L99" s="131"/>
    </row>
    <row r="100" spans="1:47" s="10" customFormat="1" ht="19.899999999999999" customHeight="1" x14ac:dyDescent="0.1">
      <c r="B100" s="135"/>
      <c r="D100" s="136" t="s">
        <v>3184</v>
      </c>
      <c r="E100" s="137"/>
      <c r="F100" s="137"/>
      <c r="G100" s="137"/>
      <c r="H100" s="137"/>
      <c r="I100" s="137"/>
      <c r="J100" s="138">
        <f>J138</f>
        <v>0</v>
      </c>
      <c r="L100" s="135"/>
    </row>
    <row r="101" spans="1:47" s="10" customFormat="1" ht="19.899999999999999" customHeight="1" x14ac:dyDescent="0.1">
      <c r="B101" s="135"/>
      <c r="D101" s="136" t="s">
        <v>3185</v>
      </c>
      <c r="E101" s="137"/>
      <c r="F101" s="137"/>
      <c r="G101" s="137"/>
      <c r="H101" s="137"/>
      <c r="I101" s="137"/>
      <c r="J101" s="138">
        <f>J148</f>
        <v>0</v>
      </c>
      <c r="L101" s="135"/>
    </row>
    <row r="102" spans="1:47" s="10" customFormat="1" ht="19.899999999999999" customHeight="1" x14ac:dyDescent="0.1">
      <c r="B102" s="135"/>
      <c r="D102" s="136" t="s">
        <v>3186</v>
      </c>
      <c r="E102" s="137"/>
      <c r="F102" s="137"/>
      <c r="G102" s="137"/>
      <c r="H102" s="137"/>
      <c r="I102" s="137"/>
      <c r="J102" s="138">
        <f>J151</f>
        <v>0</v>
      </c>
      <c r="L102" s="135"/>
    </row>
    <row r="103" spans="1:47" s="10" customFormat="1" ht="19.899999999999999" customHeight="1" x14ac:dyDescent="0.1">
      <c r="B103" s="135"/>
      <c r="D103" s="136" t="s">
        <v>3187</v>
      </c>
      <c r="E103" s="137"/>
      <c r="F103" s="137"/>
      <c r="G103" s="137"/>
      <c r="H103" s="137"/>
      <c r="I103" s="137"/>
      <c r="J103" s="138">
        <f>J153</f>
        <v>0</v>
      </c>
      <c r="L103" s="135"/>
    </row>
    <row r="104" spans="1:47" s="10" customFormat="1" ht="19.899999999999999" customHeight="1" x14ac:dyDescent="0.1">
      <c r="B104" s="135"/>
      <c r="D104" s="136" t="s">
        <v>3188</v>
      </c>
      <c r="E104" s="137"/>
      <c r="F104" s="137"/>
      <c r="G104" s="137"/>
      <c r="H104" s="137"/>
      <c r="I104" s="137"/>
      <c r="J104" s="138">
        <f>J165</f>
        <v>0</v>
      </c>
      <c r="L104" s="135"/>
    </row>
    <row r="105" spans="1:47" s="9" customFormat="1" ht="24.95" customHeight="1" x14ac:dyDescent="0.1">
      <c r="B105" s="131"/>
      <c r="D105" s="132" t="s">
        <v>3189</v>
      </c>
      <c r="E105" s="133"/>
      <c r="F105" s="133"/>
      <c r="G105" s="133"/>
      <c r="H105" s="133"/>
      <c r="I105" s="133"/>
      <c r="J105" s="134">
        <f>J167</f>
        <v>0</v>
      </c>
      <c r="L105" s="131"/>
    </row>
    <row r="106" spans="1:47" s="10" customFormat="1" ht="19.899999999999999" customHeight="1" x14ac:dyDescent="0.1">
      <c r="B106" s="135"/>
      <c r="D106" s="136" t="s">
        <v>880</v>
      </c>
      <c r="E106" s="137"/>
      <c r="F106" s="137"/>
      <c r="G106" s="137"/>
      <c r="H106" s="137"/>
      <c r="I106" s="137"/>
      <c r="J106" s="138">
        <f>J168</f>
        <v>0</v>
      </c>
      <c r="L106" s="135"/>
    </row>
    <row r="107" spans="1:47" s="10" customFormat="1" ht="19.899999999999999" customHeight="1" x14ac:dyDescent="0.1">
      <c r="B107" s="135"/>
      <c r="D107" s="136" t="s">
        <v>3190</v>
      </c>
      <c r="E107" s="137"/>
      <c r="F107" s="137"/>
      <c r="G107" s="137"/>
      <c r="H107" s="137"/>
      <c r="I107" s="137"/>
      <c r="J107" s="138">
        <f>J181</f>
        <v>0</v>
      </c>
      <c r="L107" s="135"/>
    </row>
    <row r="108" spans="1:47" s="10" customFormat="1" ht="19.899999999999999" customHeight="1" x14ac:dyDescent="0.1">
      <c r="B108" s="135"/>
      <c r="D108" s="136" t="s">
        <v>3191</v>
      </c>
      <c r="E108" s="137"/>
      <c r="F108" s="137"/>
      <c r="G108" s="137"/>
      <c r="H108" s="137"/>
      <c r="I108" s="137"/>
      <c r="J108" s="138">
        <f>J227</f>
        <v>0</v>
      </c>
      <c r="L108" s="135"/>
    </row>
    <row r="109" spans="1:47" s="10" customFormat="1" ht="19.899999999999999" customHeight="1" x14ac:dyDescent="0.1">
      <c r="B109" s="135"/>
      <c r="D109" s="136" t="s">
        <v>3192</v>
      </c>
      <c r="E109" s="137"/>
      <c r="F109" s="137"/>
      <c r="G109" s="137"/>
      <c r="H109" s="137"/>
      <c r="I109" s="137"/>
      <c r="J109" s="138">
        <f>J266</f>
        <v>0</v>
      </c>
      <c r="L109" s="135"/>
    </row>
    <row r="110" spans="1:47" s="2" customFormat="1" ht="21.75" customHeight="1" x14ac:dyDescent="0.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 x14ac:dyDescent="0.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 x14ac:dyDescent="0.1">
      <c r="A112" s="35"/>
      <c r="B112" s="36"/>
      <c r="C112" s="130" t="s">
        <v>254</v>
      </c>
      <c r="D112" s="35"/>
      <c r="E112" s="35"/>
      <c r="F112" s="35"/>
      <c r="G112" s="35"/>
      <c r="H112" s="35"/>
      <c r="I112" s="35"/>
      <c r="J112" s="139">
        <f>ROUND(J113,2)</f>
        <v>0</v>
      </c>
      <c r="K112" s="35"/>
      <c r="L112" s="45"/>
      <c r="N112" s="140" t="s">
        <v>39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 x14ac:dyDescent="0.1">
      <c r="A113" s="35"/>
      <c r="B113" s="141"/>
      <c r="C113" s="142"/>
      <c r="D113" s="338" t="s">
        <v>255</v>
      </c>
      <c r="E113" s="342"/>
      <c r="F113" s="342"/>
      <c r="G113" s="142"/>
      <c r="H113" s="142"/>
      <c r="I113" s="142"/>
      <c r="J113" s="102">
        <v>0</v>
      </c>
      <c r="K113" s="142"/>
      <c r="L113" s="143"/>
      <c r="M113" s="144"/>
      <c r="N113" s="145" t="s">
        <v>41</v>
      </c>
      <c r="O113" s="144"/>
      <c r="P113" s="144"/>
      <c r="Q113" s="144"/>
      <c r="R113" s="144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6" t="s">
        <v>256</v>
      </c>
      <c r="AZ113" s="144"/>
      <c r="BA113" s="144"/>
      <c r="BB113" s="144"/>
      <c r="BC113" s="144"/>
      <c r="BD113" s="144"/>
      <c r="BE113" s="147">
        <f t="shared" ref="BE113" si="0">IF(N113="základná",J113,0)</f>
        <v>0</v>
      </c>
      <c r="BF113" s="147">
        <f t="shared" ref="BF113" si="1">IF(N113="znížená",J113,0)</f>
        <v>0</v>
      </c>
      <c r="BG113" s="147">
        <f t="shared" ref="BG113" si="2">IF(N113="zákl. prenesená",J113,0)</f>
        <v>0</v>
      </c>
      <c r="BH113" s="147">
        <f t="shared" ref="BH113" si="3">IF(N113="zníž. prenesená",J113,0)</f>
        <v>0</v>
      </c>
      <c r="BI113" s="147">
        <f t="shared" ref="BI113" si="4">IF(N113="nulová",J113,0)</f>
        <v>0</v>
      </c>
      <c r="BJ113" s="146" t="s">
        <v>88</v>
      </c>
      <c r="BK113" s="144"/>
      <c r="BL113" s="144"/>
      <c r="BM113" s="144"/>
    </row>
    <row r="114" spans="1:65" s="2" customFormat="1" x14ac:dyDescent="0.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 x14ac:dyDescent="0.1">
      <c r="A115" s="35"/>
      <c r="B115" s="36"/>
      <c r="C115" s="109" t="s">
        <v>213</v>
      </c>
      <c r="D115" s="110"/>
      <c r="E115" s="110"/>
      <c r="F115" s="110"/>
      <c r="G115" s="110"/>
      <c r="H115" s="110"/>
      <c r="I115" s="110"/>
      <c r="J115" s="111">
        <f>ROUND(J98+J112,2)</f>
        <v>0</v>
      </c>
      <c r="K115" s="110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 x14ac:dyDescent="0.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5" customHeight="1" x14ac:dyDescent="0.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5" customHeight="1" x14ac:dyDescent="0.1">
      <c r="A121" s="35"/>
      <c r="B121" s="36"/>
      <c r="C121" s="22" t="s">
        <v>257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 x14ac:dyDescent="0.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 x14ac:dyDescent="0.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 x14ac:dyDescent="0.1">
      <c r="A124" s="35"/>
      <c r="B124" s="36"/>
      <c r="C124" s="35"/>
      <c r="D124" s="35"/>
      <c r="E124" s="340" t="str">
        <f>E7</f>
        <v>Kreatívne cenrum Nitra - Martinský vrch</v>
      </c>
      <c r="F124" s="341"/>
      <c r="G124" s="341"/>
      <c r="H124" s="341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" customFormat="1" ht="12" customHeight="1" x14ac:dyDescent="0.1">
      <c r="B125" s="21"/>
      <c r="C125" s="28" t="s">
        <v>228</v>
      </c>
      <c r="L125" s="21"/>
    </row>
    <row r="126" spans="1:65" s="2" customFormat="1" ht="16.5" customHeight="1" x14ac:dyDescent="0.1">
      <c r="A126" s="35"/>
      <c r="B126" s="36"/>
      <c r="C126" s="35"/>
      <c r="D126" s="35"/>
      <c r="E126" s="340" t="s">
        <v>4222</v>
      </c>
      <c r="F126" s="339"/>
      <c r="G126" s="339"/>
      <c r="H126" s="33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 x14ac:dyDescent="0.1">
      <c r="A127" s="35"/>
      <c r="B127" s="36"/>
      <c r="C127" s="28" t="s">
        <v>233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 x14ac:dyDescent="0.1">
      <c r="A128" s="35"/>
      <c r="B128" s="36"/>
      <c r="C128" s="35"/>
      <c r="D128" s="35"/>
      <c r="E128" s="321" t="str">
        <f>E11</f>
        <v>07 - Zdravotechnika</v>
      </c>
      <c r="F128" s="339"/>
      <c r="G128" s="339"/>
      <c r="H128" s="339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 x14ac:dyDescent="0.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 x14ac:dyDescent="0.1">
      <c r="A130" s="35"/>
      <c r="B130" s="36"/>
      <c r="C130" s="28" t="s">
        <v>18</v>
      </c>
      <c r="D130" s="35"/>
      <c r="E130" s="35"/>
      <c r="F130" s="26" t="str">
        <f>F14</f>
        <v>Nitra</v>
      </c>
      <c r="G130" s="35"/>
      <c r="H130" s="35"/>
      <c r="I130" s="28" t="s">
        <v>20</v>
      </c>
      <c r="J130" s="58" t="str">
        <f>IF(J14="","",J14)</f>
        <v>26. 8. 2020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 x14ac:dyDescent="0.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40.15" customHeight="1" x14ac:dyDescent="0.15">
      <c r="A132" s="35"/>
      <c r="B132" s="36"/>
      <c r="C132" s="28" t="s">
        <v>22</v>
      </c>
      <c r="D132" s="35"/>
      <c r="E132" s="35"/>
      <c r="F132" s="26" t="str">
        <f>E17</f>
        <v>Mesto Nitra, Štefánikova tr. 60, 949 01 Nitra</v>
      </c>
      <c r="G132" s="35"/>
      <c r="H132" s="35"/>
      <c r="I132" s="28" t="s">
        <v>28</v>
      </c>
      <c r="J132" s="31" t="str">
        <f>E23</f>
        <v>Mesto Nitra, Štefánikova tr. 60, 949 01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2" customHeight="1" x14ac:dyDescent="0.15">
      <c r="A133" s="35"/>
      <c r="B133" s="36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30</v>
      </c>
      <c r="J133" s="31" t="str">
        <f>E26</f>
        <v>Mesto Nitra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0.35" customHeight="1" x14ac:dyDescent="0.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11" customFormat="1" ht="29.25" customHeight="1" x14ac:dyDescent="0.15">
      <c r="A135" s="148"/>
      <c r="B135" s="149"/>
      <c r="C135" s="150" t="s">
        <v>258</v>
      </c>
      <c r="D135" s="151" t="s">
        <v>60</v>
      </c>
      <c r="E135" s="151" t="s">
        <v>56</v>
      </c>
      <c r="F135" s="151" t="s">
        <v>57</v>
      </c>
      <c r="G135" s="151" t="s">
        <v>259</v>
      </c>
      <c r="H135" s="151" t="s">
        <v>260</v>
      </c>
      <c r="I135" s="151" t="s">
        <v>261</v>
      </c>
      <c r="J135" s="152" t="s">
        <v>241</v>
      </c>
      <c r="K135" s="153" t="s">
        <v>262</v>
      </c>
      <c r="L135" s="154"/>
      <c r="M135" s="65" t="s">
        <v>1</v>
      </c>
      <c r="N135" s="66" t="s">
        <v>39</v>
      </c>
      <c r="O135" s="66" t="s">
        <v>263</v>
      </c>
      <c r="P135" s="66" t="s">
        <v>264</v>
      </c>
      <c r="Q135" s="66" t="s">
        <v>265</v>
      </c>
      <c r="R135" s="66" t="s">
        <v>266</v>
      </c>
      <c r="S135" s="66" t="s">
        <v>267</v>
      </c>
      <c r="T135" s="67" t="s">
        <v>268</v>
      </c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</row>
    <row r="136" spans="1:65" s="2" customFormat="1" ht="22.9" customHeight="1" x14ac:dyDescent="0.15">
      <c r="A136" s="35"/>
      <c r="B136" s="36"/>
      <c r="C136" s="72" t="s">
        <v>238</v>
      </c>
      <c r="D136" s="35"/>
      <c r="E136" s="35"/>
      <c r="F136" s="35"/>
      <c r="G136" s="35"/>
      <c r="H136" s="35"/>
      <c r="I136" s="35"/>
      <c r="J136" s="155">
        <f>BK136</f>
        <v>0</v>
      </c>
      <c r="K136" s="35"/>
      <c r="L136" s="36"/>
      <c r="M136" s="68"/>
      <c r="N136" s="59"/>
      <c r="O136" s="69"/>
      <c r="P136" s="156">
        <f>P137+P167</f>
        <v>0</v>
      </c>
      <c r="Q136" s="69"/>
      <c r="R136" s="156">
        <f>R137+R167</f>
        <v>369.56815999999998</v>
      </c>
      <c r="S136" s="69"/>
      <c r="T136" s="157">
        <f>T137+T167</f>
        <v>3.5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74</v>
      </c>
      <c r="AU136" s="18" t="s">
        <v>243</v>
      </c>
      <c r="BK136" s="158">
        <f>BK137+BK167</f>
        <v>0</v>
      </c>
    </row>
    <row r="137" spans="1:65" s="12" customFormat="1" ht="25.9" customHeight="1" x14ac:dyDescent="0.15">
      <c r="B137" s="159"/>
      <c r="D137" s="160" t="s">
        <v>74</v>
      </c>
      <c r="E137" s="161" t="s">
        <v>2856</v>
      </c>
      <c r="F137" s="161" t="s">
        <v>3193</v>
      </c>
      <c r="I137" s="162"/>
      <c r="J137" s="163">
        <f>BK137</f>
        <v>0</v>
      </c>
      <c r="L137" s="159"/>
      <c r="M137" s="164"/>
      <c r="N137" s="165"/>
      <c r="O137" s="165"/>
      <c r="P137" s="166">
        <f>P138+P148+P151+P153+P165</f>
        <v>0</v>
      </c>
      <c r="Q137" s="165"/>
      <c r="R137" s="166">
        <f>R138+R148+R151+R153+R165</f>
        <v>367.84456</v>
      </c>
      <c r="S137" s="165"/>
      <c r="T137" s="167">
        <f>T138+T148+T151+T153+T165</f>
        <v>3.5</v>
      </c>
      <c r="AR137" s="160" t="s">
        <v>82</v>
      </c>
      <c r="AT137" s="168" t="s">
        <v>74</v>
      </c>
      <c r="AU137" s="168" t="s">
        <v>75</v>
      </c>
      <c r="AY137" s="160" t="s">
        <v>271</v>
      </c>
      <c r="BK137" s="169">
        <f>BK138+BK148+BK151+BK153+BK165</f>
        <v>0</v>
      </c>
    </row>
    <row r="138" spans="1:65" s="12" customFormat="1" ht="22.9" customHeight="1" x14ac:dyDescent="0.15">
      <c r="B138" s="159"/>
      <c r="D138" s="160" t="s">
        <v>74</v>
      </c>
      <c r="E138" s="170" t="s">
        <v>82</v>
      </c>
      <c r="F138" s="170" t="s">
        <v>3194</v>
      </c>
      <c r="I138" s="162"/>
      <c r="J138" s="171">
        <f>BK138</f>
        <v>0</v>
      </c>
      <c r="L138" s="159"/>
      <c r="M138" s="164"/>
      <c r="N138" s="165"/>
      <c r="O138" s="165"/>
      <c r="P138" s="166">
        <f>SUM(P139:P147)</f>
        <v>0</v>
      </c>
      <c r="Q138" s="165"/>
      <c r="R138" s="166">
        <f>SUM(R139:R147)</f>
        <v>0</v>
      </c>
      <c r="S138" s="165"/>
      <c r="T138" s="167">
        <f>SUM(T139:T147)</f>
        <v>3.5</v>
      </c>
      <c r="AR138" s="160" t="s">
        <v>82</v>
      </c>
      <c r="AT138" s="168" t="s">
        <v>74</v>
      </c>
      <c r="AU138" s="168" t="s">
        <v>82</v>
      </c>
      <c r="AY138" s="160" t="s">
        <v>271</v>
      </c>
      <c r="BK138" s="169">
        <f>SUM(BK139:BK147)</f>
        <v>0</v>
      </c>
    </row>
    <row r="139" spans="1:65" s="2" customFormat="1" ht="21.75" customHeight="1" x14ac:dyDescent="0.15">
      <c r="A139" s="35"/>
      <c r="B139" s="141"/>
      <c r="C139" s="172" t="s">
        <v>82</v>
      </c>
      <c r="D139" s="172" t="s">
        <v>274</v>
      </c>
      <c r="E139" s="173" t="s">
        <v>3195</v>
      </c>
      <c r="F139" s="174" t="s">
        <v>3196</v>
      </c>
      <c r="G139" s="175" t="s">
        <v>277</v>
      </c>
      <c r="H139" s="176">
        <v>7</v>
      </c>
      <c r="I139" s="177"/>
      <c r="J139" s="176">
        <f t="shared" ref="J139:J147" si="5">ROUND(I139*H139,2)</f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ref="P139:P147" si="6">O139*H139</f>
        <v>0</v>
      </c>
      <c r="Q139" s="181">
        <v>0</v>
      </c>
      <c r="R139" s="181">
        <f t="shared" ref="R139:R147" si="7">Q139*H139</f>
        <v>0</v>
      </c>
      <c r="S139" s="181">
        <v>0.5</v>
      </c>
      <c r="T139" s="182">
        <f t="shared" ref="T139:T147" si="8">S139*H139</f>
        <v>3.5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ref="BE139:BE147" si="9">IF(N139="základná",J139,0)</f>
        <v>0</v>
      </c>
      <c r="BF139" s="105">
        <f t="shared" ref="BF139:BF147" si="10">IF(N139="znížená",J139,0)</f>
        <v>0</v>
      </c>
      <c r="BG139" s="105">
        <f t="shared" ref="BG139:BG147" si="11">IF(N139="zákl. prenesená",J139,0)</f>
        <v>0</v>
      </c>
      <c r="BH139" s="105">
        <f t="shared" ref="BH139:BH147" si="12">IF(N139="zníž. prenesená",J139,0)</f>
        <v>0</v>
      </c>
      <c r="BI139" s="105">
        <f t="shared" ref="BI139:BI147" si="13">IF(N139="nulová",J139,0)</f>
        <v>0</v>
      </c>
      <c r="BJ139" s="18" t="s">
        <v>88</v>
      </c>
      <c r="BK139" s="105">
        <f t="shared" ref="BK139:BK147" si="14">ROUND(I139*H139,2)</f>
        <v>0</v>
      </c>
      <c r="BL139" s="18" t="s">
        <v>278</v>
      </c>
      <c r="BM139" s="183" t="s">
        <v>88</v>
      </c>
    </row>
    <row r="140" spans="1:65" s="2" customFormat="1" ht="16.5" customHeight="1" x14ac:dyDescent="0.15">
      <c r="A140" s="35"/>
      <c r="B140" s="141"/>
      <c r="C140" s="172" t="s">
        <v>88</v>
      </c>
      <c r="D140" s="172" t="s">
        <v>274</v>
      </c>
      <c r="E140" s="173" t="s">
        <v>3197</v>
      </c>
      <c r="F140" s="174" t="s">
        <v>3198</v>
      </c>
      <c r="G140" s="175" t="s">
        <v>319</v>
      </c>
      <c r="H140" s="176">
        <v>350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278</v>
      </c>
    </row>
    <row r="141" spans="1:65" s="2" customFormat="1" ht="21.75" customHeight="1" x14ac:dyDescent="0.15">
      <c r="A141" s="35"/>
      <c r="B141" s="141"/>
      <c r="C141" s="172" t="s">
        <v>286</v>
      </c>
      <c r="D141" s="172" t="s">
        <v>274</v>
      </c>
      <c r="E141" s="173" t="s">
        <v>3199</v>
      </c>
      <c r="F141" s="174" t="s">
        <v>3200</v>
      </c>
      <c r="G141" s="175" t="s">
        <v>289</v>
      </c>
      <c r="H141" s="176">
        <v>190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304</v>
      </c>
    </row>
    <row r="142" spans="1:65" s="2" customFormat="1" ht="21.75" customHeight="1" x14ac:dyDescent="0.15">
      <c r="A142" s="35"/>
      <c r="B142" s="141"/>
      <c r="C142" s="172" t="s">
        <v>278</v>
      </c>
      <c r="D142" s="172" t="s">
        <v>274</v>
      </c>
      <c r="E142" s="173" t="s">
        <v>3201</v>
      </c>
      <c r="F142" s="174" t="s">
        <v>3202</v>
      </c>
      <c r="G142" s="175" t="s">
        <v>289</v>
      </c>
      <c r="H142" s="176">
        <v>190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316</v>
      </c>
    </row>
    <row r="143" spans="1:65" s="2" customFormat="1" ht="21.75" customHeight="1" x14ac:dyDescent="0.15">
      <c r="A143" s="35"/>
      <c r="B143" s="141"/>
      <c r="C143" s="172" t="s">
        <v>299</v>
      </c>
      <c r="D143" s="172" t="s">
        <v>274</v>
      </c>
      <c r="E143" s="173" t="s">
        <v>3203</v>
      </c>
      <c r="F143" s="174" t="s">
        <v>3204</v>
      </c>
      <c r="G143" s="175" t="s">
        <v>289</v>
      </c>
      <c r="H143" s="176">
        <v>190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115</v>
      </c>
    </row>
    <row r="144" spans="1:65" s="2" customFormat="1" ht="16.5" customHeight="1" x14ac:dyDescent="0.15">
      <c r="A144" s="35"/>
      <c r="B144" s="141"/>
      <c r="C144" s="172" t="s">
        <v>304</v>
      </c>
      <c r="D144" s="172" t="s">
        <v>274</v>
      </c>
      <c r="E144" s="173" t="s">
        <v>3205</v>
      </c>
      <c r="F144" s="174" t="s">
        <v>3206</v>
      </c>
      <c r="G144" s="175" t="s">
        <v>289</v>
      </c>
      <c r="H144" s="176">
        <v>190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121</v>
      </c>
    </row>
    <row r="145" spans="1:65" s="2" customFormat="1" ht="16.5" customHeight="1" x14ac:dyDescent="0.15">
      <c r="A145" s="35"/>
      <c r="B145" s="141"/>
      <c r="C145" s="172" t="s">
        <v>310</v>
      </c>
      <c r="D145" s="172" t="s">
        <v>274</v>
      </c>
      <c r="E145" s="173" t="s">
        <v>3207</v>
      </c>
      <c r="F145" s="174" t="s">
        <v>3208</v>
      </c>
      <c r="G145" s="175" t="s">
        <v>412</v>
      </c>
      <c r="H145" s="176">
        <v>250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127</v>
      </c>
    </row>
    <row r="146" spans="1:65" s="2" customFormat="1" ht="16.5" customHeight="1" x14ac:dyDescent="0.15">
      <c r="A146" s="35"/>
      <c r="B146" s="141"/>
      <c r="C146" s="172" t="s">
        <v>316</v>
      </c>
      <c r="D146" s="172" t="s">
        <v>274</v>
      </c>
      <c r="E146" s="173" t="s">
        <v>3209</v>
      </c>
      <c r="F146" s="174" t="s">
        <v>3210</v>
      </c>
      <c r="G146" s="175" t="s">
        <v>289</v>
      </c>
      <c r="H146" s="176">
        <v>190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367</v>
      </c>
    </row>
    <row r="147" spans="1:65" s="2" customFormat="1" ht="16.5" customHeight="1" x14ac:dyDescent="0.15">
      <c r="A147" s="35"/>
      <c r="B147" s="141"/>
      <c r="C147" s="172" t="s">
        <v>272</v>
      </c>
      <c r="D147" s="172" t="s">
        <v>274</v>
      </c>
      <c r="E147" s="173" t="s">
        <v>3211</v>
      </c>
      <c r="F147" s="174" t="s">
        <v>3212</v>
      </c>
      <c r="G147" s="175" t="s">
        <v>289</v>
      </c>
      <c r="H147" s="176">
        <v>190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379</v>
      </c>
    </row>
    <row r="148" spans="1:65" s="12" customFormat="1" ht="22.9" customHeight="1" x14ac:dyDescent="0.15">
      <c r="B148" s="159"/>
      <c r="D148" s="160" t="s">
        <v>74</v>
      </c>
      <c r="E148" s="170" t="s">
        <v>278</v>
      </c>
      <c r="F148" s="170" t="s">
        <v>3213</v>
      </c>
      <c r="I148" s="162"/>
      <c r="J148" s="171">
        <f>BK148</f>
        <v>0</v>
      </c>
      <c r="L148" s="159"/>
      <c r="M148" s="164"/>
      <c r="N148" s="165"/>
      <c r="O148" s="165"/>
      <c r="P148" s="166">
        <f>SUM(P149:P150)</f>
        <v>0</v>
      </c>
      <c r="Q148" s="165"/>
      <c r="R148" s="166">
        <f>SUM(R149:R150)</f>
        <v>364.08492000000001</v>
      </c>
      <c r="S148" s="165"/>
      <c r="T148" s="167">
        <f>SUM(T149:T150)</f>
        <v>0</v>
      </c>
      <c r="AR148" s="160" t="s">
        <v>82</v>
      </c>
      <c r="AT148" s="168" t="s">
        <v>74</v>
      </c>
      <c r="AU148" s="168" t="s">
        <v>82</v>
      </c>
      <c r="AY148" s="160" t="s">
        <v>271</v>
      </c>
      <c r="BK148" s="169">
        <f>SUM(BK149:BK150)</f>
        <v>0</v>
      </c>
    </row>
    <row r="149" spans="1:65" s="2" customFormat="1" ht="21.75" customHeight="1" x14ac:dyDescent="0.15">
      <c r="A149" s="35"/>
      <c r="B149" s="141"/>
      <c r="C149" s="172" t="s">
        <v>115</v>
      </c>
      <c r="D149" s="172" t="s">
        <v>274</v>
      </c>
      <c r="E149" s="173" t="s">
        <v>3214</v>
      </c>
      <c r="F149" s="174" t="s">
        <v>3215</v>
      </c>
      <c r="G149" s="175" t="s">
        <v>289</v>
      </c>
      <c r="H149" s="176">
        <v>190</v>
      </c>
      <c r="I149" s="177"/>
      <c r="J149" s="176">
        <f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>O149*H149</f>
        <v>0</v>
      </c>
      <c r="Q149" s="181">
        <v>1.8907700000000001</v>
      </c>
      <c r="R149" s="181">
        <f>Q149*H149</f>
        <v>359.24630000000002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88</v>
      </c>
      <c r="AY149" s="18" t="s">
        <v>271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278</v>
      </c>
      <c r="BM149" s="183" t="s">
        <v>7</v>
      </c>
    </row>
    <row r="150" spans="1:65" s="2" customFormat="1" ht="16.5" customHeight="1" x14ac:dyDescent="0.15">
      <c r="A150" s="35"/>
      <c r="B150" s="141"/>
      <c r="C150" s="172" t="s">
        <v>118</v>
      </c>
      <c r="D150" s="172" t="s">
        <v>274</v>
      </c>
      <c r="E150" s="173" t="s">
        <v>3216</v>
      </c>
      <c r="F150" s="174" t="s">
        <v>3217</v>
      </c>
      <c r="G150" s="175" t="s">
        <v>289</v>
      </c>
      <c r="H150" s="176">
        <v>2</v>
      </c>
      <c r="I150" s="177"/>
      <c r="J150" s="176">
        <f>ROUND(I150*H150,2)</f>
        <v>0</v>
      </c>
      <c r="K150" s="178"/>
      <c r="L150" s="36"/>
      <c r="M150" s="179" t="s">
        <v>1</v>
      </c>
      <c r="N150" s="180" t="s">
        <v>41</v>
      </c>
      <c r="O150" s="61"/>
      <c r="P150" s="181">
        <f>O150*H150</f>
        <v>0</v>
      </c>
      <c r="Q150" s="181">
        <v>2.4193099999999998</v>
      </c>
      <c r="R150" s="181">
        <f>Q150*H150</f>
        <v>4.8386199999999997</v>
      </c>
      <c r="S150" s="181">
        <v>0</v>
      </c>
      <c r="T150" s="18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88</v>
      </c>
      <c r="AY150" s="18" t="s">
        <v>271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278</v>
      </c>
      <c r="BM150" s="183" t="s">
        <v>414</v>
      </c>
    </row>
    <row r="151" spans="1:65" s="12" customFormat="1" ht="22.9" customHeight="1" x14ac:dyDescent="0.15">
      <c r="B151" s="159"/>
      <c r="D151" s="160" t="s">
        <v>74</v>
      </c>
      <c r="E151" s="170" t="s">
        <v>299</v>
      </c>
      <c r="F151" s="170" t="s">
        <v>3218</v>
      </c>
      <c r="I151" s="162"/>
      <c r="J151" s="171">
        <f>BK151</f>
        <v>0</v>
      </c>
      <c r="L151" s="159"/>
      <c r="M151" s="164"/>
      <c r="N151" s="165"/>
      <c r="O151" s="165"/>
      <c r="P151" s="166">
        <f>P152</f>
        <v>0</v>
      </c>
      <c r="Q151" s="165"/>
      <c r="R151" s="166">
        <f>R152</f>
        <v>3.0822400000000001</v>
      </c>
      <c r="S151" s="165"/>
      <c r="T151" s="167">
        <f>T152</f>
        <v>0</v>
      </c>
      <c r="AR151" s="160" t="s">
        <v>82</v>
      </c>
      <c r="AT151" s="168" t="s">
        <v>74</v>
      </c>
      <c r="AU151" s="168" t="s">
        <v>82</v>
      </c>
      <c r="AY151" s="160" t="s">
        <v>271</v>
      </c>
      <c r="BK151" s="169">
        <f>BK152</f>
        <v>0</v>
      </c>
    </row>
    <row r="152" spans="1:65" s="2" customFormat="1" ht="21.75" customHeight="1" x14ac:dyDescent="0.15">
      <c r="A152" s="35"/>
      <c r="B152" s="141"/>
      <c r="C152" s="172" t="s">
        <v>121</v>
      </c>
      <c r="D152" s="172" t="s">
        <v>274</v>
      </c>
      <c r="E152" s="173" t="s">
        <v>3219</v>
      </c>
      <c r="F152" s="174" t="s">
        <v>3220</v>
      </c>
      <c r="G152" s="175" t="s">
        <v>277</v>
      </c>
      <c r="H152" s="176">
        <v>7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0.44031999999999999</v>
      </c>
      <c r="R152" s="181">
        <f>Q152*H152</f>
        <v>3.0822400000000001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424</v>
      </c>
    </row>
    <row r="153" spans="1:65" s="12" customFormat="1" ht="22.9" customHeight="1" x14ac:dyDescent="0.15">
      <c r="B153" s="159"/>
      <c r="D153" s="160" t="s">
        <v>74</v>
      </c>
      <c r="E153" s="170" t="s">
        <v>316</v>
      </c>
      <c r="F153" s="170" t="s">
        <v>3221</v>
      </c>
      <c r="I153" s="162"/>
      <c r="J153" s="171">
        <f>BK153</f>
        <v>0</v>
      </c>
      <c r="L153" s="159"/>
      <c r="M153" s="164"/>
      <c r="N153" s="165"/>
      <c r="O153" s="165"/>
      <c r="P153" s="166">
        <f>SUM(P154:P164)</f>
        <v>0</v>
      </c>
      <c r="Q153" s="165"/>
      <c r="R153" s="166">
        <f>SUM(R154:R164)</f>
        <v>0.6774</v>
      </c>
      <c r="S153" s="165"/>
      <c r="T153" s="167">
        <f>SUM(T154:T164)</f>
        <v>0</v>
      </c>
      <c r="AR153" s="160" t="s">
        <v>82</v>
      </c>
      <c r="AT153" s="168" t="s">
        <v>74</v>
      </c>
      <c r="AU153" s="168" t="s">
        <v>82</v>
      </c>
      <c r="AY153" s="160" t="s">
        <v>271</v>
      </c>
      <c r="BK153" s="169">
        <f>SUM(BK154:BK164)</f>
        <v>0</v>
      </c>
    </row>
    <row r="154" spans="1:65" s="2" customFormat="1" ht="21.75" customHeight="1" x14ac:dyDescent="0.15">
      <c r="A154" s="35"/>
      <c r="B154" s="141"/>
      <c r="C154" s="172" t="s">
        <v>124</v>
      </c>
      <c r="D154" s="172" t="s">
        <v>274</v>
      </c>
      <c r="E154" s="173" t="s">
        <v>3222</v>
      </c>
      <c r="F154" s="174" t="s">
        <v>3223</v>
      </c>
      <c r="G154" s="175" t="s">
        <v>319</v>
      </c>
      <c r="H154" s="176">
        <v>10</v>
      </c>
      <c r="I154" s="177"/>
      <c r="J154" s="176">
        <f t="shared" ref="J154:J164" si="15"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ref="P154:P164" si="16">O154*H154</f>
        <v>0</v>
      </c>
      <c r="Q154" s="181">
        <v>0</v>
      </c>
      <c r="R154" s="181">
        <f t="shared" ref="R154:R164" si="17">Q154*H154</f>
        <v>0</v>
      </c>
      <c r="S154" s="181">
        <v>0</v>
      </c>
      <c r="T154" s="182">
        <f t="shared" ref="T154:T164" si="18"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 t="shared" ref="BE154:BE164" si="19">IF(N154="základná",J154,0)</f>
        <v>0</v>
      </c>
      <c r="BF154" s="105">
        <f t="shared" ref="BF154:BF164" si="20">IF(N154="znížená",J154,0)</f>
        <v>0</v>
      </c>
      <c r="BG154" s="105">
        <f t="shared" ref="BG154:BG164" si="21">IF(N154="zákl. prenesená",J154,0)</f>
        <v>0</v>
      </c>
      <c r="BH154" s="105">
        <f t="shared" ref="BH154:BH164" si="22">IF(N154="zníž. prenesená",J154,0)</f>
        <v>0</v>
      </c>
      <c r="BI154" s="105">
        <f t="shared" ref="BI154:BI164" si="23">IF(N154="nulová",J154,0)</f>
        <v>0</v>
      </c>
      <c r="BJ154" s="18" t="s">
        <v>88</v>
      </c>
      <c r="BK154" s="105">
        <f t="shared" ref="BK154:BK164" si="24">ROUND(I154*H154,2)</f>
        <v>0</v>
      </c>
      <c r="BL154" s="18" t="s">
        <v>278</v>
      </c>
      <c r="BM154" s="183" t="s">
        <v>433</v>
      </c>
    </row>
    <row r="155" spans="1:65" s="2" customFormat="1" ht="21.75" customHeight="1" x14ac:dyDescent="0.15">
      <c r="A155" s="35"/>
      <c r="B155" s="141"/>
      <c r="C155" s="224" t="s">
        <v>127</v>
      </c>
      <c r="D155" s="224" t="s">
        <v>1138</v>
      </c>
      <c r="E155" s="226" t="s">
        <v>3224</v>
      </c>
      <c r="F155" s="227" t="s">
        <v>3225</v>
      </c>
      <c r="G155" s="228" t="s">
        <v>319</v>
      </c>
      <c r="H155" s="229">
        <v>10</v>
      </c>
      <c r="I155" s="230"/>
      <c r="J155" s="229">
        <f t="shared" si="15"/>
        <v>0</v>
      </c>
      <c r="K155" s="231"/>
      <c r="L155" s="232"/>
      <c r="M155" s="233" t="s">
        <v>1</v>
      </c>
      <c r="N155" s="234" t="s">
        <v>41</v>
      </c>
      <c r="O155" s="61"/>
      <c r="P155" s="181">
        <f t="shared" si="16"/>
        <v>0</v>
      </c>
      <c r="Q155" s="181">
        <v>0</v>
      </c>
      <c r="R155" s="181">
        <f t="shared" si="17"/>
        <v>0</v>
      </c>
      <c r="S155" s="181">
        <v>0</v>
      </c>
      <c r="T155" s="182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316</v>
      </c>
      <c r="AT155" s="183" t="s">
        <v>1138</v>
      </c>
      <c r="AU155" s="183" t="s">
        <v>88</v>
      </c>
      <c r="AY155" s="18" t="s">
        <v>271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278</v>
      </c>
      <c r="BM155" s="183" t="s">
        <v>441</v>
      </c>
    </row>
    <row r="156" spans="1:65" s="2" customFormat="1" ht="21.75" customHeight="1" x14ac:dyDescent="0.15">
      <c r="A156" s="35"/>
      <c r="B156" s="141"/>
      <c r="C156" s="172" t="s">
        <v>154</v>
      </c>
      <c r="D156" s="172" t="s">
        <v>274</v>
      </c>
      <c r="E156" s="173" t="s">
        <v>3226</v>
      </c>
      <c r="F156" s="174" t="s">
        <v>3227</v>
      </c>
      <c r="G156" s="175" t="s">
        <v>319</v>
      </c>
      <c r="H156" s="176">
        <v>240</v>
      </c>
      <c r="I156" s="177"/>
      <c r="J156" s="176">
        <f t="shared" si="1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16"/>
        <v>0</v>
      </c>
      <c r="Q156" s="181">
        <v>6.0000000000000002E-5</v>
      </c>
      <c r="R156" s="181">
        <f t="shared" si="17"/>
        <v>1.44E-2</v>
      </c>
      <c r="S156" s="181">
        <v>0</v>
      </c>
      <c r="T156" s="182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88</v>
      </c>
      <c r="AY156" s="18" t="s">
        <v>271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278</v>
      </c>
      <c r="BM156" s="183" t="s">
        <v>465</v>
      </c>
    </row>
    <row r="157" spans="1:65" s="2" customFormat="1" ht="21.75" customHeight="1" x14ac:dyDescent="0.15">
      <c r="A157" s="35"/>
      <c r="B157" s="141"/>
      <c r="C157" s="172" t="s">
        <v>367</v>
      </c>
      <c r="D157" s="172" t="s">
        <v>274</v>
      </c>
      <c r="E157" s="173" t="s">
        <v>3228</v>
      </c>
      <c r="F157" s="174" t="s">
        <v>3229</v>
      </c>
      <c r="G157" s="175" t="s">
        <v>319</v>
      </c>
      <c r="H157" s="176">
        <v>30</v>
      </c>
      <c r="I157" s="177"/>
      <c r="J157" s="176">
        <f t="shared" si="1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16"/>
        <v>0</v>
      </c>
      <c r="Q157" s="181">
        <v>0</v>
      </c>
      <c r="R157" s="181">
        <f t="shared" si="17"/>
        <v>0</v>
      </c>
      <c r="S157" s="181">
        <v>0</v>
      </c>
      <c r="T157" s="182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278</v>
      </c>
      <c r="BM157" s="183" t="s">
        <v>478</v>
      </c>
    </row>
    <row r="158" spans="1:65" s="2" customFormat="1" ht="21.75" customHeight="1" x14ac:dyDescent="0.15">
      <c r="A158" s="35"/>
      <c r="B158" s="141"/>
      <c r="C158" s="172" t="s">
        <v>374</v>
      </c>
      <c r="D158" s="172" t="s">
        <v>274</v>
      </c>
      <c r="E158" s="173" t="s">
        <v>3230</v>
      </c>
      <c r="F158" s="174" t="s">
        <v>3231</v>
      </c>
      <c r="G158" s="175" t="s">
        <v>319</v>
      </c>
      <c r="H158" s="176">
        <v>80</v>
      </c>
      <c r="I158" s="177"/>
      <c r="J158" s="176">
        <f t="shared" si="1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16"/>
        <v>0</v>
      </c>
      <c r="Q158" s="181">
        <v>1E-4</v>
      </c>
      <c r="R158" s="181">
        <f t="shared" si="17"/>
        <v>8.0000000000000002E-3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278</v>
      </c>
      <c r="BM158" s="183" t="s">
        <v>488</v>
      </c>
    </row>
    <row r="159" spans="1:65" s="2" customFormat="1" ht="21.75" customHeight="1" x14ac:dyDescent="0.15">
      <c r="A159" s="35"/>
      <c r="B159" s="141"/>
      <c r="C159" s="224" t="s">
        <v>379</v>
      </c>
      <c r="D159" s="224" t="s">
        <v>1138</v>
      </c>
      <c r="E159" s="226" t="s">
        <v>3232</v>
      </c>
      <c r="F159" s="227" t="s">
        <v>3233</v>
      </c>
      <c r="G159" s="228" t="s">
        <v>3234</v>
      </c>
      <c r="H159" s="229">
        <v>48</v>
      </c>
      <c r="I159" s="230"/>
      <c r="J159" s="229">
        <f t="shared" si="15"/>
        <v>0</v>
      </c>
      <c r="K159" s="231"/>
      <c r="L159" s="232"/>
      <c r="M159" s="233" t="s">
        <v>1</v>
      </c>
      <c r="N159" s="234" t="s">
        <v>41</v>
      </c>
      <c r="O159" s="61"/>
      <c r="P159" s="181">
        <f t="shared" si="16"/>
        <v>0</v>
      </c>
      <c r="Q159" s="181">
        <v>7.4999999999999997E-3</v>
      </c>
      <c r="R159" s="181">
        <f t="shared" si="17"/>
        <v>0.36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316</v>
      </c>
      <c r="AT159" s="183" t="s">
        <v>1138</v>
      </c>
      <c r="AU159" s="183" t="s">
        <v>88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278</v>
      </c>
      <c r="BM159" s="183" t="s">
        <v>500</v>
      </c>
    </row>
    <row r="160" spans="1:65" s="2" customFormat="1" ht="21.75" customHeight="1" x14ac:dyDescent="0.15">
      <c r="A160" s="35"/>
      <c r="B160" s="141"/>
      <c r="C160" s="224" t="s">
        <v>384</v>
      </c>
      <c r="D160" s="224" t="s">
        <v>1138</v>
      </c>
      <c r="E160" s="226" t="s">
        <v>3235</v>
      </c>
      <c r="F160" s="227" t="s">
        <v>3236</v>
      </c>
      <c r="G160" s="228" t="s">
        <v>3234</v>
      </c>
      <c r="H160" s="229">
        <v>6</v>
      </c>
      <c r="I160" s="230"/>
      <c r="J160" s="229">
        <f t="shared" si="15"/>
        <v>0</v>
      </c>
      <c r="K160" s="231"/>
      <c r="L160" s="232"/>
      <c r="M160" s="233" t="s">
        <v>1</v>
      </c>
      <c r="N160" s="234" t="s">
        <v>41</v>
      </c>
      <c r="O160" s="61"/>
      <c r="P160" s="181">
        <f t="shared" si="16"/>
        <v>0</v>
      </c>
      <c r="Q160" s="181">
        <v>1.0500000000000001E-2</v>
      </c>
      <c r="R160" s="181">
        <f t="shared" si="17"/>
        <v>6.3E-2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316</v>
      </c>
      <c r="AT160" s="183" t="s">
        <v>1138</v>
      </c>
      <c r="AU160" s="183" t="s">
        <v>88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278</v>
      </c>
      <c r="BM160" s="183" t="s">
        <v>514</v>
      </c>
    </row>
    <row r="161" spans="1:65" s="2" customFormat="1" ht="21.75" customHeight="1" x14ac:dyDescent="0.15">
      <c r="A161" s="35"/>
      <c r="B161" s="141"/>
      <c r="C161" s="224" t="s">
        <v>7</v>
      </c>
      <c r="D161" s="224" t="s">
        <v>1138</v>
      </c>
      <c r="E161" s="226" t="s">
        <v>3237</v>
      </c>
      <c r="F161" s="227" t="s">
        <v>3238</v>
      </c>
      <c r="G161" s="228" t="s">
        <v>3234</v>
      </c>
      <c r="H161" s="229">
        <v>16</v>
      </c>
      <c r="I161" s="230"/>
      <c r="J161" s="229">
        <f t="shared" si="15"/>
        <v>0</v>
      </c>
      <c r="K161" s="231"/>
      <c r="L161" s="232"/>
      <c r="M161" s="233" t="s">
        <v>1</v>
      </c>
      <c r="N161" s="234" t="s">
        <v>41</v>
      </c>
      <c r="O161" s="61"/>
      <c r="P161" s="181">
        <f t="shared" si="16"/>
        <v>0</v>
      </c>
      <c r="Q161" s="181">
        <v>1.4500000000000001E-2</v>
      </c>
      <c r="R161" s="181">
        <f t="shared" si="17"/>
        <v>0.23200000000000001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316</v>
      </c>
      <c r="AT161" s="183" t="s">
        <v>1138</v>
      </c>
      <c r="AU161" s="183" t="s">
        <v>88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278</v>
      </c>
      <c r="BM161" s="183" t="s">
        <v>528</v>
      </c>
    </row>
    <row r="162" spans="1:65" s="2" customFormat="1" ht="21.75" customHeight="1" x14ac:dyDescent="0.15">
      <c r="A162" s="35"/>
      <c r="B162" s="141"/>
      <c r="C162" s="172" t="s">
        <v>409</v>
      </c>
      <c r="D162" s="172" t="s">
        <v>274</v>
      </c>
      <c r="E162" s="173" t="s">
        <v>3239</v>
      </c>
      <c r="F162" s="174" t="s">
        <v>3240</v>
      </c>
      <c r="G162" s="175" t="s">
        <v>319</v>
      </c>
      <c r="H162" s="176">
        <v>350</v>
      </c>
      <c r="I162" s="177"/>
      <c r="J162" s="176">
        <f t="shared" si="1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88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278</v>
      </c>
      <c r="BM162" s="183" t="s">
        <v>542</v>
      </c>
    </row>
    <row r="163" spans="1:65" s="2" customFormat="1" ht="21.75" customHeight="1" x14ac:dyDescent="0.15">
      <c r="A163" s="35"/>
      <c r="B163" s="141"/>
      <c r="C163" s="172" t="s">
        <v>414</v>
      </c>
      <c r="D163" s="172" t="s">
        <v>274</v>
      </c>
      <c r="E163" s="173" t="s">
        <v>3241</v>
      </c>
      <c r="F163" s="174" t="s">
        <v>3242</v>
      </c>
      <c r="G163" s="175" t="s">
        <v>319</v>
      </c>
      <c r="H163" s="176">
        <v>10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278</v>
      </c>
      <c r="BM163" s="183" t="s">
        <v>555</v>
      </c>
    </row>
    <row r="164" spans="1:65" s="2" customFormat="1" ht="16.5" customHeight="1" x14ac:dyDescent="0.15">
      <c r="A164" s="35"/>
      <c r="B164" s="141"/>
      <c r="C164" s="172" t="s">
        <v>419</v>
      </c>
      <c r="D164" s="172" t="s">
        <v>274</v>
      </c>
      <c r="E164" s="173" t="s">
        <v>3243</v>
      </c>
      <c r="F164" s="174" t="s">
        <v>3244</v>
      </c>
      <c r="G164" s="175" t="s">
        <v>319</v>
      </c>
      <c r="H164" s="176">
        <v>10</v>
      </c>
      <c r="I164" s="177"/>
      <c r="J164" s="176">
        <f t="shared" si="1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278</v>
      </c>
      <c r="BM164" s="183" t="s">
        <v>1128</v>
      </c>
    </row>
    <row r="165" spans="1:65" s="12" customFormat="1" ht="22.9" customHeight="1" x14ac:dyDescent="0.15">
      <c r="B165" s="159"/>
      <c r="D165" s="160" t="s">
        <v>74</v>
      </c>
      <c r="E165" s="170" t="s">
        <v>272</v>
      </c>
      <c r="F165" s="170" t="s">
        <v>3245</v>
      </c>
      <c r="I165" s="162"/>
      <c r="J165" s="171">
        <f>BK165</f>
        <v>0</v>
      </c>
      <c r="L165" s="159"/>
      <c r="M165" s="164"/>
      <c r="N165" s="165"/>
      <c r="O165" s="165"/>
      <c r="P165" s="166">
        <f>P166</f>
        <v>0</v>
      </c>
      <c r="Q165" s="165"/>
      <c r="R165" s="166">
        <f>R166</f>
        <v>0</v>
      </c>
      <c r="S165" s="165"/>
      <c r="T165" s="167">
        <f>T166</f>
        <v>0</v>
      </c>
      <c r="AR165" s="160" t="s">
        <v>82</v>
      </c>
      <c r="AT165" s="168" t="s">
        <v>74</v>
      </c>
      <c r="AU165" s="168" t="s">
        <v>82</v>
      </c>
      <c r="AY165" s="160" t="s">
        <v>271</v>
      </c>
      <c r="BK165" s="169">
        <f>BK166</f>
        <v>0</v>
      </c>
    </row>
    <row r="166" spans="1:65" s="2" customFormat="1" ht="21.75" customHeight="1" x14ac:dyDescent="0.15">
      <c r="A166" s="35"/>
      <c r="B166" s="141"/>
      <c r="C166" s="172" t="s">
        <v>424</v>
      </c>
      <c r="D166" s="172" t="s">
        <v>274</v>
      </c>
      <c r="E166" s="173" t="s">
        <v>3246</v>
      </c>
      <c r="F166" s="174" t="s">
        <v>3247</v>
      </c>
      <c r="G166" s="175" t="s">
        <v>412</v>
      </c>
      <c r="H166" s="176">
        <v>367.85</v>
      </c>
      <c r="I166" s="177"/>
      <c r="J166" s="176">
        <f>ROUND(I166*H166,2)</f>
        <v>0</v>
      </c>
      <c r="K166" s="178"/>
      <c r="L166" s="36"/>
      <c r="M166" s="179" t="s">
        <v>1</v>
      </c>
      <c r="N166" s="180" t="s">
        <v>41</v>
      </c>
      <c r="O166" s="61"/>
      <c r="P166" s="181">
        <f>O166*H166</f>
        <v>0</v>
      </c>
      <c r="Q166" s="181">
        <v>0</v>
      </c>
      <c r="R166" s="181">
        <f>Q166*H166</f>
        <v>0</v>
      </c>
      <c r="S166" s="181">
        <v>0</v>
      </c>
      <c r="T166" s="18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88</v>
      </c>
      <c r="AY166" s="18" t="s">
        <v>271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88</v>
      </c>
      <c r="BK166" s="105">
        <f>ROUND(I166*H166,2)</f>
        <v>0</v>
      </c>
      <c r="BL166" s="18" t="s">
        <v>278</v>
      </c>
      <c r="BM166" s="183" t="s">
        <v>1144</v>
      </c>
    </row>
    <row r="167" spans="1:65" s="12" customFormat="1" ht="25.9" customHeight="1" x14ac:dyDescent="0.15">
      <c r="B167" s="159"/>
      <c r="D167" s="160" t="s">
        <v>74</v>
      </c>
      <c r="E167" s="161" t="s">
        <v>2966</v>
      </c>
      <c r="F167" s="161" t="s">
        <v>3248</v>
      </c>
      <c r="I167" s="162"/>
      <c r="J167" s="163">
        <f>BK167</f>
        <v>0</v>
      </c>
      <c r="L167" s="159"/>
      <c r="M167" s="164"/>
      <c r="N167" s="165"/>
      <c r="O167" s="165"/>
      <c r="P167" s="166">
        <f>P168+P181+P227+P266</f>
        <v>0</v>
      </c>
      <c r="Q167" s="165"/>
      <c r="R167" s="166">
        <f>R168+R181+R227+R266</f>
        <v>1.7236000000000002</v>
      </c>
      <c r="S167" s="165"/>
      <c r="T167" s="167">
        <f>T168+T181+T227+T266</f>
        <v>0</v>
      </c>
      <c r="AR167" s="160" t="s">
        <v>82</v>
      </c>
      <c r="AT167" s="168" t="s">
        <v>74</v>
      </c>
      <c r="AU167" s="168" t="s">
        <v>75</v>
      </c>
      <c r="AY167" s="160" t="s">
        <v>271</v>
      </c>
      <c r="BK167" s="169">
        <f>BK168+BK181+BK227+BK266</f>
        <v>0</v>
      </c>
    </row>
    <row r="168" spans="1:65" s="12" customFormat="1" ht="22.9" customHeight="1" x14ac:dyDescent="0.15">
      <c r="B168" s="159"/>
      <c r="D168" s="160" t="s">
        <v>74</v>
      </c>
      <c r="E168" s="170" t="s">
        <v>1506</v>
      </c>
      <c r="F168" s="170" t="s">
        <v>1507</v>
      </c>
      <c r="I168" s="162"/>
      <c r="J168" s="171">
        <f>BK168</f>
        <v>0</v>
      </c>
      <c r="L168" s="159"/>
      <c r="M168" s="164"/>
      <c r="N168" s="165"/>
      <c r="O168" s="165"/>
      <c r="P168" s="166">
        <f>SUM(P169:P180)</f>
        <v>0</v>
      </c>
      <c r="Q168" s="165"/>
      <c r="R168" s="166">
        <f>SUM(R169:R180)</f>
        <v>3.415E-2</v>
      </c>
      <c r="S168" s="165"/>
      <c r="T168" s="167">
        <f>SUM(T169:T180)</f>
        <v>0</v>
      </c>
      <c r="AR168" s="160" t="s">
        <v>88</v>
      </c>
      <c r="AT168" s="168" t="s">
        <v>74</v>
      </c>
      <c r="AU168" s="168" t="s">
        <v>82</v>
      </c>
      <c r="AY168" s="160" t="s">
        <v>271</v>
      </c>
      <c r="BK168" s="169">
        <f>SUM(BK169:BK180)</f>
        <v>0</v>
      </c>
    </row>
    <row r="169" spans="1:65" s="2" customFormat="1" ht="21.75" customHeight="1" x14ac:dyDescent="0.15">
      <c r="A169" s="35"/>
      <c r="B169" s="141"/>
      <c r="C169" s="172" t="s">
        <v>428</v>
      </c>
      <c r="D169" s="172" t="s">
        <v>274</v>
      </c>
      <c r="E169" s="173" t="s">
        <v>3249</v>
      </c>
      <c r="F169" s="174" t="s">
        <v>3250</v>
      </c>
      <c r="G169" s="175" t="s">
        <v>319</v>
      </c>
      <c r="H169" s="176">
        <v>115</v>
      </c>
      <c r="I169" s="177"/>
      <c r="J169" s="176">
        <f t="shared" ref="J169:J180" si="25">ROUND(I169*H169,2)</f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ref="P169:P180" si="26">O169*H169</f>
        <v>0</v>
      </c>
      <c r="Q169" s="181">
        <v>6.9999999999999994E-5</v>
      </c>
      <c r="R169" s="181">
        <f t="shared" ref="R169:R180" si="27">Q169*H169</f>
        <v>8.0499999999999999E-3</v>
      </c>
      <c r="S169" s="181">
        <v>0</v>
      </c>
      <c r="T169" s="182">
        <f t="shared" ref="T169:T180" si="28"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367</v>
      </c>
      <c r="AT169" s="183" t="s">
        <v>274</v>
      </c>
      <c r="AU169" s="183" t="s">
        <v>88</v>
      </c>
      <c r="AY169" s="18" t="s">
        <v>271</v>
      </c>
      <c r="BE169" s="105">
        <f t="shared" ref="BE169:BE180" si="29">IF(N169="základná",J169,0)</f>
        <v>0</v>
      </c>
      <c r="BF169" s="105">
        <f t="shared" ref="BF169:BF180" si="30">IF(N169="znížená",J169,0)</f>
        <v>0</v>
      </c>
      <c r="BG169" s="105">
        <f t="shared" ref="BG169:BG180" si="31">IF(N169="zákl. prenesená",J169,0)</f>
        <v>0</v>
      </c>
      <c r="BH169" s="105">
        <f t="shared" ref="BH169:BH180" si="32">IF(N169="zníž. prenesená",J169,0)</f>
        <v>0</v>
      </c>
      <c r="BI169" s="105">
        <f t="shared" ref="BI169:BI180" si="33">IF(N169="nulová",J169,0)</f>
        <v>0</v>
      </c>
      <c r="BJ169" s="18" t="s">
        <v>88</v>
      </c>
      <c r="BK169" s="105">
        <f t="shared" ref="BK169:BK180" si="34">ROUND(I169*H169,2)</f>
        <v>0</v>
      </c>
      <c r="BL169" s="18" t="s">
        <v>367</v>
      </c>
      <c r="BM169" s="183" t="s">
        <v>1158</v>
      </c>
    </row>
    <row r="170" spans="1:65" s="2" customFormat="1" ht="21.75" customHeight="1" x14ac:dyDescent="0.15">
      <c r="A170" s="35"/>
      <c r="B170" s="141"/>
      <c r="C170" s="172" t="s">
        <v>433</v>
      </c>
      <c r="D170" s="172" t="s">
        <v>274</v>
      </c>
      <c r="E170" s="173" t="s">
        <v>3251</v>
      </c>
      <c r="F170" s="174" t="s">
        <v>3252</v>
      </c>
      <c r="G170" s="175" t="s">
        <v>319</v>
      </c>
      <c r="H170" s="176">
        <v>70</v>
      </c>
      <c r="I170" s="177"/>
      <c r="J170" s="176">
        <f t="shared" si="2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26"/>
        <v>0</v>
      </c>
      <c r="Q170" s="181">
        <v>8.0000000000000007E-5</v>
      </c>
      <c r="R170" s="181">
        <f t="shared" si="27"/>
        <v>5.6000000000000008E-3</v>
      </c>
      <c r="S170" s="181">
        <v>0</v>
      </c>
      <c r="T170" s="182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367</v>
      </c>
      <c r="AT170" s="183" t="s">
        <v>274</v>
      </c>
      <c r="AU170" s="183" t="s">
        <v>88</v>
      </c>
      <c r="AY170" s="18" t="s">
        <v>271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88</v>
      </c>
      <c r="BK170" s="105">
        <f t="shared" si="34"/>
        <v>0</v>
      </c>
      <c r="BL170" s="18" t="s">
        <v>367</v>
      </c>
      <c r="BM170" s="183" t="s">
        <v>1172</v>
      </c>
    </row>
    <row r="171" spans="1:65" s="2" customFormat="1" ht="21.75" customHeight="1" x14ac:dyDescent="0.15">
      <c r="A171" s="35"/>
      <c r="B171" s="141"/>
      <c r="C171" s="172" t="s">
        <v>437</v>
      </c>
      <c r="D171" s="172" t="s">
        <v>274</v>
      </c>
      <c r="E171" s="173" t="s">
        <v>3253</v>
      </c>
      <c r="F171" s="174" t="s">
        <v>3254</v>
      </c>
      <c r="G171" s="175" t="s">
        <v>319</v>
      </c>
      <c r="H171" s="176">
        <v>40</v>
      </c>
      <c r="I171" s="177"/>
      <c r="J171" s="176">
        <f t="shared" si="2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26"/>
        <v>0</v>
      </c>
      <c r="Q171" s="181">
        <v>1E-4</v>
      </c>
      <c r="R171" s="181">
        <f t="shared" si="27"/>
        <v>4.0000000000000001E-3</v>
      </c>
      <c r="S171" s="181">
        <v>0</v>
      </c>
      <c r="T171" s="182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367</v>
      </c>
      <c r="AT171" s="183" t="s">
        <v>274</v>
      </c>
      <c r="AU171" s="183" t="s">
        <v>88</v>
      </c>
      <c r="AY171" s="18" t="s">
        <v>271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88</v>
      </c>
      <c r="BK171" s="105">
        <f t="shared" si="34"/>
        <v>0</v>
      </c>
      <c r="BL171" s="18" t="s">
        <v>367</v>
      </c>
      <c r="BM171" s="183" t="s">
        <v>1189</v>
      </c>
    </row>
    <row r="172" spans="1:65" s="2" customFormat="1" ht="21.75" customHeight="1" x14ac:dyDescent="0.15">
      <c r="A172" s="35"/>
      <c r="B172" s="141"/>
      <c r="C172" s="172" t="s">
        <v>441</v>
      </c>
      <c r="D172" s="172" t="s">
        <v>274</v>
      </c>
      <c r="E172" s="173" t="s">
        <v>3255</v>
      </c>
      <c r="F172" s="174" t="s">
        <v>3256</v>
      </c>
      <c r="G172" s="175" t="s">
        <v>319</v>
      </c>
      <c r="H172" s="176">
        <v>70</v>
      </c>
      <c r="I172" s="177"/>
      <c r="J172" s="176">
        <f t="shared" si="2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26"/>
        <v>0</v>
      </c>
      <c r="Q172" s="181">
        <v>1.2999999999999999E-4</v>
      </c>
      <c r="R172" s="181">
        <f t="shared" si="27"/>
        <v>9.0999999999999987E-3</v>
      </c>
      <c r="S172" s="181">
        <v>0</v>
      </c>
      <c r="T172" s="182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367</v>
      </c>
      <c r="AT172" s="183" t="s">
        <v>274</v>
      </c>
      <c r="AU172" s="183" t="s">
        <v>88</v>
      </c>
      <c r="AY172" s="18" t="s">
        <v>271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88</v>
      </c>
      <c r="BK172" s="105">
        <f t="shared" si="34"/>
        <v>0</v>
      </c>
      <c r="BL172" s="18" t="s">
        <v>367</v>
      </c>
      <c r="BM172" s="183" t="s">
        <v>1204</v>
      </c>
    </row>
    <row r="173" spans="1:65" s="2" customFormat="1" ht="21.75" customHeight="1" x14ac:dyDescent="0.15">
      <c r="A173" s="35"/>
      <c r="B173" s="141"/>
      <c r="C173" s="172" t="s">
        <v>458</v>
      </c>
      <c r="D173" s="172" t="s">
        <v>274</v>
      </c>
      <c r="E173" s="173" t="s">
        <v>3257</v>
      </c>
      <c r="F173" s="174" t="s">
        <v>3258</v>
      </c>
      <c r="G173" s="175" t="s">
        <v>319</v>
      </c>
      <c r="H173" s="176">
        <v>40</v>
      </c>
      <c r="I173" s="177"/>
      <c r="J173" s="176">
        <f t="shared" si="2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26"/>
        <v>0</v>
      </c>
      <c r="Q173" s="181">
        <v>1.6000000000000001E-4</v>
      </c>
      <c r="R173" s="181">
        <f t="shared" si="27"/>
        <v>6.4000000000000003E-3</v>
      </c>
      <c r="S173" s="181">
        <v>0</v>
      </c>
      <c r="T173" s="182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367</v>
      </c>
      <c r="AT173" s="183" t="s">
        <v>274</v>
      </c>
      <c r="AU173" s="183" t="s">
        <v>88</v>
      </c>
      <c r="AY173" s="18" t="s">
        <v>271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88</v>
      </c>
      <c r="BK173" s="105">
        <f t="shared" si="34"/>
        <v>0</v>
      </c>
      <c r="BL173" s="18" t="s">
        <v>367</v>
      </c>
      <c r="BM173" s="183" t="s">
        <v>1216</v>
      </c>
    </row>
    <row r="174" spans="1:65" s="2" customFormat="1" ht="21.75" customHeight="1" x14ac:dyDescent="0.15">
      <c r="A174" s="35"/>
      <c r="B174" s="141"/>
      <c r="C174" s="172" t="s">
        <v>465</v>
      </c>
      <c r="D174" s="172" t="s">
        <v>274</v>
      </c>
      <c r="E174" s="173" t="s">
        <v>3259</v>
      </c>
      <c r="F174" s="174" t="s">
        <v>3260</v>
      </c>
      <c r="G174" s="175" t="s">
        <v>319</v>
      </c>
      <c r="H174" s="176">
        <v>5</v>
      </c>
      <c r="I174" s="177"/>
      <c r="J174" s="176">
        <f t="shared" si="2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26"/>
        <v>0</v>
      </c>
      <c r="Q174" s="181">
        <v>2.0000000000000001E-4</v>
      </c>
      <c r="R174" s="181">
        <f t="shared" si="27"/>
        <v>1E-3</v>
      </c>
      <c r="S174" s="181">
        <v>0</v>
      </c>
      <c r="T174" s="182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367</v>
      </c>
      <c r="AT174" s="183" t="s">
        <v>274</v>
      </c>
      <c r="AU174" s="183" t="s">
        <v>88</v>
      </c>
      <c r="AY174" s="18" t="s">
        <v>271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88</v>
      </c>
      <c r="BK174" s="105">
        <f t="shared" si="34"/>
        <v>0</v>
      </c>
      <c r="BL174" s="18" t="s">
        <v>367</v>
      </c>
      <c r="BM174" s="183" t="s">
        <v>1228</v>
      </c>
    </row>
    <row r="175" spans="1:65" s="2" customFormat="1" ht="16.5" customHeight="1" x14ac:dyDescent="0.15">
      <c r="A175" s="35"/>
      <c r="B175" s="141"/>
      <c r="C175" s="224" t="s">
        <v>473</v>
      </c>
      <c r="D175" s="224" t="s">
        <v>1138</v>
      </c>
      <c r="E175" s="226" t="s">
        <v>3261</v>
      </c>
      <c r="F175" s="227" t="s">
        <v>3262</v>
      </c>
      <c r="G175" s="228" t="s">
        <v>319</v>
      </c>
      <c r="H175" s="229">
        <v>115</v>
      </c>
      <c r="I175" s="230"/>
      <c r="J175" s="229">
        <f t="shared" si="25"/>
        <v>0</v>
      </c>
      <c r="K175" s="231"/>
      <c r="L175" s="232"/>
      <c r="M175" s="233" t="s">
        <v>1</v>
      </c>
      <c r="N175" s="234" t="s">
        <v>41</v>
      </c>
      <c r="O175" s="61"/>
      <c r="P175" s="181">
        <f t="shared" si="26"/>
        <v>0</v>
      </c>
      <c r="Q175" s="181">
        <v>0</v>
      </c>
      <c r="R175" s="181">
        <f t="shared" si="27"/>
        <v>0</v>
      </c>
      <c r="S175" s="181">
        <v>0</v>
      </c>
      <c r="T175" s="182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478</v>
      </c>
      <c r="AT175" s="183" t="s">
        <v>1138</v>
      </c>
      <c r="AU175" s="183" t="s">
        <v>88</v>
      </c>
      <c r="AY175" s="18" t="s">
        <v>271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88</v>
      </c>
      <c r="BK175" s="105">
        <f t="shared" si="34"/>
        <v>0</v>
      </c>
      <c r="BL175" s="18" t="s">
        <v>367</v>
      </c>
      <c r="BM175" s="183" t="s">
        <v>1238</v>
      </c>
    </row>
    <row r="176" spans="1:65" s="2" customFormat="1" ht="16.5" customHeight="1" x14ac:dyDescent="0.15">
      <c r="A176" s="35"/>
      <c r="B176" s="141"/>
      <c r="C176" s="224" t="s">
        <v>478</v>
      </c>
      <c r="D176" s="224" t="s">
        <v>1138</v>
      </c>
      <c r="E176" s="226" t="s">
        <v>3263</v>
      </c>
      <c r="F176" s="227" t="s">
        <v>3264</v>
      </c>
      <c r="G176" s="228" t="s">
        <v>319</v>
      </c>
      <c r="H176" s="229">
        <v>70</v>
      </c>
      <c r="I176" s="230"/>
      <c r="J176" s="229">
        <f t="shared" si="25"/>
        <v>0</v>
      </c>
      <c r="K176" s="231"/>
      <c r="L176" s="232"/>
      <c r="M176" s="233" t="s">
        <v>1</v>
      </c>
      <c r="N176" s="234" t="s">
        <v>41</v>
      </c>
      <c r="O176" s="61"/>
      <c r="P176" s="181">
        <f t="shared" si="26"/>
        <v>0</v>
      </c>
      <c r="Q176" s="181">
        <v>0</v>
      </c>
      <c r="R176" s="181">
        <f t="shared" si="27"/>
        <v>0</v>
      </c>
      <c r="S176" s="181">
        <v>0</v>
      </c>
      <c r="T176" s="182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478</v>
      </c>
      <c r="AT176" s="183" t="s">
        <v>1138</v>
      </c>
      <c r="AU176" s="183" t="s">
        <v>88</v>
      </c>
      <c r="AY176" s="18" t="s">
        <v>271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88</v>
      </c>
      <c r="BK176" s="105">
        <f t="shared" si="34"/>
        <v>0</v>
      </c>
      <c r="BL176" s="18" t="s">
        <v>367</v>
      </c>
      <c r="BM176" s="183" t="s">
        <v>1247</v>
      </c>
    </row>
    <row r="177" spans="1:65" s="2" customFormat="1" ht="16.5" customHeight="1" x14ac:dyDescent="0.15">
      <c r="A177" s="35"/>
      <c r="B177" s="141"/>
      <c r="C177" s="224" t="s">
        <v>482</v>
      </c>
      <c r="D177" s="224" t="s">
        <v>1138</v>
      </c>
      <c r="E177" s="226" t="s">
        <v>3265</v>
      </c>
      <c r="F177" s="227" t="s">
        <v>3266</v>
      </c>
      <c r="G177" s="228" t="s">
        <v>319</v>
      </c>
      <c r="H177" s="229">
        <v>40</v>
      </c>
      <c r="I177" s="230"/>
      <c r="J177" s="229">
        <f t="shared" si="25"/>
        <v>0</v>
      </c>
      <c r="K177" s="231"/>
      <c r="L177" s="232"/>
      <c r="M177" s="233" t="s">
        <v>1</v>
      </c>
      <c r="N177" s="234" t="s">
        <v>41</v>
      </c>
      <c r="O177" s="61"/>
      <c r="P177" s="181">
        <f t="shared" si="26"/>
        <v>0</v>
      </c>
      <c r="Q177" s="181">
        <v>0</v>
      </c>
      <c r="R177" s="181">
        <f t="shared" si="27"/>
        <v>0</v>
      </c>
      <c r="S177" s="181">
        <v>0</v>
      </c>
      <c r="T177" s="182">
        <f t="shared" si="2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478</v>
      </c>
      <c r="AT177" s="183" t="s">
        <v>1138</v>
      </c>
      <c r="AU177" s="183" t="s">
        <v>88</v>
      </c>
      <c r="AY177" s="18" t="s">
        <v>271</v>
      </c>
      <c r="BE177" s="105">
        <f t="shared" si="29"/>
        <v>0</v>
      </c>
      <c r="BF177" s="105">
        <f t="shared" si="30"/>
        <v>0</v>
      </c>
      <c r="BG177" s="105">
        <f t="shared" si="31"/>
        <v>0</v>
      </c>
      <c r="BH177" s="105">
        <f t="shared" si="32"/>
        <v>0</v>
      </c>
      <c r="BI177" s="105">
        <f t="shared" si="33"/>
        <v>0</v>
      </c>
      <c r="BJ177" s="18" t="s">
        <v>88</v>
      </c>
      <c r="BK177" s="105">
        <f t="shared" si="34"/>
        <v>0</v>
      </c>
      <c r="BL177" s="18" t="s">
        <v>367</v>
      </c>
      <c r="BM177" s="183" t="s">
        <v>1257</v>
      </c>
    </row>
    <row r="178" spans="1:65" s="2" customFormat="1" ht="16.5" customHeight="1" x14ac:dyDescent="0.15">
      <c r="A178" s="35"/>
      <c r="B178" s="141"/>
      <c r="C178" s="224" t="s">
        <v>488</v>
      </c>
      <c r="D178" s="224" t="s">
        <v>1138</v>
      </c>
      <c r="E178" s="226" t="s">
        <v>3267</v>
      </c>
      <c r="F178" s="227" t="s">
        <v>3268</v>
      </c>
      <c r="G178" s="228" t="s">
        <v>319</v>
      </c>
      <c r="H178" s="229">
        <v>70</v>
      </c>
      <c r="I178" s="230"/>
      <c r="J178" s="229">
        <f t="shared" si="25"/>
        <v>0</v>
      </c>
      <c r="K178" s="231"/>
      <c r="L178" s="232"/>
      <c r="M178" s="233" t="s">
        <v>1</v>
      </c>
      <c r="N178" s="234" t="s">
        <v>41</v>
      </c>
      <c r="O178" s="61"/>
      <c r="P178" s="181">
        <f t="shared" si="26"/>
        <v>0</v>
      </c>
      <c r="Q178" s="181">
        <v>0</v>
      </c>
      <c r="R178" s="181">
        <f t="shared" si="27"/>
        <v>0</v>
      </c>
      <c r="S178" s="181">
        <v>0</v>
      </c>
      <c r="T178" s="182">
        <f t="shared" si="2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478</v>
      </c>
      <c r="AT178" s="183" t="s">
        <v>1138</v>
      </c>
      <c r="AU178" s="183" t="s">
        <v>88</v>
      </c>
      <c r="AY178" s="18" t="s">
        <v>271</v>
      </c>
      <c r="BE178" s="105">
        <f t="shared" si="29"/>
        <v>0</v>
      </c>
      <c r="BF178" s="105">
        <f t="shared" si="30"/>
        <v>0</v>
      </c>
      <c r="BG178" s="105">
        <f t="shared" si="31"/>
        <v>0</v>
      </c>
      <c r="BH178" s="105">
        <f t="shared" si="32"/>
        <v>0</v>
      </c>
      <c r="BI178" s="105">
        <f t="shared" si="33"/>
        <v>0</v>
      </c>
      <c r="BJ178" s="18" t="s">
        <v>88</v>
      </c>
      <c r="BK178" s="105">
        <f t="shared" si="34"/>
        <v>0</v>
      </c>
      <c r="BL178" s="18" t="s">
        <v>367</v>
      </c>
      <c r="BM178" s="183" t="s">
        <v>1276</v>
      </c>
    </row>
    <row r="179" spans="1:65" s="2" customFormat="1" ht="16.5" customHeight="1" x14ac:dyDescent="0.15">
      <c r="A179" s="35"/>
      <c r="B179" s="141"/>
      <c r="C179" s="224" t="s">
        <v>496</v>
      </c>
      <c r="D179" s="224" t="s">
        <v>1138</v>
      </c>
      <c r="E179" s="226" t="s">
        <v>3269</v>
      </c>
      <c r="F179" s="227" t="s">
        <v>3270</v>
      </c>
      <c r="G179" s="228" t="s">
        <v>319</v>
      </c>
      <c r="H179" s="229">
        <v>40</v>
      </c>
      <c r="I179" s="230"/>
      <c r="J179" s="229">
        <f t="shared" si="25"/>
        <v>0</v>
      </c>
      <c r="K179" s="231"/>
      <c r="L179" s="232"/>
      <c r="M179" s="233" t="s">
        <v>1</v>
      </c>
      <c r="N179" s="234" t="s">
        <v>41</v>
      </c>
      <c r="O179" s="61"/>
      <c r="P179" s="181">
        <f t="shared" si="26"/>
        <v>0</v>
      </c>
      <c r="Q179" s="181">
        <v>0</v>
      </c>
      <c r="R179" s="181">
        <f t="shared" si="27"/>
        <v>0</v>
      </c>
      <c r="S179" s="181">
        <v>0</v>
      </c>
      <c r="T179" s="182">
        <f t="shared" si="2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478</v>
      </c>
      <c r="AT179" s="183" t="s">
        <v>1138</v>
      </c>
      <c r="AU179" s="183" t="s">
        <v>88</v>
      </c>
      <c r="AY179" s="18" t="s">
        <v>271</v>
      </c>
      <c r="BE179" s="105">
        <f t="shared" si="29"/>
        <v>0</v>
      </c>
      <c r="BF179" s="105">
        <f t="shared" si="30"/>
        <v>0</v>
      </c>
      <c r="BG179" s="105">
        <f t="shared" si="31"/>
        <v>0</v>
      </c>
      <c r="BH179" s="105">
        <f t="shared" si="32"/>
        <v>0</v>
      </c>
      <c r="BI179" s="105">
        <f t="shared" si="33"/>
        <v>0</v>
      </c>
      <c r="BJ179" s="18" t="s">
        <v>88</v>
      </c>
      <c r="BK179" s="105">
        <f t="shared" si="34"/>
        <v>0</v>
      </c>
      <c r="BL179" s="18" t="s">
        <v>367</v>
      </c>
      <c r="BM179" s="183" t="s">
        <v>1285</v>
      </c>
    </row>
    <row r="180" spans="1:65" s="2" customFormat="1" ht="16.5" customHeight="1" x14ac:dyDescent="0.15">
      <c r="A180" s="35"/>
      <c r="B180" s="141"/>
      <c r="C180" s="224" t="s">
        <v>500</v>
      </c>
      <c r="D180" s="224" t="s">
        <v>1138</v>
      </c>
      <c r="E180" s="226" t="s">
        <v>3271</v>
      </c>
      <c r="F180" s="227" t="s">
        <v>3272</v>
      </c>
      <c r="G180" s="228" t="s">
        <v>319</v>
      </c>
      <c r="H180" s="229">
        <v>5</v>
      </c>
      <c r="I180" s="230"/>
      <c r="J180" s="229">
        <f t="shared" si="25"/>
        <v>0</v>
      </c>
      <c r="K180" s="231"/>
      <c r="L180" s="232"/>
      <c r="M180" s="233" t="s">
        <v>1</v>
      </c>
      <c r="N180" s="234" t="s">
        <v>41</v>
      </c>
      <c r="O180" s="61"/>
      <c r="P180" s="181">
        <f t="shared" si="26"/>
        <v>0</v>
      </c>
      <c r="Q180" s="181">
        <v>0</v>
      </c>
      <c r="R180" s="181">
        <f t="shared" si="27"/>
        <v>0</v>
      </c>
      <c r="S180" s="181">
        <v>0</v>
      </c>
      <c r="T180" s="182">
        <f t="shared" si="2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478</v>
      </c>
      <c r="AT180" s="183" t="s">
        <v>1138</v>
      </c>
      <c r="AU180" s="183" t="s">
        <v>88</v>
      </c>
      <c r="AY180" s="18" t="s">
        <v>271</v>
      </c>
      <c r="BE180" s="105">
        <f t="shared" si="29"/>
        <v>0</v>
      </c>
      <c r="BF180" s="105">
        <f t="shared" si="30"/>
        <v>0</v>
      </c>
      <c r="BG180" s="105">
        <f t="shared" si="31"/>
        <v>0</v>
      </c>
      <c r="BH180" s="105">
        <f t="shared" si="32"/>
        <v>0</v>
      </c>
      <c r="BI180" s="105">
        <f t="shared" si="33"/>
        <v>0</v>
      </c>
      <c r="BJ180" s="18" t="s">
        <v>88</v>
      </c>
      <c r="BK180" s="105">
        <f t="shared" si="34"/>
        <v>0</v>
      </c>
      <c r="BL180" s="18" t="s">
        <v>367</v>
      </c>
      <c r="BM180" s="183" t="s">
        <v>1296</v>
      </c>
    </row>
    <row r="181" spans="1:65" s="12" customFormat="1" ht="22.9" customHeight="1" x14ac:dyDescent="0.15">
      <c r="B181" s="159"/>
      <c r="D181" s="160" t="s">
        <v>74</v>
      </c>
      <c r="E181" s="170" t="s">
        <v>3273</v>
      </c>
      <c r="F181" s="170" t="s">
        <v>3274</v>
      </c>
      <c r="I181" s="162"/>
      <c r="J181" s="171">
        <f>BK181</f>
        <v>0</v>
      </c>
      <c r="L181" s="159"/>
      <c r="M181" s="164"/>
      <c r="N181" s="165"/>
      <c r="O181" s="165"/>
      <c r="P181" s="166">
        <f>SUM(P182:P226)</f>
        <v>0</v>
      </c>
      <c r="Q181" s="165"/>
      <c r="R181" s="166">
        <f>SUM(R182:R226)</f>
        <v>0.86058000000000001</v>
      </c>
      <c r="S181" s="165"/>
      <c r="T181" s="167">
        <f>SUM(T182:T226)</f>
        <v>0</v>
      </c>
      <c r="AR181" s="160" t="s">
        <v>88</v>
      </c>
      <c r="AT181" s="168" t="s">
        <v>74</v>
      </c>
      <c r="AU181" s="168" t="s">
        <v>82</v>
      </c>
      <c r="AY181" s="160" t="s">
        <v>271</v>
      </c>
      <c r="BK181" s="169">
        <f>SUM(BK182:BK226)</f>
        <v>0</v>
      </c>
    </row>
    <row r="182" spans="1:65" s="2" customFormat="1" ht="16.5" customHeight="1" x14ac:dyDescent="0.15">
      <c r="A182" s="35"/>
      <c r="B182" s="141"/>
      <c r="C182" s="172" t="s">
        <v>507</v>
      </c>
      <c r="D182" s="172" t="s">
        <v>274</v>
      </c>
      <c r="E182" s="173" t="s">
        <v>3275</v>
      </c>
      <c r="F182" s="174" t="s">
        <v>3276</v>
      </c>
      <c r="G182" s="175" t="s">
        <v>319</v>
      </c>
      <c r="H182" s="176">
        <v>6</v>
      </c>
      <c r="I182" s="177"/>
      <c r="J182" s="176">
        <f t="shared" ref="J182:J226" si="35">ROUND(I182*H182,2)</f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ref="P182:P226" si="36">O182*H182</f>
        <v>0</v>
      </c>
      <c r="Q182" s="181">
        <v>9.58E-3</v>
      </c>
      <c r="R182" s="181">
        <f t="shared" ref="R182:R226" si="37">Q182*H182</f>
        <v>5.7480000000000003E-2</v>
      </c>
      <c r="S182" s="181">
        <v>0</v>
      </c>
      <c r="T182" s="182">
        <f t="shared" ref="T182:T226" si="38"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367</v>
      </c>
      <c r="AT182" s="183" t="s">
        <v>274</v>
      </c>
      <c r="AU182" s="183" t="s">
        <v>88</v>
      </c>
      <c r="AY182" s="18" t="s">
        <v>271</v>
      </c>
      <c r="BE182" s="105">
        <f t="shared" ref="BE182:BE226" si="39">IF(N182="základná",J182,0)</f>
        <v>0</v>
      </c>
      <c r="BF182" s="105">
        <f t="shared" ref="BF182:BF226" si="40">IF(N182="znížená",J182,0)</f>
        <v>0</v>
      </c>
      <c r="BG182" s="105">
        <f t="shared" ref="BG182:BG226" si="41">IF(N182="zákl. prenesená",J182,0)</f>
        <v>0</v>
      </c>
      <c r="BH182" s="105">
        <f t="shared" ref="BH182:BH226" si="42">IF(N182="zníž. prenesená",J182,0)</f>
        <v>0</v>
      </c>
      <c r="BI182" s="105">
        <f t="shared" ref="BI182:BI226" si="43">IF(N182="nulová",J182,0)</f>
        <v>0</v>
      </c>
      <c r="BJ182" s="18" t="s">
        <v>88</v>
      </c>
      <c r="BK182" s="105">
        <f t="shared" ref="BK182:BK226" si="44">ROUND(I182*H182,2)</f>
        <v>0</v>
      </c>
      <c r="BL182" s="18" t="s">
        <v>367</v>
      </c>
      <c r="BM182" s="183" t="s">
        <v>1302</v>
      </c>
    </row>
    <row r="183" spans="1:65" s="2" customFormat="1" ht="16.5" customHeight="1" x14ac:dyDescent="0.15">
      <c r="A183" s="35"/>
      <c r="B183" s="141"/>
      <c r="C183" s="172" t="s">
        <v>514</v>
      </c>
      <c r="D183" s="172" t="s">
        <v>274</v>
      </c>
      <c r="E183" s="173" t="s">
        <v>3277</v>
      </c>
      <c r="F183" s="174" t="s">
        <v>3278</v>
      </c>
      <c r="G183" s="175" t="s">
        <v>319</v>
      </c>
      <c r="H183" s="176">
        <v>60</v>
      </c>
      <c r="I183" s="177"/>
      <c r="J183" s="176">
        <f t="shared" si="35"/>
        <v>0</v>
      </c>
      <c r="K183" s="178"/>
      <c r="L183" s="36"/>
      <c r="M183" s="179" t="s">
        <v>1</v>
      </c>
      <c r="N183" s="180" t="s">
        <v>41</v>
      </c>
      <c r="O183" s="61"/>
      <c r="P183" s="181">
        <f t="shared" si="36"/>
        <v>0</v>
      </c>
      <c r="Q183" s="181">
        <v>1.115E-2</v>
      </c>
      <c r="R183" s="181">
        <f t="shared" si="37"/>
        <v>0.66900000000000004</v>
      </c>
      <c r="S183" s="181">
        <v>0</v>
      </c>
      <c r="T183" s="182">
        <f t="shared" si="3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367</v>
      </c>
      <c r="AT183" s="183" t="s">
        <v>274</v>
      </c>
      <c r="AU183" s="183" t="s">
        <v>88</v>
      </c>
      <c r="AY183" s="18" t="s">
        <v>271</v>
      </c>
      <c r="BE183" s="105">
        <f t="shared" si="39"/>
        <v>0</v>
      </c>
      <c r="BF183" s="105">
        <f t="shared" si="40"/>
        <v>0</v>
      </c>
      <c r="BG183" s="105">
        <f t="shared" si="41"/>
        <v>0</v>
      </c>
      <c r="BH183" s="105">
        <f t="shared" si="42"/>
        <v>0</v>
      </c>
      <c r="BI183" s="105">
        <f t="shared" si="43"/>
        <v>0</v>
      </c>
      <c r="BJ183" s="18" t="s">
        <v>88</v>
      </c>
      <c r="BK183" s="105">
        <f t="shared" si="44"/>
        <v>0</v>
      </c>
      <c r="BL183" s="18" t="s">
        <v>367</v>
      </c>
      <c r="BM183" s="183" t="s">
        <v>1312</v>
      </c>
    </row>
    <row r="184" spans="1:65" s="2" customFormat="1" ht="16.5" customHeight="1" x14ac:dyDescent="0.15">
      <c r="A184" s="35"/>
      <c r="B184" s="141"/>
      <c r="C184" s="172" t="s">
        <v>519</v>
      </c>
      <c r="D184" s="172" t="s">
        <v>274</v>
      </c>
      <c r="E184" s="173" t="s">
        <v>3279</v>
      </c>
      <c r="F184" s="174" t="s">
        <v>3280</v>
      </c>
      <c r="G184" s="175" t="s">
        <v>319</v>
      </c>
      <c r="H184" s="176">
        <v>120</v>
      </c>
      <c r="I184" s="177"/>
      <c r="J184" s="176">
        <f t="shared" si="35"/>
        <v>0</v>
      </c>
      <c r="K184" s="178"/>
      <c r="L184" s="36"/>
      <c r="M184" s="179" t="s">
        <v>1</v>
      </c>
      <c r="N184" s="180" t="s">
        <v>41</v>
      </c>
      <c r="O184" s="61"/>
      <c r="P184" s="181">
        <f t="shared" si="36"/>
        <v>0</v>
      </c>
      <c r="Q184" s="181">
        <v>7.2999999999999996E-4</v>
      </c>
      <c r="R184" s="181">
        <f t="shared" si="37"/>
        <v>8.7599999999999997E-2</v>
      </c>
      <c r="S184" s="181">
        <v>0</v>
      </c>
      <c r="T184" s="182">
        <f t="shared" si="3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367</v>
      </c>
      <c r="AT184" s="183" t="s">
        <v>274</v>
      </c>
      <c r="AU184" s="183" t="s">
        <v>88</v>
      </c>
      <c r="AY184" s="18" t="s">
        <v>271</v>
      </c>
      <c r="BE184" s="105">
        <f t="shared" si="39"/>
        <v>0</v>
      </c>
      <c r="BF184" s="105">
        <f t="shared" si="40"/>
        <v>0</v>
      </c>
      <c r="BG184" s="105">
        <f t="shared" si="41"/>
        <v>0</v>
      </c>
      <c r="BH184" s="105">
        <f t="shared" si="42"/>
        <v>0</v>
      </c>
      <c r="BI184" s="105">
        <f t="shared" si="43"/>
        <v>0</v>
      </c>
      <c r="BJ184" s="18" t="s">
        <v>88</v>
      </c>
      <c r="BK184" s="105">
        <f t="shared" si="44"/>
        <v>0</v>
      </c>
      <c r="BL184" s="18" t="s">
        <v>367</v>
      </c>
      <c r="BM184" s="183" t="s">
        <v>1321</v>
      </c>
    </row>
    <row r="185" spans="1:65" s="2" customFormat="1" ht="16.5" customHeight="1" x14ac:dyDescent="0.15">
      <c r="A185" s="35"/>
      <c r="B185" s="141"/>
      <c r="C185" s="172" t="s">
        <v>528</v>
      </c>
      <c r="D185" s="172" t="s">
        <v>274</v>
      </c>
      <c r="E185" s="173" t="s">
        <v>3281</v>
      </c>
      <c r="F185" s="174" t="s">
        <v>3282</v>
      </c>
      <c r="G185" s="175" t="s">
        <v>319</v>
      </c>
      <c r="H185" s="176">
        <v>5</v>
      </c>
      <c r="I185" s="177"/>
      <c r="J185" s="176">
        <f t="shared" si="35"/>
        <v>0</v>
      </c>
      <c r="K185" s="178"/>
      <c r="L185" s="36"/>
      <c r="M185" s="179" t="s">
        <v>1</v>
      </c>
      <c r="N185" s="180" t="s">
        <v>41</v>
      </c>
      <c r="O185" s="61"/>
      <c r="P185" s="181">
        <f t="shared" si="36"/>
        <v>0</v>
      </c>
      <c r="Q185" s="181">
        <v>8.1999999999999998E-4</v>
      </c>
      <c r="R185" s="181">
        <f t="shared" si="37"/>
        <v>4.0999999999999995E-3</v>
      </c>
      <c r="S185" s="181">
        <v>0</v>
      </c>
      <c r="T185" s="182">
        <f t="shared" si="3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367</v>
      </c>
      <c r="AT185" s="183" t="s">
        <v>274</v>
      </c>
      <c r="AU185" s="183" t="s">
        <v>88</v>
      </c>
      <c r="AY185" s="18" t="s">
        <v>271</v>
      </c>
      <c r="BE185" s="105">
        <f t="shared" si="39"/>
        <v>0</v>
      </c>
      <c r="BF185" s="105">
        <f t="shared" si="40"/>
        <v>0</v>
      </c>
      <c r="BG185" s="105">
        <f t="shared" si="41"/>
        <v>0</v>
      </c>
      <c r="BH185" s="105">
        <f t="shared" si="42"/>
        <v>0</v>
      </c>
      <c r="BI185" s="105">
        <f t="shared" si="43"/>
        <v>0</v>
      </c>
      <c r="BJ185" s="18" t="s">
        <v>88</v>
      </c>
      <c r="BK185" s="105">
        <f t="shared" si="44"/>
        <v>0</v>
      </c>
      <c r="BL185" s="18" t="s">
        <v>367</v>
      </c>
      <c r="BM185" s="183" t="s">
        <v>1338</v>
      </c>
    </row>
    <row r="186" spans="1:65" s="2" customFormat="1" ht="16.5" customHeight="1" x14ac:dyDescent="0.15">
      <c r="A186" s="35"/>
      <c r="B186" s="141"/>
      <c r="C186" s="172" t="s">
        <v>535</v>
      </c>
      <c r="D186" s="172" t="s">
        <v>274</v>
      </c>
      <c r="E186" s="173" t="s">
        <v>3283</v>
      </c>
      <c r="F186" s="174" t="s">
        <v>3284</v>
      </c>
      <c r="G186" s="175" t="s">
        <v>319</v>
      </c>
      <c r="H186" s="176">
        <v>20</v>
      </c>
      <c r="I186" s="177"/>
      <c r="J186" s="176">
        <f t="shared" si="35"/>
        <v>0</v>
      </c>
      <c r="K186" s="178"/>
      <c r="L186" s="36"/>
      <c r="M186" s="179" t="s">
        <v>1</v>
      </c>
      <c r="N186" s="180" t="s">
        <v>41</v>
      </c>
      <c r="O186" s="61"/>
      <c r="P186" s="181">
        <f t="shared" si="36"/>
        <v>0</v>
      </c>
      <c r="Q186" s="181">
        <v>1E-3</v>
      </c>
      <c r="R186" s="181">
        <f t="shared" si="37"/>
        <v>0.02</v>
      </c>
      <c r="S186" s="181">
        <v>0</v>
      </c>
      <c r="T186" s="182">
        <f t="shared" si="3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367</v>
      </c>
      <c r="AT186" s="183" t="s">
        <v>274</v>
      </c>
      <c r="AU186" s="183" t="s">
        <v>88</v>
      </c>
      <c r="AY186" s="18" t="s">
        <v>271</v>
      </c>
      <c r="BE186" s="105">
        <f t="shared" si="39"/>
        <v>0</v>
      </c>
      <c r="BF186" s="105">
        <f t="shared" si="40"/>
        <v>0</v>
      </c>
      <c r="BG186" s="105">
        <f t="shared" si="41"/>
        <v>0</v>
      </c>
      <c r="BH186" s="105">
        <f t="shared" si="42"/>
        <v>0</v>
      </c>
      <c r="BI186" s="105">
        <f t="shared" si="43"/>
        <v>0</v>
      </c>
      <c r="BJ186" s="18" t="s">
        <v>88</v>
      </c>
      <c r="BK186" s="105">
        <f t="shared" si="44"/>
        <v>0</v>
      </c>
      <c r="BL186" s="18" t="s">
        <v>367</v>
      </c>
      <c r="BM186" s="183" t="s">
        <v>1362</v>
      </c>
    </row>
    <row r="187" spans="1:65" s="2" customFormat="1" ht="16.5" customHeight="1" x14ac:dyDescent="0.15">
      <c r="A187" s="35"/>
      <c r="B187" s="141"/>
      <c r="C187" s="172" t="s">
        <v>542</v>
      </c>
      <c r="D187" s="172" t="s">
        <v>274</v>
      </c>
      <c r="E187" s="173" t="s">
        <v>3285</v>
      </c>
      <c r="F187" s="174" t="s">
        <v>3286</v>
      </c>
      <c r="G187" s="175" t="s">
        <v>302</v>
      </c>
      <c r="H187" s="176">
        <v>1</v>
      </c>
      <c r="I187" s="177"/>
      <c r="J187" s="176">
        <f t="shared" si="35"/>
        <v>0</v>
      </c>
      <c r="K187" s="178"/>
      <c r="L187" s="36"/>
      <c r="M187" s="179" t="s">
        <v>1</v>
      </c>
      <c r="N187" s="180" t="s">
        <v>41</v>
      </c>
      <c r="O187" s="61"/>
      <c r="P187" s="181">
        <f t="shared" si="36"/>
        <v>0</v>
      </c>
      <c r="Q187" s="181">
        <v>3.0300000000000001E-3</v>
      </c>
      <c r="R187" s="181">
        <f t="shared" si="37"/>
        <v>3.0300000000000001E-3</v>
      </c>
      <c r="S187" s="181">
        <v>0</v>
      </c>
      <c r="T187" s="182">
        <f t="shared" si="3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367</v>
      </c>
      <c r="AT187" s="183" t="s">
        <v>274</v>
      </c>
      <c r="AU187" s="183" t="s">
        <v>88</v>
      </c>
      <c r="AY187" s="18" t="s">
        <v>271</v>
      </c>
      <c r="BE187" s="105">
        <f t="shared" si="39"/>
        <v>0</v>
      </c>
      <c r="BF187" s="105">
        <f t="shared" si="40"/>
        <v>0</v>
      </c>
      <c r="BG187" s="105">
        <f t="shared" si="41"/>
        <v>0</v>
      </c>
      <c r="BH187" s="105">
        <f t="shared" si="42"/>
        <v>0</v>
      </c>
      <c r="BI187" s="105">
        <f t="shared" si="43"/>
        <v>0</v>
      </c>
      <c r="BJ187" s="18" t="s">
        <v>88</v>
      </c>
      <c r="BK187" s="105">
        <f t="shared" si="44"/>
        <v>0</v>
      </c>
      <c r="BL187" s="18" t="s">
        <v>367</v>
      </c>
      <c r="BM187" s="183" t="s">
        <v>1372</v>
      </c>
    </row>
    <row r="188" spans="1:65" s="2" customFormat="1" ht="16.5" customHeight="1" x14ac:dyDescent="0.15">
      <c r="A188" s="35"/>
      <c r="B188" s="141"/>
      <c r="C188" s="172" t="s">
        <v>550</v>
      </c>
      <c r="D188" s="172" t="s">
        <v>274</v>
      </c>
      <c r="E188" s="173" t="s">
        <v>3287</v>
      </c>
      <c r="F188" s="174" t="s">
        <v>3288</v>
      </c>
      <c r="G188" s="175" t="s">
        <v>302</v>
      </c>
      <c r="H188" s="176">
        <v>4</v>
      </c>
      <c r="I188" s="177"/>
      <c r="J188" s="176">
        <f t="shared" si="35"/>
        <v>0</v>
      </c>
      <c r="K188" s="178"/>
      <c r="L188" s="36"/>
      <c r="M188" s="179" t="s">
        <v>1</v>
      </c>
      <c r="N188" s="180" t="s">
        <v>41</v>
      </c>
      <c r="O188" s="61"/>
      <c r="P188" s="181">
        <f t="shared" si="36"/>
        <v>0</v>
      </c>
      <c r="Q188" s="181">
        <v>3.0300000000000001E-3</v>
      </c>
      <c r="R188" s="181">
        <f t="shared" si="37"/>
        <v>1.2120000000000001E-2</v>
      </c>
      <c r="S188" s="181">
        <v>0</v>
      </c>
      <c r="T188" s="182">
        <f t="shared" si="3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367</v>
      </c>
      <c r="AT188" s="183" t="s">
        <v>274</v>
      </c>
      <c r="AU188" s="183" t="s">
        <v>88</v>
      </c>
      <c r="AY188" s="18" t="s">
        <v>271</v>
      </c>
      <c r="BE188" s="105">
        <f t="shared" si="39"/>
        <v>0</v>
      </c>
      <c r="BF188" s="105">
        <f t="shared" si="40"/>
        <v>0</v>
      </c>
      <c r="BG188" s="105">
        <f t="shared" si="41"/>
        <v>0</v>
      </c>
      <c r="BH188" s="105">
        <f t="shared" si="42"/>
        <v>0</v>
      </c>
      <c r="BI188" s="105">
        <f t="shared" si="43"/>
        <v>0</v>
      </c>
      <c r="BJ188" s="18" t="s">
        <v>88</v>
      </c>
      <c r="BK188" s="105">
        <f t="shared" si="44"/>
        <v>0</v>
      </c>
      <c r="BL188" s="18" t="s">
        <v>367</v>
      </c>
      <c r="BM188" s="183" t="s">
        <v>1381</v>
      </c>
    </row>
    <row r="189" spans="1:65" s="2" customFormat="1" ht="21.75" customHeight="1" x14ac:dyDescent="0.15">
      <c r="A189" s="35"/>
      <c r="B189" s="141"/>
      <c r="C189" s="172" t="s">
        <v>555</v>
      </c>
      <c r="D189" s="172" t="s">
        <v>274</v>
      </c>
      <c r="E189" s="173" t="s">
        <v>3289</v>
      </c>
      <c r="F189" s="174" t="s">
        <v>3290</v>
      </c>
      <c r="G189" s="175" t="s">
        <v>319</v>
      </c>
      <c r="H189" s="176">
        <v>120</v>
      </c>
      <c r="I189" s="177"/>
      <c r="J189" s="176">
        <f t="shared" si="35"/>
        <v>0</v>
      </c>
      <c r="K189" s="178"/>
      <c r="L189" s="36"/>
      <c r="M189" s="179" t="s">
        <v>1</v>
      </c>
      <c r="N189" s="180" t="s">
        <v>41</v>
      </c>
      <c r="O189" s="61"/>
      <c r="P189" s="181">
        <f t="shared" si="36"/>
        <v>0</v>
      </c>
      <c r="Q189" s="181">
        <v>0</v>
      </c>
      <c r="R189" s="181">
        <f t="shared" si="37"/>
        <v>0</v>
      </c>
      <c r="S189" s="181">
        <v>0</v>
      </c>
      <c r="T189" s="182">
        <f t="shared" si="3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367</v>
      </c>
      <c r="AT189" s="183" t="s">
        <v>274</v>
      </c>
      <c r="AU189" s="183" t="s">
        <v>88</v>
      </c>
      <c r="AY189" s="18" t="s">
        <v>271</v>
      </c>
      <c r="BE189" s="105">
        <f t="shared" si="39"/>
        <v>0</v>
      </c>
      <c r="BF189" s="105">
        <f t="shared" si="40"/>
        <v>0</v>
      </c>
      <c r="BG189" s="105">
        <f t="shared" si="41"/>
        <v>0</v>
      </c>
      <c r="BH189" s="105">
        <f t="shared" si="42"/>
        <v>0</v>
      </c>
      <c r="BI189" s="105">
        <f t="shared" si="43"/>
        <v>0</v>
      </c>
      <c r="BJ189" s="18" t="s">
        <v>88</v>
      </c>
      <c r="BK189" s="105">
        <f t="shared" si="44"/>
        <v>0</v>
      </c>
      <c r="BL189" s="18" t="s">
        <v>367</v>
      </c>
      <c r="BM189" s="183" t="s">
        <v>1392</v>
      </c>
    </row>
    <row r="190" spans="1:65" s="2" customFormat="1" ht="21.75" customHeight="1" x14ac:dyDescent="0.15">
      <c r="A190" s="35"/>
      <c r="B190" s="141"/>
      <c r="C190" s="172" t="s">
        <v>684</v>
      </c>
      <c r="D190" s="172" t="s">
        <v>274</v>
      </c>
      <c r="E190" s="173" t="s">
        <v>3291</v>
      </c>
      <c r="F190" s="174" t="s">
        <v>3292</v>
      </c>
      <c r="G190" s="175" t="s">
        <v>319</v>
      </c>
      <c r="H190" s="176">
        <v>5</v>
      </c>
      <c r="I190" s="177"/>
      <c r="J190" s="176">
        <f t="shared" si="35"/>
        <v>0</v>
      </c>
      <c r="K190" s="178"/>
      <c r="L190" s="36"/>
      <c r="M190" s="179" t="s">
        <v>1</v>
      </c>
      <c r="N190" s="180" t="s">
        <v>41</v>
      </c>
      <c r="O190" s="61"/>
      <c r="P190" s="181">
        <f t="shared" si="36"/>
        <v>0</v>
      </c>
      <c r="Q190" s="181">
        <v>0</v>
      </c>
      <c r="R190" s="181">
        <f t="shared" si="37"/>
        <v>0</v>
      </c>
      <c r="S190" s="181">
        <v>0</v>
      </c>
      <c r="T190" s="182">
        <f t="shared" si="3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367</v>
      </c>
      <c r="AT190" s="183" t="s">
        <v>274</v>
      </c>
      <c r="AU190" s="183" t="s">
        <v>88</v>
      </c>
      <c r="AY190" s="18" t="s">
        <v>271</v>
      </c>
      <c r="BE190" s="105">
        <f t="shared" si="39"/>
        <v>0</v>
      </c>
      <c r="BF190" s="105">
        <f t="shared" si="40"/>
        <v>0</v>
      </c>
      <c r="BG190" s="105">
        <f t="shared" si="41"/>
        <v>0</v>
      </c>
      <c r="BH190" s="105">
        <f t="shared" si="42"/>
        <v>0</v>
      </c>
      <c r="BI190" s="105">
        <f t="shared" si="43"/>
        <v>0</v>
      </c>
      <c r="BJ190" s="18" t="s">
        <v>88</v>
      </c>
      <c r="BK190" s="105">
        <f t="shared" si="44"/>
        <v>0</v>
      </c>
      <c r="BL190" s="18" t="s">
        <v>367</v>
      </c>
      <c r="BM190" s="183" t="s">
        <v>1401</v>
      </c>
    </row>
    <row r="191" spans="1:65" s="2" customFormat="1" ht="21.75" customHeight="1" x14ac:dyDescent="0.15">
      <c r="A191" s="35"/>
      <c r="B191" s="141"/>
      <c r="C191" s="172" t="s">
        <v>1128</v>
      </c>
      <c r="D191" s="172" t="s">
        <v>274</v>
      </c>
      <c r="E191" s="173" t="s">
        <v>3293</v>
      </c>
      <c r="F191" s="174" t="s">
        <v>3294</v>
      </c>
      <c r="G191" s="175" t="s">
        <v>319</v>
      </c>
      <c r="H191" s="176">
        <v>20</v>
      </c>
      <c r="I191" s="177"/>
      <c r="J191" s="176">
        <f t="shared" si="35"/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si="36"/>
        <v>0</v>
      </c>
      <c r="Q191" s="181">
        <v>0</v>
      </c>
      <c r="R191" s="181">
        <f t="shared" si="37"/>
        <v>0</v>
      </c>
      <c r="S191" s="181">
        <v>0</v>
      </c>
      <c r="T191" s="182">
        <f t="shared" si="3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367</v>
      </c>
      <c r="AT191" s="183" t="s">
        <v>274</v>
      </c>
      <c r="AU191" s="183" t="s">
        <v>88</v>
      </c>
      <c r="AY191" s="18" t="s">
        <v>271</v>
      </c>
      <c r="BE191" s="105">
        <f t="shared" si="39"/>
        <v>0</v>
      </c>
      <c r="BF191" s="105">
        <f t="shared" si="40"/>
        <v>0</v>
      </c>
      <c r="BG191" s="105">
        <f t="shared" si="41"/>
        <v>0</v>
      </c>
      <c r="BH191" s="105">
        <f t="shared" si="42"/>
        <v>0</v>
      </c>
      <c r="BI191" s="105">
        <f t="shared" si="43"/>
        <v>0</v>
      </c>
      <c r="BJ191" s="18" t="s">
        <v>88</v>
      </c>
      <c r="BK191" s="105">
        <f t="shared" si="44"/>
        <v>0</v>
      </c>
      <c r="BL191" s="18" t="s">
        <v>367</v>
      </c>
      <c r="BM191" s="183" t="s">
        <v>1411</v>
      </c>
    </row>
    <row r="192" spans="1:65" s="2" customFormat="1" ht="21.75" customHeight="1" x14ac:dyDescent="0.15">
      <c r="A192" s="35"/>
      <c r="B192" s="141"/>
      <c r="C192" s="172" t="s">
        <v>1137</v>
      </c>
      <c r="D192" s="172" t="s">
        <v>274</v>
      </c>
      <c r="E192" s="173" t="s">
        <v>3295</v>
      </c>
      <c r="F192" s="174" t="s">
        <v>3296</v>
      </c>
      <c r="G192" s="175" t="s">
        <v>319</v>
      </c>
      <c r="H192" s="176">
        <v>6</v>
      </c>
      <c r="I192" s="177"/>
      <c r="J192" s="176">
        <f t="shared" si="3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36"/>
        <v>0</v>
      </c>
      <c r="Q192" s="181">
        <v>0</v>
      </c>
      <c r="R192" s="181">
        <f t="shared" si="37"/>
        <v>0</v>
      </c>
      <c r="S192" s="181">
        <v>0</v>
      </c>
      <c r="T192" s="182">
        <f t="shared" si="3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367</v>
      </c>
      <c r="AT192" s="183" t="s">
        <v>274</v>
      </c>
      <c r="AU192" s="183" t="s">
        <v>88</v>
      </c>
      <c r="AY192" s="18" t="s">
        <v>271</v>
      </c>
      <c r="BE192" s="105">
        <f t="shared" si="39"/>
        <v>0</v>
      </c>
      <c r="BF192" s="105">
        <f t="shared" si="40"/>
        <v>0</v>
      </c>
      <c r="BG192" s="105">
        <f t="shared" si="41"/>
        <v>0</v>
      </c>
      <c r="BH192" s="105">
        <f t="shared" si="42"/>
        <v>0</v>
      </c>
      <c r="BI192" s="105">
        <f t="shared" si="43"/>
        <v>0</v>
      </c>
      <c r="BJ192" s="18" t="s">
        <v>88</v>
      </c>
      <c r="BK192" s="105">
        <f t="shared" si="44"/>
        <v>0</v>
      </c>
      <c r="BL192" s="18" t="s">
        <v>367</v>
      </c>
      <c r="BM192" s="183" t="s">
        <v>1417</v>
      </c>
    </row>
    <row r="193" spans="1:65" s="2" customFormat="1" ht="21.75" customHeight="1" x14ac:dyDescent="0.15">
      <c r="A193" s="35"/>
      <c r="B193" s="141"/>
      <c r="C193" s="172" t="s">
        <v>1144</v>
      </c>
      <c r="D193" s="172" t="s">
        <v>274</v>
      </c>
      <c r="E193" s="173" t="s">
        <v>3297</v>
      </c>
      <c r="F193" s="174" t="s">
        <v>3298</v>
      </c>
      <c r="G193" s="175" t="s">
        <v>319</v>
      </c>
      <c r="H193" s="176">
        <v>60</v>
      </c>
      <c r="I193" s="177"/>
      <c r="J193" s="176">
        <f t="shared" si="35"/>
        <v>0</v>
      </c>
      <c r="K193" s="178"/>
      <c r="L193" s="36"/>
      <c r="M193" s="179" t="s">
        <v>1</v>
      </c>
      <c r="N193" s="180" t="s">
        <v>41</v>
      </c>
      <c r="O193" s="61"/>
      <c r="P193" s="181">
        <f t="shared" si="36"/>
        <v>0</v>
      </c>
      <c r="Q193" s="181">
        <v>0</v>
      </c>
      <c r="R193" s="181">
        <f t="shared" si="37"/>
        <v>0</v>
      </c>
      <c r="S193" s="181">
        <v>0</v>
      </c>
      <c r="T193" s="182">
        <f t="shared" si="3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367</v>
      </c>
      <c r="AT193" s="183" t="s">
        <v>274</v>
      </c>
      <c r="AU193" s="183" t="s">
        <v>88</v>
      </c>
      <c r="AY193" s="18" t="s">
        <v>271</v>
      </c>
      <c r="BE193" s="105">
        <f t="shared" si="39"/>
        <v>0</v>
      </c>
      <c r="BF193" s="105">
        <f t="shared" si="40"/>
        <v>0</v>
      </c>
      <c r="BG193" s="105">
        <f t="shared" si="41"/>
        <v>0</v>
      </c>
      <c r="BH193" s="105">
        <f t="shared" si="42"/>
        <v>0</v>
      </c>
      <c r="BI193" s="105">
        <f t="shared" si="43"/>
        <v>0</v>
      </c>
      <c r="BJ193" s="18" t="s">
        <v>88</v>
      </c>
      <c r="BK193" s="105">
        <f t="shared" si="44"/>
        <v>0</v>
      </c>
      <c r="BL193" s="18" t="s">
        <v>367</v>
      </c>
      <c r="BM193" s="183" t="s">
        <v>1433</v>
      </c>
    </row>
    <row r="194" spans="1:65" s="2" customFormat="1" ht="21.75" customHeight="1" x14ac:dyDescent="0.15">
      <c r="A194" s="35"/>
      <c r="B194" s="141"/>
      <c r="C194" s="172" t="s">
        <v>1154</v>
      </c>
      <c r="D194" s="172" t="s">
        <v>274</v>
      </c>
      <c r="E194" s="173" t="s">
        <v>3299</v>
      </c>
      <c r="F194" s="174" t="s">
        <v>3300</v>
      </c>
      <c r="G194" s="175" t="s">
        <v>3234</v>
      </c>
      <c r="H194" s="176">
        <v>1</v>
      </c>
      <c r="I194" s="177"/>
      <c r="J194" s="176">
        <f t="shared" si="35"/>
        <v>0</v>
      </c>
      <c r="K194" s="178"/>
      <c r="L194" s="36"/>
      <c r="M194" s="179" t="s">
        <v>1</v>
      </c>
      <c r="N194" s="180" t="s">
        <v>41</v>
      </c>
      <c r="O194" s="61"/>
      <c r="P194" s="181">
        <f t="shared" si="36"/>
        <v>0</v>
      </c>
      <c r="Q194" s="181">
        <v>0</v>
      </c>
      <c r="R194" s="181">
        <f t="shared" si="37"/>
        <v>0</v>
      </c>
      <c r="S194" s="181">
        <v>0</v>
      </c>
      <c r="T194" s="182">
        <f t="shared" si="3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367</v>
      </c>
      <c r="AT194" s="183" t="s">
        <v>274</v>
      </c>
      <c r="AU194" s="183" t="s">
        <v>88</v>
      </c>
      <c r="AY194" s="18" t="s">
        <v>271</v>
      </c>
      <c r="BE194" s="105">
        <f t="shared" si="39"/>
        <v>0</v>
      </c>
      <c r="BF194" s="105">
        <f t="shared" si="40"/>
        <v>0</v>
      </c>
      <c r="BG194" s="105">
        <f t="shared" si="41"/>
        <v>0</v>
      </c>
      <c r="BH194" s="105">
        <f t="shared" si="42"/>
        <v>0</v>
      </c>
      <c r="BI194" s="105">
        <f t="shared" si="43"/>
        <v>0</v>
      </c>
      <c r="BJ194" s="18" t="s">
        <v>88</v>
      </c>
      <c r="BK194" s="105">
        <f t="shared" si="44"/>
        <v>0</v>
      </c>
      <c r="BL194" s="18" t="s">
        <v>367</v>
      </c>
      <c r="BM194" s="183" t="s">
        <v>1442</v>
      </c>
    </row>
    <row r="195" spans="1:65" s="2" customFormat="1" ht="21.75" customHeight="1" x14ac:dyDescent="0.15">
      <c r="A195" s="35"/>
      <c r="B195" s="141"/>
      <c r="C195" s="172" t="s">
        <v>1158</v>
      </c>
      <c r="D195" s="172" t="s">
        <v>274</v>
      </c>
      <c r="E195" s="173" t="s">
        <v>3301</v>
      </c>
      <c r="F195" s="174" t="s">
        <v>3302</v>
      </c>
      <c r="G195" s="175" t="s">
        <v>3234</v>
      </c>
      <c r="H195" s="176">
        <v>4</v>
      </c>
      <c r="I195" s="177"/>
      <c r="J195" s="176">
        <f t="shared" si="35"/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si="36"/>
        <v>0</v>
      </c>
      <c r="Q195" s="181">
        <v>0</v>
      </c>
      <c r="R195" s="181">
        <f t="shared" si="37"/>
        <v>0</v>
      </c>
      <c r="S195" s="181">
        <v>0</v>
      </c>
      <c r="T195" s="182">
        <f t="shared" si="3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367</v>
      </c>
      <c r="AT195" s="183" t="s">
        <v>274</v>
      </c>
      <c r="AU195" s="183" t="s">
        <v>88</v>
      </c>
      <c r="AY195" s="18" t="s">
        <v>271</v>
      </c>
      <c r="BE195" s="105">
        <f t="shared" si="39"/>
        <v>0</v>
      </c>
      <c r="BF195" s="105">
        <f t="shared" si="40"/>
        <v>0</v>
      </c>
      <c r="BG195" s="105">
        <f t="shared" si="41"/>
        <v>0</v>
      </c>
      <c r="BH195" s="105">
        <f t="shared" si="42"/>
        <v>0</v>
      </c>
      <c r="BI195" s="105">
        <f t="shared" si="43"/>
        <v>0</v>
      </c>
      <c r="BJ195" s="18" t="s">
        <v>88</v>
      </c>
      <c r="BK195" s="105">
        <f t="shared" si="44"/>
        <v>0</v>
      </c>
      <c r="BL195" s="18" t="s">
        <v>367</v>
      </c>
      <c r="BM195" s="183" t="s">
        <v>1449</v>
      </c>
    </row>
    <row r="196" spans="1:65" s="2" customFormat="1" ht="16.5" customHeight="1" x14ac:dyDescent="0.15">
      <c r="A196" s="35"/>
      <c r="B196" s="141"/>
      <c r="C196" s="172" t="s">
        <v>1162</v>
      </c>
      <c r="D196" s="172" t="s">
        <v>274</v>
      </c>
      <c r="E196" s="173" t="s">
        <v>3303</v>
      </c>
      <c r="F196" s="174" t="s">
        <v>3304</v>
      </c>
      <c r="G196" s="175" t="s">
        <v>3234</v>
      </c>
      <c r="H196" s="176">
        <v>10</v>
      </c>
      <c r="I196" s="177"/>
      <c r="J196" s="176">
        <f t="shared" si="35"/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si="36"/>
        <v>0</v>
      </c>
      <c r="Q196" s="181">
        <v>0</v>
      </c>
      <c r="R196" s="181">
        <f t="shared" si="37"/>
        <v>0</v>
      </c>
      <c r="S196" s="181">
        <v>0</v>
      </c>
      <c r="T196" s="182">
        <f t="shared" si="3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367</v>
      </c>
      <c r="AT196" s="183" t="s">
        <v>274</v>
      </c>
      <c r="AU196" s="183" t="s">
        <v>88</v>
      </c>
      <c r="AY196" s="18" t="s">
        <v>271</v>
      </c>
      <c r="BE196" s="105">
        <f t="shared" si="39"/>
        <v>0</v>
      </c>
      <c r="BF196" s="105">
        <f t="shared" si="40"/>
        <v>0</v>
      </c>
      <c r="BG196" s="105">
        <f t="shared" si="41"/>
        <v>0</v>
      </c>
      <c r="BH196" s="105">
        <f t="shared" si="42"/>
        <v>0</v>
      </c>
      <c r="BI196" s="105">
        <f t="shared" si="43"/>
        <v>0</v>
      </c>
      <c r="BJ196" s="18" t="s">
        <v>88</v>
      </c>
      <c r="BK196" s="105">
        <f t="shared" si="44"/>
        <v>0</v>
      </c>
      <c r="BL196" s="18" t="s">
        <v>367</v>
      </c>
      <c r="BM196" s="183" t="s">
        <v>1457</v>
      </c>
    </row>
    <row r="197" spans="1:65" s="2" customFormat="1" ht="21.75" customHeight="1" x14ac:dyDescent="0.15">
      <c r="A197" s="35"/>
      <c r="B197" s="141"/>
      <c r="C197" s="172" t="s">
        <v>1172</v>
      </c>
      <c r="D197" s="172" t="s">
        <v>274</v>
      </c>
      <c r="E197" s="173" t="s">
        <v>3305</v>
      </c>
      <c r="F197" s="174" t="s">
        <v>3306</v>
      </c>
      <c r="G197" s="175" t="s">
        <v>3234</v>
      </c>
      <c r="H197" s="176">
        <v>1</v>
      </c>
      <c r="I197" s="177"/>
      <c r="J197" s="176">
        <f t="shared" si="3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36"/>
        <v>0</v>
      </c>
      <c r="Q197" s="181">
        <v>0</v>
      </c>
      <c r="R197" s="181">
        <f t="shared" si="37"/>
        <v>0</v>
      </c>
      <c r="S197" s="181">
        <v>0</v>
      </c>
      <c r="T197" s="182">
        <f t="shared" si="3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367</v>
      </c>
      <c r="AT197" s="183" t="s">
        <v>274</v>
      </c>
      <c r="AU197" s="183" t="s">
        <v>88</v>
      </c>
      <c r="AY197" s="18" t="s">
        <v>271</v>
      </c>
      <c r="BE197" s="105">
        <f t="shared" si="39"/>
        <v>0</v>
      </c>
      <c r="BF197" s="105">
        <f t="shared" si="40"/>
        <v>0</v>
      </c>
      <c r="BG197" s="105">
        <f t="shared" si="41"/>
        <v>0</v>
      </c>
      <c r="BH197" s="105">
        <f t="shared" si="42"/>
        <v>0</v>
      </c>
      <c r="BI197" s="105">
        <f t="shared" si="43"/>
        <v>0</v>
      </c>
      <c r="BJ197" s="18" t="s">
        <v>88</v>
      </c>
      <c r="BK197" s="105">
        <f t="shared" si="44"/>
        <v>0</v>
      </c>
      <c r="BL197" s="18" t="s">
        <v>367</v>
      </c>
      <c r="BM197" s="183" t="s">
        <v>1469</v>
      </c>
    </row>
    <row r="198" spans="1:65" s="2" customFormat="1" ht="21.75" customHeight="1" x14ac:dyDescent="0.15">
      <c r="A198" s="35"/>
      <c r="B198" s="141"/>
      <c r="C198" s="172" t="s">
        <v>1178</v>
      </c>
      <c r="D198" s="172" t="s">
        <v>274</v>
      </c>
      <c r="E198" s="173" t="s">
        <v>3307</v>
      </c>
      <c r="F198" s="174" t="s">
        <v>3308</v>
      </c>
      <c r="G198" s="175" t="s">
        <v>3234</v>
      </c>
      <c r="H198" s="176">
        <v>4</v>
      </c>
      <c r="I198" s="177"/>
      <c r="J198" s="176">
        <f t="shared" si="3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36"/>
        <v>0</v>
      </c>
      <c r="Q198" s="181">
        <v>0</v>
      </c>
      <c r="R198" s="181">
        <f t="shared" si="37"/>
        <v>0</v>
      </c>
      <c r="S198" s="181">
        <v>0</v>
      </c>
      <c r="T198" s="182">
        <f t="shared" si="3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367</v>
      </c>
      <c r="AT198" s="183" t="s">
        <v>274</v>
      </c>
      <c r="AU198" s="183" t="s">
        <v>88</v>
      </c>
      <c r="AY198" s="18" t="s">
        <v>271</v>
      </c>
      <c r="BE198" s="105">
        <f t="shared" si="39"/>
        <v>0</v>
      </c>
      <c r="BF198" s="105">
        <f t="shared" si="40"/>
        <v>0</v>
      </c>
      <c r="BG198" s="105">
        <f t="shared" si="41"/>
        <v>0</v>
      </c>
      <c r="BH198" s="105">
        <f t="shared" si="42"/>
        <v>0</v>
      </c>
      <c r="BI198" s="105">
        <f t="shared" si="43"/>
        <v>0</v>
      </c>
      <c r="BJ198" s="18" t="s">
        <v>88</v>
      </c>
      <c r="BK198" s="105">
        <f t="shared" si="44"/>
        <v>0</v>
      </c>
      <c r="BL198" s="18" t="s">
        <v>367</v>
      </c>
      <c r="BM198" s="183" t="s">
        <v>1478</v>
      </c>
    </row>
    <row r="199" spans="1:65" s="2" customFormat="1" ht="21.75" customHeight="1" x14ac:dyDescent="0.15">
      <c r="A199" s="35"/>
      <c r="B199" s="141"/>
      <c r="C199" s="172" t="s">
        <v>1189</v>
      </c>
      <c r="D199" s="172" t="s">
        <v>274</v>
      </c>
      <c r="E199" s="173" t="s">
        <v>3309</v>
      </c>
      <c r="F199" s="174" t="s">
        <v>3310</v>
      </c>
      <c r="G199" s="175" t="s">
        <v>3234</v>
      </c>
      <c r="H199" s="176">
        <v>18</v>
      </c>
      <c r="I199" s="177"/>
      <c r="J199" s="176">
        <f t="shared" si="3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36"/>
        <v>0</v>
      </c>
      <c r="Q199" s="181">
        <v>0</v>
      </c>
      <c r="R199" s="181">
        <f t="shared" si="37"/>
        <v>0</v>
      </c>
      <c r="S199" s="181">
        <v>0</v>
      </c>
      <c r="T199" s="182">
        <f t="shared" si="3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367</v>
      </c>
      <c r="AT199" s="183" t="s">
        <v>274</v>
      </c>
      <c r="AU199" s="183" t="s">
        <v>88</v>
      </c>
      <c r="AY199" s="18" t="s">
        <v>271</v>
      </c>
      <c r="BE199" s="105">
        <f t="shared" si="39"/>
        <v>0</v>
      </c>
      <c r="BF199" s="105">
        <f t="shared" si="40"/>
        <v>0</v>
      </c>
      <c r="BG199" s="105">
        <f t="shared" si="41"/>
        <v>0</v>
      </c>
      <c r="BH199" s="105">
        <f t="shared" si="42"/>
        <v>0</v>
      </c>
      <c r="BI199" s="105">
        <f t="shared" si="43"/>
        <v>0</v>
      </c>
      <c r="BJ199" s="18" t="s">
        <v>88</v>
      </c>
      <c r="BK199" s="105">
        <f t="shared" si="44"/>
        <v>0</v>
      </c>
      <c r="BL199" s="18" t="s">
        <v>367</v>
      </c>
      <c r="BM199" s="183" t="s">
        <v>1491</v>
      </c>
    </row>
    <row r="200" spans="1:65" s="2" customFormat="1" ht="21.75" customHeight="1" x14ac:dyDescent="0.15">
      <c r="A200" s="35"/>
      <c r="B200" s="141"/>
      <c r="C200" s="172" t="s">
        <v>1197</v>
      </c>
      <c r="D200" s="172" t="s">
        <v>274</v>
      </c>
      <c r="E200" s="173" t="s">
        <v>3311</v>
      </c>
      <c r="F200" s="174" t="s">
        <v>3312</v>
      </c>
      <c r="G200" s="175" t="s">
        <v>3234</v>
      </c>
      <c r="H200" s="176">
        <v>32</v>
      </c>
      <c r="I200" s="177"/>
      <c r="J200" s="176">
        <f t="shared" si="35"/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si="36"/>
        <v>0</v>
      </c>
      <c r="Q200" s="181">
        <v>0</v>
      </c>
      <c r="R200" s="181">
        <f t="shared" si="37"/>
        <v>0</v>
      </c>
      <c r="S200" s="181">
        <v>0</v>
      </c>
      <c r="T200" s="182">
        <f t="shared" si="3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367</v>
      </c>
      <c r="AT200" s="183" t="s">
        <v>274</v>
      </c>
      <c r="AU200" s="183" t="s">
        <v>88</v>
      </c>
      <c r="AY200" s="18" t="s">
        <v>271</v>
      </c>
      <c r="BE200" s="105">
        <f t="shared" si="39"/>
        <v>0</v>
      </c>
      <c r="BF200" s="105">
        <f t="shared" si="40"/>
        <v>0</v>
      </c>
      <c r="BG200" s="105">
        <f t="shared" si="41"/>
        <v>0</v>
      </c>
      <c r="BH200" s="105">
        <f t="shared" si="42"/>
        <v>0</v>
      </c>
      <c r="BI200" s="105">
        <f t="shared" si="43"/>
        <v>0</v>
      </c>
      <c r="BJ200" s="18" t="s">
        <v>88</v>
      </c>
      <c r="BK200" s="105">
        <f t="shared" si="44"/>
        <v>0</v>
      </c>
      <c r="BL200" s="18" t="s">
        <v>367</v>
      </c>
      <c r="BM200" s="183" t="s">
        <v>1500</v>
      </c>
    </row>
    <row r="201" spans="1:65" s="2" customFormat="1" ht="21.75" customHeight="1" x14ac:dyDescent="0.15">
      <c r="A201" s="35"/>
      <c r="B201" s="141"/>
      <c r="C201" s="172" t="s">
        <v>1204</v>
      </c>
      <c r="D201" s="172" t="s">
        <v>274</v>
      </c>
      <c r="E201" s="173" t="s">
        <v>3313</v>
      </c>
      <c r="F201" s="174" t="s">
        <v>3314</v>
      </c>
      <c r="G201" s="175" t="s">
        <v>3234</v>
      </c>
      <c r="H201" s="176">
        <v>10</v>
      </c>
      <c r="I201" s="177"/>
      <c r="J201" s="176">
        <f t="shared" si="3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36"/>
        <v>0</v>
      </c>
      <c r="Q201" s="181">
        <v>0</v>
      </c>
      <c r="R201" s="181">
        <f t="shared" si="37"/>
        <v>0</v>
      </c>
      <c r="S201" s="181">
        <v>0</v>
      </c>
      <c r="T201" s="182">
        <f t="shared" si="3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367</v>
      </c>
      <c r="AT201" s="183" t="s">
        <v>274</v>
      </c>
      <c r="AU201" s="183" t="s">
        <v>88</v>
      </c>
      <c r="AY201" s="18" t="s">
        <v>271</v>
      </c>
      <c r="BE201" s="105">
        <f t="shared" si="39"/>
        <v>0</v>
      </c>
      <c r="BF201" s="105">
        <f t="shared" si="40"/>
        <v>0</v>
      </c>
      <c r="BG201" s="105">
        <f t="shared" si="41"/>
        <v>0</v>
      </c>
      <c r="BH201" s="105">
        <f t="shared" si="42"/>
        <v>0</v>
      </c>
      <c r="BI201" s="105">
        <f t="shared" si="43"/>
        <v>0</v>
      </c>
      <c r="BJ201" s="18" t="s">
        <v>88</v>
      </c>
      <c r="BK201" s="105">
        <f t="shared" si="44"/>
        <v>0</v>
      </c>
      <c r="BL201" s="18" t="s">
        <v>367</v>
      </c>
      <c r="BM201" s="183" t="s">
        <v>1508</v>
      </c>
    </row>
    <row r="202" spans="1:65" s="2" customFormat="1" ht="21.75" customHeight="1" x14ac:dyDescent="0.15">
      <c r="A202" s="35"/>
      <c r="B202" s="141"/>
      <c r="C202" s="172" t="s">
        <v>1210</v>
      </c>
      <c r="D202" s="172" t="s">
        <v>274</v>
      </c>
      <c r="E202" s="173" t="s">
        <v>3315</v>
      </c>
      <c r="F202" s="174" t="s">
        <v>3316</v>
      </c>
      <c r="G202" s="175" t="s">
        <v>3234</v>
      </c>
      <c r="H202" s="176">
        <v>8</v>
      </c>
      <c r="I202" s="177"/>
      <c r="J202" s="176">
        <f t="shared" si="3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36"/>
        <v>0</v>
      </c>
      <c r="Q202" s="181">
        <v>0</v>
      </c>
      <c r="R202" s="181">
        <f t="shared" si="37"/>
        <v>0</v>
      </c>
      <c r="S202" s="181">
        <v>0</v>
      </c>
      <c r="T202" s="182">
        <f t="shared" si="3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367</v>
      </c>
      <c r="AT202" s="183" t="s">
        <v>274</v>
      </c>
      <c r="AU202" s="183" t="s">
        <v>88</v>
      </c>
      <c r="AY202" s="18" t="s">
        <v>271</v>
      </c>
      <c r="BE202" s="105">
        <f t="shared" si="39"/>
        <v>0</v>
      </c>
      <c r="BF202" s="105">
        <f t="shared" si="40"/>
        <v>0</v>
      </c>
      <c r="BG202" s="105">
        <f t="shared" si="41"/>
        <v>0</v>
      </c>
      <c r="BH202" s="105">
        <f t="shared" si="42"/>
        <v>0</v>
      </c>
      <c r="BI202" s="105">
        <f t="shared" si="43"/>
        <v>0</v>
      </c>
      <c r="BJ202" s="18" t="s">
        <v>88</v>
      </c>
      <c r="BK202" s="105">
        <f t="shared" si="44"/>
        <v>0</v>
      </c>
      <c r="BL202" s="18" t="s">
        <v>367</v>
      </c>
      <c r="BM202" s="183" t="s">
        <v>1518</v>
      </c>
    </row>
    <row r="203" spans="1:65" s="2" customFormat="1" ht="16.5" customHeight="1" x14ac:dyDescent="0.15">
      <c r="A203" s="35"/>
      <c r="B203" s="141"/>
      <c r="C203" s="172" t="s">
        <v>1216</v>
      </c>
      <c r="D203" s="172" t="s">
        <v>274</v>
      </c>
      <c r="E203" s="173" t="s">
        <v>5574</v>
      </c>
      <c r="F203" s="174" t="s">
        <v>5575</v>
      </c>
      <c r="G203" s="175" t="s">
        <v>3234</v>
      </c>
      <c r="H203" s="176">
        <v>2</v>
      </c>
      <c r="I203" s="177"/>
      <c r="J203" s="176">
        <f t="shared" si="3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36"/>
        <v>0</v>
      </c>
      <c r="Q203" s="181">
        <v>0</v>
      </c>
      <c r="R203" s="181">
        <f t="shared" si="37"/>
        <v>0</v>
      </c>
      <c r="S203" s="181">
        <v>0</v>
      </c>
      <c r="T203" s="182">
        <f t="shared" si="3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367</v>
      </c>
      <c r="AT203" s="183" t="s">
        <v>274</v>
      </c>
      <c r="AU203" s="183" t="s">
        <v>88</v>
      </c>
      <c r="AY203" s="18" t="s">
        <v>271</v>
      </c>
      <c r="BE203" s="105">
        <f t="shared" si="39"/>
        <v>0</v>
      </c>
      <c r="BF203" s="105">
        <f t="shared" si="40"/>
        <v>0</v>
      </c>
      <c r="BG203" s="105">
        <f t="shared" si="41"/>
        <v>0</v>
      </c>
      <c r="BH203" s="105">
        <f t="shared" si="42"/>
        <v>0</v>
      </c>
      <c r="BI203" s="105">
        <f t="shared" si="43"/>
        <v>0</v>
      </c>
      <c r="BJ203" s="18" t="s">
        <v>88</v>
      </c>
      <c r="BK203" s="105">
        <f t="shared" si="44"/>
        <v>0</v>
      </c>
      <c r="BL203" s="18" t="s">
        <v>367</v>
      </c>
      <c r="BM203" s="183" t="s">
        <v>1528</v>
      </c>
    </row>
    <row r="204" spans="1:65" s="2" customFormat="1" ht="16.5" customHeight="1" x14ac:dyDescent="0.15">
      <c r="A204" s="35"/>
      <c r="B204" s="141"/>
      <c r="C204" s="172" t="s">
        <v>1222</v>
      </c>
      <c r="D204" s="172" t="s">
        <v>274</v>
      </c>
      <c r="E204" s="173" t="s">
        <v>3317</v>
      </c>
      <c r="F204" s="174" t="s">
        <v>3318</v>
      </c>
      <c r="G204" s="175" t="s">
        <v>3234</v>
      </c>
      <c r="H204" s="176">
        <v>1</v>
      </c>
      <c r="I204" s="177"/>
      <c r="J204" s="176">
        <f t="shared" si="35"/>
        <v>0</v>
      </c>
      <c r="K204" s="178"/>
      <c r="L204" s="36"/>
      <c r="M204" s="179" t="s">
        <v>1</v>
      </c>
      <c r="N204" s="180" t="s">
        <v>41</v>
      </c>
      <c r="O204" s="61"/>
      <c r="P204" s="181">
        <f t="shared" si="36"/>
        <v>0</v>
      </c>
      <c r="Q204" s="181">
        <v>0</v>
      </c>
      <c r="R204" s="181">
        <f t="shared" si="37"/>
        <v>0</v>
      </c>
      <c r="S204" s="181">
        <v>0</v>
      </c>
      <c r="T204" s="182">
        <f t="shared" si="3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367</v>
      </c>
      <c r="AT204" s="183" t="s">
        <v>274</v>
      </c>
      <c r="AU204" s="183" t="s">
        <v>88</v>
      </c>
      <c r="AY204" s="18" t="s">
        <v>271</v>
      </c>
      <c r="BE204" s="105">
        <f t="shared" si="39"/>
        <v>0</v>
      </c>
      <c r="BF204" s="105">
        <f t="shared" si="40"/>
        <v>0</v>
      </c>
      <c r="BG204" s="105">
        <f t="shared" si="41"/>
        <v>0</v>
      </c>
      <c r="BH204" s="105">
        <f t="shared" si="42"/>
        <v>0</v>
      </c>
      <c r="BI204" s="105">
        <f t="shared" si="43"/>
        <v>0</v>
      </c>
      <c r="BJ204" s="18" t="s">
        <v>88</v>
      </c>
      <c r="BK204" s="105">
        <f t="shared" si="44"/>
        <v>0</v>
      </c>
      <c r="BL204" s="18" t="s">
        <v>367</v>
      </c>
      <c r="BM204" s="183" t="s">
        <v>1538</v>
      </c>
    </row>
    <row r="205" spans="1:65" s="2" customFormat="1" ht="16.5" customHeight="1" x14ac:dyDescent="0.15">
      <c r="A205" s="35"/>
      <c r="B205" s="141"/>
      <c r="C205" s="172" t="s">
        <v>1228</v>
      </c>
      <c r="D205" s="172" t="s">
        <v>274</v>
      </c>
      <c r="E205" s="173" t="s">
        <v>3319</v>
      </c>
      <c r="F205" s="174" t="s">
        <v>3320</v>
      </c>
      <c r="G205" s="175" t="s">
        <v>3234</v>
      </c>
      <c r="H205" s="176">
        <v>3</v>
      </c>
      <c r="I205" s="177"/>
      <c r="J205" s="176">
        <f t="shared" si="3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36"/>
        <v>0</v>
      </c>
      <c r="Q205" s="181">
        <v>2.9E-4</v>
      </c>
      <c r="R205" s="181">
        <f t="shared" si="37"/>
        <v>8.7000000000000001E-4</v>
      </c>
      <c r="S205" s="181">
        <v>0</v>
      </c>
      <c r="T205" s="182">
        <f t="shared" si="3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367</v>
      </c>
      <c r="AT205" s="183" t="s">
        <v>274</v>
      </c>
      <c r="AU205" s="183" t="s">
        <v>88</v>
      </c>
      <c r="AY205" s="18" t="s">
        <v>271</v>
      </c>
      <c r="BE205" s="105">
        <f t="shared" si="39"/>
        <v>0</v>
      </c>
      <c r="BF205" s="105">
        <f t="shared" si="40"/>
        <v>0</v>
      </c>
      <c r="BG205" s="105">
        <f t="shared" si="41"/>
        <v>0</v>
      </c>
      <c r="BH205" s="105">
        <f t="shared" si="42"/>
        <v>0</v>
      </c>
      <c r="BI205" s="105">
        <f t="shared" si="43"/>
        <v>0</v>
      </c>
      <c r="BJ205" s="18" t="s">
        <v>88</v>
      </c>
      <c r="BK205" s="105">
        <f t="shared" si="44"/>
        <v>0</v>
      </c>
      <c r="BL205" s="18" t="s">
        <v>367</v>
      </c>
      <c r="BM205" s="183" t="s">
        <v>1546</v>
      </c>
    </row>
    <row r="206" spans="1:65" s="2" customFormat="1" ht="16.5" customHeight="1" x14ac:dyDescent="0.15">
      <c r="A206" s="35"/>
      <c r="B206" s="141"/>
      <c r="C206" s="172" t="s">
        <v>1233</v>
      </c>
      <c r="D206" s="172" t="s">
        <v>274</v>
      </c>
      <c r="E206" s="173" t="s">
        <v>3321</v>
      </c>
      <c r="F206" s="174" t="s">
        <v>3322</v>
      </c>
      <c r="G206" s="175" t="s">
        <v>3234</v>
      </c>
      <c r="H206" s="176">
        <v>13</v>
      </c>
      <c r="I206" s="177"/>
      <c r="J206" s="176">
        <f t="shared" si="35"/>
        <v>0</v>
      </c>
      <c r="K206" s="178"/>
      <c r="L206" s="36"/>
      <c r="M206" s="179" t="s">
        <v>1</v>
      </c>
      <c r="N206" s="180" t="s">
        <v>41</v>
      </c>
      <c r="O206" s="61"/>
      <c r="P206" s="181">
        <f t="shared" si="36"/>
        <v>0</v>
      </c>
      <c r="Q206" s="181">
        <v>2.3000000000000001E-4</v>
      </c>
      <c r="R206" s="181">
        <f t="shared" si="37"/>
        <v>2.99E-3</v>
      </c>
      <c r="S206" s="181">
        <v>0</v>
      </c>
      <c r="T206" s="182">
        <f t="shared" si="3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367</v>
      </c>
      <c r="AT206" s="183" t="s">
        <v>274</v>
      </c>
      <c r="AU206" s="183" t="s">
        <v>88</v>
      </c>
      <c r="AY206" s="18" t="s">
        <v>271</v>
      </c>
      <c r="BE206" s="105">
        <f t="shared" si="39"/>
        <v>0</v>
      </c>
      <c r="BF206" s="105">
        <f t="shared" si="40"/>
        <v>0</v>
      </c>
      <c r="BG206" s="105">
        <f t="shared" si="41"/>
        <v>0</v>
      </c>
      <c r="BH206" s="105">
        <f t="shared" si="42"/>
        <v>0</v>
      </c>
      <c r="BI206" s="105">
        <f t="shared" si="43"/>
        <v>0</v>
      </c>
      <c r="BJ206" s="18" t="s">
        <v>88</v>
      </c>
      <c r="BK206" s="105">
        <f t="shared" si="44"/>
        <v>0</v>
      </c>
      <c r="BL206" s="18" t="s">
        <v>367</v>
      </c>
      <c r="BM206" s="183" t="s">
        <v>1557</v>
      </c>
    </row>
    <row r="207" spans="1:65" s="2" customFormat="1" ht="16.5" customHeight="1" x14ac:dyDescent="0.15">
      <c r="A207" s="35"/>
      <c r="B207" s="141"/>
      <c r="C207" s="172" t="s">
        <v>1238</v>
      </c>
      <c r="D207" s="172" t="s">
        <v>274</v>
      </c>
      <c r="E207" s="173" t="s">
        <v>3323</v>
      </c>
      <c r="F207" s="174" t="s">
        <v>3324</v>
      </c>
      <c r="G207" s="175" t="s">
        <v>3234</v>
      </c>
      <c r="H207" s="176">
        <v>2</v>
      </c>
      <c r="I207" s="177"/>
      <c r="J207" s="176">
        <f t="shared" si="35"/>
        <v>0</v>
      </c>
      <c r="K207" s="178"/>
      <c r="L207" s="36"/>
      <c r="M207" s="179" t="s">
        <v>1</v>
      </c>
      <c r="N207" s="180" t="s">
        <v>41</v>
      </c>
      <c r="O207" s="61"/>
      <c r="P207" s="181">
        <f t="shared" si="36"/>
        <v>0</v>
      </c>
      <c r="Q207" s="181">
        <v>2.7E-4</v>
      </c>
      <c r="R207" s="181">
        <f t="shared" si="37"/>
        <v>5.4000000000000001E-4</v>
      </c>
      <c r="S207" s="181">
        <v>0</v>
      </c>
      <c r="T207" s="182">
        <f t="shared" si="3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367</v>
      </c>
      <c r="AT207" s="183" t="s">
        <v>274</v>
      </c>
      <c r="AU207" s="183" t="s">
        <v>88</v>
      </c>
      <c r="AY207" s="18" t="s">
        <v>271</v>
      </c>
      <c r="BE207" s="105">
        <f t="shared" si="39"/>
        <v>0</v>
      </c>
      <c r="BF207" s="105">
        <f t="shared" si="40"/>
        <v>0</v>
      </c>
      <c r="BG207" s="105">
        <f t="shared" si="41"/>
        <v>0</v>
      </c>
      <c r="BH207" s="105">
        <f t="shared" si="42"/>
        <v>0</v>
      </c>
      <c r="BI207" s="105">
        <f t="shared" si="43"/>
        <v>0</v>
      </c>
      <c r="BJ207" s="18" t="s">
        <v>88</v>
      </c>
      <c r="BK207" s="105">
        <f t="shared" si="44"/>
        <v>0</v>
      </c>
      <c r="BL207" s="18" t="s">
        <v>367</v>
      </c>
      <c r="BM207" s="183" t="s">
        <v>1572</v>
      </c>
    </row>
    <row r="208" spans="1:65" s="2" customFormat="1" ht="16.5" customHeight="1" x14ac:dyDescent="0.15">
      <c r="A208" s="35"/>
      <c r="B208" s="141"/>
      <c r="C208" s="172" t="s">
        <v>1243</v>
      </c>
      <c r="D208" s="172" t="s">
        <v>274</v>
      </c>
      <c r="E208" s="173" t="s">
        <v>3325</v>
      </c>
      <c r="F208" s="174" t="s">
        <v>3326</v>
      </c>
      <c r="G208" s="175" t="s">
        <v>3234</v>
      </c>
      <c r="H208" s="176">
        <v>1</v>
      </c>
      <c r="I208" s="177"/>
      <c r="J208" s="176">
        <f t="shared" si="35"/>
        <v>0</v>
      </c>
      <c r="K208" s="178"/>
      <c r="L208" s="36"/>
      <c r="M208" s="179" t="s">
        <v>1</v>
      </c>
      <c r="N208" s="180" t="s">
        <v>41</v>
      </c>
      <c r="O208" s="61"/>
      <c r="P208" s="181">
        <f t="shared" si="36"/>
        <v>0</v>
      </c>
      <c r="Q208" s="181">
        <v>5.0000000000000001E-4</v>
      </c>
      <c r="R208" s="181">
        <f t="shared" si="37"/>
        <v>5.0000000000000001E-4</v>
      </c>
      <c r="S208" s="181">
        <v>0</v>
      </c>
      <c r="T208" s="182">
        <f t="shared" si="3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367</v>
      </c>
      <c r="AT208" s="183" t="s">
        <v>274</v>
      </c>
      <c r="AU208" s="183" t="s">
        <v>88</v>
      </c>
      <c r="AY208" s="18" t="s">
        <v>271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88</v>
      </c>
      <c r="BK208" s="105">
        <f t="shared" si="44"/>
        <v>0</v>
      </c>
      <c r="BL208" s="18" t="s">
        <v>367</v>
      </c>
      <c r="BM208" s="183" t="s">
        <v>1583</v>
      </c>
    </row>
    <row r="209" spans="1:65" s="2" customFormat="1" ht="16.5" customHeight="1" x14ac:dyDescent="0.15">
      <c r="A209" s="35"/>
      <c r="B209" s="141"/>
      <c r="C209" s="172" t="s">
        <v>1247</v>
      </c>
      <c r="D209" s="172" t="s">
        <v>274</v>
      </c>
      <c r="E209" s="173" t="s">
        <v>3327</v>
      </c>
      <c r="F209" s="174" t="s">
        <v>3328</v>
      </c>
      <c r="G209" s="175" t="s">
        <v>3234</v>
      </c>
      <c r="H209" s="176">
        <v>4</v>
      </c>
      <c r="I209" s="177"/>
      <c r="J209" s="176">
        <f t="shared" si="35"/>
        <v>0</v>
      </c>
      <c r="K209" s="178"/>
      <c r="L209" s="36"/>
      <c r="M209" s="179" t="s">
        <v>1</v>
      </c>
      <c r="N209" s="180" t="s">
        <v>41</v>
      </c>
      <c r="O209" s="61"/>
      <c r="P209" s="181">
        <f t="shared" si="36"/>
        <v>0</v>
      </c>
      <c r="Q209" s="181">
        <v>5.5000000000000003E-4</v>
      </c>
      <c r="R209" s="181">
        <f t="shared" si="37"/>
        <v>2.2000000000000001E-3</v>
      </c>
      <c r="S209" s="181">
        <v>0</v>
      </c>
      <c r="T209" s="182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367</v>
      </c>
      <c r="AT209" s="183" t="s">
        <v>274</v>
      </c>
      <c r="AU209" s="183" t="s">
        <v>88</v>
      </c>
      <c r="AY209" s="18" t="s">
        <v>271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88</v>
      </c>
      <c r="BK209" s="105">
        <f t="shared" si="44"/>
        <v>0</v>
      </c>
      <c r="BL209" s="18" t="s">
        <v>367</v>
      </c>
      <c r="BM209" s="183" t="s">
        <v>1592</v>
      </c>
    </row>
    <row r="210" spans="1:65" s="2" customFormat="1" ht="16.5" customHeight="1" x14ac:dyDescent="0.15">
      <c r="A210" s="35"/>
      <c r="B210" s="141"/>
      <c r="C210" s="172" t="s">
        <v>1252</v>
      </c>
      <c r="D210" s="172" t="s">
        <v>274</v>
      </c>
      <c r="E210" s="173" t="s">
        <v>3329</v>
      </c>
      <c r="F210" s="174" t="s">
        <v>3330</v>
      </c>
      <c r="G210" s="175" t="s">
        <v>3234</v>
      </c>
      <c r="H210" s="176">
        <v>1</v>
      </c>
      <c r="I210" s="177"/>
      <c r="J210" s="176">
        <f t="shared" si="35"/>
        <v>0</v>
      </c>
      <c r="K210" s="178"/>
      <c r="L210" s="36"/>
      <c r="M210" s="179" t="s">
        <v>1</v>
      </c>
      <c r="N210" s="180" t="s">
        <v>41</v>
      </c>
      <c r="O210" s="61"/>
      <c r="P210" s="181">
        <f t="shared" si="36"/>
        <v>0</v>
      </c>
      <c r="Q210" s="181">
        <v>3.0000000000000001E-5</v>
      </c>
      <c r="R210" s="181">
        <f t="shared" si="37"/>
        <v>3.0000000000000001E-5</v>
      </c>
      <c r="S210" s="181">
        <v>0</v>
      </c>
      <c r="T210" s="182">
        <f t="shared" si="3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367</v>
      </c>
      <c r="AT210" s="183" t="s">
        <v>274</v>
      </c>
      <c r="AU210" s="183" t="s">
        <v>88</v>
      </c>
      <c r="AY210" s="18" t="s">
        <v>271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88</v>
      </c>
      <c r="BK210" s="105">
        <f t="shared" si="44"/>
        <v>0</v>
      </c>
      <c r="BL210" s="18" t="s">
        <v>367</v>
      </c>
      <c r="BM210" s="183" t="s">
        <v>1602</v>
      </c>
    </row>
    <row r="211" spans="1:65" s="2" customFormat="1" ht="16.5" customHeight="1" x14ac:dyDescent="0.15">
      <c r="A211" s="35"/>
      <c r="B211" s="141"/>
      <c r="C211" s="172" t="s">
        <v>1257</v>
      </c>
      <c r="D211" s="172" t="s">
        <v>274</v>
      </c>
      <c r="E211" s="173" t="s">
        <v>3331</v>
      </c>
      <c r="F211" s="174" t="s">
        <v>3332</v>
      </c>
      <c r="G211" s="175" t="s">
        <v>3234</v>
      </c>
      <c r="H211" s="176">
        <v>4</v>
      </c>
      <c r="I211" s="177"/>
      <c r="J211" s="176">
        <f t="shared" si="35"/>
        <v>0</v>
      </c>
      <c r="K211" s="178"/>
      <c r="L211" s="36"/>
      <c r="M211" s="179" t="s">
        <v>1</v>
      </c>
      <c r="N211" s="180" t="s">
        <v>41</v>
      </c>
      <c r="O211" s="61"/>
      <c r="P211" s="181">
        <f t="shared" si="36"/>
        <v>0</v>
      </c>
      <c r="Q211" s="181">
        <v>3.0000000000000001E-5</v>
      </c>
      <c r="R211" s="181">
        <f t="shared" si="37"/>
        <v>1.2E-4</v>
      </c>
      <c r="S211" s="181">
        <v>0</v>
      </c>
      <c r="T211" s="182">
        <f t="shared" si="3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367</v>
      </c>
      <c r="AT211" s="183" t="s">
        <v>274</v>
      </c>
      <c r="AU211" s="183" t="s">
        <v>88</v>
      </c>
      <c r="AY211" s="18" t="s">
        <v>271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88</v>
      </c>
      <c r="BK211" s="105">
        <f t="shared" si="44"/>
        <v>0</v>
      </c>
      <c r="BL211" s="18" t="s">
        <v>367</v>
      </c>
      <c r="BM211" s="183" t="s">
        <v>1612</v>
      </c>
    </row>
    <row r="212" spans="1:65" s="2" customFormat="1" ht="16.5" customHeight="1" x14ac:dyDescent="0.15">
      <c r="A212" s="35"/>
      <c r="B212" s="141"/>
      <c r="C212" s="172" t="s">
        <v>1264</v>
      </c>
      <c r="D212" s="172" t="s">
        <v>274</v>
      </c>
      <c r="E212" s="173" t="s">
        <v>3333</v>
      </c>
      <c r="F212" s="174" t="s">
        <v>3334</v>
      </c>
      <c r="G212" s="175" t="s">
        <v>319</v>
      </c>
      <c r="H212" s="176">
        <v>211</v>
      </c>
      <c r="I212" s="177"/>
      <c r="J212" s="176">
        <f t="shared" si="35"/>
        <v>0</v>
      </c>
      <c r="K212" s="178"/>
      <c r="L212" s="36"/>
      <c r="M212" s="179" t="s">
        <v>1</v>
      </c>
      <c r="N212" s="180" t="s">
        <v>41</v>
      </c>
      <c r="O212" s="61"/>
      <c r="P212" s="181">
        <f t="shared" si="36"/>
        <v>0</v>
      </c>
      <c r="Q212" s="181">
        <v>0</v>
      </c>
      <c r="R212" s="181">
        <f t="shared" si="37"/>
        <v>0</v>
      </c>
      <c r="S212" s="181">
        <v>0</v>
      </c>
      <c r="T212" s="182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367</v>
      </c>
      <c r="AT212" s="183" t="s">
        <v>274</v>
      </c>
      <c r="AU212" s="183" t="s">
        <v>88</v>
      </c>
      <c r="AY212" s="18" t="s">
        <v>271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88</v>
      </c>
      <c r="BK212" s="105">
        <f t="shared" si="44"/>
        <v>0</v>
      </c>
      <c r="BL212" s="18" t="s">
        <v>367</v>
      </c>
      <c r="BM212" s="183" t="s">
        <v>1621</v>
      </c>
    </row>
    <row r="213" spans="1:65" s="2" customFormat="1" ht="16.5" customHeight="1" x14ac:dyDescent="0.15">
      <c r="A213" s="35"/>
      <c r="B213" s="141"/>
      <c r="C213" s="172" t="s">
        <v>1276</v>
      </c>
      <c r="D213" s="172" t="s">
        <v>274</v>
      </c>
      <c r="E213" s="173" t="s">
        <v>3335</v>
      </c>
      <c r="F213" s="174" t="s">
        <v>3336</v>
      </c>
      <c r="G213" s="175" t="s">
        <v>3234</v>
      </c>
      <c r="H213" s="176">
        <v>7</v>
      </c>
      <c r="I213" s="177"/>
      <c r="J213" s="176">
        <f t="shared" si="35"/>
        <v>0</v>
      </c>
      <c r="K213" s="178"/>
      <c r="L213" s="36"/>
      <c r="M213" s="179" t="s">
        <v>1</v>
      </c>
      <c r="N213" s="180" t="s">
        <v>41</v>
      </c>
      <c r="O213" s="61"/>
      <c r="P213" s="181">
        <f t="shared" si="36"/>
        <v>0</v>
      </c>
      <c r="Q213" s="181">
        <v>0</v>
      </c>
      <c r="R213" s="181">
        <f t="shared" si="37"/>
        <v>0</v>
      </c>
      <c r="S213" s="181">
        <v>0</v>
      </c>
      <c r="T213" s="182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367</v>
      </c>
      <c r="AT213" s="183" t="s">
        <v>274</v>
      </c>
      <c r="AU213" s="183" t="s">
        <v>88</v>
      </c>
      <c r="AY213" s="18" t="s">
        <v>271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88</v>
      </c>
      <c r="BK213" s="105">
        <f t="shared" si="44"/>
        <v>0</v>
      </c>
      <c r="BL213" s="18" t="s">
        <v>367</v>
      </c>
      <c r="BM213" s="183" t="s">
        <v>1632</v>
      </c>
    </row>
    <row r="214" spans="1:65" s="2" customFormat="1" ht="21.75" customHeight="1" x14ac:dyDescent="0.15">
      <c r="A214" s="35"/>
      <c r="B214" s="141"/>
      <c r="C214" s="172" t="s">
        <v>1281</v>
      </c>
      <c r="D214" s="172" t="s">
        <v>274</v>
      </c>
      <c r="E214" s="173" t="s">
        <v>3337</v>
      </c>
      <c r="F214" s="174" t="s">
        <v>3338</v>
      </c>
      <c r="G214" s="175" t="s">
        <v>3234</v>
      </c>
      <c r="H214" s="176">
        <v>18</v>
      </c>
      <c r="I214" s="177"/>
      <c r="J214" s="176">
        <f t="shared" si="35"/>
        <v>0</v>
      </c>
      <c r="K214" s="178"/>
      <c r="L214" s="36"/>
      <c r="M214" s="179" t="s">
        <v>1</v>
      </c>
      <c r="N214" s="180" t="s">
        <v>41</v>
      </c>
      <c r="O214" s="61"/>
      <c r="P214" s="181">
        <f t="shared" si="36"/>
        <v>0</v>
      </c>
      <c r="Q214" s="181">
        <v>0</v>
      </c>
      <c r="R214" s="181">
        <f t="shared" si="37"/>
        <v>0</v>
      </c>
      <c r="S214" s="181">
        <v>0</v>
      </c>
      <c r="T214" s="182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367</v>
      </c>
      <c r="AT214" s="183" t="s">
        <v>274</v>
      </c>
      <c r="AU214" s="183" t="s">
        <v>88</v>
      </c>
      <c r="AY214" s="18" t="s">
        <v>271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88</v>
      </c>
      <c r="BK214" s="105">
        <f t="shared" si="44"/>
        <v>0</v>
      </c>
      <c r="BL214" s="18" t="s">
        <v>367</v>
      </c>
      <c r="BM214" s="183" t="s">
        <v>1643</v>
      </c>
    </row>
    <row r="215" spans="1:65" s="2" customFormat="1" ht="33" customHeight="1" x14ac:dyDescent="0.15">
      <c r="A215" s="35"/>
      <c r="B215" s="141"/>
      <c r="C215" s="172" t="s">
        <v>1285</v>
      </c>
      <c r="D215" s="172" t="s">
        <v>274</v>
      </c>
      <c r="E215" s="173" t="s">
        <v>5576</v>
      </c>
      <c r="F215" s="174" t="s">
        <v>5577</v>
      </c>
      <c r="G215" s="175" t="s">
        <v>3234</v>
      </c>
      <c r="H215" s="176">
        <v>1</v>
      </c>
      <c r="I215" s="177"/>
      <c r="J215" s="176">
        <f t="shared" si="35"/>
        <v>0</v>
      </c>
      <c r="K215" s="178"/>
      <c r="L215" s="36"/>
      <c r="M215" s="179" t="s">
        <v>1</v>
      </c>
      <c r="N215" s="180" t="s">
        <v>41</v>
      </c>
      <c r="O215" s="61"/>
      <c r="P215" s="181">
        <f t="shared" si="36"/>
        <v>0</v>
      </c>
      <c r="Q215" s="181">
        <v>0</v>
      </c>
      <c r="R215" s="181">
        <f t="shared" si="37"/>
        <v>0</v>
      </c>
      <c r="S215" s="181">
        <v>0</v>
      </c>
      <c r="T215" s="182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367</v>
      </c>
      <c r="AT215" s="183" t="s">
        <v>274</v>
      </c>
      <c r="AU215" s="183" t="s">
        <v>88</v>
      </c>
      <c r="AY215" s="18" t="s">
        <v>271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88</v>
      </c>
      <c r="BK215" s="105">
        <f t="shared" si="44"/>
        <v>0</v>
      </c>
      <c r="BL215" s="18" t="s">
        <v>367</v>
      </c>
      <c r="BM215" s="183" t="s">
        <v>1652</v>
      </c>
    </row>
    <row r="216" spans="1:65" s="2" customFormat="1" ht="21.75" customHeight="1" x14ac:dyDescent="0.15">
      <c r="A216" s="35"/>
      <c r="B216" s="141"/>
      <c r="C216" s="172" t="s">
        <v>1292</v>
      </c>
      <c r="D216" s="172" t="s">
        <v>274</v>
      </c>
      <c r="E216" s="173" t="s">
        <v>3339</v>
      </c>
      <c r="F216" s="174" t="s">
        <v>3340</v>
      </c>
      <c r="G216" s="175" t="s">
        <v>3234</v>
      </c>
      <c r="H216" s="176">
        <v>2</v>
      </c>
      <c r="I216" s="177"/>
      <c r="J216" s="176">
        <f t="shared" si="35"/>
        <v>0</v>
      </c>
      <c r="K216" s="178"/>
      <c r="L216" s="36"/>
      <c r="M216" s="179" t="s">
        <v>1</v>
      </c>
      <c r="N216" s="180" t="s">
        <v>41</v>
      </c>
      <c r="O216" s="61"/>
      <c r="P216" s="181">
        <f t="shared" si="36"/>
        <v>0</v>
      </c>
      <c r="Q216" s="181">
        <v>0</v>
      </c>
      <c r="R216" s="181">
        <f t="shared" si="37"/>
        <v>0</v>
      </c>
      <c r="S216" s="181">
        <v>0</v>
      </c>
      <c r="T216" s="182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367</v>
      </c>
      <c r="AT216" s="183" t="s">
        <v>274</v>
      </c>
      <c r="AU216" s="183" t="s">
        <v>88</v>
      </c>
      <c r="AY216" s="18" t="s">
        <v>271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88</v>
      </c>
      <c r="BK216" s="105">
        <f t="shared" si="44"/>
        <v>0</v>
      </c>
      <c r="BL216" s="18" t="s">
        <v>367</v>
      </c>
      <c r="BM216" s="183" t="s">
        <v>1662</v>
      </c>
    </row>
    <row r="217" spans="1:65" s="2" customFormat="1" ht="21.75" customHeight="1" x14ac:dyDescent="0.15">
      <c r="A217" s="35"/>
      <c r="B217" s="141"/>
      <c r="C217" s="172" t="s">
        <v>1296</v>
      </c>
      <c r="D217" s="172" t="s">
        <v>274</v>
      </c>
      <c r="E217" s="173" t="s">
        <v>3341</v>
      </c>
      <c r="F217" s="174" t="s">
        <v>3342</v>
      </c>
      <c r="G217" s="175" t="s">
        <v>3234</v>
      </c>
      <c r="H217" s="176">
        <v>40</v>
      </c>
      <c r="I217" s="177"/>
      <c r="J217" s="176">
        <f t="shared" si="35"/>
        <v>0</v>
      </c>
      <c r="K217" s="178"/>
      <c r="L217" s="36"/>
      <c r="M217" s="179" t="s">
        <v>1</v>
      </c>
      <c r="N217" s="180" t="s">
        <v>41</v>
      </c>
      <c r="O217" s="61"/>
      <c r="P217" s="181">
        <f t="shared" si="36"/>
        <v>0</v>
      </c>
      <c r="Q217" s="181">
        <v>0</v>
      </c>
      <c r="R217" s="181">
        <f t="shared" si="37"/>
        <v>0</v>
      </c>
      <c r="S217" s="181">
        <v>0</v>
      </c>
      <c r="T217" s="182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367</v>
      </c>
      <c r="AT217" s="183" t="s">
        <v>274</v>
      </c>
      <c r="AU217" s="183" t="s">
        <v>88</v>
      </c>
      <c r="AY217" s="18" t="s">
        <v>271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88</v>
      </c>
      <c r="BK217" s="105">
        <f t="shared" si="44"/>
        <v>0</v>
      </c>
      <c r="BL217" s="18" t="s">
        <v>367</v>
      </c>
      <c r="BM217" s="183" t="s">
        <v>1670</v>
      </c>
    </row>
    <row r="218" spans="1:65" s="2" customFormat="1" ht="16.5" customHeight="1" x14ac:dyDescent="0.15">
      <c r="A218" s="35"/>
      <c r="B218" s="141"/>
      <c r="C218" s="172" t="s">
        <v>1300</v>
      </c>
      <c r="D218" s="172" t="s">
        <v>274</v>
      </c>
      <c r="E218" s="173" t="s">
        <v>3343</v>
      </c>
      <c r="F218" s="174" t="s">
        <v>3344</v>
      </c>
      <c r="G218" s="175" t="s">
        <v>3234</v>
      </c>
      <c r="H218" s="176">
        <v>1</v>
      </c>
      <c r="I218" s="177"/>
      <c r="J218" s="176">
        <f t="shared" si="35"/>
        <v>0</v>
      </c>
      <c r="K218" s="178"/>
      <c r="L218" s="36"/>
      <c r="M218" s="179" t="s">
        <v>1</v>
      </c>
      <c r="N218" s="180" t="s">
        <v>41</v>
      </c>
      <c r="O218" s="61"/>
      <c r="P218" s="181">
        <f t="shared" si="36"/>
        <v>0</v>
      </c>
      <c r="Q218" s="181">
        <v>0</v>
      </c>
      <c r="R218" s="181">
        <f t="shared" si="37"/>
        <v>0</v>
      </c>
      <c r="S218" s="181">
        <v>0</v>
      </c>
      <c r="T218" s="182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367</v>
      </c>
      <c r="AT218" s="183" t="s">
        <v>274</v>
      </c>
      <c r="AU218" s="183" t="s">
        <v>88</v>
      </c>
      <c r="AY218" s="18" t="s">
        <v>271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88</v>
      </c>
      <c r="BK218" s="105">
        <f t="shared" si="44"/>
        <v>0</v>
      </c>
      <c r="BL218" s="18" t="s">
        <v>367</v>
      </c>
      <c r="BM218" s="183" t="s">
        <v>1697</v>
      </c>
    </row>
    <row r="219" spans="1:65" s="2" customFormat="1" ht="16.5" customHeight="1" x14ac:dyDescent="0.15">
      <c r="A219" s="35"/>
      <c r="B219" s="141"/>
      <c r="C219" s="172" t="s">
        <v>1302</v>
      </c>
      <c r="D219" s="172" t="s">
        <v>274</v>
      </c>
      <c r="E219" s="173" t="s">
        <v>3345</v>
      </c>
      <c r="F219" s="174" t="s">
        <v>3346</v>
      </c>
      <c r="G219" s="175" t="s">
        <v>3234</v>
      </c>
      <c r="H219" s="176">
        <v>4</v>
      </c>
      <c r="I219" s="177"/>
      <c r="J219" s="176">
        <f t="shared" si="35"/>
        <v>0</v>
      </c>
      <c r="K219" s="178"/>
      <c r="L219" s="36"/>
      <c r="M219" s="179" t="s">
        <v>1</v>
      </c>
      <c r="N219" s="180" t="s">
        <v>41</v>
      </c>
      <c r="O219" s="61"/>
      <c r="P219" s="181">
        <f t="shared" si="36"/>
        <v>0</v>
      </c>
      <c r="Q219" s="181">
        <v>0</v>
      </c>
      <c r="R219" s="181">
        <f t="shared" si="37"/>
        <v>0</v>
      </c>
      <c r="S219" s="181">
        <v>0</v>
      </c>
      <c r="T219" s="182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367</v>
      </c>
      <c r="AT219" s="183" t="s">
        <v>274</v>
      </c>
      <c r="AU219" s="183" t="s">
        <v>88</v>
      </c>
      <c r="AY219" s="18" t="s">
        <v>271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88</v>
      </c>
      <c r="BK219" s="105">
        <f t="shared" si="44"/>
        <v>0</v>
      </c>
      <c r="BL219" s="18" t="s">
        <v>367</v>
      </c>
      <c r="BM219" s="183" t="s">
        <v>1712</v>
      </c>
    </row>
    <row r="220" spans="1:65" s="2" customFormat="1" ht="21.75" customHeight="1" x14ac:dyDescent="0.15">
      <c r="A220" s="35"/>
      <c r="B220" s="141"/>
      <c r="C220" s="172" t="s">
        <v>1307</v>
      </c>
      <c r="D220" s="172" t="s">
        <v>274</v>
      </c>
      <c r="E220" s="173" t="s">
        <v>3347</v>
      </c>
      <c r="F220" s="174" t="s">
        <v>3348</v>
      </c>
      <c r="G220" s="175" t="s">
        <v>3234</v>
      </c>
      <c r="H220" s="176">
        <v>1</v>
      </c>
      <c r="I220" s="177"/>
      <c r="J220" s="176">
        <f t="shared" si="35"/>
        <v>0</v>
      </c>
      <c r="K220" s="178"/>
      <c r="L220" s="36"/>
      <c r="M220" s="179" t="s">
        <v>1</v>
      </c>
      <c r="N220" s="180" t="s">
        <v>41</v>
      </c>
      <c r="O220" s="61"/>
      <c r="P220" s="181">
        <f t="shared" si="36"/>
        <v>0</v>
      </c>
      <c r="Q220" s="181">
        <v>0</v>
      </c>
      <c r="R220" s="181">
        <f t="shared" si="37"/>
        <v>0</v>
      </c>
      <c r="S220" s="181">
        <v>0</v>
      </c>
      <c r="T220" s="182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367</v>
      </c>
      <c r="AT220" s="183" t="s">
        <v>274</v>
      </c>
      <c r="AU220" s="183" t="s">
        <v>88</v>
      </c>
      <c r="AY220" s="18" t="s">
        <v>271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88</v>
      </c>
      <c r="BK220" s="105">
        <f t="shared" si="44"/>
        <v>0</v>
      </c>
      <c r="BL220" s="18" t="s">
        <v>367</v>
      </c>
      <c r="BM220" s="183" t="s">
        <v>1722</v>
      </c>
    </row>
    <row r="221" spans="1:65" s="2" customFormat="1" ht="21.75" customHeight="1" x14ac:dyDescent="0.15">
      <c r="A221" s="35"/>
      <c r="B221" s="141"/>
      <c r="C221" s="172" t="s">
        <v>1312</v>
      </c>
      <c r="D221" s="172" t="s">
        <v>274</v>
      </c>
      <c r="E221" s="173" t="s">
        <v>5578</v>
      </c>
      <c r="F221" s="174" t="s">
        <v>5579</v>
      </c>
      <c r="G221" s="175" t="s">
        <v>3234</v>
      </c>
      <c r="H221" s="176">
        <v>2</v>
      </c>
      <c r="I221" s="177"/>
      <c r="J221" s="176">
        <f t="shared" si="35"/>
        <v>0</v>
      </c>
      <c r="K221" s="178"/>
      <c r="L221" s="36"/>
      <c r="M221" s="179" t="s">
        <v>1</v>
      </c>
      <c r="N221" s="180" t="s">
        <v>41</v>
      </c>
      <c r="O221" s="61"/>
      <c r="P221" s="181">
        <f t="shared" si="36"/>
        <v>0</v>
      </c>
      <c r="Q221" s="181">
        <v>0</v>
      </c>
      <c r="R221" s="181">
        <f t="shared" si="37"/>
        <v>0</v>
      </c>
      <c r="S221" s="181">
        <v>0</v>
      </c>
      <c r="T221" s="182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367</v>
      </c>
      <c r="AT221" s="183" t="s">
        <v>274</v>
      </c>
      <c r="AU221" s="183" t="s">
        <v>88</v>
      </c>
      <c r="AY221" s="18" t="s">
        <v>271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88</v>
      </c>
      <c r="BK221" s="105">
        <f t="shared" si="44"/>
        <v>0</v>
      </c>
      <c r="BL221" s="18" t="s">
        <v>367</v>
      </c>
      <c r="BM221" s="183" t="s">
        <v>1739</v>
      </c>
    </row>
    <row r="222" spans="1:65" s="2" customFormat="1" ht="16.5" customHeight="1" x14ac:dyDescent="0.15">
      <c r="A222" s="35"/>
      <c r="B222" s="141"/>
      <c r="C222" s="172" t="s">
        <v>1317</v>
      </c>
      <c r="D222" s="172" t="s">
        <v>274</v>
      </c>
      <c r="E222" s="173" t="s">
        <v>3349</v>
      </c>
      <c r="F222" s="174" t="s">
        <v>3350</v>
      </c>
      <c r="G222" s="175" t="s">
        <v>3351</v>
      </c>
      <c r="H222" s="176">
        <v>120</v>
      </c>
      <c r="I222" s="177"/>
      <c r="J222" s="176">
        <f t="shared" si="35"/>
        <v>0</v>
      </c>
      <c r="K222" s="178"/>
      <c r="L222" s="36"/>
      <c r="M222" s="179" t="s">
        <v>1</v>
      </c>
      <c r="N222" s="180" t="s">
        <v>41</v>
      </c>
      <c r="O222" s="61"/>
      <c r="P222" s="181">
        <f t="shared" si="36"/>
        <v>0</v>
      </c>
      <c r="Q222" s="181">
        <v>0</v>
      </c>
      <c r="R222" s="181">
        <f t="shared" si="37"/>
        <v>0</v>
      </c>
      <c r="S222" s="181">
        <v>0</v>
      </c>
      <c r="T222" s="182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367</v>
      </c>
      <c r="AT222" s="183" t="s">
        <v>274</v>
      </c>
      <c r="AU222" s="183" t="s">
        <v>88</v>
      </c>
      <c r="AY222" s="18" t="s">
        <v>271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88</v>
      </c>
      <c r="BK222" s="105">
        <f t="shared" si="44"/>
        <v>0</v>
      </c>
      <c r="BL222" s="18" t="s">
        <v>367</v>
      </c>
      <c r="BM222" s="183" t="s">
        <v>1751</v>
      </c>
    </row>
    <row r="223" spans="1:65" s="2" customFormat="1" ht="16.5" customHeight="1" x14ac:dyDescent="0.15">
      <c r="A223" s="35"/>
      <c r="B223" s="141"/>
      <c r="C223" s="172" t="s">
        <v>1321</v>
      </c>
      <c r="D223" s="172" t="s">
        <v>274</v>
      </c>
      <c r="E223" s="173" t="s">
        <v>3352</v>
      </c>
      <c r="F223" s="174" t="s">
        <v>3353</v>
      </c>
      <c r="G223" s="175" t="s">
        <v>3173</v>
      </c>
      <c r="H223" s="176">
        <v>100</v>
      </c>
      <c r="I223" s="177"/>
      <c r="J223" s="176">
        <f t="shared" si="35"/>
        <v>0</v>
      </c>
      <c r="K223" s="178"/>
      <c r="L223" s="36"/>
      <c r="M223" s="179" t="s">
        <v>1</v>
      </c>
      <c r="N223" s="180" t="s">
        <v>41</v>
      </c>
      <c r="O223" s="61"/>
      <c r="P223" s="181">
        <f t="shared" si="36"/>
        <v>0</v>
      </c>
      <c r="Q223" s="181">
        <v>0</v>
      </c>
      <c r="R223" s="181">
        <f t="shared" si="37"/>
        <v>0</v>
      </c>
      <c r="S223" s="181">
        <v>0</v>
      </c>
      <c r="T223" s="182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367</v>
      </c>
      <c r="AT223" s="183" t="s">
        <v>274</v>
      </c>
      <c r="AU223" s="183" t="s">
        <v>88</v>
      </c>
      <c r="AY223" s="18" t="s">
        <v>271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88</v>
      </c>
      <c r="BK223" s="105">
        <f t="shared" si="44"/>
        <v>0</v>
      </c>
      <c r="BL223" s="18" t="s">
        <v>367</v>
      </c>
      <c r="BM223" s="183" t="s">
        <v>1761</v>
      </c>
    </row>
    <row r="224" spans="1:65" s="2" customFormat="1" ht="21.75" customHeight="1" x14ac:dyDescent="0.15">
      <c r="A224" s="35"/>
      <c r="B224" s="141"/>
      <c r="C224" s="172" t="s">
        <v>1325</v>
      </c>
      <c r="D224" s="172" t="s">
        <v>274</v>
      </c>
      <c r="E224" s="173" t="s">
        <v>3354</v>
      </c>
      <c r="F224" s="174" t="s">
        <v>3355</v>
      </c>
      <c r="G224" s="175" t="s">
        <v>302</v>
      </c>
      <c r="H224" s="176">
        <v>2</v>
      </c>
      <c r="I224" s="177"/>
      <c r="J224" s="176">
        <f t="shared" si="35"/>
        <v>0</v>
      </c>
      <c r="K224" s="178"/>
      <c r="L224" s="36"/>
      <c r="M224" s="179" t="s">
        <v>1</v>
      </c>
      <c r="N224" s="180" t="s">
        <v>41</v>
      </c>
      <c r="O224" s="61"/>
      <c r="P224" s="181">
        <f t="shared" si="36"/>
        <v>0</v>
      </c>
      <c r="Q224" s="181">
        <v>0</v>
      </c>
      <c r="R224" s="181">
        <f t="shared" si="37"/>
        <v>0</v>
      </c>
      <c r="S224" s="181">
        <v>0</v>
      </c>
      <c r="T224" s="182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367</v>
      </c>
      <c r="AT224" s="183" t="s">
        <v>274</v>
      </c>
      <c r="AU224" s="183" t="s">
        <v>88</v>
      </c>
      <c r="AY224" s="18" t="s">
        <v>271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88</v>
      </c>
      <c r="BK224" s="105">
        <f t="shared" si="44"/>
        <v>0</v>
      </c>
      <c r="BL224" s="18" t="s">
        <v>367</v>
      </c>
      <c r="BM224" s="183" t="s">
        <v>1769</v>
      </c>
    </row>
    <row r="225" spans="1:65" s="2" customFormat="1" ht="16.5" customHeight="1" x14ac:dyDescent="0.15">
      <c r="A225" s="35"/>
      <c r="B225" s="141"/>
      <c r="C225" s="172" t="s">
        <v>1338</v>
      </c>
      <c r="D225" s="172" t="s">
        <v>274</v>
      </c>
      <c r="E225" s="173" t="s">
        <v>3356</v>
      </c>
      <c r="F225" s="174" t="s">
        <v>3357</v>
      </c>
      <c r="G225" s="175" t="s">
        <v>3358</v>
      </c>
      <c r="H225" s="176">
        <v>18</v>
      </c>
      <c r="I225" s="177"/>
      <c r="J225" s="176">
        <f t="shared" si="35"/>
        <v>0</v>
      </c>
      <c r="K225" s="178"/>
      <c r="L225" s="36"/>
      <c r="M225" s="179" t="s">
        <v>1</v>
      </c>
      <c r="N225" s="180" t="s">
        <v>41</v>
      </c>
      <c r="O225" s="61"/>
      <c r="P225" s="181">
        <f t="shared" si="36"/>
        <v>0</v>
      </c>
      <c r="Q225" s="181">
        <v>0</v>
      </c>
      <c r="R225" s="181">
        <f t="shared" si="37"/>
        <v>0</v>
      </c>
      <c r="S225" s="181">
        <v>0</v>
      </c>
      <c r="T225" s="182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367</v>
      </c>
      <c r="AT225" s="183" t="s">
        <v>274</v>
      </c>
      <c r="AU225" s="183" t="s">
        <v>88</v>
      </c>
      <c r="AY225" s="18" t="s">
        <v>271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88</v>
      </c>
      <c r="BK225" s="105">
        <f t="shared" si="44"/>
        <v>0</v>
      </c>
      <c r="BL225" s="18" t="s">
        <v>367</v>
      </c>
      <c r="BM225" s="183" t="s">
        <v>1779</v>
      </c>
    </row>
    <row r="226" spans="1:65" s="2" customFormat="1" ht="21.75" customHeight="1" x14ac:dyDescent="0.15">
      <c r="A226" s="35"/>
      <c r="B226" s="141"/>
      <c r="C226" s="172" t="s">
        <v>1349</v>
      </c>
      <c r="D226" s="172" t="s">
        <v>274</v>
      </c>
      <c r="E226" s="173" t="s">
        <v>3359</v>
      </c>
      <c r="F226" s="174" t="s">
        <v>3360</v>
      </c>
      <c r="G226" s="175" t="s">
        <v>412</v>
      </c>
      <c r="H226" s="176">
        <v>0.86</v>
      </c>
      <c r="I226" s="177"/>
      <c r="J226" s="176">
        <f t="shared" si="35"/>
        <v>0</v>
      </c>
      <c r="K226" s="178"/>
      <c r="L226" s="36"/>
      <c r="M226" s="179" t="s">
        <v>1</v>
      </c>
      <c r="N226" s="180" t="s">
        <v>41</v>
      </c>
      <c r="O226" s="61"/>
      <c r="P226" s="181">
        <f t="shared" si="36"/>
        <v>0</v>
      </c>
      <c r="Q226" s="181">
        <v>0</v>
      </c>
      <c r="R226" s="181">
        <f t="shared" si="37"/>
        <v>0</v>
      </c>
      <c r="S226" s="181">
        <v>0</v>
      </c>
      <c r="T226" s="182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367</v>
      </c>
      <c r="AT226" s="183" t="s">
        <v>274</v>
      </c>
      <c r="AU226" s="183" t="s">
        <v>88</v>
      </c>
      <c r="AY226" s="18" t="s">
        <v>271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88</v>
      </c>
      <c r="BK226" s="105">
        <f t="shared" si="44"/>
        <v>0</v>
      </c>
      <c r="BL226" s="18" t="s">
        <v>367</v>
      </c>
      <c r="BM226" s="183" t="s">
        <v>1788</v>
      </c>
    </row>
    <row r="227" spans="1:65" s="12" customFormat="1" ht="22.9" customHeight="1" x14ac:dyDescent="0.15">
      <c r="B227" s="159"/>
      <c r="D227" s="160" t="s">
        <v>74</v>
      </c>
      <c r="E227" s="170" t="s">
        <v>3361</v>
      </c>
      <c r="F227" s="170" t="s">
        <v>3362</v>
      </c>
      <c r="I227" s="162"/>
      <c r="J227" s="171">
        <f>BK227</f>
        <v>0</v>
      </c>
      <c r="L227" s="159"/>
      <c r="M227" s="164"/>
      <c r="N227" s="165"/>
      <c r="O227" s="165"/>
      <c r="P227" s="166">
        <f>SUM(P228:P265)</f>
        <v>0</v>
      </c>
      <c r="Q227" s="165"/>
      <c r="R227" s="166">
        <f>SUM(R228:R265)</f>
        <v>0.54483999999999999</v>
      </c>
      <c r="S227" s="165"/>
      <c r="T227" s="167">
        <f>SUM(T228:T265)</f>
        <v>0</v>
      </c>
      <c r="AR227" s="160" t="s">
        <v>88</v>
      </c>
      <c r="AT227" s="168" t="s">
        <v>74</v>
      </c>
      <c r="AU227" s="168" t="s">
        <v>82</v>
      </c>
      <c r="AY227" s="160" t="s">
        <v>271</v>
      </c>
      <c r="BK227" s="169">
        <f>SUM(BK228:BK265)</f>
        <v>0</v>
      </c>
    </row>
    <row r="228" spans="1:65" s="2" customFormat="1" ht="16.5" customHeight="1" x14ac:dyDescent="0.15">
      <c r="A228" s="35"/>
      <c r="B228" s="141"/>
      <c r="C228" s="172" t="s">
        <v>1362</v>
      </c>
      <c r="D228" s="172" t="s">
        <v>274</v>
      </c>
      <c r="E228" s="173" t="s">
        <v>3363</v>
      </c>
      <c r="F228" s="174" t="s">
        <v>3364</v>
      </c>
      <c r="G228" s="175" t="s">
        <v>319</v>
      </c>
      <c r="H228" s="176">
        <v>8</v>
      </c>
      <c r="I228" s="177"/>
      <c r="J228" s="176">
        <f t="shared" ref="J228:J265" si="45">ROUND(I228*H228,2)</f>
        <v>0</v>
      </c>
      <c r="K228" s="178"/>
      <c r="L228" s="36"/>
      <c r="M228" s="179" t="s">
        <v>1</v>
      </c>
      <c r="N228" s="180" t="s">
        <v>41</v>
      </c>
      <c r="O228" s="61"/>
      <c r="P228" s="181">
        <f t="shared" ref="P228:P265" si="46">O228*H228</f>
        <v>0</v>
      </c>
      <c r="Q228" s="181">
        <v>2.1700000000000001E-3</v>
      </c>
      <c r="R228" s="181">
        <f t="shared" ref="R228:R265" si="47">Q228*H228</f>
        <v>1.736E-2</v>
      </c>
      <c r="S228" s="181">
        <v>0</v>
      </c>
      <c r="T228" s="182">
        <f t="shared" ref="T228:T265" si="48"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367</v>
      </c>
      <c r="AT228" s="183" t="s">
        <v>274</v>
      </c>
      <c r="AU228" s="183" t="s">
        <v>88</v>
      </c>
      <c r="AY228" s="18" t="s">
        <v>271</v>
      </c>
      <c r="BE228" s="105">
        <f t="shared" ref="BE228:BE265" si="49">IF(N228="základná",J228,0)</f>
        <v>0</v>
      </c>
      <c r="BF228" s="105">
        <f t="shared" ref="BF228:BF265" si="50">IF(N228="znížená",J228,0)</f>
        <v>0</v>
      </c>
      <c r="BG228" s="105">
        <f t="shared" ref="BG228:BG265" si="51">IF(N228="zákl. prenesená",J228,0)</f>
        <v>0</v>
      </c>
      <c r="BH228" s="105">
        <f t="shared" ref="BH228:BH265" si="52">IF(N228="zníž. prenesená",J228,0)</f>
        <v>0</v>
      </c>
      <c r="BI228" s="105">
        <f t="shared" ref="BI228:BI265" si="53">IF(N228="nulová",J228,0)</f>
        <v>0</v>
      </c>
      <c r="BJ228" s="18" t="s">
        <v>88</v>
      </c>
      <c r="BK228" s="105">
        <f t="shared" ref="BK228:BK265" si="54">ROUND(I228*H228,2)</f>
        <v>0</v>
      </c>
      <c r="BL228" s="18" t="s">
        <v>367</v>
      </c>
      <c r="BM228" s="183" t="s">
        <v>1800</v>
      </c>
    </row>
    <row r="229" spans="1:65" s="2" customFormat="1" ht="16.5" customHeight="1" x14ac:dyDescent="0.15">
      <c r="A229" s="35"/>
      <c r="B229" s="141"/>
      <c r="C229" s="172" t="s">
        <v>1366</v>
      </c>
      <c r="D229" s="172" t="s">
        <v>274</v>
      </c>
      <c r="E229" s="173" t="s">
        <v>3365</v>
      </c>
      <c r="F229" s="174" t="s">
        <v>3366</v>
      </c>
      <c r="G229" s="175" t="s">
        <v>302</v>
      </c>
      <c r="H229" s="176">
        <v>5</v>
      </c>
      <c r="I229" s="177"/>
      <c r="J229" s="176">
        <f t="shared" si="45"/>
        <v>0</v>
      </c>
      <c r="K229" s="178"/>
      <c r="L229" s="36"/>
      <c r="M229" s="179" t="s">
        <v>1</v>
      </c>
      <c r="N229" s="180" t="s">
        <v>41</v>
      </c>
      <c r="O229" s="61"/>
      <c r="P229" s="181">
        <f t="shared" si="46"/>
        <v>0</v>
      </c>
      <c r="Q229" s="181">
        <v>2.1700000000000001E-3</v>
      </c>
      <c r="R229" s="181">
        <f t="shared" si="47"/>
        <v>1.085E-2</v>
      </c>
      <c r="S229" s="181">
        <v>0</v>
      </c>
      <c r="T229" s="182">
        <f t="shared" si="4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367</v>
      </c>
      <c r="AT229" s="183" t="s">
        <v>274</v>
      </c>
      <c r="AU229" s="183" t="s">
        <v>88</v>
      </c>
      <c r="AY229" s="18" t="s">
        <v>271</v>
      </c>
      <c r="BE229" s="105">
        <f t="shared" si="49"/>
        <v>0</v>
      </c>
      <c r="BF229" s="105">
        <f t="shared" si="50"/>
        <v>0</v>
      </c>
      <c r="BG229" s="105">
        <f t="shared" si="51"/>
        <v>0</v>
      </c>
      <c r="BH229" s="105">
        <f t="shared" si="52"/>
        <v>0</v>
      </c>
      <c r="BI229" s="105">
        <f t="shared" si="53"/>
        <v>0</v>
      </c>
      <c r="BJ229" s="18" t="s">
        <v>88</v>
      </c>
      <c r="BK229" s="105">
        <f t="shared" si="54"/>
        <v>0</v>
      </c>
      <c r="BL229" s="18" t="s">
        <v>367</v>
      </c>
      <c r="BM229" s="183" t="s">
        <v>1809</v>
      </c>
    </row>
    <row r="230" spans="1:65" s="2" customFormat="1" ht="33" customHeight="1" x14ac:dyDescent="0.15">
      <c r="A230" s="35"/>
      <c r="B230" s="141"/>
      <c r="C230" s="172" t="s">
        <v>1372</v>
      </c>
      <c r="D230" s="172" t="s">
        <v>274</v>
      </c>
      <c r="E230" s="173" t="s">
        <v>3367</v>
      </c>
      <c r="F230" s="174" t="s">
        <v>3368</v>
      </c>
      <c r="G230" s="175" t="s">
        <v>319</v>
      </c>
      <c r="H230" s="176">
        <v>115</v>
      </c>
      <c r="I230" s="177"/>
      <c r="J230" s="176">
        <f t="shared" si="45"/>
        <v>0</v>
      </c>
      <c r="K230" s="178"/>
      <c r="L230" s="36"/>
      <c r="M230" s="179" t="s">
        <v>1</v>
      </c>
      <c r="N230" s="180" t="s">
        <v>41</v>
      </c>
      <c r="O230" s="61"/>
      <c r="P230" s="181">
        <f t="shared" si="46"/>
        <v>0</v>
      </c>
      <c r="Q230" s="181">
        <v>8.0000000000000007E-5</v>
      </c>
      <c r="R230" s="181">
        <f t="shared" si="47"/>
        <v>9.2000000000000016E-3</v>
      </c>
      <c r="S230" s="181">
        <v>0</v>
      </c>
      <c r="T230" s="182">
        <f t="shared" si="4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367</v>
      </c>
      <c r="AT230" s="183" t="s">
        <v>274</v>
      </c>
      <c r="AU230" s="183" t="s">
        <v>88</v>
      </c>
      <c r="AY230" s="18" t="s">
        <v>271</v>
      </c>
      <c r="BE230" s="105">
        <f t="shared" si="49"/>
        <v>0</v>
      </c>
      <c r="BF230" s="105">
        <f t="shared" si="50"/>
        <v>0</v>
      </c>
      <c r="BG230" s="105">
        <f t="shared" si="51"/>
        <v>0</v>
      </c>
      <c r="BH230" s="105">
        <f t="shared" si="52"/>
        <v>0</v>
      </c>
      <c r="BI230" s="105">
        <f t="shared" si="53"/>
        <v>0</v>
      </c>
      <c r="BJ230" s="18" t="s">
        <v>88</v>
      </c>
      <c r="BK230" s="105">
        <f t="shared" si="54"/>
        <v>0</v>
      </c>
      <c r="BL230" s="18" t="s">
        <v>367</v>
      </c>
      <c r="BM230" s="183" t="s">
        <v>1820</v>
      </c>
    </row>
    <row r="231" spans="1:65" s="2" customFormat="1" ht="33" customHeight="1" x14ac:dyDescent="0.15">
      <c r="A231" s="35"/>
      <c r="B231" s="141"/>
      <c r="C231" s="172" t="s">
        <v>1377</v>
      </c>
      <c r="D231" s="172" t="s">
        <v>274</v>
      </c>
      <c r="E231" s="173" t="s">
        <v>3369</v>
      </c>
      <c r="F231" s="174" t="s">
        <v>3370</v>
      </c>
      <c r="G231" s="175" t="s">
        <v>319</v>
      </c>
      <c r="H231" s="176">
        <v>70</v>
      </c>
      <c r="I231" s="177"/>
      <c r="J231" s="176">
        <f t="shared" si="45"/>
        <v>0</v>
      </c>
      <c r="K231" s="178"/>
      <c r="L231" s="36"/>
      <c r="M231" s="179" t="s">
        <v>1</v>
      </c>
      <c r="N231" s="180" t="s">
        <v>41</v>
      </c>
      <c r="O231" s="61"/>
      <c r="P231" s="181">
        <f t="shared" si="46"/>
        <v>0</v>
      </c>
      <c r="Q231" s="181">
        <v>1.2999999999999999E-4</v>
      </c>
      <c r="R231" s="181">
        <f t="shared" si="47"/>
        <v>9.0999999999999987E-3</v>
      </c>
      <c r="S231" s="181">
        <v>0</v>
      </c>
      <c r="T231" s="182">
        <f t="shared" si="4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367</v>
      </c>
      <c r="AT231" s="183" t="s">
        <v>274</v>
      </c>
      <c r="AU231" s="183" t="s">
        <v>88</v>
      </c>
      <c r="AY231" s="18" t="s">
        <v>271</v>
      </c>
      <c r="BE231" s="105">
        <f t="shared" si="49"/>
        <v>0</v>
      </c>
      <c r="BF231" s="105">
        <f t="shared" si="50"/>
        <v>0</v>
      </c>
      <c r="BG231" s="105">
        <f t="shared" si="51"/>
        <v>0</v>
      </c>
      <c r="BH231" s="105">
        <f t="shared" si="52"/>
        <v>0</v>
      </c>
      <c r="BI231" s="105">
        <f t="shared" si="53"/>
        <v>0</v>
      </c>
      <c r="BJ231" s="18" t="s">
        <v>88</v>
      </c>
      <c r="BK231" s="105">
        <f t="shared" si="54"/>
        <v>0</v>
      </c>
      <c r="BL231" s="18" t="s">
        <v>367</v>
      </c>
      <c r="BM231" s="183" t="s">
        <v>1830</v>
      </c>
    </row>
    <row r="232" spans="1:65" s="2" customFormat="1" ht="33" customHeight="1" x14ac:dyDescent="0.15">
      <c r="A232" s="35"/>
      <c r="B232" s="141"/>
      <c r="C232" s="172" t="s">
        <v>1381</v>
      </c>
      <c r="D232" s="172" t="s">
        <v>274</v>
      </c>
      <c r="E232" s="173" t="s">
        <v>3371</v>
      </c>
      <c r="F232" s="174" t="s">
        <v>3372</v>
      </c>
      <c r="G232" s="175" t="s">
        <v>319</v>
      </c>
      <c r="H232" s="176">
        <v>40</v>
      </c>
      <c r="I232" s="177"/>
      <c r="J232" s="176">
        <f t="shared" si="45"/>
        <v>0</v>
      </c>
      <c r="K232" s="178"/>
      <c r="L232" s="36"/>
      <c r="M232" s="179" t="s">
        <v>1</v>
      </c>
      <c r="N232" s="180" t="s">
        <v>41</v>
      </c>
      <c r="O232" s="61"/>
      <c r="P232" s="181">
        <f t="shared" si="46"/>
        <v>0</v>
      </c>
      <c r="Q232" s="181">
        <v>2.4000000000000001E-4</v>
      </c>
      <c r="R232" s="181">
        <f t="shared" si="47"/>
        <v>9.6000000000000009E-3</v>
      </c>
      <c r="S232" s="181">
        <v>0</v>
      </c>
      <c r="T232" s="182">
        <f t="shared" si="4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3" t="s">
        <v>367</v>
      </c>
      <c r="AT232" s="183" t="s">
        <v>274</v>
      </c>
      <c r="AU232" s="183" t="s">
        <v>88</v>
      </c>
      <c r="AY232" s="18" t="s">
        <v>271</v>
      </c>
      <c r="BE232" s="105">
        <f t="shared" si="49"/>
        <v>0</v>
      </c>
      <c r="BF232" s="105">
        <f t="shared" si="50"/>
        <v>0</v>
      </c>
      <c r="BG232" s="105">
        <f t="shared" si="51"/>
        <v>0</v>
      </c>
      <c r="BH232" s="105">
        <f t="shared" si="52"/>
        <v>0</v>
      </c>
      <c r="BI232" s="105">
        <f t="shared" si="53"/>
        <v>0</v>
      </c>
      <c r="BJ232" s="18" t="s">
        <v>88</v>
      </c>
      <c r="BK232" s="105">
        <f t="shared" si="54"/>
        <v>0</v>
      </c>
      <c r="BL232" s="18" t="s">
        <v>367</v>
      </c>
      <c r="BM232" s="183" t="s">
        <v>1841</v>
      </c>
    </row>
    <row r="233" spans="1:65" s="2" customFormat="1" ht="33" customHeight="1" x14ac:dyDescent="0.15">
      <c r="A233" s="35"/>
      <c r="B233" s="141"/>
      <c r="C233" s="172" t="s">
        <v>1387</v>
      </c>
      <c r="D233" s="172" t="s">
        <v>274</v>
      </c>
      <c r="E233" s="173" t="s">
        <v>3373</v>
      </c>
      <c r="F233" s="174" t="s">
        <v>3374</v>
      </c>
      <c r="G233" s="175" t="s">
        <v>319</v>
      </c>
      <c r="H233" s="176">
        <v>70</v>
      </c>
      <c r="I233" s="177"/>
      <c r="J233" s="176">
        <f t="shared" si="45"/>
        <v>0</v>
      </c>
      <c r="K233" s="178"/>
      <c r="L233" s="36"/>
      <c r="M233" s="179" t="s">
        <v>1</v>
      </c>
      <c r="N233" s="180" t="s">
        <v>41</v>
      </c>
      <c r="O233" s="61"/>
      <c r="P233" s="181">
        <f t="shared" si="46"/>
        <v>0</v>
      </c>
      <c r="Q233" s="181">
        <v>4.8000000000000001E-4</v>
      </c>
      <c r="R233" s="181">
        <f t="shared" si="47"/>
        <v>3.3599999999999998E-2</v>
      </c>
      <c r="S233" s="181">
        <v>0</v>
      </c>
      <c r="T233" s="182">
        <f t="shared" si="4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3" t="s">
        <v>367</v>
      </c>
      <c r="AT233" s="183" t="s">
        <v>274</v>
      </c>
      <c r="AU233" s="183" t="s">
        <v>88</v>
      </c>
      <c r="AY233" s="18" t="s">
        <v>271</v>
      </c>
      <c r="BE233" s="105">
        <f t="shared" si="49"/>
        <v>0</v>
      </c>
      <c r="BF233" s="105">
        <f t="shared" si="50"/>
        <v>0</v>
      </c>
      <c r="BG233" s="105">
        <f t="shared" si="51"/>
        <v>0</v>
      </c>
      <c r="BH233" s="105">
        <f t="shared" si="52"/>
        <v>0</v>
      </c>
      <c r="BI233" s="105">
        <f t="shared" si="53"/>
        <v>0</v>
      </c>
      <c r="BJ233" s="18" t="s">
        <v>88</v>
      </c>
      <c r="BK233" s="105">
        <f t="shared" si="54"/>
        <v>0</v>
      </c>
      <c r="BL233" s="18" t="s">
        <v>367</v>
      </c>
      <c r="BM233" s="183" t="s">
        <v>1854</v>
      </c>
    </row>
    <row r="234" spans="1:65" s="2" customFormat="1" ht="33" customHeight="1" x14ac:dyDescent="0.15">
      <c r="A234" s="35"/>
      <c r="B234" s="141"/>
      <c r="C234" s="172" t="s">
        <v>1392</v>
      </c>
      <c r="D234" s="172" t="s">
        <v>274</v>
      </c>
      <c r="E234" s="173" t="s">
        <v>3375</v>
      </c>
      <c r="F234" s="174" t="s">
        <v>3376</v>
      </c>
      <c r="G234" s="175" t="s">
        <v>319</v>
      </c>
      <c r="H234" s="176">
        <v>40</v>
      </c>
      <c r="I234" s="177"/>
      <c r="J234" s="176">
        <f t="shared" si="45"/>
        <v>0</v>
      </c>
      <c r="K234" s="178"/>
      <c r="L234" s="36"/>
      <c r="M234" s="179" t="s">
        <v>1</v>
      </c>
      <c r="N234" s="180" t="s">
        <v>41</v>
      </c>
      <c r="O234" s="61"/>
      <c r="P234" s="181">
        <f t="shared" si="46"/>
        <v>0</v>
      </c>
      <c r="Q234" s="181">
        <v>6.7000000000000002E-4</v>
      </c>
      <c r="R234" s="181">
        <f t="shared" si="47"/>
        <v>2.6800000000000001E-2</v>
      </c>
      <c r="S234" s="181">
        <v>0</v>
      </c>
      <c r="T234" s="182">
        <f t="shared" si="4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367</v>
      </c>
      <c r="AT234" s="183" t="s">
        <v>274</v>
      </c>
      <c r="AU234" s="183" t="s">
        <v>88</v>
      </c>
      <c r="AY234" s="18" t="s">
        <v>271</v>
      </c>
      <c r="BE234" s="105">
        <f t="shared" si="49"/>
        <v>0</v>
      </c>
      <c r="BF234" s="105">
        <f t="shared" si="50"/>
        <v>0</v>
      </c>
      <c r="BG234" s="105">
        <f t="shared" si="51"/>
        <v>0</v>
      </c>
      <c r="BH234" s="105">
        <f t="shared" si="52"/>
        <v>0</v>
      </c>
      <c r="BI234" s="105">
        <f t="shared" si="53"/>
        <v>0</v>
      </c>
      <c r="BJ234" s="18" t="s">
        <v>88</v>
      </c>
      <c r="BK234" s="105">
        <f t="shared" si="54"/>
        <v>0</v>
      </c>
      <c r="BL234" s="18" t="s">
        <v>367</v>
      </c>
      <c r="BM234" s="183" t="s">
        <v>1864</v>
      </c>
    </row>
    <row r="235" spans="1:65" s="2" customFormat="1" ht="33" customHeight="1" x14ac:dyDescent="0.15">
      <c r="A235" s="35"/>
      <c r="B235" s="141"/>
      <c r="C235" s="172" t="s">
        <v>1398</v>
      </c>
      <c r="D235" s="172" t="s">
        <v>274</v>
      </c>
      <c r="E235" s="173" t="s">
        <v>3377</v>
      </c>
      <c r="F235" s="174" t="s">
        <v>3378</v>
      </c>
      <c r="G235" s="175" t="s">
        <v>319</v>
      </c>
      <c r="H235" s="176">
        <v>5</v>
      </c>
      <c r="I235" s="177"/>
      <c r="J235" s="176">
        <f t="shared" si="45"/>
        <v>0</v>
      </c>
      <c r="K235" s="178"/>
      <c r="L235" s="36"/>
      <c r="M235" s="179" t="s">
        <v>1</v>
      </c>
      <c r="N235" s="180" t="s">
        <v>41</v>
      </c>
      <c r="O235" s="61"/>
      <c r="P235" s="181">
        <f t="shared" si="46"/>
        <v>0</v>
      </c>
      <c r="Q235" s="181">
        <v>9.8999999999999999E-4</v>
      </c>
      <c r="R235" s="181">
        <f t="shared" si="47"/>
        <v>4.9499999999999995E-3</v>
      </c>
      <c r="S235" s="181">
        <v>0</v>
      </c>
      <c r="T235" s="182">
        <f t="shared" si="4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3" t="s">
        <v>367</v>
      </c>
      <c r="AT235" s="183" t="s">
        <v>274</v>
      </c>
      <c r="AU235" s="183" t="s">
        <v>88</v>
      </c>
      <c r="AY235" s="18" t="s">
        <v>271</v>
      </c>
      <c r="BE235" s="105">
        <f t="shared" si="49"/>
        <v>0</v>
      </c>
      <c r="BF235" s="105">
        <f t="shared" si="50"/>
        <v>0</v>
      </c>
      <c r="BG235" s="105">
        <f t="shared" si="51"/>
        <v>0</v>
      </c>
      <c r="BH235" s="105">
        <f t="shared" si="52"/>
        <v>0</v>
      </c>
      <c r="BI235" s="105">
        <f t="shared" si="53"/>
        <v>0</v>
      </c>
      <c r="BJ235" s="18" t="s">
        <v>88</v>
      </c>
      <c r="BK235" s="105">
        <f t="shared" si="54"/>
        <v>0</v>
      </c>
      <c r="BL235" s="18" t="s">
        <v>367</v>
      </c>
      <c r="BM235" s="183" t="s">
        <v>1874</v>
      </c>
    </row>
    <row r="236" spans="1:65" s="2" customFormat="1" ht="21.75" customHeight="1" x14ac:dyDescent="0.15">
      <c r="A236" s="35"/>
      <c r="B236" s="141"/>
      <c r="C236" s="172" t="s">
        <v>1401</v>
      </c>
      <c r="D236" s="172" t="s">
        <v>274</v>
      </c>
      <c r="E236" s="173" t="s">
        <v>3379</v>
      </c>
      <c r="F236" s="174" t="s">
        <v>3380</v>
      </c>
      <c r="G236" s="175" t="s">
        <v>3234</v>
      </c>
      <c r="H236" s="176">
        <v>115</v>
      </c>
      <c r="I236" s="177"/>
      <c r="J236" s="176">
        <f t="shared" si="45"/>
        <v>0</v>
      </c>
      <c r="K236" s="178"/>
      <c r="L236" s="36"/>
      <c r="M236" s="179" t="s">
        <v>1</v>
      </c>
      <c r="N236" s="180" t="s">
        <v>41</v>
      </c>
      <c r="O236" s="61"/>
      <c r="P236" s="181">
        <f t="shared" si="46"/>
        <v>0</v>
      </c>
      <c r="Q236" s="181">
        <v>0</v>
      </c>
      <c r="R236" s="181">
        <f t="shared" si="47"/>
        <v>0</v>
      </c>
      <c r="S236" s="181">
        <v>0</v>
      </c>
      <c r="T236" s="182">
        <f t="shared" si="4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3" t="s">
        <v>367</v>
      </c>
      <c r="AT236" s="183" t="s">
        <v>274</v>
      </c>
      <c r="AU236" s="183" t="s">
        <v>88</v>
      </c>
      <c r="AY236" s="18" t="s">
        <v>271</v>
      </c>
      <c r="BE236" s="105">
        <f t="shared" si="49"/>
        <v>0</v>
      </c>
      <c r="BF236" s="105">
        <f t="shared" si="50"/>
        <v>0</v>
      </c>
      <c r="BG236" s="105">
        <f t="shared" si="51"/>
        <v>0</v>
      </c>
      <c r="BH236" s="105">
        <f t="shared" si="52"/>
        <v>0</v>
      </c>
      <c r="BI236" s="105">
        <f t="shared" si="53"/>
        <v>0</v>
      </c>
      <c r="BJ236" s="18" t="s">
        <v>88</v>
      </c>
      <c r="BK236" s="105">
        <f t="shared" si="54"/>
        <v>0</v>
      </c>
      <c r="BL236" s="18" t="s">
        <v>367</v>
      </c>
      <c r="BM236" s="183" t="s">
        <v>1883</v>
      </c>
    </row>
    <row r="237" spans="1:65" s="2" customFormat="1" ht="21.75" customHeight="1" x14ac:dyDescent="0.15">
      <c r="A237" s="35"/>
      <c r="B237" s="141"/>
      <c r="C237" s="172" t="s">
        <v>1406</v>
      </c>
      <c r="D237" s="172" t="s">
        <v>274</v>
      </c>
      <c r="E237" s="173" t="s">
        <v>3381</v>
      </c>
      <c r="F237" s="174" t="s">
        <v>3382</v>
      </c>
      <c r="G237" s="175" t="s">
        <v>3234</v>
      </c>
      <c r="H237" s="176">
        <v>70</v>
      </c>
      <c r="I237" s="177"/>
      <c r="J237" s="176">
        <f t="shared" si="45"/>
        <v>0</v>
      </c>
      <c r="K237" s="178"/>
      <c r="L237" s="36"/>
      <c r="M237" s="179" t="s">
        <v>1</v>
      </c>
      <c r="N237" s="180" t="s">
        <v>41</v>
      </c>
      <c r="O237" s="61"/>
      <c r="P237" s="181">
        <f t="shared" si="46"/>
        <v>0</v>
      </c>
      <c r="Q237" s="181">
        <v>0</v>
      </c>
      <c r="R237" s="181">
        <f t="shared" si="47"/>
        <v>0</v>
      </c>
      <c r="S237" s="181">
        <v>0</v>
      </c>
      <c r="T237" s="182">
        <f t="shared" si="4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367</v>
      </c>
      <c r="AT237" s="183" t="s">
        <v>274</v>
      </c>
      <c r="AU237" s="183" t="s">
        <v>88</v>
      </c>
      <c r="AY237" s="18" t="s">
        <v>271</v>
      </c>
      <c r="BE237" s="105">
        <f t="shared" si="49"/>
        <v>0</v>
      </c>
      <c r="BF237" s="105">
        <f t="shared" si="50"/>
        <v>0</v>
      </c>
      <c r="BG237" s="105">
        <f t="shared" si="51"/>
        <v>0</v>
      </c>
      <c r="BH237" s="105">
        <f t="shared" si="52"/>
        <v>0</v>
      </c>
      <c r="BI237" s="105">
        <f t="shared" si="53"/>
        <v>0</v>
      </c>
      <c r="BJ237" s="18" t="s">
        <v>88</v>
      </c>
      <c r="BK237" s="105">
        <f t="shared" si="54"/>
        <v>0</v>
      </c>
      <c r="BL237" s="18" t="s">
        <v>367</v>
      </c>
      <c r="BM237" s="183" t="s">
        <v>1891</v>
      </c>
    </row>
    <row r="238" spans="1:65" s="2" customFormat="1" ht="21.75" customHeight="1" x14ac:dyDescent="0.15">
      <c r="A238" s="35"/>
      <c r="B238" s="141"/>
      <c r="C238" s="172" t="s">
        <v>1411</v>
      </c>
      <c r="D238" s="172" t="s">
        <v>274</v>
      </c>
      <c r="E238" s="173" t="s">
        <v>3383</v>
      </c>
      <c r="F238" s="174" t="s">
        <v>3384</v>
      </c>
      <c r="G238" s="175" t="s">
        <v>3234</v>
      </c>
      <c r="H238" s="176">
        <v>40</v>
      </c>
      <c r="I238" s="177"/>
      <c r="J238" s="176">
        <f t="shared" si="45"/>
        <v>0</v>
      </c>
      <c r="K238" s="178"/>
      <c r="L238" s="36"/>
      <c r="M238" s="179" t="s">
        <v>1</v>
      </c>
      <c r="N238" s="180" t="s">
        <v>41</v>
      </c>
      <c r="O238" s="61"/>
      <c r="P238" s="181">
        <f t="shared" si="46"/>
        <v>0</v>
      </c>
      <c r="Q238" s="181">
        <v>0</v>
      </c>
      <c r="R238" s="181">
        <f t="shared" si="47"/>
        <v>0</v>
      </c>
      <c r="S238" s="181">
        <v>0</v>
      </c>
      <c r="T238" s="182">
        <f t="shared" si="4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3" t="s">
        <v>367</v>
      </c>
      <c r="AT238" s="183" t="s">
        <v>274</v>
      </c>
      <c r="AU238" s="183" t="s">
        <v>88</v>
      </c>
      <c r="AY238" s="18" t="s">
        <v>271</v>
      </c>
      <c r="BE238" s="105">
        <f t="shared" si="49"/>
        <v>0</v>
      </c>
      <c r="BF238" s="105">
        <f t="shared" si="50"/>
        <v>0</v>
      </c>
      <c r="BG238" s="105">
        <f t="shared" si="51"/>
        <v>0</v>
      </c>
      <c r="BH238" s="105">
        <f t="shared" si="52"/>
        <v>0</v>
      </c>
      <c r="BI238" s="105">
        <f t="shared" si="53"/>
        <v>0</v>
      </c>
      <c r="BJ238" s="18" t="s">
        <v>88</v>
      </c>
      <c r="BK238" s="105">
        <f t="shared" si="54"/>
        <v>0</v>
      </c>
      <c r="BL238" s="18" t="s">
        <v>367</v>
      </c>
      <c r="BM238" s="183" t="s">
        <v>1900</v>
      </c>
    </row>
    <row r="239" spans="1:65" s="2" customFormat="1" ht="21.75" customHeight="1" x14ac:dyDescent="0.15">
      <c r="A239" s="35"/>
      <c r="B239" s="141"/>
      <c r="C239" s="172" t="s">
        <v>1415</v>
      </c>
      <c r="D239" s="172" t="s">
        <v>274</v>
      </c>
      <c r="E239" s="173" t="s">
        <v>3385</v>
      </c>
      <c r="F239" s="174" t="s">
        <v>3386</v>
      </c>
      <c r="G239" s="175" t="s">
        <v>3234</v>
      </c>
      <c r="H239" s="176">
        <v>70</v>
      </c>
      <c r="I239" s="177"/>
      <c r="J239" s="176">
        <f t="shared" si="45"/>
        <v>0</v>
      </c>
      <c r="K239" s="178"/>
      <c r="L239" s="36"/>
      <c r="M239" s="179" t="s">
        <v>1</v>
      </c>
      <c r="N239" s="180" t="s">
        <v>41</v>
      </c>
      <c r="O239" s="61"/>
      <c r="P239" s="181">
        <f t="shared" si="46"/>
        <v>0</v>
      </c>
      <c r="Q239" s="181">
        <v>0</v>
      </c>
      <c r="R239" s="181">
        <f t="shared" si="47"/>
        <v>0</v>
      </c>
      <c r="S239" s="181">
        <v>0</v>
      </c>
      <c r="T239" s="182">
        <f t="shared" si="4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3" t="s">
        <v>367</v>
      </c>
      <c r="AT239" s="183" t="s">
        <v>274</v>
      </c>
      <c r="AU239" s="183" t="s">
        <v>88</v>
      </c>
      <c r="AY239" s="18" t="s">
        <v>271</v>
      </c>
      <c r="BE239" s="105">
        <f t="shared" si="49"/>
        <v>0</v>
      </c>
      <c r="BF239" s="105">
        <f t="shared" si="50"/>
        <v>0</v>
      </c>
      <c r="BG239" s="105">
        <f t="shared" si="51"/>
        <v>0</v>
      </c>
      <c r="BH239" s="105">
        <f t="shared" si="52"/>
        <v>0</v>
      </c>
      <c r="BI239" s="105">
        <f t="shared" si="53"/>
        <v>0</v>
      </c>
      <c r="BJ239" s="18" t="s">
        <v>88</v>
      </c>
      <c r="BK239" s="105">
        <f t="shared" si="54"/>
        <v>0</v>
      </c>
      <c r="BL239" s="18" t="s">
        <v>367</v>
      </c>
      <c r="BM239" s="183" t="s">
        <v>1908</v>
      </c>
    </row>
    <row r="240" spans="1:65" s="2" customFormat="1" ht="21.75" customHeight="1" x14ac:dyDescent="0.15">
      <c r="A240" s="35"/>
      <c r="B240" s="141"/>
      <c r="C240" s="172" t="s">
        <v>1417</v>
      </c>
      <c r="D240" s="172" t="s">
        <v>274</v>
      </c>
      <c r="E240" s="173" t="s">
        <v>3387</v>
      </c>
      <c r="F240" s="174" t="s">
        <v>3388</v>
      </c>
      <c r="G240" s="175" t="s">
        <v>3234</v>
      </c>
      <c r="H240" s="176">
        <v>40</v>
      </c>
      <c r="I240" s="177"/>
      <c r="J240" s="176">
        <f t="shared" si="45"/>
        <v>0</v>
      </c>
      <c r="K240" s="178"/>
      <c r="L240" s="36"/>
      <c r="M240" s="179" t="s">
        <v>1</v>
      </c>
      <c r="N240" s="180" t="s">
        <v>41</v>
      </c>
      <c r="O240" s="61"/>
      <c r="P240" s="181">
        <f t="shared" si="46"/>
        <v>0</v>
      </c>
      <c r="Q240" s="181">
        <v>0</v>
      </c>
      <c r="R240" s="181">
        <f t="shared" si="47"/>
        <v>0</v>
      </c>
      <c r="S240" s="181">
        <v>0</v>
      </c>
      <c r="T240" s="182">
        <f t="shared" si="4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367</v>
      </c>
      <c r="AT240" s="183" t="s">
        <v>274</v>
      </c>
      <c r="AU240" s="183" t="s">
        <v>88</v>
      </c>
      <c r="AY240" s="18" t="s">
        <v>271</v>
      </c>
      <c r="BE240" s="105">
        <f t="shared" si="49"/>
        <v>0</v>
      </c>
      <c r="BF240" s="105">
        <f t="shared" si="50"/>
        <v>0</v>
      </c>
      <c r="BG240" s="105">
        <f t="shared" si="51"/>
        <v>0</v>
      </c>
      <c r="BH240" s="105">
        <f t="shared" si="52"/>
        <v>0</v>
      </c>
      <c r="BI240" s="105">
        <f t="shared" si="53"/>
        <v>0</v>
      </c>
      <c r="BJ240" s="18" t="s">
        <v>88</v>
      </c>
      <c r="BK240" s="105">
        <f t="shared" si="54"/>
        <v>0</v>
      </c>
      <c r="BL240" s="18" t="s">
        <v>367</v>
      </c>
      <c r="BM240" s="183" t="s">
        <v>1916</v>
      </c>
    </row>
    <row r="241" spans="1:65" s="2" customFormat="1" ht="21.75" customHeight="1" x14ac:dyDescent="0.15">
      <c r="A241" s="35"/>
      <c r="B241" s="141"/>
      <c r="C241" s="172" t="s">
        <v>1424</v>
      </c>
      <c r="D241" s="172" t="s">
        <v>274</v>
      </c>
      <c r="E241" s="173" t="s">
        <v>3389</v>
      </c>
      <c r="F241" s="174" t="s">
        <v>3390</v>
      </c>
      <c r="G241" s="175" t="s">
        <v>3234</v>
      </c>
      <c r="H241" s="176">
        <v>5</v>
      </c>
      <c r="I241" s="177"/>
      <c r="J241" s="176">
        <f t="shared" si="45"/>
        <v>0</v>
      </c>
      <c r="K241" s="178"/>
      <c r="L241" s="36"/>
      <c r="M241" s="179" t="s">
        <v>1</v>
      </c>
      <c r="N241" s="180" t="s">
        <v>41</v>
      </c>
      <c r="O241" s="61"/>
      <c r="P241" s="181">
        <f t="shared" si="46"/>
        <v>0</v>
      </c>
      <c r="Q241" s="181">
        <v>0</v>
      </c>
      <c r="R241" s="181">
        <f t="shared" si="47"/>
        <v>0</v>
      </c>
      <c r="S241" s="181">
        <v>0</v>
      </c>
      <c r="T241" s="182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367</v>
      </c>
      <c r="AT241" s="183" t="s">
        <v>274</v>
      </c>
      <c r="AU241" s="183" t="s">
        <v>88</v>
      </c>
      <c r="AY241" s="18" t="s">
        <v>271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88</v>
      </c>
      <c r="BK241" s="105">
        <f t="shared" si="54"/>
        <v>0</v>
      </c>
      <c r="BL241" s="18" t="s">
        <v>367</v>
      </c>
      <c r="BM241" s="183" t="s">
        <v>1927</v>
      </c>
    </row>
    <row r="242" spans="1:65" s="2" customFormat="1" ht="16.5" customHeight="1" x14ac:dyDescent="0.15">
      <c r="A242" s="35"/>
      <c r="B242" s="141"/>
      <c r="C242" s="172" t="s">
        <v>1433</v>
      </c>
      <c r="D242" s="172" t="s">
        <v>274</v>
      </c>
      <c r="E242" s="173" t="s">
        <v>3391</v>
      </c>
      <c r="F242" s="174" t="s">
        <v>3392</v>
      </c>
      <c r="G242" s="175" t="s">
        <v>319</v>
      </c>
      <c r="H242" s="176">
        <v>115</v>
      </c>
      <c r="I242" s="177"/>
      <c r="J242" s="176">
        <f t="shared" si="45"/>
        <v>0</v>
      </c>
      <c r="K242" s="178"/>
      <c r="L242" s="36"/>
      <c r="M242" s="179" t="s">
        <v>1</v>
      </c>
      <c r="N242" s="180" t="s">
        <v>41</v>
      </c>
      <c r="O242" s="61"/>
      <c r="P242" s="181">
        <f t="shared" si="46"/>
        <v>0</v>
      </c>
      <c r="Q242" s="181">
        <v>5.0000000000000002E-5</v>
      </c>
      <c r="R242" s="181">
        <f t="shared" si="47"/>
        <v>5.7499999999999999E-3</v>
      </c>
      <c r="S242" s="181">
        <v>0</v>
      </c>
      <c r="T242" s="182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3" t="s">
        <v>367</v>
      </c>
      <c r="AT242" s="183" t="s">
        <v>274</v>
      </c>
      <c r="AU242" s="183" t="s">
        <v>88</v>
      </c>
      <c r="AY242" s="18" t="s">
        <v>271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88</v>
      </c>
      <c r="BK242" s="105">
        <f t="shared" si="54"/>
        <v>0</v>
      </c>
      <c r="BL242" s="18" t="s">
        <v>367</v>
      </c>
      <c r="BM242" s="183" t="s">
        <v>1940</v>
      </c>
    </row>
    <row r="243" spans="1:65" s="2" customFormat="1" ht="16.5" customHeight="1" x14ac:dyDescent="0.15">
      <c r="A243" s="35"/>
      <c r="B243" s="141"/>
      <c r="C243" s="172" t="s">
        <v>1438</v>
      </c>
      <c r="D243" s="172" t="s">
        <v>274</v>
      </c>
      <c r="E243" s="173" t="s">
        <v>3393</v>
      </c>
      <c r="F243" s="174" t="s">
        <v>3394</v>
      </c>
      <c r="G243" s="175" t="s">
        <v>319</v>
      </c>
      <c r="H243" s="176">
        <v>70</v>
      </c>
      <c r="I243" s="177"/>
      <c r="J243" s="176">
        <f t="shared" si="45"/>
        <v>0</v>
      </c>
      <c r="K243" s="178"/>
      <c r="L243" s="36"/>
      <c r="M243" s="179" t="s">
        <v>1</v>
      </c>
      <c r="N243" s="180" t="s">
        <v>41</v>
      </c>
      <c r="O243" s="61"/>
      <c r="P243" s="181">
        <f t="shared" si="46"/>
        <v>0</v>
      </c>
      <c r="Q243" s="181">
        <v>9.0000000000000006E-5</v>
      </c>
      <c r="R243" s="181">
        <f t="shared" si="47"/>
        <v>6.3E-3</v>
      </c>
      <c r="S243" s="181">
        <v>0</v>
      </c>
      <c r="T243" s="182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367</v>
      </c>
      <c r="AT243" s="183" t="s">
        <v>274</v>
      </c>
      <c r="AU243" s="183" t="s">
        <v>88</v>
      </c>
      <c r="AY243" s="18" t="s">
        <v>271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88</v>
      </c>
      <c r="BK243" s="105">
        <f t="shared" si="54"/>
        <v>0</v>
      </c>
      <c r="BL243" s="18" t="s">
        <v>367</v>
      </c>
      <c r="BM243" s="183" t="s">
        <v>1952</v>
      </c>
    </row>
    <row r="244" spans="1:65" s="2" customFormat="1" ht="16.5" customHeight="1" x14ac:dyDescent="0.15">
      <c r="A244" s="35"/>
      <c r="B244" s="141"/>
      <c r="C244" s="172" t="s">
        <v>1442</v>
      </c>
      <c r="D244" s="172" t="s">
        <v>274</v>
      </c>
      <c r="E244" s="173" t="s">
        <v>3395</v>
      </c>
      <c r="F244" s="174" t="s">
        <v>3396</v>
      </c>
      <c r="G244" s="175" t="s">
        <v>319</v>
      </c>
      <c r="H244" s="176">
        <v>40</v>
      </c>
      <c r="I244" s="177"/>
      <c r="J244" s="176">
        <f t="shared" si="45"/>
        <v>0</v>
      </c>
      <c r="K244" s="178"/>
      <c r="L244" s="36"/>
      <c r="M244" s="179" t="s">
        <v>1</v>
      </c>
      <c r="N244" s="180" t="s">
        <v>41</v>
      </c>
      <c r="O244" s="61"/>
      <c r="P244" s="181">
        <f t="shared" si="46"/>
        <v>0</v>
      </c>
      <c r="Q244" s="181">
        <v>6.0000000000000002E-5</v>
      </c>
      <c r="R244" s="181">
        <f t="shared" si="47"/>
        <v>2.4000000000000002E-3</v>
      </c>
      <c r="S244" s="181">
        <v>0</v>
      </c>
      <c r="T244" s="182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367</v>
      </c>
      <c r="AT244" s="183" t="s">
        <v>274</v>
      </c>
      <c r="AU244" s="183" t="s">
        <v>88</v>
      </c>
      <c r="AY244" s="18" t="s">
        <v>271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88</v>
      </c>
      <c r="BK244" s="105">
        <f t="shared" si="54"/>
        <v>0</v>
      </c>
      <c r="BL244" s="18" t="s">
        <v>367</v>
      </c>
      <c r="BM244" s="183" t="s">
        <v>1964</v>
      </c>
    </row>
    <row r="245" spans="1:65" s="2" customFormat="1" ht="16.5" customHeight="1" x14ac:dyDescent="0.15">
      <c r="A245" s="35"/>
      <c r="B245" s="141"/>
      <c r="C245" s="172" t="s">
        <v>463</v>
      </c>
      <c r="D245" s="172" t="s">
        <v>274</v>
      </c>
      <c r="E245" s="173" t="s">
        <v>3397</v>
      </c>
      <c r="F245" s="174" t="s">
        <v>3398</v>
      </c>
      <c r="G245" s="175" t="s">
        <v>319</v>
      </c>
      <c r="H245" s="176">
        <v>78</v>
      </c>
      <c r="I245" s="177"/>
      <c r="J245" s="176">
        <f t="shared" si="45"/>
        <v>0</v>
      </c>
      <c r="K245" s="178"/>
      <c r="L245" s="36"/>
      <c r="M245" s="179" t="s">
        <v>1</v>
      </c>
      <c r="N245" s="180" t="s">
        <v>41</v>
      </c>
      <c r="O245" s="61"/>
      <c r="P245" s="181">
        <f t="shared" si="46"/>
        <v>0</v>
      </c>
      <c r="Q245" s="181">
        <v>6.9999999999999994E-5</v>
      </c>
      <c r="R245" s="181">
        <f t="shared" si="47"/>
        <v>5.4599999999999996E-3</v>
      </c>
      <c r="S245" s="181">
        <v>0</v>
      </c>
      <c r="T245" s="182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367</v>
      </c>
      <c r="AT245" s="183" t="s">
        <v>274</v>
      </c>
      <c r="AU245" s="183" t="s">
        <v>88</v>
      </c>
      <c r="AY245" s="18" t="s">
        <v>271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88</v>
      </c>
      <c r="BK245" s="105">
        <f t="shared" si="54"/>
        <v>0</v>
      </c>
      <c r="BL245" s="18" t="s">
        <v>367</v>
      </c>
      <c r="BM245" s="183" t="s">
        <v>1975</v>
      </c>
    </row>
    <row r="246" spans="1:65" s="2" customFormat="1" ht="16.5" customHeight="1" x14ac:dyDescent="0.15">
      <c r="A246" s="35"/>
      <c r="B246" s="141"/>
      <c r="C246" s="172" t="s">
        <v>1449</v>
      </c>
      <c r="D246" s="172" t="s">
        <v>274</v>
      </c>
      <c r="E246" s="173" t="s">
        <v>3399</v>
      </c>
      <c r="F246" s="174" t="s">
        <v>3400</v>
      </c>
      <c r="G246" s="175" t="s">
        <v>319</v>
      </c>
      <c r="H246" s="176">
        <v>40</v>
      </c>
      <c r="I246" s="177"/>
      <c r="J246" s="176">
        <f t="shared" si="45"/>
        <v>0</v>
      </c>
      <c r="K246" s="178"/>
      <c r="L246" s="36"/>
      <c r="M246" s="179" t="s">
        <v>1</v>
      </c>
      <c r="N246" s="180" t="s">
        <v>41</v>
      </c>
      <c r="O246" s="61"/>
      <c r="P246" s="181">
        <f t="shared" si="46"/>
        <v>0</v>
      </c>
      <c r="Q246" s="181">
        <v>1.4999999999999999E-4</v>
      </c>
      <c r="R246" s="181">
        <f t="shared" si="47"/>
        <v>5.9999999999999993E-3</v>
      </c>
      <c r="S246" s="181">
        <v>0</v>
      </c>
      <c r="T246" s="182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367</v>
      </c>
      <c r="AT246" s="183" t="s">
        <v>274</v>
      </c>
      <c r="AU246" s="183" t="s">
        <v>88</v>
      </c>
      <c r="AY246" s="18" t="s">
        <v>271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88</v>
      </c>
      <c r="BK246" s="105">
        <f t="shared" si="54"/>
        <v>0</v>
      </c>
      <c r="BL246" s="18" t="s">
        <v>367</v>
      </c>
      <c r="BM246" s="183" t="s">
        <v>1985</v>
      </c>
    </row>
    <row r="247" spans="1:65" s="2" customFormat="1" ht="16.5" customHeight="1" x14ac:dyDescent="0.15">
      <c r="A247" s="35"/>
      <c r="B247" s="141"/>
      <c r="C247" s="172" t="s">
        <v>1453</v>
      </c>
      <c r="D247" s="172" t="s">
        <v>274</v>
      </c>
      <c r="E247" s="173" t="s">
        <v>3401</v>
      </c>
      <c r="F247" s="174" t="s">
        <v>3402</v>
      </c>
      <c r="G247" s="175" t="s">
        <v>319</v>
      </c>
      <c r="H247" s="176">
        <v>5</v>
      </c>
      <c r="I247" s="177"/>
      <c r="J247" s="176">
        <f t="shared" si="45"/>
        <v>0</v>
      </c>
      <c r="K247" s="178"/>
      <c r="L247" s="36"/>
      <c r="M247" s="179" t="s">
        <v>1</v>
      </c>
      <c r="N247" s="180" t="s">
        <v>41</v>
      </c>
      <c r="O247" s="61"/>
      <c r="P247" s="181">
        <f t="shared" si="46"/>
        <v>0</v>
      </c>
      <c r="Q247" s="181">
        <v>1.4999999999999999E-4</v>
      </c>
      <c r="R247" s="181">
        <f t="shared" si="47"/>
        <v>7.4999999999999991E-4</v>
      </c>
      <c r="S247" s="181">
        <v>0</v>
      </c>
      <c r="T247" s="182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367</v>
      </c>
      <c r="AT247" s="183" t="s">
        <v>274</v>
      </c>
      <c r="AU247" s="183" t="s">
        <v>88</v>
      </c>
      <c r="AY247" s="18" t="s">
        <v>271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88</v>
      </c>
      <c r="BK247" s="105">
        <f t="shared" si="54"/>
        <v>0</v>
      </c>
      <c r="BL247" s="18" t="s">
        <v>367</v>
      </c>
      <c r="BM247" s="183" t="s">
        <v>1995</v>
      </c>
    </row>
    <row r="248" spans="1:65" s="2" customFormat="1" ht="21.75" customHeight="1" x14ac:dyDescent="0.15">
      <c r="A248" s="35"/>
      <c r="B248" s="141"/>
      <c r="C248" s="172" t="s">
        <v>1457</v>
      </c>
      <c r="D248" s="172" t="s">
        <v>274</v>
      </c>
      <c r="E248" s="173" t="s">
        <v>3403</v>
      </c>
      <c r="F248" s="174" t="s">
        <v>3404</v>
      </c>
      <c r="G248" s="175" t="s">
        <v>3234</v>
      </c>
      <c r="H248" s="176">
        <v>45</v>
      </c>
      <c r="I248" s="177"/>
      <c r="J248" s="176">
        <f t="shared" si="45"/>
        <v>0</v>
      </c>
      <c r="K248" s="178"/>
      <c r="L248" s="36"/>
      <c r="M248" s="179" t="s">
        <v>1</v>
      </c>
      <c r="N248" s="180" t="s">
        <v>41</v>
      </c>
      <c r="O248" s="61"/>
      <c r="P248" s="181">
        <f t="shared" si="46"/>
        <v>0</v>
      </c>
      <c r="Q248" s="181">
        <v>0</v>
      </c>
      <c r="R248" s="181">
        <f t="shared" si="47"/>
        <v>0</v>
      </c>
      <c r="S248" s="181">
        <v>0</v>
      </c>
      <c r="T248" s="182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367</v>
      </c>
      <c r="AT248" s="183" t="s">
        <v>274</v>
      </c>
      <c r="AU248" s="183" t="s">
        <v>88</v>
      </c>
      <c r="AY248" s="18" t="s">
        <v>271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88</v>
      </c>
      <c r="BK248" s="105">
        <f t="shared" si="54"/>
        <v>0</v>
      </c>
      <c r="BL248" s="18" t="s">
        <v>367</v>
      </c>
      <c r="BM248" s="183" t="s">
        <v>2005</v>
      </c>
    </row>
    <row r="249" spans="1:65" s="2" customFormat="1" ht="21.75" customHeight="1" x14ac:dyDescent="0.15">
      <c r="A249" s="35"/>
      <c r="B249" s="141"/>
      <c r="C249" s="172" t="s">
        <v>1465</v>
      </c>
      <c r="D249" s="172" t="s">
        <v>274</v>
      </c>
      <c r="E249" s="173" t="s">
        <v>3405</v>
      </c>
      <c r="F249" s="174" t="s">
        <v>3406</v>
      </c>
      <c r="G249" s="175" t="s">
        <v>3234</v>
      </c>
      <c r="H249" s="176">
        <v>40</v>
      </c>
      <c r="I249" s="177"/>
      <c r="J249" s="176">
        <f t="shared" si="45"/>
        <v>0</v>
      </c>
      <c r="K249" s="178"/>
      <c r="L249" s="36"/>
      <c r="M249" s="179" t="s">
        <v>1</v>
      </c>
      <c r="N249" s="180" t="s">
        <v>41</v>
      </c>
      <c r="O249" s="61"/>
      <c r="P249" s="181">
        <f t="shared" si="46"/>
        <v>0</v>
      </c>
      <c r="Q249" s="181">
        <v>7.2999999999999996E-4</v>
      </c>
      <c r="R249" s="181">
        <f t="shared" si="47"/>
        <v>2.9199999999999997E-2</v>
      </c>
      <c r="S249" s="181">
        <v>0</v>
      </c>
      <c r="T249" s="182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3" t="s">
        <v>367</v>
      </c>
      <c r="AT249" s="183" t="s">
        <v>274</v>
      </c>
      <c r="AU249" s="183" t="s">
        <v>88</v>
      </c>
      <c r="AY249" s="18" t="s">
        <v>271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88</v>
      </c>
      <c r="BK249" s="105">
        <f t="shared" si="54"/>
        <v>0</v>
      </c>
      <c r="BL249" s="18" t="s">
        <v>367</v>
      </c>
      <c r="BM249" s="183" t="s">
        <v>2013</v>
      </c>
    </row>
    <row r="250" spans="1:65" s="2" customFormat="1" ht="21.75" customHeight="1" x14ac:dyDescent="0.15">
      <c r="A250" s="35"/>
      <c r="B250" s="141"/>
      <c r="C250" s="172" t="s">
        <v>1469</v>
      </c>
      <c r="D250" s="172" t="s">
        <v>274</v>
      </c>
      <c r="E250" s="173" t="s">
        <v>3407</v>
      </c>
      <c r="F250" s="174" t="s">
        <v>3408</v>
      </c>
      <c r="G250" s="175" t="s">
        <v>3409</v>
      </c>
      <c r="H250" s="176">
        <v>4</v>
      </c>
      <c r="I250" s="177"/>
      <c r="J250" s="176">
        <f t="shared" si="45"/>
        <v>0</v>
      </c>
      <c r="K250" s="178"/>
      <c r="L250" s="36"/>
      <c r="M250" s="179" t="s">
        <v>1</v>
      </c>
      <c r="N250" s="180" t="s">
        <v>41</v>
      </c>
      <c r="O250" s="61"/>
      <c r="P250" s="181">
        <f t="shared" si="46"/>
        <v>0</v>
      </c>
      <c r="Q250" s="181">
        <v>1.7600000000000001E-3</v>
      </c>
      <c r="R250" s="181">
        <f t="shared" si="47"/>
        <v>7.0400000000000003E-3</v>
      </c>
      <c r="S250" s="181">
        <v>0</v>
      </c>
      <c r="T250" s="182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367</v>
      </c>
      <c r="AT250" s="183" t="s">
        <v>274</v>
      </c>
      <c r="AU250" s="183" t="s">
        <v>88</v>
      </c>
      <c r="AY250" s="18" t="s">
        <v>271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88</v>
      </c>
      <c r="BK250" s="105">
        <f t="shared" si="54"/>
        <v>0</v>
      </c>
      <c r="BL250" s="18" t="s">
        <v>367</v>
      </c>
      <c r="BM250" s="183" t="s">
        <v>2021</v>
      </c>
    </row>
    <row r="251" spans="1:65" s="2" customFormat="1" ht="16.5" customHeight="1" x14ac:dyDescent="0.15">
      <c r="A251" s="35"/>
      <c r="B251" s="141"/>
      <c r="C251" s="172" t="s">
        <v>1473</v>
      </c>
      <c r="D251" s="172" t="s">
        <v>274</v>
      </c>
      <c r="E251" s="173" t="s">
        <v>3410</v>
      </c>
      <c r="F251" s="174" t="s">
        <v>3411</v>
      </c>
      <c r="G251" s="175" t="s">
        <v>3234</v>
      </c>
      <c r="H251" s="176">
        <v>1</v>
      </c>
      <c r="I251" s="177"/>
      <c r="J251" s="176">
        <f t="shared" si="45"/>
        <v>0</v>
      </c>
      <c r="K251" s="178"/>
      <c r="L251" s="36"/>
      <c r="M251" s="179" t="s">
        <v>1</v>
      </c>
      <c r="N251" s="180" t="s">
        <v>41</v>
      </c>
      <c r="O251" s="61"/>
      <c r="P251" s="181">
        <f t="shared" si="46"/>
        <v>0</v>
      </c>
      <c r="Q251" s="181">
        <v>6.6E-4</v>
      </c>
      <c r="R251" s="181">
        <f t="shared" si="47"/>
        <v>6.6E-4</v>
      </c>
      <c r="S251" s="181">
        <v>0</v>
      </c>
      <c r="T251" s="182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3" t="s">
        <v>367</v>
      </c>
      <c r="AT251" s="183" t="s">
        <v>274</v>
      </c>
      <c r="AU251" s="183" t="s">
        <v>88</v>
      </c>
      <c r="AY251" s="18" t="s">
        <v>271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88</v>
      </c>
      <c r="BK251" s="105">
        <f t="shared" si="54"/>
        <v>0</v>
      </c>
      <c r="BL251" s="18" t="s">
        <v>367</v>
      </c>
      <c r="BM251" s="183" t="s">
        <v>2032</v>
      </c>
    </row>
    <row r="252" spans="1:65" s="2" customFormat="1" ht="21.75" customHeight="1" x14ac:dyDescent="0.15">
      <c r="A252" s="35"/>
      <c r="B252" s="141"/>
      <c r="C252" s="172" t="s">
        <v>1478</v>
      </c>
      <c r="D252" s="172" t="s">
        <v>274</v>
      </c>
      <c r="E252" s="173" t="s">
        <v>3412</v>
      </c>
      <c r="F252" s="174" t="s">
        <v>3413</v>
      </c>
      <c r="G252" s="175" t="s">
        <v>3234</v>
      </c>
      <c r="H252" s="176">
        <v>1</v>
      </c>
      <c r="I252" s="177"/>
      <c r="J252" s="176">
        <f t="shared" si="45"/>
        <v>0</v>
      </c>
      <c r="K252" s="178"/>
      <c r="L252" s="36"/>
      <c r="M252" s="179" t="s">
        <v>1</v>
      </c>
      <c r="N252" s="180" t="s">
        <v>41</v>
      </c>
      <c r="O252" s="61"/>
      <c r="P252" s="181">
        <f t="shared" si="46"/>
        <v>0</v>
      </c>
      <c r="Q252" s="181">
        <v>2.1000000000000001E-4</v>
      </c>
      <c r="R252" s="181">
        <f t="shared" si="47"/>
        <v>2.1000000000000001E-4</v>
      </c>
      <c r="S252" s="181">
        <v>0</v>
      </c>
      <c r="T252" s="182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367</v>
      </c>
      <c r="AT252" s="183" t="s">
        <v>274</v>
      </c>
      <c r="AU252" s="183" t="s">
        <v>88</v>
      </c>
      <c r="AY252" s="18" t="s">
        <v>271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88</v>
      </c>
      <c r="BK252" s="105">
        <f t="shared" si="54"/>
        <v>0</v>
      </c>
      <c r="BL252" s="18" t="s">
        <v>367</v>
      </c>
      <c r="BM252" s="183" t="s">
        <v>2048</v>
      </c>
    </row>
    <row r="253" spans="1:65" s="2" customFormat="1" ht="21.75" customHeight="1" x14ac:dyDescent="0.15">
      <c r="A253" s="35"/>
      <c r="B253" s="141"/>
      <c r="C253" s="172" t="s">
        <v>1483</v>
      </c>
      <c r="D253" s="172" t="s">
        <v>274</v>
      </c>
      <c r="E253" s="173" t="s">
        <v>3414</v>
      </c>
      <c r="F253" s="174" t="s">
        <v>3415</v>
      </c>
      <c r="G253" s="175" t="s">
        <v>3234</v>
      </c>
      <c r="H253" s="176">
        <v>1</v>
      </c>
      <c r="I253" s="177"/>
      <c r="J253" s="176">
        <f t="shared" si="45"/>
        <v>0</v>
      </c>
      <c r="K253" s="178"/>
      <c r="L253" s="36"/>
      <c r="M253" s="179" t="s">
        <v>1</v>
      </c>
      <c r="N253" s="180" t="s">
        <v>41</v>
      </c>
      <c r="O253" s="61"/>
      <c r="P253" s="181">
        <f t="shared" si="46"/>
        <v>0</v>
      </c>
      <c r="Q253" s="181">
        <v>4.0000000000000003E-5</v>
      </c>
      <c r="R253" s="181">
        <f t="shared" si="47"/>
        <v>4.0000000000000003E-5</v>
      </c>
      <c r="S253" s="181">
        <v>0</v>
      </c>
      <c r="T253" s="182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3" t="s">
        <v>367</v>
      </c>
      <c r="AT253" s="183" t="s">
        <v>274</v>
      </c>
      <c r="AU253" s="183" t="s">
        <v>88</v>
      </c>
      <c r="AY253" s="18" t="s">
        <v>271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88</v>
      </c>
      <c r="BK253" s="105">
        <f t="shared" si="54"/>
        <v>0</v>
      </c>
      <c r="BL253" s="18" t="s">
        <v>367</v>
      </c>
      <c r="BM253" s="183" t="s">
        <v>2056</v>
      </c>
    </row>
    <row r="254" spans="1:65" s="2" customFormat="1" ht="21.75" customHeight="1" x14ac:dyDescent="0.15">
      <c r="A254" s="35"/>
      <c r="B254" s="141"/>
      <c r="C254" s="172" t="s">
        <v>1491</v>
      </c>
      <c r="D254" s="172" t="s">
        <v>274</v>
      </c>
      <c r="E254" s="173" t="s">
        <v>3416</v>
      </c>
      <c r="F254" s="174" t="s">
        <v>3417</v>
      </c>
      <c r="G254" s="175" t="s">
        <v>3234</v>
      </c>
      <c r="H254" s="176">
        <v>1</v>
      </c>
      <c r="I254" s="177"/>
      <c r="J254" s="176">
        <f t="shared" si="45"/>
        <v>0</v>
      </c>
      <c r="K254" s="178"/>
      <c r="L254" s="36"/>
      <c r="M254" s="179" t="s">
        <v>1</v>
      </c>
      <c r="N254" s="180" t="s">
        <v>41</v>
      </c>
      <c r="O254" s="61"/>
      <c r="P254" s="181">
        <f t="shared" si="46"/>
        <v>0</v>
      </c>
      <c r="Q254" s="181">
        <v>6.9999999999999994E-5</v>
      </c>
      <c r="R254" s="181">
        <f t="shared" si="47"/>
        <v>6.9999999999999994E-5</v>
      </c>
      <c r="S254" s="181">
        <v>0</v>
      </c>
      <c r="T254" s="182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367</v>
      </c>
      <c r="AT254" s="183" t="s">
        <v>274</v>
      </c>
      <c r="AU254" s="183" t="s">
        <v>88</v>
      </c>
      <c r="AY254" s="18" t="s">
        <v>271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88</v>
      </c>
      <c r="BK254" s="105">
        <f t="shared" si="54"/>
        <v>0</v>
      </c>
      <c r="BL254" s="18" t="s">
        <v>367</v>
      </c>
      <c r="BM254" s="183" t="s">
        <v>2063</v>
      </c>
    </row>
    <row r="255" spans="1:65" s="2" customFormat="1" ht="21.75" customHeight="1" x14ac:dyDescent="0.15">
      <c r="A255" s="35"/>
      <c r="B255" s="141"/>
      <c r="C255" s="172" t="s">
        <v>1496</v>
      </c>
      <c r="D255" s="172" t="s">
        <v>274</v>
      </c>
      <c r="E255" s="173" t="s">
        <v>3418</v>
      </c>
      <c r="F255" s="174" t="s">
        <v>3419</v>
      </c>
      <c r="G255" s="175" t="s">
        <v>3234</v>
      </c>
      <c r="H255" s="176">
        <v>5</v>
      </c>
      <c r="I255" s="177"/>
      <c r="J255" s="176">
        <f t="shared" si="45"/>
        <v>0</v>
      </c>
      <c r="K255" s="178"/>
      <c r="L255" s="36"/>
      <c r="M255" s="179" t="s">
        <v>1</v>
      </c>
      <c r="N255" s="180" t="s">
        <v>41</v>
      </c>
      <c r="O255" s="61"/>
      <c r="P255" s="181">
        <f t="shared" si="46"/>
        <v>0</v>
      </c>
      <c r="Q255" s="181">
        <v>1.0200000000000001E-3</v>
      </c>
      <c r="R255" s="181">
        <f t="shared" si="47"/>
        <v>5.1000000000000004E-3</v>
      </c>
      <c r="S255" s="181">
        <v>0</v>
      </c>
      <c r="T255" s="182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3" t="s">
        <v>367</v>
      </c>
      <c r="AT255" s="183" t="s">
        <v>274</v>
      </c>
      <c r="AU255" s="183" t="s">
        <v>88</v>
      </c>
      <c r="AY255" s="18" t="s">
        <v>271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88</v>
      </c>
      <c r="BK255" s="105">
        <f t="shared" si="54"/>
        <v>0</v>
      </c>
      <c r="BL255" s="18" t="s">
        <v>367</v>
      </c>
      <c r="BM255" s="183" t="s">
        <v>2069</v>
      </c>
    </row>
    <row r="256" spans="1:65" s="2" customFormat="1" ht="21.75" customHeight="1" x14ac:dyDescent="0.15">
      <c r="A256" s="35"/>
      <c r="B256" s="141"/>
      <c r="C256" s="172" t="s">
        <v>1500</v>
      </c>
      <c r="D256" s="172" t="s">
        <v>274</v>
      </c>
      <c r="E256" s="173" t="s">
        <v>3420</v>
      </c>
      <c r="F256" s="174" t="s">
        <v>3421</v>
      </c>
      <c r="G256" s="175" t="s">
        <v>3234</v>
      </c>
      <c r="H256" s="176">
        <v>1</v>
      </c>
      <c r="I256" s="177"/>
      <c r="J256" s="176">
        <f t="shared" si="45"/>
        <v>0</v>
      </c>
      <c r="K256" s="178"/>
      <c r="L256" s="36"/>
      <c r="M256" s="179" t="s">
        <v>1</v>
      </c>
      <c r="N256" s="180" t="s">
        <v>41</v>
      </c>
      <c r="O256" s="61"/>
      <c r="P256" s="181">
        <f t="shared" si="46"/>
        <v>0</v>
      </c>
      <c r="Q256" s="181">
        <v>2.0200000000000001E-3</v>
      </c>
      <c r="R256" s="181">
        <f t="shared" si="47"/>
        <v>2.0200000000000001E-3</v>
      </c>
      <c r="S256" s="181">
        <v>0</v>
      </c>
      <c r="T256" s="182">
        <f t="shared" si="4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367</v>
      </c>
      <c r="AT256" s="183" t="s">
        <v>274</v>
      </c>
      <c r="AU256" s="183" t="s">
        <v>88</v>
      </c>
      <c r="AY256" s="18" t="s">
        <v>271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88</v>
      </c>
      <c r="BK256" s="105">
        <f t="shared" si="54"/>
        <v>0</v>
      </c>
      <c r="BL256" s="18" t="s">
        <v>367</v>
      </c>
      <c r="BM256" s="183" t="s">
        <v>2078</v>
      </c>
    </row>
    <row r="257" spans="1:65" s="2" customFormat="1" ht="16.5" customHeight="1" x14ac:dyDescent="0.15">
      <c r="A257" s="35"/>
      <c r="B257" s="141"/>
      <c r="C257" s="224" t="s">
        <v>1502</v>
      </c>
      <c r="D257" s="224" t="s">
        <v>1138</v>
      </c>
      <c r="E257" s="226" t="s">
        <v>3422</v>
      </c>
      <c r="F257" s="227" t="s">
        <v>3423</v>
      </c>
      <c r="G257" s="228" t="s">
        <v>3234</v>
      </c>
      <c r="H257" s="229">
        <v>5</v>
      </c>
      <c r="I257" s="230"/>
      <c r="J257" s="229">
        <f t="shared" si="45"/>
        <v>0</v>
      </c>
      <c r="K257" s="231"/>
      <c r="L257" s="232"/>
      <c r="M257" s="233" t="s">
        <v>1</v>
      </c>
      <c r="N257" s="234" t="s">
        <v>41</v>
      </c>
      <c r="O257" s="61"/>
      <c r="P257" s="181">
        <f t="shared" si="46"/>
        <v>0</v>
      </c>
      <c r="Q257" s="181">
        <v>0</v>
      </c>
      <c r="R257" s="181">
        <f t="shared" si="47"/>
        <v>0</v>
      </c>
      <c r="S257" s="181">
        <v>0</v>
      </c>
      <c r="T257" s="182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478</v>
      </c>
      <c r="AT257" s="183" t="s">
        <v>1138</v>
      </c>
      <c r="AU257" s="183" t="s">
        <v>88</v>
      </c>
      <c r="AY257" s="18" t="s">
        <v>271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88</v>
      </c>
      <c r="BK257" s="105">
        <f t="shared" si="54"/>
        <v>0</v>
      </c>
      <c r="BL257" s="18" t="s">
        <v>367</v>
      </c>
      <c r="BM257" s="183" t="s">
        <v>2114</v>
      </c>
    </row>
    <row r="258" spans="1:65" s="2" customFormat="1" ht="16.5" customHeight="1" x14ac:dyDescent="0.15">
      <c r="A258" s="35"/>
      <c r="B258" s="141"/>
      <c r="C258" s="172" t="s">
        <v>1508</v>
      </c>
      <c r="D258" s="172" t="s">
        <v>274</v>
      </c>
      <c r="E258" s="173" t="s">
        <v>3424</v>
      </c>
      <c r="F258" s="174" t="s">
        <v>3425</v>
      </c>
      <c r="G258" s="175" t="s">
        <v>3234</v>
      </c>
      <c r="H258" s="176">
        <v>10</v>
      </c>
      <c r="I258" s="177"/>
      <c r="J258" s="176">
        <f t="shared" si="45"/>
        <v>0</v>
      </c>
      <c r="K258" s="178"/>
      <c r="L258" s="36"/>
      <c r="M258" s="179" t="s">
        <v>1</v>
      </c>
      <c r="N258" s="180" t="s">
        <v>41</v>
      </c>
      <c r="O258" s="61"/>
      <c r="P258" s="181">
        <f t="shared" si="46"/>
        <v>0</v>
      </c>
      <c r="Q258" s="181">
        <v>0</v>
      </c>
      <c r="R258" s="181">
        <f t="shared" si="47"/>
        <v>0</v>
      </c>
      <c r="S258" s="181">
        <v>0</v>
      </c>
      <c r="T258" s="182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3" t="s">
        <v>367</v>
      </c>
      <c r="AT258" s="183" t="s">
        <v>274</v>
      </c>
      <c r="AU258" s="183" t="s">
        <v>88</v>
      </c>
      <c r="AY258" s="18" t="s">
        <v>271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88</v>
      </c>
      <c r="BK258" s="105">
        <f t="shared" si="54"/>
        <v>0</v>
      </c>
      <c r="BL258" s="18" t="s">
        <v>367</v>
      </c>
      <c r="BM258" s="183" t="s">
        <v>2124</v>
      </c>
    </row>
    <row r="259" spans="1:65" s="2" customFormat="1" ht="16.5" customHeight="1" x14ac:dyDescent="0.15">
      <c r="A259" s="35"/>
      <c r="B259" s="141"/>
      <c r="C259" s="172" t="s">
        <v>1513</v>
      </c>
      <c r="D259" s="172" t="s">
        <v>274</v>
      </c>
      <c r="E259" s="173" t="s">
        <v>3426</v>
      </c>
      <c r="F259" s="174" t="s">
        <v>3427</v>
      </c>
      <c r="G259" s="175" t="s">
        <v>3234</v>
      </c>
      <c r="H259" s="176">
        <v>1</v>
      </c>
      <c r="I259" s="177"/>
      <c r="J259" s="176">
        <f t="shared" si="45"/>
        <v>0</v>
      </c>
      <c r="K259" s="178"/>
      <c r="L259" s="36"/>
      <c r="M259" s="179" t="s">
        <v>1</v>
      </c>
      <c r="N259" s="180" t="s">
        <v>41</v>
      </c>
      <c r="O259" s="61"/>
      <c r="P259" s="181">
        <f t="shared" si="46"/>
        <v>0</v>
      </c>
      <c r="Q259" s="181">
        <v>0</v>
      </c>
      <c r="R259" s="181">
        <f t="shared" si="47"/>
        <v>0</v>
      </c>
      <c r="S259" s="181">
        <v>0</v>
      </c>
      <c r="T259" s="182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367</v>
      </c>
      <c r="AT259" s="183" t="s">
        <v>274</v>
      </c>
      <c r="AU259" s="183" t="s">
        <v>88</v>
      </c>
      <c r="AY259" s="18" t="s">
        <v>271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88</v>
      </c>
      <c r="BK259" s="105">
        <f t="shared" si="54"/>
        <v>0</v>
      </c>
      <c r="BL259" s="18" t="s">
        <v>367</v>
      </c>
      <c r="BM259" s="183" t="s">
        <v>2139</v>
      </c>
    </row>
    <row r="260" spans="1:65" s="2" customFormat="1" ht="16.5" customHeight="1" x14ac:dyDescent="0.15">
      <c r="A260" s="35"/>
      <c r="B260" s="141"/>
      <c r="C260" s="172" t="s">
        <v>1518</v>
      </c>
      <c r="D260" s="172" t="s">
        <v>274</v>
      </c>
      <c r="E260" s="173" t="s">
        <v>3428</v>
      </c>
      <c r="F260" s="174" t="s">
        <v>3429</v>
      </c>
      <c r="G260" s="175" t="s">
        <v>3358</v>
      </c>
      <c r="H260" s="176">
        <v>5</v>
      </c>
      <c r="I260" s="177"/>
      <c r="J260" s="176">
        <f t="shared" si="45"/>
        <v>0</v>
      </c>
      <c r="K260" s="178"/>
      <c r="L260" s="36"/>
      <c r="M260" s="179" t="s">
        <v>1</v>
      </c>
      <c r="N260" s="180" t="s">
        <v>41</v>
      </c>
      <c r="O260" s="61"/>
      <c r="P260" s="181">
        <f t="shared" si="46"/>
        <v>0</v>
      </c>
      <c r="Q260" s="181">
        <v>5.0000000000000002E-5</v>
      </c>
      <c r="R260" s="181">
        <f t="shared" si="47"/>
        <v>2.5000000000000001E-4</v>
      </c>
      <c r="S260" s="181">
        <v>0</v>
      </c>
      <c r="T260" s="182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367</v>
      </c>
      <c r="AT260" s="183" t="s">
        <v>274</v>
      </c>
      <c r="AU260" s="183" t="s">
        <v>88</v>
      </c>
      <c r="AY260" s="18" t="s">
        <v>271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88</v>
      </c>
      <c r="BK260" s="105">
        <f t="shared" si="54"/>
        <v>0</v>
      </c>
      <c r="BL260" s="18" t="s">
        <v>367</v>
      </c>
      <c r="BM260" s="183" t="s">
        <v>2150</v>
      </c>
    </row>
    <row r="261" spans="1:65" s="2" customFormat="1" ht="21.75" customHeight="1" x14ac:dyDescent="0.15">
      <c r="A261" s="35"/>
      <c r="B261" s="141"/>
      <c r="C261" s="172" t="s">
        <v>1523</v>
      </c>
      <c r="D261" s="172" t="s">
        <v>274</v>
      </c>
      <c r="E261" s="173" t="s">
        <v>3430</v>
      </c>
      <c r="F261" s="174" t="s">
        <v>3431</v>
      </c>
      <c r="G261" s="175" t="s">
        <v>3358</v>
      </c>
      <c r="H261" s="176">
        <v>5</v>
      </c>
      <c r="I261" s="177"/>
      <c r="J261" s="176">
        <f t="shared" si="45"/>
        <v>0</v>
      </c>
      <c r="K261" s="178"/>
      <c r="L261" s="36"/>
      <c r="M261" s="179" t="s">
        <v>1</v>
      </c>
      <c r="N261" s="180" t="s">
        <v>41</v>
      </c>
      <c r="O261" s="61"/>
      <c r="P261" s="181">
        <f t="shared" si="46"/>
        <v>0</v>
      </c>
      <c r="Q261" s="181">
        <v>5.8049999999999997E-2</v>
      </c>
      <c r="R261" s="181">
        <f t="shared" si="47"/>
        <v>0.29025000000000001</v>
      </c>
      <c r="S261" s="181">
        <v>0</v>
      </c>
      <c r="T261" s="182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367</v>
      </c>
      <c r="AT261" s="183" t="s">
        <v>274</v>
      </c>
      <c r="AU261" s="183" t="s">
        <v>88</v>
      </c>
      <c r="AY261" s="18" t="s">
        <v>271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88</v>
      </c>
      <c r="BK261" s="105">
        <f t="shared" si="54"/>
        <v>0</v>
      </c>
      <c r="BL261" s="18" t="s">
        <v>367</v>
      </c>
      <c r="BM261" s="183" t="s">
        <v>2158</v>
      </c>
    </row>
    <row r="262" spans="1:65" s="2" customFormat="1" ht="21.75" customHeight="1" x14ac:dyDescent="0.15">
      <c r="A262" s="35"/>
      <c r="B262" s="141"/>
      <c r="C262" s="172" t="s">
        <v>1528</v>
      </c>
      <c r="D262" s="172" t="s">
        <v>274</v>
      </c>
      <c r="E262" s="173" t="s">
        <v>3432</v>
      </c>
      <c r="F262" s="174" t="s">
        <v>3433</v>
      </c>
      <c r="G262" s="175" t="s">
        <v>319</v>
      </c>
      <c r="H262" s="176">
        <v>348</v>
      </c>
      <c r="I262" s="177"/>
      <c r="J262" s="176">
        <f t="shared" si="45"/>
        <v>0</v>
      </c>
      <c r="K262" s="178"/>
      <c r="L262" s="36"/>
      <c r="M262" s="179" t="s">
        <v>1</v>
      </c>
      <c r="N262" s="180" t="s">
        <v>41</v>
      </c>
      <c r="O262" s="61"/>
      <c r="P262" s="181">
        <f t="shared" si="46"/>
        <v>0</v>
      </c>
      <c r="Q262" s="181">
        <v>1.7000000000000001E-4</v>
      </c>
      <c r="R262" s="181">
        <f t="shared" si="47"/>
        <v>5.9160000000000004E-2</v>
      </c>
      <c r="S262" s="181">
        <v>0</v>
      </c>
      <c r="T262" s="182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367</v>
      </c>
      <c r="AT262" s="183" t="s">
        <v>274</v>
      </c>
      <c r="AU262" s="183" t="s">
        <v>88</v>
      </c>
      <c r="AY262" s="18" t="s">
        <v>271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88</v>
      </c>
      <c r="BK262" s="105">
        <f t="shared" si="54"/>
        <v>0</v>
      </c>
      <c r="BL262" s="18" t="s">
        <v>367</v>
      </c>
      <c r="BM262" s="183" t="s">
        <v>2166</v>
      </c>
    </row>
    <row r="263" spans="1:65" s="2" customFormat="1" ht="21.75" customHeight="1" x14ac:dyDescent="0.15">
      <c r="A263" s="35"/>
      <c r="B263" s="141"/>
      <c r="C263" s="172" t="s">
        <v>1533</v>
      </c>
      <c r="D263" s="172" t="s">
        <v>274</v>
      </c>
      <c r="E263" s="173" t="s">
        <v>3434</v>
      </c>
      <c r="F263" s="174" t="s">
        <v>3435</v>
      </c>
      <c r="G263" s="175" t="s">
        <v>319</v>
      </c>
      <c r="H263" s="176">
        <v>348</v>
      </c>
      <c r="I263" s="177"/>
      <c r="J263" s="176">
        <f t="shared" si="45"/>
        <v>0</v>
      </c>
      <c r="K263" s="178"/>
      <c r="L263" s="36"/>
      <c r="M263" s="179" t="s">
        <v>1</v>
      </c>
      <c r="N263" s="180" t="s">
        <v>41</v>
      </c>
      <c r="O263" s="61"/>
      <c r="P263" s="181">
        <f t="shared" si="46"/>
        <v>0</v>
      </c>
      <c r="Q263" s="181">
        <v>0</v>
      </c>
      <c r="R263" s="181">
        <f t="shared" si="47"/>
        <v>0</v>
      </c>
      <c r="S263" s="181">
        <v>0</v>
      </c>
      <c r="T263" s="182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3" t="s">
        <v>367</v>
      </c>
      <c r="AT263" s="183" t="s">
        <v>274</v>
      </c>
      <c r="AU263" s="183" t="s">
        <v>88</v>
      </c>
      <c r="AY263" s="18" t="s">
        <v>271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88</v>
      </c>
      <c r="BK263" s="105">
        <f t="shared" si="54"/>
        <v>0</v>
      </c>
      <c r="BL263" s="18" t="s">
        <v>367</v>
      </c>
      <c r="BM263" s="183" t="s">
        <v>2176</v>
      </c>
    </row>
    <row r="264" spans="1:65" s="2" customFormat="1" ht="21.75" customHeight="1" x14ac:dyDescent="0.15">
      <c r="A264" s="35"/>
      <c r="B264" s="141"/>
      <c r="C264" s="172" t="s">
        <v>1538</v>
      </c>
      <c r="D264" s="172" t="s">
        <v>274</v>
      </c>
      <c r="E264" s="173" t="s">
        <v>3436</v>
      </c>
      <c r="F264" s="174" t="s">
        <v>3437</v>
      </c>
      <c r="G264" s="175" t="s">
        <v>412</v>
      </c>
      <c r="H264" s="176">
        <v>0.55000000000000004</v>
      </c>
      <c r="I264" s="177"/>
      <c r="J264" s="176">
        <f t="shared" si="45"/>
        <v>0</v>
      </c>
      <c r="K264" s="178"/>
      <c r="L264" s="36"/>
      <c r="M264" s="179" t="s">
        <v>1</v>
      </c>
      <c r="N264" s="180" t="s">
        <v>41</v>
      </c>
      <c r="O264" s="61"/>
      <c r="P264" s="181">
        <f t="shared" si="46"/>
        <v>0</v>
      </c>
      <c r="Q264" s="181">
        <v>0</v>
      </c>
      <c r="R264" s="181">
        <f t="shared" si="47"/>
        <v>0</v>
      </c>
      <c r="S264" s="181">
        <v>0</v>
      </c>
      <c r="T264" s="182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367</v>
      </c>
      <c r="AT264" s="183" t="s">
        <v>274</v>
      </c>
      <c r="AU264" s="183" t="s">
        <v>88</v>
      </c>
      <c r="AY264" s="18" t="s">
        <v>271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88</v>
      </c>
      <c r="BK264" s="105">
        <f t="shared" si="54"/>
        <v>0</v>
      </c>
      <c r="BL264" s="18" t="s">
        <v>367</v>
      </c>
      <c r="BM264" s="183" t="s">
        <v>2186</v>
      </c>
    </row>
    <row r="265" spans="1:65" s="2" customFormat="1" ht="16.5" customHeight="1" x14ac:dyDescent="0.15">
      <c r="A265" s="35"/>
      <c r="B265" s="141"/>
      <c r="C265" s="224" t="s">
        <v>1542</v>
      </c>
      <c r="D265" s="224" t="s">
        <v>1138</v>
      </c>
      <c r="E265" s="226" t="s">
        <v>3438</v>
      </c>
      <c r="F265" s="227" t="s">
        <v>3439</v>
      </c>
      <c r="G265" s="228" t="s">
        <v>3234</v>
      </c>
      <c r="H265" s="229">
        <v>1</v>
      </c>
      <c r="I265" s="230"/>
      <c r="J265" s="229">
        <f t="shared" si="45"/>
        <v>0</v>
      </c>
      <c r="K265" s="231"/>
      <c r="L265" s="232"/>
      <c r="M265" s="233" t="s">
        <v>1</v>
      </c>
      <c r="N265" s="234" t="s">
        <v>41</v>
      </c>
      <c r="O265" s="61"/>
      <c r="P265" s="181">
        <f t="shared" si="46"/>
        <v>0</v>
      </c>
      <c r="Q265" s="181">
        <v>2.7200000000000002E-3</v>
      </c>
      <c r="R265" s="181">
        <f t="shared" si="47"/>
        <v>2.7200000000000002E-3</v>
      </c>
      <c r="S265" s="181">
        <v>0</v>
      </c>
      <c r="T265" s="182">
        <f t="shared" si="4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478</v>
      </c>
      <c r="AT265" s="183" t="s">
        <v>1138</v>
      </c>
      <c r="AU265" s="183" t="s">
        <v>88</v>
      </c>
      <c r="AY265" s="18" t="s">
        <v>271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88</v>
      </c>
      <c r="BK265" s="105">
        <f t="shared" si="54"/>
        <v>0</v>
      </c>
      <c r="BL265" s="18" t="s">
        <v>367</v>
      </c>
      <c r="BM265" s="183" t="s">
        <v>2192</v>
      </c>
    </row>
    <row r="266" spans="1:65" s="12" customFormat="1" ht="22.9" customHeight="1" x14ac:dyDescent="0.15">
      <c r="B266" s="159"/>
      <c r="D266" s="160" t="s">
        <v>74</v>
      </c>
      <c r="E266" s="170" t="s">
        <v>471</v>
      </c>
      <c r="F266" s="170" t="s">
        <v>3440</v>
      </c>
      <c r="I266" s="162"/>
      <c r="J266" s="171">
        <f>BK266</f>
        <v>0</v>
      </c>
      <c r="L266" s="159"/>
      <c r="M266" s="164"/>
      <c r="N266" s="165"/>
      <c r="O266" s="165"/>
      <c r="P266" s="166">
        <f>SUM(P267:P313)</f>
        <v>0</v>
      </c>
      <c r="Q266" s="165"/>
      <c r="R266" s="166">
        <f>SUM(R267:R313)</f>
        <v>0.28403000000000012</v>
      </c>
      <c r="S266" s="165"/>
      <c r="T266" s="167">
        <f>SUM(T267:T313)</f>
        <v>0</v>
      </c>
      <c r="AR266" s="160" t="s">
        <v>88</v>
      </c>
      <c r="AT266" s="168" t="s">
        <v>74</v>
      </c>
      <c r="AU266" s="168" t="s">
        <v>82</v>
      </c>
      <c r="AY266" s="160" t="s">
        <v>271</v>
      </c>
      <c r="BK266" s="169">
        <f>SUM(BK267:BK313)</f>
        <v>0</v>
      </c>
    </row>
    <row r="267" spans="1:65" s="2" customFormat="1" ht="16.5" customHeight="1" x14ac:dyDescent="0.15">
      <c r="A267" s="35"/>
      <c r="B267" s="141"/>
      <c r="C267" s="172" t="s">
        <v>1546</v>
      </c>
      <c r="D267" s="172" t="s">
        <v>274</v>
      </c>
      <c r="E267" s="173" t="s">
        <v>3441</v>
      </c>
      <c r="F267" s="174" t="s">
        <v>3442</v>
      </c>
      <c r="G267" s="175" t="s">
        <v>3234</v>
      </c>
      <c r="H267" s="176">
        <v>6</v>
      </c>
      <c r="I267" s="177"/>
      <c r="J267" s="176">
        <f t="shared" ref="J267:J313" si="55">ROUND(I267*H267,2)</f>
        <v>0</v>
      </c>
      <c r="K267" s="178"/>
      <c r="L267" s="36"/>
      <c r="M267" s="179" t="s">
        <v>1</v>
      </c>
      <c r="N267" s="180" t="s">
        <v>41</v>
      </c>
      <c r="O267" s="61"/>
      <c r="P267" s="181">
        <f t="shared" ref="P267:P313" si="56">O267*H267</f>
        <v>0</v>
      </c>
      <c r="Q267" s="181">
        <v>0</v>
      </c>
      <c r="R267" s="181">
        <f t="shared" ref="R267:R313" si="57">Q267*H267</f>
        <v>0</v>
      </c>
      <c r="S267" s="181">
        <v>0</v>
      </c>
      <c r="T267" s="182">
        <f t="shared" ref="T267:T313" si="58"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367</v>
      </c>
      <c r="AT267" s="183" t="s">
        <v>274</v>
      </c>
      <c r="AU267" s="183" t="s">
        <v>88</v>
      </c>
      <c r="AY267" s="18" t="s">
        <v>271</v>
      </c>
      <c r="BE267" s="105">
        <f t="shared" ref="BE267:BE313" si="59">IF(N267="základná",J267,0)</f>
        <v>0</v>
      </c>
      <c r="BF267" s="105">
        <f t="shared" ref="BF267:BF313" si="60">IF(N267="znížená",J267,0)</f>
        <v>0</v>
      </c>
      <c r="BG267" s="105">
        <f t="shared" ref="BG267:BG313" si="61">IF(N267="zákl. prenesená",J267,0)</f>
        <v>0</v>
      </c>
      <c r="BH267" s="105">
        <f t="shared" ref="BH267:BH313" si="62">IF(N267="zníž. prenesená",J267,0)</f>
        <v>0</v>
      </c>
      <c r="BI267" s="105">
        <f t="shared" ref="BI267:BI313" si="63">IF(N267="nulová",J267,0)</f>
        <v>0</v>
      </c>
      <c r="BJ267" s="18" t="s">
        <v>88</v>
      </c>
      <c r="BK267" s="105">
        <f t="shared" ref="BK267:BK313" si="64">ROUND(I267*H267,2)</f>
        <v>0</v>
      </c>
      <c r="BL267" s="18" t="s">
        <v>367</v>
      </c>
      <c r="BM267" s="183" t="s">
        <v>2200</v>
      </c>
    </row>
    <row r="268" spans="1:65" s="2" customFormat="1" ht="21.75" customHeight="1" x14ac:dyDescent="0.15">
      <c r="A268" s="35"/>
      <c r="B268" s="141"/>
      <c r="C268" s="172" t="s">
        <v>1553</v>
      </c>
      <c r="D268" s="172" t="s">
        <v>274</v>
      </c>
      <c r="E268" s="173" t="s">
        <v>3443</v>
      </c>
      <c r="F268" s="174" t="s">
        <v>3444</v>
      </c>
      <c r="G268" s="175" t="s">
        <v>3358</v>
      </c>
      <c r="H268" s="176">
        <v>6</v>
      </c>
      <c r="I268" s="177"/>
      <c r="J268" s="176">
        <f t="shared" si="55"/>
        <v>0</v>
      </c>
      <c r="K268" s="178"/>
      <c r="L268" s="36"/>
      <c r="M268" s="179" t="s">
        <v>1</v>
      </c>
      <c r="N268" s="180" t="s">
        <v>41</v>
      </c>
      <c r="O268" s="61"/>
      <c r="P268" s="181">
        <f t="shared" si="56"/>
        <v>0</v>
      </c>
      <c r="Q268" s="181">
        <v>0</v>
      </c>
      <c r="R268" s="181">
        <f t="shared" si="57"/>
        <v>0</v>
      </c>
      <c r="S268" s="181">
        <v>0</v>
      </c>
      <c r="T268" s="182">
        <f t="shared" si="5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367</v>
      </c>
      <c r="AT268" s="183" t="s">
        <v>274</v>
      </c>
      <c r="AU268" s="183" t="s">
        <v>88</v>
      </c>
      <c r="AY268" s="18" t="s">
        <v>271</v>
      </c>
      <c r="BE268" s="105">
        <f t="shared" si="59"/>
        <v>0</v>
      </c>
      <c r="BF268" s="105">
        <f t="shared" si="60"/>
        <v>0</v>
      </c>
      <c r="BG268" s="105">
        <f t="shared" si="61"/>
        <v>0</v>
      </c>
      <c r="BH268" s="105">
        <f t="shared" si="62"/>
        <v>0</v>
      </c>
      <c r="BI268" s="105">
        <f t="shared" si="63"/>
        <v>0</v>
      </c>
      <c r="BJ268" s="18" t="s">
        <v>88</v>
      </c>
      <c r="BK268" s="105">
        <f t="shared" si="64"/>
        <v>0</v>
      </c>
      <c r="BL268" s="18" t="s">
        <v>367</v>
      </c>
      <c r="BM268" s="183" t="s">
        <v>2208</v>
      </c>
    </row>
    <row r="269" spans="1:65" s="2" customFormat="1" ht="16.5" customHeight="1" x14ac:dyDescent="0.15">
      <c r="A269" s="35"/>
      <c r="B269" s="141"/>
      <c r="C269" s="172" t="s">
        <v>1557</v>
      </c>
      <c r="D269" s="172" t="s">
        <v>274</v>
      </c>
      <c r="E269" s="173" t="s">
        <v>3445</v>
      </c>
      <c r="F269" s="174" t="s">
        <v>3446</v>
      </c>
      <c r="G269" s="175" t="s">
        <v>3234</v>
      </c>
      <c r="H269" s="176">
        <v>6</v>
      </c>
      <c r="I269" s="177"/>
      <c r="J269" s="176">
        <f t="shared" si="55"/>
        <v>0</v>
      </c>
      <c r="K269" s="178"/>
      <c r="L269" s="36"/>
      <c r="M269" s="179" t="s">
        <v>1</v>
      </c>
      <c r="N269" s="180" t="s">
        <v>41</v>
      </c>
      <c r="O269" s="61"/>
      <c r="P269" s="181">
        <f t="shared" si="56"/>
        <v>0</v>
      </c>
      <c r="Q269" s="181">
        <v>1.8699999999999999E-3</v>
      </c>
      <c r="R269" s="181">
        <f t="shared" si="57"/>
        <v>1.1219999999999999E-2</v>
      </c>
      <c r="S269" s="181">
        <v>0</v>
      </c>
      <c r="T269" s="182">
        <f t="shared" si="5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367</v>
      </c>
      <c r="AT269" s="183" t="s">
        <v>274</v>
      </c>
      <c r="AU269" s="183" t="s">
        <v>88</v>
      </c>
      <c r="AY269" s="18" t="s">
        <v>271</v>
      </c>
      <c r="BE269" s="105">
        <f t="shared" si="59"/>
        <v>0</v>
      </c>
      <c r="BF269" s="105">
        <f t="shared" si="60"/>
        <v>0</v>
      </c>
      <c r="BG269" s="105">
        <f t="shared" si="61"/>
        <v>0</v>
      </c>
      <c r="BH269" s="105">
        <f t="shared" si="62"/>
        <v>0</v>
      </c>
      <c r="BI269" s="105">
        <f t="shared" si="63"/>
        <v>0</v>
      </c>
      <c r="BJ269" s="18" t="s">
        <v>88</v>
      </c>
      <c r="BK269" s="105">
        <f t="shared" si="64"/>
        <v>0</v>
      </c>
      <c r="BL269" s="18" t="s">
        <v>367</v>
      </c>
      <c r="BM269" s="183" t="s">
        <v>2216</v>
      </c>
    </row>
    <row r="270" spans="1:65" s="2" customFormat="1" ht="21.75" customHeight="1" x14ac:dyDescent="0.15">
      <c r="A270" s="35"/>
      <c r="B270" s="141"/>
      <c r="C270" s="172" t="s">
        <v>1567</v>
      </c>
      <c r="D270" s="172" t="s">
        <v>274</v>
      </c>
      <c r="E270" s="173" t="s">
        <v>3447</v>
      </c>
      <c r="F270" s="174" t="s">
        <v>3448</v>
      </c>
      <c r="G270" s="175" t="s">
        <v>3234</v>
      </c>
      <c r="H270" s="176">
        <v>5</v>
      </c>
      <c r="I270" s="177"/>
      <c r="J270" s="176">
        <f t="shared" si="55"/>
        <v>0</v>
      </c>
      <c r="K270" s="178"/>
      <c r="L270" s="36"/>
      <c r="M270" s="179" t="s">
        <v>1</v>
      </c>
      <c r="N270" s="180" t="s">
        <v>41</v>
      </c>
      <c r="O270" s="61"/>
      <c r="P270" s="181">
        <f t="shared" si="56"/>
        <v>0</v>
      </c>
      <c r="Q270" s="181">
        <v>1.8699999999999999E-3</v>
      </c>
      <c r="R270" s="181">
        <f t="shared" si="57"/>
        <v>9.3499999999999989E-3</v>
      </c>
      <c r="S270" s="181">
        <v>0</v>
      </c>
      <c r="T270" s="182">
        <f t="shared" si="5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367</v>
      </c>
      <c r="AT270" s="183" t="s">
        <v>274</v>
      </c>
      <c r="AU270" s="183" t="s">
        <v>88</v>
      </c>
      <c r="AY270" s="18" t="s">
        <v>271</v>
      </c>
      <c r="BE270" s="105">
        <f t="shared" si="59"/>
        <v>0</v>
      </c>
      <c r="BF270" s="105">
        <f t="shared" si="60"/>
        <v>0</v>
      </c>
      <c r="BG270" s="105">
        <f t="shared" si="61"/>
        <v>0</v>
      </c>
      <c r="BH270" s="105">
        <f t="shared" si="62"/>
        <v>0</v>
      </c>
      <c r="BI270" s="105">
        <f t="shared" si="63"/>
        <v>0</v>
      </c>
      <c r="BJ270" s="18" t="s">
        <v>88</v>
      </c>
      <c r="BK270" s="105">
        <f t="shared" si="64"/>
        <v>0</v>
      </c>
      <c r="BL270" s="18" t="s">
        <v>367</v>
      </c>
      <c r="BM270" s="183" t="s">
        <v>2224</v>
      </c>
    </row>
    <row r="271" spans="1:65" s="2" customFormat="1" ht="16.5" customHeight="1" x14ac:dyDescent="0.15">
      <c r="A271" s="35"/>
      <c r="B271" s="141"/>
      <c r="C271" s="224" t="s">
        <v>1572</v>
      </c>
      <c r="D271" s="224" t="s">
        <v>1138</v>
      </c>
      <c r="E271" s="226" t="s">
        <v>3449</v>
      </c>
      <c r="F271" s="227" t="s">
        <v>3450</v>
      </c>
      <c r="G271" s="228" t="s">
        <v>3234</v>
      </c>
      <c r="H271" s="229">
        <v>6</v>
      </c>
      <c r="I271" s="230"/>
      <c r="J271" s="229">
        <f t="shared" si="55"/>
        <v>0</v>
      </c>
      <c r="K271" s="231"/>
      <c r="L271" s="232"/>
      <c r="M271" s="233" t="s">
        <v>1</v>
      </c>
      <c r="N271" s="234" t="s">
        <v>41</v>
      </c>
      <c r="O271" s="61"/>
      <c r="P271" s="181">
        <f t="shared" si="56"/>
        <v>0</v>
      </c>
      <c r="Q271" s="181">
        <v>0</v>
      </c>
      <c r="R271" s="181">
        <f t="shared" si="57"/>
        <v>0</v>
      </c>
      <c r="S271" s="181">
        <v>0</v>
      </c>
      <c r="T271" s="182">
        <f t="shared" si="5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3" t="s">
        <v>478</v>
      </c>
      <c r="AT271" s="183" t="s">
        <v>1138</v>
      </c>
      <c r="AU271" s="183" t="s">
        <v>88</v>
      </c>
      <c r="AY271" s="18" t="s">
        <v>271</v>
      </c>
      <c r="BE271" s="105">
        <f t="shared" si="59"/>
        <v>0</v>
      </c>
      <c r="BF271" s="105">
        <f t="shared" si="60"/>
        <v>0</v>
      </c>
      <c r="BG271" s="105">
        <f t="shared" si="61"/>
        <v>0</v>
      </c>
      <c r="BH271" s="105">
        <f t="shared" si="62"/>
        <v>0</v>
      </c>
      <c r="BI271" s="105">
        <f t="shared" si="63"/>
        <v>0</v>
      </c>
      <c r="BJ271" s="18" t="s">
        <v>88</v>
      </c>
      <c r="BK271" s="105">
        <f t="shared" si="64"/>
        <v>0</v>
      </c>
      <c r="BL271" s="18" t="s">
        <v>367</v>
      </c>
      <c r="BM271" s="183" t="s">
        <v>2232</v>
      </c>
    </row>
    <row r="272" spans="1:65" s="2" customFormat="1" ht="16.5" customHeight="1" x14ac:dyDescent="0.15">
      <c r="A272" s="35"/>
      <c r="B272" s="141"/>
      <c r="C272" s="224" t="s">
        <v>1578</v>
      </c>
      <c r="D272" s="224" t="s">
        <v>1138</v>
      </c>
      <c r="E272" s="226" t="s">
        <v>3451</v>
      </c>
      <c r="F272" s="227" t="s">
        <v>3452</v>
      </c>
      <c r="G272" s="228" t="s">
        <v>3234</v>
      </c>
      <c r="H272" s="229">
        <v>6</v>
      </c>
      <c r="I272" s="230"/>
      <c r="J272" s="229">
        <f t="shared" si="55"/>
        <v>0</v>
      </c>
      <c r="K272" s="231"/>
      <c r="L272" s="232"/>
      <c r="M272" s="233" t="s">
        <v>1</v>
      </c>
      <c r="N272" s="234" t="s">
        <v>41</v>
      </c>
      <c r="O272" s="61"/>
      <c r="P272" s="181">
        <f t="shared" si="56"/>
        <v>0</v>
      </c>
      <c r="Q272" s="181">
        <v>0</v>
      </c>
      <c r="R272" s="181">
        <f t="shared" si="57"/>
        <v>0</v>
      </c>
      <c r="S272" s="181">
        <v>0</v>
      </c>
      <c r="T272" s="182">
        <f t="shared" si="5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478</v>
      </c>
      <c r="AT272" s="183" t="s">
        <v>1138</v>
      </c>
      <c r="AU272" s="183" t="s">
        <v>88</v>
      </c>
      <c r="AY272" s="18" t="s">
        <v>271</v>
      </c>
      <c r="BE272" s="105">
        <f t="shared" si="59"/>
        <v>0</v>
      </c>
      <c r="BF272" s="105">
        <f t="shared" si="60"/>
        <v>0</v>
      </c>
      <c r="BG272" s="105">
        <f t="shared" si="61"/>
        <v>0</v>
      </c>
      <c r="BH272" s="105">
        <f t="shared" si="62"/>
        <v>0</v>
      </c>
      <c r="BI272" s="105">
        <f t="shared" si="63"/>
        <v>0</v>
      </c>
      <c r="BJ272" s="18" t="s">
        <v>88</v>
      </c>
      <c r="BK272" s="105">
        <f t="shared" si="64"/>
        <v>0</v>
      </c>
      <c r="BL272" s="18" t="s">
        <v>367</v>
      </c>
      <c r="BM272" s="183" t="s">
        <v>2271</v>
      </c>
    </row>
    <row r="273" spans="1:65" s="2" customFormat="1" ht="21.75" customHeight="1" x14ac:dyDescent="0.15">
      <c r="A273" s="35"/>
      <c r="B273" s="141"/>
      <c r="C273" s="172" t="s">
        <v>1583</v>
      </c>
      <c r="D273" s="172" t="s">
        <v>274</v>
      </c>
      <c r="E273" s="173" t="s">
        <v>5580</v>
      </c>
      <c r="F273" s="174" t="s">
        <v>5581</v>
      </c>
      <c r="G273" s="175" t="s">
        <v>3234</v>
      </c>
      <c r="H273" s="176">
        <v>1</v>
      </c>
      <c r="I273" s="177"/>
      <c r="J273" s="176">
        <f t="shared" si="55"/>
        <v>0</v>
      </c>
      <c r="K273" s="178"/>
      <c r="L273" s="36"/>
      <c r="M273" s="179" t="s">
        <v>1</v>
      </c>
      <c r="N273" s="180" t="s">
        <v>41</v>
      </c>
      <c r="O273" s="61"/>
      <c r="P273" s="181">
        <f t="shared" si="56"/>
        <v>0</v>
      </c>
      <c r="Q273" s="181">
        <v>1.8699999999999999E-3</v>
      </c>
      <c r="R273" s="181">
        <f t="shared" si="57"/>
        <v>1.8699999999999999E-3</v>
      </c>
      <c r="S273" s="181">
        <v>0</v>
      </c>
      <c r="T273" s="182">
        <f t="shared" si="5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367</v>
      </c>
      <c r="AT273" s="183" t="s">
        <v>274</v>
      </c>
      <c r="AU273" s="183" t="s">
        <v>88</v>
      </c>
      <c r="AY273" s="18" t="s">
        <v>271</v>
      </c>
      <c r="BE273" s="105">
        <f t="shared" si="59"/>
        <v>0</v>
      </c>
      <c r="BF273" s="105">
        <f t="shared" si="60"/>
        <v>0</v>
      </c>
      <c r="BG273" s="105">
        <f t="shared" si="61"/>
        <v>0</v>
      </c>
      <c r="BH273" s="105">
        <f t="shared" si="62"/>
        <v>0</v>
      </c>
      <c r="BI273" s="105">
        <f t="shared" si="63"/>
        <v>0</v>
      </c>
      <c r="BJ273" s="18" t="s">
        <v>88</v>
      </c>
      <c r="BK273" s="105">
        <f t="shared" si="64"/>
        <v>0</v>
      </c>
      <c r="BL273" s="18" t="s">
        <v>367</v>
      </c>
      <c r="BM273" s="183" t="s">
        <v>2319</v>
      </c>
    </row>
    <row r="274" spans="1:65" s="2" customFormat="1" ht="16.5" customHeight="1" x14ac:dyDescent="0.15">
      <c r="A274" s="35"/>
      <c r="B274" s="141"/>
      <c r="C274" s="172" t="s">
        <v>1588</v>
      </c>
      <c r="D274" s="172" t="s">
        <v>274</v>
      </c>
      <c r="E274" s="173" t="s">
        <v>3453</v>
      </c>
      <c r="F274" s="174" t="s">
        <v>3454</v>
      </c>
      <c r="G274" s="175" t="s">
        <v>3234</v>
      </c>
      <c r="H274" s="176">
        <v>6</v>
      </c>
      <c r="I274" s="177"/>
      <c r="J274" s="176">
        <f t="shared" si="55"/>
        <v>0</v>
      </c>
      <c r="K274" s="178"/>
      <c r="L274" s="36"/>
      <c r="M274" s="179" t="s">
        <v>1</v>
      </c>
      <c r="N274" s="180" t="s">
        <v>41</v>
      </c>
      <c r="O274" s="61"/>
      <c r="P274" s="181">
        <f t="shared" si="56"/>
        <v>0</v>
      </c>
      <c r="Q274" s="181">
        <v>1.8699999999999999E-3</v>
      </c>
      <c r="R274" s="181">
        <f t="shared" si="57"/>
        <v>1.1219999999999999E-2</v>
      </c>
      <c r="S274" s="181">
        <v>0</v>
      </c>
      <c r="T274" s="182">
        <f t="shared" si="5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367</v>
      </c>
      <c r="AT274" s="183" t="s">
        <v>274</v>
      </c>
      <c r="AU274" s="183" t="s">
        <v>88</v>
      </c>
      <c r="AY274" s="18" t="s">
        <v>271</v>
      </c>
      <c r="BE274" s="105">
        <f t="shared" si="59"/>
        <v>0</v>
      </c>
      <c r="BF274" s="105">
        <f t="shared" si="60"/>
        <v>0</v>
      </c>
      <c r="BG274" s="105">
        <f t="shared" si="61"/>
        <v>0</v>
      </c>
      <c r="BH274" s="105">
        <f t="shared" si="62"/>
        <v>0</v>
      </c>
      <c r="BI274" s="105">
        <f t="shared" si="63"/>
        <v>0</v>
      </c>
      <c r="BJ274" s="18" t="s">
        <v>88</v>
      </c>
      <c r="BK274" s="105">
        <f t="shared" si="64"/>
        <v>0</v>
      </c>
      <c r="BL274" s="18" t="s">
        <v>367</v>
      </c>
      <c r="BM274" s="183" t="s">
        <v>2332</v>
      </c>
    </row>
    <row r="275" spans="1:65" s="2" customFormat="1" ht="21.75" customHeight="1" x14ac:dyDescent="0.15">
      <c r="A275" s="35"/>
      <c r="B275" s="141"/>
      <c r="C275" s="172" t="s">
        <v>1592</v>
      </c>
      <c r="D275" s="172" t="s">
        <v>274</v>
      </c>
      <c r="E275" s="173" t="s">
        <v>3455</v>
      </c>
      <c r="F275" s="174" t="s">
        <v>3456</v>
      </c>
      <c r="G275" s="175" t="s">
        <v>3234</v>
      </c>
      <c r="H275" s="176">
        <v>9</v>
      </c>
      <c r="I275" s="177"/>
      <c r="J275" s="176">
        <f t="shared" si="55"/>
        <v>0</v>
      </c>
      <c r="K275" s="178"/>
      <c r="L275" s="36"/>
      <c r="M275" s="179" t="s">
        <v>1</v>
      </c>
      <c r="N275" s="180" t="s">
        <v>41</v>
      </c>
      <c r="O275" s="61"/>
      <c r="P275" s="181">
        <f t="shared" si="56"/>
        <v>0</v>
      </c>
      <c r="Q275" s="181">
        <v>2.9999999999999997E-4</v>
      </c>
      <c r="R275" s="181">
        <f t="shared" si="57"/>
        <v>2.6999999999999997E-3</v>
      </c>
      <c r="S275" s="181">
        <v>0</v>
      </c>
      <c r="T275" s="182">
        <f t="shared" si="5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367</v>
      </c>
      <c r="AT275" s="183" t="s">
        <v>274</v>
      </c>
      <c r="AU275" s="183" t="s">
        <v>88</v>
      </c>
      <c r="AY275" s="18" t="s">
        <v>271</v>
      </c>
      <c r="BE275" s="105">
        <f t="shared" si="59"/>
        <v>0</v>
      </c>
      <c r="BF275" s="105">
        <f t="shared" si="60"/>
        <v>0</v>
      </c>
      <c r="BG275" s="105">
        <f t="shared" si="61"/>
        <v>0</v>
      </c>
      <c r="BH275" s="105">
        <f t="shared" si="62"/>
        <v>0</v>
      </c>
      <c r="BI275" s="105">
        <f t="shared" si="63"/>
        <v>0</v>
      </c>
      <c r="BJ275" s="18" t="s">
        <v>88</v>
      </c>
      <c r="BK275" s="105">
        <f t="shared" si="64"/>
        <v>0</v>
      </c>
      <c r="BL275" s="18" t="s">
        <v>367</v>
      </c>
      <c r="BM275" s="183" t="s">
        <v>2345</v>
      </c>
    </row>
    <row r="276" spans="1:65" s="2" customFormat="1" ht="16.5" customHeight="1" x14ac:dyDescent="0.15">
      <c r="A276" s="35"/>
      <c r="B276" s="141"/>
      <c r="C276" s="172" t="s">
        <v>1597</v>
      </c>
      <c r="D276" s="172" t="s">
        <v>274</v>
      </c>
      <c r="E276" s="173" t="s">
        <v>3457</v>
      </c>
      <c r="F276" s="174" t="s">
        <v>3458</v>
      </c>
      <c r="G276" s="175" t="s">
        <v>3234</v>
      </c>
      <c r="H276" s="176">
        <v>3</v>
      </c>
      <c r="I276" s="177"/>
      <c r="J276" s="176">
        <f t="shared" si="55"/>
        <v>0</v>
      </c>
      <c r="K276" s="178"/>
      <c r="L276" s="36"/>
      <c r="M276" s="179" t="s">
        <v>1</v>
      </c>
      <c r="N276" s="180" t="s">
        <v>41</v>
      </c>
      <c r="O276" s="61"/>
      <c r="P276" s="181">
        <f t="shared" si="56"/>
        <v>0</v>
      </c>
      <c r="Q276" s="181">
        <v>0</v>
      </c>
      <c r="R276" s="181">
        <f t="shared" si="57"/>
        <v>0</v>
      </c>
      <c r="S276" s="181">
        <v>0</v>
      </c>
      <c r="T276" s="182">
        <f t="shared" si="5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367</v>
      </c>
      <c r="AT276" s="183" t="s">
        <v>274</v>
      </c>
      <c r="AU276" s="183" t="s">
        <v>88</v>
      </c>
      <c r="AY276" s="18" t="s">
        <v>271</v>
      </c>
      <c r="BE276" s="105">
        <f t="shared" si="59"/>
        <v>0</v>
      </c>
      <c r="BF276" s="105">
        <f t="shared" si="60"/>
        <v>0</v>
      </c>
      <c r="BG276" s="105">
        <f t="shared" si="61"/>
        <v>0</v>
      </c>
      <c r="BH276" s="105">
        <f t="shared" si="62"/>
        <v>0</v>
      </c>
      <c r="BI276" s="105">
        <f t="shared" si="63"/>
        <v>0</v>
      </c>
      <c r="BJ276" s="18" t="s">
        <v>88</v>
      </c>
      <c r="BK276" s="105">
        <f t="shared" si="64"/>
        <v>0</v>
      </c>
      <c r="BL276" s="18" t="s">
        <v>367</v>
      </c>
      <c r="BM276" s="183" t="s">
        <v>2355</v>
      </c>
    </row>
    <row r="277" spans="1:65" s="2" customFormat="1" ht="21.75" customHeight="1" x14ac:dyDescent="0.15">
      <c r="A277" s="35"/>
      <c r="B277" s="141"/>
      <c r="C277" s="172" t="s">
        <v>1602</v>
      </c>
      <c r="D277" s="172" t="s">
        <v>274</v>
      </c>
      <c r="E277" s="173" t="s">
        <v>3459</v>
      </c>
      <c r="F277" s="174" t="s">
        <v>3460</v>
      </c>
      <c r="G277" s="175" t="s">
        <v>3358</v>
      </c>
      <c r="H277" s="176">
        <v>3</v>
      </c>
      <c r="I277" s="177"/>
      <c r="J277" s="176">
        <f t="shared" si="55"/>
        <v>0</v>
      </c>
      <c r="K277" s="178"/>
      <c r="L277" s="36"/>
      <c r="M277" s="179" t="s">
        <v>1</v>
      </c>
      <c r="N277" s="180" t="s">
        <v>41</v>
      </c>
      <c r="O277" s="61"/>
      <c r="P277" s="181">
        <f t="shared" si="56"/>
        <v>0</v>
      </c>
      <c r="Q277" s="181">
        <v>0</v>
      </c>
      <c r="R277" s="181">
        <f t="shared" si="57"/>
        <v>0</v>
      </c>
      <c r="S277" s="181">
        <v>0</v>
      </c>
      <c r="T277" s="182">
        <f t="shared" si="5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367</v>
      </c>
      <c r="AT277" s="183" t="s">
        <v>274</v>
      </c>
      <c r="AU277" s="183" t="s">
        <v>88</v>
      </c>
      <c r="AY277" s="18" t="s">
        <v>271</v>
      </c>
      <c r="BE277" s="105">
        <f t="shared" si="59"/>
        <v>0</v>
      </c>
      <c r="BF277" s="105">
        <f t="shared" si="60"/>
        <v>0</v>
      </c>
      <c r="BG277" s="105">
        <f t="shared" si="61"/>
        <v>0</v>
      </c>
      <c r="BH277" s="105">
        <f t="shared" si="62"/>
        <v>0</v>
      </c>
      <c r="BI277" s="105">
        <f t="shared" si="63"/>
        <v>0</v>
      </c>
      <c r="BJ277" s="18" t="s">
        <v>88</v>
      </c>
      <c r="BK277" s="105">
        <f t="shared" si="64"/>
        <v>0</v>
      </c>
      <c r="BL277" s="18" t="s">
        <v>367</v>
      </c>
      <c r="BM277" s="183" t="s">
        <v>2377</v>
      </c>
    </row>
    <row r="278" spans="1:65" s="2" customFormat="1" ht="16.5" customHeight="1" x14ac:dyDescent="0.15">
      <c r="A278" s="35"/>
      <c r="B278" s="141"/>
      <c r="C278" s="172" t="s">
        <v>1607</v>
      </c>
      <c r="D278" s="172" t="s">
        <v>274</v>
      </c>
      <c r="E278" s="173" t="s">
        <v>3461</v>
      </c>
      <c r="F278" s="174" t="s">
        <v>3462</v>
      </c>
      <c r="G278" s="175" t="s">
        <v>3234</v>
      </c>
      <c r="H278" s="176">
        <v>3</v>
      </c>
      <c r="I278" s="177"/>
      <c r="J278" s="176">
        <f t="shared" si="55"/>
        <v>0</v>
      </c>
      <c r="K278" s="178"/>
      <c r="L278" s="36"/>
      <c r="M278" s="179" t="s">
        <v>1</v>
      </c>
      <c r="N278" s="180" t="s">
        <v>41</v>
      </c>
      <c r="O278" s="61"/>
      <c r="P278" s="181">
        <f t="shared" si="56"/>
        <v>0</v>
      </c>
      <c r="Q278" s="181">
        <v>1.8699999999999999E-3</v>
      </c>
      <c r="R278" s="181">
        <f t="shared" si="57"/>
        <v>5.6099999999999995E-3</v>
      </c>
      <c r="S278" s="181">
        <v>0</v>
      </c>
      <c r="T278" s="182">
        <f t="shared" si="5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3" t="s">
        <v>367</v>
      </c>
      <c r="AT278" s="183" t="s">
        <v>274</v>
      </c>
      <c r="AU278" s="183" t="s">
        <v>88</v>
      </c>
      <c r="AY278" s="18" t="s">
        <v>271</v>
      </c>
      <c r="BE278" s="105">
        <f t="shared" si="59"/>
        <v>0</v>
      </c>
      <c r="BF278" s="105">
        <f t="shared" si="60"/>
        <v>0</v>
      </c>
      <c r="BG278" s="105">
        <f t="shared" si="61"/>
        <v>0</v>
      </c>
      <c r="BH278" s="105">
        <f t="shared" si="62"/>
        <v>0</v>
      </c>
      <c r="BI278" s="105">
        <f t="shared" si="63"/>
        <v>0</v>
      </c>
      <c r="BJ278" s="18" t="s">
        <v>88</v>
      </c>
      <c r="BK278" s="105">
        <f t="shared" si="64"/>
        <v>0</v>
      </c>
      <c r="BL278" s="18" t="s">
        <v>367</v>
      </c>
      <c r="BM278" s="183" t="s">
        <v>2388</v>
      </c>
    </row>
    <row r="279" spans="1:65" s="2" customFormat="1" ht="21.75" customHeight="1" x14ac:dyDescent="0.15">
      <c r="A279" s="35"/>
      <c r="B279" s="141"/>
      <c r="C279" s="172" t="s">
        <v>1612</v>
      </c>
      <c r="D279" s="172" t="s">
        <v>274</v>
      </c>
      <c r="E279" s="173" t="s">
        <v>3463</v>
      </c>
      <c r="F279" s="174" t="s">
        <v>3464</v>
      </c>
      <c r="G279" s="175" t="s">
        <v>3358</v>
      </c>
      <c r="H279" s="176">
        <v>3</v>
      </c>
      <c r="I279" s="177"/>
      <c r="J279" s="176">
        <f t="shared" si="55"/>
        <v>0</v>
      </c>
      <c r="K279" s="178"/>
      <c r="L279" s="36"/>
      <c r="M279" s="179" t="s">
        <v>1</v>
      </c>
      <c r="N279" s="180" t="s">
        <v>41</v>
      </c>
      <c r="O279" s="61"/>
      <c r="P279" s="181">
        <f t="shared" si="56"/>
        <v>0</v>
      </c>
      <c r="Q279" s="181">
        <v>3.3939999999999998E-2</v>
      </c>
      <c r="R279" s="181">
        <f t="shared" si="57"/>
        <v>0.10181999999999999</v>
      </c>
      <c r="S279" s="181">
        <v>0</v>
      </c>
      <c r="T279" s="182">
        <f t="shared" si="5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367</v>
      </c>
      <c r="AT279" s="183" t="s">
        <v>274</v>
      </c>
      <c r="AU279" s="183" t="s">
        <v>88</v>
      </c>
      <c r="AY279" s="18" t="s">
        <v>271</v>
      </c>
      <c r="BE279" s="105">
        <f t="shared" si="59"/>
        <v>0</v>
      </c>
      <c r="BF279" s="105">
        <f t="shared" si="60"/>
        <v>0</v>
      </c>
      <c r="BG279" s="105">
        <f t="shared" si="61"/>
        <v>0</v>
      </c>
      <c r="BH279" s="105">
        <f t="shared" si="62"/>
        <v>0</v>
      </c>
      <c r="BI279" s="105">
        <f t="shared" si="63"/>
        <v>0</v>
      </c>
      <c r="BJ279" s="18" t="s">
        <v>88</v>
      </c>
      <c r="BK279" s="105">
        <f t="shared" si="64"/>
        <v>0</v>
      </c>
      <c r="BL279" s="18" t="s">
        <v>367</v>
      </c>
      <c r="BM279" s="183" t="s">
        <v>2397</v>
      </c>
    </row>
    <row r="280" spans="1:65" s="2" customFormat="1" ht="21.75" customHeight="1" x14ac:dyDescent="0.15">
      <c r="A280" s="35"/>
      <c r="B280" s="141"/>
      <c r="C280" s="172" t="s">
        <v>1616</v>
      </c>
      <c r="D280" s="172" t="s">
        <v>274</v>
      </c>
      <c r="E280" s="173" t="s">
        <v>3465</v>
      </c>
      <c r="F280" s="174" t="s">
        <v>3466</v>
      </c>
      <c r="G280" s="175" t="s">
        <v>3234</v>
      </c>
      <c r="H280" s="176">
        <v>14</v>
      </c>
      <c r="I280" s="177"/>
      <c r="J280" s="176">
        <f t="shared" si="55"/>
        <v>0</v>
      </c>
      <c r="K280" s="178"/>
      <c r="L280" s="36"/>
      <c r="M280" s="179" t="s">
        <v>1</v>
      </c>
      <c r="N280" s="180" t="s">
        <v>41</v>
      </c>
      <c r="O280" s="61"/>
      <c r="P280" s="181">
        <f t="shared" si="56"/>
        <v>0</v>
      </c>
      <c r="Q280" s="181">
        <v>5.9999999999999995E-4</v>
      </c>
      <c r="R280" s="181">
        <f t="shared" si="57"/>
        <v>8.3999999999999995E-3</v>
      </c>
      <c r="S280" s="181">
        <v>0</v>
      </c>
      <c r="T280" s="182">
        <f t="shared" si="5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367</v>
      </c>
      <c r="AT280" s="183" t="s">
        <v>274</v>
      </c>
      <c r="AU280" s="183" t="s">
        <v>88</v>
      </c>
      <c r="AY280" s="18" t="s">
        <v>271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88</v>
      </c>
      <c r="BK280" s="105">
        <f t="shared" si="64"/>
        <v>0</v>
      </c>
      <c r="BL280" s="18" t="s">
        <v>367</v>
      </c>
      <c r="BM280" s="183" t="s">
        <v>2420</v>
      </c>
    </row>
    <row r="281" spans="1:65" s="2" customFormat="1" ht="21.75" customHeight="1" x14ac:dyDescent="0.15">
      <c r="A281" s="35"/>
      <c r="B281" s="141"/>
      <c r="C281" s="172" t="s">
        <v>1621</v>
      </c>
      <c r="D281" s="172" t="s">
        <v>274</v>
      </c>
      <c r="E281" s="173" t="s">
        <v>3467</v>
      </c>
      <c r="F281" s="174" t="s">
        <v>3468</v>
      </c>
      <c r="G281" s="175" t="s">
        <v>3358</v>
      </c>
      <c r="H281" s="176">
        <v>11</v>
      </c>
      <c r="I281" s="177"/>
      <c r="J281" s="176">
        <f t="shared" si="55"/>
        <v>0</v>
      </c>
      <c r="K281" s="178"/>
      <c r="L281" s="36"/>
      <c r="M281" s="179" t="s">
        <v>1</v>
      </c>
      <c r="N281" s="180" t="s">
        <v>41</v>
      </c>
      <c r="O281" s="61"/>
      <c r="P281" s="181">
        <f t="shared" si="56"/>
        <v>0</v>
      </c>
      <c r="Q281" s="181">
        <v>1.07E-3</v>
      </c>
      <c r="R281" s="181">
        <f t="shared" si="57"/>
        <v>1.1769999999999999E-2</v>
      </c>
      <c r="S281" s="181">
        <v>0</v>
      </c>
      <c r="T281" s="182">
        <f t="shared" si="5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367</v>
      </c>
      <c r="AT281" s="183" t="s">
        <v>274</v>
      </c>
      <c r="AU281" s="183" t="s">
        <v>88</v>
      </c>
      <c r="AY281" s="18" t="s">
        <v>271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88</v>
      </c>
      <c r="BK281" s="105">
        <f t="shared" si="64"/>
        <v>0</v>
      </c>
      <c r="BL281" s="18" t="s">
        <v>367</v>
      </c>
      <c r="BM281" s="183" t="s">
        <v>2431</v>
      </c>
    </row>
    <row r="282" spans="1:65" s="2" customFormat="1" ht="21.75" customHeight="1" x14ac:dyDescent="0.15">
      <c r="A282" s="35"/>
      <c r="B282" s="141"/>
      <c r="C282" s="172" t="s">
        <v>1625</v>
      </c>
      <c r="D282" s="172" t="s">
        <v>274</v>
      </c>
      <c r="E282" s="173" t="s">
        <v>5582</v>
      </c>
      <c r="F282" s="174" t="s">
        <v>5583</v>
      </c>
      <c r="G282" s="175" t="s">
        <v>3358</v>
      </c>
      <c r="H282" s="176">
        <v>1</v>
      </c>
      <c r="I282" s="177"/>
      <c r="J282" s="176">
        <f t="shared" si="55"/>
        <v>0</v>
      </c>
      <c r="K282" s="178"/>
      <c r="L282" s="36"/>
      <c r="M282" s="179" t="s">
        <v>1</v>
      </c>
      <c r="N282" s="180" t="s">
        <v>41</v>
      </c>
      <c r="O282" s="61"/>
      <c r="P282" s="181">
        <f t="shared" si="56"/>
        <v>0</v>
      </c>
      <c r="Q282" s="181">
        <v>1.07E-3</v>
      </c>
      <c r="R282" s="181">
        <f t="shared" si="57"/>
        <v>1.07E-3</v>
      </c>
      <c r="S282" s="181">
        <v>0</v>
      </c>
      <c r="T282" s="182">
        <f t="shared" si="5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3" t="s">
        <v>367</v>
      </c>
      <c r="AT282" s="183" t="s">
        <v>274</v>
      </c>
      <c r="AU282" s="183" t="s">
        <v>88</v>
      </c>
      <c r="AY282" s="18" t="s">
        <v>271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88</v>
      </c>
      <c r="BK282" s="105">
        <f t="shared" si="64"/>
        <v>0</v>
      </c>
      <c r="BL282" s="18" t="s">
        <v>367</v>
      </c>
      <c r="BM282" s="183" t="s">
        <v>2455</v>
      </c>
    </row>
    <row r="283" spans="1:65" s="2" customFormat="1" ht="16.5" customHeight="1" x14ac:dyDescent="0.15">
      <c r="A283" s="35"/>
      <c r="B283" s="141"/>
      <c r="C283" s="172" t="s">
        <v>1632</v>
      </c>
      <c r="D283" s="172" t="s">
        <v>274</v>
      </c>
      <c r="E283" s="173" t="s">
        <v>5584</v>
      </c>
      <c r="F283" s="174" t="s">
        <v>5585</v>
      </c>
      <c r="G283" s="175" t="s">
        <v>3358</v>
      </c>
      <c r="H283" s="176">
        <v>1</v>
      </c>
      <c r="I283" s="177"/>
      <c r="J283" s="176">
        <f t="shared" si="55"/>
        <v>0</v>
      </c>
      <c r="K283" s="178"/>
      <c r="L283" s="36"/>
      <c r="M283" s="179" t="s">
        <v>1</v>
      </c>
      <c r="N283" s="180" t="s">
        <v>41</v>
      </c>
      <c r="O283" s="61"/>
      <c r="P283" s="181">
        <f t="shared" si="56"/>
        <v>0</v>
      </c>
      <c r="Q283" s="181">
        <v>1.07E-3</v>
      </c>
      <c r="R283" s="181">
        <f t="shared" si="57"/>
        <v>1.07E-3</v>
      </c>
      <c r="S283" s="181">
        <v>0</v>
      </c>
      <c r="T283" s="182">
        <f t="shared" si="5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367</v>
      </c>
      <c r="AT283" s="183" t="s">
        <v>274</v>
      </c>
      <c r="AU283" s="183" t="s">
        <v>88</v>
      </c>
      <c r="AY283" s="18" t="s">
        <v>271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88</v>
      </c>
      <c r="BK283" s="105">
        <f t="shared" si="64"/>
        <v>0</v>
      </c>
      <c r="BL283" s="18" t="s">
        <v>367</v>
      </c>
      <c r="BM283" s="183" t="s">
        <v>2478</v>
      </c>
    </row>
    <row r="284" spans="1:65" s="2" customFormat="1" ht="21.75" customHeight="1" x14ac:dyDescent="0.15">
      <c r="A284" s="35"/>
      <c r="B284" s="141"/>
      <c r="C284" s="172" t="s">
        <v>1638</v>
      </c>
      <c r="D284" s="172" t="s">
        <v>274</v>
      </c>
      <c r="E284" s="173" t="s">
        <v>3469</v>
      </c>
      <c r="F284" s="174" t="s">
        <v>3470</v>
      </c>
      <c r="G284" s="175" t="s">
        <v>3358</v>
      </c>
      <c r="H284" s="176">
        <v>13</v>
      </c>
      <c r="I284" s="177"/>
      <c r="J284" s="176">
        <f t="shared" si="55"/>
        <v>0</v>
      </c>
      <c r="K284" s="178"/>
      <c r="L284" s="36"/>
      <c r="M284" s="179" t="s">
        <v>1</v>
      </c>
      <c r="N284" s="180" t="s">
        <v>41</v>
      </c>
      <c r="O284" s="61"/>
      <c r="P284" s="181">
        <f t="shared" si="56"/>
        <v>0</v>
      </c>
      <c r="Q284" s="181">
        <v>8.0000000000000007E-5</v>
      </c>
      <c r="R284" s="181">
        <f t="shared" si="57"/>
        <v>1.0400000000000001E-3</v>
      </c>
      <c r="S284" s="181">
        <v>0</v>
      </c>
      <c r="T284" s="182">
        <f t="shared" si="5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367</v>
      </c>
      <c r="AT284" s="183" t="s">
        <v>274</v>
      </c>
      <c r="AU284" s="183" t="s">
        <v>88</v>
      </c>
      <c r="AY284" s="18" t="s">
        <v>271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88</v>
      </c>
      <c r="BK284" s="105">
        <f t="shared" si="64"/>
        <v>0</v>
      </c>
      <c r="BL284" s="18" t="s">
        <v>367</v>
      </c>
      <c r="BM284" s="183" t="s">
        <v>2533</v>
      </c>
    </row>
    <row r="285" spans="1:65" s="2" customFormat="1" ht="16.5" customHeight="1" x14ac:dyDescent="0.15">
      <c r="A285" s="35"/>
      <c r="B285" s="141"/>
      <c r="C285" s="172" t="s">
        <v>1643</v>
      </c>
      <c r="D285" s="172" t="s">
        <v>274</v>
      </c>
      <c r="E285" s="173" t="s">
        <v>5586</v>
      </c>
      <c r="F285" s="174" t="s">
        <v>5587</v>
      </c>
      <c r="G285" s="175" t="s">
        <v>3234</v>
      </c>
      <c r="H285" s="176">
        <v>1</v>
      </c>
      <c r="I285" s="177"/>
      <c r="J285" s="176">
        <f t="shared" si="55"/>
        <v>0</v>
      </c>
      <c r="K285" s="178"/>
      <c r="L285" s="36"/>
      <c r="M285" s="179" t="s">
        <v>1</v>
      </c>
      <c r="N285" s="180" t="s">
        <v>41</v>
      </c>
      <c r="O285" s="61"/>
      <c r="P285" s="181">
        <f t="shared" si="56"/>
        <v>0</v>
      </c>
      <c r="Q285" s="181">
        <v>0</v>
      </c>
      <c r="R285" s="181">
        <f t="shared" si="57"/>
        <v>0</v>
      </c>
      <c r="S285" s="181">
        <v>0</v>
      </c>
      <c r="T285" s="182">
        <f t="shared" si="5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367</v>
      </c>
      <c r="AT285" s="183" t="s">
        <v>274</v>
      </c>
      <c r="AU285" s="183" t="s">
        <v>88</v>
      </c>
      <c r="AY285" s="18" t="s">
        <v>271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88</v>
      </c>
      <c r="BK285" s="105">
        <f t="shared" si="64"/>
        <v>0</v>
      </c>
      <c r="BL285" s="18" t="s">
        <v>367</v>
      </c>
      <c r="BM285" s="183" t="s">
        <v>2558</v>
      </c>
    </row>
    <row r="286" spans="1:65" s="2" customFormat="1" ht="21.75" customHeight="1" x14ac:dyDescent="0.15">
      <c r="A286" s="35"/>
      <c r="B286" s="141"/>
      <c r="C286" s="172" t="s">
        <v>1648</v>
      </c>
      <c r="D286" s="172" t="s">
        <v>274</v>
      </c>
      <c r="E286" s="173" t="s">
        <v>5588</v>
      </c>
      <c r="F286" s="174" t="s">
        <v>5589</v>
      </c>
      <c r="G286" s="175" t="s">
        <v>3358</v>
      </c>
      <c r="H286" s="176">
        <v>1</v>
      </c>
      <c r="I286" s="177"/>
      <c r="J286" s="176">
        <f t="shared" si="55"/>
        <v>0</v>
      </c>
      <c r="K286" s="178"/>
      <c r="L286" s="36"/>
      <c r="M286" s="179" t="s">
        <v>1</v>
      </c>
      <c r="N286" s="180" t="s">
        <v>41</v>
      </c>
      <c r="O286" s="61"/>
      <c r="P286" s="181">
        <f t="shared" si="56"/>
        <v>0</v>
      </c>
      <c r="Q286" s="181">
        <v>0</v>
      </c>
      <c r="R286" s="181">
        <f t="shared" si="57"/>
        <v>0</v>
      </c>
      <c r="S286" s="181">
        <v>0</v>
      </c>
      <c r="T286" s="182">
        <f t="shared" si="5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3" t="s">
        <v>367</v>
      </c>
      <c r="AT286" s="183" t="s">
        <v>274</v>
      </c>
      <c r="AU286" s="183" t="s">
        <v>88</v>
      </c>
      <c r="AY286" s="18" t="s">
        <v>271</v>
      </c>
      <c r="BE286" s="105">
        <f t="shared" si="59"/>
        <v>0</v>
      </c>
      <c r="BF286" s="105">
        <f t="shared" si="60"/>
        <v>0</v>
      </c>
      <c r="BG286" s="105">
        <f t="shared" si="61"/>
        <v>0</v>
      </c>
      <c r="BH286" s="105">
        <f t="shared" si="62"/>
        <v>0</v>
      </c>
      <c r="BI286" s="105">
        <f t="shared" si="63"/>
        <v>0</v>
      </c>
      <c r="BJ286" s="18" t="s">
        <v>88</v>
      </c>
      <c r="BK286" s="105">
        <f t="shared" si="64"/>
        <v>0</v>
      </c>
      <c r="BL286" s="18" t="s">
        <v>367</v>
      </c>
      <c r="BM286" s="183" t="s">
        <v>3085</v>
      </c>
    </row>
    <row r="287" spans="1:65" s="2" customFormat="1" ht="16.5" customHeight="1" x14ac:dyDescent="0.15">
      <c r="A287" s="35"/>
      <c r="B287" s="141"/>
      <c r="C287" s="172" t="s">
        <v>1652</v>
      </c>
      <c r="D287" s="172" t="s">
        <v>274</v>
      </c>
      <c r="E287" s="173" t="s">
        <v>5590</v>
      </c>
      <c r="F287" s="174" t="s">
        <v>5591</v>
      </c>
      <c r="G287" s="175" t="s">
        <v>3234</v>
      </c>
      <c r="H287" s="176">
        <v>1</v>
      </c>
      <c r="I287" s="177"/>
      <c r="J287" s="176">
        <f t="shared" si="55"/>
        <v>0</v>
      </c>
      <c r="K287" s="178"/>
      <c r="L287" s="36"/>
      <c r="M287" s="179" t="s">
        <v>1</v>
      </c>
      <c r="N287" s="180" t="s">
        <v>41</v>
      </c>
      <c r="O287" s="61"/>
      <c r="P287" s="181">
        <f t="shared" si="56"/>
        <v>0</v>
      </c>
      <c r="Q287" s="181">
        <v>1.8699999999999999E-3</v>
      </c>
      <c r="R287" s="181">
        <f t="shared" si="57"/>
        <v>1.8699999999999999E-3</v>
      </c>
      <c r="S287" s="181">
        <v>0</v>
      </c>
      <c r="T287" s="182">
        <f t="shared" si="5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3" t="s">
        <v>367</v>
      </c>
      <c r="AT287" s="183" t="s">
        <v>274</v>
      </c>
      <c r="AU287" s="183" t="s">
        <v>88</v>
      </c>
      <c r="AY287" s="18" t="s">
        <v>271</v>
      </c>
      <c r="BE287" s="105">
        <f t="shared" si="59"/>
        <v>0</v>
      </c>
      <c r="BF287" s="105">
        <f t="shared" si="60"/>
        <v>0</v>
      </c>
      <c r="BG287" s="105">
        <f t="shared" si="61"/>
        <v>0</v>
      </c>
      <c r="BH287" s="105">
        <f t="shared" si="62"/>
        <v>0</v>
      </c>
      <c r="BI287" s="105">
        <f t="shared" si="63"/>
        <v>0</v>
      </c>
      <c r="BJ287" s="18" t="s">
        <v>88</v>
      </c>
      <c r="BK287" s="105">
        <f t="shared" si="64"/>
        <v>0</v>
      </c>
      <c r="BL287" s="18" t="s">
        <v>367</v>
      </c>
      <c r="BM287" s="183" t="s">
        <v>3090</v>
      </c>
    </row>
    <row r="288" spans="1:65" s="2" customFormat="1" ht="21.75" customHeight="1" x14ac:dyDescent="0.15">
      <c r="A288" s="35"/>
      <c r="B288" s="141"/>
      <c r="C288" s="172" t="s">
        <v>1658</v>
      </c>
      <c r="D288" s="172" t="s">
        <v>274</v>
      </c>
      <c r="E288" s="173" t="s">
        <v>5592</v>
      </c>
      <c r="F288" s="174" t="s">
        <v>5593</v>
      </c>
      <c r="G288" s="175" t="s">
        <v>3358</v>
      </c>
      <c r="H288" s="176">
        <v>1</v>
      </c>
      <c r="I288" s="177"/>
      <c r="J288" s="176">
        <f t="shared" si="55"/>
        <v>0</v>
      </c>
      <c r="K288" s="178"/>
      <c r="L288" s="36"/>
      <c r="M288" s="179" t="s">
        <v>1</v>
      </c>
      <c r="N288" s="180" t="s">
        <v>41</v>
      </c>
      <c r="O288" s="61"/>
      <c r="P288" s="181">
        <f t="shared" si="56"/>
        <v>0</v>
      </c>
      <c r="Q288" s="181">
        <v>3.5E-4</v>
      </c>
      <c r="R288" s="181">
        <f t="shared" si="57"/>
        <v>3.5E-4</v>
      </c>
      <c r="S288" s="181">
        <v>0</v>
      </c>
      <c r="T288" s="182">
        <f t="shared" si="5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367</v>
      </c>
      <c r="AT288" s="183" t="s">
        <v>274</v>
      </c>
      <c r="AU288" s="183" t="s">
        <v>88</v>
      </c>
      <c r="AY288" s="18" t="s">
        <v>271</v>
      </c>
      <c r="BE288" s="105">
        <f t="shared" si="59"/>
        <v>0</v>
      </c>
      <c r="BF288" s="105">
        <f t="shared" si="60"/>
        <v>0</v>
      </c>
      <c r="BG288" s="105">
        <f t="shared" si="61"/>
        <v>0</v>
      </c>
      <c r="BH288" s="105">
        <f t="shared" si="62"/>
        <v>0</v>
      </c>
      <c r="BI288" s="105">
        <f t="shared" si="63"/>
        <v>0</v>
      </c>
      <c r="BJ288" s="18" t="s">
        <v>88</v>
      </c>
      <c r="BK288" s="105">
        <f t="shared" si="64"/>
        <v>0</v>
      </c>
      <c r="BL288" s="18" t="s">
        <v>367</v>
      </c>
      <c r="BM288" s="183" t="s">
        <v>3093</v>
      </c>
    </row>
    <row r="289" spans="1:65" s="2" customFormat="1" ht="16.5" customHeight="1" x14ac:dyDescent="0.15">
      <c r="A289" s="35"/>
      <c r="B289" s="141"/>
      <c r="C289" s="172" t="s">
        <v>1662</v>
      </c>
      <c r="D289" s="172" t="s">
        <v>274</v>
      </c>
      <c r="E289" s="173" t="s">
        <v>5594</v>
      </c>
      <c r="F289" s="174" t="s">
        <v>5595</v>
      </c>
      <c r="G289" s="175" t="s">
        <v>3234</v>
      </c>
      <c r="H289" s="176">
        <v>1</v>
      </c>
      <c r="I289" s="177"/>
      <c r="J289" s="176">
        <f t="shared" si="55"/>
        <v>0</v>
      </c>
      <c r="K289" s="178"/>
      <c r="L289" s="36"/>
      <c r="M289" s="179" t="s">
        <v>1</v>
      </c>
      <c r="N289" s="180" t="s">
        <v>41</v>
      </c>
      <c r="O289" s="61"/>
      <c r="P289" s="181">
        <f t="shared" si="56"/>
        <v>0</v>
      </c>
      <c r="Q289" s="181">
        <v>6.0000000000000002E-5</v>
      </c>
      <c r="R289" s="181">
        <f t="shared" si="57"/>
        <v>6.0000000000000002E-5</v>
      </c>
      <c r="S289" s="181">
        <v>0</v>
      </c>
      <c r="T289" s="182">
        <f t="shared" si="5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367</v>
      </c>
      <c r="AT289" s="183" t="s">
        <v>274</v>
      </c>
      <c r="AU289" s="183" t="s">
        <v>88</v>
      </c>
      <c r="AY289" s="18" t="s">
        <v>271</v>
      </c>
      <c r="BE289" s="105">
        <f t="shared" si="59"/>
        <v>0</v>
      </c>
      <c r="BF289" s="105">
        <f t="shared" si="60"/>
        <v>0</v>
      </c>
      <c r="BG289" s="105">
        <f t="shared" si="61"/>
        <v>0</v>
      </c>
      <c r="BH289" s="105">
        <f t="shared" si="62"/>
        <v>0</v>
      </c>
      <c r="BI289" s="105">
        <f t="shared" si="63"/>
        <v>0</v>
      </c>
      <c r="BJ289" s="18" t="s">
        <v>88</v>
      </c>
      <c r="BK289" s="105">
        <f t="shared" si="64"/>
        <v>0</v>
      </c>
      <c r="BL289" s="18" t="s">
        <v>367</v>
      </c>
      <c r="BM289" s="183" t="s">
        <v>3096</v>
      </c>
    </row>
    <row r="290" spans="1:65" s="2" customFormat="1" ht="16.5" customHeight="1" x14ac:dyDescent="0.15">
      <c r="A290" s="35"/>
      <c r="B290" s="141"/>
      <c r="C290" s="172" t="s">
        <v>1666</v>
      </c>
      <c r="D290" s="172" t="s">
        <v>274</v>
      </c>
      <c r="E290" s="173" t="s">
        <v>3471</v>
      </c>
      <c r="F290" s="174" t="s">
        <v>3472</v>
      </c>
      <c r="G290" s="175" t="s">
        <v>3358</v>
      </c>
      <c r="H290" s="176">
        <v>2</v>
      </c>
      <c r="I290" s="177"/>
      <c r="J290" s="176">
        <f t="shared" si="55"/>
        <v>0</v>
      </c>
      <c r="K290" s="178"/>
      <c r="L290" s="36"/>
      <c r="M290" s="179" t="s">
        <v>1</v>
      </c>
      <c r="N290" s="180" t="s">
        <v>41</v>
      </c>
      <c r="O290" s="61"/>
      <c r="P290" s="181">
        <f t="shared" si="56"/>
        <v>0</v>
      </c>
      <c r="Q290" s="181">
        <v>9.0000000000000006E-5</v>
      </c>
      <c r="R290" s="181">
        <f t="shared" si="57"/>
        <v>1.8000000000000001E-4</v>
      </c>
      <c r="S290" s="181">
        <v>0</v>
      </c>
      <c r="T290" s="182">
        <f t="shared" si="5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3" t="s">
        <v>367</v>
      </c>
      <c r="AT290" s="183" t="s">
        <v>274</v>
      </c>
      <c r="AU290" s="183" t="s">
        <v>88</v>
      </c>
      <c r="AY290" s="18" t="s">
        <v>271</v>
      </c>
      <c r="BE290" s="105">
        <f t="shared" si="59"/>
        <v>0</v>
      </c>
      <c r="BF290" s="105">
        <f t="shared" si="60"/>
        <v>0</v>
      </c>
      <c r="BG290" s="105">
        <f t="shared" si="61"/>
        <v>0</v>
      </c>
      <c r="BH290" s="105">
        <f t="shared" si="62"/>
        <v>0</v>
      </c>
      <c r="BI290" s="105">
        <f t="shared" si="63"/>
        <v>0</v>
      </c>
      <c r="BJ290" s="18" t="s">
        <v>88</v>
      </c>
      <c r="BK290" s="105">
        <f t="shared" si="64"/>
        <v>0</v>
      </c>
      <c r="BL290" s="18" t="s">
        <v>367</v>
      </c>
      <c r="BM290" s="183" t="s">
        <v>3099</v>
      </c>
    </row>
    <row r="291" spans="1:65" s="2" customFormat="1" ht="16.5" customHeight="1" x14ac:dyDescent="0.15">
      <c r="A291" s="35"/>
      <c r="B291" s="141"/>
      <c r="C291" s="172" t="s">
        <v>1670</v>
      </c>
      <c r="D291" s="172" t="s">
        <v>274</v>
      </c>
      <c r="E291" s="173" t="s">
        <v>3473</v>
      </c>
      <c r="F291" s="174" t="s">
        <v>3474</v>
      </c>
      <c r="G291" s="175" t="s">
        <v>3358</v>
      </c>
      <c r="H291" s="176">
        <v>2</v>
      </c>
      <c r="I291" s="177"/>
      <c r="J291" s="176">
        <f t="shared" si="55"/>
        <v>0</v>
      </c>
      <c r="K291" s="178"/>
      <c r="L291" s="36"/>
      <c r="M291" s="179" t="s">
        <v>1</v>
      </c>
      <c r="N291" s="180" t="s">
        <v>41</v>
      </c>
      <c r="O291" s="61"/>
      <c r="P291" s="181">
        <f t="shared" si="56"/>
        <v>0</v>
      </c>
      <c r="Q291" s="181">
        <v>2.6179999999999998E-2</v>
      </c>
      <c r="R291" s="181">
        <f t="shared" si="57"/>
        <v>5.2359999999999997E-2</v>
      </c>
      <c r="S291" s="181">
        <v>0</v>
      </c>
      <c r="T291" s="182">
        <f t="shared" si="5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367</v>
      </c>
      <c r="AT291" s="183" t="s">
        <v>274</v>
      </c>
      <c r="AU291" s="183" t="s">
        <v>88</v>
      </c>
      <c r="AY291" s="18" t="s">
        <v>271</v>
      </c>
      <c r="BE291" s="105">
        <f t="shared" si="59"/>
        <v>0</v>
      </c>
      <c r="BF291" s="105">
        <f t="shared" si="60"/>
        <v>0</v>
      </c>
      <c r="BG291" s="105">
        <f t="shared" si="61"/>
        <v>0</v>
      </c>
      <c r="BH291" s="105">
        <f t="shared" si="62"/>
        <v>0</v>
      </c>
      <c r="BI291" s="105">
        <f t="shared" si="63"/>
        <v>0</v>
      </c>
      <c r="BJ291" s="18" t="s">
        <v>88</v>
      </c>
      <c r="BK291" s="105">
        <f t="shared" si="64"/>
        <v>0</v>
      </c>
      <c r="BL291" s="18" t="s">
        <v>367</v>
      </c>
      <c r="BM291" s="183" t="s">
        <v>3102</v>
      </c>
    </row>
    <row r="292" spans="1:65" s="2" customFormat="1" ht="16.5" customHeight="1" x14ac:dyDescent="0.15">
      <c r="A292" s="35"/>
      <c r="B292" s="141"/>
      <c r="C292" s="172" t="s">
        <v>1687</v>
      </c>
      <c r="D292" s="172" t="s">
        <v>274</v>
      </c>
      <c r="E292" s="173" t="s">
        <v>3475</v>
      </c>
      <c r="F292" s="174" t="s">
        <v>3476</v>
      </c>
      <c r="G292" s="175" t="s">
        <v>3358</v>
      </c>
      <c r="H292" s="176">
        <v>2</v>
      </c>
      <c r="I292" s="177"/>
      <c r="J292" s="176">
        <f t="shared" si="55"/>
        <v>0</v>
      </c>
      <c r="K292" s="178"/>
      <c r="L292" s="36"/>
      <c r="M292" s="179" t="s">
        <v>1</v>
      </c>
      <c r="N292" s="180" t="s">
        <v>41</v>
      </c>
      <c r="O292" s="61"/>
      <c r="P292" s="181">
        <f t="shared" si="56"/>
        <v>0</v>
      </c>
      <c r="Q292" s="181">
        <v>2.0000000000000002E-5</v>
      </c>
      <c r="R292" s="181">
        <f t="shared" si="57"/>
        <v>4.0000000000000003E-5</v>
      </c>
      <c r="S292" s="181">
        <v>0</v>
      </c>
      <c r="T292" s="182">
        <f t="shared" si="5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3" t="s">
        <v>367</v>
      </c>
      <c r="AT292" s="183" t="s">
        <v>274</v>
      </c>
      <c r="AU292" s="183" t="s">
        <v>88</v>
      </c>
      <c r="AY292" s="18" t="s">
        <v>271</v>
      </c>
      <c r="BE292" s="105">
        <f t="shared" si="59"/>
        <v>0</v>
      </c>
      <c r="BF292" s="105">
        <f t="shared" si="60"/>
        <v>0</v>
      </c>
      <c r="BG292" s="105">
        <f t="shared" si="61"/>
        <v>0</v>
      </c>
      <c r="BH292" s="105">
        <f t="shared" si="62"/>
        <v>0</v>
      </c>
      <c r="BI292" s="105">
        <f t="shared" si="63"/>
        <v>0</v>
      </c>
      <c r="BJ292" s="18" t="s">
        <v>88</v>
      </c>
      <c r="BK292" s="105">
        <f t="shared" si="64"/>
        <v>0</v>
      </c>
      <c r="BL292" s="18" t="s">
        <v>367</v>
      </c>
      <c r="BM292" s="183" t="s">
        <v>3105</v>
      </c>
    </row>
    <row r="293" spans="1:65" s="2" customFormat="1" ht="21.75" customHeight="1" x14ac:dyDescent="0.15">
      <c r="A293" s="35"/>
      <c r="B293" s="141"/>
      <c r="C293" s="172" t="s">
        <v>1697</v>
      </c>
      <c r="D293" s="172" t="s">
        <v>274</v>
      </c>
      <c r="E293" s="173" t="s">
        <v>3477</v>
      </c>
      <c r="F293" s="174" t="s">
        <v>3478</v>
      </c>
      <c r="G293" s="175" t="s">
        <v>3358</v>
      </c>
      <c r="H293" s="176">
        <v>1</v>
      </c>
      <c r="I293" s="177"/>
      <c r="J293" s="176">
        <f t="shared" si="55"/>
        <v>0</v>
      </c>
      <c r="K293" s="178"/>
      <c r="L293" s="36"/>
      <c r="M293" s="179" t="s">
        <v>1</v>
      </c>
      <c r="N293" s="180" t="s">
        <v>41</v>
      </c>
      <c r="O293" s="61"/>
      <c r="P293" s="181">
        <f t="shared" si="56"/>
        <v>0</v>
      </c>
      <c r="Q293" s="181">
        <v>2.6199999999999999E-3</v>
      </c>
      <c r="R293" s="181">
        <f t="shared" si="57"/>
        <v>2.6199999999999999E-3</v>
      </c>
      <c r="S293" s="181">
        <v>0</v>
      </c>
      <c r="T293" s="182">
        <f t="shared" si="5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3" t="s">
        <v>367</v>
      </c>
      <c r="AT293" s="183" t="s">
        <v>274</v>
      </c>
      <c r="AU293" s="183" t="s">
        <v>88</v>
      </c>
      <c r="AY293" s="18" t="s">
        <v>271</v>
      </c>
      <c r="BE293" s="105">
        <f t="shared" si="59"/>
        <v>0</v>
      </c>
      <c r="BF293" s="105">
        <f t="shared" si="60"/>
        <v>0</v>
      </c>
      <c r="BG293" s="105">
        <f t="shared" si="61"/>
        <v>0</v>
      </c>
      <c r="BH293" s="105">
        <f t="shared" si="62"/>
        <v>0</v>
      </c>
      <c r="BI293" s="105">
        <f t="shared" si="63"/>
        <v>0</v>
      </c>
      <c r="BJ293" s="18" t="s">
        <v>88</v>
      </c>
      <c r="BK293" s="105">
        <f t="shared" si="64"/>
        <v>0</v>
      </c>
      <c r="BL293" s="18" t="s">
        <v>367</v>
      </c>
      <c r="BM293" s="183" t="s">
        <v>3108</v>
      </c>
    </row>
    <row r="294" spans="1:65" s="2" customFormat="1" ht="16.5" customHeight="1" x14ac:dyDescent="0.15">
      <c r="A294" s="35"/>
      <c r="B294" s="141"/>
      <c r="C294" s="224" t="s">
        <v>1705</v>
      </c>
      <c r="D294" s="224" t="s">
        <v>1138</v>
      </c>
      <c r="E294" s="226" t="s">
        <v>3479</v>
      </c>
      <c r="F294" s="227" t="s">
        <v>3480</v>
      </c>
      <c r="G294" s="228" t="s">
        <v>3234</v>
      </c>
      <c r="H294" s="229">
        <v>1</v>
      </c>
      <c r="I294" s="230"/>
      <c r="J294" s="229">
        <f t="shared" si="55"/>
        <v>0</v>
      </c>
      <c r="K294" s="231"/>
      <c r="L294" s="232"/>
      <c r="M294" s="233" t="s">
        <v>1</v>
      </c>
      <c r="N294" s="234" t="s">
        <v>41</v>
      </c>
      <c r="O294" s="61"/>
      <c r="P294" s="181">
        <f t="shared" si="56"/>
        <v>0</v>
      </c>
      <c r="Q294" s="181">
        <v>0</v>
      </c>
      <c r="R294" s="181">
        <f t="shared" si="57"/>
        <v>0</v>
      </c>
      <c r="S294" s="181">
        <v>0</v>
      </c>
      <c r="T294" s="182">
        <f t="shared" si="5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3" t="s">
        <v>478</v>
      </c>
      <c r="AT294" s="183" t="s">
        <v>1138</v>
      </c>
      <c r="AU294" s="183" t="s">
        <v>88</v>
      </c>
      <c r="AY294" s="18" t="s">
        <v>271</v>
      </c>
      <c r="BE294" s="105">
        <f t="shared" si="59"/>
        <v>0</v>
      </c>
      <c r="BF294" s="105">
        <f t="shared" si="60"/>
        <v>0</v>
      </c>
      <c r="BG294" s="105">
        <f t="shared" si="61"/>
        <v>0</v>
      </c>
      <c r="BH294" s="105">
        <f t="shared" si="62"/>
        <v>0</v>
      </c>
      <c r="BI294" s="105">
        <f t="shared" si="63"/>
        <v>0</v>
      </c>
      <c r="BJ294" s="18" t="s">
        <v>88</v>
      </c>
      <c r="BK294" s="105">
        <f t="shared" si="64"/>
        <v>0</v>
      </c>
      <c r="BL294" s="18" t="s">
        <v>367</v>
      </c>
      <c r="BM294" s="183" t="s">
        <v>3109</v>
      </c>
    </row>
    <row r="295" spans="1:65" s="2" customFormat="1" ht="16.5" customHeight="1" x14ac:dyDescent="0.15">
      <c r="A295" s="35"/>
      <c r="B295" s="141"/>
      <c r="C295" s="224" t="s">
        <v>1712</v>
      </c>
      <c r="D295" s="224" t="s">
        <v>1138</v>
      </c>
      <c r="E295" s="226" t="s">
        <v>3481</v>
      </c>
      <c r="F295" s="227" t="s">
        <v>3482</v>
      </c>
      <c r="G295" s="228" t="s">
        <v>3234</v>
      </c>
      <c r="H295" s="229">
        <v>1</v>
      </c>
      <c r="I295" s="230"/>
      <c r="J295" s="229">
        <f t="shared" si="55"/>
        <v>0</v>
      </c>
      <c r="K295" s="231"/>
      <c r="L295" s="232"/>
      <c r="M295" s="233" t="s">
        <v>1</v>
      </c>
      <c r="N295" s="234" t="s">
        <v>41</v>
      </c>
      <c r="O295" s="61"/>
      <c r="P295" s="181">
        <f t="shared" si="56"/>
        <v>0</v>
      </c>
      <c r="Q295" s="181">
        <v>0</v>
      </c>
      <c r="R295" s="181">
        <f t="shared" si="57"/>
        <v>0</v>
      </c>
      <c r="S295" s="181">
        <v>0</v>
      </c>
      <c r="T295" s="182">
        <f t="shared" si="5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478</v>
      </c>
      <c r="AT295" s="183" t="s">
        <v>1138</v>
      </c>
      <c r="AU295" s="183" t="s">
        <v>88</v>
      </c>
      <c r="AY295" s="18" t="s">
        <v>271</v>
      </c>
      <c r="BE295" s="105">
        <f t="shared" si="59"/>
        <v>0</v>
      </c>
      <c r="BF295" s="105">
        <f t="shared" si="60"/>
        <v>0</v>
      </c>
      <c r="BG295" s="105">
        <f t="shared" si="61"/>
        <v>0</v>
      </c>
      <c r="BH295" s="105">
        <f t="shared" si="62"/>
        <v>0</v>
      </c>
      <c r="BI295" s="105">
        <f t="shared" si="63"/>
        <v>0</v>
      </c>
      <c r="BJ295" s="18" t="s">
        <v>88</v>
      </c>
      <c r="BK295" s="105">
        <f t="shared" si="64"/>
        <v>0</v>
      </c>
      <c r="BL295" s="18" t="s">
        <v>367</v>
      </c>
      <c r="BM295" s="183" t="s">
        <v>3114</v>
      </c>
    </row>
    <row r="296" spans="1:65" s="2" customFormat="1" ht="16.5" customHeight="1" x14ac:dyDescent="0.15">
      <c r="A296" s="35"/>
      <c r="B296" s="141"/>
      <c r="C296" s="172" t="s">
        <v>1716</v>
      </c>
      <c r="D296" s="172" t="s">
        <v>274</v>
      </c>
      <c r="E296" s="173" t="s">
        <v>3483</v>
      </c>
      <c r="F296" s="174" t="s">
        <v>3484</v>
      </c>
      <c r="G296" s="175" t="s">
        <v>3358</v>
      </c>
      <c r="H296" s="176">
        <v>2</v>
      </c>
      <c r="I296" s="177"/>
      <c r="J296" s="176">
        <f t="shared" si="55"/>
        <v>0</v>
      </c>
      <c r="K296" s="178"/>
      <c r="L296" s="36"/>
      <c r="M296" s="179" t="s">
        <v>1</v>
      </c>
      <c r="N296" s="180" t="s">
        <v>41</v>
      </c>
      <c r="O296" s="61"/>
      <c r="P296" s="181">
        <f t="shared" si="56"/>
        <v>0</v>
      </c>
      <c r="Q296" s="181">
        <v>2.4000000000000001E-4</v>
      </c>
      <c r="R296" s="181">
        <f t="shared" si="57"/>
        <v>4.8000000000000001E-4</v>
      </c>
      <c r="S296" s="181">
        <v>0</v>
      </c>
      <c r="T296" s="182">
        <f t="shared" si="5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3" t="s">
        <v>367</v>
      </c>
      <c r="AT296" s="183" t="s">
        <v>274</v>
      </c>
      <c r="AU296" s="183" t="s">
        <v>88</v>
      </c>
      <c r="AY296" s="18" t="s">
        <v>271</v>
      </c>
      <c r="BE296" s="105">
        <f t="shared" si="59"/>
        <v>0</v>
      </c>
      <c r="BF296" s="105">
        <f t="shared" si="60"/>
        <v>0</v>
      </c>
      <c r="BG296" s="105">
        <f t="shared" si="61"/>
        <v>0</v>
      </c>
      <c r="BH296" s="105">
        <f t="shared" si="62"/>
        <v>0</v>
      </c>
      <c r="BI296" s="105">
        <f t="shared" si="63"/>
        <v>0</v>
      </c>
      <c r="BJ296" s="18" t="s">
        <v>88</v>
      </c>
      <c r="BK296" s="105">
        <f t="shared" si="64"/>
        <v>0</v>
      </c>
      <c r="BL296" s="18" t="s">
        <v>367</v>
      </c>
      <c r="BM296" s="183" t="s">
        <v>3115</v>
      </c>
    </row>
    <row r="297" spans="1:65" s="2" customFormat="1" ht="21.75" customHeight="1" x14ac:dyDescent="0.15">
      <c r="A297" s="35"/>
      <c r="B297" s="141"/>
      <c r="C297" s="172" t="s">
        <v>1722</v>
      </c>
      <c r="D297" s="172" t="s">
        <v>274</v>
      </c>
      <c r="E297" s="173" t="s">
        <v>3485</v>
      </c>
      <c r="F297" s="174" t="s">
        <v>3486</v>
      </c>
      <c r="G297" s="175" t="s">
        <v>3358</v>
      </c>
      <c r="H297" s="176">
        <v>30</v>
      </c>
      <c r="I297" s="177"/>
      <c r="J297" s="176">
        <f t="shared" si="55"/>
        <v>0</v>
      </c>
      <c r="K297" s="178"/>
      <c r="L297" s="36"/>
      <c r="M297" s="179" t="s">
        <v>1</v>
      </c>
      <c r="N297" s="180" t="s">
        <v>41</v>
      </c>
      <c r="O297" s="61"/>
      <c r="P297" s="181">
        <f t="shared" si="56"/>
        <v>0</v>
      </c>
      <c r="Q297" s="181">
        <v>3.4000000000000002E-4</v>
      </c>
      <c r="R297" s="181">
        <f t="shared" si="57"/>
        <v>1.0200000000000001E-2</v>
      </c>
      <c r="S297" s="181">
        <v>0</v>
      </c>
      <c r="T297" s="182">
        <f t="shared" si="5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3" t="s">
        <v>367</v>
      </c>
      <c r="AT297" s="183" t="s">
        <v>274</v>
      </c>
      <c r="AU297" s="183" t="s">
        <v>88</v>
      </c>
      <c r="AY297" s="18" t="s">
        <v>271</v>
      </c>
      <c r="BE297" s="105">
        <f t="shared" si="59"/>
        <v>0</v>
      </c>
      <c r="BF297" s="105">
        <f t="shared" si="60"/>
        <v>0</v>
      </c>
      <c r="BG297" s="105">
        <f t="shared" si="61"/>
        <v>0</v>
      </c>
      <c r="BH297" s="105">
        <f t="shared" si="62"/>
        <v>0</v>
      </c>
      <c r="BI297" s="105">
        <f t="shared" si="63"/>
        <v>0</v>
      </c>
      <c r="BJ297" s="18" t="s">
        <v>88</v>
      </c>
      <c r="BK297" s="105">
        <f t="shared" si="64"/>
        <v>0</v>
      </c>
      <c r="BL297" s="18" t="s">
        <v>367</v>
      </c>
      <c r="BM297" s="183" t="s">
        <v>3118</v>
      </c>
    </row>
    <row r="298" spans="1:65" s="2" customFormat="1" ht="21.75" customHeight="1" x14ac:dyDescent="0.15">
      <c r="A298" s="35"/>
      <c r="B298" s="141"/>
      <c r="C298" s="172" t="s">
        <v>1734</v>
      </c>
      <c r="D298" s="172" t="s">
        <v>274</v>
      </c>
      <c r="E298" s="173" t="s">
        <v>3487</v>
      </c>
      <c r="F298" s="174" t="s">
        <v>3488</v>
      </c>
      <c r="G298" s="175" t="s">
        <v>3358</v>
      </c>
      <c r="H298" s="176">
        <v>30</v>
      </c>
      <c r="I298" s="177"/>
      <c r="J298" s="176">
        <f t="shared" si="55"/>
        <v>0</v>
      </c>
      <c r="K298" s="178"/>
      <c r="L298" s="36"/>
      <c r="M298" s="179" t="s">
        <v>1</v>
      </c>
      <c r="N298" s="180" t="s">
        <v>41</v>
      </c>
      <c r="O298" s="61"/>
      <c r="P298" s="181">
        <f t="shared" si="56"/>
        <v>0</v>
      </c>
      <c r="Q298" s="181">
        <v>4.0000000000000003E-5</v>
      </c>
      <c r="R298" s="181">
        <f t="shared" si="57"/>
        <v>1.2000000000000001E-3</v>
      </c>
      <c r="S298" s="181">
        <v>0</v>
      </c>
      <c r="T298" s="182">
        <f t="shared" si="5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3" t="s">
        <v>367</v>
      </c>
      <c r="AT298" s="183" t="s">
        <v>274</v>
      </c>
      <c r="AU298" s="183" t="s">
        <v>88</v>
      </c>
      <c r="AY298" s="18" t="s">
        <v>271</v>
      </c>
      <c r="BE298" s="105">
        <f t="shared" si="59"/>
        <v>0</v>
      </c>
      <c r="BF298" s="105">
        <f t="shared" si="60"/>
        <v>0</v>
      </c>
      <c r="BG298" s="105">
        <f t="shared" si="61"/>
        <v>0</v>
      </c>
      <c r="BH298" s="105">
        <f t="shared" si="62"/>
        <v>0</v>
      </c>
      <c r="BI298" s="105">
        <f t="shared" si="63"/>
        <v>0</v>
      </c>
      <c r="BJ298" s="18" t="s">
        <v>88</v>
      </c>
      <c r="BK298" s="105">
        <f t="shared" si="64"/>
        <v>0</v>
      </c>
      <c r="BL298" s="18" t="s">
        <v>367</v>
      </c>
      <c r="BM298" s="183" t="s">
        <v>3121</v>
      </c>
    </row>
    <row r="299" spans="1:65" s="2" customFormat="1" ht="21.75" customHeight="1" x14ac:dyDescent="0.15">
      <c r="A299" s="35"/>
      <c r="B299" s="141"/>
      <c r="C299" s="172" t="s">
        <v>1739</v>
      </c>
      <c r="D299" s="172" t="s">
        <v>274</v>
      </c>
      <c r="E299" s="173" t="s">
        <v>3489</v>
      </c>
      <c r="F299" s="174" t="s">
        <v>3490</v>
      </c>
      <c r="G299" s="175" t="s">
        <v>3358</v>
      </c>
      <c r="H299" s="176">
        <v>1</v>
      </c>
      <c r="I299" s="177"/>
      <c r="J299" s="176">
        <f t="shared" si="55"/>
        <v>0</v>
      </c>
      <c r="K299" s="178"/>
      <c r="L299" s="36"/>
      <c r="M299" s="179" t="s">
        <v>1</v>
      </c>
      <c r="N299" s="180" t="s">
        <v>41</v>
      </c>
      <c r="O299" s="61"/>
      <c r="P299" s="181">
        <f t="shared" si="56"/>
        <v>0</v>
      </c>
      <c r="Q299" s="181">
        <v>1.1199999999999999E-3</v>
      </c>
      <c r="R299" s="181">
        <f t="shared" si="57"/>
        <v>1.1199999999999999E-3</v>
      </c>
      <c r="S299" s="181">
        <v>0</v>
      </c>
      <c r="T299" s="182">
        <f t="shared" si="5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3" t="s">
        <v>367</v>
      </c>
      <c r="AT299" s="183" t="s">
        <v>274</v>
      </c>
      <c r="AU299" s="183" t="s">
        <v>88</v>
      </c>
      <c r="AY299" s="18" t="s">
        <v>271</v>
      </c>
      <c r="BE299" s="105">
        <f t="shared" si="59"/>
        <v>0</v>
      </c>
      <c r="BF299" s="105">
        <f t="shared" si="60"/>
        <v>0</v>
      </c>
      <c r="BG299" s="105">
        <f t="shared" si="61"/>
        <v>0</v>
      </c>
      <c r="BH299" s="105">
        <f t="shared" si="62"/>
        <v>0</v>
      </c>
      <c r="BI299" s="105">
        <f t="shared" si="63"/>
        <v>0</v>
      </c>
      <c r="BJ299" s="18" t="s">
        <v>88</v>
      </c>
      <c r="BK299" s="105">
        <f t="shared" si="64"/>
        <v>0</v>
      </c>
      <c r="BL299" s="18" t="s">
        <v>367</v>
      </c>
      <c r="BM299" s="183" t="s">
        <v>3124</v>
      </c>
    </row>
    <row r="300" spans="1:65" s="2" customFormat="1" ht="16.5" customHeight="1" x14ac:dyDescent="0.15">
      <c r="A300" s="35"/>
      <c r="B300" s="141"/>
      <c r="C300" s="172" t="s">
        <v>1744</v>
      </c>
      <c r="D300" s="172" t="s">
        <v>274</v>
      </c>
      <c r="E300" s="173" t="s">
        <v>5596</v>
      </c>
      <c r="F300" s="174" t="s">
        <v>5597</v>
      </c>
      <c r="G300" s="175" t="s">
        <v>3234</v>
      </c>
      <c r="H300" s="176">
        <v>1</v>
      </c>
      <c r="I300" s="177"/>
      <c r="J300" s="176">
        <f t="shared" si="55"/>
        <v>0</v>
      </c>
      <c r="K300" s="178"/>
      <c r="L300" s="36"/>
      <c r="M300" s="179" t="s">
        <v>1</v>
      </c>
      <c r="N300" s="180" t="s">
        <v>41</v>
      </c>
      <c r="O300" s="61"/>
      <c r="P300" s="181">
        <f t="shared" si="56"/>
        <v>0</v>
      </c>
      <c r="Q300" s="181">
        <v>2.0400000000000001E-3</v>
      </c>
      <c r="R300" s="181">
        <f t="shared" si="57"/>
        <v>2.0400000000000001E-3</v>
      </c>
      <c r="S300" s="181">
        <v>0</v>
      </c>
      <c r="T300" s="182">
        <f t="shared" si="58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3" t="s">
        <v>367</v>
      </c>
      <c r="AT300" s="183" t="s">
        <v>274</v>
      </c>
      <c r="AU300" s="183" t="s">
        <v>88</v>
      </c>
      <c r="AY300" s="18" t="s">
        <v>271</v>
      </c>
      <c r="BE300" s="105">
        <f t="shared" si="59"/>
        <v>0</v>
      </c>
      <c r="BF300" s="105">
        <f t="shared" si="60"/>
        <v>0</v>
      </c>
      <c r="BG300" s="105">
        <f t="shared" si="61"/>
        <v>0</v>
      </c>
      <c r="BH300" s="105">
        <f t="shared" si="62"/>
        <v>0</v>
      </c>
      <c r="BI300" s="105">
        <f t="shared" si="63"/>
        <v>0</v>
      </c>
      <c r="BJ300" s="18" t="s">
        <v>88</v>
      </c>
      <c r="BK300" s="105">
        <f t="shared" si="64"/>
        <v>0</v>
      </c>
      <c r="BL300" s="18" t="s">
        <v>367</v>
      </c>
      <c r="BM300" s="183" t="s">
        <v>3127</v>
      </c>
    </row>
    <row r="301" spans="1:65" s="2" customFormat="1" ht="21.75" customHeight="1" x14ac:dyDescent="0.15">
      <c r="A301" s="35"/>
      <c r="B301" s="141"/>
      <c r="C301" s="172" t="s">
        <v>1751</v>
      </c>
      <c r="D301" s="172" t="s">
        <v>274</v>
      </c>
      <c r="E301" s="173" t="s">
        <v>3491</v>
      </c>
      <c r="F301" s="174" t="s">
        <v>3492</v>
      </c>
      <c r="G301" s="175" t="s">
        <v>3234</v>
      </c>
      <c r="H301" s="176">
        <v>2</v>
      </c>
      <c r="I301" s="177"/>
      <c r="J301" s="176">
        <f t="shared" si="55"/>
        <v>0</v>
      </c>
      <c r="K301" s="178"/>
      <c r="L301" s="36"/>
      <c r="M301" s="179" t="s">
        <v>1</v>
      </c>
      <c r="N301" s="180" t="s">
        <v>41</v>
      </c>
      <c r="O301" s="61"/>
      <c r="P301" s="181">
        <f t="shared" si="56"/>
        <v>0</v>
      </c>
      <c r="Q301" s="181">
        <v>1.3699999999999999E-3</v>
      </c>
      <c r="R301" s="181">
        <f t="shared" si="57"/>
        <v>2.7399999999999998E-3</v>
      </c>
      <c r="S301" s="181">
        <v>0</v>
      </c>
      <c r="T301" s="182">
        <f t="shared" si="58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3" t="s">
        <v>367</v>
      </c>
      <c r="AT301" s="183" t="s">
        <v>274</v>
      </c>
      <c r="AU301" s="183" t="s">
        <v>88</v>
      </c>
      <c r="AY301" s="18" t="s">
        <v>271</v>
      </c>
      <c r="BE301" s="105">
        <f t="shared" si="59"/>
        <v>0</v>
      </c>
      <c r="BF301" s="105">
        <f t="shared" si="60"/>
        <v>0</v>
      </c>
      <c r="BG301" s="105">
        <f t="shared" si="61"/>
        <v>0</v>
      </c>
      <c r="BH301" s="105">
        <f t="shared" si="62"/>
        <v>0</v>
      </c>
      <c r="BI301" s="105">
        <f t="shared" si="63"/>
        <v>0</v>
      </c>
      <c r="BJ301" s="18" t="s">
        <v>88</v>
      </c>
      <c r="BK301" s="105">
        <f t="shared" si="64"/>
        <v>0</v>
      </c>
      <c r="BL301" s="18" t="s">
        <v>367</v>
      </c>
      <c r="BM301" s="183" t="s">
        <v>3130</v>
      </c>
    </row>
    <row r="302" spans="1:65" s="2" customFormat="1" ht="21.75" customHeight="1" x14ac:dyDescent="0.15">
      <c r="A302" s="35"/>
      <c r="B302" s="141"/>
      <c r="C302" s="172" t="s">
        <v>1756</v>
      </c>
      <c r="D302" s="172" t="s">
        <v>274</v>
      </c>
      <c r="E302" s="173" t="s">
        <v>5598</v>
      </c>
      <c r="F302" s="174" t="s">
        <v>5599</v>
      </c>
      <c r="G302" s="175" t="s">
        <v>3358</v>
      </c>
      <c r="H302" s="176">
        <v>1</v>
      </c>
      <c r="I302" s="177"/>
      <c r="J302" s="176">
        <f t="shared" si="55"/>
        <v>0</v>
      </c>
      <c r="K302" s="178"/>
      <c r="L302" s="36"/>
      <c r="M302" s="179" t="s">
        <v>1</v>
      </c>
      <c r="N302" s="180" t="s">
        <v>41</v>
      </c>
      <c r="O302" s="61"/>
      <c r="P302" s="181">
        <f t="shared" si="56"/>
        <v>0</v>
      </c>
      <c r="Q302" s="181">
        <v>1.1199999999999999E-3</v>
      </c>
      <c r="R302" s="181">
        <f t="shared" si="57"/>
        <v>1.1199999999999999E-3</v>
      </c>
      <c r="S302" s="181">
        <v>0</v>
      </c>
      <c r="T302" s="182">
        <f t="shared" si="58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3" t="s">
        <v>367</v>
      </c>
      <c r="AT302" s="183" t="s">
        <v>274</v>
      </c>
      <c r="AU302" s="183" t="s">
        <v>88</v>
      </c>
      <c r="AY302" s="18" t="s">
        <v>271</v>
      </c>
      <c r="BE302" s="105">
        <f t="shared" si="59"/>
        <v>0</v>
      </c>
      <c r="BF302" s="105">
        <f t="shared" si="60"/>
        <v>0</v>
      </c>
      <c r="BG302" s="105">
        <f t="shared" si="61"/>
        <v>0</v>
      </c>
      <c r="BH302" s="105">
        <f t="shared" si="62"/>
        <v>0</v>
      </c>
      <c r="BI302" s="105">
        <f t="shared" si="63"/>
        <v>0</v>
      </c>
      <c r="BJ302" s="18" t="s">
        <v>88</v>
      </c>
      <c r="BK302" s="105">
        <f t="shared" si="64"/>
        <v>0</v>
      </c>
      <c r="BL302" s="18" t="s">
        <v>367</v>
      </c>
      <c r="BM302" s="183" t="s">
        <v>3133</v>
      </c>
    </row>
    <row r="303" spans="1:65" s="2" customFormat="1" ht="21.75" customHeight="1" x14ac:dyDescent="0.15">
      <c r="A303" s="35"/>
      <c r="B303" s="141"/>
      <c r="C303" s="172" t="s">
        <v>1761</v>
      </c>
      <c r="D303" s="172" t="s">
        <v>274</v>
      </c>
      <c r="E303" s="173" t="s">
        <v>3493</v>
      </c>
      <c r="F303" s="174" t="s">
        <v>3494</v>
      </c>
      <c r="G303" s="175" t="s">
        <v>3234</v>
      </c>
      <c r="H303" s="176">
        <v>12</v>
      </c>
      <c r="I303" s="177"/>
      <c r="J303" s="176">
        <f t="shared" si="55"/>
        <v>0</v>
      </c>
      <c r="K303" s="178"/>
      <c r="L303" s="36"/>
      <c r="M303" s="179" t="s">
        <v>1</v>
      </c>
      <c r="N303" s="180" t="s">
        <v>41</v>
      </c>
      <c r="O303" s="61"/>
      <c r="P303" s="181">
        <f t="shared" si="56"/>
        <v>0</v>
      </c>
      <c r="Q303" s="181">
        <v>1.8400000000000001E-3</v>
      </c>
      <c r="R303" s="181">
        <f t="shared" si="57"/>
        <v>2.2080000000000002E-2</v>
      </c>
      <c r="S303" s="181">
        <v>0</v>
      </c>
      <c r="T303" s="182">
        <f t="shared" si="58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3" t="s">
        <v>367</v>
      </c>
      <c r="AT303" s="183" t="s">
        <v>274</v>
      </c>
      <c r="AU303" s="183" t="s">
        <v>88</v>
      </c>
      <c r="AY303" s="18" t="s">
        <v>271</v>
      </c>
      <c r="BE303" s="105">
        <f t="shared" si="59"/>
        <v>0</v>
      </c>
      <c r="BF303" s="105">
        <f t="shared" si="60"/>
        <v>0</v>
      </c>
      <c r="BG303" s="105">
        <f t="shared" si="61"/>
        <v>0</v>
      </c>
      <c r="BH303" s="105">
        <f t="shared" si="62"/>
        <v>0</v>
      </c>
      <c r="BI303" s="105">
        <f t="shared" si="63"/>
        <v>0</v>
      </c>
      <c r="BJ303" s="18" t="s">
        <v>88</v>
      </c>
      <c r="BK303" s="105">
        <f t="shared" si="64"/>
        <v>0</v>
      </c>
      <c r="BL303" s="18" t="s">
        <v>367</v>
      </c>
      <c r="BM303" s="183" t="s">
        <v>3136</v>
      </c>
    </row>
    <row r="304" spans="1:65" s="2" customFormat="1" ht="16.5" customHeight="1" x14ac:dyDescent="0.15">
      <c r="A304" s="35"/>
      <c r="B304" s="141"/>
      <c r="C304" s="172" t="s">
        <v>1766</v>
      </c>
      <c r="D304" s="172" t="s">
        <v>274</v>
      </c>
      <c r="E304" s="173" t="s">
        <v>5600</v>
      </c>
      <c r="F304" s="174" t="s">
        <v>5601</v>
      </c>
      <c r="G304" s="175" t="s">
        <v>3358</v>
      </c>
      <c r="H304" s="176">
        <v>1</v>
      </c>
      <c r="I304" s="177"/>
      <c r="J304" s="176">
        <f t="shared" si="55"/>
        <v>0</v>
      </c>
      <c r="K304" s="178"/>
      <c r="L304" s="36"/>
      <c r="M304" s="179" t="s">
        <v>1</v>
      </c>
      <c r="N304" s="180" t="s">
        <v>41</v>
      </c>
      <c r="O304" s="61"/>
      <c r="P304" s="181">
        <f t="shared" si="56"/>
        <v>0</v>
      </c>
      <c r="Q304" s="181">
        <v>0</v>
      </c>
      <c r="R304" s="181">
        <f t="shared" si="57"/>
        <v>0</v>
      </c>
      <c r="S304" s="181">
        <v>0</v>
      </c>
      <c r="T304" s="182">
        <f t="shared" si="58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3" t="s">
        <v>367</v>
      </c>
      <c r="AT304" s="183" t="s">
        <v>274</v>
      </c>
      <c r="AU304" s="183" t="s">
        <v>88</v>
      </c>
      <c r="AY304" s="18" t="s">
        <v>271</v>
      </c>
      <c r="BE304" s="105">
        <f t="shared" si="59"/>
        <v>0</v>
      </c>
      <c r="BF304" s="105">
        <f t="shared" si="60"/>
        <v>0</v>
      </c>
      <c r="BG304" s="105">
        <f t="shared" si="61"/>
        <v>0</v>
      </c>
      <c r="BH304" s="105">
        <f t="shared" si="62"/>
        <v>0</v>
      </c>
      <c r="BI304" s="105">
        <f t="shared" si="63"/>
        <v>0</v>
      </c>
      <c r="BJ304" s="18" t="s">
        <v>88</v>
      </c>
      <c r="BK304" s="105">
        <f t="shared" si="64"/>
        <v>0</v>
      </c>
      <c r="BL304" s="18" t="s">
        <v>367</v>
      </c>
      <c r="BM304" s="183" t="s">
        <v>3140</v>
      </c>
    </row>
    <row r="305" spans="1:65" s="2" customFormat="1" ht="21.75" customHeight="1" x14ac:dyDescent="0.15">
      <c r="A305" s="35"/>
      <c r="B305" s="141"/>
      <c r="C305" s="172" t="s">
        <v>1769</v>
      </c>
      <c r="D305" s="172" t="s">
        <v>274</v>
      </c>
      <c r="E305" s="173" t="s">
        <v>3495</v>
      </c>
      <c r="F305" s="174" t="s">
        <v>3496</v>
      </c>
      <c r="G305" s="175" t="s">
        <v>3234</v>
      </c>
      <c r="H305" s="176">
        <v>12</v>
      </c>
      <c r="I305" s="177"/>
      <c r="J305" s="176">
        <f t="shared" si="55"/>
        <v>0</v>
      </c>
      <c r="K305" s="178"/>
      <c r="L305" s="36"/>
      <c r="M305" s="179" t="s">
        <v>1</v>
      </c>
      <c r="N305" s="180" t="s">
        <v>41</v>
      </c>
      <c r="O305" s="61"/>
      <c r="P305" s="181">
        <f t="shared" si="56"/>
        <v>0</v>
      </c>
      <c r="Q305" s="181">
        <v>0</v>
      </c>
      <c r="R305" s="181">
        <f t="shared" si="57"/>
        <v>0</v>
      </c>
      <c r="S305" s="181">
        <v>0</v>
      </c>
      <c r="T305" s="182">
        <f t="shared" si="58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3" t="s">
        <v>367</v>
      </c>
      <c r="AT305" s="183" t="s">
        <v>274</v>
      </c>
      <c r="AU305" s="183" t="s">
        <v>88</v>
      </c>
      <c r="AY305" s="18" t="s">
        <v>271</v>
      </c>
      <c r="BE305" s="105">
        <f t="shared" si="59"/>
        <v>0</v>
      </c>
      <c r="BF305" s="105">
        <f t="shared" si="60"/>
        <v>0</v>
      </c>
      <c r="BG305" s="105">
        <f t="shared" si="61"/>
        <v>0</v>
      </c>
      <c r="BH305" s="105">
        <f t="shared" si="62"/>
        <v>0</v>
      </c>
      <c r="BI305" s="105">
        <f t="shared" si="63"/>
        <v>0</v>
      </c>
      <c r="BJ305" s="18" t="s">
        <v>88</v>
      </c>
      <c r="BK305" s="105">
        <f t="shared" si="64"/>
        <v>0</v>
      </c>
      <c r="BL305" s="18" t="s">
        <v>367</v>
      </c>
      <c r="BM305" s="183" t="s">
        <v>3143</v>
      </c>
    </row>
    <row r="306" spans="1:65" s="2" customFormat="1" ht="21.75" customHeight="1" x14ac:dyDescent="0.15">
      <c r="A306" s="35"/>
      <c r="B306" s="141"/>
      <c r="C306" s="172" t="s">
        <v>1773</v>
      </c>
      <c r="D306" s="172" t="s">
        <v>274</v>
      </c>
      <c r="E306" s="173" t="s">
        <v>5602</v>
      </c>
      <c r="F306" s="174" t="s">
        <v>5603</v>
      </c>
      <c r="G306" s="175" t="s">
        <v>3358</v>
      </c>
      <c r="H306" s="176">
        <v>1</v>
      </c>
      <c r="I306" s="177"/>
      <c r="J306" s="176">
        <f t="shared" si="55"/>
        <v>0</v>
      </c>
      <c r="K306" s="178"/>
      <c r="L306" s="36"/>
      <c r="M306" s="179" t="s">
        <v>1</v>
      </c>
      <c r="N306" s="180" t="s">
        <v>41</v>
      </c>
      <c r="O306" s="61"/>
      <c r="P306" s="181">
        <f t="shared" si="56"/>
        <v>0</v>
      </c>
      <c r="Q306" s="181">
        <v>3.4000000000000002E-4</v>
      </c>
      <c r="R306" s="181">
        <f t="shared" si="57"/>
        <v>3.4000000000000002E-4</v>
      </c>
      <c r="S306" s="181">
        <v>0</v>
      </c>
      <c r="T306" s="182">
        <f t="shared" si="58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3" t="s">
        <v>367</v>
      </c>
      <c r="AT306" s="183" t="s">
        <v>274</v>
      </c>
      <c r="AU306" s="183" t="s">
        <v>88</v>
      </c>
      <c r="AY306" s="18" t="s">
        <v>271</v>
      </c>
      <c r="BE306" s="105">
        <f t="shared" si="59"/>
        <v>0</v>
      </c>
      <c r="BF306" s="105">
        <f t="shared" si="60"/>
        <v>0</v>
      </c>
      <c r="BG306" s="105">
        <f t="shared" si="61"/>
        <v>0</v>
      </c>
      <c r="BH306" s="105">
        <f t="shared" si="62"/>
        <v>0</v>
      </c>
      <c r="BI306" s="105">
        <f t="shared" si="63"/>
        <v>0</v>
      </c>
      <c r="BJ306" s="18" t="s">
        <v>88</v>
      </c>
      <c r="BK306" s="105">
        <f t="shared" si="64"/>
        <v>0</v>
      </c>
      <c r="BL306" s="18" t="s">
        <v>367</v>
      </c>
      <c r="BM306" s="183" t="s">
        <v>3145</v>
      </c>
    </row>
    <row r="307" spans="1:65" s="2" customFormat="1" ht="16.5" customHeight="1" x14ac:dyDescent="0.15">
      <c r="A307" s="35"/>
      <c r="B307" s="141"/>
      <c r="C307" s="172" t="s">
        <v>1779</v>
      </c>
      <c r="D307" s="172" t="s">
        <v>274</v>
      </c>
      <c r="E307" s="173" t="s">
        <v>3497</v>
      </c>
      <c r="F307" s="174" t="s">
        <v>3498</v>
      </c>
      <c r="G307" s="175" t="s">
        <v>3358</v>
      </c>
      <c r="H307" s="176">
        <v>1</v>
      </c>
      <c r="I307" s="177"/>
      <c r="J307" s="176">
        <f t="shared" si="55"/>
        <v>0</v>
      </c>
      <c r="K307" s="178"/>
      <c r="L307" s="36"/>
      <c r="M307" s="179" t="s">
        <v>1</v>
      </c>
      <c r="N307" s="180" t="s">
        <v>41</v>
      </c>
      <c r="O307" s="61"/>
      <c r="P307" s="181">
        <f t="shared" si="56"/>
        <v>0</v>
      </c>
      <c r="Q307" s="181">
        <v>3.4000000000000002E-4</v>
      </c>
      <c r="R307" s="181">
        <f t="shared" si="57"/>
        <v>3.4000000000000002E-4</v>
      </c>
      <c r="S307" s="181">
        <v>0</v>
      </c>
      <c r="T307" s="182">
        <f t="shared" si="58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3" t="s">
        <v>367</v>
      </c>
      <c r="AT307" s="183" t="s">
        <v>274</v>
      </c>
      <c r="AU307" s="183" t="s">
        <v>88</v>
      </c>
      <c r="AY307" s="18" t="s">
        <v>271</v>
      </c>
      <c r="BE307" s="105">
        <f t="shared" si="59"/>
        <v>0</v>
      </c>
      <c r="BF307" s="105">
        <f t="shared" si="60"/>
        <v>0</v>
      </c>
      <c r="BG307" s="105">
        <f t="shared" si="61"/>
        <v>0</v>
      </c>
      <c r="BH307" s="105">
        <f t="shared" si="62"/>
        <v>0</v>
      </c>
      <c r="BI307" s="105">
        <f t="shared" si="63"/>
        <v>0</v>
      </c>
      <c r="BJ307" s="18" t="s">
        <v>88</v>
      </c>
      <c r="BK307" s="105">
        <f t="shared" si="64"/>
        <v>0</v>
      </c>
      <c r="BL307" s="18" t="s">
        <v>367</v>
      </c>
      <c r="BM307" s="183" t="s">
        <v>3150</v>
      </c>
    </row>
    <row r="308" spans="1:65" s="2" customFormat="1" ht="16.5" customHeight="1" x14ac:dyDescent="0.15">
      <c r="A308" s="35"/>
      <c r="B308" s="141"/>
      <c r="C308" s="172" t="s">
        <v>1784</v>
      </c>
      <c r="D308" s="172" t="s">
        <v>274</v>
      </c>
      <c r="E308" s="173" t="s">
        <v>3499</v>
      </c>
      <c r="F308" s="174" t="s">
        <v>3500</v>
      </c>
      <c r="G308" s="175" t="s">
        <v>3234</v>
      </c>
      <c r="H308" s="176">
        <v>2</v>
      </c>
      <c r="I308" s="177"/>
      <c r="J308" s="176">
        <f t="shared" si="55"/>
        <v>0</v>
      </c>
      <c r="K308" s="178"/>
      <c r="L308" s="36"/>
      <c r="M308" s="179" t="s">
        <v>1</v>
      </c>
      <c r="N308" s="180" t="s">
        <v>41</v>
      </c>
      <c r="O308" s="61"/>
      <c r="P308" s="181">
        <f t="shared" si="56"/>
        <v>0</v>
      </c>
      <c r="Q308" s="181">
        <v>0</v>
      </c>
      <c r="R308" s="181">
        <f t="shared" si="57"/>
        <v>0</v>
      </c>
      <c r="S308" s="181">
        <v>0</v>
      </c>
      <c r="T308" s="182">
        <f t="shared" si="5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3" t="s">
        <v>367</v>
      </c>
      <c r="AT308" s="183" t="s">
        <v>274</v>
      </c>
      <c r="AU308" s="183" t="s">
        <v>88</v>
      </c>
      <c r="AY308" s="18" t="s">
        <v>271</v>
      </c>
      <c r="BE308" s="105">
        <f t="shared" si="59"/>
        <v>0</v>
      </c>
      <c r="BF308" s="105">
        <f t="shared" si="60"/>
        <v>0</v>
      </c>
      <c r="BG308" s="105">
        <f t="shared" si="61"/>
        <v>0</v>
      </c>
      <c r="BH308" s="105">
        <f t="shared" si="62"/>
        <v>0</v>
      </c>
      <c r="BI308" s="105">
        <f t="shared" si="63"/>
        <v>0</v>
      </c>
      <c r="BJ308" s="18" t="s">
        <v>88</v>
      </c>
      <c r="BK308" s="105">
        <f t="shared" si="64"/>
        <v>0</v>
      </c>
      <c r="BL308" s="18" t="s">
        <v>367</v>
      </c>
      <c r="BM308" s="183" t="s">
        <v>3153</v>
      </c>
    </row>
    <row r="309" spans="1:65" s="2" customFormat="1" ht="16.5" customHeight="1" x14ac:dyDescent="0.15">
      <c r="A309" s="35"/>
      <c r="B309" s="141"/>
      <c r="C309" s="172" t="s">
        <v>1788</v>
      </c>
      <c r="D309" s="172" t="s">
        <v>274</v>
      </c>
      <c r="E309" s="173" t="s">
        <v>3501</v>
      </c>
      <c r="F309" s="174" t="s">
        <v>3502</v>
      </c>
      <c r="G309" s="175" t="s">
        <v>3234</v>
      </c>
      <c r="H309" s="176">
        <v>5</v>
      </c>
      <c r="I309" s="177"/>
      <c r="J309" s="176">
        <f t="shared" si="55"/>
        <v>0</v>
      </c>
      <c r="K309" s="178"/>
      <c r="L309" s="36"/>
      <c r="M309" s="179" t="s">
        <v>1</v>
      </c>
      <c r="N309" s="180" t="s">
        <v>41</v>
      </c>
      <c r="O309" s="61"/>
      <c r="P309" s="181">
        <f t="shared" si="56"/>
        <v>0</v>
      </c>
      <c r="Q309" s="181">
        <v>2.7E-4</v>
      </c>
      <c r="R309" s="181">
        <f t="shared" si="57"/>
        <v>1.3500000000000001E-3</v>
      </c>
      <c r="S309" s="181">
        <v>0</v>
      </c>
      <c r="T309" s="182">
        <f t="shared" si="58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3" t="s">
        <v>367</v>
      </c>
      <c r="AT309" s="183" t="s">
        <v>274</v>
      </c>
      <c r="AU309" s="183" t="s">
        <v>88</v>
      </c>
      <c r="AY309" s="18" t="s">
        <v>271</v>
      </c>
      <c r="BE309" s="105">
        <f t="shared" si="59"/>
        <v>0</v>
      </c>
      <c r="BF309" s="105">
        <f t="shared" si="60"/>
        <v>0</v>
      </c>
      <c r="BG309" s="105">
        <f t="shared" si="61"/>
        <v>0</v>
      </c>
      <c r="BH309" s="105">
        <f t="shared" si="62"/>
        <v>0</v>
      </c>
      <c r="BI309" s="105">
        <f t="shared" si="63"/>
        <v>0</v>
      </c>
      <c r="BJ309" s="18" t="s">
        <v>88</v>
      </c>
      <c r="BK309" s="105">
        <f t="shared" si="64"/>
        <v>0</v>
      </c>
      <c r="BL309" s="18" t="s">
        <v>367</v>
      </c>
      <c r="BM309" s="183" t="s">
        <v>3154</v>
      </c>
    </row>
    <row r="310" spans="1:65" s="2" customFormat="1" ht="16.5" customHeight="1" x14ac:dyDescent="0.15">
      <c r="A310" s="35"/>
      <c r="B310" s="141"/>
      <c r="C310" s="172" t="s">
        <v>1792</v>
      </c>
      <c r="D310" s="172" t="s">
        <v>274</v>
      </c>
      <c r="E310" s="173" t="s">
        <v>3503</v>
      </c>
      <c r="F310" s="174" t="s">
        <v>3504</v>
      </c>
      <c r="G310" s="175" t="s">
        <v>3234</v>
      </c>
      <c r="H310" s="176">
        <v>5</v>
      </c>
      <c r="I310" s="177"/>
      <c r="J310" s="176">
        <f t="shared" si="55"/>
        <v>0</v>
      </c>
      <c r="K310" s="178"/>
      <c r="L310" s="36"/>
      <c r="M310" s="179" t="s">
        <v>1</v>
      </c>
      <c r="N310" s="180" t="s">
        <v>41</v>
      </c>
      <c r="O310" s="61"/>
      <c r="P310" s="181">
        <f t="shared" si="56"/>
        <v>0</v>
      </c>
      <c r="Q310" s="181">
        <v>0</v>
      </c>
      <c r="R310" s="181">
        <f t="shared" si="57"/>
        <v>0</v>
      </c>
      <c r="S310" s="181">
        <v>0</v>
      </c>
      <c r="T310" s="182">
        <f t="shared" si="5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3" t="s">
        <v>367</v>
      </c>
      <c r="AT310" s="183" t="s">
        <v>274</v>
      </c>
      <c r="AU310" s="183" t="s">
        <v>88</v>
      </c>
      <c r="AY310" s="18" t="s">
        <v>271</v>
      </c>
      <c r="BE310" s="105">
        <f t="shared" si="59"/>
        <v>0</v>
      </c>
      <c r="BF310" s="105">
        <f t="shared" si="60"/>
        <v>0</v>
      </c>
      <c r="BG310" s="105">
        <f t="shared" si="61"/>
        <v>0</v>
      </c>
      <c r="BH310" s="105">
        <f t="shared" si="62"/>
        <v>0</v>
      </c>
      <c r="BI310" s="105">
        <f t="shared" si="63"/>
        <v>0</v>
      </c>
      <c r="BJ310" s="18" t="s">
        <v>88</v>
      </c>
      <c r="BK310" s="105">
        <f t="shared" si="64"/>
        <v>0</v>
      </c>
      <c r="BL310" s="18" t="s">
        <v>367</v>
      </c>
      <c r="BM310" s="183" t="s">
        <v>3155</v>
      </c>
    </row>
    <row r="311" spans="1:65" s="2" customFormat="1" ht="16.5" customHeight="1" x14ac:dyDescent="0.15">
      <c r="A311" s="35"/>
      <c r="B311" s="141"/>
      <c r="C311" s="172" t="s">
        <v>1800</v>
      </c>
      <c r="D311" s="172" t="s">
        <v>274</v>
      </c>
      <c r="E311" s="173" t="s">
        <v>3505</v>
      </c>
      <c r="F311" s="174" t="s">
        <v>3506</v>
      </c>
      <c r="G311" s="175" t="s">
        <v>3351</v>
      </c>
      <c r="H311" s="176">
        <v>120</v>
      </c>
      <c r="I311" s="177"/>
      <c r="J311" s="176">
        <f t="shared" si="55"/>
        <v>0</v>
      </c>
      <c r="K311" s="178"/>
      <c r="L311" s="36"/>
      <c r="M311" s="179" t="s">
        <v>1</v>
      </c>
      <c r="N311" s="180" t="s">
        <v>41</v>
      </c>
      <c r="O311" s="61"/>
      <c r="P311" s="181">
        <f t="shared" si="56"/>
        <v>0</v>
      </c>
      <c r="Q311" s="181">
        <v>0</v>
      </c>
      <c r="R311" s="181">
        <f t="shared" si="57"/>
        <v>0</v>
      </c>
      <c r="S311" s="181">
        <v>0</v>
      </c>
      <c r="T311" s="182">
        <f t="shared" si="5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3" t="s">
        <v>367</v>
      </c>
      <c r="AT311" s="183" t="s">
        <v>274</v>
      </c>
      <c r="AU311" s="183" t="s">
        <v>88</v>
      </c>
      <c r="AY311" s="18" t="s">
        <v>271</v>
      </c>
      <c r="BE311" s="105">
        <f t="shared" si="59"/>
        <v>0</v>
      </c>
      <c r="BF311" s="105">
        <f t="shared" si="60"/>
        <v>0</v>
      </c>
      <c r="BG311" s="105">
        <f t="shared" si="61"/>
        <v>0</v>
      </c>
      <c r="BH311" s="105">
        <f t="shared" si="62"/>
        <v>0</v>
      </c>
      <c r="BI311" s="105">
        <f t="shared" si="63"/>
        <v>0</v>
      </c>
      <c r="BJ311" s="18" t="s">
        <v>88</v>
      </c>
      <c r="BK311" s="105">
        <f t="shared" si="64"/>
        <v>0</v>
      </c>
      <c r="BL311" s="18" t="s">
        <v>367</v>
      </c>
      <c r="BM311" s="183" t="s">
        <v>3156</v>
      </c>
    </row>
    <row r="312" spans="1:65" s="2" customFormat="1" ht="21.75" customHeight="1" x14ac:dyDescent="0.15">
      <c r="A312" s="35"/>
      <c r="B312" s="141"/>
      <c r="C312" s="172" t="s">
        <v>1804</v>
      </c>
      <c r="D312" s="172" t="s">
        <v>274</v>
      </c>
      <c r="E312" s="173" t="s">
        <v>3507</v>
      </c>
      <c r="F312" s="174" t="s">
        <v>3508</v>
      </c>
      <c r="G312" s="175" t="s">
        <v>412</v>
      </c>
      <c r="H312" s="176">
        <v>0.28000000000000003</v>
      </c>
      <c r="I312" s="177"/>
      <c r="J312" s="176">
        <f t="shared" si="55"/>
        <v>0</v>
      </c>
      <c r="K312" s="178"/>
      <c r="L312" s="36"/>
      <c r="M312" s="179" t="s">
        <v>1</v>
      </c>
      <c r="N312" s="180" t="s">
        <v>41</v>
      </c>
      <c r="O312" s="61"/>
      <c r="P312" s="181">
        <f t="shared" si="56"/>
        <v>0</v>
      </c>
      <c r="Q312" s="181">
        <v>0</v>
      </c>
      <c r="R312" s="181">
        <f t="shared" si="57"/>
        <v>0</v>
      </c>
      <c r="S312" s="181">
        <v>0</v>
      </c>
      <c r="T312" s="182">
        <f t="shared" si="5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3" t="s">
        <v>367</v>
      </c>
      <c r="AT312" s="183" t="s">
        <v>274</v>
      </c>
      <c r="AU312" s="183" t="s">
        <v>88</v>
      </c>
      <c r="AY312" s="18" t="s">
        <v>271</v>
      </c>
      <c r="BE312" s="105">
        <f t="shared" si="59"/>
        <v>0</v>
      </c>
      <c r="BF312" s="105">
        <f t="shared" si="60"/>
        <v>0</v>
      </c>
      <c r="BG312" s="105">
        <f t="shared" si="61"/>
        <v>0</v>
      </c>
      <c r="BH312" s="105">
        <f t="shared" si="62"/>
        <v>0</v>
      </c>
      <c r="BI312" s="105">
        <f t="shared" si="63"/>
        <v>0</v>
      </c>
      <c r="BJ312" s="18" t="s">
        <v>88</v>
      </c>
      <c r="BK312" s="105">
        <f t="shared" si="64"/>
        <v>0</v>
      </c>
      <c r="BL312" s="18" t="s">
        <v>367</v>
      </c>
      <c r="BM312" s="183" t="s">
        <v>3157</v>
      </c>
    </row>
    <row r="313" spans="1:65" s="2" customFormat="1" ht="16.5" customHeight="1" x14ac:dyDescent="0.15">
      <c r="A313" s="35"/>
      <c r="B313" s="141"/>
      <c r="C313" s="224" t="s">
        <v>1809</v>
      </c>
      <c r="D313" s="224" t="s">
        <v>1138</v>
      </c>
      <c r="E313" s="226" t="s">
        <v>3509</v>
      </c>
      <c r="F313" s="227" t="s">
        <v>3510</v>
      </c>
      <c r="G313" s="228" t="s">
        <v>3234</v>
      </c>
      <c r="H313" s="229">
        <v>2</v>
      </c>
      <c r="I313" s="230"/>
      <c r="J313" s="229">
        <f t="shared" si="55"/>
        <v>0</v>
      </c>
      <c r="K313" s="231"/>
      <c r="L313" s="232"/>
      <c r="M313" s="247" t="s">
        <v>1</v>
      </c>
      <c r="N313" s="248" t="s">
        <v>41</v>
      </c>
      <c r="O313" s="243"/>
      <c r="P313" s="244">
        <f t="shared" si="56"/>
        <v>0</v>
      </c>
      <c r="Q313" s="244">
        <v>8.2000000000000007E-3</v>
      </c>
      <c r="R313" s="244">
        <f t="shared" si="57"/>
        <v>1.6400000000000001E-2</v>
      </c>
      <c r="S313" s="244">
        <v>0</v>
      </c>
      <c r="T313" s="245">
        <f t="shared" si="5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3" t="s">
        <v>478</v>
      </c>
      <c r="AT313" s="183" t="s">
        <v>1138</v>
      </c>
      <c r="AU313" s="183" t="s">
        <v>88</v>
      </c>
      <c r="AY313" s="18" t="s">
        <v>271</v>
      </c>
      <c r="BE313" s="105">
        <f t="shared" si="59"/>
        <v>0</v>
      </c>
      <c r="BF313" s="105">
        <f t="shared" si="60"/>
        <v>0</v>
      </c>
      <c r="BG313" s="105">
        <f t="shared" si="61"/>
        <v>0</v>
      </c>
      <c r="BH313" s="105">
        <f t="shared" si="62"/>
        <v>0</v>
      </c>
      <c r="BI313" s="105">
        <f t="shared" si="63"/>
        <v>0</v>
      </c>
      <c r="BJ313" s="18" t="s">
        <v>88</v>
      </c>
      <c r="BK313" s="105">
        <f t="shared" si="64"/>
        <v>0</v>
      </c>
      <c r="BL313" s="18" t="s">
        <v>367</v>
      </c>
      <c r="BM313" s="183" t="s">
        <v>3158</v>
      </c>
    </row>
    <row r="314" spans="1:65" s="2" customFormat="1" ht="6.95" customHeight="1" x14ac:dyDescent="0.1">
      <c r="A314" s="35"/>
      <c r="B314" s="50"/>
      <c r="C314" s="51"/>
      <c r="D314" s="51"/>
      <c r="E314" s="51"/>
      <c r="F314" s="51"/>
      <c r="G314" s="51"/>
      <c r="H314" s="51"/>
      <c r="I314" s="51"/>
      <c r="J314" s="51"/>
      <c r="K314" s="51"/>
      <c r="L314" s="36"/>
      <c r="M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</row>
  </sheetData>
  <autoFilter ref="C135:K313" xr:uid="{00000000-0009-0000-0000-000015000000}"/>
  <mergeCells count="13">
    <mergeCell ref="E128:H128"/>
    <mergeCell ref="L2:V2"/>
    <mergeCell ref="E124:H124"/>
    <mergeCell ref="E126:H126"/>
    <mergeCell ref="E85:H85"/>
    <mergeCell ref="E87:H87"/>
    <mergeCell ref="E89:H89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176"/>
  <sheetViews>
    <sheetView showGridLines="0" topLeftCell="A114" workbookViewId="0">
      <selection activeCell="J116" sqref="J116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144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5604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108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J115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ROUND((SUM(BE115:BE117) + SUM(BE139:BE175)),  2)</f>
        <v>0</v>
      </c>
      <c r="G37" s="35"/>
      <c r="H37" s="35"/>
      <c r="I37" s="120">
        <v>0.2</v>
      </c>
      <c r="J37" s="119">
        <f>ROUND(((SUM(BE115:BE117) + SUM(BE139:BE175))*I37),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ROUND((SUM(BF115:BF117) + SUM(BF139:BF175)),  2)</f>
        <v>0</v>
      </c>
      <c r="G38" s="35"/>
      <c r="H38" s="35"/>
      <c r="I38" s="120">
        <v>0.2</v>
      </c>
      <c r="J38" s="119">
        <f>ROUND(((SUM(BF115:BF117) + SUM(BF139:BF175))*I38),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ROUND((SUM(BG115:BG117) + SUM(BG139:BG175)),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ROUND((SUM(BH115:BH117) + SUM(BH139:BH175)),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ROUND((SUM(BI115:BI117) + SUM(BI139:BI175)),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08 - Plynoištalácia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J139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 x14ac:dyDescent="0.1">
      <c r="B99" s="131"/>
      <c r="D99" s="132" t="s">
        <v>3514</v>
      </c>
      <c r="E99" s="133"/>
      <c r="F99" s="133"/>
      <c r="G99" s="133"/>
      <c r="H99" s="133"/>
      <c r="I99" s="133"/>
      <c r="J99" s="134">
        <f>J140</f>
        <v>0</v>
      </c>
      <c r="L99" s="131"/>
    </row>
    <row r="100" spans="1:47" s="10" customFormat="1" ht="19.899999999999999" customHeight="1" x14ac:dyDescent="0.1">
      <c r="B100" s="135"/>
      <c r="D100" s="136" t="s">
        <v>5605</v>
      </c>
      <c r="E100" s="137"/>
      <c r="F100" s="137"/>
      <c r="G100" s="137"/>
      <c r="H100" s="137"/>
      <c r="I100" s="137"/>
      <c r="J100" s="138">
        <f>J141</f>
        <v>0</v>
      </c>
      <c r="L100" s="135"/>
    </row>
    <row r="101" spans="1:47" s="10" customFormat="1" ht="19.899999999999999" customHeight="1" x14ac:dyDescent="0.1">
      <c r="B101" s="135"/>
      <c r="D101" s="136" t="s">
        <v>3515</v>
      </c>
      <c r="E101" s="137"/>
      <c r="F101" s="137"/>
      <c r="G101" s="137"/>
      <c r="H101" s="137"/>
      <c r="I101" s="137"/>
      <c r="J101" s="138">
        <f>J142</f>
        <v>0</v>
      </c>
      <c r="L101" s="135"/>
    </row>
    <row r="102" spans="1:47" s="10" customFormat="1" ht="19.899999999999999" customHeight="1" x14ac:dyDescent="0.1">
      <c r="B102" s="135"/>
      <c r="D102" s="136" t="s">
        <v>5606</v>
      </c>
      <c r="E102" s="137"/>
      <c r="F102" s="137"/>
      <c r="G102" s="137"/>
      <c r="H102" s="137"/>
      <c r="I102" s="137"/>
      <c r="J102" s="138">
        <f>J158</f>
        <v>0</v>
      </c>
      <c r="L102" s="135"/>
    </row>
    <row r="103" spans="1:47" s="10" customFormat="1" ht="19.899999999999999" customHeight="1" x14ac:dyDescent="0.1">
      <c r="B103" s="135"/>
      <c r="D103" s="136" t="s">
        <v>5607</v>
      </c>
      <c r="E103" s="137"/>
      <c r="F103" s="137"/>
      <c r="G103" s="137"/>
      <c r="H103" s="137"/>
      <c r="I103" s="137"/>
      <c r="J103" s="138">
        <f>J159</f>
        <v>0</v>
      </c>
      <c r="L103" s="135"/>
    </row>
    <row r="104" spans="1:47" s="10" customFormat="1" ht="19.899999999999999" customHeight="1" x14ac:dyDescent="0.1">
      <c r="B104" s="135"/>
      <c r="D104" s="136" t="s">
        <v>5608</v>
      </c>
      <c r="E104" s="137"/>
      <c r="F104" s="137"/>
      <c r="G104" s="137"/>
      <c r="H104" s="137"/>
      <c r="I104" s="137"/>
      <c r="J104" s="138">
        <f>J160</f>
        <v>0</v>
      </c>
      <c r="L104" s="135"/>
    </row>
    <row r="105" spans="1:47" s="10" customFormat="1" ht="19.899999999999999" customHeight="1" x14ac:dyDescent="0.1">
      <c r="B105" s="135"/>
      <c r="D105" s="136" t="s">
        <v>885</v>
      </c>
      <c r="E105" s="137"/>
      <c r="F105" s="137"/>
      <c r="G105" s="137"/>
      <c r="H105" s="137"/>
      <c r="I105" s="137"/>
      <c r="J105" s="138">
        <f>J161</f>
        <v>0</v>
      </c>
      <c r="L105" s="135"/>
    </row>
    <row r="106" spans="1:47" s="10" customFormat="1" ht="19.899999999999999" customHeight="1" x14ac:dyDescent="0.1">
      <c r="B106" s="135"/>
      <c r="D106" s="136" t="s">
        <v>5609</v>
      </c>
      <c r="E106" s="137"/>
      <c r="F106" s="137"/>
      <c r="G106" s="137"/>
      <c r="H106" s="137"/>
      <c r="I106" s="137"/>
      <c r="J106" s="138">
        <f>J164</f>
        <v>0</v>
      </c>
      <c r="L106" s="135"/>
    </row>
    <row r="107" spans="1:47" s="10" customFormat="1" ht="19.899999999999999" customHeight="1" x14ac:dyDescent="0.1">
      <c r="B107" s="135"/>
      <c r="D107" s="136" t="s">
        <v>5610</v>
      </c>
      <c r="E107" s="137"/>
      <c r="F107" s="137"/>
      <c r="G107" s="137"/>
      <c r="H107" s="137"/>
      <c r="I107" s="137"/>
      <c r="J107" s="138">
        <f>J165</f>
        <v>0</v>
      </c>
      <c r="L107" s="135"/>
    </row>
    <row r="108" spans="1:47" s="9" customFormat="1" ht="24.95" customHeight="1" x14ac:dyDescent="0.1">
      <c r="B108" s="131"/>
      <c r="D108" s="132" t="s">
        <v>5611</v>
      </c>
      <c r="E108" s="133"/>
      <c r="F108" s="133"/>
      <c r="G108" s="133"/>
      <c r="H108" s="133"/>
      <c r="I108" s="133"/>
      <c r="J108" s="134">
        <f>J166</f>
        <v>0</v>
      </c>
      <c r="L108" s="131"/>
    </row>
    <row r="109" spans="1:47" s="9" customFormat="1" ht="24.95" customHeight="1" x14ac:dyDescent="0.1">
      <c r="B109" s="131"/>
      <c r="D109" s="132" t="s">
        <v>3516</v>
      </c>
      <c r="E109" s="133"/>
      <c r="F109" s="133"/>
      <c r="G109" s="133"/>
      <c r="H109" s="133"/>
      <c r="I109" s="133"/>
      <c r="J109" s="134">
        <f>J167</f>
        <v>0</v>
      </c>
      <c r="L109" s="131"/>
    </row>
    <row r="110" spans="1:47" s="10" customFormat="1" ht="19.899999999999999" customHeight="1" x14ac:dyDescent="0.1">
      <c r="B110" s="135"/>
      <c r="D110" s="136" t="s">
        <v>3517</v>
      </c>
      <c r="E110" s="137"/>
      <c r="F110" s="137"/>
      <c r="G110" s="137"/>
      <c r="H110" s="137"/>
      <c r="I110" s="137"/>
      <c r="J110" s="138">
        <f>J168</f>
        <v>0</v>
      </c>
      <c r="L110" s="135"/>
    </row>
    <row r="111" spans="1:47" s="10" customFormat="1" ht="19.899999999999999" customHeight="1" x14ac:dyDescent="0.1">
      <c r="B111" s="135"/>
      <c r="D111" s="136" t="s">
        <v>5612</v>
      </c>
      <c r="E111" s="137"/>
      <c r="F111" s="137"/>
      <c r="G111" s="137"/>
      <c r="H111" s="137"/>
      <c r="I111" s="137"/>
      <c r="J111" s="138">
        <f>J174</f>
        <v>0</v>
      </c>
      <c r="L111" s="135"/>
    </row>
    <row r="112" spans="1:47" s="9" customFormat="1" ht="24.95" customHeight="1" x14ac:dyDescent="0.1">
      <c r="B112" s="131"/>
      <c r="D112" s="132" t="s">
        <v>5613</v>
      </c>
      <c r="E112" s="133"/>
      <c r="F112" s="133"/>
      <c r="G112" s="133"/>
      <c r="H112" s="133"/>
      <c r="I112" s="133"/>
      <c r="J112" s="134">
        <f>J175</f>
        <v>0</v>
      </c>
      <c r="L112" s="131"/>
    </row>
    <row r="113" spans="1:65" s="2" customFormat="1" ht="21.75" customHeight="1" x14ac:dyDescent="0.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 x14ac:dyDescent="0.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 x14ac:dyDescent="0.1">
      <c r="A115" s="35"/>
      <c r="B115" s="36"/>
      <c r="C115" s="130" t="s">
        <v>254</v>
      </c>
      <c r="D115" s="35"/>
      <c r="E115" s="35"/>
      <c r="F115" s="35"/>
      <c r="G115" s="35"/>
      <c r="H115" s="35"/>
      <c r="I115" s="35"/>
      <c r="J115" s="139">
        <f>ROUND(J116,2)</f>
        <v>0</v>
      </c>
      <c r="K115" s="35"/>
      <c r="L115" s="45"/>
      <c r="N115" s="140" t="s">
        <v>39</v>
      </c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8" customHeight="1" x14ac:dyDescent="0.1">
      <c r="A116" s="35"/>
      <c r="B116" s="141"/>
      <c r="C116" s="142"/>
      <c r="D116" s="338" t="s">
        <v>255</v>
      </c>
      <c r="E116" s="342"/>
      <c r="F116" s="342"/>
      <c r="G116" s="142"/>
      <c r="H116" s="142"/>
      <c r="I116" s="142"/>
      <c r="J116" s="102">
        <v>0</v>
      </c>
      <c r="K116" s="142"/>
      <c r="L116" s="143"/>
      <c r="M116" s="144"/>
      <c r="N116" s="145" t="s">
        <v>41</v>
      </c>
      <c r="O116" s="144"/>
      <c r="P116" s="144"/>
      <c r="Q116" s="144"/>
      <c r="R116" s="144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  <c r="AQ116" s="144"/>
      <c r="AR116" s="144"/>
      <c r="AS116" s="144"/>
      <c r="AT116" s="144"/>
      <c r="AU116" s="144"/>
      <c r="AV116" s="144"/>
      <c r="AW116" s="144"/>
      <c r="AX116" s="144"/>
      <c r="AY116" s="146" t="s">
        <v>256</v>
      </c>
      <c r="AZ116" s="144"/>
      <c r="BA116" s="144"/>
      <c r="BB116" s="144"/>
      <c r="BC116" s="144"/>
      <c r="BD116" s="144"/>
      <c r="BE116" s="147">
        <f t="shared" ref="BE116" si="0">IF(N116="základná",J116,0)</f>
        <v>0</v>
      </c>
      <c r="BF116" s="147">
        <f t="shared" ref="BF116" si="1">IF(N116="znížená",J116,0)</f>
        <v>0</v>
      </c>
      <c r="BG116" s="147">
        <f t="shared" ref="BG116" si="2">IF(N116="zákl. prenesená",J116,0)</f>
        <v>0</v>
      </c>
      <c r="BH116" s="147">
        <f t="shared" ref="BH116" si="3">IF(N116="zníž. prenesená",J116,0)</f>
        <v>0</v>
      </c>
      <c r="BI116" s="147">
        <f t="shared" ref="BI116" si="4">IF(N116="nulová",J116,0)</f>
        <v>0</v>
      </c>
      <c r="BJ116" s="146" t="s">
        <v>88</v>
      </c>
      <c r="BK116" s="144"/>
      <c r="BL116" s="144"/>
      <c r="BM116" s="144"/>
    </row>
    <row r="117" spans="1:65" s="2" customFormat="1" x14ac:dyDescent="0.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29.25" customHeight="1" x14ac:dyDescent="0.1">
      <c r="A118" s="35"/>
      <c r="B118" s="36"/>
      <c r="C118" s="109" t="s">
        <v>213</v>
      </c>
      <c r="D118" s="110"/>
      <c r="E118" s="110"/>
      <c r="F118" s="110"/>
      <c r="G118" s="110"/>
      <c r="H118" s="110"/>
      <c r="I118" s="110"/>
      <c r="J118" s="111">
        <f>ROUND(J98+J115,2)</f>
        <v>0</v>
      </c>
      <c r="K118" s="110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 x14ac:dyDescent="0.1">
      <c r="A119" s="35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pans="1:65" s="2" customFormat="1" ht="6.95" customHeight="1" x14ac:dyDescent="0.1">
      <c r="A123" s="35"/>
      <c r="B123" s="52"/>
      <c r="C123" s="53"/>
      <c r="D123" s="53"/>
      <c r="E123" s="53"/>
      <c r="F123" s="53"/>
      <c r="G123" s="53"/>
      <c r="H123" s="53"/>
      <c r="I123" s="53"/>
      <c r="J123" s="53"/>
      <c r="K123" s="53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24.95" customHeight="1" x14ac:dyDescent="0.1">
      <c r="A124" s="35"/>
      <c r="B124" s="36"/>
      <c r="C124" s="22" t="s">
        <v>257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6.95" customHeight="1" x14ac:dyDescent="0.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 x14ac:dyDescent="0.1">
      <c r="A126" s="35"/>
      <c r="B126" s="36"/>
      <c r="C126" s="28" t="s">
        <v>14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 x14ac:dyDescent="0.1">
      <c r="A127" s="35"/>
      <c r="B127" s="36"/>
      <c r="C127" s="35"/>
      <c r="D127" s="35"/>
      <c r="E127" s="340" t="str">
        <f>E7</f>
        <v>Kreatívne cenrum Nitra - Martinský vrch</v>
      </c>
      <c r="F127" s="341"/>
      <c r="G127" s="341"/>
      <c r="H127" s="341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1" customFormat="1" ht="12" customHeight="1" x14ac:dyDescent="0.1">
      <c r="B128" s="21"/>
      <c r="C128" s="28" t="s">
        <v>228</v>
      </c>
      <c r="L128" s="21"/>
    </row>
    <row r="129" spans="1:65" s="2" customFormat="1" ht="16.5" customHeight="1" x14ac:dyDescent="0.1">
      <c r="A129" s="35"/>
      <c r="B129" s="36"/>
      <c r="C129" s="35"/>
      <c r="D129" s="35"/>
      <c r="E129" s="340" t="s">
        <v>4222</v>
      </c>
      <c r="F129" s="339"/>
      <c r="G129" s="339"/>
      <c r="H129" s="339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 x14ac:dyDescent="0.1">
      <c r="A130" s="35"/>
      <c r="B130" s="36"/>
      <c r="C130" s="28" t="s">
        <v>233</v>
      </c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6.5" customHeight="1" x14ac:dyDescent="0.1">
      <c r="A131" s="35"/>
      <c r="B131" s="36"/>
      <c r="C131" s="35"/>
      <c r="D131" s="35"/>
      <c r="E131" s="321" t="str">
        <f>E11</f>
        <v>08 - Plynoištalácia</v>
      </c>
      <c r="F131" s="339"/>
      <c r="G131" s="339"/>
      <c r="H131" s="339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6.95" customHeight="1" x14ac:dyDescent="0.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2" customHeight="1" x14ac:dyDescent="0.1">
      <c r="A133" s="35"/>
      <c r="B133" s="36"/>
      <c r="C133" s="28" t="s">
        <v>18</v>
      </c>
      <c r="D133" s="35"/>
      <c r="E133" s="35"/>
      <c r="F133" s="26" t="str">
        <f>F14</f>
        <v>Nitra</v>
      </c>
      <c r="G133" s="35"/>
      <c r="H133" s="35"/>
      <c r="I133" s="28" t="s">
        <v>20</v>
      </c>
      <c r="J133" s="58" t="str">
        <f>IF(J14="","",J14)</f>
        <v>26. 8. 2020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 x14ac:dyDescent="0.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40.15" customHeight="1" x14ac:dyDescent="0.15">
      <c r="A135" s="35"/>
      <c r="B135" s="36"/>
      <c r="C135" s="28" t="s">
        <v>22</v>
      </c>
      <c r="D135" s="35"/>
      <c r="E135" s="35"/>
      <c r="F135" s="26" t="str">
        <f>E17</f>
        <v>Mesto Nitra, Štefánikova tr. 60, 949 01 Nitra</v>
      </c>
      <c r="G135" s="35"/>
      <c r="H135" s="35"/>
      <c r="I135" s="28" t="s">
        <v>28</v>
      </c>
      <c r="J135" s="31" t="str">
        <f>E23</f>
        <v>Mesto Nitra, Štefánikova tr. 60, 949 01 Nitra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5.2" customHeight="1" x14ac:dyDescent="0.15">
      <c r="A136" s="35"/>
      <c r="B136" s="36"/>
      <c r="C136" s="28" t="s">
        <v>26</v>
      </c>
      <c r="D136" s="35"/>
      <c r="E136" s="35"/>
      <c r="F136" s="26" t="str">
        <f>IF(E20="","",E20)</f>
        <v>Vyplň údaj</v>
      </c>
      <c r="G136" s="35"/>
      <c r="H136" s="35"/>
      <c r="I136" s="28" t="s">
        <v>30</v>
      </c>
      <c r="J136" s="31" t="str">
        <f>E26</f>
        <v>Mesto Nitra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0.35" customHeight="1" x14ac:dyDescent="0.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11" customFormat="1" ht="29.25" customHeight="1" x14ac:dyDescent="0.15">
      <c r="A138" s="148"/>
      <c r="B138" s="149"/>
      <c r="C138" s="150" t="s">
        <v>258</v>
      </c>
      <c r="D138" s="151" t="s">
        <v>60</v>
      </c>
      <c r="E138" s="151" t="s">
        <v>56</v>
      </c>
      <c r="F138" s="151" t="s">
        <v>57</v>
      </c>
      <c r="G138" s="151" t="s">
        <v>259</v>
      </c>
      <c r="H138" s="151" t="s">
        <v>260</v>
      </c>
      <c r="I138" s="151" t="s">
        <v>261</v>
      </c>
      <c r="J138" s="152" t="s">
        <v>241</v>
      </c>
      <c r="K138" s="153" t="s">
        <v>262</v>
      </c>
      <c r="L138" s="154"/>
      <c r="M138" s="65" t="s">
        <v>1</v>
      </c>
      <c r="N138" s="66" t="s">
        <v>39</v>
      </c>
      <c r="O138" s="66" t="s">
        <v>263</v>
      </c>
      <c r="P138" s="66" t="s">
        <v>264</v>
      </c>
      <c r="Q138" s="66" t="s">
        <v>265</v>
      </c>
      <c r="R138" s="66" t="s">
        <v>266</v>
      </c>
      <c r="S138" s="66" t="s">
        <v>267</v>
      </c>
      <c r="T138" s="67" t="s">
        <v>268</v>
      </c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</row>
    <row r="139" spans="1:65" s="2" customFormat="1" ht="22.9" customHeight="1" x14ac:dyDescent="0.15">
      <c r="A139" s="35"/>
      <c r="B139" s="36"/>
      <c r="C139" s="72" t="s">
        <v>238</v>
      </c>
      <c r="D139" s="35"/>
      <c r="E139" s="35"/>
      <c r="F139" s="35"/>
      <c r="G139" s="35"/>
      <c r="H139" s="35"/>
      <c r="I139" s="35"/>
      <c r="J139" s="155">
        <f>BK139</f>
        <v>0</v>
      </c>
      <c r="K139" s="35"/>
      <c r="L139" s="36"/>
      <c r="M139" s="68"/>
      <c r="N139" s="59"/>
      <c r="O139" s="69"/>
      <c r="P139" s="156">
        <f>P140+P166+P167+P175</f>
        <v>0</v>
      </c>
      <c r="Q139" s="69"/>
      <c r="R139" s="156">
        <f>R140+R166+R167+R175</f>
        <v>0.17507499999999998</v>
      </c>
      <c r="S139" s="69"/>
      <c r="T139" s="157">
        <f>T140+T166+T167+T175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74</v>
      </c>
      <c r="AU139" s="18" t="s">
        <v>243</v>
      </c>
      <c r="BK139" s="158">
        <f>BK140+BK166+BK167+BK175</f>
        <v>0</v>
      </c>
    </row>
    <row r="140" spans="1:65" s="12" customFormat="1" ht="25.9" customHeight="1" x14ac:dyDescent="0.15">
      <c r="B140" s="159"/>
      <c r="D140" s="160" t="s">
        <v>74</v>
      </c>
      <c r="E140" s="161" t="s">
        <v>2856</v>
      </c>
      <c r="F140" s="161" t="s">
        <v>3248</v>
      </c>
      <c r="I140" s="162"/>
      <c r="J140" s="163">
        <f>BK140</f>
        <v>0</v>
      </c>
      <c r="L140" s="159"/>
      <c r="M140" s="164"/>
      <c r="N140" s="165"/>
      <c r="O140" s="165"/>
      <c r="P140" s="166">
        <f>P141+P142+SUM(P158:P161)+P164+P165</f>
        <v>0</v>
      </c>
      <c r="Q140" s="165"/>
      <c r="R140" s="166">
        <f>R141+R142+SUM(R158:R161)+R164+R165</f>
        <v>0.17507499999999998</v>
      </c>
      <c r="S140" s="165"/>
      <c r="T140" s="167">
        <f>T141+T142+SUM(T158:T161)+T164+T165</f>
        <v>0</v>
      </c>
      <c r="AR140" s="160" t="s">
        <v>82</v>
      </c>
      <c r="AT140" s="168" t="s">
        <v>74</v>
      </c>
      <c r="AU140" s="168" t="s">
        <v>75</v>
      </c>
      <c r="AY140" s="160" t="s">
        <v>271</v>
      </c>
      <c r="BK140" s="169">
        <f>BK141+BK142+SUM(BK158:BK161)+BK164+BK165</f>
        <v>0</v>
      </c>
    </row>
    <row r="141" spans="1:65" s="12" customFormat="1" ht="22.9" customHeight="1" x14ac:dyDescent="0.15">
      <c r="B141" s="159"/>
      <c r="D141" s="160" t="s">
        <v>74</v>
      </c>
      <c r="E141" s="170" t="s">
        <v>1296</v>
      </c>
      <c r="F141" s="170" t="s">
        <v>5614</v>
      </c>
      <c r="I141" s="162"/>
      <c r="J141" s="171">
        <f>BK141</f>
        <v>0</v>
      </c>
      <c r="L141" s="159"/>
      <c r="M141" s="164"/>
      <c r="N141" s="165"/>
      <c r="O141" s="165"/>
      <c r="P141" s="166">
        <v>0</v>
      </c>
      <c r="Q141" s="165"/>
      <c r="R141" s="166">
        <v>0</v>
      </c>
      <c r="S141" s="165"/>
      <c r="T141" s="167">
        <v>0</v>
      </c>
      <c r="AR141" s="160" t="s">
        <v>82</v>
      </c>
      <c r="AT141" s="168" t="s">
        <v>74</v>
      </c>
      <c r="AU141" s="168" t="s">
        <v>82</v>
      </c>
      <c r="AY141" s="160" t="s">
        <v>271</v>
      </c>
      <c r="BK141" s="169">
        <v>0</v>
      </c>
    </row>
    <row r="142" spans="1:65" s="12" customFormat="1" ht="22.9" customHeight="1" x14ac:dyDescent="0.15">
      <c r="B142" s="159"/>
      <c r="D142" s="160" t="s">
        <v>74</v>
      </c>
      <c r="E142" s="170" t="s">
        <v>3518</v>
      </c>
      <c r="F142" s="170" t="s">
        <v>3519</v>
      </c>
      <c r="I142" s="162"/>
      <c r="J142" s="171">
        <f>BK142</f>
        <v>0</v>
      </c>
      <c r="L142" s="159"/>
      <c r="M142" s="164"/>
      <c r="N142" s="165"/>
      <c r="O142" s="165"/>
      <c r="P142" s="166">
        <f>SUM(P143:P157)</f>
        <v>0</v>
      </c>
      <c r="Q142" s="165"/>
      <c r="R142" s="166">
        <f>SUM(R143:R157)</f>
        <v>0.17322499999999999</v>
      </c>
      <c r="S142" s="165"/>
      <c r="T142" s="167">
        <f>SUM(T143:T157)</f>
        <v>0</v>
      </c>
      <c r="AR142" s="160" t="s">
        <v>88</v>
      </c>
      <c r="AT142" s="168" t="s">
        <v>74</v>
      </c>
      <c r="AU142" s="168" t="s">
        <v>82</v>
      </c>
      <c r="AY142" s="160" t="s">
        <v>271</v>
      </c>
      <c r="BK142" s="169">
        <f>SUM(BK143:BK157)</f>
        <v>0</v>
      </c>
    </row>
    <row r="143" spans="1:65" s="2" customFormat="1" ht="16.5" customHeight="1" x14ac:dyDescent="0.15">
      <c r="A143" s="35"/>
      <c r="B143" s="141"/>
      <c r="C143" s="172" t="s">
        <v>82</v>
      </c>
      <c r="D143" s="172" t="s">
        <v>274</v>
      </c>
      <c r="E143" s="173" t="s">
        <v>3520</v>
      </c>
      <c r="F143" s="174" t="s">
        <v>3521</v>
      </c>
      <c r="G143" s="175" t="s">
        <v>302</v>
      </c>
      <c r="H143" s="176">
        <v>2</v>
      </c>
      <c r="I143" s="177"/>
      <c r="J143" s="176">
        <f t="shared" ref="J143:J157" si="5">ROUND(I143*H143,2)</f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ref="P143:P157" si="6">O143*H143</f>
        <v>0</v>
      </c>
      <c r="Q143" s="181">
        <v>1.5499999999999999E-3</v>
      </c>
      <c r="R143" s="181">
        <f t="shared" ref="R143:R157" si="7">Q143*H143</f>
        <v>3.0999999999999999E-3</v>
      </c>
      <c r="S143" s="181">
        <v>0</v>
      </c>
      <c r="T143" s="182">
        <f t="shared" ref="T143:T157" si="8"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367</v>
      </c>
      <c r="AT143" s="183" t="s">
        <v>274</v>
      </c>
      <c r="AU143" s="183" t="s">
        <v>88</v>
      </c>
      <c r="AY143" s="18" t="s">
        <v>271</v>
      </c>
      <c r="BE143" s="105">
        <f t="shared" ref="BE143:BE157" si="9">IF(N143="základná",J143,0)</f>
        <v>0</v>
      </c>
      <c r="BF143" s="105">
        <f t="shared" ref="BF143:BF157" si="10">IF(N143="znížená",J143,0)</f>
        <v>0</v>
      </c>
      <c r="BG143" s="105">
        <f t="shared" ref="BG143:BG157" si="11">IF(N143="zákl. prenesená",J143,0)</f>
        <v>0</v>
      </c>
      <c r="BH143" s="105">
        <f t="shared" ref="BH143:BH157" si="12">IF(N143="zníž. prenesená",J143,0)</f>
        <v>0</v>
      </c>
      <c r="BI143" s="105">
        <f t="shared" ref="BI143:BI157" si="13">IF(N143="nulová",J143,0)</f>
        <v>0</v>
      </c>
      <c r="BJ143" s="18" t="s">
        <v>88</v>
      </c>
      <c r="BK143" s="105">
        <f t="shared" ref="BK143:BK157" si="14">ROUND(I143*H143,2)</f>
        <v>0</v>
      </c>
      <c r="BL143" s="18" t="s">
        <v>367</v>
      </c>
      <c r="BM143" s="183" t="s">
        <v>88</v>
      </c>
    </row>
    <row r="144" spans="1:65" s="2" customFormat="1" ht="21.75" customHeight="1" x14ac:dyDescent="0.15">
      <c r="A144" s="35"/>
      <c r="B144" s="141"/>
      <c r="C144" s="172" t="s">
        <v>88</v>
      </c>
      <c r="D144" s="172" t="s">
        <v>274</v>
      </c>
      <c r="E144" s="173" t="s">
        <v>3522</v>
      </c>
      <c r="F144" s="174" t="s">
        <v>3523</v>
      </c>
      <c r="G144" s="175" t="s">
        <v>319</v>
      </c>
      <c r="H144" s="176">
        <v>20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6.4900000000000001E-3</v>
      </c>
      <c r="R144" s="181">
        <f t="shared" si="7"/>
        <v>0.1298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367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367</v>
      </c>
      <c r="BM144" s="183" t="s">
        <v>278</v>
      </c>
    </row>
    <row r="145" spans="1:65" s="2" customFormat="1" ht="21.75" customHeight="1" x14ac:dyDescent="0.15">
      <c r="A145" s="35"/>
      <c r="B145" s="141"/>
      <c r="C145" s="172" t="s">
        <v>286</v>
      </c>
      <c r="D145" s="172" t="s">
        <v>274</v>
      </c>
      <c r="E145" s="173" t="s">
        <v>3524</v>
      </c>
      <c r="F145" s="174" t="s">
        <v>3525</v>
      </c>
      <c r="G145" s="175" t="s">
        <v>319</v>
      </c>
      <c r="H145" s="176">
        <v>2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1.1520000000000001E-2</v>
      </c>
      <c r="R145" s="181">
        <f t="shared" si="7"/>
        <v>2.3040000000000001E-2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367</v>
      </c>
      <c r="AT145" s="183" t="s">
        <v>274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367</v>
      </c>
      <c r="BM145" s="183" t="s">
        <v>304</v>
      </c>
    </row>
    <row r="146" spans="1:65" s="2" customFormat="1" ht="21.75" customHeight="1" x14ac:dyDescent="0.15">
      <c r="A146" s="35"/>
      <c r="B146" s="141"/>
      <c r="C146" s="172" t="s">
        <v>278</v>
      </c>
      <c r="D146" s="172" t="s">
        <v>274</v>
      </c>
      <c r="E146" s="173" t="s">
        <v>3526</v>
      </c>
      <c r="F146" s="174" t="s">
        <v>3527</v>
      </c>
      <c r="G146" s="175" t="s">
        <v>319</v>
      </c>
      <c r="H146" s="176">
        <v>1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1.99E-3</v>
      </c>
      <c r="R146" s="181">
        <f t="shared" si="7"/>
        <v>1.99E-3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367</v>
      </c>
      <c r="AT146" s="183" t="s">
        <v>274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367</v>
      </c>
      <c r="BM146" s="183" t="s">
        <v>316</v>
      </c>
    </row>
    <row r="147" spans="1:65" s="2" customFormat="1" ht="21.75" customHeight="1" x14ac:dyDescent="0.15">
      <c r="A147" s="35"/>
      <c r="B147" s="141"/>
      <c r="C147" s="172" t="s">
        <v>299</v>
      </c>
      <c r="D147" s="172" t="s">
        <v>274</v>
      </c>
      <c r="E147" s="173" t="s">
        <v>3528</v>
      </c>
      <c r="F147" s="174" t="s">
        <v>3529</v>
      </c>
      <c r="G147" s="175" t="s">
        <v>319</v>
      </c>
      <c r="H147" s="176">
        <v>2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2.8900000000000002E-3</v>
      </c>
      <c r="R147" s="181">
        <f t="shared" si="7"/>
        <v>5.7800000000000004E-3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367</v>
      </c>
      <c r="AT147" s="183" t="s">
        <v>274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367</v>
      </c>
      <c r="BM147" s="183" t="s">
        <v>115</v>
      </c>
    </row>
    <row r="148" spans="1:65" s="2" customFormat="1" ht="21.75" customHeight="1" x14ac:dyDescent="0.15">
      <c r="A148" s="35"/>
      <c r="B148" s="141"/>
      <c r="C148" s="172" t="s">
        <v>304</v>
      </c>
      <c r="D148" s="172" t="s">
        <v>274</v>
      </c>
      <c r="E148" s="173" t="s">
        <v>3530</v>
      </c>
      <c r="F148" s="174" t="s">
        <v>3531</v>
      </c>
      <c r="G148" s="175" t="s">
        <v>3234</v>
      </c>
      <c r="H148" s="176">
        <v>1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3.2200000000000002E-3</v>
      </c>
      <c r="R148" s="181">
        <f t="shared" si="7"/>
        <v>3.2200000000000002E-3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367</v>
      </c>
      <c r="AT148" s="183" t="s">
        <v>274</v>
      </c>
      <c r="AU148" s="183" t="s">
        <v>88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367</v>
      </c>
      <c r="BM148" s="183" t="s">
        <v>121</v>
      </c>
    </row>
    <row r="149" spans="1:65" s="2" customFormat="1" ht="16.5" customHeight="1" x14ac:dyDescent="0.15">
      <c r="A149" s="35"/>
      <c r="B149" s="141"/>
      <c r="C149" s="172" t="s">
        <v>310</v>
      </c>
      <c r="D149" s="172" t="s">
        <v>274</v>
      </c>
      <c r="E149" s="173" t="s">
        <v>3532</v>
      </c>
      <c r="F149" s="174" t="s">
        <v>3533</v>
      </c>
      <c r="G149" s="175" t="s">
        <v>319</v>
      </c>
      <c r="H149" s="176">
        <v>0.5</v>
      </c>
      <c r="I149" s="177"/>
      <c r="J149" s="176">
        <f t="shared" si="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6"/>
        <v>0</v>
      </c>
      <c r="Q149" s="181">
        <v>8.3099999999999997E-3</v>
      </c>
      <c r="R149" s="181">
        <f t="shared" si="7"/>
        <v>4.1549999999999998E-3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367</v>
      </c>
      <c r="AT149" s="183" t="s">
        <v>274</v>
      </c>
      <c r="AU149" s="183" t="s">
        <v>88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367</v>
      </c>
      <c r="BM149" s="183" t="s">
        <v>127</v>
      </c>
    </row>
    <row r="150" spans="1:65" s="2" customFormat="1" ht="21.75" customHeight="1" x14ac:dyDescent="0.15">
      <c r="A150" s="35"/>
      <c r="B150" s="141"/>
      <c r="C150" s="172" t="s">
        <v>316</v>
      </c>
      <c r="D150" s="172" t="s">
        <v>274</v>
      </c>
      <c r="E150" s="173" t="s">
        <v>3534</v>
      </c>
      <c r="F150" s="174" t="s">
        <v>3535</v>
      </c>
      <c r="G150" s="175" t="s">
        <v>319</v>
      </c>
      <c r="H150" s="176">
        <v>25</v>
      </c>
      <c r="I150" s="177"/>
      <c r="J150" s="176">
        <f t="shared" si="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367</v>
      </c>
      <c r="AT150" s="183" t="s">
        <v>274</v>
      </c>
      <c r="AU150" s="183" t="s">
        <v>88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367</v>
      </c>
      <c r="BM150" s="183" t="s">
        <v>367</v>
      </c>
    </row>
    <row r="151" spans="1:65" s="2" customFormat="1" ht="21.75" customHeight="1" x14ac:dyDescent="0.15">
      <c r="A151" s="35"/>
      <c r="B151" s="141"/>
      <c r="C151" s="172" t="s">
        <v>272</v>
      </c>
      <c r="D151" s="172" t="s">
        <v>274</v>
      </c>
      <c r="E151" s="173" t="s">
        <v>3536</v>
      </c>
      <c r="F151" s="174" t="s">
        <v>3537</v>
      </c>
      <c r="G151" s="175" t="s">
        <v>3234</v>
      </c>
      <c r="H151" s="176">
        <v>2</v>
      </c>
      <c r="I151" s="177"/>
      <c r="J151" s="176">
        <f t="shared" si="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6"/>
        <v>0</v>
      </c>
      <c r="Q151" s="181">
        <v>5.2999999999999998E-4</v>
      </c>
      <c r="R151" s="181">
        <f t="shared" si="7"/>
        <v>1.06E-3</v>
      </c>
      <c r="S151" s="181">
        <v>0</v>
      </c>
      <c r="T151" s="182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367</v>
      </c>
      <c r="AT151" s="183" t="s">
        <v>274</v>
      </c>
      <c r="AU151" s="183" t="s">
        <v>88</v>
      </c>
      <c r="AY151" s="18" t="s">
        <v>271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367</v>
      </c>
      <c r="BM151" s="183" t="s">
        <v>379</v>
      </c>
    </row>
    <row r="152" spans="1:65" s="2" customFormat="1" ht="21.75" customHeight="1" x14ac:dyDescent="0.15">
      <c r="A152" s="35"/>
      <c r="B152" s="141"/>
      <c r="C152" s="172" t="s">
        <v>115</v>
      </c>
      <c r="D152" s="172" t="s">
        <v>274</v>
      </c>
      <c r="E152" s="173" t="s">
        <v>3538</v>
      </c>
      <c r="F152" s="174" t="s">
        <v>3539</v>
      </c>
      <c r="G152" s="175" t="s">
        <v>3234</v>
      </c>
      <c r="H152" s="176">
        <v>2</v>
      </c>
      <c r="I152" s="177"/>
      <c r="J152" s="176">
        <f t="shared" si="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6"/>
        <v>0</v>
      </c>
      <c r="Q152" s="181">
        <v>5.4000000000000001E-4</v>
      </c>
      <c r="R152" s="181">
        <f t="shared" si="7"/>
        <v>1.08E-3</v>
      </c>
      <c r="S152" s="181">
        <v>0</v>
      </c>
      <c r="T152" s="182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367</v>
      </c>
      <c r="AT152" s="183" t="s">
        <v>274</v>
      </c>
      <c r="AU152" s="183" t="s">
        <v>88</v>
      </c>
      <c r="AY152" s="18" t="s">
        <v>271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367</v>
      </c>
      <c r="BM152" s="183" t="s">
        <v>7</v>
      </c>
    </row>
    <row r="153" spans="1:65" s="2" customFormat="1" ht="21.75" customHeight="1" x14ac:dyDescent="0.15">
      <c r="A153" s="35"/>
      <c r="B153" s="141"/>
      <c r="C153" s="172" t="s">
        <v>118</v>
      </c>
      <c r="D153" s="172" t="s">
        <v>274</v>
      </c>
      <c r="E153" s="173" t="s">
        <v>3540</v>
      </c>
      <c r="F153" s="174" t="s">
        <v>3541</v>
      </c>
      <c r="G153" s="175" t="s">
        <v>3234</v>
      </c>
      <c r="H153" s="176">
        <v>2</v>
      </c>
      <c r="I153" s="177"/>
      <c r="J153" s="176">
        <f t="shared" si="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6"/>
        <v>0</v>
      </c>
      <c r="Q153" s="181">
        <v>0</v>
      </c>
      <c r="R153" s="181">
        <f t="shared" si="7"/>
        <v>0</v>
      </c>
      <c r="S153" s="181">
        <v>0</v>
      </c>
      <c r="T153" s="182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367</v>
      </c>
      <c r="AT153" s="183" t="s">
        <v>274</v>
      </c>
      <c r="AU153" s="183" t="s">
        <v>88</v>
      </c>
      <c r="AY153" s="18" t="s">
        <v>271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367</v>
      </c>
      <c r="BM153" s="183" t="s">
        <v>414</v>
      </c>
    </row>
    <row r="154" spans="1:65" s="2" customFormat="1" ht="16.5" customHeight="1" x14ac:dyDescent="0.15">
      <c r="A154" s="35"/>
      <c r="B154" s="141"/>
      <c r="C154" s="172" t="s">
        <v>121</v>
      </c>
      <c r="D154" s="172" t="s">
        <v>274</v>
      </c>
      <c r="E154" s="173" t="s">
        <v>3542</v>
      </c>
      <c r="F154" s="174" t="s">
        <v>3543</v>
      </c>
      <c r="G154" s="175" t="s">
        <v>3351</v>
      </c>
      <c r="H154" s="176">
        <v>30</v>
      </c>
      <c r="I154" s="177"/>
      <c r="J154" s="176">
        <f t="shared" si="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6"/>
        <v>0</v>
      </c>
      <c r="Q154" s="181">
        <v>0</v>
      </c>
      <c r="R154" s="181">
        <f t="shared" si="7"/>
        <v>0</v>
      </c>
      <c r="S154" s="181">
        <v>0</v>
      </c>
      <c r="T154" s="182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367</v>
      </c>
      <c r="AT154" s="183" t="s">
        <v>274</v>
      </c>
      <c r="AU154" s="183" t="s">
        <v>88</v>
      </c>
      <c r="AY154" s="18" t="s">
        <v>271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367</v>
      </c>
      <c r="BM154" s="183" t="s">
        <v>424</v>
      </c>
    </row>
    <row r="155" spans="1:65" s="2" customFormat="1" ht="16.5" customHeight="1" x14ac:dyDescent="0.15">
      <c r="A155" s="35"/>
      <c r="B155" s="141"/>
      <c r="C155" s="172" t="s">
        <v>124</v>
      </c>
      <c r="D155" s="172" t="s">
        <v>274</v>
      </c>
      <c r="E155" s="173" t="s">
        <v>3544</v>
      </c>
      <c r="F155" s="174" t="s">
        <v>3545</v>
      </c>
      <c r="G155" s="175" t="s">
        <v>3351</v>
      </c>
      <c r="H155" s="176">
        <v>8</v>
      </c>
      <c r="I155" s="177"/>
      <c r="J155" s="176">
        <f t="shared" si="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6"/>
        <v>0</v>
      </c>
      <c r="Q155" s="181">
        <v>0</v>
      </c>
      <c r="R155" s="181">
        <f t="shared" si="7"/>
        <v>0</v>
      </c>
      <c r="S155" s="181">
        <v>0</v>
      </c>
      <c r="T155" s="182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367</v>
      </c>
      <c r="AT155" s="183" t="s">
        <v>274</v>
      </c>
      <c r="AU155" s="183" t="s">
        <v>88</v>
      </c>
      <c r="AY155" s="18" t="s">
        <v>271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367</v>
      </c>
      <c r="BM155" s="183" t="s">
        <v>433</v>
      </c>
    </row>
    <row r="156" spans="1:65" s="2" customFormat="1" ht="16.5" customHeight="1" x14ac:dyDescent="0.15">
      <c r="A156" s="35"/>
      <c r="B156" s="141"/>
      <c r="C156" s="172" t="s">
        <v>127</v>
      </c>
      <c r="D156" s="172" t="s">
        <v>274</v>
      </c>
      <c r="E156" s="173" t="s">
        <v>3546</v>
      </c>
      <c r="F156" s="174" t="s">
        <v>3547</v>
      </c>
      <c r="G156" s="175" t="s">
        <v>3173</v>
      </c>
      <c r="H156" s="176">
        <v>10</v>
      </c>
      <c r="I156" s="177"/>
      <c r="J156" s="176">
        <f t="shared" si="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6"/>
        <v>0</v>
      </c>
      <c r="Q156" s="181">
        <v>0</v>
      </c>
      <c r="R156" s="181">
        <f t="shared" si="7"/>
        <v>0</v>
      </c>
      <c r="S156" s="181">
        <v>0</v>
      </c>
      <c r="T156" s="182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367</v>
      </c>
      <c r="AT156" s="183" t="s">
        <v>274</v>
      </c>
      <c r="AU156" s="183" t="s">
        <v>88</v>
      </c>
      <c r="AY156" s="18" t="s">
        <v>271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367</v>
      </c>
      <c r="BM156" s="183" t="s">
        <v>441</v>
      </c>
    </row>
    <row r="157" spans="1:65" s="2" customFormat="1" ht="16.5" customHeight="1" x14ac:dyDescent="0.15">
      <c r="A157" s="35"/>
      <c r="B157" s="141"/>
      <c r="C157" s="172" t="s">
        <v>154</v>
      </c>
      <c r="D157" s="172" t="s">
        <v>274</v>
      </c>
      <c r="E157" s="173" t="s">
        <v>3548</v>
      </c>
      <c r="F157" s="174" t="s">
        <v>3549</v>
      </c>
      <c r="G157" s="175" t="s">
        <v>3173</v>
      </c>
      <c r="H157" s="176">
        <v>1</v>
      </c>
      <c r="I157" s="177"/>
      <c r="J157" s="176">
        <f t="shared" si="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6"/>
        <v>0</v>
      </c>
      <c r="Q157" s="181">
        <v>0</v>
      </c>
      <c r="R157" s="181">
        <f t="shared" si="7"/>
        <v>0</v>
      </c>
      <c r="S157" s="181">
        <v>0</v>
      </c>
      <c r="T157" s="182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367</v>
      </c>
      <c r="AT157" s="183" t="s">
        <v>274</v>
      </c>
      <c r="AU157" s="183" t="s">
        <v>88</v>
      </c>
      <c r="AY157" s="18" t="s">
        <v>271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367</v>
      </c>
      <c r="BM157" s="183" t="s">
        <v>465</v>
      </c>
    </row>
    <row r="158" spans="1:65" s="12" customFormat="1" ht="22.9" customHeight="1" x14ac:dyDescent="0.15">
      <c r="B158" s="159"/>
      <c r="D158" s="160" t="s">
        <v>74</v>
      </c>
      <c r="E158" s="170" t="s">
        <v>2869</v>
      </c>
      <c r="F158" s="170" t="s">
        <v>5615</v>
      </c>
      <c r="I158" s="162"/>
      <c r="J158" s="171">
        <f>BK158</f>
        <v>0</v>
      </c>
      <c r="L158" s="159"/>
      <c r="M158" s="164"/>
      <c r="N158" s="165"/>
      <c r="O158" s="165"/>
      <c r="P158" s="166">
        <v>0</v>
      </c>
      <c r="Q158" s="165"/>
      <c r="R158" s="166">
        <v>0</v>
      </c>
      <c r="S158" s="165"/>
      <c r="T158" s="167">
        <v>0</v>
      </c>
      <c r="AR158" s="160" t="s">
        <v>82</v>
      </c>
      <c r="AT158" s="168" t="s">
        <v>74</v>
      </c>
      <c r="AU158" s="168" t="s">
        <v>82</v>
      </c>
      <c r="AY158" s="160" t="s">
        <v>271</v>
      </c>
      <c r="BK158" s="169">
        <v>0</v>
      </c>
    </row>
    <row r="159" spans="1:65" s="12" customFormat="1" ht="22.9" customHeight="1" x14ac:dyDescent="0.15">
      <c r="B159" s="159"/>
      <c r="D159" s="160" t="s">
        <v>74</v>
      </c>
      <c r="E159" s="170" t="s">
        <v>2883</v>
      </c>
      <c r="F159" s="170" t="s">
        <v>5616</v>
      </c>
      <c r="I159" s="162"/>
      <c r="J159" s="171">
        <f>BK159</f>
        <v>0</v>
      </c>
      <c r="L159" s="159"/>
      <c r="M159" s="164"/>
      <c r="N159" s="165"/>
      <c r="O159" s="165"/>
      <c r="P159" s="166">
        <v>0</v>
      </c>
      <c r="Q159" s="165"/>
      <c r="R159" s="166">
        <v>0</v>
      </c>
      <c r="S159" s="165"/>
      <c r="T159" s="167">
        <v>0</v>
      </c>
      <c r="AR159" s="160" t="s">
        <v>82</v>
      </c>
      <c r="AT159" s="168" t="s">
        <v>74</v>
      </c>
      <c r="AU159" s="168" t="s">
        <v>82</v>
      </c>
      <c r="AY159" s="160" t="s">
        <v>271</v>
      </c>
      <c r="BK159" s="169">
        <v>0</v>
      </c>
    </row>
    <row r="160" spans="1:65" s="12" customFormat="1" ht="22.9" customHeight="1" x14ac:dyDescent="0.15">
      <c r="B160" s="159"/>
      <c r="D160" s="160" t="s">
        <v>74</v>
      </c>
      <c r="E160" s="170" t="s">
        <v>1321</v>
      </c>
      <c r="F160" s="170" t="s">
        <v>5617</v>
      </c>
      <c r="I160" s="162"/>
      <c r="J160" s="171">
        <f>BK160</f>
        <v>0</v>
      </c>
      <c r="L160" s="159"/>
      <c r="M160" s="164"/>
      <c r="N160" s="165"/>
      <c r="O160" s="165"/>
      <c r="P160" s="166">
        <v>0</v>
      </c>
      <c r="Q160" s="165"/>
      <c r="R160" s="166">
        <v>0</v>
      </c>
      <c r="S160" s="165"/>
      <c r="T160" s="167">
        <v>0</v>
      </c>
      <c r="AR160" s="160" t="s">
        <v>82</v>
      </c>
      <c r="AT160" s="168" t="s">
        <v>74</v>
      </c>
      <c r="AU160" s="168" t="s">
        <v>82</v>
      </c>
      <c r="AY160" s="160" t="s">
        <v>271</v>
      </c>
      <c r="BK160" s="169">
        <v>0</v>
      </c>
    </row>
    <row r="161" spans="1:65" s="12" customFormat="1" ht="22.9" customHeight="1" x14ac:dyDescent="0.15">
      <c r="B161" s="159"/>
      <c r="D161" s="160" t="s">
        <v>74</v>
      </c>
      <c r="E161" s="170" t="s">
        <v>2429</v>
      </c>
      <c r="F161" s="170" t="s">
        <v>2430</v>
      </c>
      <c r="I161" s="162"/>
      <c r="J161" s="171">
        <f>BK161</f>
        <v>0</v>
      </c>
      <c r="L161" s="159"/>
      <c r="M161" s="164"/>
      <c r="N161" s="165"/>
      <c r="O161" s="165"/>
      <c r="P161" s="166">
        <f>SUM(P162:P163)</f>
        <v>0</v>
      </c>
      <c r="Q161" s="165"/>
      <c r="R161" s="166">
        <f>SUM(R162:R163)</f>
        <v>1.8499999999999999E-3</v>
      </c>
      <c r="S161" s="165"/>
      <c r="T161" s="167">
        <f>SUM(T162:T163)</f>
        <v>0</v>
      </c>
      <c r="AR161" s="160" t="s">
        <v>88</v>
      </c>
      <c r="AT161" s="168" t="s">
        <v>74</v>
      </c>
      <c r="AU161" s="168" t="s">
        <v>82</v>
      </c>
      <c r="AY161" s="160" t="s">
        <v>271</v>
      </c>
      <c r="BK161" s="169">
        <f>SUM(BK162:BK163)</f>
        <v>0</v>
      </c>
    </row>
    <row r="162" spans="1:65" s="2" customFormat="1" ht="21.75" customHeight="1" x14ac:dyDescent="0.15">
      <c r="A162" s="35"/>
      <c r="B162" s="141"/>
      <c r="C162" s="172" t="s">
        <v>367</v>
      </c>
      <c r="D162" s="172" t="s">
        <v>274</v>
      </c>
      <c r="E162" s="173" t="s">
        <v>3550</v>
      </c>
      <c r="F162" s="174" t="s">
        <v>3551</v>
      </c>
      <c r="G162" s="175" t="s">
        <v>319</v>
      </c>
      <c r="H162" s="176">
        <v>23</v>
      </c>
      <c r="I162" s="177"/>
      <c r="J162" s="176">
        <f>ROUND(I162*H162,2)</f>
        <v>0</v>
      </c>
      <c r="K162" s="178"/>
      <c r="L162" s="36"/>
      <c r="M162" s="179" t="s">
        <v>1</v>
      </c>
      <c r="N162" s="180" t="s">
        <v>41</v>
      </c>
      <c r="O162" s="61"/>
      <c r="P162" s="181">
        <f>O162*H162</f>
        <v>0</v>
      </c>
      <c r="Q162" s="181">
        <v>6.9999999999999994E-5</v>
      </c>
      <c r="R162" s="181">
        <f>Q162*H162</f>
        <v>1.6099999999999999E-3</v>
      </c>
      <c r="S162" s="181">
        <v>0</v>
      </c>
      <c r="T162" s="18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367</v>
      </c>
      <c r="AT162" s="183" t="s">
        <v>274</v>
      </c>
      <c r="AU162" s="183" t="s">
        <v>88</v>
      </c>
      <c r="AY162" s="18" t="s">
        <v>271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367</v>
      </c>
      <c r="BM162" s="183" t="s">
        <v>478</v>
      </c>
    </row>
    <row r="163" spans="1:65" s="2" customFormat="1" ht="21.75" customHeight="1" x14ac:dyDescent="0.15">
      <c r="A163" s="35"/>
      <c r="B163" s="141"/>
      <c r="C163" s="172" t="s">
        <v>374</v>
      </c>
      <c r="D163" s="172" t="s">
        <v>274</v>
      </c>
      <c r="E163" s="173" t="s">
        <v>3552</v>
      </c>
      <c r="F163" s="174" t="s">
        <v>3553</v>
      </c>
      <c r="G163" s="175" t="s">
        <v>319</v>
      </c>
      <c r="H163" s="176">
        <v>2</v>
      </c>
      <c r="I163" s="177"/>
      <c r="J163" s="176">
        <f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>O163*H163</f>
        <v>0</v>
      </c>
      <c r="Q163" s="181">
        <v>1.2E-4</v>
      </c>
      <c r="R163" s="181">
        <f>Q163*H163</f>
        <v>2.4000000000000001E-4</v>
      </c>
      <c r="S163" s="181">
        <v>0</v>
      </c>
      <c r="T163" s="18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367</v>
      </c>
      <c r="AT163" s="183" t="s">
        <v>274</v>
      </c>
      <c r="AU163" s="183" t="s">
        <v>88</v>
      </c>
      <c r="AY163" s="18" t="s">
        <v>271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367</v>
      </c>
      <c r="BM163" s="183" t="s">
        <v>488</v>
      </c>
    </row>
    <row r="164" spans="1:65" s="12" customFormat="1" ht="22.9" customHeight="1" x14ac:dyDescent="0.15">
      <c r="B164" s="159"/>
      <c r="D164" s="160" t="s">
        <v>74</v>
      </c>
      <c r="E164" s="170" t="s">
        <v>2899</v>
      </c>
      <c r="F164" s="170" t="s">
        <v>5618</v>
      </c>
      <c r="I164" s="162"/>
      <c r="J164" s="171">
        <f>BK164</f>
        <v>0</v>
      </c>
      <c r="L164" s="159"/>
      <c r="M164" s="164"/>
      <c r="N164" s="165"/>
      <c r="O164" s="165"/>
      <c r="P164" s="166">
        <v>0</v>
      </c>
      <c r="Q164" s="165"/>
      <c r="R164" s="166">
        <v>0</v>
      </c>
      <c r="S164" s="165"/>
      <c r="T164" s="167">
        <v>0</v>
      </c>
      <c r="AR164" s="160" t="s">
        <v>82</v>
      </c>
      <c r="AT164" s="168" t="s">
        <v>74</v>
      </c>
      <c r="AU164" s="168" t="s">
        <v>82</v>
      </c>
      <c r="AY164" s="160" t="s">
        <v>271</v>
      </c>
      <c r="BK164" s="169">
        <v>0</v>
      </c>
    </row>
    <row r="165" spans="1:65" s="12" customFormat="1" ht="22.9" customHeight="1" x14ac:dyDescent="0.15">
      <c r="B165" s="159"/>
      <c r="D165" s="160" t="s">
        <v>74</v>
      </c>
      <c r="E165" s="170" t="s">
        <v>2909</v>
      </c>
      <c r="F165" s="170" t="s">
        <v>5619</v>
      </c>
      <c r="I165" s="162"/>
      <c r="J165" s="171">
        <f>BK165</f>
        <v>0</v>
      </c>
      <c r="L165" s="159"/>
      <c r="M165" s="164"/>
      <c r="N165" s="165"/>
      <c r="O165" s="165"/>
      <c r="P165" s="166">
        <v>0</v>
      </c>
      <c r="Q165" s="165"/>
      <c r="R165" s="166">
        <v>0</v>
      </c>
      <c r="S165" s="165"/>
      <c r="T165" s="167">
        <v>0</v>
      </c>
      <c r="AR165" s="160" t="s">
        <v>82</v>
      </c>
      <c r="AT165" s="168" t="s">
        <v>74</v>
      </c>
      <c r="AU165" s="168" t="s">
        <v>82</v>
      </c>
      <c r="AY165" s="160" t="s">
        <v>271</v>
      </c>
      <c r="BK165" s="169">
        <v>0</v>
      </c>
    </row>
    <row r="166" spans="1:65" s="12" customFormat="1" ht="25.9" customHeight="1" x14ac:dyDescent="0.15">
      <c r="B166" s="159"/>
      <c r="D166" s="160" t="s">
        <v>74</v>
      </c>
      <c r="E166" s="161" t="s">
        <v>2944</v>
      </c>
      <c r="F166" s="161" t="s">
        <v>5620</v>
      </c>
      <c r="I166" s="162"/>
      <c r="J166" s="163">
        <f>BK166</f>
        <v>0</v>
      </c>
      <c r="L166" s="159"/>
      <c r="M166" s="164"/>
      <c r="N166" s="165"/>
      <c r="O166" s="165"/>
      <c r="P166" s="166">
        <v>0</v>
      </c>
      <c r="Q166" s="165"/>
      <c r="R166" s="166">
        <v>0</v>
      </c>
      <c r="S166" s="165"/>
      <c r="T166" s="167">
        <v>0</v>
      </c>
      <c r="AR166" s="160" t="s">
        <v>82</v>
      </c>
      <c r="AT166" s="168" t="s">
        <v>74</v>
      </c>
      <c r="AU166" s="168" t="s">
        <v>75</v>
      </c>
      <c r="AY166" s="160" t="s">
        <v>271</v>
      </c>
      <c r="BK166" s="169">
        <v>0</v>
      </c>
    </row>
    <row r="167" spans="1:65" s="12" customFormat="1" ht="25.9" customHeight="1" x14ac:dyDescent="0.15">
      <c r="B167" s="159"/>
      <c r="D167" s="160" t="s">
        <v>74</v>
      </c>
      <c r="E167" s="161" t="s">
        <v>2954</v>
      </c>
      <c r="F167" s="161" t="s">
        <v>3554</v>
      </c>
      <c r="I167" s="162"/>
      <c r="J167" s="163">
        <f>BK167</f>
        <v>0</v>
      </c>
      <c r="L167" s="159"/>
      <c r="M167" s="164"/>
      <c r="N167" s="165"/>
      <c r="O167" s="165"/>
      <c r="P167" s="166">
        <f>P168+P174</f>
        <v>0</v>
      </c>
      <c r="Q167" s="165"/>
      <c r="R167" s="166">
        <f>R168+R174</f>
        <v>0</v>
      </c>
      <c r="S167" s="165"/>
      <c r="T167" s="167">
        <f>T168+T174</f>
        <v>0</v>
      </c>
      <c r="AR167" s="160" t="s">
        <v>82</v>
      </c>
      <c r="AT167" s="168" t="s">
        <v>74</v>
      </c>
      <c r="AU167" s="168" t="s">
        <v>75</v>
      </c>
      <c r="AY167" s="160" t="s">
        <v>271</v>
      </c>
      <c r="BK167" s="169">
        <f>BK168+BK174</f>
        <v>0</v>
      </c>
    </row>
    <row r="168" spans="1:65" s="12" customFormat="1" ht="22.9" customHeight="1" x14ac:dyDescent="0.15">
      <c r="B168" s="159"/>
      <c r="D168" s="160" t="s">
        <v>74</v>
      </c>
      <c r="E168" s="170" t="s">
        <v>2478</v>
      </c>
      <c r="F168" s="170" t="s">
        <v>3555</v>
      </c>
      <c r="I168" s="162"/>
      <c r="J168" s="171">
        <f>BK168</f>
        <v>0</v>
      </c>
      <c r="L168" s="159"/>
      <c r="M168" s="164"/>
      <c r="N168" s="165"/>
      <c r="O168" s="165"/>
      <c r="P168" s="166">
        <f>SUM(P169:P173)</f>
        <v>0</v>
      </c>
      <c r="Q168" s="165"/>
      <c r="R168" s="166">
        <f>SUM(R169:R173)</f>
        <v>0</v>
      </c>
      <c r="S168" s="165"/>
      <c r="T168" s="167">
        <f>SUM(T169:T173)</f>
        <v>0</v>
      </c>
      <c r="AR168" s="160" t="s">
        <v>82</v>
      </c>
      <c r="AT168" s="168" t="s">
        <v>74</v>
      </c>
      <c r="AU168" s="168" t="s">
        <v>82</v>
      </c>
      <c r="AY168" s="160" t="s">
        <v>271</v>
      </c>
      <c r="BK168" s="169">
        <f>SUM(BK169:BK173)</f>
        <v>0</v>
      </c>
    </row>
    <row r="169" spans="1:65" s="2" customFormat="1" ht="16.5" customHeight="1" x14ac:dyDescent="0.15">
      <c r="A169" s="35"/>
      <c r="B169" s="141"/>
      <c r="C169" s="172" t="s">
        <v>379</v>
      </c>
      <c r="D169" s="172" t="s">
        <v>274</v>
      </c>
      <c r="E169" s="173" t="s">
        <v>3556</v>
      </c>
      <c r="F169" s="174" t="s">
        <v>3557</v>
      </c>
      <c r="G169" s="175" t="s">
        <v>319</v>
      </c>
      <c r="H169" s="176">
        <v>23</v>
      </c>
      <c r="I169" s="177"/>
      <c r="J169" s="176">
        <f>ROUND(I169*H169,2)</f>
        <v>0</v>
      </c>
      <c r="K169" s="178"/>
      <c r="L169" s="36"/>
      <c r="M169" s="179" t="s">
        <v>1</v>
      </c>
      <c r="N169" s="180" t="s">
        <v>41</v>
      </c>
      <c r="O169" s="61"/>
      <c r="P169" s="181">
        <f>O169*H169</f>
        <v>0</v>
      </c>
      <c r="Q169" s="181">
        <v>0</v>
      </c>
      <c r="R169" s="181">
        <f>Q169*H169</f>
        <v>0</v>
      </c>
      <c r="S169" s="181">
        <v>0</v>
      </c>
      <c r="T169" s="18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88</v>
      </c>
      <c r="AY169" s="18" t="s">
        <v>271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88</v>
      </c>
      <c r="BK169" s="105">
        <f>ROUND(I169*H169,2)</f>
        <v>0</v>
      </c>
      <c r="BL169" s="18" t="s">
        <v>278</v>
      </c>
      <c r="BM169" s="183" t="s">
        <v>500</v>
      </c>
    </row>
    <row r="170" spans="1:65" s="2" customFormat="1" ht="16.5" customHeight="1" x14ac:dyDescent="0.15">
      <c r="A170" s="35"/>
      <c r="B170" s="141"/>
      <c r="C170" s="172" t="s">
        <v>384</v>
      </c>
      <c r="D170" s="172" t="s">
        <v>274</v>
      </c>
      <c r="E170" s="173" t="s">
        <v>3558</v>
      </c>
      <c r="F170" s="174" t="s">
        <v>3559</v>
      </c>
      <c r="G170" s="175" t="s">
        <v>319</v>
      </c>
      <c r="H170" s="176">
        <v>2</v>
      </c>
      <c r="I170" s="177"/>
      <c r="J170" s="176">
        <f>ROUND(I170*H170,2)</f>
        <v>0</v>
      </c>
      <c r="K170" s="178"/>
      <c r="L170" s="36"/>
      <c r="M170" s="179" t="s">
        <v>1</v>
      </c>
      <c r="N170" s="180" t="s">
        <v>41</v>
      </c>
      <c r="O170" s="61"/>
      <c r="P170" s="181">
        <f>O170*H170</f>
        <v>0</v>
      </c>
      <c r="Q170" s="181">
        <v>0</v>
      </c>
      <c r="R170" s="181">
        <f>Q170*H170</f>
        <v>0</v>
      </c>
      <c r="S170" s="181">
        <v>0</v>
      </c>
      <c r="T170" s="18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88</v>
      </c>
      <c r="AY170" s="18" t="s">
        <v>271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88</v>
      </c>
      <c r="BK170" s="105">
        <f>ROUND(I170*H170,2)</f>
        <v>0</v>
      </c>
      <c r="BL170" s="18" t="s">
        <v>278</v>
      </c>
      <c r="BM170" s="183" t="s">
        <v>514</v>
      </c>
    </row>
    <row r="171" spans="1:65" s="2" customFormat="1" ht="16.5" customHeight="1" x14ac:dyDescent="0.15">
      <c r="A171" s="35"/>
      <c r="B171" s="141"/>
      <c r="C171" s="172" t="s">
        <v>7</v>
      </c>
      <c r="D171" s="172" t="s">
        <v>274</v>
      </c>
      <c r="E171" s="173" t="s">
        <v>3560</v>
      </c>
      <c r="F171" s="174" t="s">
        <v>3561</v>
      </c>
      <c r="G171" s="175" t="s">
        <v>319</v>
      </c>
      <c r="H171" s="176">
        <v>25</v>
      </c>
      <c r="I171" s="177"/>
      <c r="J171" s="176">
        <f>ROUND(I171*H171,2)</f>
        <v>0</v>
      </c>
      <c r="K171" s="178"/>
      <c r="L171" s="36"/>
      <c r="M171" s="179" t="s">
        <v>1</v>
      </c>
      <c r="N171" s="180" t="s">
        <v>41</v>
      </c>
      <c r="O171" s="61"/>
      <c r="P171" s="181">
        <f>O171*H171</f>
        <v>0</v>
      </c>
      <c r="Q171" s="181">
        <v>0</v>
      </c>
      <c r="R171" s="181">
        <f>Q171*H171</f>
        <v>0</v>
      </c>
      <c r="S171" s="181">
        <v>0</v>
      </c>
      <c r="T171" s="18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88</v>
      </c>
      <c r="AY171" s="18" t="s">
        <v>271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88</v>
      </c>
      <c r="BK171" s="105">
        <f>ROUND(I171*H171,2)</f>
        <v>0</v>
      </c>
      <c r="BL171" s="18" t="s">
        <v>278</v>
      </c>
      <c r="BM171" s="183" t="s">
        <v>528</v>
      </c>
    </row>
    <row r="172" spans="1:65" s="2" customFormat="1" ht="16.5" customHeight="1" x14ac:dyDescent="0.15">
      <c r="A172" s="35"/>
      <c r="B172" s="141"/>
      <c r="C172" s="224" t="s">
        <v>409</v>
      </c>
      <c r="D172" s="224" t="s">
        <v>1138</v>
      </c>
      <c r="E172" s="226" t="s">
        <v>3562</v>
      </c>
      <c r="F172" s="227" t="s">
        <v>3563</v>
      </c>
      <c r="G172" s="228" t="s">
        <v>3234</v>
      </c>
      <c r="H172" s="229">
        <v>1</v>
      </c>
      <c r="I172" s="230"/>
      <c r="J172" s="229">
        <f>ROUND(I172*H172,2)</f>
        <v>0</v>
      </c>
      <c r="K172" s="231"/>
      <c r="L172" s="232"/>
      <c r="M172" s="233" t="s">
        <v>1</v>
      </c>
      <c r="N172" s="234" t="s">
        <v>41</v>
      </c>
      <c r="O172" s="61"/>
      <c r="P172" s="181">
        <f>O172*H172</f>
        <v>0</v>
      </c>
      <c r="Q172" s="181">
        <v>0</v>
      </c>
      <c r="R172" s="181">
        <f>Q172*H172</f>
        <v>0</v>
      </c>
      <c r="S172" s="181">
        <v>0</v>
      </c>
      <c r="T172" s="18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316</v>
      </c>
      <c r="AT172" s="183" t="s">
        <v>1138</v>
      </c>
      <c r="AU172" s="183" t="s">
        <v>88</v>
      </c>
      <c r="AY172" s="18" t="s">
        <v>271</v>
      </c>
      <c r="BE172" s="105">
        <f>IF(N172="základná",J172,0)</f>
        <v>0</v>
      </c>
      <c r="BF172" s="105">
        <f>IF(N172="znížená",J172,0)</f>
        <v>0</v>
      </c>
      <c r="BG172" s="105">
        <f>IF(N172="zákl. prenesená",J172,0)</f>
        <v>0</v>
      </c>
      <c r="BH172" s="105">
        <f>IF(N172="zníž. prenesená",J172,0)</f>
        <v>0</v>
      </c>
      <c r="BI172" s="105">
        <f>IF(N172="nulová",J172,0)</f>
        <v>0</v>
      </c>
      <c r="BJ172" s="18" t="s">
        <v>88</v>
      </c>
      <c r="BK172" s="105">
        <f>ROUND(I172*H172,2)</f>
        <v>0</v>
      </c>
      <c r="BL172" s="18" t="s">
        <v>278</v>
      </c>
      <c r="BM172" s="183" t="s">
        <v>542</v>
      </c>
    </row>
    <row r="173" spans="1:65" s="2" customFormat="1" ht="16.5" customHeight="1" x14ac:dyDescent="0.15">
      <c r="A173" s="35"/>
      <c r="B173" s="141"/>
      <c r="C173" s="224" t="s">
        <v>414</v>
      </c>
      <c r="D173" s="224" t="s">
        <v>1138</v>
      </c>
      <c r="E173" s="226" t="s">
        <v>3564</v>
      </c>
      <c r="F173" s="227" t="s">
        <v>3565</v>
      </c>
      <c r="G173" s="228" t="s">
        <v>3234</v>
      </c>
      <c r="H173" s="229">
        <v>1</v>
      </c>
      <c r="I173" s="230"/>
      <c r="J173" s="229">
        <f>ROUND(I173*H173,2)</f>
        <v>0</v>
      </c>
      <c r="K173" s="231"/>
      <c r="L173" s="232"/>
      <c r="M173" s="233" t="s">
        <v>1</v>
      </c>
      <c r="N173" s="234" t="s">
        <v>41</v>
      </c>
      <c r="O173" s="61"/>
      <c r="P173" s="181">
        <f>O173*H173</f>
        <v>0</v>
      </c>
      <c r="Q173" s="181">
        <v>0</v>
      </c>
      <c r="R173" s="181">
        <f>Q173*H173</f>
        <v>0</v>
      </c>
      <c r="S173" s="181">
        <v>0</v>
      </c>
      <c r="T173" s="18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316</v>
      </c>
      <c r="AT173" s="183" t="s">
        <v>1138</v>
      </c>
      <c r="AU173" s="183" t="s">
        <v>88</v>
      </c>
      <c r="AY173" s="18" t="s">
        <v>271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88</v>
      </c>
      <c r="BK173" s="105">
        <f>ROUND(I173*H173,2)</f>
        <v>0</v>
      </c>
      <c r="BL173" s="18" t="s">
        <v>278</v>
      </c>
      <c r="BM173" s="183" t="s">
        <v>555</v>
      </c>
    </row>
    <row r="174" spans="1:65" s="12" customFormat="1" ht="22.9" customHeight="1" x14ac:dyDescent="0.15">
      <c r="B174" s="159"/>
      <c r="D174" s="160" t="s">
        <v>74</v>
      </c>
      <c r="E174" s="170" t="s">
        <v>2966</v>
      </c>
      <c r="F174" s="170" t="s">
        <v>5621</v>
      </c>
      <c r="I174" s="162"/>
      <c r="J174" s="171">
        <f>BK174</f>
        <v>0</v>
      </c>
      <c r="L174" s="159"/>
      <c r="M174" s="164"/>
      <c r="N174" s="165"/>
      <c r="O174" s="165"/>
      <c r="P174" s="166">
        <v>0</v>
      </c>
      <c r="Q174" s="165"/>
      <c r="R174" s="166">
        <v>0</v>
      </c>
      <c r="S174" s="165"/>
      <c r="T174" s="167">
        <v>0</v>
      </c>
      <c r="AR174" s="160" t="s">
        <v>82</v>
      </c>
      <c r="AT174" s="168" t="s">
        <v>74</v>
      </c>
      <c r="AU174" s="168" t="s">
        <v>82</v>
      </c>
      <c r="AY174" s="160" t="s">
        <v>271</v>
      </c>
      <c r="BK174" s="169">
        <v>0</v>
      </c>
    </row>
    <row r="175" spans="1:65" s="12" customFormat="1" ht="25.9" customHeight="1" x14ac:dyDescent="0.15">
      <c r="B175" s="159"/>
      <c r="D175" s="160" t="s">
        <v>74</v>
      </c>
      <c r="E175" s="161" t="s">
        <v>2816</v>
      </c>
      <c r="F175" s="161" t="s">
        <v>5622</v>
      </c>
      <c r="I175" s="162"/>
      <c r="J175" s="163">
        <f>BK175</f>
        <v>0</v>
      </c>
      <c r="L175" s="159"/>
      <c r="M175" s="249"/>
      <c r="N175" s="250"/>
      <c r="O175" s="250"/>
      <c r="P175" s="251">
        <v>0</v>
      </c>
      <c r="Q175" s="250"/>
      <c r="R175" s="251">
        <v>0</v>
      </c>
      <c r="S175" s="250"/>
      <c r="T175" s="252">
        <v>0</v>
      </c>
      <c r="AR175" s="160" t="s">
        <v>82</v>
      </c>
      <c r="AT175" s="168" t="s">
        <v>74</v>
      </c>
      <c r="AU175" s="168" t="s">
        <v>75</v>
      </c>
      <c r="AY175" s="160" t="s">
        <v>271</v>
      </c>
      <c r="BK175" s="169">
        <v>0</v>
      </c>
    </row>
    <row r="176" spans="1:65" s="2" customFormat="1" ht="6.95" customHeight="1" x14ac:dyDescent="0.1">
      <c r="A176" s="35"/>
      <c r="B176" s="50"/>
      <c r="C176" s="51"/>
      <c r="D176" s="51"/>
      <c r="E176" s="51"/>
      <c r="F176" s="51"/>
      <c r="G176" s="51"/>
      <c r="H176" s="51"/>
      <c r="I176" s="51"/>
      <c r="J176" s="51"/>
      <c r="K176" s="51"/>
      <c r="L176" s="36"/>
      <c r="M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</row>
  </sheetData>
  <autoFilter ref="C138:K175" xr:uid="{00000000-0009-0000-0000-000016000000}"/>
  <mergeCells count="13">
    <mergeCell ref="E131:H131"/>
    <mergeCell ref="L2:V2"/>
    <mergeCell ref="E127:H127"/>
    <mergeCell ref="E129:H129"/>
    <mergeCell ref="E85:H85"/>
    <mergeCell ref="E87:H87"/>
    <mergeCell ref="E89:H89"/>
    <mergeCell ref="D116:F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BM153"/>
  <sheetViews>
    <sheetView showGridLines="0" topLeftCell="A93" workbookViewId="0">
      <selection activeCell="J105" sqref="J105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146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5623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ROUND((SUM(BE104:BE106) + SUM(BE128:BE152)),  2)</f>
        <v>0</v>
      </c>
      <c r="G37" s="35"/>
      <c r="H37" s="35"/>
      <c r="I37" s="120">
        <v>0.2</v>
      </c>
      <c r="J37" s="119">
        <f>ROUND(((SUM(BE104:BE106) + SUM(BE128:BE152))*I37),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ROUND((SUM(BF104:BF106) + SUM(BF128:BF152)),  2)</f>
        <v>0</v>
      </c>
      <c r="G38" s="35"/>
      <c r="H38" s="35"/>
      <c r="I38" s="120">
        <v>0.2</v>
      </c>
      <c r="J38" s="119">
        <f>ROUND(((SUM(BF104:BF106) + SUM(BF128:BF152))*I38),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ROUND((SUM(BG104:BG106) + SUM(BG128:BG152)),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ROUND((SUM(BH104:BH106) + SUM(BH128:BH152)),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ROUND((SUM(BI104:BI106) + SUM(BI128:BI152)),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09 - Propanbutan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3514</v>
      </c>
      <c r="E99" s="133"/>
      <c r="F99" s="133"/>
      <c r="G99" s="133"/>
      <c r="H99" s="133"/>
      <c r="I99" s="133"/>
      <c r="J99" s="134">
        <f>J129</f>
        <v>0</v>
      </c>
      <c r="L99" s="131"/>
    </row>
    <row r="100" spans="1:65" s="9" customFormat="1" ht="24.95" customHeight="1" x14ac:dyDescent="0.1">
      <c r="B100" s="131"/>
      <c r="D100" s="132" t="s">
        <v>5624</v>
      </c>
      <c r="E100" s="133"/>
      <c r="F100" s="133"/>
      <c r="G100" s="133"/>
      <c r="H100" s="133"/>
      <c r="I100" s="133"/>
      <c r="J100" s="134">
        <f>J144</f>
        <v>0</v>
      </c>
      <c r="L100" s="131"/>
    </row>
    <row r="101" spans="1:65" s="9" customFormat="1" ht="24.95" customHeight="1" x14ac:dyDescent="0.1">
      <c r="B101" s="131"/>
      <c r="D101" s="132" t="s">
        <v>5625</v>
      </c>
      <c r="E101" s="133"/>
      <c r="F101" s="133"/>
      <c r="G101" s="133"/>
      <c r="H101" s="133"/>
      <c r="I101" s="133"/>
      <c r="J101" s="134">
        <f>J152</f>
        <v>0</v>
      </c>
      <c r="L101" s="131"/>
    </row>
    <row r="102" spans="1:65" s="2" customFormat="1" ht="21.75" customHeight="1" x14ac:dyDescent="0.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 x14ac:dyDescent="0.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 x14ac:dyDescent="0.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 x14ac:dyDescent="0.1">
      <c r="A105" s="35"/>
      <c r="B105" s="141"/>
      <c r="C105" s="142"/>
      <c r="D105" s="338" t="s">
        <v>255</v>
      </c>
      <c r="E105" s="342"/>
      <c r="F105" s="342"/>
      <c r="G105" s="142"/>
      <c r="H105" s="142"/>
      <c r="I105" s="142"/>
      <c r="J105" s="102">
        <v>0</v>
      </c>
      <c r="K105" s="142"/>
      <c r="L105" s="143"/>
      <c r="M105" s="144"/>
      <c r="N105" s="145" t="s">
        <v>41</v>
      </c>
      <c r="O105" s="144"/>
      <c r="P105" s="144"/>
      <c r="Q105" s="144"/>
      <c r="R105" s="144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6" t="s">
        <v>256</v>
      </c>
      <c r="AZ105" s="144"/>
      <c r="BA105" s="144"/>
      <c r="BB105" s="144"/>
      <c r="BC105" s="144"/>
      <c r="BD105" s="144"/>
      <c r="BE105" s="147">
        <f t="shared" ref="BE105" si="0">IF(N105="základná",J105,0)</f>
        <v>0</v>
      </c>
      <c r="BF105" s="147">
        <f t="shared" ref="BF105" si="1">IF(N105="znížená",J105,0)</f>
        <v>0</v>
      </c>
      <c r="BG105" s="147">
        <f t="shared" ref="BG105" si="2">IF(N105="zákl. prenesená",J105,0)</f>
        <v>0</v>
      </c>
      <c r="BH105" s="147">
        <f t="shared" ref="BH105" si="3">IF(N105="zníž. prenesená",J105,0)</f>
        <v>0</v>
      </c>
      <c r="BI105" s="147">
        <f t="shared" ref="BI105" si="4">IF(N105="nulová",J105,0)</f>
        <v>0</v>
      </c>
      <c r="BJ105" s="146" t="s">
        <v>88</v>
      </c>
      <c r="BK105" s="144"/>
      <c r="BL105" s="144"/>
      <c r="BM105" s="144"/>
    </row>
    <row r="106" spans="1:65" s="2" customFormat="1" x14ac:dyDescent="0.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 x14ac:dyDescent="0.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ROUND(J98+J104,2)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 x14ac:dyDescent="0.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 x14ac:dyDescent="0.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 x14ac:dyDescent="0.1">
      <c r="A113" s="35"/>
      <c r="B113" s="36"/>
      <c r="C113" s="22" t="s">
        <v>257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 x14ac:dyDescent="0.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 x14ac:dyDescent="0.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 x14ac:dyDescent="0.1">
      <c r="A116" s="35"/>
      <c r="B116" s="36"/>
      <c r="C116" s="35"/>
      <c r="D116" s="35"/>
      <c r="E116" s="340" t="str">
        <f>E7</f>
        <v>Kreatívne cenrum Nitra - Martinský vrch</v>
      </c>
      <c r="F116" s="341"/>
      <c r="G116" s="341"/>
      <c r="H116" s="341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 x14ac:dyDescent="0.1">
      <c r="B117" s="21"/>
      <c r="C117" s="28" t="s">
        <v>228</v>
      </c>
      <c r="L117" s="21"/>
    </row>
    <row r="118" spans="1:63" s="2" customFormat="1" ht="16.5" customHeight="1" x14ac:dyDescent="0.1">
      <c r="A118" s="35"/>
      <c r="B118" s="36"/>
      <c r="C118" s="35"/>
      <c r="D118" s="35"/>
      <c r="E118" s="340" t="s">
        <v>4222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 x14ac:dyDescent="0.1">
      <c r="A119" s="35"/>
      <c r="B119" s="36"/>
      <c r="C119" s="28" t="s">
        <v>233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 x14ac:dyDescent="0.1">
      <c r="A120" s="35"/>
      <c r="B120" s="36"/>
      <c r="C120" s="35"/>
      <c r="D120" s="35"/>
      <c r="E120" s="321" t="str">
        <f>E11</f>
        <v>09 - Propanbutan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 x14ac:dyDescent="0.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 x14ac:dyDescent="0.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 t="str">
        <f>IF(J14="","",J14)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 x14ac:dyDescent="0.15">
      <c r="A124" s="35"/>
      <c r="B124" s="36"/>
      <c r="C124" s="28" t="s">
        <v>22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28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 x14ac:dyDescent="0.15">
      <c r="A125" s="35"/>
      <c r="B125" s="36"/>
      <c r="C125" s="28" t="s">
        <v>26</v>
      </c>
      <c r="D125" s="35"/>
      <c r="E125" s="35"/>
      <c r="F125" s="26" t="str">
        <f>IF(E20="","",E20)</f>
        <v>Vyplň údaj</v>
      </c>
      <c r="G125" s="35"/>
      <c r="H125" s="35"/>
      <c r="I125" s="28" t="s">
        <v>30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 x14ac:dyDescent="0.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 x14ac:dyDescent="0.15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 x14ac:dyDescent="0.15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P129+P144+P152</f>
        <v>0</v>
      </c>
      <c r="Q128" s="69"/>
      <c r="R128" s="156">
        <f>R129+R144+R152</f>
        <v>0.22939999999999999</v>
      </c>
      <c r="S128" s="69"/>
      <c r="T128" s="157">
        <f>T129+T144+T152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BK129+BK144+BK152</f>
        <v>0</v>
      </c>
    </row>
    <row r="129" spans="1:65" s="12" customFormat="1" ht="25.9" customHeight="1" x14ac:dyDescent="0.15">
      <c r="B129" s="159"/>
      <c r="D129" s="160" t="s">
        <v>74</v>
      </c>
      <c r="E129" s="161" t="s">
        <v>2856</v>
      </c>
      <c r="F129" s="161" t="s">
        <v>3248</v>
      </c>
      <c r="I129" s="162"/>
      <c r="J129" s="163">
        <f>BK129</f>
        <v>0</v>
      </c>
      <c r="L129" s="159"/>
      <c r="M129" s="164"/>
      <c r="N129" s="165"/>
      <c r="O129" s="165"/>
      <c r="P129" s="166">
        <f>SUM(P130:P143)</f>
        <v>0</v>
      </c>
      <c r="Q129" s="165"/>
      <c r="R129" s="166">
        <f>SUM(R130:R143)</f>
        <v>0.10939999999999998</v>
      </c>
      <c r="S129" s="165"/>
      <c r="T129" s="167">
        <f>SUM(T130:T143)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SUM(BK130:BK143)</f>
        <v>0</v>
      </c>
    </row>
    <row r="130" spans="1:65" s="2" customFormat="1" ht="21.75" customHeight="1" x14ac:dyDescent="0.15">
      <c r="A130" s="35"/>
      <c r="B130" s="141"/>
      <c r="C130" s="172" t="s">
        <v>82</v>
      </c>
      <c r="D130" s="172" t="s">
        <v>274</v>
      </c>
      <c r="E130" s="173" t="s">
        <v>5626</v>
      </c>
      <c r="F130" s="174" t="s">
        <v>5627</v>
      </c>
      <c r="G130" s="175" t="s">
        <v>319</v>
      </c>
      <c r="H130" s="176">
        <v>25</v>
      </c>
      <c r="I130" s="177"/>
      <c r="J130" s="176">
        <f t="shared" ref="J130:J143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43" si="6">O130*H130</f>
        <v>0</v>
      </c>
      <c r="Q130" s="181">
        <v>3.3999999999999998E-3</v>
      </c>
      <c r="R130" s="181">
        <f t="shared" ref="R130:R143" si="7">Q130*H130</f>
        <v>8.4999999999999992E-2</v>
      </c>
      <c r="S130" s="181">
        <v>0</v>
      </c>
      <c r="T130" s="182">
        <f t="shared" ref="T130:T143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ref="BE130:BE143" si="9">IF(N130="základná",J130,0)</f>
        <v>0</v>
      </c>
      <c r="BF130" s="105">
        <f t="shared" ref="BF130:BF143" si="10">IF(N130="znížená",J130,0)</f>
        <v>0</v>
      </c>
      <c r="BG130" s="105">
        <f t="shared" ref="BG130:BG143" si="11">IF(N130="zákl. prenesená",J130,0)</f>
        <v>0</v>
      </c>
      <c r="BH130" s="105">
        <f t="shared" ref="BH130:BH143" si="12">IF(N130="zníž. prenesená",J130,0)</f>
        <v>0</v>
      </c>
      <c r="BI130" s="105">
        <f t="shared" ref="BI130:BI143" si="13">IF(N130="nulová",J130,0)</f>
        <v>0</v>
      </c>
      <c r="BJ130" s="18" t="s">
        <v>88</v>
      </c>
      <c r="BK130" s="105">
        <f t="shared" ref="BK130:BK143" si="14">ROUND(I130*H130,2)</f>
        <v>0</v>
      </c>
      <c r="BL130" s="18" t="s">
        <v>278</v>
      </c>
      <c r="BM130" s="183" t="s">
        <v>88</v>
      </c>
    </row>
    <row r="131" spans="1:65" s="2" customFormat="1" ht="16.5" customHeight="1" x14ac:dyDescent="0.15">
      <c r="A131" s="35"/>
      <c r="B131" s="141"/>
      <c r="C131" s="172" t="s">
        <v>88</v>
      </c>
      <c r="D131" s="172" t="s">
        <v>274</v>
      </c>
      <c r="E131" s="173" t="s">
        <v>5628</v>
      </c>
      <c r="F131" s="174" t="s">
        <v>5629</v>
      </c>
      <c r="G131" s="175" t="s">
        <v>319</v>
      </c>
      <c r="H131" s="176">
        <v>0.5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3.0200000000000001E-3</v>
      </c>
      <c r="R131" s="181">
        <f t="shared" si="7"/>
        <v>1.5100000000000001E-3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21.75" customHeight="1" x14ac:dyDescent="0.15">
      <c r="A132" s="35"/>
      <c r="B132" s="141"/>
      <c r="C132" s="172" t="s">
        <v>286</v>
      </c>
      <c r="D132" s="172" t="s">
        <v>274</v>
      </c>
      <c r="E132" s="173" t="s">
        <v>5630</v>
      </c>
      <c r="F132" s="174" t="s">
        <v>5631</v>
      </c>
      <c r="G132" s="175" t="s">
        <v>3234</v>
      </c>
      <c r="H132" s="176">
        <v>1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1.23E-3</v>
      </c>
      <c r="R132" s="181">
        <f t="shared" si="7"/>
        <v>1.23E-3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16.5" customHeight="1" x14ac:dyDescent="0.15">
      <c r="A133" s="35"/>
      <c r="B133" s="141"/>
      <c r="C133" s="224" t="s">
        <v>278</v>
      </c>
      <c r="D133" s="224" t="s">
        <v>1138</v>
      </c>
      <c r="E133" s="226" t="s">
        <v>5632</v>
      </c>
      <c r="F133" s="227" t="s">
        <v>5633</v>
      </c>
      <c r="G133" s="228" t="s">
        <v>5634</v>
      </c>
      <c r="H133" s="229">
        <v>0.3</v>
      </c>
      <c r="I133" s="230"/>
      <c r="J133" s="229">
        <f t="shared" si="5"/>
        <v>0</v>
      </c>
      <c r="K133" s="231"/>
      <c r="L133" s="232"/>
      <c r="M133" s="233" t="s">
        <v>1</v>
      </c>
      <c r="N133" s="234" t="s">
        <v>41</v>
      </c>
      <c r="O133" s="61"/>
      <c r="P133" s="181">
        <f t="shared" si="6"/>
        <v>0</v>
      </c>
      <c r="Q133" s="181">
        <v>8.9999999999999993E-3</v>
      </c>
      <c r="R133" s="181">
        <f t="shared" si="7"/>
        <v>2.6999999999999997E-3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316</v>
      </c>
      <c r="AT133" s="183" t="s">
        <v>1138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16.5" customHeight="1" x14ac:dyDescent="0.15">
      <c r="A134" s="35"/>
      <c r="B134" s="141"/>
      <c r="C134" s="224" t="s">
        <v>299</v>
      </c>
      <c r="D134" s="224" t="s">
        <v>1138</v>
      </c>
      <c r="E134" s="226" t="s">
        <v>5635</v>
      </c>
      <c r="F134" s="227" t="s">
        <v>5636</v>
      </c>
      <c r="G134" s="228" t="s">
        <v>3234</v>
      </c>
      <c r="H134" s="229">
        <v>20</v>
      </c>
      <c r="I134" s="230"/>
      <c r="J134" s="229">
        <f t="shared" si="5"/>
        <v>0</v>
      </c>
      <c r="K134" s="231"/>
      <c r="L134" s="232"/>
      <c r="M134" s="233" t="s">
        <v>1</v>
      </c>
      <c r="N134" s="234" t="s">
        <v>41</v>
      </c>
      <c r="O134" s="61"/>
      <c r="P134" s="181">
        <f t="shared" si="6"/>
        <v>0</v>
      </c>
      <c r="Q134" s="181">
        <v>7.7999999999999999E-4</v>
      </c>
      <c r="R134" s="181">
        <f t="shared" si="7"/>
        <v>1.5599999999999999E-2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316</v>
      </c>
      <c r="AT134" s="183" t="s">
        <v>1138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21.75" customHeight="1" x14ac:dyDescent="0.15">
      <c r="A135" s="35"/>
      <c r="B135" s="141"/>
      <c r="C135" s="172" t="s">
        <v>304</v>
      </c>
      <c r="D135" s="172" t="s">
        <v>274</v>
      </c>
      <c r="E135" s="173" t="s">
        <v>5637</v>
      </c>
      <c r="F135" s="174" t="s">
        <v>5638</v>
      </c>
      <c r="G135" s="175" t="s">
        <v>3234</v>
      </c>
      <c r="H135" s="176">
        <v>1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3.3E-4</v>
      </c>
      <c r="R135" s="181">
        <f t="shared" si="7"/>
        <v>3.3E-4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21.75" customHeight="1" x14ac:dyDescent="0.15">
      <c r="A136" s="35"/>
      <c r="B136" s="141"/>
      <c r="C136" s="172" t="s">
        <v>310</v>
      </c>
      <c r="D136" s="172" t="s">
        <v>274</v>
      </c>
      <c r="E136" s="173" t="s">
        <v>5639</v>
      </c>
      <c r="F136" s="174" t="s">
        <v>5640</v>
      </c>
      <c r="G136" s="175" t="s">
        <v>3234</v>
      </c>
      <c r="H136" s="176">
        <v>1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7.7999999999999999E-4</v>
      </c>
      <c r="R136" s="181">
        <f t="shared" si="7"/>
        <v>7.7999999999999999E-4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21.75" customHeight="1" x14ac:dyDescent="0.15">
      <c r="A137" s="35"/>
      <c r="B137" s="141"/>
      <c r="C137" s="172" t="s">
        <v>316</v>
      </c>
      <c r="D137" s="172" t="s">
        <v>274</v>
      </c>
      <c r="E137" s="173" t="s">
        <v>5641</v>
      </c>
      <c r="F137" s="174" t="s">
        <v>5642</v>
      </c>
      <c r="G137" s="175" t="s">
        <v>3234</v>
      </c>
      <c r="H137" s="176">
        <v>1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21.75" customHeight="1" x14ac:dyDescent="0.15">
      <c r="A138" s="35"/>
      <c r="B138" s="141"/>
      <c r="C138" s="172" t="s">
        <v>272</v>
      </c>
      <c r="D138" s="172" t="s">
        <v>274</v>
      </c>
      <c r="E138" s="173" t="s">
        <v>5643</v>
      </c>
      <c r="F138" s="174" t="s">
        <v>5644</v>
      </c>
      <c r="G138" s="175" t="s">
        <v>3234</v>
      </c>
      <c r="H138" s="176">
        <v>1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16.5" customHeight="1" x14ac:dyDescent="0.15">
      <c r="A139" s="35"/>
      <c r="B139" s="141"/>
      <c r="C139" s="172" t="s">
        <v>115</v>
      </c>
      <c r="D139" s="172" t="s">
        <v>274</v>
      </c>
      <c r="E139" s="173" t="s">
        <v>5645</v>
      </c>
      <c r="F139" s="174" t="s">
        <v>5646</v>
      </c>
      <c r="G139" s="175" t="s">
        <v>3234</v>
      </c>
      <c r="H139" s="176">
        <v>2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 x14ac:dyDescent="0.15">
      <c r="A140" s="35"/>
      <c r="B140" s="141"/>
      <c r="C140" s="224" t="s">
        <v>118</v>
      </c>
      <c r="D140" s="224" t="s">
        <v>1138</v>
      </c>
      <c r="E140" s="226" t="s">
        <v>5647</v>
      </c>
      <c r="F140" s="227" t="s">
        <v>5648</v>
      </c>
      <c r="G140" s="228" t="s">
        <v>3234</v>
      </c>
      <c r="H140" s="229">
        <v>1</v>
      </c>
      <c r="I140" s="230"/>
      <c r="J140" s="229">
        <f t="shared" si="5"/>
        <v>0</v>
      </c>
      <c r="K140" s="231"/>
      <c r="L140" s="232"/>
      <c r="M140" s="233" t="s">
        <v>1</v>
      </c>
      <c r="N140" s="234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316</v>
      </c>
      <c r="AT140" s="183" t="s">
        <v>1138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 x14ac:dyDescent="0.15">
      <c r="A141" s="35"/>
      <c r="B141" s="141"/>
      <c r="C141" s="172" t="s">
        <v>121</v>
      </c>
      <c r="D141" s="172" t="s">
        <v>274</v>
      </c>
      <c r="E141" s="173" t="s">
        <v>3542</v>
      </c>
      <c r="F141" s="174" t="s">
        <v>3543</v>
      </c>
      <c r="G141" s="175" t="s">
        <v>3351</v>
      </c>
      <c r="H141" s="176">
        <v>10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21.75" customHeight="1" x14ac:dyDescent="0.15">
      <c r="A142" s="35"/>
      <c r="B142" s="141"/>
      <c r="C142" s="172" t="s">
        <v>124</v>
      </c>
      <c r="D142" s="172" t="s">
        <v>274</v>
      </c>
      <c r="E142" s="173" t="s">
        <v>5649</v>
      </c>
      <c r="F142" s="174" t="s">
        <v>5650</v>
      </c>
      <c r="G142" s="175" t="s">
        <v>412</v>
      </c>
      <c r="H142" s="176">
        <v>0.11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21.75" customHeight="1" x14ac:dyDescent="0.15">
      <c r="A143" s="35"/>
      <c r="B143" s="141"/>
      <c r="C143" s="172" t="s">
        <v>127</v>
      </c>
      <c r="D143" s="172" t="s">
        <v>274</v>
      </c>
      <c r="E143" s="173" t="s">
        <v>5651</v>
      </c>
      <c r="F143" s="174" t="s">
        <v>5652</v>
      </c>
      <c r="G143" s="175" t="s">
        <v>319</v>
      </c>
      <c r="H143" s="176">
        <v>25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9.0000000000000006E-5</v>
      </c>
      <c r="R143" s="181">
        <f t="shared" si="7"/>
        <v>2.2500000000000003E-3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12" customFormat="1" ht="25.9" customHeight="1" x14ac:dyDescent="0.15">
      <c r="B144" s="159"/>
      <c r="D144" s="160" t="s">
        <v>74</v>
      </c>
      <c r="E144" s="161" t="s">
        <v>2869</v>
      </c>
      <c r="F144" s="161" t="s">
        <v>3554</v>
      </c>
      <c r="I144" s="162"/>
      <c r="J144" s="163">
        <f>BK144</f>
        <v>0</v>
      </c>
      <c r="L144" s="159"/>
      <c r="M144" s="164"/>
      <c r="N144" s="165"/>
      <c r="O144" s="165"/>
      <c r="P144" s="166">
        <f>SUM(P145:P151)</f>
        <v>0</v>
      </c>
      <c r="Q144" s="165"/>
      <c r="R144" s="166">
        <f>SUM(R145:R151)</f>
        <v>0.12</v>
      </c>
      <c r="S144" s="165"/>
      <c r="T144" s="167">
        <f>SUM(T145:T151)</f>
        <v>0</v>
      </c>
      <c r="AR144" s="160" t="s">
        <v>82</v>
      </c>
      <c r="AT144" s="168" t="s">
        <v>74</v>
      </c>
      <c r="AU144" s="168" t="s">
        <v>75</v>
      </c>
      <c r="AY144" s="160" t="s">
        <v>271</v>
      </c>
      <c r="BK144" s="169">
        <f>SUM(BK145:BK151)</f>
        <v>0</v>
      </c>
    </row>
    <row r="145" spans="1:65" s="2" customFormat="1" ht="21.75" customHeight="1" x14ac:dyDescent="0.15">
      <c r="A145" s="35"/>
      <c r="B145" s="141"/>
      <c r="C145" s="172" t="s">
        <v>154</v>
      </c>
      <c r="D145" s="172" t="s">
        <v>274</v>
      </c>
      <c r="E145" s="173" t="s">
        <v>5653</v>
      </c>
      <c r="F145" s="174" t="s">
        <v>5654</v>
      </c>
      <c r="G145" s="175" t="s">
        <v>5655</v>
      </c>
      <c r="H145" s="176">
        <v>1</v>
      </c>
      <c r="I145" s="177"/>
      <c r="J145" s="176">
        <f t="shared" ref="J145:J151" si="15">ROUND(I145*H145,2)</f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ref="P145:P151" si="16">O145*H145</f>
        <v>0</v>
      </c>
      <c r="Q145" s="181">
        <v>0</v>
      </c>
      <c r="R145" s="181">
        <f t="shared" ref="R145:R151" si="17">Q145*H145</f>
        <v>0</v>
      </c>
      <c r="S145" s="181">
        <v>0</v>
      </c>
      <c r="T145" s="182">
        <f t="shared" ref="T145:T151" si="18"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ref="BE145:BE151" si="19">IF(N145="základná",J145,0)</f>
        <v>0</v>
      </c>
      <c r="BF145" s="105">
        <f t="shared" ref="BF145:BF151" si="20">IF(N145="znížená",J145,0)</f>
        <v>0</v>
      </c>
      <c r="BG145" s="105">
        <f t="shared" ref="BG145:BG151" si="21">IF(N145="zákl. prenesená",J145,0)</f>
        <v>0</v>
      </c>
      <c r="BH145" s="105">
        <f t="shared" ref="BH145:BH151" si="22">IF(N145="zníž. prenesená",J145,0)</f>
        <v>0</v>
      </c>
      <c r="BI145" s="105">
        <f t="shared" ref="BI145:BI151" si="23">IF(N145="nulová",J145,0)</f>
        <v>0</v>
      </c>
      <c r="BJ145" s="18" t="s">
        <v>88</v>
      </c>
      <c r="BK145" s="105">
        <f t="shared" ref="BK145:BK151" si="24">ROUND(I145*H145,2)</f>
        <v>0</v>
      </c>
      <c r="BL145" s="18" t="s">
        <v>278</v>
      </c>
      <c r="BM145" s="183" t="s">
        <v>465</v>
      </c>
    </row>
    <row r="146" spans="1:65" s="2" customFormat="1" ht="16.5" customHeight="1" x14ac:dyDescent="0.15">
      <c r="A146" s="35"/>
      <c r="B146" s="141"/>
      <c r="C146" s="172" t="s">
        <v>367</v>
      </c>
      <c r="D146" s="172" t="s">
        <v>274</v>
      </c>
      <c r="E146" s="173" t="s">
        <v>5656</v>
      </c>
      <c r="F146" s="174" t="s">
        <v>5657</v>
      </c>
      <c r="G146" s="175" t="s">
        <v>3234</v>
      </c>
      <c r="H146" s="176">
        <v>25</v>
      </c>
      <c r="I146" s="177"/>
      <c r="J146" s="176">
        <f t="shared" si="1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16"/>
        <v>0</v>
      </c>
      <c r="Q146" s="181">
        <v>0</v>
      </c>
      <c r="R146" s="181">
        <f t="shared" si="17"/>
        <v>0</v>
      </c>
      <c r="S146" s="181">
        <v>0</v>
      </c>
      <c r="T146" s="182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88</v>
      </c>
      <c r="BK146" s="105">
        <f t="shared" si="24"/>
        <v>0</v>
      </c>
      <c r="BL146" s="18" t="s">
        <v>278</v>
      </c>
      <c r="BM146" s="183" t="s">
        <v>478</v>
      </c>
    </row>
    <row r="147" spans="1:65" s="2" customFormat="1" ht="16.5" customHeight="1" x14ac:dyDescent="0.15">
      <c r="A147" s="35"/>
      <c r="B147" s="141"/>
      <c r="C147" s="172" t="s">
        <v>374</v>
      </c>
      <c r="D147" s="172" t="s">
        <v>274</v>
      </c>
      <c r="E147" s="173" t="s">
        <v>3556</v>
      </c>
      <c r="F147" s="174" t="s">
        <v>3557</v>
      </c>
      <c r="G147" s="175" t="s">
        <v>319</v>
      </c>
      <c r="H147" s="176">
        <v>25</v>
      </c>
      <c r="I147" s="177"/>
      <c r="J147" s="176">
        <f t="shared" si="1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16"/>
        <v>0</v>
      </c>
      <c r="Q147" s="181">
        <v>0</v>
      </c>
      <c r="R147" s="181">
        <f t="shared" si="17"/>
        <v>0</v>
      </c>
      <c r="S147" s="181">
        <v>0</v>
      </c>
      <c r="T147" s="182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278</v>
      </c>
      <c r="BM147" s="183" t="s">
        <v>488</v>
      </c>
    </row>
    <row r="148" spans="1:65" s="2" customFormat="1" ht="16.5" customHeight="1" x14ac:dyDescent="0.15">
      <c r="A148" s="35"/>
      <c r="B148" s="141"/>
      <c r="C148" s="224" t="s">
        <v>379</v>
      </c>
      <c r="D148" s="224" t="s">
        <v>1138</v>
      </c>
      <c r="E148" s="226" t="s">
        <v>5658</v>
      </c>
      <c r="F148" s="227" t="s">
        <v>5659</v>
      </c>
      <c r="G148" s="228" t="s">
        <v>3234</v>
      </c>
      <c r="H148" s="229">
        <v>2</v>
      </c>
      <c r="I148" s="230"/>
      <c r="J148" s="229">
        <f t="shared" si="15"/>
        <v>0</v>
      </c>
      <c r="K148" s="231"/>
      <c r="L148" s="232"/>
      <c r="M148" s="233" t="s">
        <v>1</v>
      </c>
      <c r="N148" s="234" t="s">
        <v>41</v>
      </c>
      <c r="O148" s="61"/>
      <c r="P148" s="181">
        <f t="shared" si="16"/>
        <v>0</v>
      </c>
      <c r="Q148" s="181">
        <v>0.06</v>
      </c>
      <c r="R148" s="181">
        <f t="shared" si="17"/>
        <v>0.12</v>
      </c>
      <c r="S148" s="181">
        <v>0</v>
      </c>
      <c r="T148" s="182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316</v>
      </c>
      <c r="AT148" s="183" t="s">
        <v>1138</v>
      </c>
      <c r="AU148" s="183" t="s">
        <v>82</v>
      </c>
      <c r="AY148" s="18" t="s">
        <v>271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278</v>
      </c>
      <c r="BM148" s="183" t="s">
        <v>500</v>
      </c>
    </row>
    <row r="149" spans="1:65" s="2" customFormat="1" ht="16.5" customHeight="1" x14ac:dyDescent="0.15">
      <c r="A149" s="35"/>
      <c r="B149" s="141"/>
      <c r="C149" s="172" t="s">
        <v>384</v>
      </c>
      <c r="D149" s="172" t="s">
        <v>274</v>
      </c>
      <c r="E149" s="173" t="s">
        <v>5660</v>
      </c>
      <c r="F149" s="174" t="s">
        <v>5661</v>
      </c>
      <c r="G149" s="175" t="s">
        <v>3234</v>
      </c>
      <c r="H149" s="176">
        <v>1</v>
      </c>
      <c r="I149" s="177"/>
      <c r="J149" s="176">
        <f t="shared" si="1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16"/>
        <v>0</v>
      </c>
      <c r="Q149" s="181">
        <v>0</v>
      </c>
      <c r="R149" s="181">
        <f t="shared" si="17"/>
        <v>0</v>
      </c>
      <c r="S149" s="181">
        <v>0</v>
      </c>
      <c r="T149" s="182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278</v>
      </c>
      <c r="BM149" s="183" t="s">
        <v>514</v>
      </c>
    </row>
    <row r="150" spans="1:65" s="2" customFormat="1" ht="16.5" customHeight="1" x14ac:dyDescent="0.15">
      <c r="A150" s="35"/>
      <c r="B150" s="141"/>
      <c r="C150" s="224" t="s">
        <v>7</v>
      </c>
      <c r="D150" s="224" t="s">
        <v>1138</v>
      </c>
      <c r="E150" s="226" t="s">
        <v>5662</v>
      </c>
      <c r="F150" s="227" t="s">
        <v>5663</v>
      </c>
      <c r="G150" s="228" t="s">
        <v>3234</v>
      </c>
      <c r="H150" s="229">
        <v>1</v>
      </c>
      <c r="I150" s="230"/>
      <c r="J150" s="229">
        <f t="shared" si="15"/>
        <v>0</v>
      </c>
      <c r="K150" s="231"/>
      <c r="L150" s="232"/>
      <c r="M150" s="233" t="s">
        <v>1</v>
      </c>
      <c r="N150" s="234" t="s">
        <v>41</v>
      </c>
      <c r="O150" s="61"/>
      <c r="P150" s="181">
        <f t="shared" si="16"/>
        <v>0</v>
      </c>
      <c r="Q150" s="181">
        <v>0</v>
      </c>
      <c r="R150" s="181">
        <f t="shared" si="17"/>
        <v>0</v>
      </c>
      <c r="S150" s="181">
        <v>0</v>
      </c>
      <c r="T150" s="182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316</v>
      </c>
      <c r="AT150" s="183" t="s">
        <v>1138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528</v>
      </c>
    </row>
    <row r="151" spans="1:65" s="2" customFormat="1" ht="16.5" customHeight="1" x14ac:dyDescent="0.15">
      <c r="A151" s="35"/>
      <c r="B151" s="141"/>
      <c r="C151" s="172" t="s">
        <v>409</v>
      </c>
      <c r="D151" s="172" t="s">
        <v>274</v>
      </c>
      <c r="E151" s="173" t="s">
        <v>5664</v>
      </c>
      <c r="F151" s="174" t="s">
        <v>5665</v>
      </c>
      <c r="G151" s="175" t="s">
        <v>412</v>
      </c>
      <c r="H151" s="176">
        <v>0.12</v>
      </c>
      <c r="I151" s="177"/>
      <c r="J151" s="176">
        <f t="shared" si="1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16"/>
        <v>0</v>
      </c>
      <c r="Q151" s="181">
        <v>0</v>
      </c>
      <c r="R151" s="181">
        <f t="shared" si="17"/>
        <v>0</v>
      </c>
      <c r="S151" s="181">
        <v>0</v>
      </c>
      <c r="T151" s="182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278</v>
      </c>
      <c r="BM151" s="183" t="s">
        <v>542</v>
      </c>
    </row>
    <row r="152" spans="1:65" s="12" customFormat="1" ht="25.9" customHeight="1" x14ac:dyDescent="0.15">
      <c r="B152" s="159"/>
      <c r="D152" s="160" t="s">
        <v>74</v>
      </c>
      <c r="E152" s="161" t="s">
        <v>2883</v>
      </c>
      <c r="F152" s="161" t="s">
        <v>5666</v>
      </c>
      <c r="I152" s="162"/>
      <c r="J152" s="163">
        <f>BK152</f>
        <v>0</v>
      </c>
      <c r="L152" s="159"/>
      <c r="M152" s="249"/>
      <c r="N152" s="250"/>
      <c r="O152" s="250"/>
      <c r="P152" s="251">
        <v>0</v>
      </c>
      <c r="Q152" s="250"/>
      <c r="R152" s="251">
        <v>0</v>
      </c>
      <c r="S152" s="250"/>
      <c r="T152" s="252">
        <v>0</v>
      </c>
      <c r="AR152" s="160" t="s">
        <v>82</v>
      </c>
      <c r="AT152" s="168" t="s">
        <v>74</v>
      </c>
      <c r="AU152" s="168" t="s">
        <v>75</v>
      </c>
      <c r="AY152" s="160" t="s">
        <v>271</v>
      </c>
      <c r="BK152" s="169">
        <v>0</v>
      </c>
    </row>
    <row r="153" spans="1:65" s="2" customFormat="1" ht="6.95" customHeight="1" x14ac:dyDescent="0.1">
      <c r="A153" s="35"/>
      <c r="B153" s="50"/>
      <c r="C153" s="51"/>
      <c r="D153" s="51"/>
      <c r="E153" s="51"/>
      <c r="F153" s="51"/>
      <c r="G153" s="51"/>
      <c r="H153" s="51"/>
      <c r="I153" s="51"/>
      <c r="J153" s="51"/>
      <c r="K153" s="51"/>
      <c r="L153" s="36"/>
      <c r="M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</sheetData>
  <autoFilter ref="C127:K152" xr:uid="{00000000-0009-0000-0000-000017000000}"/>
  <mergeCells count="13"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BM330"/>
  <sheetViews>
    <sheetView showGridLines="0" topLeftCell="A108" workbookViewId="0">
      <selection activeCell="J111" sqref="J111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148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5667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J110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ROUND((SUM(BE110:BE112) + SUM(BE134:BE329)),  2)</f>
        <v>0</v>
      </c>
      <c r="G37" s="35"/>
      <c r="H37" s="35"/>
      <c r="I37" s="120">
        <v>0.2</v>
      </c>
      <c r="J37" s="119">
        <f>ROUND(((SUM(BE110:BE112) + SUM(BE134:BE329))*I37),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ROUND((SUM(BF110:BF112) + SUM(BF134:BF329)),  2)</f>
        <v>0</v>
      </c>
      <c r="G38" s="35"/>
      <c r="H38" s="35"/>
      <c r="I38" s="120">
        <v>0.2</v>
      </c>
      <c r="J38" s="119">
        <f>ROUND(((SUM(BF110:BF112) + SUM(BF134:BF329))*I38),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ROUND((SUM(BG110:BG112) + SUM(BG134:BG329)),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ROUND((SUM(BH110:BH112) + SUM(BH134:BH329)),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ROUND((SUM(BI110:BI112) + SUM(BI134:BI329)),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10 - Elektroinštalácia a Umelé Osvetlenie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J134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3567</v>
      </c>
      <c r="E99" s="133"/>
      <c r="F99" s="133"/>
      <c r="G99" s="133"/>
      <c r="H99" s="133"/>
      <c r="I99" s="133"/>
      <c r="J99" s="134">
        <f>J135</f>
        <v>0</v>
      </c>
      <c r="L99" s="131"/>
    </row>
    <row r="100" spans="1:65" s="9" customFormat="1" ht="24.95" customHeight="1" x14ac:dyDescent="0.1">
      <c r="B100" s="131"/>
      <c r="D100" s="132" t="s">
        <v>3568</v>
      </c>
      <c r="E100" s="133"/>
      <c r="F100" s="133"/>
      <c r="G100" s="133"/>
      <c r="H100" s="133"/>
      <c r="I100" s="133"/>
      <c r="J100" s="134">
        <f>J234</f>
        <v>0</v>
      </c>
      <c r="L100" s="131"/>
    </row>
    <row r="101" spans="1:65" s="9" customFormat="1" ht="24.95" customHeight="1" x14ac:dyDescent="0.1">
      <c r="B101" s="131"/>
      <c r="D101" s="132" t="s">
        <v>3569</v>
      </c>
      <c r="E101" s="133"/>
      <c r="F101" s="133"/>
      <c r="G101" s="133"/>
      <c r="H101" s="133"/>
      <c r="I101" s="133"/>
      <c r="J101" s="134">
        <f>J245</f>
        <v>0</v>
      </c>
      <c r="L101" s="131"/>
    </row>
    <row r="102" spans="1:65" s="9" customFormat="1" ht="24.95" customHeight="1" x14ac:dyDescent="0.1">
      <c r="B102" s="131"/>
      <c r="D102" s="132" t="s">
        <v>3570</v>
      </c>
      <c r="E102" s="133"/>
      <c r="F102" s="133"/>
      <c r="G102" s="133"/>
      <c r="H102" s="133"/>
      <c r="I102" s="133"/>
      <c r="J102" s="134">
        <f>J251</f>
        <v>0</v>
      </c>
      <c r="L102" s="131"/>
    </row>
    <row r="103" spans="1:65" s="9" customFormat="1" ht="24.95" customHeight="1" x14ac:dyDescent="0.1">
      <c r="B103" s="131"/>
      <c r="D103" s="132" t="s">
        <v>3571</v>
      </c>
      <c r="E103" s="133"/>
      <c r="F103" s="133"/>
      <c r="G103" s="133"/>
      <c r="H103" s="133"/>
      <c r="I103" s="133"/>
      <c r="J103" s="134">
        <f>J277</f>
        <v>0</v>
      </c>
      <c r="L103" s="131"/>
    </row>
    <row r="104" spans="1:65" s="9" customFormat="1" ht="24.95" customHeight="1" x14ac:dyDescent="0.1">
      <c r="B104" s="131"/>
      <c r="D104" s="132" t="s">
        <v>3572</v>
      </c>
      <c r="E104" s="133"/>
      <c r="F104" s="133"/>
      <c r="G104" s="133"/>
      <c r="H104" s="133"/>
      <c r="I104" s="133"/>
      <c r="J104" s="134">
        <f>J293</f>
        <v>0</v>
      </c>
      <c r="L104" s="131"/>
    </row>
    <row r="105" spans="1:65" s="9" customFormat="1" ht="24.95" customHeight="1" x14ac:dyDescent="0.1">
      <c r="B105" s="131"/>
      <c r="D105" s="132" t="s">
        <v>3573</v>
      </c>
      <c r="E105" s="133"/>
      <c r="F105" s="133"/>
      <c r="G105" s="133"/>
      <c r="H105" s="133"/>
      <c r="I105" s="133"/>
      <c r="J105" s="134">
        <f>J296</f>
        <v>0</v>
      </c>
      <c r="L105" s="131"/>
    </row>
    <row r="106" spans="1:65" s="9" customFormat="1" ht="24.95" customHeight="1" x14ac:dyDescent="0.1">
      <c r="B106" s="131"/>
      <c r="D106" s="132" t="s">
        <v>3574</v>
      </c>
      <c r="E106" s="133"/>
      <c r="F106" s="133"/>
      <c r="G106" s="133"/>
      <c r="H106" s="133"/>
      <c r="I106" s="133"/>
      <c r="J106" s="134">
        <f>J299</f>
        <v>0</v>
      </c>
      <c r="L106" s="131"/>
    </row>
    <row r="107" spans="1:65" s="9" customFormat="1" ht="24.95" customHeight="1" x14ac:dyDescent="0.1">
      <c r="B107" s="131"/>
      <c r="D107" s="132" t="s">
        <v>3575</v>
      </c>
      <c r="E107" s="133"/>
      <c r="F107" s="133"/>
      <c r="G107" s="133"/>
      <c r="H107" s="133"/>
      <c r="I107" s="133"/>
      <c r="J107" s="134">
        <f>J304</f>
        <v>0</v>
      </c>
      <c r="L107" s="131"/>
    </row>
    <row r="108" spans="1:65" s="2" customFormat="1" ht="21.75" customHeight="1" x14ac:dyDescent="0.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 x14ac:dyDescent="0.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 x14ac:dyDescent="0.1">
      <c r="A110" s="35"/>
      <c r="B110" s="36"/>
      <c r="C110" s="130" t="s">
        <v>254</v>
      </c>
      <c r="D110" s="35"/>
      <c r="E110" s="35"/>
      <c r="F110" s="35"/>
      <c r="G110" s="35"/>
      <c r="H110" s="35"/>
      <c r="I110" s="35"/>
      <c r="J110" s="139">
        <f>ROUND(J111,2)</f>
        <v>0</v>
      </c>
      <c r="K110" s="35"/>
      <c r="L110" s="45"/>
      <c r="N110" s="140" t="s">
        <v>39</v>
      </c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8" customHeight="1" x14ac:dyDescent="0.1">
      <c r="A111" s="35"/>
      <c r="B111" s="141"/>
      <c r="C111" s="142"/>
      <c r="D111" s="338" t="s">
        <v>255</v>
      </c>
      <c r="E111" s="342"/>
      <c r="F111" s="342"/>
      <c r="G111" s="142"/>
      <c r="H111" s="142"/>
      <c r="I111" s="142"/>
      <c r="J111" s="102">
        <v>0</v>
      </c>
      <c r="K111" s="142"/>
      <c r="L111" s="143"/>
      <c r="M111" s="144"/>
      <c r="N111" s="145" t="s">
        <v>41</v>
      </c>
      <c r="O111" s="144"/>
      <c r="P111" s="144"/>
      <c r="Q111" s="144"/>
      <c r="R111" s="144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  <c r="AQ111" s="144"/>
      <c r="AR111" s="144"/>
      <c r="AS111" s="144"/>
      <c r="AT111" s="144"/>
      <c r="AU111" s="144"/>
      <c r="AV111" s="144"/>
      <c r="AW111" s="144"/>
      <c r="AX111" s="144"/>
      <c r="AY111" s="146" t="s">
        <v>256</v>
      </c>
      <c r="AZ111" s="144"/>
      <c r="BA111" s="144"/>
      <c r="BB111" s="144"/>
      <c r="BC111" s="144"/>
      <c r="BD111" s="144"/>
      <c r="BE111" s="147">
        <f t="shared" ref="BE111" si="0">IF(N111="základná",J111,0)</f>
        <v>0</v>
      </c>
      <c r="BF111" s="147">
        <f t="shared" ref="BF111" si="1">IF(N111="znížená",J111,0)</f>
        <v>0</v>
      </c>
      <c r="BG111" s="147">
        <f t="shared" ref="BG111" si="2">IF(N111="zákl. prenesená",J111,0)</f>
        <v>0</v>
      </c>
      <c r="BH111" s="147">
        <f t="shared" ref="BH111" si="3">IF(N111="zníž. prenesená",J111,0)</f>
        <v>0</v>
      </c>
      <c r="BI111" s="147">
        <f t="shared" ref="BI111" si="4">IF(N111="nulová",J111,0)</f>
        <v>0</v>
      </c>
      <c r="BJ111" s="146" t="s">
        <v>88</v>
      </c>
      <c r="BK111" s="144"/>
      <c r="BL111" s="144"/>
      <c r="BM111" s="144"/>
    </row>
    <row r="112" spans="1:65" s="2" customFormat="1" x14ac:dyDescent="0.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29.25" customHeight="1" x14ac:dyDescent="0.1">
      <c r="A113" s="35"/>
      <c r="B113" s="36"/>
      <c r="C113" s="109" t="s">
        <v>213</v>
      </c>
      <c r="D113" s="110"/>
      <c r="E113" s="110"/>
      <c r="F113" s="110"/>
      <c r="G113" s="110"/>
      <c r="H113" s="110"/>
      <c r="I113" s="110"/>
      <c r="J113" s="111">
        <f>ROUND(J98+J110,2)</f>
        <v>0</v>
      </c>
      <c r="K113" s="110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 x14ac:dyDescent="0.1">
      <c r="A114" s="35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 x14ac:dyDescent="0.1">
      <c r="A118" s="35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 x14ac:dyDescent="0.1">
      <c r="A119" s="35"/>
      <c r="B119" s="36"/>
      <c r="C119" s="22" t="s">
        <v>257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 x14ac:dyDescent="0.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 x14ac:dyDescent="0.1">
      <c r="A121" s="35"/>
      <c r="B121" s="36"/>
      <c r="C121" s="28" t="s">
        <v>14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 x14ac:dyDescent="0.1">
      <c r="A122" s="35"/>
      <c r="B122" s="36"/>
      <c r="C122" s="35"/>
      <c r="D122" s="35"/>
      <c r="E122" s="340" t="str">
        <f>E7</f>
        <v>Kreatívne cenrum Nitra - Martinský vrch</v>
      </c>
      <c r="F122" s="341"/>
      <c r="G122" s="341"/>
      <c r="H122" s="341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 x14ac:dyDescent="0.1">
      <c r="B123" s="21"/>
      <c r="C123" s="28" t="s">
        <v>228</v>
      </c>
      <c r="L123" s="21"/>
    </row>
    <row r="124" spans="1:31" s="2" customFormat="1" ht="16.5" customHeight="1" x14ac:dyDescent="0.1">
      <c r="A124" s="35"/>
      <c r="B124" s="36"/>
      <c r="C124" s="35"/>
      <c r="D124" s="35"/>
      <c r="E124" s="340" t="s">
        <v>4222</v>
      </c>
      <c r="F124" s="339"/>
      <c r="G124" s="339"/>
      <c r="H124" s="339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 x14ac:dyDescent="0.1">
      <c r="A125" s="35"/>
      <c r="B125" s="36"/>
      <c r="C125" s="28" t="s">
        <v>233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 x14ac:dyDescent="0.1">
      <c r="A126" s="35"/>
      <c r="B126" s="36"/>
      <c r="C126" s="35"/>
      <c r="D126" s="35"/>
      <c r="E126" s="321" t="str">
        <f>E11</f>
        <v>10 - Elektroinštalácia a Umelé Osvetlenie</v>
      </c>
      <c r="F126" s="339"/>
      <c r="G126" s="339"/>
      <c r="H126" s="33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 x14ac:dyDescent="0.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 x14ac:dyDescent="0.1">
      <c r="A128" s="35"/>
      <c r="B128" s="36"/>
      <c r="C128" s="28" t="s">
        <v>18</v>
      </c>
      <c r="D128" s="35"/>
      <c r="E128" s="35"/>
      <c r="F128" s="26" t="str">
        <f>F14</f>
        <v>Nitra</v>
      </c>
      <c r="G128" s="35"/>
      <c r="H128" s="35"/>
      <c r="I128" s="28" t="s">
        <v>20</v>
      </c>
      <c r="J128" s="58" t="str">
        <f>IF(J14="","",J14)</f>
        <v>26. 8. 2020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 x14ac:dyDescent="0.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15" customHeight="1" x14ac:dyDescent="0.15">
      <c r="A130" s="35"/>
      <c r="B130" s="36"/>
      <c r="C130" s="28" t="s">
        <v>22</v>
      </c>
      <c r="D130" s="35"/>
      <c r="E130" s="35"/>
      <c r="F130" s="26" t="str">
        <f>E17</f>
        <v>Mesto Nitra, Štefánikova tr. 60, 949 01 Nitra</v>
      </c>
      <c r="G130" s="35"/>
      <c r="H130" s="35"/>
      <c r="I130" s="28" t="s">
        <v>28</v>
      </c>
      <c r="J130" s="31" t="str">
        <f>E23</f>
        <v>Mesto Nitra, Štefánikova tr. 60, 949 01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 x14ac:dyDescent="0.15">
      <c r="A131" s="35"/>
      <c r="B131" s="36"/>
      <c r="C131" s="28" t="s">
        <v>26</v>
      </c>
      <c r="D131" s="35"/>
      <c r="E131" s="35"/>
      <c r="F131" s="26" t="str">
        <f>IF(E20="","",E20)</f>
        <v>Vyplň údaj</v>
      </c>
      <c r="G131" s="35"/>
      <c r="H131" s="35"/>
      <c r="I131" s="28" t="s">
        <v>30</v>
      </c>
      <c r="J131" s="31" t="str">
        <f>E26</f>
        <v>Mesto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 x14ac:dyDescent="0.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 x14ac:dyDescent="0.15">
      <c r="A133" s="148"/>
      <c r="B133" s="149"/>
      <c r="C133" s="150" t="s">
        <v>258</v>
      </c>
      <c r="D133" s="151" t="s">
        <v>60</v>
      </c>
      <c r="E133" s="151" t="s">
        <v>56</v>
      </c>
      <c r="F133" s="151" t="s">
        <v>57</v>
      </c>
      <c r="G133" s="151" t="s">
        <v>259</v>
      </c>
      <c r="H133" s="151" t="s">
        <v>260</v>
      </c>
      <c r="I133" s="151" t="s">
        <v>261</v>
      </c>
      <c r="J133" s="152" t="s">
        <v>241</v>
      </c>
      <c r="K133" s="153" t="s">
        <v>262</v>
      </c>
      <c r="L133" s="154"/>
      <c r="M133" s="65" t="s">
        <v>1</v>
      </c>
      <c r="N133" s="66" t="s">
        <v>39</v>
      </c>
      <c r="O133" s="66" t="s">
        <v>263</v>
      </c>
      <c r="P133" s="66" t="s">
        <v>264</v>
      </c>
      <c r="Q133" s="66" t="s">
        <v>265</v>
      </c>
      <c r="R133" s="66" t="s">
        <v>266</v>
      </c>
      <c r="S133" s="66" t="s">
        <v>267</v>
      </c>
      <c r="T133" s="67" t="s">
        <v>268</v>
      </c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</row>
    <row r="134" spans="1:65" s="2" customFormat="1" ht="22.9" customHeight="1" x14ac:dyDescent="0.15">
      <c r="A134" s="35"/>
      <c r="B134" s="36"/>
      <c r="C134" s="72" t="s">
        <v>238</v>
      </c>
      <c r="D134" s="35"/>
      <c r="E134" s="35"/>
      <c r="F134" s="35"/>
      <c r="G134" s="35"/>
      <c r="H134" s="35"/>
      <c r="I134" s="35"/>
      <c r="J134" s="155">
        <f>BK134</f>
        <v>0</v>
      </c>
      <c r="K134" s="35"/>
      <c r="L134" s="36"/>
      <c r="M134" s="68"/>
      <c r="N134" s="59"/>
      <c r="O134" s="69"/>
      <c r="P134" s="156">
        <f>P135+P234+P245+P251+P277+P293+P296+P299+P304</f>
        <v>0</v>
      </c>
      <c r="Q134" s="69"/>
      <c r="R134" s="156">
        <f>R135+R234+R245+R251+R277+R293+R296+R299+R304</f>
        <v>0</v>
      </c>
      <c r="S134" s="69"/>
      <c r="T134" s="157">
        <f>T135+T234+T245+T251+T277+T293+T296+T299+T304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74</v>
      </c>
      <c r="AU134" s="18" t="s">
        <v>243</v>
      </c>
      <c r="BK134" s="158">
        <f>BK135+BK234+BK245+BK251+BK277+BK293+BK296+BK299+BK304</f>
        <v>0</v>
      </c>
    </row>
    <row r="135" spans="1:65" s="12" customFormat="1" ht="25.9" customHeight="1" x14ac:dyDescent="0.15">
      <c r="B135" s="159"/>
      <c r="D135" s="160" t="s">
        <v>74</v>
      </c>
      <c r="E135" s="161" t="s">
        <v>2856</v>
      </c>
      <c r="F135" s="161" t="s">
        <v>3576</v>
      </c>
      <c r="I135" s="162"/>
      <c r="J135" s="163">
        <f>BK135</f>
        <v>0</v>
      </c>
      <c r="L135" s="159"/>
      <c r="M135" s="164"/>
      <c r="N135" s="165"/>
      <c r="O135" s="165"/>
      <c r="P135" s="166">
        <f>SUM(P136:P233)</f>
        <v>0</v>
      </c>
      <c r="Q135" s="165"/>
      <c r="R135" s="166">
        <f>SUM(R136:R233)</f>
        <v>0</v>
      </c>
      <c r="S135" s="165"/>
      <c r="T135" s="167">
        <f>SUM(T136:T233)</f>
        <v>0</v>
      </c>
      <c r="AR135" s="160" t="s">
        <v>82</v>
      </c>
      <c r="AT135" s="168" t="s">
        <v>74</v>
      </c>
      <c r="AU135" s="168" t="s">
        <v>75</v>
      </c>
      <c r="AY135" s="160" t="s">
        <v>271</v>
      </c>
      <c r="BK135" s="169">
        <f>SUM(BK136:BK233)</f>
        <v>0</v>
      </c>
    </row>
    <row r="136" spans="1:65" s="2" customFormat="1" ht="21.75" customHeight="1" x14ac:dyDescent="0.15">
      <c r="A136" s="35"/>
      <c r="B136" s="141"/>
      <c r="C136" s="172" t="s">
        <v>82</v>
      </c>
      <c r="D136" s="246" t="s">
        <v>274</v>
      </c>
      <c r="E136" s="173" t="s">
        <v>3577</v>
      </c>
      <c r="F136" s="174" t="s">
        <v>3578</v>
      </c>
      <c r="G136" s="175" t="s">
        <v>302</v>
      </c>
      <c r="H136" s="176">
        <v>23</v>
      </c>
      <c r="I136" s="177"/>
      <c r="J136" s="176">
        <f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>O136*H136</f>
        <v>0</v>
      </c>
      <c r="Q136" s="181">
        <v>0</v>
      </c>
      <c r="R136" s="181">
        <f>Q136*H136</f>
        <v>0</v>
      </c>
      <c r="S136" s="181">
        <v>0</v>
      </c>
      <c r="T136" s="18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88</v>
      </c>
      <c r="BK136" s="105">
        <f>ROUND(I136*H136,2)</f>
        <v>0</v>
      </c>
      <c r="BL136" s="18" t="s">
        <v>278</v>
      </c>
      <c r="BM136" s="183" t="s">
        <v>88</v>
      </c>
    </row>
    <row r="137" spans="1:65" s="2" customFormat="1" ht="16.5" x14ac:dyDescent="0.1">
      <c r="A137" s="35"/>
      <c r="B137" s="36"/>
      <c r="C137" s="35"/>
      <c r="D137" s="185" t="s">
        <v>1142</v>
      </c>
      <c r="E137" s="35"/>
      <c r="F137" s="235" t="s">
        <v>1143</v>
      </c>
      <c r="G137" s="35"/>
      <c r="H137" s="35"/>
      <c r="I137" s="142"/>
      <c r="J137" s="35"/>
      <c r="K137" s="35"/>
      <c r="L137" s="36"/>
      <c r="M137" s="236"/>
      <c r="N137" s="237"/>
      <c r="O137" s="61"/>
      <c r="P137" s="61"/>
      <c r="Q137" s="61"/>
      <c r="R137" s="61"/>
      <c r="S137" s="61"/>
      <c r="T137" s="62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1142</v>
      </c>
      <c r="AU137" s="18" t="s">
        <v>82</v>
      </c>
    </row>
    <row r="138" spans="1:65" s="2" customFormat="1" ht="16.5" customHeight="1" x14ac:dyDescent="0.15">
      <c r="A138" s="35"/>
      <c r="B138" s="141"/>
      <c r="C138" s="172" t="s">
        <v>88</v>
      </c>
      <c r="D138" s="246" t="s">
        <v>274</v>
      </c>
      <c r="E138" s="173" t="s">
        <v>3579</v>
      </c>
      <c r="F138" s="174" t="s">
        <v>3580</v>
      </c>
      <c r="G138" s="175" t="s">
        <v>302</v>
      </c>
      <c r="H138" s="176">
        <v>12</v>
      </c>
      <c r="I138" s="177"/>
      <c r="J138" s="176">
        <f>ROUND(I138*H138,2)</f>
        <v>0</v>
      </c>
      <c r="K138" s="178"/>
      <c r="L138" s="36"/>
      <c r="M138" s="179" t="s">
        <v>1</v>
      </c>
      <c r="N138" s="180" t="s">
        <v>41</v>
      </c>
      <c r="O138" s="61"/>
      <c r="P138" s="181">
        <f>O138*H138</f>
        <v>0</v>
      </c>
      <c r="Q138" s="181">
        <v>0</v>
      </c>
      <c r="R138" s="181">
        <f>Q138*H138</f>
        <v>0</v>
      </c>
      <c r="S138" s="181">
        <v>0</v>
      </c>
      <c r="T138" s="18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88</v>
      </c>
      <c r="BK138" s="105">
        <f>ROUND(I138*H138,2)</f>
        <v>0</v>
      </c>
      <c r="BL138" s="18" t="s">
        <v>278</v>
      </c>
      <c r="BM138" s="183" t="s">
        <v>278</v>
      </c>
    </row>
    <row r="139" spans="1:65" s="2" customFormat="1" ht="16.5" x14ac:dyDescent="0.1">
      <c r="A139" s="35"/>
      <c r="B139" s="36"/>
      <c r="C139" s="35"/>
      <c r="D139" s="185" t="s">
        <v>1142</v>
      </c>
      <c r="E139" s="35"/>
      <c r="F139" s="235" t="s">
        <v>1143</v>
      </c>
      <c r="G139" s="35"/>
      <c r="H139" s="35"/>
      <c r="I139" s="142"/>
      <c r="J139" s="35"/>
      <c r="K139" s="35"/>
      <c r="L139" s="36"/>
      <c r="M139" s="236"/>
      <c r="N139" s="237"/>
      <c r="O139" s="61"/>
      <c r="P139" s="61"/>
      <c r="Q139" s="61"/>
      <c r="R139" s="61"/>
      <c r="S139" s="61"/>
      <c r="T139" s="62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1142</v>
      </c>
      <c r="AU139" s="18" t="s">
        <v>82</v>
      </c>
    </row>
    <row r="140" spans="1:65" s="2" customFormat="1" ht="21.75" customHeight="1" x14ac:dyDescent="0.15">
      <c r="A140" s="35"/>
      <c r="B140" s="141"/>
      <c r="C140" s="172" t="s">
        <v>286</v>
      </c>
      <c r="D140" s="246" t="s">
        <v>274</v>
      </c>
      <c r="E140" s="173" t="s">
        <v>3581</v>
      </c>
      <c r="F140" s="174" t="s">
        <v>3582</v>
      </c>
      <c r="G140" s="175" t="s">
        <v>302</v>
      </c>
      <c r="H140" s="176">
        <v>3</v>
      </c>
      <c r="I140" s="177"/>
      <c r="J140" s="176">
        <f>ROUND(I140*H140,2)</f>
        <v>0</v>
      </c>
      <c r="K140" s="178"/>
      <c r="L140" s="36"/>
      <c r="M140" s="179" t="s">
        <v>1</v>
      </c>
      <c r="N140" s="180" t="s">
        <v>41</v>
      </c>
      <c r="O140" s="61"/>
      <c r="P140" s="181">
        <f>O140*H140</f>
        <v>0</v>
      </c>
      <c r="Q140" s="181">
        <v>0</v>
      </c>
      <c r="R140" s="181">
        <f>Q140*H140</f>
        <v>0</v>
      </c>
      <c r="S140" s="181">
        <v>0</v>
      </c>
      <c r="T140" s="18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>IF(N140="základná",J140,0)</f>
        <v>0</v>
      </c>
      <c r="BF140" s="105">
        <f>IF(N140="znížená",J140,0)</f>
        <v>0</v>
      </c>
      <c r="BG140" s="105">
        <f>IF(N140="zákl. prenesená",J140,0)</f>
        <v>0</v>
      </c>
      <c r="BH140" s="105">
        <f>IF(N140="zníž. prenesená",J140,0)</f>
        <v>0</v>
      </c>
      <c r="BI140" s="105">
        <f>IF(N140="nulová",J140,0)</f>
        <v>0</v>
      </c>
      <c r="BJ140" s="18" t="s">
        <v>88</v>
      </c>
      <c r="BK140" s="105">
        <f>ROUND(I140*H140,2)</f>
        <v>0</v>
      </c>
      <c r="BL140" s="18" t="s">
        <v>278</v>
      </c>
      <c r="BM140" s="183" t="s">
        <v>304</v>
      </c>
    </row>
    <row r="141" spans="1:65" s="2" customFormat="1" ht="16.5" x14ac:dyDescent="0.1">
      <c r="A141" s="35"/>
      <c r="B141" s="36"/>
      <c r="C141" s="35"/>
      <c r="D141" s="185" t="s">
        <v>1142</v>
      </c>
      <c r="E141" s="35"/>
      <c r="F141" s="235" t="s">
        <v>1143</v>
      </c>
      <c r="G141" s="35"/>
      <c r="H141" s="35"/>
      <c r="I141" s="142"/>
      <c r="J141" s="35"/>
      <c r="K141" s="35"/>
      <c r="L141" s="36"/>
      <c r="M141" s="236"/>
      <c r="N141" s="237"/>
      <c r="O141" s="61"/>
      <c r="P141" s="61"/>
      <c r="Q141" s="61"/>
      <c r="R141" s="61"/>
      <c r="S141" s="61"/>
      <c r="T141" s="62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1142</v>
      </c>
      <c r="AU141" s="18" t="s">
        <v>82</v>
      </c>
    </row>
    <row r="142" spans="1:65" s="2" customFormat="1" ht="21.75" customHeight="1" x14ac:dyDescent="0.15">
      <c r="A142" s="35"/>
      <c r="B142" s="141"/>
      <c r="C142" s="172" t="s">
        <v>278</v>
      </c>
      <c r="D142" s="172" t="s">
        <v>274</v>
      </c>
      <c r="E142" s="173" t="s">
        <v>3583</v>
      </c>
      <c r="F142" s="174" t="s">
        <v>3584</v>
      </c>
      <c r="G142" s="175" t="s">
        <v>302</v>
      </c>
      <c r="H142" s="176">
        <v>16</v>
      </c>
      <c r="I142" s="177"/>
      <c r="J142" s="176">
        <f t="shared" ref="J142:J173" si="5">ROUND(I142*H142,2)</f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ref="P142:P173" si="6">O142*H142</f>
        <v>0</v>
      </c>
      <c r="Q142" s="181">
        <v>0</v>
      </c>
      <c r="R142" s="181">
        <f t="shared" ref="R142:R173" si="7">Q142*H142</f>
        <v>0</v>
      </c>
      <c r="S142" s="181">
        <v>0</v>
      </c>
      <c r="T142" s="182">
        <f t="shared" ref="T142:T173" si="8"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ref="BE142:BE173" si="9">IF(N142="základná",J142,0)</f>
        <v>0</v>
      </c>
      <c r="BF142" s="105">
        <f t="shared" ref="BF142:BF173" si="10">IF(N142="znížená",J142,0)</f>
        <v>0</v>
      </c>
      <c r="BG142" s="105">
        <f t="shared" ref="BG142:BG173" si="11">IF(N142="zákl. prenesená",J142,0)</f>
        <v>0</v>
      </c>
      <c r="BH142" s="105">
        <f t="shared" ref="BH142:BH173" si="12">IF(N142="zníž. prenesená",J142,0)</f>
        <v>0</v>
      </c>
      <c r="BI142" s="105">
        <f t="shared" ref="BI142:BI173" si="13">IF(N142="nulová",J142,0)</f>
        <v>0</v>
      </c>
      <c r="BJ142" s="18" t="s">
        <v>88</v>
      </c>
      <c r="BK142" s="105">
        <f t="shared" ref="BK142:BK173" si="14">ROUND(I142*H142,2)</f>
        <v>0</v>
      </c>
      <c r="BL142" s="18" t="s">
        <v>278</v>
      </c>
      <c r="BM142" s="183" t="s">
        <v>316</v>
      </c>
    </row>
    <row r="143" spans="1:65" s="2" customFormat="1" ht="21.75" customHeight="1" x14ac:dyDescent="0.15">
      <c r="A143" s="35"/>
      <c r="B143" s="141"/>
      <c r="C143" s="172" t="s">
        <v>299</v>
      </c>
      <c r="D143" s="172" t="s">
        <v>274</v>
      </c>
      <c r="E143" s="173" t="s">
        <v>3585</v>
      </c>
      <c r="F143" s="174" t="s">
        <v>3586</v>
      </c>
      <c r="G143" s="175" t="s">
        <v>302</v>
      </c>
      <c r="H143" s="176">
        <v>2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115</v>
      </c>
    </row>
    <row r="144" spans="1:65" s="2" customFormat="1" ht="21.75" customHeight="1" x14ac:dyDescent="0.15">
      <c r="A144" s="35"/>
      <c r="B144" s="141"/>
      <c r="C144" s="172" t="s">
        <v>304</v>
      </c>
      <c r="D144" s="172" t="s">
        <v>274</v>
      </c>
      <c r="E144" s="173" t="s">
        <v>3587</v>
      </c>
      <c r="F144" s="174" t="s">
        <v>3588</v>
      </c>
      <c r="G144" s="175" t="s">
        <v>302</v>
      </c>
      <c r="H144" s="176">
        <v>0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121</v>
      </c>
    </row>
    <row r="145" spans="1:65" s="2" customFormat="1" ht="16.5" customHeight="1" x14ac:dyDescent="0.15">
      <c r="A145" s="35"/>
      <c r="B145" s="141"/>
      <c r="C145" s="172" t="s">
        <v>310</v>
      </c>
      <c r="D145" s="172" t="s">
        <v>274</v>
      </c>
      <c r="E145" s="173" t="s">
        <v>3589</v>
      </c>
      <c r="F145" s="174" t="s">
        <v>3590</v>
      </c>
      <c r="G145" s="175" t="s">
        <v>302</v>
      </c>
      <c r="H145" s="176">
        <v>287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127</v>
      </c>
    </row>
    <row r="146" spans="1:65" s="2" customFormat="1" ht="16.5" customHeight="1" x14ac:dyDescent="0.15">
      <c r="A146" s="35"/>
      <c r="B146" s="141"/>
      <c r="C146" s="172" t="s">
        <v>316</v>
      </c>
      <c r="D146" s="172" t="s">
        <v>274</v>
      </c>
      <c r="E146" s="173" t="s">
        <v>3591</v>
      </c>
      <c r="F146" s="174" t="s">
        <v>3592</v>
      </c>
      <c r="G146" s="175" t="s">
        <v>302</v>
      </c>
      <c r="H146" s="176">
        <v>24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367</v>
      </c>
    </row>
    <row r="147" spans="1:65" s="2" customFormat="1" ht="16.5" customHeight="1" x14ac:dyDescent="0.15">
      <c r="A147" s="35"/>
      <c r="B147" s="141"/>
      <c r="C147" s="172" t="s">
        <v>272</v>
      </c>
      <c r="D147" s="172" t="s">
        <v>274</v>
      </c>
      <c r="E147" s="173" t="s">
        <v>3593</v>
      </c>
      <c r="F147" s="174" t="s">
        <v>3594</v>
      </c>
      <c r="G147" s="175" t="s">
        <v>302</v>
      </c>
      <c r="H147" s="176">
        <v>0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379</v>
      </c>
    </row>
    <row r="148" spans="1:65" s="2" customFormat="1" ht="16.5" customHeight="1" x14ac:dyDescent="0.15">
      <c r="A148" s="35"/>
      <c r="B148" s="141"/>
      <c r="C148" s="172" t="s">
        <v>115</v>
      </c>
      <c r="D148" s="172" t="s">
        <v>274</v>
      </c>
      <c r="E148" s="173" t="s">
        <v>3595</v>
      </c>
      <c r="F148" s="174" t="s">
        <v>3596</v>
      </c>
      <c r="G148" s="175" t="s">
        <v>302</v>
      </c>
      <c r="H148" s="176">
        <v>44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7</v>
      </c>
    </row>
    <row r="149" spans="1:65" s="2" customFormat="1" ht="16.5" customHeight="1" x14ac:dyDescent="0.15">
      <c r="A149" s="35"/>
      <c r="B149" s="141"/>
      <c r="C149" s="172" t="s">
        <v>118</v>
      </c>
      <c r="D149" s="172" t="s">
        <v>274</v>
      </c>
      <c r="E149" s="173" t="s">
        <v>3597</v>
      </c>
      <c r="F149" s="174" t="s">
        <v>3598</v>
      </c>
      <c r="G149" s="175" t="s">
        <v>302</v>
      </c>
      <c r="H149" s="176">
        <v>8</v>
      </c>
      <c r="I149" s="177"/>
      <c r="J149" s="176">
        <f t="shared" si="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278</v>
      </c>
      <c r="BM149" s="183" t="s">
        <v>414</v>
      </c>
    </row>
    <row r="150" spans="1:65" s="2" customFormat="1" ht="16.5" customHeight="1" x14ac:dyDescent="0.15">
      <c r="A150" s="35"/>
      <c r="B150" s="141"/>
      <c r="C150" s="172" t="s">
        <v>121</v>
      </c>
      <c r="D150" s="172" t="s">
        <v>274</v>
      </c>
      <c r="E150" s="173" t="s">
        <v>3599</v>
      </c>
      <c r="F150" s="174" t="s">
        <v>3600</v>
      </c>
      <c r="G150" s="175" t="s">
        <v>302</v>
      </c>
      <c r="H150" s="176">
        <v>0</v>
      </c>
      <c r="I150" s="177"/>
      <c r="J150" s="176">
        <f t="shared" si="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278</v>
      </c>
      <c r="BM150" s="183" t="s">
        <v>424</v>
      </c>
    </row>
    <row r="151" spans="1:65" s="2" customFormat="1" ht="21.75" customHeight="1" x14ac:dyDescent="0.15">
      <c r="A151" s="35"/>
      <c r="B151" s="141"/>
      <c r="C151" s="172" t="s">
        <v>124</v>
      </c>
      <c r="D151" s="172" t="s">
        <v>274</v>
      </c>
      <c r="E151" s="173" t="s">
        <v>3601</v>
      </c>
      <c r="F151" s="174" t="s">
        <v>3602</v>
      </c>
      <c r="G151" s="175" t="s">
        <v>302</v>
      </c>
      <c r="H151" s="176">
        <v>1</v>
      </c>
      <c r="I151" s="177"/>
      <c r="J151" s="176">
        <f t="shared" si="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6"/>
        <v>0</v>
      </c>
      <c r="Q151" s="181">
        <v>0</v>
      </c>
      <c r="R151" s="181">
        <f t="shared" si="7"/>
        <v>0</v>
      </c>
      <c r="S151" s="181">
        <v>0</v>
      </c>
      <c r="T151" s="182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278</v>
      </c>
      <c r="BM151" s="183" t="s">
        <v>433</v>
      </c>
    </row>
    <row r="152" spans="1:65" s="2" customFormat="1" ht="21.75" customHeight="1" x14ac:dyDescent="0.15">
      <c r="A152" s="35"/>
      <c r="B152" s="141"/>
      <c r="C152" s="172" t="s">
        <v>127</v>
      </c>
      <c r="D152" s="172" t="s">
        <v>274</v>
      </c>
      <c r="E152" s="173" t="s">
        <v>3603</v>
      </c>
      <c r="F152" s="174" t="s">
        <v>3604</v>
      </c>
      <c r="G152" s="175" t="s">
        <v>302</v>
      </c>
      <c r="H152" s="176">
        <v>1</v>
      </c>
      <c r="I152" s="177"/>
      <c r="J152" s="176">
        <f t="shared" si="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6"/>
        <v>0</v>
      </c>
      <c r="Q152" s="181">
        <v>0</v>
      </c>
      <c r="R152" s="181">
        <f t="shared" si="7"/>
        <v>0</v>
      </c>
      <c r="S152" s="181">
        <v>0</v>
      </c>
      <c r="T152" s="182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278</v>
      </c>
      <c r="BM152" s="183" t="s">
        <v>441</v>
      </c>
    </row>
    <row r="153" spans="1:65" s="2" customFormat="1" ht="16.5" customHeight="1" x14ac:dyDescent="0.15">
      <c r="A153" s="35"/>
      <c r="B153" s="141"/>
      <c r="C153" s="172" t="s">
        <v>154</v>
      </c>
      <c r="D153" s="172" t="s">
        <v>274</v>
      </c>
      <c r="E153" s="173" t="s">
        <v>5668</v>
      </c>
      <c r="F153" s="174" t="s">
        <v>5669</v>
      </c>
      <c r="G153" s="175" t="s">
        <v>302</v>
      </c>
      <c r="H153" s="176">
        <v>5</v>
      </c>
      <c r="I153" s="177"/>
      <c r="J153" s="176">
        <f t="shared" si="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6"/>
        <v>0</v>
      </c>
      <c r="Q153" s="181">
        <v>0</v>
      </c>
      <c r="R153" s="181">
        <f t="shared" si="7"/>
        <v>0</v>
      </c>
      <c r="S153" s="181">
        <v>0</v>
      </c>
      <c r="T153" s="182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278</v>
      </c>
      <c r="BM153" s="183" t="s">
        <v>465</v>
      </c>
    </row>
    <row r="154" spans="1:65" s="2" customFormat="1" ht="33" customHeight="1" x14ac:dyDescent="0.15">
      <c r="A154" s="35"/>
      <c r="B154" s="141"/>
      <c r="C154" s="172" t="s">
        <v>367</v>
      </c>
      <c r="D154" s="172" t="s">
        <v>274</v>
      </c>
      <c r="E154" s="173" t="s">
        <v>3607</v>
      </c>
      <c r="F154" s="174" t="s">
        <v>3608</v>
      </c>
      <c r="G154" s="175" t="s">
        <v>302</v>
      </c>
      <c r="H154" s="176">
        <v>1</v>
      </c>
      <c r="I154" s="177"/>
      <c r="J154" s="176">
        <f t="shared" si="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6"/>
        <v>0</v>
      </c>
      <c r="Q154" s="181">
        <v>0</v>
      </c>
      <c r="R154" s="181">
        <f t="shared" si="7"/>
        <v>0</v>
      </c>
      <c r="S154" s="181">
        <v>0</v>
      </c>
      <c r="T154" s="182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278</v>
      </c>
      <c r="BM154" s="183" t="s">
        <v>478</v>
      </c>
    </row>
    <row r="155" spans="1:65" s="2" customFormat="1" ht="33" customHeight="1" x14ac:dyDescent="0.15">
      <c r="A155" s="35"/>
      <c r="B155" s="141"/>
      <c r="C155" s="172" t="s">
        <v>374</v>
      </c>
      <c r="D155" s="172" t="s">
        <v>274</v>
      </c>
      <c r="E155" s="173" t="s">
        <v>3609</v>
      </c>
      <c r="F155" s="174" t="s">
        <v>3610</v>
      </c>
      <c r="G155" s="175" t="s">
        <v>302</v>
      </c>
      <c r="H155" s="176">
        <v>1</v>
      </c>
      <c r="I155" s="177"/>
      <c r="J155" s="176">
        <f t="shared" si="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6"/>
        <v>0</v>
      </c>
      <c r="Q155" s="181">
        <v>0</v>
      </c>
      <c r="R155" s="181">
        <f t="shared" si="7"/>
        <v>0</v>
      </c>
      <c r="S155" s="181">
        <v>0</v>
      </c>
      <c r="T155" s="182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278</v>
      </c>
      <c r="BM155" s="183" t="s">
        <v>488</v>
      </c>
    </row>
    <row r="156" spans="1:65" s="2" customFormat="1" ht="21.75" customHeight="1" x14ac:dyDescent="0.15">
      <c r="A156" s="35"/>
      <c r="B156" s="141"/>
      <c r="C156" s="172" t="s">
        <v>379</v>
      </c>
      <c r="D156" s="172" t="s">
        <v>274</v>
      </c>
      <c r="E156" s="173" t="s">
        <v>3611</v>
      </c>
      <c r="F156" s="174" t="s">
        <v>3612</v>
      </c>
      <c r="G156" s="175" t="s">
        <v>302</v>
      </c>
      <c r="H156" s="176">
        <v>20</v>
      </c>
      <c r="I156" s="177"/>
      <c r="J156" s="176">
        <f t="shared" si="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6"/>
        <v>0</v>
      </c>
      <c r="Q156" s="181">
        <v>0</v>
      </c>
      <c r="R156" s="181">
        <f t="shared" si="7"/>
        <v>0</v>
      </c>
      <c r="S156" s="181">
        <v>0</v>
      </c>
      <c r="T156" s="182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278</v>
      </c>
      <c r="BM156" s="183" t="s">
        <v>500</v>
      </c>
    </row>
    <row r="157" spans="1:65" s="2" customFormat="1" ht="16.5" customHeight="1" x14ac:dyDescent="0.15">
      <c r="A157" s="35"/>
      <c r="B157" s="141"/>
      <c r="C157" s="172" t="s">
        <v>384</v>
      </c>
      <c r="D157" s="172" t="s">
        <v>274</v>
      </c>
      <c r="E157" s="173" t="s">
        <v>3613</v>
      </c>
      <c r="F157" s="174" t="s">
        <v>3614</v>
      </c>
      <c r="G157" s="175" t="s">
        <v>302</v>
      </c>
      <c r="H157" s="176">
        <v>16</v>
      </c>
      <c r="I157" s="177"/>
      <c r="J157" s="176">
        <f t="shared" si="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6"/>
        <v>0</v>
      </c>
      <c r="Q157" s="181">
        <v>0</v>
      </c>
      <c r="R157" s="181">
        <f t="shared" si="7"/>
        <v>0</v>
      </c>
      <c r="S157" s="181">
        <v>0</v>
      </c>
      <c r="T157" s="182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278</v>
      </c>
      <c r="BM157" s="183" t="s">
        <v>514</v>
      </c>
    </row>
    <row r="158" spans="1:65" s="2" customFormat="1" ht="16.5" customHeight="1" x14ac:dyDescent="0.15">
      <c r="A158" s="35"/>
      <c r="B158" s="141"/>
      <c r="C158" s="172" t="s">
        <v>7</v>
      </c>
      <c r="D158" s="172" t="s">
        <v>274</v>
      </c>
      <c r="E158" s="173" t="s">
        <v>3615</v>
      </c>
      <c r="F158" s="174" t="s">
        <v>3616</v>
      </c>
      <c r="G158" s="175" t="s">
        <v>302</v>
      </c>
      <c r="H158" s="176">
        <v>3</v>
      </c>
      <c r="I158" s="177"/>
      <c r="J158" s="176">
        <f t="shared" si="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6"/>
        <v>0</v>
      </c>
      <c r="Q158" s="181">
        <v>0</v>
      </c>
      <c r="R158" s="181">
        <f t="shared" si="7"/>
        <v>0</v>
      </c>
      <c r="S158" s="181">
        <v>0</v>
      </c>
      <c r="T158" s="182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82</v>
      </c>
      <c r="AY158" s="18" t="s">
        <v>271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88</v>
      </c>
      <c r="BK158" s="105">
        <f t="shared" si="14"/>
        <v>0</v>
      </c>
      <c r="BL158" s="18" t="s">
        <v>278</v>
      </c>
      <c r="BM158" s="183" t="s">
        <v>528</v>
      </c>
    </row>
    <row r="159" spans="1:65" s="2" customFormat="1" ht="16.5" customHeight="1" x14ac:dyDescent="0.15">
      <c r="A159" s="35"/>
      <c r="B159" s="141"/>
      <c r="C159" s="172" t="s">
        <v>409</v>
      </c>
      <c r="D159" s="172" t="s">
        <v>274</v>
      </c>
      <c r="E159" s="173" t="s">
        <v>3617</v>
      </c>
      <c r="F159" s="174" t="s">
        <v>3618</v>
      </c>
      <c r="G159" s="175" t="s">
        <v>302</v>
      </c>
      <c r="H159" s="176">
        <v>1</v>
      </c>
      <c r="I159" s="177"/>
      <c r="J159" s="176">
        <f t="shared" si="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6"/>
        <v>0</v>
      </c>
      <c r="Q159" s="181">
        <v>0</v>
      </c>
      <c r="R159" s="181">
        <f t="shared" si="7"/>
        <v>0</v>
      </c>
      <c r="S159" s="181">
        <v>0</v>
      </c>
      <c r="T159" s="182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82</v>
      </c>
      <c r="AY159" s="18" t="s">
        <v>271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88</v>
      </c>
      <c r="BK159" s="105">
        <f t="shared" si="14"/>
        <v>0</v>
      </c>
      <c r="BL159" s="18" t="s">
        <v>278</v>
      </c>
      <c r="BM159" s="183" t="s">
        <v>542</v>
      </c>
    </row>
    <row r="160" spans="1:65" s="2" customFormat="1" ht="16.5" customHeight="1" x14ac:dyDescent="0.15">
      <c r="A160" s="35"/>
      <c r="B160" s="141"/>
      <c r="C160" s="172" t="s">
        <v>414</v>
      </c>
      <c r="D160" s="172" t="s">
        <v>274</v>
      </c>
      <c r="E160" s="173" t="s">
        <v>5670</v>
      </c>
      <c r="F160" s="174" t="s">
        <v>5671</v>
      </c>
      <c r="G160" s="175" t="s">
        <v>302</v>
      </c>
      <c r="H160" s="176">
        <v>1</v>
      </c>
      <c r="I160" s="177"/>
      <c r="J160" s="176">
        <f t="shared" si="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6"/>
        <v>0</v>
      </c>
      <c r="Q160" s="181">
        <v>0</v>
      </c>
      <c r="R160" s="181">
        <f t="shared" si="7"/>
        <v>0</v>
      </c>
      <c r="S160" s="181">
        <v>0</v>
      </c>
      <c r="T160" s="182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82</v>
      </c>
      <c r="AY160" s="18" t="s">
        <v>271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88</v>
      </c>
      <c r="BK160" s="105">
        <f t="shared" si="14"/>
        <v>0</v>
      </c>
      <c r="BL160" s="18" t="s">
        <v>278</v>
      </c>
      <c r="BM160" s="183" t="s">
        <v>555</v>
      </c>
    </row>
    <row r="161" spans="1:65" s="2" customFormat="1" ht="16.5" customHeight="1" x14ac:dyDescent="0.15">
      <c r="A161" s="35"/>
      <c r="B161" s="141"/>
      <c r="C161" s="172" t="s">
        <v>419</v>
      </c>
      <c r="D161" s="172" t="s">
        <v>274</v>
      </c>
      <c r="E161" s="173" t="s">
        <v>3621</v>
      </c>
      <c r="F161" s="174" t="s">
        <v>3622</v>
      </c>
      <c r="G161" s="175" t="s">
        <v>302</v>
      </c>
      <c r="H161" s="176">
        <v>350</v>
      </c>
      <c r="I161" s="177"/>
      <c r="J161" s="176">
        <f t="shared" si="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6"/>
        <v>0</v>
      </c>
      <c r="Q161" s="181">
        <v>0</v>
      </c>
      <c r="R161" s="181">
        <f t="shared" si="7"/>
        <v>0</v>
      </c>
      <c r="S161" s="181">
        <v>0</v>
      </c>
      <c r="T161" s="182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88</v>
      </c>
      <c r="BK161" s="105">
        <f t="shared" si="14"/>
        <v>0</v>
      </c>
      <c r="BL161" s="18" t="s">
        <v>278</v>
      </c>
      <c r="BM161" s="183" t="s">
        <v>1128</v>
      </c>
    </row>
    <row r="162" spans="1:65" s="2" customFormat="1" ht="21.75" customHeight="1" x14ac:dyDescent="0.15">
      <c r="A162" s="35"/>
      <c r="B162" s="141"/>
      <c r="C162" s="172" t="s">
        <v>424</v>
      </c>
      <c r="D162" s="172" t="s">
        <v>274</v>
      </c>
      <c r="E162" s="173" t="s">
        <v>3623</v>
      </c>
      <c r="F162" s="174" t="s">
        <v>3624</v>
      </c>
      <c r="G162" s="175" t="s">
        <v>302</v>
      </c>
      <c r="H162" s="176">
        <v>86</v>
      </c>
      <c r="I162" s="177"/>
      <c r="J162" s="176">
        <f t="shared" si="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6"/>
        <v>0</v>
      </c>
      <c r="Q162" s="181">
        <v>0</v>
      </c>
      <c r="R162" s="181">
        <f t="shared" si="7"/>
        <v>0</v>
      </c>
      <c r="S162" s="181">
        <v>0</v>
      </c>
      <c r="T162" s="182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82</v>
      </c>
      <c r="AY162" s="18" t="s">
        <v>271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88</v>
      </c>
      <c r="BK162" s="105">
        <f t="shared" si="14"/>
        <v>0</v>
      </c>
      <c r="BL162" s="18" t="s">
        <v>278</v>
      </c>
      <c r="BM162" s="183" t="s">
        <v>1144</v>
      </c>
    </row>
    <row r="163" spans="1:65" s="2" customFormat="1" ht="16.5" customHeight="1" x14ac:dyDescent="0.15">
      <c r="A163" s="35"/>
      <c r="B163" s="141"/>
      <c r="C163" s="172" t="s">
        <v>428</v>
      </c>
      <c r="D163" s="172" t="s">
        <v>274</v>
      </c>
      <c r="E163" s="173" t="s">
        <v>3625</v>
      </c>
      <c r="F163" s="174" t="s">
        <v>3626</v>
      </c>
      <c r="G163" s="175" t="s">
        <v>302</v>
      </c>
      <c r="H163" s="176">
        <v>20</v>
      </c>
      <c r="I163" s="177"/>
      <c r="J163" s="176">
        <f t="shared" si="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6"/>
        <v>0</v>
      </c>
      <c r="Q163" s="181">
        <v>0</v>
      </c>
      <c r="R163" s="181">
        <f t="shared" si="7"/>
        <v>0</v>
      </c>
      <c r="S163" s="181">
        <v>0</v>
      </c>
      <c r="T163" s="182">
        <f t="shared" si="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 t="shared" si="9"/>
        <v>0</v>
      </c>
      <c r="BF163" s="105">
        <f t="shared" si="10"/>
        <v>0</v>
      </c>
      <c r="BG163" s="105">
        <f t="shared" si="11"/>
        <v>0</v>
      </c>
      <c r="BH163" s="105">
        <f t="shared" si="12"/>
        <v>0</v>
      </c>
      <c r="BI163" s="105">
        <f t="shared" si="13"/>
        <v>0</v>
      </c>
      <c r="BJ163" s="18" t="s">
        <v>88</v>
      </c>
      <c r="BK163" s="105">
        <f t="shared" si="14"/>
        <v>0</v>
      </c>
      <c r="BL163" s="18" t="s">
        <v>278</v>
      </c>
      <c r="BM163" s="183" t="s">
        <v>1158</v>
      </c>
    </row>
    <row r="164" spans="1:65" s="2" customFormat="1" ht="21.75" customHeight="1" x14ac:dyDescent="0.15">
      <c r="A164" s="35"/>
      <c r="B164" s="141"/>
      <c r="C164" s="172" t="s">
        <v>433</v>
      </c>
      <c r="D164" s="172" t="s">
        <v>274</v>
      </c>
      <c r="E164" s="173" t="s">
        <v>3627</v>
      </c>
      <c r="F164" s="174" t="s">
        <v>3628</v>
      </c>
      <c r="G164" s="175" t="s">
        <v>302</v>
      </c>
      <c r="H164" s="176">
        <v>3</v>
      </c>
      <c r="I164" s="177"/>
      <c r="J164" s="176">
        <f t="shared" si="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6"/>
        <v>0</v>
      </c>
      <c r="Q164" s="181">
        <v>0</v>
      </c>
      <c r="R164" s="181">
        <f t="shared" si="7"/>
        <v>0</v>
      </c>
      <c r="S164" s="181">
        <v>0</v>
      </c>
      <c r="T164" s="182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88</v>
      </c>
      <c r="BK164" s="105">
        <f t="shared" si="14"/>
        <v>0</v>
      </c>
      <c r="BL164" s="18" t="s">
        <v>278</v>
      </c>
      <c r="BM164" s="183" t="s">
        <v>1172</v>
      </c>
    </row>
    <row r="165" spans="1:65" s="2" customFormat="1" ht="21.75" customHeight="1" x14ac:dyDescent="0.15">
      <c r="A165" s="35"/>
      <c r="B165" s="141"/>
      <c r="C165" s="172" t="s">
        <v>437</v>
      </c>
      <c r="D165" s="172" t="s">
        <v>274</v>
      </c>
      <c r="E165" s="173" t="s">
        <v>3629</v>
      </c>
      <c r="F165" s="174" t="s">
        <v>3630</v>
      </c>
      <c r="G165" s="175" t="s">
        <v>302</v>
      </c>
      <c r="H165" s="176">
        <v>6</v>
      </c>
      <c r="I165" s="177"/>
      <c r="J165" s="176">
        <f t="shared" si="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6"/>
        <v>0</v>
      </c>
      <c r="Q165" s="181">
        <v>0</v>
      </c>
      <c r="R165" s="181">
        <f t="shared" si="7"/>
        <v>0</v>
      </c>
      <c r="S165" s="181">
        <v>0</v>
      </c>
      <c r="T165" s="182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82</v>
      </c>
      <c r="AY165" s="18" t="s">
        <v>271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88</v>
      </c>
      <c r="BK165" s="105">
        <f t="shared" si="14"/>
        <v>0</v>
      </c>
      <c r="BL165" s="18" t="s">
        <v>278</v>
      </c>
      <c r="BM165" s="183" t="s">
        <v>1189</v>
      </c>
    </row>
    <row r="166" spans="1:65" s="2" customFormat="1" ht="21.75" customHeight="1" x14ac:dyDescent="0.15">
      <c r="A166" s="35"/>
      <c r="B166" s="141"/>
      <c r="C166" s="172" t="s">
        <v>441</v>
      </c>
      <c r="D166" s="172" t="s">
        <v>274</v>
      </c>
      <c r="E166" s="173" t="s">
        <v>3631</v>
      </c>
      <c r="F166" s="174" t="s">
        <v>3632</v>
      </c>
      <c r="G166" s="175" t="s">
        <v>302</v>
      </c>
      <c r="H166" s="176">
        <v>20</v>
      </c>
      <c r="I166" s="177"/>
      <c r="J166" s="176">
        <f t="shared" si="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6"/>
        <v>0</v>
      </c>
      <c r="Q166" s="181">
        <v>0</v>
      </c>
      <c r="R166" s="181">
        <f t="shared" si="7"/>
        <v>0</v>
      </c>
      <c r="S166" s="181">
        <v>0</v>
      </c>
      <c r="T166" s="182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88</v>
      </c>
      <c r="BK166" s="105">
        <f t="shared" si="14"/>
        <v>0</v>
      </c>
      <c r="BL166" s="18" t="s">
        <v>278</v>
      </c>
      <c r="BM166" s="183" t="s">
        <v>1204</v>
      </c>
    </row>
    <row r="167" spans="1:65" s="2" customFormat="1" ht="21.75" customHeight="1" x14ac:dyDescent="0.15">
      <c r="A167" s="35"/>
      <c r="B167" s="141"/>
      <c r="C167" s="172" t="s">
        <v>458</v>
      </c>
      <c r="D167" s="172" t="s">
        <v>274</v>
      </c>
      <c r="E167" s="173" t="s">
        <v>3633</v>
      </c>
      <c r="F167" s="174" t="s">
        <v>3634</v>
      </c>
      <c r="G167" s="175" t="s">
        <v>302</v>
      </c>
      <c r="H167" s="176">
        <v>9</v>
      </c>
      <c r="I167" s="177"/>
      <c r="J167" s="176">
        <f t="shared" si="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6"/>
        <v>0</v>
      </c>
      <c r="Q167" s="181">
        <v>0</v>
      </c>
      <c r="R167" s="181">
        <f t="shared" si="7"/>
        <v>0</v>
      </c>
      <c r="S167" s="181">
        <v>0</v>
      </c>
      <c r="T167" s="182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88</v>
      </c>
      <c r="BK167" s="105">
        <f t="shared" si="14"/>
        <v>0</v>
      </c>
      <c r="BL167" s="18" t="s">
        <v>278</v>
      </c>
      <c r="BM167" s="183" t="s">
        <v>1216</v>
      </c>
    </row>
    <row r="168" spans="1:65" s="2" customFormat="1" ht="21.75" customHeight="1" x14ac:dyDescent="0.15">
      <c r="A168" s="35"/>
      <c r="B168" s="141"/>
      <c r="C168" s="172" t="s">
        <v>465</v>
      </c>
      <c r="D168" s="172" t="s">
        <v>274</v>
      </c>
      <c r="E168" s="173" t="s">
        <v>3635</v>
      </c>
      <c r="F168" s="174" t="s">
        <v>3636</v>
      </c>
      <c r="G168" s="175" t="s">
        <v>302</v>
      </c>
      <c r="H168" s="176">
        <v>18</v>
      </c>
      <c r="I168" s="177"/>
      <c r="J168" s="176">
        <f t="shared" si="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6"/>
        <v>0</v>
      </c>
      <c r="Q168" s="181">
        <v>0</v>
      </c>
      <c r="R168" s="181">
        <f t="shared" si="7"/>
        <v>0</v>
      </c>
      <c r="S168" s="181">
        <v>0</v>
      </c>
      <c r="T168" s="182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88</v>
      </c>
      <c r="BK168" s="105">
        <f t="shared" si="14"/>
        <v>0</v>
      </c>
      <c r="BL168" s="18" t="s">
        <v>278</v>
      </c>
      <c r="BM168" s="183" t="s">
        <v>1228</v>
      </c>
    </row>
    <row r="169" spans="1:65" s="2" customFormat="1" ht="21.75" customHeight="1" x14ac:dyDescent="0.15">
      <c r="A169" s="35"/>
      <c r="B169" s="141"/>
      <c r="C169" s="172" t="s">
        <v>473</v>
      </c>
      <c r="D169" s="172" t="s">
        <v>274</v>
      </c>
      <c r="E169" s="173" t="s">
        <v>3637</v>
      </c>
      <c r="F169" s="174" t="s">
        <v>3638</v>
      </c>
      <c r="G169" s="175" t="s">
        <v>302</v>
      </c>
      <c r="H169" s="176">
        <v>30</v>
      </c>
      <c r="I169" s="177"/>
      <c r="J169" s="176">
        <f t="shared" si="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6"/>
        <v>0</v>
      </c>
      <c r="Q169" s="181">
        <v>0</v>
      </c>
      <c r="R169" s="181">
        <f t="shared" si="7"/>
        <v>0</v>
      </c>
      <c r="S169" s="181">
        <v>0</v>
      </c>
      <c r="T169" s="182">
        <f t="shared" si="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 t="shared" si="9"/>
        <v>0</v>
      </c>
      <c r="BF169" s="105">
        <f t="shared" si="10"/>
        <v>0</v>
      </c>
      <c r="BG169" s="105">
        <f t="shared" si="11"/>
        <v>0</v>
      </c>
      <c r="BH169" s="105">
        <f t="shared" si="12"/>
        <v>0</v>
      </c>
      <c r="BI169" s="105">
        <f t="shared" si="13"/>
        <v>0</v>
      </c>
      <c r="BJ169" s="18" t="s">
        <v>88</v>
      </c>
      <c r="BK169" s="105">
        <f t="shared" si="14"/>
        <v>0</v>
      </c>
      <c r="BL169" s="18" t="s">
        <v>278</v>
      </c>
      <c r="BM169" s="183" t="s">
        <v>1238</v>
      </c>
    </row>
    <row r="170" spans="1:65" s="2" customFormat="1" ht="16.5" customHeight="1" x14ac:dyDescent="0.15">
      <c r="A170" s="35"/>
      <c r="B170" s="141"/>
      <c r="C170" s="172" t="s">
        <v>478</v>
      </c>
      <c r="D170" s="172" t="s">
        <v>274</v>
      </c>
      <c r="E170" s="173" t="s">
        <v>3639</v>
      </c>
      <c r="F170" s="174" t="s">
        <v>3640</v>
      </c>
      <c r="G170" s="175" t="s">
        <v>319</v>
      </c>
      <c r="H170" s="176">
        <v>2000</v>
      </c>
      <c r="I170" s="177"/>
      <c r="J170" s="176">
        <f t="shared" si="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6"/>
        <v>0</v>
      </c>
      <c r="Q170" s="181">
        <v>0</v>
      </c>
      <c r="R170" s="181">
        <f t="shared" si="7"/>
        <v>0</v>
      </c>
      <c r="S170" s="181">
        <v>0</v>
      </c>
      <c r="T170" s="182">
        <f t="shared" si="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 t="shared" si="9"/>
        <v>0</v>
      </c>
      <c r="BF170" s="105">
        <f t="shared" si="10"/>
        <v>0</v>
      </c>
      <c r="BG170" s="105">
        <f t="shared" si="11"/>
        <v>0</v>
      </c>
      <c r="BH170" s="105">
        <f t="shared" si="12"/>
        <v>0</v>
      </c>
      <c r="BI170" s="105">
        <f t="shared" si="13"/>
        <v>0</v>
      </c>
      <c r="BJ170" s="18" t="s">
        <v>88</v>
      </c>
      <c r="BK170" s="105">
        <f t="shared" si="14"/>
        <v>0</v>
      </c>
      <c r="BL170" s="18" t="s">
        <v>278</v>
      </c>
      <c r="BM170" s="183" t="s">
        <v>1247</v>
      </c>
    </row>
    <row r="171" spans="1:65" s="2" customFormat="1" ht="16.5" customHeight="1" x14ac:dyDescent="0.15">
      <c r="A171" s="35"/>
      <c r="B171" s="141"/>
      <c r="C171" s="172" t="s">
        <v>482</v>
      </c>
      <c r="D171" s="172" t="s">
        <v>274</v>
      </c>
      <c r="E171" s="173" t="s">
        <v>3641</v>
      </c>
      <c r="F171" s="174" t="s">
        <v>3642</v>
      </c>
      <c r="G171" s="175" t="s">
        <v>319</v>
      </c>
      <c r="H171" s="176">
        <v>150</v>
      </c>
      <c r="I171" s="177"/>
      <c r="J171" s="176">
        <f t="shared" si="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6"/>
        <v>0</v>
      </c>
      <c r="Q171" s="181">
        <v>0</v>
      </c>
      <c r="R171" s="181">
        <f t="shared" si="7"/>
        <v>0</v>
      </c>
      <c r="S171" s="181">
        <v>0</v>
      </c>
      <c r="T171" s="182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82</v>
      </c>
      <c r="AY171" s="18" t="s">
        <v>271</v>
      </c>
      <c r="BE171" s="105">
        <f t="shared" si="9"/>
        <v>0</v>
      </c>
      <c r="BF171" s="105">
        <f t="shared" si="10"/>
        <v>0</v>
      </c>
      <c r="BG171" s="105">
        <f t="shared" si="11"/>
        <v>0</v>
      </c>
      <c r="BH171" s="105">
        <f t="shared" si="12"/>
        <v>0</v>
      </c>
      <c r="BI171" s="105">
        <f t="shared" si="13"/>
        <v>0</v>
      </c>
      <c r="BJ171" s="18" t="s">
        <v>88</v>
      </c>
      <c r="BK171" s="105">
        <f t="shared" si="14"/>
        <v>0</v>
      </c>
      <c r="BL171" s="18" t="s">
        <v>278</v>
      </c>
      <c r="BM171" s="183" t="s">
        <v>1257</v>
      </c>
    </row>
    <row r="172" spans="1:65" s="2" customFormat="1" ht="21.75" customHeight="1" x14ac:dyDescent="0.15">
      <c r="A172" s="35"/>
      <c r="B172" s="141"/>
      <c r="C172" s="172" t="s">
        <v>488</v>
      </c>
      <c r="D172" s="172" t="s">
        <v>274</v>
      </c>
      <c r="E172" s="173" t="s">
        <v>3643</v>
      </c>
      <c r="F172" s="174" t="s">
        <v>3644</v>
      </c>
      <c r="G172" s="175" t="s">
        <v>319</v>
      </c>
      <c r="H172" s="176">
        <v>20</v>
      </c>
      <c r="I172" s="177"/>
      <c r="J172" s="176">
        <f t="shared" si="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6"/>
        <v>0</v>
      </c>
      <c r="Q172" s="181">
        <v>0</v>
      </c>
      <c r="R172" s="181">
        <f t="shared" si="7"/>
        <v>0</v>
      </c>
      <c r="S172" s="181">
        <v>0</v>
      </c>
      <c r="T172" s="182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82</v>
      </c>
      <c r="AY172" s="18" t="s">
        <v>271</v>
      </c>
      <c r="BE172" s="105">
        <f t="shared" si="9"/>
        <v>0</v>
      </c>
      <c r="BF172" s="105">
        <f t="shared" si="10"/>
        <v>0</v>
      </c>
      <c r="BG172" s="105">
        <f t="shared" si="11"/>
        <v>0</v>
      </c>
      <c r="BH172" s="105">
        <f t="shared" si="12"/>
        <v>0</v>
      </c>
      <c r="BI172" s="105">
        <f t="shared" si="13"/>
        <v>0</v>
      </c>
      <c r="BJ172" s="18" t="s">
        <v>88</v>
      </c>
      <c r="BK172" s="105">
        <f t="shared" si="14"/>
        <v>0</v>
      </c>
      <c r="BL172" s="18" t="s">
        <v>278</v>
      </c>
      <c r="BM172" s="183" t="s">
        <v>1276</v>
      </c>
    </row>
    <row r="173" spans="1:65" s="2" customFormat="1" ht="16.5" customHeight="1" x14ac:dyDescent="0.15">
      <c r="A173" s="35"/>
      <c r="B173" s="141"/>
      <c r="C173" s="172" t="s">
        <v>496</v>
      </c>
      <c r="D173" s="172" t="s">
        <v>274</v>
      </c>
      <c r="E173" s="173" t="s">
        <v>3645</v>
      </c>
      <c r="F173" s="174" t="s">
        <v>3646</v>
      </c>
      <c r="G173" s="175" t="s">
        <v>319</v>
      </c>
      <c r="H173" s="176">
        <v>20</v>
      </c>
      <c r="I173" s="177"/>
      <c r="J173" s="176">
        <f t="shared" si="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6"/>
        <v>0</v>
      </c>
      <c r="Q173" s="181">
        <v>0</v>
      </c>
      <c r="R173" s="181">
        <f t="shared" si="7"/>
        <v>0</v>
      </c>
      <c r="S173" s="181">
        <v>0</v>
      </c>
      <c r="T173" s="182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82</v>
      </c>
      <c r="AY173" s="18" t="s">
        <v>271</v>
      </c>
      <c r="BE173" s="105">
        <f t="shared" si="9"/>
        <v>0</v>
      </c>
      <c r="BF173" s="105">
        <f t="shared" si="10"/>
        <v>0</v>
      </c>
      <c r="BG173" s="105">
        <f t="shared" si="11"/>
        <v>0</v>
      </c>
      <c r="BH173" s="105">
        <f t="shared" si="12"/>
        <v>0</v>
      </c>
      <c r="BI173" s="105">
        <f t="shared" si="13"/>
        <v>0</v>
      </c>
      <c r="BJ173" s="18" t="s">
        <v>88</v>
      </c>
      <c r="BK173" s="105">
        <f t="shared" si="14"/>
        <v>0</v>
      </c>
      <c r="BL173" s="18" t="s">
        <v>278</v>
      </c>
      <c r="BM173" s="183" t="s">
        <v>1285</v>
      </c>
    </row>
    <row r="174" spans="1:65" s="2" customFormat="1" ht="16.5" customHeight="1" x14ac:dyDescent="0.15">
      <c r="A174" s="35"/>
      <c r="B174" s="141"/>
      <c r="C174" s="172" t="s">
        <v>500</v>
      </c>
      <c r="D174" s="172" t="s">
        <v>274</v>
      </c>
      <c r="E174" s="173" t="s">
        <v>3647</v>
      </c>
      <c r="F174" s="174" t="s">
        <v>3648</v>
      </c>
      <c r="G174" s="175" t="s">
        <v>319</v>
      </c>
      <c r="H174" s="176">
        <v>50</v>
      </c>
      <c r="I174" s="177"/>
      <c r="J174" s="176">
        <f t="shared" ref="J174:J205" si="15">ROUND(I174*H174,2)</f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ref="P174:P205" si="16">O174*H174</f>
        <v>0</v>
      </c>
      <c r="Q174" s="181">
        <v>0</v>
      </c>
      <c r="R174" s="181">
        <f t="shared" ref="R174:R205" si="17">Q174*H174</f>
        <v>0</v>
      </c>
      <c r="S174" s="181">
        <v>0</v>
      </c>
      <c r="T174" s="182">
        <f t="shared" ref="T174:T205" si="18"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82</v>
      </c>
      <c r="AY174" s="18" t="s">
        <v>271</v>
      </c>
      <c r="BE174" s="105">
        <f t="shared" ref="BE174:BE205" si="19">IF(N174="základná",J174,0)</f>
        <v>0</v>
      </c>
      <c r="BF174" s="105">
        <f t="shared" ref="BF174:BF205" si="20">IF(N174="znížená",J174,0)</f>
        <v>0</v>
      </c>
      <c r="BG174" s="105">
        <f t="shared" ref="BG174:BG205" si="21">IF(N174="zákl. prenesená",J174,0)</f>
        <v>0</v>
      </c>
      <c r="BH174" s="105">
        <f t="shared" ref="BH174:BH205" si="22">IF(N174="zníž. prenesená",J174,0)</f>
        <v>0</v>
      </c>
      <c r="BI174" s="105">
        <f t="shared" ref="BI174:BI205" si="23">IF(N174="nulová",J174,0)</f>
        <v>0</v>
      </c>
      <c r="BJ174" s="18" t="s">
        <v>88</v>
      </c>
      <c r="BK174" s="105">
        <f t="shared" ref="BK174:BK205" si="24">ROUND(I174*H174,2)</f>
        <v>0</v>
      </c>
      <c r="BL174" s="18" t="s">
        <v>278</v>
      </c>
      <c r="BM174" s="183" t="s">
        <v>1296</v>
      </c>
    </row>
    <row r="175" spans="1:65" s="2" customFormat="1" ht="16.5" customHeight="1" x14ac:dyDescent="0.15">
      <c r="A175" s="35"/>
      <c r="B175" s="141"/>
      <c r="C175" s="172" t="s">
        <v>507</v>
      </c>
      <c r="D175" s="172" t="s">
        <v>274</v>
      </c>
      <c r="E175" s="173" t="s">
        <v>3649</v>
      </c>
      <c r="F175" s="174" t="s">
        <v>3650</v>
      </c>
      <c r="G175" s="175" t="s">
        <v>319</v>
      </c>
      <c r="H175" s="176">
        <v>200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82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1302</v>
      </c>
    </row>
    <row r="176" spans="1:65" s="2" customFormat="1" ht="16.5" customHeight="1" x14ac:dyDescent="0.15">
      <c r="A176" s="35"/>
      <c r="B176" s="141"/>
      <c r="C176" s="172" t="s">
        <v>514</v>
      </c>
      <c r="D176" s="172" t="s">
        <v>274</v>
      </c>
      <c r="E176" s="173" t="s">
        <v>3651</v>
      </c>
      <c r="F176" s="174" t="s">
        <v>3652</v>
      </c>
      <c r="G176" s="175" t="s">
        <v>319</v>
      </c>
      <c r="H176" s="176">
        <v>50</v>
      </c>
      <c r="I176" s="177"/>
      <c r="J176" s="176">
        <f t="shared" si="15"/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82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1312</v>
      </c>
    </row>
    <row r="177" spans="1:65" s="2" customFormat="1" ht="16.5" customHeight="1" x14ac:dyDescent="0.15">
      <c r="A177" s="35"/>
      <c r="B177" s="141"/>
      <c r="C177" s="172" t="s">
        <v>519</v>
      </c>
      <c r="D177" s="172" t="s">
        <v>274</v>
      </c>
      <c r="E177" s="173" t="s">
        <v>3653</v>
      </c>
      <c r="F177" s="174" t="s">
        <v>3654</v>
      </c>
      <c r="G177" s="175" t="s">
        <v>319</v>
      </c>
      <c r="H177" s="176">
        <v>220</v>
      </c>
      <c r="I177" s="177"/>
      <c r="J177" s="176">
        <f t="shared" si="15"/>
        <v>0</v>
      </c>
      <c r="K177" s="178"/>
      <c r="L177" s="36"/>
      <c r="M177" s="179" t="s">
        <v>1</v>
      </c>
      <c r="N177" s="180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278</v>
      </c>
      <c r="AT177" s="183" t="s">
        <v>274</v>
      </c>
      <c r="AU177" s="183" t="s">
        <v>82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1321</v>
      </c>
    </row>
    <row r="178" spans="1:65" s="2" customFormat="1" ht="16.5" customHeight="1" x14ac:dyDescent="0.15">
      <c r="A178" s="35"/>
      <c r="B178" s="141"/>
      <c r="C178" s="172" t="s">
        <v>528</v>
      </c>
      <c r="D178" s="172" t="s">
        <v>274</v>
      </c>
      <c r="E178" s="173" t="s">
        <v>3655</v>
      </c>
      <c r="F178" s="174" t="s">
        <v>3656</v>
      </c>
      <c r="G178" s="175" t="s">
        <v>319</v>
      </c>
      <c r="H178" s="176">
        <v>0</v>
      </c>
      <c r="I178" s="177"/>
      <c r="J178" s="176">
        <f t="shared" si="1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82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1338</v>
      </c>
    </row>
    <row r="179" spans="1:65" s="2" customFormat="1" ht="16.5" customHeight="1" x14ac:dyDescent="0.15">
      <c r="A179" s="35"/>
      <c r="B179" s="141"/>
      <c r="C179" s="172" t="s">
        <v>535</v>
      </c>
      <c r="D179" s="172" t="s">
        <v>274</v>
      </c>
      <c r="E179" s="173" t="s">
        <v>3657</v>
      </c>
      <c r="F179" s="174" t="s">
        <v>3658</v>
      </c>
      <c r="G179" s="175" t="s">
        <v>319</v>
      </c>
      <c r="H179" s="176">
        <v>100</v>
      </c>
      <c r="I179" s="177"/>
      <c r="J179" s="176">
        <f t="shared" si="1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82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1362</v>
      </c>
    </row>
    <row r="180" spans="1:65" s="2" customFormat="1" ht="16.5" customHeight="1" x14ac:dyDescent="0.15">
      <c r="A180" s="35"/>
      <c r="B180" s="141"/>
      <c r="C180" s="172" t="s">
        <v>542</v>
      </c>
      <c r="D180" s="172" t="s">
        <v>274</v>
      </c>
      <c r="E180" s="173" t="s">
        <v>3659</v>
      </c>
      <c r="F180" s="174" t="s">
        <v>3660</v>
      </c>
      <c r="G180" s="175" t="s">
        <v>319</v>
      </c>
      <c r="H180" s="176">
        <v>0</v>
      </c>
      <c r="I180" s="177"/>
      <c r="J180" s="176">
        <f t="shared" si="15"/>
        <v>0</v>
      </c>
      <c r="K180" s="178"/>
      <c r="L180" s="36"/>
      <c r="M180" s="179" t="s">
        <v>1</v>
      </c>
      <c r="N180" s="180" t="s">
        <v>41</v>
      </c>
      <c r="O180" s="61"/>
      <c r="P180" s="181">
        <f t="shared" si="16"/>
        <v>0</v>
      </c>
      <c r="Q180" s="181">
        <v>0</v>
      </c>
      <c r="R180" s="181">
        <f t="shared" si="17"/>
        <v>0</v>
      </c>
      <c r="S180" s="181">
        <v>0</v>
      </c>
      <c r="T180" s="182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278</v>
      </c>
      <c r="AT180" s="183" t="s">
        <v>274</v>
      </c>
      <c r="AU180" s="183" t="s">
        <v>82</v>
      </c>
      <c r="AY180" s="18" t="s">
        <v>271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278</v>
      </c>
      <c r="BM180" s="183" t="s">
        <v>1372</v>
      </c>
    </row>
    <row r="181" spans="1:65" s="2" customFormat="1" ht="16.5" customHeight="1" x14ac:dyDescent="0.15">
      <c r="A181" s="35"/>
      <c r="B181" s="141"/>
      <c r="C181" s="172" t="s">
        <v>550</v>
      </c>
      <c r="D181" s="172" t="s">
        <v>274</v>
      </c>
      <c r="E181" s="173" t="s">
        <v>3661</v>
      </c>
      <c r="F181" s="174" t="s">
        <v>3662</v>
      </c>
      <c r="G181" s="175" t="s">
        <v>319</v>
      </c>
      <c r="H181" s="176">
        <v>40</v>
      </c>
      <c r="I181" s="177"/>
      <c r="J181" s="176">
        <f t="shared" si="15"/>
        <v>0</v>
      </c>
      <c r="K181" s="178"/>
      <c r="L181" s="36"/>
      <c r="M181" s="179" t="s">
        <v>1</v>
      </c>
      <c r="N181" s="180" t="s">
        <v>41</v>
      </c>
      <c r="O181" s="61"/>
      <c r="P181" s="181">
        <f t="shared" si="16"/>
        <v>0</v>
      </c>
      <c r="Q181" s="181">
        <v>0</v>
      </c>
      <c r="R181" s="181">
        <f t="shared" si="17"/>
        <v>0</v>
      </c>
      <c r="S181" s="181">
        <v>0</v>
      </c>
      <c r="T181" s="182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82</v>
      </c>
      <c r="AY181" s="18" t="s">
        <v>271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278</v>
      </c>
      <c r="BM181" s="183" t="s">
        <v>1381</v>
      </c>
    </row>
    <row r="182" spans="1:65" s="2" customFormat="1" ht="16.5" customHeight="1" x14ac:dyDescent="0.15">
      <c r="A182" s="35"/>
      <c r="B182" s="141"/>
      <c r="C182" s="172" t="s">
        <v>555</v>
      </c>
      <c r="D182" s="172" t="s">
        <v>274</v>
      </c>
      <c r="E182" s="173" t="s">
        <v>3663</v>
      </c>
      <c r="F182" s="174" t="s">
        <v>3664</v>
      </c>
      <c r="G182" s="175" t="s">
        <v>319</v>
      </c>
      <c r="H182" s="176">
        <v>0</v>
      </c>
      <c r="I182" s="177"/>
      <c r="J182" s="176">
        <f t="shared" si="15"/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si="16"/>
        <v>0</v>
      </c>
      <c r="Q182" s="181">
        <v>0</v>
      </c>
      <c r="R182" s="181">
        <f t="shared" si="17"/>
        <v>0</v>
      </c>
      <c r="S182" s="181">
        <v>0</v>
      </c>
      <c r="T182" s="182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82</v>
      </c>
      <c r="AY182" s="18" t="s">
        <v>271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278</v>
      </c>
      <c r="BM182" s="183" t="s">
        <v>1392</v>
      </c>
    </row>
    <row r="183" spans="1:65" s="2" customFormat="1" ht="16.5" customHeight="1" x14ac:dyDescent="0.15">
      <c r="A183" s="35"/>
      <c r="B183" s="141"/>
      <c r="C183" s="172" t="s">
        <v>684</v>
      </c>
      <c r="D183" s="172" t="s">
        <v>274</v>
      </c>
      <c r="E183" s="173" t="s">
        <v>3665</v>
      </c>
      <c r="F183" s="174" t="s">
        <v>3666</v>
      </c>
      <c r="G183" s="175" t="s">
        <v>319</v>
      </c>
      <c r="H183" s="176">
        <v>100</v>
      </c>
      <c r="I183" s="177"/>
      <c r="J183" s="176">
        <f t="shared" si="15"/>
        <v>0</v>
      </c>
      <c r="K183" s="178"/>
      <c r="L183" s="36"/>
      <c r="M183" s="179" t="s">
        <v>1</v>
      </c>
      <c r="N183" s="180" t="s">
        <v>41</v>
      </c>
      <c r="O183" s="61"/>
      <c r="P183" s="181">
        <f t="shared" si="16"/>
        <v>0</v>
      </c>
      <c r="Q183" s="181">
        <v>0</v>
      </c>
      <c r="R183" s="181">
        <f t="shared" si="17"/>
        <v>0</v>
      </c>
      <c r="S183" s="181">
        <v>0</v>
      </c>
      <c r="T183" s="182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82</v>
      </c>
      <c r="AY183" s="18" t="s">
        <v>271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278</v>
      </c>
      <c r="BM183" s="183" t="s">
        <v>1401</v>
      </c>
    </row>
    <row r="184" spans="1:65" s="2" customFormat="1" ht="16.5" customHeight="1" x14ac:dyDescent="0.15">
      <c r="A184" s="35"/>
      <c r="B184" s="141"/>
      <c r="C184" s="172" t="s">
        <v>1128</v>
      </c>
      <c r="D184" s="172" t="s">
        <v>274</v>
      </c>
      <c r="E184" s="173" t="s">
        <v>3667</v>
      </c>
      <c r="F184" s="174" t="s">
        <v>3668</v>
      </c>
      <c r="G184" s="175" t="s">
        <v>319</v>
      </c>
      <c r="H184" s="176">
        <v>100</v>
      </c>
      <c r="I184" s="177"/>
      <c r="J184" s="176">
        <f t="shared" si="15"/>
        <v>0</v>
      </c>
      <c r="K184" s="178"/>
      <c r="L184" s="36"/>
      <c r="M184" s="179" t="s">
        <v>1</v>
      </c>
      <c r="N184" s="180" t="s">
        <v>41</v>
      </c>
      <c r="O184" s="61"/>
      <c r="P184" s="181">
        <f t="shared" si="16"/>
        <v>0</v>
      </c>
      <c r="Q184" s="181">
        <v>0</v>
      </c>
      <c r="R184" s="181">
        <f t="shared" si="17"/>
        <v>0</v>
      </c>
      <c r="S184" s="181">
        <v>0</v>
      </c>
      <c r="T184" s="182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82</v>
      </c>
      <c r="AY184" s="18" t="s">
        <v>271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278</v>
      </c>
      <c r="BM184" s="183" t="s">
        <v>1411</v>
      </c>
    </row>
    <row r="185" spans="1:65" s="2" customFormat="1" ht="16.5" customHeight="1" x14ac:dyDescent="0.15">
      <c r="A185" s="35"/>
      <c r="B185" s="141"/>
      <c r="C185" s="172" t="s">
        <v>1137</v>
      </c>
      <c r="D185" s="172" t="s">
        <v>274</v>
      </c>
      <c r="E185" s="173" t="s">
        <v>3669</v>
      </c>
      <c r="F185" s="174" t="s">
        <v>3670</v>
      </c>
      <c r="G185" s="175" t="s">
        <v>319</v>
      </c>
      <c r="H185" s="176">
        <v>5110</v>
      </c>
      <c r="I185" s="177"/>
      <c r="J185" s="176">
        <f t="shared" si="15"/>
        <v>0</v>
      </c>
      <c r="K185" s="178"/>
      <c r="L185" s="36"/>
      <c r="M185" s="179" t="s">
        <v>1</v>
      </c>
      <c r="N185" s="180" t="s">
        <v>41</v>
      </c>
      <c r="O185" s="61"/>
      <c r="P185" s="181">
        <f t="shared" si="16"/>
        <v>0</v>
      </c>
      <c r="Q185" s="181">
        <v>0</v>
      </c>
      <c r="R185" s="181">
        <f t="shared" si="17"/>
        <v>0</v>
      </c>
      <c r="S185" s="181">
        <v>0</v>
      </c>
      <c r="T185" s="182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82</v>
      </c>
      <c r="AY185" s="18" t="s">
        <v>271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88</v>
      </c>
      <c r="BK185" s="105">
        <f t="shared" si="24"/>
        <v>0</v>
      </c>
      <c r="BL185" s="18" t="s">
        <v>278</v>
      </c>
      <c r="BM185" s="183" t="s">
        <v>1417</v>
      </c>
    </row>
    <row r="186" spans="1:65" s="2" customFormat="1" ht="16.5" customHeight="1" x14ac:dyDescent="0.15">
      <c r="A186" s="35"/>
      <c r="B186" s="141"/>
      <c r="C186" s="172" t="s">
        <v>1144</v>
      </c>
      <c r="D186" s="172" t="s">
        <v>274</v>
      </c>
      <c r="E186" s="173" t="s">
        <v>3671</v>
      </c>
      <c r="F186" s="174" t="s">
        <v>3672</v>
      </c>
      <c r="G186" s="175" t="s">
        <v>319</v>
      </c>
      <c r="H186" s="176">
        <v>6100</v>
      </c>
      <c r="I186" s="177"/>
      <c r="J186" s="176">
        <f t="shared" si="15"/>
        <v>0</v>
      </c>
      <c r="K186" s="178"/>
      <c r="L186" s="36"/>
      <c r="M186" s="179" t="s">
        <v>1</v>
      </c>
      <c r="N186" s="180" t="s">
        <v>41</v>
      </c>
      <c r="O186" s="61"/>
      <c r="P186" s="181">
        <f t="shared" si="16"/>
        <v>0</v>
      </c>
      <c r="Q186" s="181">
        <v>0</v>
      </c>
      <c r="R186" s="181">
        <f t="shared" si="17"/>
        <v>0</v>
      </c>
      <c r="S186" s="181">
        <v>0</v>
      </c>
      <c r="T186" s="182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82</v>
      </c>
      <c r="AY186" s="18" t="s">
        <v>271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88</v>
      </c>
      <c r="BK186" s="105">
        <f t="shared" si="24"/>
        <v>0</v>
      </c>
      <c r="BL186" s="18" t="s">
        <v>278</v>
      </c>
      <c r="BM186" s="183" t="s">
        <v>1433</v>
      </c>
    </row>
    <row r="187" spans="1:65" s="2" customFormat="1" ht="16.5" customHeight="1" x14ac:dyDescent="0.15">
      <c r="A187" s="35"/>
      <c r="B187" s="141"/>
      <c r="C187" s="172" t="s">
        <v>1154</v>
      </c>
      <c r="D187" s="172" t="s">
        <v>274</v>
      </c>
      <c r="E187" s="173" t="s">
        <v>3673</v>
      </c>
      <c r="F187" s="174" t="s">
        <v>3674</v>
      </c>
      <c r="G187" s="175" t="s">
        <v>319</v>
      </c>
      <c r="H187" s="176">
        <v>810</v>
      </c>
      <c r="I187" s="177"/>
      <c r="J187" s="176">
        <f t="shared" si="15"/>
        <v>0</v>
      </c>
      <c r="K187" s="178"/>
      <c r="L187" s="36"/>
      <c r="M187" s="179" t="s">
        <v>1</v>
      </c>
      <c r="N187" s="180" t="s">
        <v>41</v>
      </c>
      <c r="O187" s="61"/>
      <c r="P187" s="181">
        <f t="shared" si="16"/>
        <v>0</v>
      </c>
      <c r="Q187" s="181">
        <v>0</v>
      </c>
      <c r="R187" s="181">
        <f t="shared" si="17"/>
        <v>0</v>
      </c>
      <c r="S187" s="181">
        <v>0</v>
      </c>
      <c r="T187" s="182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82</v>
      </c>
      <c r="AY187" s="18" t="s">
        <v>271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88</v>
      </c>
      <c r="BK187" s="105">
        <f t="shared" si="24"/>
        <v>0</v>
      </c>
      <c r="BL187" s="18" t="s">
        <v>278</v>
      </c>
      <c r="BM187" s="183" t="s">
        <v>1442</v>
      </c>
    </row>
    <row r="188" spans="1:65" s="2" customFormat="1" ht="16.5" customHeight="1" x14ac:dyDescent="0.15">
      <c r="A188" s="35"/>
      <c r="B188" s="141"/>
      <c r="C188" s="172" t="s">
        <v>1158</v>
      </c>
      <c r="D188" s="172" t="s">
        <v>274</v>
      </c>
      <c r="E188" s="173" t="s">
        <v>3675</v>
      </c>
      <c r="F188" s="174" t="s">
        <v>3676</v>
      </c>
      <c r="G188" s="175" t="s">
        <v>319</v>
      </c>
      <c r="H188" s="176">
        <v>100</v>
      </c>
      <c r="I188" s="177"/>
      <c r="J188" s="176">
        <f t="shared" si="15"/>
        <v>0</v>
      </c>
      <c r="K188" s="178"/>
      <c r="L188" s="36"/>
      <c r="M188" s="179" t="s">
        <v>1</v>
      </c>
      <c r="N188" s="180" t="s">
        <v>41</v>
      </c>
      <c r="O188" s="61"/>
      <c r="P188" s="181">
        <f t="shared" si="16"/>
        <v>0</v>
      </c>
      <c r="Q188" s="181">
        <v>0</v>
      </c>
      <c r="R188" s="181">
        <f t="shared" si="17"/>
        <v>0</v>
      </c>
      <c r="S188" s="181">
        <v>0</v>
      </c>
      <c r="T188" s="182">
        <f t="shared" si="1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82</v>
      </c>
      <c r="AY188" s="18" t="s">
        <v>271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88</v>
      </c>
      <c r="BK188" s="105">
        <f t="shared" si="24"/>
        <v>0</v>
      </c>
      <c r="BL188" s="18" t="s">
        <v>278</v>
      </c>
      <c r="BM188" s="183" t="s">
        <v>1449</v>
      </c>
    </row>
    <row r="189" spans="1:65" s="2" customFormat="1" ht="16.5" customHeight="1" x14ac:dyDescent="0.15">
      <c r="A189" s="35"/>
      <c r="B189" s="141"/>
      <c r="C189" s="172" t="s">
        <v>1162</v>
      </c>
      <c r="D189" s="172" t="s">
        <v>274</v>
      </c>
      <c r="E189" s="173" t="s">
        <v>3677</v>
      </c>
      <c r="F189" s="174" t="s">
        <v>3678</v>
      </c>
      <c r="G189" s="175" t="s">
        <v>319</v>
      </c>
      <c r="H189" s="176">
        <v>30</v>
      </c>
      <c r="I189" s="177"/>
      <c r="J189" s="176">
        <f t="shared" si="15"/>
        <v>0</v>
      </c>
      <c r="K189" s="178"/>
      <c r="L189" s="36"/>
      <c r="M189" s="179" t="s">
        <v>1</v>
      </c>
      <c r="N189" s="180" t="s">
        <v>41</v>
      </c>
      <c r="O189" s="61"/>
      <c r="P189" s="181">
        <f t="shared" si="16"/>
        <v>0</v>
      </c>
      <c r="Q189" s="181">
        <v>0</v>
      </c>
      <c r="R189" s="181">
        <f t="shared" si="17"/>
        <v>0</v>
      </c>
      <c r="S189" s="181">
        <v>0</v>
      </c>
      <c r="T189" s="182">
        <f t="shared" si="1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82</v>
      </c>
      <c r="AY189" s="18" t="s">
        <v>271</v>
      </c>
      <c r="BE189" s="105">
        <f t="shared" si="19"/>
        <v>0</v>
      </c>
      <c r="BF189" s="105">
        <f t="shared" si="20"/>
        <v>0</v>
      </c>
      <c r="BG189" s="105">
        <f t="shared" si="21"/>
        <v>0</v>
      </c>
      <c r="BH189" s="105">
        <f t="shared" si="22"/>
        <v>0</v>
      </c>
      <c r="BI189" s="105">
        <f t="shared" si="23"/>
        <v>0</v>
      </c>
      <c r="BJ189" s="18" t="s">
        <v>88</v>
      </c>
      <c r="BK189" s="105">
        <f t="shared" si="24"/>
        <v>0</v>
      </c>
      <c r="BL189" s="18" t="s">
        <v>278</v>
      </c>
      <c r="BM189" s="183" t="s">
        <v>1457</v>
      </c>
    </row>
    <row r="190" spans="1:65" s="2" customFormat="1" ht="16.5" customHeight="1" x14ac:dyDescent="0.15">
      <c r="A190" s="35"/>
      <c r="B190" s="141"/>
      <c r="C190" s="172" t="s">
        <v>1172</v>
      </c>
      <c r="D190" s="172" t="s">
        <v>274</v>
      </c>
      <c r="E190" s="173" t="s">
        <v>3679</v>
      </c>
      <c r="F190" s="174" t="s">
        <v>3680</v>
      </c>
      <c r="G190" s="175" t="s">
        <v>319</v>
      </c>
      <c r="H190" s="176">
        <v>75</v>
      </c>
      <c r="I190" s="177"/>
      <c r="J190" s="176">
        <f t="shared" si="15"/>
        <v>0</v>
      </c>
      <c r="K190" s="178"/>
      <c r="L190" s="36"/>
      <c r="M190" s="179" t="s">
        <v>1</v>
      </c>
      <c r="N190" s="180" t="s">
        <v>41</v>
      </c>
      <c r="O190" s="61"/>
      <c r="P190" s="181">
        <f t="shared" si="16"/>
        <v>0</v>
      </c>
      <c r="Q190" s="181">
        <v>0</v>
      </c>
      <c r="R190" s="181">
        <f t="shared" si="17"/>
        <v>0</v>
      </c>
      <c r="S190" s="181">
        <v>0</v>
      </c>
      <c r="T190" s="182">
        <f t="shared" si="1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278</v>
      </c>
      <c r="AT190" s="183" t="s">
        <v>274</v>
      </c>
      <c r="AU190" s="183" t="s">
        <v>82</v>
      </c>
      <c r="AY190" s="18" t="s">
        <v>271</v>
      </c>
      <c r="BE190" s="105">
        <f t="shared" si="19"/>
        <v>0</v>
      </c>
      <c r="BF190" s="105">
        <f t="shared" si="20"/>
        <v>0</v>
      </c>
      <c r="BG190" s="105">
        <f t="shared" si="21"/>
        <v>0</v>
      </c>
      <c r="BH190" s="105">
        <f t="shared" si="22"/>
        <v>0</v>
      </c>
      <c r="BI190" s="105">
        <f t="shared" si="23"/>
        <v>0</v>
      </c>
      <c r="BJ190" s="18" t="s">
        <v>88</v>
      </c>
      <c r="BK190" s="105">
        <f t="shared" si="24"/>
        <v>0</v>
      </c>
      <c r="BL190" s="18" t="s">
        <v>278</v>
      </c>
      <c r="BM190" s="183" t="s">
        <v>1469</v>
      </c>
    </row>
    <row r="191" spans="1:65" s="2" customFormat="1" ht="16.5" customHeight="1" x14ac:dyDescent="0.15">
      <c r="A191" s="35"/>
      <c r="B191" s="141"/>
      <c r="C191" s="172" t="s">
        <v>1178</v>
      </c>
      <c r="D191" s="172" t="s">
        <v>274</v>
      </c>
      <c r="E191" s="173" t="s">
        <v>3681</v>
      </c>
      <c r="F191" s="174" t="s">
        <v>3682</v>
      </c>
      <c r="G191" s="175" t="s">
        <v>319</v>
      </c>
      <c r="H191" s="176">
        <v>25</v>
      </c>
      <c r="I191" s="177"/>
      <c r="J191" s="176">
        <f t="shared" si="15"/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si="16"/>
        <v>0</v>
      </c>
      <c r="Q191" s="181">
        <v>0</v>
      </c>
      <c r="R191" s="181">
        <f t="shared" si="17"/>
        <v>0</v>
      </c>
      <c r="S191" s="181">
        <v>0</v>
      </c>
      <c r="T191" s="182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82</v>
      </c>
      <c r="AY191" s="18" t="s">
        <v>271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88</v>
      </c>
      <c r="BK191" s="105">
        <f t="shared" si="24"/>
        <v>0</v>
      </c>
      <c r="BL191" s="18" t="s">
        <v>278</v>
      </c>
      <c r="BM191" s="183" t="s">
        <v>1478</v>
      </c>
    </row>
    <row r="192" spans="1:65" s="2" customFormat="1" ht="16.5" customHeight="1" x14ac:dyDescent="0.15">
      <c r="A192" s="35"/>
      <c r="B192" s="141"/>
      <c r="C192" s="172" t="s">
        <v>1189</v>
      </c>
      <c r="D192" s="172" t="s">
        <v>274</v>
      </c>
      <c r="E192" s="173" t="s">
        <v>3683</v>
      </c>
      <c r="F192" s="174" t="s">
        <v>3684</v>
      </c>
      <c r="G192" s="175" t="s">
        <v>319</v>
      </c>
      <c r="H192" s="176">
        <v>25</v>
      </c>
      <c r="I192" s="177"/>
      <c r="J192" s="176">
        <f t="shared" si="1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16"/>
        <v>0</v>
      </c>
      <c r="Q192" s="181">
        <v>0</v>
      </c>
      <c r="R192" s="181">
        <f t="shared" si="17"/>
        <v>0</v>
      </c>
      <c r="S192" s="181">
        <v>0</v>
      </c>
      <c r="T192" s="182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82</v>
      </c>
      <c r="AY192" s="18" t="s">
        <v>271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88</v>
      </c>
      <c r="BK192" s="105">
        <f t="shared" si="24"/>
        <v>0</v>
      </c>
      <c r="BL192" s="18" t="s">
        <v>278</v>
      </c>
      <c r="BM192" s="183" t="s">
        <v>1491</v>
      </c>
    </row>
    <row r="193" spans="1:65" s="2" customFormat="1" ht="16.5" customHeight="1" x14ac:dyDescent="0.15">
      <c r="A193" s="35"/>
      <c r="B193" s="141"/>
      <c r="C193" s="172" t="s">
        <v>1197</v>
      </c>
      <c r="D193" s="172" t="s">
        <v>274</v>
      </c>
      <c r="E193" s="173" t="s">
        <v>3685</v>
      </c>
      <c r="F193" s="174" t="s">
        <v>3686</v>
      </c>
      <c r="G193" s="175" t="s">
        <v>319</v>
      </c>
      <c r="H193" s="176">
        <v>0</v>
      </c>
      <c r="I193" s="177"/>
      <c r="J193" s="176">
        <f t="shared" si="15"/>
        <v>0</v>
      </c>
      <c r="K193" s="178"/>
      <c r="L193" s="36"/>
      <c r="M193" s="179" t="s">
        <v>1</v>
      </c>
      <c r="N193" s="180" t="s">
        <v>41</v>
      </c>
      <c r="O193" s="61"/>
      <c r="P193" s="181">
        <f t="shared" si="16"/>
        <v>0</v>
      </c>
      <c r="Q193" s="181">
        <v>0</v>
      </c>
      <c r="R193" s="181">
        <f t="shared" si="17"/>
        <v>0</v>
      </c>
      <c r="S193" s="181">
        <v>0</v>
      </c>
      <c r="T193" s="182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278</v>
      </c>
      <c r="AT193" s="183" t="s">
        <v>274</v>
      </c>
      <c r="AU193" s="183" t="s">
        <v>82</v>
      </c>
      <c r="AY193" s="18" t="s">
        <v>271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88</v>
      </c>
      <c r="BK193" s="105">
        <f t="shared" si="24"/>
        <v>0</v>
      </c>
      <c r="BL193" s="18" t="s">
        <v>278</v>
      </c>
      <c r="BM193" s="183" t="s">
        <v>1500</v>
      </c>
    </row>
    <row r="194" spans="1:65" s="2" customFormat="1" ht="16.5" customHeight="1" x14ac:dyDescent="0.15">
      <c r="A194" s="35"/>
      <c r="B194" s="141"/>
      <c r="C194" s="172" t="s">
        <v>1204</v>
      </c>
      <c r="D194" s="172" t="s">
        <v>274</v>
      </c>
      <c r="E194" s="173" t="s">
        <v>3687</v>
      </c>
      <c r="F194" s="174" t="s">
        <v>3688</v>
      </c>
      <c r="G194" s="175" t="s">
        <v>319</v>
      </c>
      <c r="H194" s="176">
        <v>140</v>
      </c>
      <c r="I194" s="177"/>
      <c r="J194" s="176">
        <f t="shared" si="15"/>
        <v>0</v>
      </c>
      <c r="K194" s="178"/>
      <c r="L194" s="36"/>
      <c r="M194" s="179" t="s">
        <v>1</v>
      </c>
      <c r="N194" s="180" t="s">
        <v>41</v>
      </c>
      <c r="O194" s="61"/>
      <c r="P194" s="181">
        <f t="shared" si="16"/>
        <v>0</v>
      </c>
      <c r="Q194" s="181">
        <v>0</v>
      </c>
      <c r="R194" s="181">
        <f t="shared" si="17"/>
        <v>0</v>
      </c>
      <c r="S194" s="181">
        <v>0</v>
      </c>
      <c r="T194" s="182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278</v>
      </c>
      <c r="AT194" s="183" t="s">
        <v>274</v>
      </c>
      <c r="AU194" s="183" t="s">
        <v>82</v>
      </c>
      <c r="AY194" s="18" t="s">
        <v>271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88</v>
      </c>
      <c r="BK194" s="105">
        <f t="shared" si="24"/>
        <v>0</v>
      </c>
      <c r="BL194" s="18" t="s">
        <v>278</v>
      </c>
      <c r="BM194" s="183" t="s">
        <v>1508</v>
      </c>
    </row>
    <row r="195" spans="1:65" s="2" customFormat="1" ht="33" customHeight="1" x14ac:dyDescent="0.15">
      <c r="A195" s="35"/>
      <c r="B195" s="141"/>
      <c r="C195" s="172" t="s">
        <v>1210</v>
      </c>
      <c r="D195" s="172" t="s">
        <v>274</v>
      </c>
      <c r="E195" s="173" t="s">
        <v>3689</v>
      </c>
      <c r="F195" s="174" t="s">
        <v>3690</v>
      </c>
      <c r="G195" s="175" t="s">
        <v>319</v>
      </c>
      <c r="H195" s="176">
        <v>120</v>
      </c>
      <c r="I195" s="177"/>
      <c r="J195" s="176">
        <f t="shared" si="15"/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si="16"/>
        <v>0</v>
      </c>
      <c r="Q195" s="181">
        <v>0</v>
      </c>
      <c r="R195" s="181">
        <f t="shared" si="17"/>
        <v>0</v>
      </c>
      <c r="S195" s="181">
        <v>0</v>
      </c>
      <c r="T195" s="182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278</v>
      </c>
      <c r="AT195" s="183" t="s">
        <v>274</v>
      </c>
      <c r="AU195" s="183" t="s">
        <v>82</v>
      </c>
      <c r="AY195" s="18" t="s">
        <v>271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88</v>
      </c>
      <c r="BK195" s="105">
        <f t="shared" si="24"/>
        <v>0</v>
      </c>
      <c r="BL195" s="18" t="s">
        <v>278</v>
      </c>
      <c r="BM195" s="183" t="s">
        <v>1518</v>
      </c>
    </row>
    <row r="196" spans="1:65" s="2" customFormat="1" ht="33" customHeight="1" x14ac:dyDescent="0.15">
      <c r="A196" s="35"/>
      <c r="B196" s="141"/>
      <c r="C196" s="172" t="s">
        <v>1216</v>
      </c>
      <c r="D196" s="172" t="s">
        <v>274</v>
      </c>
      <c r="E196" s="173" t="s">
        <v>3691</v>
      </c>
      <c r="F196" s="174" t="s">
        <v>3692</v>
      </c>
      <c r="G196" s="175" t="s">
        <v>319</v>
      </c>
      <c r="H196" s="176">
        <v>750</v>
      </c>
      <c r="I196" s="177"/>
      <c r="J196" s="176">
        <f t="shared" si="15"/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si="16"/>
        <v>0</v>
      </c>
      <c r="Q196" s="181">
        <v>0</v>
      </c>
      <c r="R196" s="181">
        <f t="shared" si="17"/>
        <v>0</v>
      </c>
      <c r="S196" s="181">
        <v>0</v>
      </c>
      <c r="T196" s="182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278</v>
      </c>
      <c r="AT196" s="183" t="s">
        <v>274</v>
      </c>
      <c r="AU196" s="183" t="s">
        <v>82</v>
      </c>
      <c r="AY196" s="18" t="s">
        <v>271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88</v>
      </c>
      <c r="BK196" s="105">
        <f t="shared" si="24"/>
        <v>0</v>
      </c>
      <c r="BL196" s="18" t="s">
        <v>278</v>
      </c>
      <c r="BM196" s="183" t="s">
        <v>1528</v>
      </c>
    </row>
    <row r="197" spans="1:65" s="2" customFormat="1" ht="33" customHeight="1" x14ac:dyDescent="0.15">
      <c r="A197" s="35"/>
      <c r="B197" s="141"/>
      <c r="C197" s="172" t="s">
        <v>1222</v>
      </c>
      <c r="D197" s="172" t="s">
        <v>274</v>
      </c>
      <c r="E197" s="173" t="s">
        <v>3693</v>
      </c>
      <c r="F197" s="174" t="s">
        <v>3694</v>
      </c>
      <c r="G197" s="175" t="s">
        <v>319</v>
      </c>
      <c r="H197" s="176">
        <v>160</v>
      </c>
      <c r="I197" s="177"/>
      <c r="J197" s="176">
        <f t="shared" si="1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16"/>
        <v>0</v>
      </c>
      <c r="Q197" s="181">
        <v>0</v>
      </c>
      <c r="R197" s="181">
        <f t="shared" si="17"/>
        <v>0</v>
      </c>
      <c r="S197" s="181">
        <v>0</v>
      </c>
      <c r="T197" s="182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278</v>
      </c>
      <c r="AT197" s="183" t="s">
        <v>274</v>
      </c>
      <c r="AU197" s="183" t="s">
        <v>82</v>
      </c>
      <c r="AY197" s="18" t="s">
        <v>271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88</v>
      </c>
      <c r="BK197" s="105">
        <f t="shared" si="24"/>
        <v>0</v>
      </c>
      <c r="BL197" s="18" t="s">
        <v>278</v>
      </c>
      <c r="BM197" s="183" t="s">
        <v>1538</v>
      </c>
    </row>
    <row r="198" spans="1:65" s="2" customFormat="1" ht="33" customHeight="1" x14ac:dyDescent="0.15">
      <c r="A198" s="35"/>
      <c r="B198" s="141"/>
      <c r="C198" s="172" t="s">
        <v>1228</v>
      </c>
      <c r="D198" s="172" t="s">
        <v>274</v>
      </c>
      <c r="E198" s="173" t="s">
        <v>3695</v>
      </c>
      <c r="F198" s="174" t="s">
        <v>3696</v>
      </c>
      <c r="G198" s="175" t="s">
        <v>319</v>
      </c>
      <c r="H198" s="176">
        <v>20</v>
      </c>
      <c r="I198" s="177"/>
      <c r="J198" s="176">
        <f t="shared" si="1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16"/>
        <v>0</v>
      </c>
      <c r="Q198" s="181">
        <v>0</v>
      </c>
      <c r="R198" s="181">
        <f t="shared" si="17"/>
        <v>0</v>
      </c>
      <c r="S198" s="181">
        <v>0</v>
      </c>
      <c r="T198" s="182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278</v>
      </c>
      <c r="AT198" s="183" t="s">
        <v>274</v>
      </c>
      <c r="AU198" s="183" t="s">
        <v>82</v>
      </c>
      <c r="AY198" s="18" t="s">
        <v>271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88</v>
      </c>
      <c r="BK198" s="105">
        <f t="shared" si="24"/>
        <v>0</v>
      </c>
      <c r="BL198" s="18" t="s">
        <v>278</v>
      </c>
      <c r="BM198" s="183" t="s">
        <v>1546</v>
      </c>
    </row>
    <row r="199" spans="1:65" s="2" customFormat="1" ht="16.5" customHeight="1" x14ac:dyDescent="0.15">
      <c r="A199" s="35"/>
      <c r="B199" s="141"/>
      <c r="C199" s="172" t="s">
        <v>1233</v>
      </c>
      <c r="D199" s="172" t="s">
        <v>274</v>
      </c>
      <c r="E199" s="173" t="s">
        <v>3697</v>
      </c>
      <c r="F199" s="174" t="s">
        <v>3698</v>
      </c>
      <c r="G199" s="175" t="s">
        <v>319</v>
      </c>
      <c r="H199" s="176">
        <v>50</v>
      </c>
      <c r="I199" s="177"/>
      <c r="J199" s="176">
        <f t="shared" si="1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16"/>
        <v>0</v>
      </c>
      <c r="Q199" s="181">
        <v>0</v>
      </c>
      <c r="R199" s="181">
        <f t="shared" si="17"/>
        <v>0</v>
      </c>
      <c r="S199" s="181">
        <v>0</v>
      </c>
      <c r="T199" s="182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278</v>
      </c>
      <c r="AT199" s="183" t="s">
        <v>274</v>
      </c>
      <c r="AU199" s="183" t="s">
        <v>82</v>
      </c>
      <c r="AY199" s="18" t="s">
        <v>271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88</v>
      </c>
      <c r="BK199" s="105">
        <f t="shared" si="24"/>
        <v>0</v>
      </c>
      <c r="BL199" s="18" t="s">
        <v>278</v>
      </c>
      <c r="BM199" s="183" t="s">
        <v>1557</v>
      </c>
    </row>
    <row r="200" spans="1:65" s="2" customFormat="1" ht="16.5" customHeight="1" x14ac:dyDescent="0.15">
      <c r="A200" s="35"/>
      <c r="B200" s="141"/>
      <c r="C200" s="172" t="s">
        <v>1238</v>
      </c>
      <c r="D200" s="172" t="s">
        <v>274</v>
      </c>
      <c r="E200" s="173" t="s">
        <v>3699</v>
      </c>
      <c r="F200" s="174" t="s">
        <v>3700</v>
      </c>
      <c r="G200" s="175" t="s">
        <v>319</v>
      </c>
      <c r="H200" s="176">
        <v>150</v>
      </c>
      <c r="I200" s="177"/>
      <c r="J200" s="176">
        <f t="shared" si="15"/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si="16"/>
        <v>0</v>
      </c>
      <c r="Q200" s="181">
        <v>0</v>
      </c>
      <c r="R200" s="181">
        <f t="shared" si="17"/>
        <v>0</v>
      </c>
      <c r="S200" s="181">
        <v>0</v>
      </c>
      <c r="T200" s="182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278</v>
      </c>
      <c r="AT200" s="183" t="s">
        <v>274</v>
      </c>
      <c r="AU200" s="183" t="s">
        <v>82</v>
      </c>
      <c r="AY200" s="18" t="s">
        <v>271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88</v>
      </c>
      <c r="BK200" s="105">
        <f t="shared" si="24"/>
        <v>0</v>
      </c>
      <c r="BL200" s="18" t="s">
        <v>278</v>
      </c>
      <c r="BM200" s="183" t="s">
        <v>1572</v>
      </c>
    </row>
    <row r="201" spans="1:65" s="2" customFormat="1" ht="16.5" customHeight="1" x14ac:dyDescent="0.15">
      <c r="A201" s="35"/>
      <c r="B201" s="141"/>
      <c r="C201" s="172" t="s">
        <v>1243</v>
      </c>
      <c r="D201" s="172" t="s">
        <v>274</v>
      </c>
      <c r="E201" s="173" t="s">
        <v>3701</v>
      </c>
      <c r="F201" s="174" t="s">
        <v>3702</v>
      </c>
      <c r="G201" s="175" t="s">
        <v>319</v>
      </c>
      <c r="H201" s="176">
        <v>150</v>
      </c>
      <c r="I201" s="177"/>
      <c r="J201" s="176">
        <f t="shared" si="1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16"/>
        <v>0</v>
      </c>
      <c r="Q201" s="181">
        <v>0</v>
      </c>
      <c r="R201" s="181">
        <f t="shared" si="17"/>
        <v>0</v>
      </c>
      <c r="S201" s="181">
        <v>0</v>
      </c>
      <c r="T201" s="182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278</v>
      </c>
      <c r="AT201" s="183" t="s">
        <v>274</v>
      </c>
      <c r="AU201" s="183" t="s">
        <v>82</v>
      </c>
      <c r="AY201" s="18" t="s">
        <v>271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88</v>
      </c>
      <c r="BK201" s="105">
        <f t="shared" si="24"/>
        <v>0</v>
      </c>
      <c r="BL201" s="18" t="s">
        <v>278</v>
      </c>
      <c r="BM201" s="183" t="s">
        <v>1583</v>
      </c>
    </row>
    <row r="202" spans="1:65" s="2" customFormat="1" ht="16.5" customHeight="1" x14ac:dyDescent="0.15">
      <c r="A202" s="35"/>
      <c r="B202" s="141"/>
      <c r="C202" s="172" t="s">
        <v>1247</v>
      </c>
      <c r="D202" s="172" t="s">
        <v>274</v>
      </c>
      <c r="E202" s="173" t="s">
        <v>3703</v>
      </c>
      <c r="F202" s="174" t="s">
        <v>3704</v>
      </c>
      <c r="G202" s="175" t="s">
        <v>319</v>
      </c>
      <c r="H202" s="176">
        <v>850</v>
      </c>
      <c r="I202" s="177"/>
      <c r="J202" s="176">
        <f t="shared" si="1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16"/>
        <v>0</v>
      </c>
      <c r="Q202" s="181">
        <v>0</v>
      </c>
      <c r="R202" s="181">
        <f t="shared" si="17"/>
        <v>0</v>
      </c>
      <c r="S202" s="181">
        <v>0</v>
      </c>
      <c r="T202" s="182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278</v>
      </c>
      <c r="AT202" s="183" t="s">
        <v>274</v>
      </c>
      <c r="AU202" s="183" t="s">
        <v>82</v>
      </c>
      <c r="AY202" s="18" t="s">
        <v>271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88</v>
      </c>
      <c r="BK202" s="105">
        <f t="shared" si="24"/>
        <v>0</v>
      </c>
      <c r="BL202" s="18" t="s">
        <v>278</v>
      </c>
      <c r="BM202" s="183" t="s">
        <v>1592</v>
      </c>
    </row>
    <row r="203" spans="1:65" s="2" customFormat="1" ht="16.5" customHeight="1" x14ac:dyDescent="0.15">
      <c r="A203" s="35"/>
      <c r="B203" s="141"/>
      <c r="C203" s="172" t="s">
        <v>1252</v>
      </c>
      <c r="D203" s="172" t="s">
        <v>274</v>
      </c>
      <c r="E203" s="173" t="s">
        <v>3705</v>
      </c>
      <c r="F203" s="174" t="s">
        <v>3706</v>
      </c>
      <c r="G203" s="175" t="s">
        <v>319</v>
      </c>
      <c r="H203" s="176">
        <v>600</v>
      </c>
      <c r="I203" s="177"/>
      <c r="J203" s="176">
        <f t="shared" si="1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16"/>
        <v>0</v>
      </c>
      <c r="Q203" s="181">
        <v>0</v>
      </c>
      <c r="R203" s="181">
        <f t="shared" si="17"/>
        <v>0</v>
      </c>
      <c r="S203" s="181">
        <v>0</v>
      </c>
      <c r="T203" s="182">
        <f t="shared" si="1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278</v>
      </c>
      <c r="AT203" s="183" t="s">
        <v>274</v>
      </c>
      <c r="AU203" s="183" t="s">
        <v>82</v>
      </c>
      <c r="AY203" s="18" t="s">
        <v>271</v>
      </c>
      <c r="BE203" s="105">
        <f t="shared" si="19"/>
        <v>0</v>
      </c>
      <c r="BF203" s="105">
        <f t="shared" si="20"/>
        <v>0</v>
      </c>
      <c r="BG203" s="105">
        <f t="shared" si="21"/>
        <v>0</v>
      </c>
      <c r="BH203" s="105">
        <f t="shared" si="22"/>
        <v>0</v>
      </c>
      <c r="BI203" s="105">
        <f t="shared" si="23"/>
        <v>0</v>
      </c>
      <c r="BJ203" s="18" t="s">
        <v>88</v>
      </c>
      <c r="BK203" s="105">
        <f t="shared" si="24"/>
        <v>0</v>
      </c>
      <c r="BL203" s="18" t="s">
        <v>278</v>
      </c>
      <c r="BM203" s="183" t="s">
        <v>1602</v>
      </c>
    </row>
    <row r="204" spans="1:65" s="2" customFormat="1" ht="33" customHeight="1" x14ac:dyDescent="0.15">
      <c r="A204" s="35"/>
      <c r="B204" s="141"/>
      <c r="C204" s="172" t="s">
        <v>1257</v>
      </c>
      <c r="D204" s="172" t="s">
        <v>274</v>
      </c>
      <c r="E204" s="173" t="s">
        <v>3707</v>
      </c>
      <c r="F204" s="174" t="s">
        <v>3708</v>
      </c>
      <c r="G204" s="175" t="s">
        <v>319</v>
      </c>
      <c r="H204" s="176">
        <v>1700</v>
      </c>
      <c r="I204" s="177"/>
      <c r="J204" s="176">
        <f t="shared" si="15"/>
        <v>0</v>
      </c>
      <c r="K204" s="178"/>
      <c r="L204" s="36"/>
      <c r="M204" s="179" t="s">
        <v>1</v>
      </c>
      <c r="N204" s="180" t="s">
        <v>41</v>
      </c>
      <c r="O204" s="61"/>
      <c r="P204" s="181">
        <f t="shared" si="16"/>
        <v>0</v>
      </c>
      <c r="Q204" s="181">
        <v>0</v>
      </c>
      <c r="R204" s="181">
        <f t="shared" si="17"/>
        <v>0</v>
      </c>
      <c r="S204" s="181">
        <v>0</v>
      </c>
      <c r="T204" s="182">
        <f t="shared" si="1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278</v>
      </c>
      <c r="AT204" s="183" t="s">
        <v>274</v>
      </c>
      <c r="AU204" s="183" t="s">
        <v>82</v>
      </c>
      <c r="AY204" s="18" t="s">
        <v>271</v>
      </c>
      <c r="BE204" s="105">
        <f t="shared" si="19"/>
        <v>0</v>
      </c>
      <c r="BF204" s="105">
        <f t="shared" si="20"/>
        <v>0</v>
      </c>
      <c r="BG204" s="105">
        <f t="shared" si="21"/>
        <v>0</v>
      </c>
      <c r="BH204" s="105">
        <f t="shared" si="22"/>
        <v>0</v>
      </c>
      <c r="BI204" s="105">
        <f t="shared" si="23"/>
        <v>0</v>
      </c>
      <c r="BJ204" s="18" t="s">
        <v>88</v>
      </c>
      <c r="BK204" s="105">
        <f t="shared" si="24"/>
        <v>0</v>
      </c>
      <c r="BL204" s="18" t="s">
        <v>278</v>
      </c>
      <c r="BM204" s="183" t="s">
        <v>1612</v>
      </c>
    </row>
    <row r="205" spans="1:65" s="2" customFormat="1" ht="33" customHeight="1" x14ac:dyDescent="0.15">
      <c r="A205" s="35"/>
      <c r="B205" s="141"/>
      <c r="C205" s="172" t="s">
        <v>1264</v>
      </c>
      <c r="D205" s="172" t="s">
        <v>274</v>
      </c>
      <c r="E205" s="173" t="s">
        <v>3709</v>
      </c>
      <c r="F205" s="174" t="s">
        <v>3710</v>
      </c>
      <c r="G205" s="175" t="s">
        <v>319</v>
      </c>
      <c r="H205" s="176">
        <v>145</v>
      </c>
      <c r="I205" s="177"/>
      <c r="J205" s="176">
        <f t="shared" si="1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16"/>
        <v>0</v>
      </c>
      <c r="Q205" s="181">
        <v>0</v>
      </c>
      <c r="R205" s="181">
        <f t="shared" si="17"/>
        <v>0</v>
      </c>
      <c r="S205" s="181">
        <v>0</v>
      </c>
      <c r="T205" s="182">
        <f t="shared" si="1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278</v>
      </c>
      <c r="AT205" s="183" t="s">
        <v>274</v>
      </c>
      <c r="AU205" s="183" t="s">
        <v>82</v>
      </c>
      <c r="AY205" s="18" t="s">
        <v>271</v>
      </c>
      <c r="BE205" s="105">
        <f t="shared" si="19"/>
        <v>0</v>
      </c>
      <c r="BF205" s="105">
        <f t="shared" si="20"/>
        <v>0</v>
      </c>
      <c r="BG205" s="105">
        <f t="shared" si="21"/>
        <v>0</v>
      </c>
      <c r="BH205" s="105">
        <f t="shared" si="22"/>
        <v>0</v>
      </c>
      <c r="BI205" s="105">
        <f t="shared" si="23"/>
        <v>0</v>
      </c>
      <c r="BJ205" s="18" t="s">
        <v>88</v>
      </c>
      <c r="BK205" s="105">
        <f t="shared" si="24"/>
        <v>0</v>
      </c>
      <c r="BL205" s="18" t="s">
        <v>278</v>
      </c>
      <c r="BM205" s="183" t="s">
        <v>1621</v>
      </c>
    </row>
    <row r="206" spans="1:65" s="2" customFormat="1" ht="33" customHeight="1" x14ac:dyDescent="0.15">
      <c r="A206" s="35"/>
      <c r="B206" s="141"/>
      <c r="C206" s="172" t="s">
        <v>1276</v>
      </c>
      <c r="D206" s="172" t="s">
        <v>274</v>
      </c>
      <c r="E206" s="173" t="s">
        <v>3711</v>
      </c>
      <c r="F206" s="174" t="s">
        <v>3712</v>
      </c>
      <c r="G206" s="175" t="s">
        <v>302</v>
      </c>
      <c r="H206" s="176">
        <v>6</v>
      </c>
      <c r="I206" s="177"/>
      <c r="J206" s="176">
        <f t="shared" ref="J206:J233" si="25">ROUND(I206*H206,2)</f>
        <v>0</v>
      </c>
      <c r="K206" s="178"/>
      <c r="L206" s="36"/>
      <c r="M206" s="179" t="s">
        <v>1</v>
      </c>
      <c r="N206" s="180" t="s">
        <v>41</v>
      </c>
      <c r="O206" s="61"/>
      <c r="P206" s="181">
        <f t="shared" ref="P206:P233" si="26">O206*H206</f>
        <v>0</v>
      </c>
      <c r="Q206" s="181">
        <v>0</v>
      </c>
      <c r="R206" s="181">
        <f t="shared" ref="R206:R233" si="27">Q206*H206</f>
        <v>0</v>
      </c>
      <c r="S206" s="181">
        <v>0</v>
      </c>
      <c r="T206" s="182">
        <f t="shared" ref="T206:T233" si="28"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278</v>
      </c>
      <c r="AT206" s="183" t="s">
        <v>274</v>
      </c>
      <c r="AU206" s="183" t="s">
        <v>82</v>
      </c>
      <c r="AY206" s="18" t="s">
        <v>271</v>
      </c>
      <c r="BE206" s="105">
        <f t="shared" ref="BE206:BE233" si="29">IF(N206="základná",J206,0)</f>
        <v>0</v>
      </c>
      <c r="BF206" s="105">
        <f t="shared" ref="BF206:BF233" si="30">IF(N206="znížená",J206,0)</f>
        <v>0</v>
      </c>
      <c r="BG206" s="105">
        <f t="shared" ref="BG206:BG233" si="31">IF(N206="zákl. prenesená",J206,0)</f>
        <v>0</v>
      </c>
      <c r="BH206" s="105">
        <f t="shared" ref="BH206:BH233" si="32">IF(N206="zníž. prenesená",J206,0)</f>
        <v>0</v>
      </c>
      <c r="BI206" s="105">
        <f t="shared" ref="BI206:BI233" si="33">IF(N206="nulová",J206,0)</f>
        <v>0</v>
      </c>
      <c r="BJ206" s="18" t="s">
        <v>88</v>
      </c>
      <c r="BK206" s="105">
        <f t="shared" ref="BK206:BK233" si="34">ROUND(I206*H206,2)</f>
        <v>0</v>
      </c>
      <c r="BL206" s="18" t="s">
        <v>278</v>
      </c>
      <c r="BM206" s="183" t="s">
        <v>1632</v>
      </c>
    </row>
    <row r="207" spans="1:65" s="2" customFormat="1" ht="33" customHeight="1" x14ac:dyDescent="0.15">
      <c r="A207" s="35"/>
      <c r="B207" s="141"/>
      <c r="C207" s="172" t="s">
        <v>1281</v>
      </c>
      <c r="D207" s="172" t="s">
        <v>274</v>
      </c>
      <c r="E207" s="173" t="s">
        <v>3713</v>
      </c>
      <c r="F207" s="174" t="s">
        <v>3714</v>
      </c>
      <c r="G207" s="175" t="s">
        <v>302</v>
      </c>
      <c r="H207" s="176">
        <v>6</v>
      </c>
      <c r="I207" s="177"/>
      <c r="J207" s="176">
        <f t="shared" si="25"/>
        <v>0</v>
      </c>
      <c r="K207" s="178"/>
      <c r="L207" s="36"/>
      <c r="M207" s="179" t="s">
        <v>1</v>
      </c>
      <c r="N207" s="180" t="s">
        <v>41</v>
      </c>
      <c r="O207" s="61"/>
      <c r="P207" s="181">
        <f t="shared" si="26"/>
        <v>0</v>
      </c>
      <c r="Q207" s="181">
        <v>0</v>
      </c>
      <c r="R207" s="181">
        <f t="shared" si="27"/>
        <v>0</v>
      </c>
      <c r="S207" s="181">
        <v>0</v>
      </c>
      <c r="T207" s="182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278</v>
      </c>
      <c r="AT207" s="183" t="s">
        <v>274</v>
      </c>
      <c r="AU207" s="183" t="s">
        <v>82</v>
      </c>
      <c r="AY207" s="18" t="s">
        <v>271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278</v>
      </c>
      <c r="BM207" s="183" t="s">
        <v>1643</v>
      </c>
    </row>
    <row r="208" spans="1:65" s="2" customFormat="1" ht="33" customHeight="1" x14ac:dyDescent="0.15">
      <c r="A208" s="35"/>
      <c r="B208" s="141"/>
      <c r="C208" s="172" t="s">
        <v>1285</v>
      </c>
      <c r="D208" s="172" t="s">
        <v>274</v>
      </c>
      <c r="E208" s="173" t="s">
        <v>3715</v>
      </c>
      <c r="F208" s="174" t="s">
        <v>3716</v>
      </c>
      <c r="G208" s="175" t="s">
        <v>319</v>
      </c>
      <c r="H208" s="176">
        <v>100</v>
      </c>
      <c r="I208" s="177"/>
      <c r="J208" s="176">
        <f t="shared" si="25"/>
        <v>0</v>
      </c>
      <c r="K208" s="178"/>
      <c r="L208" s="36"/>
      <c r="M208" s="179" t="s">
        <v>1</v>
      </c>
      <c r="N208" s="180" t="s">
        <v>41</v>
      </c>
      <c r="O208" s="61"/>
      <c r="P208" s="181">
        <f t="shared" si="26"/>
        <v>0</v>
      </c>
      <c r="Q208" s="181">
        <v>0</v>
      </c>
      <c r="R208" s="181">
        <f t="shared" si="27"/>
        <v>0</v>
      </c>
      <c r="S208" s="181">
        <v>0</v>
      </c>
      <c r="T208" s="182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278</v>
      </c>
      <c r="AT208" s="183" t="s">
        <v>274</v>
      </c>
      <c r="AU208" s="183" t="s">
        <v>82</v>
      </c>
      <c r="AY208" s="18" t="s">
        <v>271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278</v>
      </c>
      <c r="BM208" s="183" t="s">
        <v>1652</v>
      </c>
    </row>
    <row r="209" spans="1:65" s="2" customFormat="1" ht="21.75" customHeight="1" x14ac:dyDescent="0.15">
      <c r="A209" s="35"/>
      <c r="B209" s="141"/>
      <c r="C209" s="172" t="s">
        <v>1292</v>
      </c>
      <c r="D209" s="172" t="s">
        <v>274</v>
      </c>
      <c r="E209" s="173" t="s">
        <v>3717</v>
      </c>
      <c r="F209" s="174" t="s">
        <v>3718</v>
      </c>
      <c r="G209" s="175" t="s">
        <v>302</v>
      </c>
      <c r="H209" s="176">
        <v>0</v>
      </c>
      <c r="I209" s="177"/>
      <c r="J209" s="176">
        <f t="shared" si="25"/>
        <v>0</v>
      </c>
      <c r="K209" s="178"/>
      <c r="L209" s="36"/>
      <c r="M209" s="179" t="s">
        <v>1</v>
      </c>
      <c r="N209" s="180" t="s">
        <v>41</v>
      </c>
      <c r="O209" s="61"/>
      <c r="P209" s="181">
        <f t="shared" si="26"/>
        <v>0</v>
      </c>
      <c r="Q209" s="181">
        <v>0</v>
      </c>
      <c r="R209" s="181">
        <f t="shared" si="27"/>
        <v>0</v>
      </c>
      <c r="S209" s="181">
        <v>0</v>
      </c>
      <c r="T209" s="182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278</v>
      </c>
      <c r="AT209" s="183" t="s">
        <v>274</v>
      </c>
      <c r="AU209" s="183" t="s">
        <v>82</v>
      </c>
      <c r="AY209" s="18" t="s">
        <v>271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278</v>
      </c>
      <c r="BM209" s="183" t="s">
        <v>1662</v>
      </c>
    </row>
    <row r="210" spans="1:65" s="2" customFormat="1" ht="21.75" customHeight="1" x14ac:dyDescent="0.15">
      <c r="A210" s="35"/>
      <c r="B210" s="141"/>
      <c r="C210" s="172" t="s">
        <v>1296</v>
      </c>
      <c r="D210" s="172" t="s">
        <v>274</v>
      </c>
      <c r="E210" s="173" t="s">
        <v>3719</v>
      </c>
      <c r="F210" s="174" t="s">
        <v>3720</v>
      </c>
      <c r="G210" s="175" t="s">
        <v>302</v>
      </c>
      <c r="H210" s="176">
        <v>30</v>
      </c>
      <c r="I210" s="177"/>
      <c r="J210" s="176">
        <f t="shared" si="25"/>
        <v>0</v>
      </c>
      <c r="K210" s="178"/>
      <c r="L210" s="36"/>
      <c r="M210" s="179" t="s">
        <v>1</v>
      </c>
      <c r="N210" s="180" t="s">
        <v>41</v>
      </c>
      <c r="O210" s="61"/>
      <c r="P210" s="181">
        <f t="shared" si="26"/>
        <v>0</v>
      </c>
      <c r="Q210" s="181">
        <v>0</v>
      </c>
      <c r="R210" s="181">
        <f t="shared" si="27"/>
        <v>0</v>
      </c>
      <c r="S210" s="181">
        <v>0</v>
      </c>
      <c r="T210" s="182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278</v>
      </c>
      <c r="AT210" s="183" t="s">
        <v>274</v>
      </c>
      <c r="AU210" s="183" t="s">
        <v>82</v>
      </c>
      <c r="AY210" s="18" t="s">
        <v>271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278</v>
      </c>
      <c r="BM210" s="183" t="s">
        <v>1670</v>
      </c>
    </row>
    <row r="211" spans="1:65" s="2" customFormat="1" ht="21.75" customHeight="1" x14ac:dyDescent="0.15">
      <c r="A211" s="35"/>
      <c r="B211" s="141"/>
      <c r="C211" s="172" t="s">
        <v>1300</v>
      </c>
      <c r="D211" s="172" t="s">
        <v>274</v>
      </c>
      <c r="E211" s="173" t="s">
        <v>3721</v>
      </c>
      <c r="F211" s="174" t="s">
        <v>3722</v>
      </c>
      <c r="G211" s="175" t="s">
        <v>302</v>
      </c>
      <c r="H211" s="176">
        <v>50</v>
      </c>
      <c r="I211" s="177"/>
      <c r="J211" s="176">
        <f t="shared" si="25"/>
        <v>0</v>
      </c>
      <c r="K211" s="178"/>
      <c r="L211" s="36"/>
      <c r="M211" s="179" t="s">
        <v>1</v>
      </c>
      <c r="N211" s="180" t="s">
        <v>41</v>
      </c>
      <c r="O211" s="61"/>
      <c r="P211" s="181">
        <f t="shared" si="26"/>
        <v>0</v>
      </c>
      <c r="Q211" s="181">
        <v>0</v>
      </c>
      <c r="R211" s="181">
        <f t="shared" si="27"/>
        <v>0</v>
      </c>
      <c r="S211" s="181">
        <v>0</v>
      </c>
      <c r="T211" s="182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278</v>
      </c>
      <c r="AT211" s="183" t="s">
        <v>274</v>
      </c>
      <c r="AU211" s="183" t="s">
        <v>82</v>
      </c>
      <c r="AY211" s="18" t="s">
        <v>271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278</v>
      </c>
      <c r="BM211" s="183" t="s">
        <v>1697</v>
      </c>
    </row>
    <row r="212" spans="1:65" s="2" customFormat="1" ht="33" customHeight="1" x14ac:dyDescent="0.15">
      <c r="A212" s="35"/>
      <c r="B212" s="141"/>
      <c r="C212" s="172" t="s">
        <v>1302</v>
      </c>
      <c r="D212" s="172" t="s">
        <v>274</v>
      </c>
      <c r="E212" s="173" t="s">
        <v>3723</v>
      </c>
      <c r="F212" s="174" t="s">
        <v>3724</v>
      </c>
      <c r="G212" s="175" t="s">
        <v>319</v>
      </c>
      <c r="H212" s="176">
        <v>0</v>
      </c>
      <c r="I212" s="177"/>
      <c r="J212" s="176">
        <f t="shared" si="25"/>
        <v>0</v>
      </c>
      <c r="K212" s="178"/>
      <c r="L212" s="36"/>
      <c r="M212" s="179" t="s">
        <v>1</v>
      </c>
      <c r="N212" s="180" t="s">
        <v>41</v>
      </c>
      <c r="O212" s="61"/>
      <c r="P212" s="181">
        <f t="shared" si="26"/>
        <v>0</v>
      </c>
      <c r="Q212" s="181">
        <v>0</v>
      </c>
      <c r="R212" s="181">
        <f t="shared" si="27"/>
        <v>0</v>
      </c>
      <c r="S212" s="181">
        <v>0</v>
      </c>
      <c r="T212" s="182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278</v>
      </c>
      <c r="AT212" s="183" t="s">
        <v>274</v>
      </c>
      <c r="AU212" s="183" t="s">
        <v>82</v>
      </c>
      <c r="AY212" s="18" t="s">
        <v>271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88</v>
      </c>
      <c r="BK212" s="105">
        <f t="shared" si="34"/>
        <v>0</v>
      </c>
      <c r="BL212" s="18" t="s">
        <v>278</v>
      </c>
      <c r="BM212" s="183" t="s">
        <v>1712</v>
      </c>
    </row>
    <row r="213" spans="1:65" s="2" customFormat="1" ht="21.75" customHeight="1" x14ac:dyDescent="0.15">
      <c r="A213" s="35"/>
      <c r="B213" s="141"/>
      <c r="C213" s="172" t="s">
        <v>1307</v>
      </c>
      <c r="D213" s="172" t="s">
        <v>274</v>
      </c>
      <c r="E213" s="173" t="s">
        <v>3725</v>
      </c>
      <c r="F213" s="174" t="s">
        <v>3726</v>
      </c>
      <c r="G213" s="175" t="s">
        <v>302</v>
      </c>
      <c r="H213" s="176">
        <v>2</v>
      </c>
      <c r="I213" s="177"/>
      <c r="J213" s="176">
        <f t="shared" si="25"/>
        <v>0</v>
      </c>
      <c r="K213" s="178"/>
      <c r="L213" s="36"/>
      <c r="M213" s="179" t="s">
        <v>1</v>
      </c>
      <c r="N213" s="180" t="s">
        <v>41</v>
      </c>
      <c r="O213" s="61"/>
      <c r="P213" s="181">
        <f t="shared" si="26"/>
        <v>0</v>
      </c>
      <c r="Q213" s="181">
        <v>0</v>
      </c>
      <c r="R213" s="181">
        <f t="shared" si="27"/>
        <v>0</v>
      </c>
      <c r="S213" s="181">
        <v>0</v>
      </c>
      <c r="T213" s="182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278</v>
      </c>
      <c r="AT213" s="183" t="s">
        <v>274</v>
      </c>
      <c r="AU213" s="183" t="s">
        <v>82</v>
      </c>
      <c r="AY213" s="18" t="s">
        <v>271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88</v>
      </c>
      <c r="BK213" s="105">
        <f t="shared" si="34"/>
        <v>0</v>
      </c>
      <c r="BL213" s="18" t="s">
        <v>278</v>
      </c>
      <c r="BM213" s="183" t="s">
        <v>1722</v>
      </c>
    </row>
    <row r="214" spans="1:65" s="2" customFormat="1" ht="21.75" customHeight="1" x14ac:dyDescent="0.15">
      <c r="A214" s="35"/>
      <c r="B214" s="141"/>
      <c r="C214" s="172" t="s">
        <v>1312</v>
      </c>
      <c r="D214" s="172" t="s">
        <v>274</v>
      </c>
      <c r="E214" s="173" t="s">
        <v>3727</v>
      </c>
      <c r="F214" s="174" t="s">
        <v>3728</v>
      </c>
      <c r="G214" s="175" t="s">
        <v>302</v>
      </c>
      <c r="H214" s="176">
        <v>2</v>
      </c>
      <c r="I214" s="177"/>
      <c r="J214" s="176">
        <f t="shared" si="25"/>
        <v>0</v>
      </c>
      <c r="K214" s="178"/>
      <c r="L214" s="36"/>
      <c r="M214" s="179" t="s">
        <v>1</v>
      </c>
      <c r="N214" s="180" t="s">
        <v>41</v>
      </c>
      <c r="O214" s="61"/>
      <c r="P214" s="181">
        <f t="shared" si="26"/>
        <v>0</v>
      </c>
      <c r="Q214" s="181">
        <v>0</v>
      </c>
      <c r="R214" s="181">
        <f t="shared" si="27"/>
        <v>0</v>
      </c>
      <c r="S214" s="181">
        <v>0</v>
      </c>
      <c r="T214" s="182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278</v>
      </c>
      <c r="AT214" s="183" t="s">
        <v>274</v>
      </c>
      <c r="AU214" s="183" t="s">
        <v>82</v>
      </c>
      <c r="AY214" s="18" t="s">
        <v>271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88</v>
      </c>
      <c r="BK214" s="105">
        <f t="shared" si="34"/>
        <v>0</v>
      </c>
      <c r="BL214" s="18" t="s">
        <v>278</v>
      </c>
      <c r="BM214" s="183" t="s">
        <v>1739</v>
      </c>
    </row>
    <row r="215" spans="1:65" s="2" customFormat="1" ht="21.75" customHeight="1" x14ac:dyDescent="0.15">
      <c r="A215" s="35"/>
      <c r="B215" s="141"/>
      <c r="C215" s="172" t="s">
        <v>1317</v>
      </c>
      <c r="D215" s="172" t="s">
        <v>274</v>
      </c>
      <c r="E215" s="173" t="s">
        <v>3729</v>
      </c>
      <c r="F215" s="174" t="s">
        <v>3730</v>
      </c>
      <c r="G215" s="175" t="s">
        <v>302</v>
      </c>
      <c r="H215" s="176">
        <v>30</v>
      </c>
      <c r="I215" s="177"/>
      <c r="J215" s="176">
        <f t="shared" si="25"/>
        <v>0</v>
      </c>
      <c r="K215" s="178"/>
      <c r="L215" s="36"/>
      <c r="M215" s="179" t="s">
        <v>1</v>
      </c>
      <c r="N215" s="180" t="s">
        <v>41</v>
      </c>
      <c r="O215" s="61"/>
      <c r="P215" s="181">
        <f t="shared" si="26"/>
        <v>0</v>
      </c>
      <c r="Q215" s="181">
        <v>0</v>
      </c>
      <c r="R215" s="181">
        <f t="shared" si="27"/>
        <v>0</v>
      </c>
      <c r="S215" s="181">
        <v>0</v>
      </c>
      <c r="T215" s="182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278</v>
      </c>
      <c r="AT215" s="183" t="s">
        <v>274</v>
      </c>
      <c r="AU215" s="183" t="s">
        <v>82</v>
      </c>
      <c r="AY215" s="18" t="s">
        <v>271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88</v>
      </c>
      <c r="BK215" s="105">
        <f t="shared" si="34"/>
        <v>0</v>
      </c>
      <c r="BL215" s="18" t="s">
        <v>278</v>
      </c>
      <c r="BM215" s="183" t="s">
        <v>1751</v>
      </c>
    </row>
    <row r="216" spans="1:65" s="2" customFormat="1" ht="21.75" customHeight="1" x14ac:dyDescent="0.15">
      <c r="A216" s="35"/>
      <c r="B216" s="141"/>
      <c r="C216" s="172" t="s">
        <v>1321</v>
      </c>
      <c r="D216" s="172" t="s">
        <v>274</v>
      </c>
      <c r="E216" s="173" t="s">
        <v>3731</v>
      </c>
      <c r="F216" s="174" t="s">
        <v>3732</v>
      </c>
      <c r="G216" s="175" t="s">
        <v>302</v>
      </c>
      <c r="H216" s="176">
        <v>15</v>
      </c>
      <c r="I216" s="177"/>
      <c r="J216" s="176">
        <f t="shared" si="25"/>
        <v>0</v>
      </c>
      <c r="K216" s="178"/>
      <c r="L216" s="36"/>
      <c r="M216" s="179" t="s">
        <v>1</v>
      </c>
      <c r="N216" s="180" t="s">
        <v>41</v>
      </c>
      <c r="O216" s="61"/>
      <c r="P216" s="181">
        <f t="shared" si="26"/>
        <v>0</v>
      </c>
      <c r="Q216" s="181">
        <v>0</v>
      </c>
      <c r="R216" s="181">
        <f t="shared" si="27"/>
        <v>0</v>
      </c>
      <c r="S216" s="181">
        <v>0</v>
      </c>
      <c r="T216" s="182">
        <f t="shared" si="2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278</v>
      </c>
      <c r="AT216" s="183" t="s">
        <v>274</v>
      </c>
      <c r="AU216" s="183" t="s">
        <v>82</v>
      </c>
      <c r="AY216" s="18" t="s">
        <v>271</v>
      </c>
      <c r="BE216" s="105">
        <f t="shared" si="29"/>
        <v>0</v>
      </c>
      <c r="BF216" s="105">
        <f t="shared" si="30"/>
        <v>0</v>
      </c>
      <c r="BG216" s="105">
        <f t="shared" si="31"/>
        <v>0</v>
      </c>
      <c r="BH216" s="105">
        <f t="shared" si="32"/>
        <v>0</v>
      </c>
      <c r="BI216" s="105">
        <f t="shared" si="33"/>
        <v>0</v>
      </c>
      <c r="BJ216" s="18" t="s">
        <v>88</v>
      </c>
      <c r="BK216" s="105">
        <f t="shared" si="34"/>
        <v>0</v>
      </c>
      <c r="BL216" s="18" t="s">
        <v>278</v>
      </c>
      <c r="BM216" s="183" t="s">
        <v>1761</v>
      </c>
    </row>
    <row r="217" spans="1:65" s="2" customFormat="1" ht="21.75" customHeight="1" x14ac:dyDescent="0.15">
      <c r="A217" s="35"/>
      <c r="B217" s="141"/>
      <c r="C217" s="172" t="s">
        <v>1325</v>
      </c>
      <c r="D217" s="172" t="s">
        <v>274</v>
      </c>
      <c r="E217" s="173" t="s">
        <v>3733</v>
      </c>
      <c r="F217" s="174" t="s">
        <v>3734</v>
      </c>
      <c r="G217" s="175" t="s">
        <v>302</v>
      </c>
      <c r="H217" s="176">
        <v>100</v>
      </c>
      <c r="I217" s="177"/>
      <c r="J217" s="176">
        <f t="shared" si="25"/>
        <v>0</v>
      </c>
      <c r="K217" s="178"/>
      <c r="L217" s="36"/>
      <c r="M217" s="179" t="s">
        <v>1</v>
      </c>
      <c r="N217" s="180" t="s">
        <v>41</v>
      </c>
      <c r="O217" s="61"/>
      <c r="P217" s="181">
        <f t="shared" si="26"/>
        <v>0</v>
      </c>
      <c r="Q217" s="181">
        <v>0</v>
      </c>
      <c r="R217" s="181">
        <f t="shared" si="27"/>
        <v>0</v>
      </c>
      <c r="S217" s="181">
        <v>0</v>
      </c>
      <c r="T217" s="182">
        <f t="shared" si="2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278</v>
      </c>
      <c r="AT217" s="183" t="s">
        <v>274</v>
      </c>
      <c r="AU217" s="183" t="s">
        <v>82</v>
      </c>
      <c r="AY217" s="18" t="s">
        <v>271</v>
      </c>
      <c r="BE217" s="105">
        <f t="shared" si="29"/>
        <v>0</v>
      </c>
      <c r="BF217" s="105">
        <f t="shared" si="30"/>
        <v>0</v>
      </c>
      <c r="BG217" s="105">
        <f t="shared" si="31"/>
        <v>0</v>
      </c>
      <c r="BH217" s="105">
        <f t="shared" si="32"/>
        <v>0</v>
      </c>
      <c r="BI217" s="105">
        <f t="shared" si="33"/>
        <v>0</v>
      </c>
      <c r="BJ217" s="18" t="s">
        <v>88</v>
      </c>
      <c r="BK217" s="105">
        <f t="shared" si="34"/>
        <v>0</v>
      </c>
      <c r="BL217" s="18" t="s">
        <v>278</v>
      </c>
      <c r="BM217" s="183" t="s">
        <v>1769</v>
      </c>
    </row>
    <row r="218" spans="1:65" s="2" customFormat="1" ht="21.75" customHeight="1" x14ac:dyDescent="0.15">
      <c r="A218" s="35"/>
      <c r="B218" s="141"/>
      <c r="C218" s="172" t="s">
        <v>1338</v>
      </c>
      <c r="D218" s="172" t="s">
        <v>274</v>
      </c>
      <c r="E218" s="173" t="s">
        <v>3735</v>
      </c>
      <c r="F218" s="174" t="s">
        <v>3736</v>
      </c>
      <c r="G218" s="175" t="s">
        <v>302</v>
      </c>
      <c r="H218" s="176">
        <v>200</v>
      </c>
      <c r="I218" s="177"/>
      <c r="J218" s="176">
        <f t="shared" si="25"/>
        <v>0</v>
      </c>
      <c r="K218" s="178"/>
      <c r="L218" s="36"/>
      <c r="M218" s="179" t="s">
        <v>1</v>
      </c>
      <c r="N218" s="180" t="s">
        <v>41</v>
      </c>
      <c r="O218" s="61"/>
      <c r="P218" s="181">
        <f t="shared" si="26"/>
        <v>0</v>
      </c>
      <c r="Q218" s="181">
        <v>0</v>
      </c>
      <c r="R218" s="181">
        <f t="shared" si="27"/>
        <v>0</v>
      </c>
      <c r="S218" s="181">
        <v>0</v>
      </c>
      <c r="T218" s="182">
        <f t="shared" si="2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278</v>
      </c>
      <c r="AT218" s="183" t="s">
        <v>274</v>
      </c>
      <c r="AU218" s="183" t="s">
        <v>82</v>
      </c>
      <c r="AY218" s="18" t="s">
        <v>271</v>
      </c>
      <c r="BE218" s="105">
        <f t="shared" si="29"/>
        <v>0</v>
      </c>
      <c r="BF218" s="105">
        <f t="shared" si="30"/>
        <v>0</v>
      </c>
      <c r="BG218" s="105">
        <f t="shared" si="31"/>
        <v>0</v>
      </c>
      <c r="BH218" s="105">
        <f t="shared" si="32"/>
        <v>0</v>
      </c>
      <c r="BI218" s="105">
        <f t="shared" si="33"/>
        <v>0</v>
      </c>
      <c r="BJ218" s="18" t="s">
        <v>88</v>
      </c>
      <c r="BK218" s="105">
        <f t="shared" si="34"/>
        <v>0</v>
      </c>
      <c r="BL218" s="18" t="s">
        <v>278</v>
      </c>
      <c r="BM218" s="183" t="s">
        <v>1779</v>
      </c>
    </row>
    <row r="219" spans="1:65" s="2" customFormat="1" ht="21.75" customHeight="1" x14ac:dyDescent="0.15">
      <c r="A219" s="35"/>
      <c r="B219" s="141"/>
      <c r="C219" s="172" t="s">
        <v>1349</v>
      </c>
      <c r="D219" s="172" t="s">
        <v>274</v>
      </c>
      <c r="E219" s="173" t="s">
        <v>3737</v>
      </c>
      <c r="F219" s="174" t="s">
        <v>3738</v>
      </c>
      <c r="G219" s="175" t="s">
        <v>302</v>
      </c>
      <c r="H219" s="176">
        <v>3000</v>
      </c>
      <c r="I219" s="177"/>
      <c r="J219" s="176">
        <f t="shared" si="25"/>
        <v>0</v>
      </c>
      <c r="K219" s="178"/>
      <c r="L219" s="36"/>
      <c r="M219" s="179" t="s">
        <v>1</v>
      </c>
      <c r="N219" s="180" t="s">
        <v>41</v>
      </c>
      <c r="O219" s="61"/>
      <c r="P219" s="181">
        <f t="shared" si="26"/>
        <v>0</v>
      </c>
      <c r="Q219" s="181">
        <v>0</v>
      </c>
      <c r="R219" s="181">
        <f t="shared" si="27"/>
        <v>0</v>
      </c>
      <c r="S219" s="181">
        <v>0</v>
      </c>
      <c r="T219" s="182">
        <f t="shared" si="2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278</v>
      </c>
      <c r="AT219" s="183" t="s">
        <v>274</v>
      </c>
      <c r="AU219" s="183" t="s">
        <v>82</v>
      </c>
      <c r="AY219" s="18" t="s">
        <v>271</v>
      </c>
      <c r="BE219" s="105">
        <f t="shared" si="29"/>
        <v>0</v>
      </c>
      <c r="BF219" s="105">
        <f t="shared" si="30"/>
        <v>0</v>
      </c>
      <c r="BG219" s="105">
        <f t="shared" si="31"/>
        <v>0</v>
      </c>
      <c r="BH219" s="105">
        <f t="shared" si="32"/>
        <v>0</v>
      </c>
      <c r="BI219" s="105">
        <f t="shared" si="33"/>
        <v>0</v>
      </c>
      <c r="BJ219" s="18" t="s">
        <v>88</v>
      </c>
      <c r="BK219" s="105">
        <f t="shared" si="34"/>
        <v>0</v>
      </c>
      <c r="BL219" s="18" t="s">
        <v>278</v>
      </c>
      <c r="BM219" s="183" t="s">
        <v>1788</v>
      </c>
    </row>
    <row r="220" spans="1:65" s="2" customFormat="1" ht="16.5" customHeight="1" x14ac:dyDescent="0.15">
      <c r="A220" s="35"/>
      <c r="B220" s="141"/>
      <c r="C220" s="172" t="s">
        <v>1362</v>
      </c>
      <c r="D220" s="172" t="s">
        <v>274</v>
      </c>
      <c r="E220" s="173" t="s">
        <v>3739</v>
      </c>
      <c r="F220" s="174" t="s">
        <v>3740</v>
      </c>
      <c r="G220" s="175" t="s">
        <v>319</v>
      </c>
      <c r="H220" s="176">
        <v>800</v>
      </c>
      <c r="I220" s="177"/>
      <c r="J220" s="176">
        <f t="shared" si="25"/>
        <v>0</v>
      </c>
      <c r="K220" s="178"/>
      <c r="L220" s="36"/>
      <c r="M220" s="179" t="s">
        <v>1</v>
      </c>
      <c r="N220" s="180" t="s">
        <v>41</v>
      </c>
      <c r="O220" s="61"/>
      <c r="P220" s="181">
        <f t="shared" si="26"/>
        <v>0</v>
      </c>
      <c r="Q220" s="181">
        <v>0</v>
      </c>
      <c r="R220" s="181">
        <f t="shared" si="27"/>
        <v>0</v>
      </c>
      <c r="S220" s="181">
        <v>0</v>
      </c>
      <c r="T220" s="182">
        <f t="shared" si="2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278</v>
      </c>
      <c r="AT220" s="183" t="s">
        <v>274</v>
      </c>
      <c r="AU220" s="183" t="s">
        <v>82</v>
      </c>
      <c r="AY220" s="18" t="s">
        <v>271</v>
      </c>
      <c r="BE220" s="105">
        <f t="shared" si="29"/>
        <v>0</v>
      </c>
      <c r="BF220" s="105">
        <f t="shared" si="30"/>
        <v>0</v>
      </c>
      <c r="BG220" s="105">
        <f t="shared" si="31"/>
        <v>0</v>
      </c>
      <c r="BH220" s="105">
        <f t="shared" si="32"/>
        <v>0</v>
      </c>
      <c r="BI220" s="105">
        <f t="shared" si="33"/>
        <v>0</v>
      </c>
      <c r="BJ220" s="18" t="s">
        <v>88</v>
      </c>
      <c r="BK220" s="105">
        <f t="shared" si="34"/>
        <v>0</v>
      </c>
      <c r="BL220" s="18" t="s">
        <v>278</v>
      </c>
      <c r="BM220" s="183" t="s">
        <v>1800</v>
      </c>
    </row>
    <row r="221" spans="1:65" s="2" customFormat="1" ht="16.5" customHeight="1" x14ac:dyDescent="0.15">
      <c r="A221" s="35"/>
      <c r="B221" s="141"/>
      <c r="C221" s="172" t="s">
        <v>1366</v>
      </c>
      <c r="D221" s="172" t="s">
        <v>274</v>
      </c>
      <c r="E221" s="173" t="s">
        <v>3741</v>
      </c>
      <c r="F221" s="174" t="s">
        <v>3742</v>
      </c>
      <c r="G221" s="175" t="s">
        <v>319</v>
      </c>
      <c r="H221" s="176">
        <v>500</v>
      </c>
      <c r="I221" s="177"/>
      <c r="J221" s="176">
        <f t="shared" si="25"/>
        <v>0</v>
      </c>
      <c r="K221" s="178"/>
      <c r="L221" s="36"/>
      <c r="M221" s="179" t="s">
        <v>1</v>
      </c>
      <c r="N221" s="180" t="s">
        <v>41</v>
      </c>
      <c r="O221" s="61"/>
      <c r="P221" s="181">
        <f t="shared" si="26"/>
        <v>0</v>
      </c>
      <c r="Q221" s="181">
        <v>0</v>
      </c>
      <c r="R221" s="181">
        <f t="shared" si="27"/>
        <v>0</v>
      </c>
      <c r="S221" s="181">
        <v>0</v>
      </c>
      <c r="T221" s="182">
        <f t="shared" si="2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278</v>
      </c>
      <c r="AT221" s="183" t="s">
        <v>274</v>
      </c>
      <c r="AU221" s="183" t="s">
        <v>82</v>
      </c>
      <c r="AY221" s="18" t="s">
        <v>271</v>
      </c>
      <c r="BE221" s="105">
        <f t="shared" si="29"/>
        <v>0</v>
      </c>
      <c r="BF221" s="105">
        <f t="shared" si="30"/>
        <v>0</v>
      </c>
      <c r="BG221" s="105">
        <f t="shared" si="31"/>
        <v>0</v>
      </c>
      <c r="BH221" s="105">
        <f t="shared" si="32"/>
        <v>0</v>
      </c>
      <c r="BI221" s="105">
        <f t="shared" si="33"/>
        <v>0</v>
      </c>
      <c r="BJ221" s="18" t="s">
        <v>88</v>
      </c>
      <c r="BK221" s="105">
        <f t="shared" si="34"/>
        <v>0</v>
      </c>
      <c r="BL221" s="18" t="s">
        <v>278</v>
      </c>
      <c r="BM221" s="183" t="s">
        <v>1809</v>
      </c>
    </row>
    <row r="222" spans="1:65" s="2" customFormat="1" ht="16.5" customHeight="1" x14ac:dyDescent="0.15">
      <c r="A222" s="35"/>
      <c r="B222" s="141"/>
      <c r="C222" s="172" t="s">
        <v>1372</v>
      </c>
      <c r="D222" s="172" t="s">
        <v>274</v>
      </c>
      <c r="E222" s="173" t="s">
        <v>3743</v>
      </c>
      <c r="F222" s="174" t="s">
        <v>3744</v>
      </c>
      <c r="G222" s="175" t="s">
        <v>319</v>
      </c>
      <c r="H222" s="176">
        <v>250</v>
      </c>
      <c r="I222" s="177"/>
      <c r="J222" s="176">
        <f t="shared" si="25"/>
        <v>0</v>
      </c>
      <c r="K222" s="178"/>
      <c r="L222" s="36"/>
      <c r="M222" s="179" t="s">
        <v>1</v>
      </c>
      <c r="N222" s="180" t="s">
        <v>41</v>
      </c>
      <c r="O222" s="61"/>
      <c r="P222" s="181">
        <f t="shared" si="26"/>
        <v>0</v>
      </c>
      <c r="Q222" s="181">
        <v>0</v>
      </c>
      <c r="R222" s="181">
        <f t="shared" si="27"/>
        <v>0</v>
      </c>
      <c r="S222" s="181">
        <v>0</v>
      </c>
      <c r="T222" s="182">
        <f t="shared" si="2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278</v>
      </c>
      <c r="AT222" s="183" t="s">
        <v>274</v>
      </c>
      <c r="AU222" s="183" t="s">
        <v>82</v>
      </c>
      <c r="AY222" s="18" t="s">
        <v>271</v>
      </c>
      <c r="BE222" s="105">
        <f t="shared" si="29"/>
        <v>0</v>
      </c>
      <c r="BF222" s="105">
        <f t="shared" si="30"/>
        <v>0</v>
      </c>
      <c r="BG222" s="105">
        <f t="shared" si="31"/>
        <v>0</v>
      </c>
      <c r="BH222" s="105">
        <f t="shared" si="32"/>
        <v>0</v>
      </c>
      <c r="BI222" s="105">
        <f t="shared" si="33"/>
        <v>0</v>
      </c>
      <c r="BJ222" s="18" t="s">
        <v>88</v>
      </c>
      <c r="BK222" s="105">
        <f t="shared" si="34"/>
        <v>0</v>
      </c>
      <c r="BL222" s="18" t="s">
        <v>278</v>
      </c>
      <c r="BM222" s="183" t="s">
        <v>1820</v>
      </c>
    </row>
    <row r="223" spans="1:65" s="2" customFormat="1" ht="16.5" customHeight="1" x14ac:dyDescent="0.15">
      <c r="A223" s="35"/>
      <c r="B223" s="141"/>
      <c r="C223" s="172" t="s">
        <v>1377</v>
      </c>
      <c r="D223" s="172" t="s">
        <v>274</v>
      </c>
      <c r="E223" s="173" t="s">
        <v>3745</v>
      </c>
      <c r="F223" s="174" t="s">
        <v>3746</v>
      </c>
      <c r="G223" s="175" t="s">
        <v>319</v>
      </c>
      <c r="H223" s="176">
        <v>250</v>
      </c>
      <c r="I223" s="177"/>
      <c r="J223" s="176">
        <f t="shared" si="25"/>
        <v>0</v>
      </c>
      <c r="K223" s="178"/>
      <c r="L223" s="36"/>
      <c r="M223" s="179" t="s">
        <v>1</v>
      </c>
      <c r="N223" s="180" t="s">
        <v>41</v>
      </c>
      <c r="O223" s="61"/>
      <c r="P223" s="181">
        <f t="shared" si="26"/>
        <v>0</v>
      </c>
      <c r="Q223" s="181">
        <v>0</v>
      </c>
      <c r="R223" s="181">
        <f t="shared" si="27"/>
        <v>0</v>
      </c>
      <c r="S223" s="181">
        <v>0</v>
      </c>
      <c r="T223" s="182">
        <f t="shared" si="2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278</v>
      </c>
      <c r="AT223" s="183" t="s">
        <v>274</v>
      </c>
      <c r="AU223" s="183" t="s">
        <v>82</v>
      </c>
      <c r="AY223" s="18" t="s">
        <v>271</v>
      </c>
      <c r="BE223" s="105">
        <f t="shared" si="29"/>
        <v>0</v>
      </c>
      <c r="BF223" s="105">
        <f t="shared" si="30"/>
        <v>0</v>
      </c>
      <c r="BG223" s="105">
        <f t="shared" si="31"/>
        <v>0</v>
      </c>
      <c r="BH223" s="105">
        <f t="shared" si="32"/>
        <v>0</v>
      </c>
      <c r="BI223" s="105">
        <f t="shared" si="33"/>
        <v>0</v>
      </c>
      <c r="BJ223" s="18" t="s">
        <v>88</v>
      </c>
      <c r="BK223" s="105">
        <f t="shared" si="34"/>
        <v>0</v>
      </c>
      <c r="BL223" s="18" t="s">
        <v>278</v>
      </c>
      <c r="BM223" s="183" t="s">
        <v>1830</v>
      </c>
    </row>
    <row r="224" spans="1:65" s="2" customFormat="1" ht="16.5" customHeight="1" x14ac:dyDescent="0.15">
      <c r="A224" s="35"/>
      <c r="B224" s="141"/>
      <c r="C224" s="172" t="s">
        <v>1381</v>
      </c>
      <c r="D224" s="172" t="s">
        <v>274</v>
      </c>
      <c r="E224" s="173" t="s">
        <v>3747</v>
      </c>
      <c r="F224" s="174" t="s">
        <v>3748</v>
      </c>
      <c r="G224" s="175" t="s">
        <v>319</v>
      </c>
      <c r="H224" s="176">
        <v>30</v>
      </c>
      <c r="I224" s="177"/>
      <c r="J224" s="176">
        <f t="shared" si="25"/>
        <v>0</v>
      </c>
      <c r="K224" s="178"/>
      <c r="L224" s="36"/>
      <c r="M224" s="179" t="s">
        <v>1</v>
      </c>
      <c r="N224" s="180" t="s">
        <v>41</v>
      </c>
      <c r="O224" s="61"/>
      <c r="P224" s="181">
        <f t="shared" si="26"/>
        <v>0</v>
      </c>
      <c r="Q224" s="181">
        <v>0</v>
      </c>
      <c r="R224" s="181">
        <f t="shared" si="27"/>
        <v>0</v>
      </c>
      <c r="S224" s="181">
        <v>0</v>
      </c>
      <c r="T224" s="182">
        <f t="shared" si="2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278</v>
      </c>
      <c r="AT224" s="183" t="s">
        <v>274</v>
      </c>
      <c r="AU224" s="183" t="s">
        <v>82</v>
      </c>
      <c r="AY224" s="18" t="s">
        <v>271</v>
      </c>
      <c r="BE224" s="105">
        <f t="shared" si="29"/>
        <v>0</v>
      </c>
      <c r="BF224" s="105">
        <f t="shared" si="30"/>
        <v>0</v>
      </c>
      <c r="BG224" s="105">
        <f t="shared" si="31"/>
        <v>0</v>
      </c>
      <c r="BH224" s="105">
        <f t="shared" si="32"/>
        <v>0</v>
      </c>
      <c r="BI224" s="105">
        <f t="shared" si="33"/>
        <v>0</v>
      </c>
      <c r="BJ224" s="18" t="s">
        <v>88</v>
      </c>
      <c r="BK224" s="105">
        <f t="shared" si="34"/>
        <v>0</v>
      </c>
      <c r="BL224" s="18" t="s">
        <v>278</v>
      </c>
      <c r="BM224" s="183" t="s">
        <v>1841</v>
      </c>
    </row>
    <row r="225" spans="1:65" s="2" customFormat="1" ht="16.5" customHeight="1" x14ac:dyDescent="0.15">
      <c r="A225" s="35"/>
      <c r="B225" s="141"/>
      <c r="C225" s="172" t="s">
        <v>1387</v>
      </c>
      <c r="D225" s="172" t="s">
        <v>274</v>
      </c>
      <c r="E225" s="173" t="s">
        <v>3749</v>
      </c>
      <c r="F225" s="174" t="s">
        <v>3750</v>
      </c>
      <c r="G225" s="175" t="s">
        <v>319</v>
      </c>
      <c r="H225" s="176">
        <v>25</v>
      </c>
      <c r="I225" s="177"/>
      <c r="J225" s="176">
        <f t="shared" si="25"/>
        <v>0</v>
      </c>
      <c r="K225" s="178"/>
      <c r="L225" s="36"/>
      <c r="M225" s="179" t="s">
        <v>1</v>
      </c>
      <c r="N225" s="180" t="s">
        <v>41</v>
      </c>
      <c r="O225" s="61"/>
      <c r="P225" s="181">
        <f t="shared" si="26"/>
        <v>0</v>
      </c>
      <c r="Q225" s="181">
        <v>0</v>
      </c>
      <c r="R225" s="181">
        <f t="shared" si="27"/>
        <v>0</v>
      </c>
      <c r="S225" s="181">
        <v>0</v>
      </c>
      <c r="T225" s="182">
        <f t="shared" si="2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278</v>
      </c>
      <c r="AT225" s="183" t="s">
        <v>274</v>
      </c>
      <c r="AU225" s="183" t="s">
        <v>82</v>
      </c>
      <c r="AY225" s="18" t="s">
        <v>271</v>
      </c>
      <c r="BE225" s="105">
        <f t="shared" si="29"/>
        <v>0</v>
      </c>
      <c r="BF225" s="105">
        <f t="shared" si="30"/>
        <v>0</v>
      </c>
      <c r="BG225" s="105">
        <f t="shared" si="31"/>
        <v>0</v>
      </c>
      <c r="BH225" s="105">
        <f t="shared" si="32"/>
        <v>0</v>
      </c>
      <c r="BI225" s="105">
        <f t="shared" si="33"/>
        <v>0</v>
      </c>
      <c r="BJ225" s="18" t="s">
        <v>88</v>
      </c>
      <c r="BK225" s="105">
        <f t="shared" si="34"/>
        <v>0</v>
      </c>
      <c r="BL225" s="18" t="s">
        <v>278</v>
      </c>
      <c r="BM225" s="183" t="s">
        <v>1854</v>
      </c>
    </row>
    <row r="226" spans="1:65" s="2" customFormat="1" ht="16.5" customHeight="1" x14ac:dyDescent="0.15">
      <c r="A226" s="35"/>
      <c r="B226" s="141"/>
      <c r="C226" s="172" t="s">
        <v>1392</v>
      </c>
      <c r="D226" s="172" t="s">
        <v>274</v>
      </c>
      <c r="E226" s="173" t="s">
        <v>3751</v>
      </c>
      <c r="F226" s="174" t="s">
        <v>3752</v>
      </c>
      <c r="G226" s="175" t="s">
        <v>319</v>
      </c>
      <c r="H226" s="176">
        <v>25</v>
      </c>
      <c r="I226" s="177"/>
      <c r="J226" s="176">
        <f t="shared" si="25"/>
        <v>0</v>
      </c>
      <c r="K226" s="178"/>
      <c r="L226" s="36"/>
      <c r="M226" s="179" t="s">
        <v>1</v>
      </c>
      <c r="N226" s="180" t="s">
        <v>41</v>
      </c>
      <c r="O226" s="61"/>
      <c r="P226" s="181">
        <f t="shared" si="26"/>
        <v>0</v>
      </c>
      <c r="Q226" s="181">
        <v>0</v>
      </c>
      <c r="R226" s="181">
        <f t="shared" si="27"/>
        <v>0</v>
      </c>
      <c r="S226" s="181">
        <v>0</v>
      </c>
      <c r="T226" s="182">
        <f t="shared" si="2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278</v>
      </c>
      <c r="AT226" s="183" t="s">
        <v>274</v>
      </c>
      <c r="AU226" s="183" t="s">
        <v>82</v>
      </c>
      <c r="AY226" s="18" t="s">
        <v>271</v>
      </c>
      <c r="BE226" s="105">
        <f t="shared" si="29"/>
        <v>0</v>
      </c>
      <c r="BF226" s="105">
        <f t="shared" si="30"/>
        <v>0</v>
      </c>
      <c r="BG226" s="105">
        <f t="shared" si="31"/>
        <v>0</v>
      </c>
      <c r="BH226" s="105">
        <f t="shared" si="32"/>
        <v>0</v>
      </c>
      <c r="BI226" s="105">
        <f t="shared" si="33"/>
        <v>0</v>
      </c>
      <c r="BJ226" s="18" t="s">
        <v>88</v>
      </c>
      <c r="BK226" s="105">
        <f t="shared" si="34"/>
        <v>0</v>
      </c>
      <c r="BL226" s="18" t="s">
        <v>278</v>
      </c>
      <c r="BM226" s="183" t="s">
        <v>1864</v>
      </c>
    </row>
    <row r="227" spans="1:65" s="2" customFormat="1" ht="16.5" customHeight="1" x14ac:dyDescent="0.15">
      <c r="A227" s="35"/>
      <c r="B227" s="141"/>
      <c r="C227" s="172" t="s">
        <v>1398</v>
      </c>
      <c r="D227" s="172" t="s">
        <v>274</v>
      </c>
      <c r="E227" s="173" t="s">
        <v>3753</v>
      </c>
      <c r="F227" s="174" t="s">
        <v>3754</v>
      </c>
      <c r="G227" s="175" t="s">
        <v>319</v>
      </c>
      <c r="H227" s="176">
        <v>50</v>
      </c>
      <c r="I227" s="177"/>
      <c r="J227" s="176">
        <f t="shared" si="25"/>
        <v>0</v>
      </c>
      <c r="K227" s="178"/>
      <c r="L227" s="36"/>
      <c r="M227" s="179" t="s">
        <v>1</v>
      </c>
      <c r="N227" s="180" t="s">
        <v>41</v>
      </c>
      <c r="O227" s="61"/>
      <c r="P227" s="181">
        <f t="shared" si="26"/>
        <v>0</v>
      </c>
      <c r="Q227" s="181">
        <v>0</v>
      </c>
      <c r="R227" s="181">
        <f t="shared" si="27"/>
        <v>0</v>
      </c>
      <c r="S227" s="181">
        <v>0</v>
      </c>
      <c r="T227" s="182">
        <f t="shared" si="2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278</v>
      </c>
      <c r="AT227" s="183" t="s">
        <v>274</v>
      </c>
      <c r="AU227" s="183" t="s">
        <v>82</v>
      </c>
      <c r="AY227" s="18" t="s">
        <v>271</v>
      </c>
      <c r="BE227" s="105">
        <f t="shared" si="29"/>
        <v>0</v>
      </c>
      <c r="BF227" s="105">
        <f t="shared" si="30"/>
        <v>0</v>
      </c>
      <c r="BG227" s="105">
        <f t="shared" si="31"/>
        <v>0</v>
      </c>
      <c r="BH227" s="105">
        <f t="shared" si="32"/>
        <v>0</v>
      </c>
      <c r="BI227" s="105">
        <f t="shared" si="33"/>
        <v>0</v>
      </c>
      <c r="BJ227" s="18" t="s">
        <v>88</v>
      </c>
      <c r="BK227" s="105">
        <f t="shared" si="34"/>
        <v>0</v>
      </c>
      <c r="BL227" s="18" t="s">
        <v>278</v>
      </c>
      <c r="BM227" s="183" t="s">
        <v>1874</v>
      </c>
    </row>
    <row r="228" spans="1:65" s="2" customFormat="1" ht="16.5" customHeight="1" x14ac:dyDescent="0.15">
      <c r="A228" s="35"/>
      <c r="B228" s="141"/>
      <c r="C228" s="172" t="s">
        <v>1401</v>
      </c>
      <c r="D228" s="172" t="s">
        <v>274</v>
      </c>
      <c r="E228" s="173" t="s">
        <v>3755</v>
      </c>
      <c r="F228" s="174" t="s">
        <v>3756</v>
      </c>
      <c r="G228" s="175" t="s">
        <v>319</v>
      </c>
      <c r="H228" s="176">
        <v>50</v>
      </c>
      <c r="I228" s="177"/>
      <c r="J228" s="176">
        <f t="shared" si="25"/>
        <v>0</v>
      </c>
      <c r="K228" s="178"/>
      <c r="L228" s="36"/>
      <c r="M228" s="179" t="s">
        <v>1</v>
      </c>
      <c r="N228" s="180" t="s">
        <v>41</v>
      </c>
      <c r="O228" s="61"/>
      <c r="P228" s="181">
        <f t="shared" si="26"/>
        <v>0</v>
      </c>
      <c r="Q228" s="181">
        <v>0</v>
      </c>
      <c r="R228" s="181">
        <f t="shared" si="27"/>
        <v>0</v>
      </c>
      <c r="S228" s="181">
        <v>0</v>
      </c>
      <c r="T228" s="182">
        <f t="shared" si="2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278</v>
      </c>
      <c r="AT228" s="183" t="s">
        <v>274</v>
      </c>
      <c r="AU228" s="183" t="s">
        <v>82</v>
      </c>
      <c r="AY228" s="18" t="s">
        <v>271</v>
      </c>
      <c r="BE228" s="105">
        <f t="shared" si="29"/>
        <v>0</v>
      </c>
      <c r="BF228" s="105">
        <f t="shared" si="30"/>
        <v>0</v>
      </c>
      <c r="BG228" s="105">
        <f t="shared" si="31"/>
        <v>0</v>
      </c>
      <c r="BH228" s="105">
        <f t="shared" si="32"/>
        <v>0</v>
      </c>
      <c r="BI228" s="105">
        <f t="shared" si="33"/>
        <v>0</v>
      </c>
      <c r="BJ228" s="18" t="s">
        <v>88</v>
      </c>
      <c r="BK228" s="105">
        <f t="shared" si="34"/>
        <v>0</v>
      </c>
      <c r="BL228" s="18" t="s">
        <v>278</v>
      </c>
      <c r="BM228" s="183" t="s">
        <v>1883</v>
      </c>
    </row>
    <row r="229" spans="1:65" s="2" customFormat="1" ht="16.5" customHeight="1" x14ac:dyDescent="0.15">
      <c r="A229" s="35"/>
      <c r="B229" s="141"/>
      <c r="C229" s="172" t="s">
        <v>1406</v>
      </c>
      <c r="D229" s="172" t="s">
        <v>274</v>
      </c>
      <c r="E229" s="173" t="s">
        <v>3757</v>
      </c>
      <c r="F229" s="174" t="s">
        <v>3758</v>
      </c>
      <c r="G229" s="175" t="s">
        <v>302</v>
      </c>
      <c r="H229" s="176">
        <v>1</v>
      </c>
      <c r="I229" s="177"/>
      <c r="J229" s="176">
        <f t="shared" si="25"/>
        <v>0</v>
      </c>
      <c r="K229" s="178"/>
      <c r="L229" s="36"/>
      <c r="M229" s="179" t="s">
        <v>1</v>
      </c>
      <c r="N229" s="180" t="s">
        <v>41</v>
      </c>
      <c r="O229" s="61"/>
      <c r="P229" s="181">
        <f t="shared" si="26"/>
        <v>0</v>
      </c>
      <c r="Q229" s="181">
        <v>0</v>
      </c>
      <c r="R229" s="181">
        <f t="shared" si="27"/>
        <v>0</v>
      </c>
      <c r="S229" s="181">
        <v>0</v>
      </c>
      <c r="T229" s="182">
        <f t="shared" si="2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278</v>
      </c>
      <c r="AT229" s="183" t="s">
        <v>274</v>
      </c>
      <c r="AU229" s="183" t="s">
        <v>82</v>
      </c>
      <c r="AY229" s="18" t="s">
        <v>271</v>
      </c>
      <c r="BE229" s="105">
        <f t="shared" si="29"/>
        <v>0</v>
      </c>
      <c r="BF229" s="105">
        <f t="shared" si="30"/>
        <v>0</v>
      </c>
      <c r="BG229" s="105">
        <f t="shared" si="31"/>
        <v>0</v>
      </c>
      <c r="BH229" s="105">
        <f t="shared" si="32"/>
        <v>0</v>
      </c>
      <c r="BI229" s="105">
        <f t="shared" si="33"/>
        <v>0</v>
      </c>
      <c r="BJ229" s="18" t="s">
        <v>88</v>
      </c>
      <c r="BK229" s="105">
        <f t="shared" si="34"/>
        <v>0</v>
      </c>
      <c r="BL229" s="18" t="s">
        <v>278</v>
      </c>
      <c r="BM229" s="183" t="s">
        <v>1891</v>
      </c>
    </row>
    <row r="230" spans="1:65" s="2" customFormat="1" ht="21.75" customHeight="1" x14ac:dyDescent="0.15">
      <c r="A230" s="35"/>
      <c r="B230" s="141"/>
      <c r="C230" s="172" t="s">
        <v>1411</v>
      </c>
      <c r="D230" s="172" t="s">
        <v>274</v>
      </c>
      <c r="E230" s="173" t="s">
        <v>3759</v>
      </c>
      <c r="F230" s="174" t="s">
        <v>3760</v>
      </c>
      <c r="G230" s="175" t="s">
        <v>302</v>
      </c>
      <c r="H230" s="176">
        <v>1</v>
      </c>
      <c r="I230" s="177"/>
      <c r="J230" s="176">
        <f t="shared" si="25"/>
        <v>0</v>
      </c>
      <c r="K230" s="178"/>
      <c r="L230" s="36"/>
      <c r="M230" s="179" t="s">
        <v>1</v>
      </c>
      <c r="N230" s="180" t="s">
        <v>41</v>
      </c>
      <c r="O230" s="61"/>
      <c r="P230" s="181">
        <f t="shared" si="26"/>
        <v>0</v>
      </c>
      <c r="Q230" s="181">
        <v>0</v>
      </c>
      <c r="R230" s="181">
        <f t="shared" si="27"/>
        <v>0</v>
      </c>
      <c r="S230" s="181">
        <v>0</v>
      </c>
      <c r="T230" s="182">
        <f t="shared" si="2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278</v>
      </c>
      <c r="AT230" s="183" t="s">
        <v>274</v>
      </c>
      <c r="AU230" s="183" t="s">
        <v>82</v>
      </c>
      <c r="AY230" s="18" t="s">
        <v>271</v>
      </c>
      <c r="BE230" s="105">
        <f t="shared" si="29"/>
        <v>0</v>
      </c>
      <c r="BF230" s="105">
        <f t="shared" si="30"/>
        <v>0</v>
      </c>
      <c r="BG230" s="105">
        <f t="shared" si="31"/>
        <v>0</v>
      </c>
      <c r="BH230" s="105">
        <f t="shared" si="32"/>
        <v>0</v>
      </c>
      <c r="BI230" s="105">
        <f t="shared" si="33"/>
        <v>0</v>
      </c>
      <c r="BJ230" s="18" t="s">
        <v>88</v>
      </c>
      <c r="BK230" s="105">
        <f t="shared" si="34"/>
        <v>0</v>
      </c>
      <c r="BL230" s="18" t="s">
        <v>278</v>
      </c>
      <c r="BM230" s="183" t="s">
        <v>1900</v>
      </c>
    </row>
    <row r="231" spans="1:65" s="2" customFormat="1" ht="16.5" customHeight="1" x14ac:dyDescent="0.15">
      <c r="A231" s="35"/>
      <c r="B231" s="141"/>
      <c r="C231" s="172" t="s">
        <v>1415</v>
      </c>
      <c r="D231" s="172" t="s">
        <v>274</v>
      </c>
      <c r="E231" s="173" t="s">
        <v>3761</v>
      </c>
      <c r="F231" s="174" t="s">
        <v>3762</v>
      </c>
      <c r="G231" s="175" t="s">
        <v>302</v>
      </c>
      <c r="H231" s="176">
        <v>1</v>
      </c>
      <c r="I231" s="177"/>
      <c r="J231" s="176">
        <f t="shared" si="25"/>
        <v>0</v>
      </c>
      <c r="K231" s="178"/>
      <c r="L231" s="36"/>
      <c r="M231" s="179" t="s">
        <v>1</v>
      </c>
      <c r="N231" s="180" t="s">
        <v>41</v>
      </c>
      <c r="O231" s="61"/>
      <c r="P231" s="181">
        <f t="shared" si="26"/>
        <v>0</v>
      </c>
      <c r="Q231" s="181">
        <v>0</v>
      </c>
      <c r="R231" s="181">
        <f t="shared" si="27"/>
        <v>0</v>
      </c>
      <c r="S231" s="181">
        <v>0</v>
      </c>
      <c r="T231" s="182">
        <f t="shared" si="2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278</v>
      </c>
      <c r="AT231" s="183" t="s">
        <v>274</v>
      </c>
      <c r="AU231" s="183" t="s">
        <v>82</v>
      </c>
      <c r="AY231" s="18" t="s">
        <v>271</v>
      </c>
      <c r="BE231" s="105">
        <f t="shared" si="29"/>
        <v>0</v>
      </c>
      <c r="BF231" s="105">
        <f t="shared" si="30"/>
        <v>0</v>
      </c>
      <c r="BG231" s="105">
        <f t="shared" si="31"/>
        <v>0</v>
      </c>
      <c r="BH231" s="105">
        <f t="shared" si="32"/>
        <v>0</v>
      </c>
      <c r="BI231" s="105">
        <f t="shared" si="33"/>
        <v>0</v>
      </c>
      <c r="BJ231" s="18" t="s">
        <v>88</v>
      </c>
      <c r="BK231" s="105">
        <f t="shared" si="34"/>
        <v>0</v>
      </c>
      <c r="BL231" s="18" t="s">
        <v>278</v>
      </c>
      <c r="BM231" s="183" t="s">
        <v>1908</v>
      </c>
    </row>
    <row r="232" spans="1:65" s="2" customFormat="1" ht="16.5" customHeight="1" x14ac:dyDescent="0.15">
      <c r="A232" s="35"/>
      <c r="B232" s="141"/>
      <c r="C232" s="172" t="s">
        <v>1417</v>
      </c>
      <c r="D232" s="172" t="s">
        <v>274</v>
      </c>
      <c r="E232" s="173" t="s">
        <v>3763</v>
      </c>
      <c r="F232" s="174" t="s">
        <v>3764</v>
      </c>
      <c r="G232" s="175" t="s">
        <v>302</v>
      </c>
      <c r="H232" s="176">
        <v>1</v>
      </c>
      <c r="I232" s="177"/>
      <c r="J232" s="176">
        <f t="shared" si="25"/>
        <v>0</v>
      </c>
      <c r="K232" s="178"/>
      <c r="L232" s="36"/>
      <c r="M232" s="179" t="s">
        <v>1</v>
      </c>
      <c r="N232" s="180" t="s">
        <v>41</v>
      </c>
      <c r="O232" s="61"/>
      <c r="P232" s="181">
        <f t="shared" si="26"/>
        <v>0</v>
      </c>
      <c r="Q232" s="181">
        <v>0</v>
      </c>
      <c r="R232" s="181">
        <f t="shared" si="27"/>
        <v>0</v>
      </c>
      <c r="S232" s="181">
        <v>0</v>
      </c>
      <c r="T232" s="182">
        <f t="shared" si="2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3" t="s">
        <v>278</v>
      </c>
      <c r="AT232" s="183" t="s">
        <v>274</v>
      </c>
      <c r="AU232" s="183" t="s">
        <v>82</v>
      </c>
      <c r="AY232" s="18" t="s">
        <v>271</v>
      </c>
      <c r="BE232" s="105">
        <f t="shared" si="29"/>
        <v>0</v>
      </c>
      <c r="BF232" s="105">
        <f t="shared" si="30"/>
        <v>0</v>
      </c>
      <c r="BG232" s="105">
        <f t="shared" si="31"/>
        <v>0</v>
      </c>
      <c r="BH232" s="105">
        <f t="shared" si="32"/>
        <v>0</v>
      </c>
      <c r="BI232" s="105">
        <f t="shared" si="33"/>
        <v>0</v>
      </c>
      <c r="BJ232" s="18" t="s">
        <v>88</v>
      </c>
      <c r="BK232" s="105">
        <f t="shared" si="34"/>
        <v>0</v>
      </c>
      <c r="BL232" s="18" t="s">
        <v>278</v>
      </c>
      <c r="BM232" s="183" t="s">
        <v>1916</v>
      </c>
    </row>
    <row r="233" spans="1:65" s="2" customFormat="1" ht="16.5" customHeight="1" x14ac:dyDescent="0.15">
      <c r="A233" s="35"/>
      <c r="B233" s="141"/>
      <c r="C233" s="172" t="s">
        <v>1424</v>
      </c>
      <c r="D233" s="172" t="s">
        <v>274</v>
      </c>
      <c r="E233" s="173" t="s">
        <v>3765</v>
      </c>
      <c r="F233" s="174" t="s">
        <v>3766</v>
      </c>
      <c r="G233" s="175" t="s">
        <v>302</v>
      </c>
      <c r="H233" s="176">
        <v>4</v>
      </c>
      <c r="I233" s="177"/>
      <c r="J233" s="176">
        <f t="shared" si="25"/>
        <v>0</v>
      </c>
      <c r="K233" s="178"/>
      <c r="L233" s="36"/>
      <c r="M233" s="179" t="s">
        <v>1</v>
      </c>
      <c r="N233" s="180" t="s">
        <v>41</v>
      </c>
      <c r="O233" s="61"/>
      <c r="P233" s="181">
        <f t="shared" si="26"/>
        <v>0</v>
      </c>
      <c r="Q233" s="181">
        <v>0</v>
      </c>
      <c r="R233" s="181">
        <f t="shared" si="27"/>
        <v>0</v>
      </c>
      <c r="S233" s="181">
        <v>0</v>
      </c>
      <c r="T233" s="182">
        <f t="shared" si="2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3" t="s">
        <v>278</v>
      </c>
      <c r="AT233" s="183" t="s">
        <v>274</v>
      </c>
      <c r="AU233" s="183" t="s">
        <v>82</v>
      </c>
      <c r="AY233" s="18" t="s">
        <v>271</v>
      </c>
      <c r="BE233" s="105">
        <f t="shared" si="29"/>
        <v>0</v>
      </c>
      <c r="BF233" s="105">
        <f t="shared" si="30"/>
        <v>0</v>
      </c>
      <c r="BG233" s="105">
        <f t="shared" si="31"/>
        <v>0</v>
      </c>
      <c r="BH233" s="105">
        <f t="shared" si="32"/>
        <v>0</v>
      </c>
      <c r="BI233" s="105">
        <f t="shared" si="33"/>
        <v>0</v>
      </c>
      <c r="BJ233" s="18" t="s">
        <v>88</v>
      </c>
      <c r="BK233" s="105">
        <f t="shared" si="34"/>
        <v>0</v>
      </c>
      <c r="BL233" s="18" t="s">
        <v>278</v>
      </c>
      <c r="BM233" s="183" t="s">
        <v>1927</v>
      </c>
    </row>
    <row r="234" spans="1:65" s="12" customFormat="1" ht="25.9" customHeight="1" x14ac:dyDescent="0.15">
      <c r="B234" s="159"/>
      <c r="D234" s="160" t="s">
        <v>74</v>
      </c>
      <c r="E234" s="161" t="s">
        <v>2869</v>
      </c>
      <c r="F234" s="161" t="s">
        <v>3767</v>
      </c>
      <c r="I234" s="162"/>
      <c r="J234" s="163">
        <f>BK234</f>
        <v>0</v>
      </c>
      <c r="L234" s="159"/>
      <c r="M234" s="164"/>
      <c r="N234" s="165"/>
      <c r="O234" s="165"/>
      <c r="P234" s="166">
        <f>SUM(P235:P244)</f>
        <v>0</v>
      </c>
      <c r="Q234" s="165"/>
      <c r="R234" s="166">
        <f>SUM(R235:R244)</f>
        <v>0</v>
      </c>
      <c r="S234" s="165"/>
      <c r="T234" s="167">
        <f>SUM(T235:T244)</f>
        <v>0</v>
      </c>
      <c r="AR234" s="160" t="s">
        <v>82</v>
      </c>
      <c r="AT234" s="168" t="s">
        <v>74</v>
      </c>
      <c r="AU234" s="168" t="s">
        <v>75</v>
      </c>
      <c r="AY234" s="160" t="s">
        <v>271</v>
      </c>
      <c r="BK234" s="169">
        <f>SUM(BK235:BK244)</f>
        <v>0</v>
      </c>
    </row>
    <row r="235" spans="1:65" s="2" customFormat="1" ht="55.5" customHeight="1" x14ac:dyDescent="0.15">
      <c r="A235" s="35"/>
      <c r="B235" s="141"/>
      <c r="C235" s="172" t="s">
        <v>1433</v>
      </c>
      <c r="D235" s="172" t="s">
        <v>274</v>
      </c>
      <c r="E235" s="173" t="s">
        <v>5672</v>
      </c>
      <c r="F235" s="174" t="s">
        <v>3769</v>
      </c>
      <c r="G235" s="175" t="s">
        <v>302</v>
      </c>
      <c r="H235" s="176">
        <v>1</v>
      </c>
      <c r="I235" s="177"/>
      <c r="J235" s="176">
        <f>ROUND(I235*H235,2)</f>
        <v>0</v>
      </c>
      <c r="K235" s="178"/>
      <c r="L235" s="36"/>
      <c r="M235" s="179" t="s">
        <v>1</v>
      </c>
      <c r="N235" s="180" t="s">
        <v>41</v>
      </c>
      <c r="O235" s="61"/>
      <c r="P235" s="181">
        <f>O235*H235</f>
        <v>0</v>
      </c>
      <c r="Q235" s="181">
        <v>0</v>
      </c>
      <c r="R235" s="181">
        <f>Q235*H235</f>
        <v>0</v>
      </c>
      <c r="S235" s="181">
        <v>0</v>
      </c>
      <c r="T235" s="18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3" t="s">
        <v>278</v>
      </c>
      <c r="AT235" s="183" t="s">
        <v>274</v>
      </c>
      <c r="AU235" s="183" t="s">
        <v>82</v>
      </c>
      <c r="AY235" s="18" t="s">
        <v>271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88</v>
      </c>
      <c r="BK235" s="105">
        <f>ROUND(I235*H235,2)</f>
        <v>0</v>
      </c>
      <c r="BL235" s="18" t="s">
        <v>278</v>
      </c>
      <c r="BM235" s="183" t="s">
        <v>1940</v>
      </c>
    </row>
    <row r="236" spans="1:65" s="2" customFormat="1" ht="66.75" customHeight="1" x14ac:dyDescent="0.15">
      <c r="A236" s="35"/>
      <c r="B236" s="141"/>
      <c r="C236" s="172" t="s">
        <v>1438</v>
      </c>
      <c r="D236" s="172" t="s">
        <v>274</v>
      </c>
      <c r="E236" s="173" t="s">
        <v>3770</v>
      </c>
      <c r="F236" s="174" t="s">
        <v>3771</v>
      </c>
      <c r="G236" s="175" t="s">
        <v>302</v>
      </c>
      <c r="H236" s="176">
        <v>1</v>
      </c>
      <c r="I236" s="177"/>
      <c r="J236" s="176">
        <f>ROUND(I236*H236,2)</f>
        <v>0</v>
      </c>
      <c r="K236" s="178"/>
      <c r="L236" s="36"/>
      <c r="M236" s="179" t="s">
        <v>1</v>
      </c>
      <c r="N236" s="180" t="s">
        <v>41</v>
      </c>
      <c r="O236" s="61"/>
      <c r="P236" s="181">
        <f>O236*H236</f>
        <v>0</v>
      </c>
      <c r="Q236" s="181">
        <v>0</v>
      </c>
      <c r="R236" s="181">
        <f>Q236*H236</f>
        <v>0</v>
      </c>
      <c r="S236" s="181">
        <v>0</v>
      </c>
      <c r="T236" s="18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3" t="s">
        <v>278</v>
      </c>
      <c r="AT236" s="183" t="s">
        <v>274</v>
      </c>
      <c r="AU236" s="183" t="s">
        <v>82</v>
      </c>
      <c r="AY236" s="18" t="s">
        <v>271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88</v>
      </c>
      <c r="BK236" s="105">
        <f>ROUND(I236*H236,2)</f>
        <v>0</v>
      </c>
      <c r="BL236" s="18" t="s">
        <v>278</v>
      </c>
      <c r="BM236" s="183" t="s">
        <v>1952</v>
      </c>
    </row>
    <row r="237" spans="1:65" s="2" customFormat="1" ht="66.75" customHeight="1" x14ac:dyDescent="0.15">
      <c r="A237" s="35"/>
      <c r="B237" s="141"/>
      <c r="C237" s="172" t="s">
        <v>1442</v>
      </c>
      <c r="D237" s="172" t="s">
        <v>274</v>
      </c>
      <c r="E237" s="173" t="s">
        <v>3772</v>
      </c>
      <c r="F237" s="174" t="s">
        <v>3773</v>
      </c>
      <c r="G237" s="175" t="s">
        <v>302</v>
      </c>
      <c r="H237" s="176">
        <v>1</v>
      </c>
      <c r="I237" s="177"/>
      <c r="J237" s="176">
        <f>ROUND(I237*H237,2)</f>
        <v>0</v>
      </c>
      <c r="K237" s="178"/>
      <c r="L237" s="36"/>
      <c r="M237" s="179" t="s">
        <v>1</v>
      </c>
      <c r="N237" s="180" t="s">
        <v>41</v>
      </c>
      <c r="O237" s="61"/>
      <c r="P237" s="181">
        <f>O237*H237</f>
        <v>0</v>
      </c>
      <c r="Q237" s="181">
        <v>0</v>
      </c>
      <c r="R237" s="181">
        <f>Q237*H237</f>
        <v>0</v>
      </c>
      <c r="S237" s="181">
        <v>0</v>
      </c>
      <c r="T237" s="18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278</v>
      </c>
      <c r="AT237" s="183" t="s">
        <v>274</v>
      </c>
      <c r="AU237" s="183" t="s">
        <v>82</v>
      </c>
      <c r="AY237" s="18" t="s">
        <v>271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88</v>
      </c>
      <c r="BK237" s="105">
        <f>ROUND(I237*H237,2)</f>
        <v>0</v>
      </c>
      <c r="BL237" s="18" t="s">
        <v>278</v>
      </c>
      <c r="BM237" s="183" t="s">
        <v>1964</v>
      </c>
    </row>
    <row r="238" spans="1:65" s="2" customFormat="1" ht="66.75" customHeight="1" x14ac:dyDescent="0.15">
      <c r="A238" s="35"/>
      <c r="B238" s="141"/>
      <c r="C238" s="172" t="s">
        <v>463</v>
      </c>
      <c r="D238" s="172" t="s">
        <v>274</v>
      </c>
      <c r="E238" s="173" t="s">
        <v>3774</v>
      </c>
      <c r="F238" s="174" t="s">
        <v>3775</v>
      </c>
      <c r="G238" s="175" t="s">
        <v>302</v>
      </c>
      <c r="H238" s="176">
        <v>1</v>
      </c>
      <c r="I238" s="177"/>
      <c r="J238" s="176">
        <f>ROUND(I238*H238,2)</f>
        <v>0</v>
      </c>
      <c r="K238" s="178"/>
      <c r="L238" s="36"/>
      <c r="M238" s="179" t="s">
        <v>1</v>
      </c>
      <c r="N238" s="180" t="s">
        <v>41</v>
      </c>
      <c r="O238" s="61"/>
      <c r="P238" s="181">
        <f>O238*H238</f>
        <v>0</v>
      </c>
      <c r="Q238" s="181">
        <v>0</v>
      </c>
      <c r="R238" s="181">
        <f>Q238*H238</f>
        <v>0</v>
      </c>
      <c r="S238" s="181">
        <v>0</v>
      </c>
      <c r="T238" s="18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3" t="s">
        <v>278</v>
      </c>
      <c r="AT238" s="183" t="s">
        <v>274</v>
      </c>
      <c r="AU238" s="183" t="s">
        <v>82</v>
      </c>
      <c r="AY238" s="18" t="s">
        <v>271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88</v>
      </c>
      <c r="BK238" s="105">
        <f>ROUND(I238*H238,2)</f>
        <v>0</v>
      </c>
      <c r="BL238" s="18" t="s">
        <v>278</v>
      </c>
      <c r="BM238" s="183" t="s">
        <v>1975</v>
      </c>
    </row>
    <row r="239" spans="1:65" s="2" customFormat="1" ht="66.75" customHeight="1" x14ac:dyDescent="0.15">
      <c r="A239" s="35"/>
      <c r="B239" s="141"/>
      <c r="C239" s="172" t="s">
        <v>1449</v>
      </c>
      <c r="D239" s="246" t="s">
        <v>274</v>
      </c>
      <c r="E239" s="173" t="s">
        <v>5673</v>
      </c>
      <c r="F239" s="174" t="s">
        <v>3777</v>
      </c>
      <c r="G239" s="175" t="s">
        <v>302</v>
      </c>
      <c r="H239" s="176">
        <v>1</v>
      </c>
      <c r="I239" s="177"/>
      <c r="J239" s="176">
        <f>ROUND(I239*H239,2)</f>
        <v>0</v>
      </c>
      <c r="K239" s="178"/>
      <c r="L239" s="36"/>
      <c r="M239" s="179" t="s">
        <v>1</v>
      </c>
      <c r="N239" s="180" t="s">
        <v>41</v>
      </c>
      <c r="O239" s="61"/>
      <c r="P239" s="181">
        <f>O239*H239</f>
        <v>0</v>
      </c>
      <c r="Q239" s="181">
        <v>0</v>
      </c>
      <c r="R239" s="181">
        <f>Q239*H239</f>
        <v>0</v>
      </c>
      <c r="S239" s="181">
        <v>0</v>
      </c>
      <c r="T239" s="18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3" t="s">
        <v>278</v>
      </c>
      <c r="AT239" s="183" t="s">
        <v>274</v>
      </c>
      <c r="AU239" s="183" t="s">
        <v>82</v>
      </c>
      <c r="AY239" s="18" t="s">
        <v>271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88</v>
      </c>
      <c r="BK239" s="105">
        <f>ROUND(I239*H239,2)</f>
        <v>0</v>
      </c>
      <c r="BL239" s="18" t="s">
        <v>278</v>
      </c>
      <c r="BM239" s="183" t="s">
        <v>1985</v>
      </c>
    </row>
    <row r="240" spans="1:65" s="2" customFormat="1" ht="16.5" x14ac:dyDescent="0.1">
      <c r="A240" s="35"/>
      <c r="B240" s="36"/>
      <c r="C240" s="35"/>
      <c r="D240" s="185" t="s">
        <v>1142</v>
      </c>
      <c r="E240" s="35"/>
      <c r="F240" s="235" t="s">
        <v>1143</v>
      </c>
      <c r="G240" s="35"/>
      <c r="H240" s="35"/>
      <c r="I240" s="142"/>
      <c r="J240" s="35"/>
      <c r="K240" s="35"/>
      <c r="L240" s="36"/>
      <c r="M240" s="236"/>
      <c r="N240" s="237"/>
      <c r="O240" s="61"/>
      <c r="P240" s="61"/>
      <c r="Q240" s="61"/>
      <c r="R240" s="61"/>
      <c r="S240" s="61"/>
      <c r="T240" s="62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8" t="s">
        <v>1142</v>
      </c>
      <c r="AU240" s="18" t="s">
        <v>82</v>
      </c>
    </row>
    <row r="241" spans="1:65" s="2" customFormat="1" ht="66.75" customHeight="1" x14ac:dyDescent="0.15">
      <c r="A241" s="35"/>
      <c r="B241" s="141"/>
      <c r="C241" s="172" t="s">
        <v>1453</v>
      </c>
      <c r="D241" s="246" t="s">
        <v>274</v>
      </c>
      <c r="E241" s="173" t="s">
        <v>5674</v>
      </c>
      <c r="F241" s="174" t="s">
        <v>5675</v>
      </c>
      <c r="G241" s="175" t="s">
        <v>302</v>
      </c>
      <c r="H241" s="176">
        <v>1</v>
      </c>
      <c r="I241" s="177"/>
      <c r="J241" s="176">
        <f>ROUND(I241*H241,2)</f>
        <v>0</v>
      </c>
      <c r="K241" s="178"/>
      <c r="L241" s="36"/>
      <c r="M241" s="179" t="s">
        <v>1</v>
      </c>
      <c r="N241" s="180" t="s">
        <v>41</v>
      </c>
      <c r="O241" s="61"/>
      <c r="P241" s="181">
        <f>O241*H241</f>
        <v>0</v>
      </c>
      <c r="Q241" s="181">
        <v>0</v>
      </c>
      <c r="R241" s="181">
        <f>Q241*H241</f>
        <v>0</v>
      </c>
      <c r="S241" s="181">
        <v>0</v>
      </c>
      <c r="T241" s="18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278</v>
      </c>
      <c r="AT241" s="183" t="s">
        <v>274</v>
      </c>
      <c r="AU241" s="183" t="s">
        <v>82</v>
      </c>
      <c r="AY241" s="18" t="s">
        <v>271</v>
      </c>
      <c r="BE241" s="105">
        <f>IF(N241="základná",J241,0)</f>
        <v>0</v>
      </c>
      <c r="BF241" s="105">
        <f>IF(N241="znížená",J241,0)</f>
        <v>0</v>
      </c>
      <c r="BG241" s="105">
        <f>IF(N241="zákl. prenesená",J241,0)</f>
        <v>0</v>
      </c>
      <c r="BH241" s="105">
        <f>IF(N241="zníž. prenesená",J241,0)</f>
        <v>0</v>
      </c>
      <c r="BI241" s="105">
        <f>IF(N241="nulová",J241,0)</f>
        <v>0</v>
      </c>
      <c r="BJ241" s="18" t="s">
        <v>88</v>
      </c>
      <c r="BK241" s="105">
        <f>ROUND(I241*H241,2)</f>
        <v>0</v>
      </c>
      <c r="BL241" s="18" t="s">
        <v>278</v>
      </c>
      <c r="BM241" s="183" t="s">
        <v>1995</v>
      </c>
    </row>
    <row r="242" spans="1:65" s="2" customFormat="1" ht="16.5" x14ac:dyDescent="0.1">
      <c r="A242" s="35"/>
      <c r="B242" s="36"/>
      <c r="C242" s="35"/>
      <c r="D242" s="185" t="s">
        <v>1142</v>
      </c>
      <c r="E242" s="35"/>
      <c r="F242" s="235" t="s">
        <v>1143</v>
      </c>
      <c r="G242" s="35"/>
      <c r="H242" s="35"/>
      <c r="I242" s="142"/>
      <c r="J242" s="35"/>
      <c r="K242" s="35"/>
      <c r="L242" s="36"/>
      <c r="M242" s="236"/>
      <c r="N242" s="237"/>
      <c r="O242" s="61"/>
      <c r="P242" s="61"/>
      <c r="Q242" s="61"/>
      <c r="R242" s="61"/>
      <c r="S242" s="61"/>
      <c r="T242" s="62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T242" s="18" t="s">
        <v>1142</v>
      </c>
      <c r="AU242" s="18" t="s">
        <v>82</v>
      </c>
    </row>
    <row r="243" spans="1:65" s="2" customFormat="1" ht="66.75" customHeight="1" x14ac:dyDescent="0.15">
      <c r="A243" s="35"/>
      <c r="B243" s="141"/>
      <c r="C243" s="172" t="s">
        <v>1457</v>
      </c>
      <c r="D243" s="172" t="s">
        <v>274</v>
      </c>
      <c r="E243" s="173" t="s">
        <v>5676</v>
      </c>
      <c r="F243" s="174" t="s">
        <v>5677</v>
      </c>
      <c r="G243" s="175" t="s">
        <v>302</v>
      </c>
      <c r="H243" s="176">
        <v>1</v>
      </c>
      <c r="I243" s="177"/>
      <c r="J243" s="176">
        <f>ROUND(I243*H243,2)</f>
        <v>0</v>
      </c>
      <c r="K243" s="178"/>
      <c r="L243" s="36"/>
      <c r="M243" s="179" t="s">
        <v>1</v>
      </c>
      <c r="N243" s="180" t="s">
        <v>41</v>
      </c>
      <c r="O243" s="61"/>
      <c r="P243" s="181">
        <f>O243*H243</f>
        <v>0</v>
      </c>
      <c r="Q243" s="181">
        <v>0</v>
      </c>
      <c r="R243" s="181">
        <f>Q243*H243</f>
        <v>0</v>
      </c>
      <c r="S243" s="181">
        <v>0</v>
      </c>
      <c r="T243" s="18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278</v>
      </c>
      <c r="AT243" s="183" t="s">
        <v>274</v>
      </c>
      <c r="AU243" s="183" t="s">
        <v>82</v>
      </c>
      <c r="AY243" s="18" t="s">
        <v>271</v>
      </c>
      <c r="BE243" s="105">
        <f>IF(N243="základná",J243,0)</f>
        <v>0</v>
      </c>
      <c r="BF243" s="105">
        <f>IF(N243="znížená",J243,0)</f>
        <v>0</v>
      </c>
      <c r="BG243" s="105">
        <f>IF(N243="zákl. prenesená",J243,0)</f>
        <v>0</v>
      </c>
      <c r="BH243" s="105">
        <f>IF(N243="zníž. prenesená",J243,0)</f>
        <v>0</v>
      </c>
      <c r="BI243" s="105">
        <f>IF(N243="nulová",J243,0)</f>
        <v>0</v>
      </c>
      <c r="BJ243" s="18" t="s">
        <v>88</v>
      </c>
      <c r="BK243" s="105">
        <f>ROUND(I243*H243,2)</f>
        <v>0</v>
      </c>
      <c r="BL243" s="18" t="s">
        <v>278</v>
      </c>
      <c r="BM243" s="183" t="s">
        <v>2005</v>
      </c>
    </row>
    <row r="244" spans="1:65" s="2" customFormat="1" ht="16.5" customHeight="1" x14ac:dyDescent="0.15">
      <c r="A244" s="35"/>
      <c r="B244" s="141"/>
      <c r="C244" s="172" t="s">
        <v>1465</v>
      </c>
      <c r="D244" s="172" t="s">
        <v>274</v>
      </c>
      <c r="E244" s="173" t="s">
        <v>3780</v>
      </c>
      <c r="F244" s="174" t="s">
        <v>3781</v>
      </c>
      <c r="G244" s="175" t="s">
        <v>319</v>
      </c>
      <c r="H244" s="176">
        <v>4</v>
      </c>
      <c r="I244" s="177"/>
      <c r="J244" s="176">
        <f>ROUND(I244*H244,2)</f>
        <v>0</v>
      </c>
      <c r="K244" s="178"/>
      <c r="L244" s="36"/>
      <c r="M244" s="179" t="s">
        <v>1</v>
      </c>
      <c r="N244" s="180" t="s">
        <v>41</v>
      </c>
      <c r="O244" s="61"/>
      <c r="P244" s="181">
        <f>O244*H244</f>
        <v>0</v>
      </c>
      <c r="Q244" s="181">
        <v>0</v>
      </c>
      <c r="R244" s="181">
        <f>Q244*H244</f>
        <v>0</v>
      </c>
      <c r="S244" s="181">
        <v>0</v>
      </c>
      <c r="T244" s="18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278</v>
      </c>
      <c r="AT244" s="183" t="s">
        <v>274</v>
      </c>
      <c r="AU244" s="183" t="s">
        <v>82</v>
      </c>
      <c r="AY244" s="18" t="s">
        <v>271</v>
      </c>
      <c r="BE244" s="105">
        <f>IF(N244="základná",J244,0)</f>
        <v>0</v>
      </c>
      <c r="BF244" s="105">
        <f>IF(N244="znížená",J244,0)</f>
        <v>0</v>
      </c>
      <c r="BG244" s="105">
        <f>IF(N244="zákl. prenesená",J244,0)</f>
        <v>0</v>
      </c>
      <c r="BH244" s="105">
        <f>IF(N244="zníž. prenesená",J244,0)</f>
        <v>0</v>
      </c>
      <c r="BI244" s="105">
        <f>IF(N244="nulová",J244,0)</f>
        <v>0</v>
      </c>
      <c r="BJ244" s="18" t="s">
        <v>88</v>
      </c>
      <c r="BK244" s="105">
        <f>ROUND(I244*H244,2)</f>
        <v>0</v>
      </c>
      <c r="BL244" s="18" t="s">
        <v>278</v>
      </c>
      <c r="BM244" s="183" t="s">
        <v>2013</v>
      </c>
    </row>
    <row r="245" spans="1:65" s="12" customFormat="1" ht="25.9" customHeight="1" x14ac:dyDescent="0.15">
      <c r="B245" s="159"/>
      <c r="D245" s="160" t="s">
        <v>74</v>
      </c>
      <c r="E245" s="161" t="s">
        <v>2883</v>
      </c>
      <c r="F245" s="161" t="s">
        <v>575</v>
      </c>
      <c r="I245" s="162"/>
      <c r="J245" s="163">
        <f>BK245</f>
        <v>0</v>
      </c>
      <c r="L245" s="159"/>
      <c r="M245" s="164"/>
      <c r="N245" s="165"/>
      <c r="O245" s="165"/>
      <c r="P245" s="166">
        <f>SUM(P246:P250)</f>
        <v>0</v>
      </c>
      <c r="Q245" s="165"/>
      <c r="R245" s="166">
        <f>SUM(R246:R250)</f>
        <v>0</v>
      </c>
      <c r="S245" s="165"/>
      <c r="T245" s="167">
        <f>SUM(T246:T250)</f>
        <v>0</v>
      </c>
      <c r="AR245" s="160" t="s">
        <v>82</v>
      </c>
      <c r="AT245" s="168" t="s">
        <v>74</v>
      </c>
      <c r="AU245" s="168" t="s">
        <v>75</v>
      </c>
      <c r="AY245" s="160" t="s">
        <v>271</v>
      </c>
      <c r="BK245" s="169">
        <f>SUM(BK246:BK250)</f>
        <v>0</v>
      </c>
    </row>
    <row r="246" spans="1:65" s="2" customFormat="1" ht="33" customHeight="1" x14ac:dyDescent="0.15">
      <c r="A246" s="35"/>
      <c r="B246" s="141"/>
      <c r="C246" s="172" t="s">
        <v>1469</v>
      </c>
      <c r="D246" s="172" t="s">
        <v>274</v>
      </c>
      <c r="E246" s="173" t="s">
        <v>3782</v>
      </c>
      <c r="F246" s="174" t="s">
        <v>3783</v>
      </c>
      <c r="G246" s="175" t="s">
        <v>277</v>
      </c>
      <c r="H246" s="176">
        <v>60</v>
      </c>
      <c r="I246" s="177"/>
      <c r="J246" s="176">
        <f>ROUND(I246*H246,2)</f>
        <v>0</v>
      </c>
      <c r="K246" s="178"/>
      <c r="L246" s="36"/>
      <c r="M246" s="179" t="s">
        <v>1</v>
      </c>
      <c r="N246" s="180" t="s">
        <v>41</v>
      </c>
      <c r="O246" s="61"/>
      <c r="P246" s="181">
        <f>O246*H246</f>
        <v>0</v>
      </c>
      <c r="Q246" s="181">
        <v>0</v>
      </c>
      <c r="R246" s="181">
        <f>Q246*H246</f>
        <v>0</v>
      </c>
      <c r="S246" s="181">
        <v>0</v>
      </c>
      <c r="T246" s="18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278</v>
      </c>
      <c r="AT246" s="183" t="s">
        <v>274</v>
      </c>
      <c r="AU246" s="183" t="s">
        <v>82</v>
      </c>
      <c r="AY246" s="18" t="s">
        <v>271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88</v>
      </c>
      <c r="BK246" s="105">
        <f>ROUND(I246*H246,2)</f>
        <v>0</v>
      </c>
      <c r="BL246" s="18" t="s">
        <v>278</v>
      </c>
      <c r="BM246" s="183" t="s">
        <v>2021</v>
      </c>
    </row>
    <row r="247" spans="1:65" s="2" customFormat="1" ht="21.75" customHeight="1" x14ac:dyDescent="0.15">
      <c r="A247" s="35"/>
      <c r="B247" s="141"/>
      <c r="C247" s="172" t="s">
        <v>1473</v>
      </c>
      <c r="D247" s="172" t="s">
        <v>274</v>
      </c>
      <c r="E247" s="173" t="s">
        <v>3784</v>
      </c>
      <c r="F247" s="174" t="s">
        <v>3785</v>
      </c>
      <c r="G247" s="175" t="s">
        <v>319</v>
      </c>
      <c r="H247" s="176">
        <v>180</v>
      </c>
      <c r="I247" s="177"/>
      <c r="J247" s="176">
        <f>ROUND(I247*H247,2)</f>
        <v>0</v>
      </c>
      <c r="K247" s="178"/>
      <c r="L247" s="36"/>
      <c r="M247" s="179" t="s">
        <v>1</v>
      </c>
      <c r="N247" s="180" t="s">
        <v>41</v>
      </c>
      <c r="O247" s="61"/>
      <c r="P247" s="181">
        <f>O247*H247</f>
        <v>0</v>
      </c>
      <c r="Q247" s="181">
        <v>0</v>
      </c>
      <c r="R247" s="181">
        <f>Q247*H247</f>
        <v>0</v>
      </c>
      <c r="S247" s="181">
        <v>0</v>
      </c>
      <c r="T247" s="18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278</v>
      </c>
      <c r="AT247" s="183" t="s">
        <v>274</v>
      </c>
      <c r="AU247" s="183" t="s">
        <v>82</v>
      </c>
      <c r="AY247" s="18" t="s">
        <v>271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88</v>
      </c>
      <c r="BK247" s="105">
        <f>ROUND(I247*H247,2)</f>
        <v>0</v>
      </c>
      <c r="BL247" s="18" t="s">
        <v>278</v>
      </c>
      <c r="BM247" s="183" t="s">
        <v>2032</v>
      </c>
    </row>
    <row r="248" spans="1:65" s="2" customFormat="1" ht="55.5" customHeight="1" x14ac:dyDescent="0.15">
      <c r="A248" s="35"/>
      <c r="B248" s="141"/>
      <c r="C248" s="172" t="s">
        <v>1478</v>
      </c>
      <c r="D248" s="172" t="s">
        <v>274</v>
      </c>
      <c r="E248" s="173" t="s">
        <v>3786</v>
      </c>
      <c r="F248" s="174" t="s">
        <v>3787</v>
      </c>
      <c r="G248" s="175" t="s">
        <v>319</v>
      </c>
      <c r="H248" s="176">
        <v>40</v>
      </c>
      <c r="I248" s="177"/>
      <c r="J248" s="176">
        <f>ROUND(I248*H248,2)</f>
        <v>0</v>
      </c>
      <c r="K248" s="178"/>
      <c r="L248" s="36"/>
      <c r="M248" s="179" t="s">
        <v>1</v>
      </c>
      <c r="N248" s="180" t="s">
        <v>41</v>
      </c>
      <c r="O248" s="61"/>
      <c r="P248" s="181">
        <f>O248*H248</f>
        <v>0</v>
      </c>
      <c r="Q248" s="181">
        <v>0</v>
      </c>
      <c r="R248" s="181">
        <f>Q248*H248</f>
        <v>0</v>
      </c>
      <c r="S248" s="181">
        <v>0</v>
      </c>
      <c r="T248" s="18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278</v>
      </c>
      <c r="AT248" s="183" t="s">
        <v>274</v>
      </c>
      <c r="AU248" s="183" t="s">
        <v>82</v>
      </c>
      <c r="AY248" s="18" t="s">
        <v>271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88</v>
      </c>
      <c r="BK248" s="105">
        <f>ROUND(I248*H248,2)</f>
        <v>0</v>
      </c>
      <c r="BL248" s="18" t="s">
        <v>278</v>
      </c>
      <c r="BM248" s="183" t="s">
        <v>2048</v>
      </c>
    </row>
    <row r="249" spans="1:65" s="2" customFormat="1" ht="33" customHeight="1" x14ac:dyDescent="0.15">
      <c r="A249" s="35"/>
      <c r="B249" s="141"/>
      <c r="C249" s="172" t="s">
        <v>1483</v>
      </c>
      <c r="D249" s="172" t="s">
        <v>274</v>
      </c>
      <c r="E249" s="173" t="s">
        <v>3788</v>
      </c>
      <c r="F249" s="174" t="s">
        <v>3789</v>
      </c>
      <c r="G249" s="175" t="s">
        <v>319</v>
      </c>
      <c r="H249" s="176">
        <v>180</v>
      </c>
      <c r="I249" s="177"/>
      <c r="J249" s="176">
        <f>ROUND(I249*H249,2)</f>
        <v>0</v>
      </c>
      <c r="K249" s="178"/>
      <c r="L249" s="36"/>
      <c r="M249" s="179" t="s">
        <v>1</v>
      </c>
      <c r="N249" s="180" t="s">
        <v>41</v>
      </c>
      <c r="O249" s="61"/>
      <c r="P249" s="181">
        <f>O249*H249</f>
        <v>0</v>
      </c>
      <c r="Q249" s="181">
        <v>0</v>
      </c>
      <c r="R249" s="181">
        <f>Q249*H249</f>
        <v>0</v>
      </c>
      <c r="S249" s="181">
        <v>0</v>
      </c>
      <c r="T249" s="182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3" t="s">
        <v>278</v>
      </c>
      <c r="AT249" s="183" t="s">
        <v>274</v>
      </c>
      <c r="AU249" s="183" t="s">
        <v>82</v>
      </c>
      <c r="AY249" s="18" t="s">
        <v>271</v>
      </c>
      <c r="BE249" s="105">
        <f>IF(N249="základná",J249,0)</f>
        <v>0</v>
      </c>
      <c r="BF249" s="105">
        <f>IF(N249="znížená",J249,0)</f>
        <v>0</v>
      </c>
      <c r="BG249" s="105">
        <f>IF(N249="zákl. prenesená",J249,0)</f>
        <v>0</v>
      </c>
      <c r="BH249" s="105">
        <f>IF(N249="zníž. prenesená",J249,0)</f>
        <v>0</v>
      </c>
      <c r="BI249" s="105">
        <f>IF(N249="nulová",J249,0)</f>
        <v>0</v>
      </c>
      <c r="BJ249" s="18" t="s">
        <v>88</v>
      </c>
      <c r="BK249" s="105">
        <f>ROUND(I249*H249,2)</f>
        <v>0</v>
      </c>
      <c r="BL249" s="18" t="s">
        <v>278</v>
      </c>
      <c r="BM249" s="183" t="s">
        <v>2056</v>
      </c>
    </row>
    <row r="250" spans="1:65" s="2" customFormat="1" ht="16.5" customHeight="1" x14ac:dyDescent="0.15">
      <c r="A250" s="35"/>
      <c r="B250" s="141"/>
      <c r="C250" s="172" t="s">
        <v>1491</v>
      </c>
      <c r="D250" s="172" t="s">
        <v>274</v>
      </c>
      <c r="E250" s="173" t="s">
        <v>3790</v>
      </c>
      <c r="F250" s="174" t="s">
        <v>3791</v>
      </c>
      <c r="G250" s="175" t="s">
        <v>1375</v>
      </c>
      <c r="H250" s="176">
        <v>10</v>
      </c>
      <c r="I250" s="177"/>
      <c r="J250" s="176">
        <f>ROUND(I250*H250,2)</f>
        <v>0</v>
      </c>
      <c r="K250" s="178"/>
      <c r="L250" s="36"/>
      <c r="M250" s="179" t="s">
        <v>1</v>
      </c>
      <c r="N250" s="180" t="s">
        <v>41</v>
      </c>
      <c r="O250" s="61"/>
      <c r="P250" s="181">
        <f>O250*H250</f>
        <v>0</v>
      </c>
      <c r="Q250" s="181">
        <v>0</v>
      </c>
      <c r="R250" s="181">
        <f>Q250*H250</f>
        <v>0</v>
      </c>
      <c r="S250" s="181">
        <v>0</v>
      </c>
      <c r="T250" s="18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278</v>
      </c>
      <c r="AT250" s="183" t="s">
        <v>274</v>
      </c>
      <c r="AU250" s="183" t="s">
        <v>82</v>
      </c>
      <c r="AY250" s="18" t="s">
        <v>271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88</v>
      </c>
      <c r="BK250" s="105">
        <f>ROUND(I250*H250,2)</f>
        <v>0</v>
      </c>
      <c r="BL250" s="18" t="s">
        <v>278</v>
      </c>
      <c r="BM250" s="183" t="s">
        <v>2063</v>
      </c>
    </row>
    <row r="251" spans="1:65" s="12" customFormat="1" ht="25.9" customHeight="1" x14ac:dyDescent="0.15">
      <c r="B251" s="159"/>
      <c r="D251" s="160" t="s">
        <v>74</v>
      </c>
      <c r="E251" s="161" t="s">
        <v>2899</v>
      </c>
      <c r="F251" s="161" t="s">
        <v>3792</v>
      </c>
      <c r="I251" s="162"/>
      <c r="J251" s="163">
        <f>BK251</f>
        <v>0</v>
      </c>
      <c r="L251" s="159"/>
      <c r="M251" s="164"/>
      <c r="N251" s="165"/>
      <c r="O251" s="165"/>
      <c r="P251" s="166">
        <f>SUM(P252:P276)</f>
        <v>0</v>
      </c>
      <c r="Q251" s="165"/>
      <c r="R251" s="166">
        <f>SUM(R252:R276)</f>
        <v>0</v>
      </c>
      <c r="S251" s="165"/>
      <c r="T251" s="167">
        <f>SUM(T252:T276)</f>
        <v>0</v>
      </c>
      <c r="AR251" s="160" t="s">
        <v>82</v>
      </c>
      <c r="AT251" s="168" t="s">
        <v>74</v>
      </c>
      <c r="AU251" s="168" t="s">
        <v>75</v>
      </c>
      <c r="AY251" s="160" t="s">
        <v>271</v>
      </c>
      <c r="BK251" s="169">
        <f>SUM(BK252:BK276)</f>
        <v>0</v>
      </c>
    </row>
    <row r="252" spans="1:65" s="2" customFormat="1" ht="33" customHeight="1" x14ac:dyDescent="0.15">
      <c r="A252" s="35"/>
      <c r="B252" s="141"/>
      <c r="C252" s="172" t="s">
        <v>1496</v>
      </c>
      <c r="D252" s="172" t="s">
        <v>274</v>
      </c>
      <c r="E252" s="173" t="s">
        <v>3793</v>
      </c>
      <c r="F252" s="174" t="s">
        <v>3794</v>
      </c>
      <c r="G252" s="175" t="s">
        <v>302</v>
      </c>
      <c r="H252" s="176">
        <v>8</v>
      </c>
      <c r="I252" s="177"/>
      <c r="J252" s="176">
        <f>ROUND(I252*H252,2)</f>
        <v>0</v>
      </c>
      <c r="K252" s="178"/>
      <c r="L252" s="36"/>
      <c r="M252" s="179" t="s">
        <v>1</v>
      </c>
      <c r="N252" s="180" t="s">
        <v>41</v>
      </c>
      <c r="O252" s="61"/>
      <c r="P252" s="181">
        <f>O252*H252</f>
        <v>0</v>
      </c>
      <c r="Q252" s="181">
        <v>0</v>
      </c>
      <c r="R252" s="181">
        <f>Q252*H252</f>
        <v>0</v>
      </c>
      <c r="S252" s="181">
        <v>0</v>
      </c>
      <c r="T252" s="18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278</v>
      </c>
      <c r="AT252" s="183" t="s">
        <v>274</v>
      </c>
      <c r="AU252" s="183" t="s">
        <v>82</v>
      </c>
      <c r="AY252" s="18" t="s">
        <v>271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88</v>
      </c>
      <c r="BK252" s="105">
        <f>ROUND(I252*H252,2)</f>
        <v>0</v>
      </c>
      <c r="BL252" s="18" t="s">
        <v>278</v>
      </c>
      <c r="BM252" s="183" t="s">
        <v>2069</v>
      </c>
    </row>
    <row r="253" spans="1:65" s="2" customFormat="1" ht="21.75" customHeight="1" x14ac:dyDescent="0.15">
      <c r="A253" s="35"/>
      <c r="B253" s="141"/>
      <c r="C253" s="172" t="s">
        <v>1500</v>
      </c>
      <c r="D253" s="172" t="s">
        <v>274</v>
      </c>
      <c r="E253" s="173" t="s">
        <v>3795</v>
      </c>
      <c r="F253" s="174" t="s">
        <v>3796</v>
      </c>
      <c r="G253" s="175" t="s">
        <v>302</v>
      </c>
      <c r="H253" s="176">
        <v>100</v>
      </c>
      <c r="I253" s="177"/>
      <c r="J253" s="176">
        <f>ROUND(I253*H253,2)</f>
        <v>0</v>
      </c>
      <c r="K253" s="178"/>
      <c r="L253" s="36"/>
      <c r="M253" s="179" t="s">
        <v>1</v>
      </c>
      <c r="N253" s="180" t="s">
        <v>41</v>
      </c>
      <c r="O253" s="61"/>
      <c r="P253" s="181">
        <f>O253*H253</f>
        <v>0</v>
      </c>
      <c r="Q253" s="181">
        <v>0</v>
      </c>
      <c r="R253" s="181">
        <f>Q253*H253</f>
        <v>0</v>
      </c>
      <c r="S253" s="181">
        <v>0</v>
      </c>
      <c r="T253" s="18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3" t="s">
        <v>278</v>
      </c>
      <c r="AT253" s="183" t="s">
        <v>274</v>
      </c>
      <c r="AU253" s="183" t="s">
        <v>82</v>
      </c>
      <c r="AY253" s="18" t="s">
        <v>271</v>
      </c>
      <c r="BE253" s="105">
        <f>IF(N253="základná",J253,0)</f>
        <v>0</v>
      </c>
      <c r="BF253" s="105">
        <f>IF(N253="znížená",J253,0)</f>
        <v>0</v>
      </c>
      <c r="BG253" s="105">
        <f>IF(N253="zákl. prenesená",J253,0)</f>
        <v>0</v>
      </c>
      <c r="BH253" s="105">
        <f>IF(N253="zníž. prenesená",J253,0)</f>
        <v>0</v>
      </c>
      <c r="BI253" s="105">
        <f>IF(N253="nulová",J253,0)</f>
        <v>0</v>
      </c>
      <c r="BJ253" s="18" t="s">
        <v>88</v>
      </c>
      <c r="BK253" s="105">
        <f>ROUND(I253*H253,2)</f>
        <v>0</v>
      </c>
      <c r="BL253" s="18" t="s">
        <v>278</v>
      </c>
      <c r="BM253" s="183" t="s">
        <v>2078</v>
      </c>
    </row>
    <row r="254" spans="1:65" s="2" customFormat="1" ht="33" customHeight="1" x14ac:dyDescent="0.15">
      <c r="A254" s="35"/>
      <c r="B254" s="141"/>
      <c r="C254" s="172" t="s">
        <v>1502</v>
      </c>
      <c r="D254" s="246" t="s">
        <v>274</v>
      </c>
      <c r="E254" s="173" t="s">
        <v>3797</v>
      </c>
      <c r="F254" s="174" t="s">
        <v>3798</v>
      </c>
      <c r="G254" s="175" t="s">
        <v>302</v>
      </c>
      <c r="H254" s="176">
        <v>13</v>
      </c>
      <c r="I254" s="177"/>
      <c r="J254" s="176">
        <f>ROUND(I254*H254,2)</f>
        <v>0</v>
      </c>
      <c r="K254" s="178"/>
      <c r="L254" s="36"/>
      <c r="M254" s="179" t="s">
        <v>1</v>
      </c>
      <c r="N254" s="180" t="s">
        <v>41</v>
      </c>
      <c r="O254" s="61"/>
      <c r="P254" s="181">
        <f>O254*H254</f>
        <v>0</v>
      </c>
      <c r="Q254" s="181">
        <v>0</v>
      </c>
      <c r="R254" s="181">
        <f>Q254*H254</f>
        <v>0</v>
      </c>
      <c r="S254" s="181">
        <v>0</v>
      </c>
      <c r="T254" s="18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278</v>
      </c>
      <c r="AT254" s="183" t="s">
        <v>274</v>
      </c>
      <c r="AU254" s="183" t="s">
        <v>82</v>
      </c>
      <c r="AY254" s="18" t="s">
        <v>271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88</v>
      </c>
      <c r="BK254" s="105">
        <f>ROUND(I254*H254,2)</f>
        <v>0</v>
      </c>
      <c r="BL254" s="18" t="s">
        <v>278</v>
      </c>
      <c r="BM254" s="183" t="s">
        <v>2114</v>
      </c>
    </row>
    <row r="255" spans="1:65" s="2" customFormat="1" ht="16.5" x14ac:dyDescent="0.1">
      <c r="A255" s="35"/>
      <c r="B255" s="36"/>
      <c r="C255" s="35"/>
      <c r="D255" s="185" t="s">
        <v>1142</v>
      </c>
      <c r="E255" s="35"/>
      <c r="F255" s="235" t="s">
        <v>1143</v>
      </c>
      <c r="G255" s="35"/>
      <c r="H255" s="35"/>
      <c r="I255" s="142"/>
      <c r="J255" s="35"/>
      <c r="K255" s="35"/>
      <c r="L255" s="36"/>
      <c r="M255" s="236"/>
      <c r="N255" s="237"/>
      <c r="O255" s="61"/>
      <c r="P255" s="61"/>
      <c r="Q255" s="61"/>
      <c r="R255" s="61"/>
      <c r="S255" s="61"/>
      <c r="T255" s="62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T255" s="18" t="s">
        <v>1142</v>
      </c>
      <c r="AU255" s="18" t="s">
        <v>82</v>
      </c>
    </row>
    <row r="256" spans="1:65" s="2" customFormat="1" ht="21.75" customHeight="1" x14ac:dyDescent="0.15">
      <c r="A256" s="35"/>
      <c r="B256" s="141"/>
      <c r="C256" s="172" t="s">
        <v>1508</v>
      </c>
      <c r="D256" s="172" t="s">
        <v>274</v>
      </c>
      <c r="E256" s="173" t="s">
        <v>3799</v>
      </c>
      <c r="F256" s="174" t="s">
        <v>3800</v>
      </c>
      <c r="G256" s="175" t="s">
        <v>302</v>
      </c>
      <c r="H256" s="176">
        <v>13</v>
      </c>
      <c r="I256" s="177"/>
      <c r="J256" s="176">
        <f t="shared" ref="J256:J276" si="35">ROUND(I256*H256,2)</f>
        <v>0</v>
      </c>
      <c r="K256" s="178"/>
      <c r="L256" s="36"/>
      <c r="M256" s="179" t="s">
        <v>1</v>
      </c>
      <c r="N256" s="180" t="s">
        <v>41</v>
      </c>
      <c r="O256" s="61"/>
      <c r="P256" s="181">
        <f t="shared" ref="P256:P276" si="36">O256*H256</f>
        <v>0</v>
      </c>
      <c r="Q256" s="181">
        <v>0</v>
      </c>
      <c r="R256" s="181">
        <f t="shared" ref="R256:R276" si="37">Q256*H256</f>
        <v>0</v>
      </c>
      <c r="S256" s="181">
        <v>0</v>
      </c>
      <c r="T256" s="182">
        <f t="shared" ref="T256:T276" si="38"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278</v>
      </c>
      <c r="AT256" s="183" t="s">
        <v>274</v>
      </c>
      <c r="AU256" s="183" t="s">
        <v>82</v>
      </c>
      <c r="AY256" s="18" t="s">
        <v>271</v>
      </c>
      <c r="BE256" s="105">
        <f t="shared" ref="BE256:BE276" si="39">IF(N256="základná",J256,0)</f>
        <v>0</v>
      </c>
      <c r="BF256" s="105">
        <f t="shared" ref="BF256:BF276" si="40">IF(N256="znížená",J256,0)</f>
        <v>0</v>
      </c>
      <c r="BG256" s="105">
        <f t="shared" ref="BG256:BG276" si="41">IF(N256="zákl. prenesená",J256,0)</f>
        <v>0</v>
      </c>
      <c r="BH256" s="105">
        <f t="shared" ref="BH256:BH276" si="42">IF(N256="zníž. prenesená",J256,0)</f>
        <v>0</v>
      </c>
      <c r="BI256" s="105">
        <f t="shared" ref="BI256:BI276" si="43">IF(N256="nulová",J256,0)</f>
        <v>0</v>
      </c>
      <c r="BJ256" s="18" t="s">
        <v>88</v>
      </c>
      <c r="BK256" s="105">
        <f t="shared" ref="BK256:BK276" si="44">ROUND(I256*H256,2)</f>
        <v>0</v>
      </c>
      <c r="BL256" s="18" t="s">
        <v>278</v>
      </c>
      <c r="BM256" s="183" t="s">
        <v>2124</v>
      </c>
    </row>
    <row r="257" spans="1:65" s="2" customFormat="1" ht="16.5" customHeight="1" x14ac:dyDescent="0.15">
      <c r="A257" s="35"/>
      <c r="B257" s="141"/>
      <c r="C257" s="172" t="s">
        <v>1513</v>
      </c>
      <c r="D257" s="172" t="s">
        <v>274</v>
      </c>
      <c r="E257" s="173" t="s">
        <v>3801</v>
      </c>
      <c r="F257" s="174" t="s">
        <v>3802</v>
      </c>
      <c r="G257" s="175" t="s">
        <v>302</v>
      </c>
      <c r="H257" s="176">
        <v>20</v>
      </c>
      <c r="I257" s="177"/>
      <c r="J257" s="176">
        <f t="shared" si="35"/>
        <v>0</v>
      </c>
      <c r="K257" s="178"/>
      <c r="L257" s="36"/>
      <c r="M257" s="179" t="s">
        <v>1</v>
      </c>
      <c r="N257" s="180" t="s">
        <v>41</v>
      </c>
      <c r="O257" s="61"/>
      <c r="P257" s="181">
        <f t="shared" si="36"/>
        <v>0</v>
      </c>
      <c r="Q257" s="181">
        <v>0</v>
      </c>
      <c r="R257" s="181">
        <f t="shared" si="37"/>
        <v>0</v>
      </c>
      <c r="S257" s="181">
        <v>0</v>
      </c>
      <c r="T257" s="182">
        <f t="shared" si="3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278</v>
      </c>
      <c r="AT257" s="183" t="s">
        <v>274</v>
      </c>
      <c r="AU257" s="183" t="s">
        <v>82</v>
      </c>
      <c r="AY257" s="18" t="s">
        <v>271</v>
      </c>
      <c r="BE257" s="105">
        <f t="shared" si="39"/>
        <v>0</v>
      </c>
      <c r="BF257" s="105">
        <f t="shared" si="40"/>
        <v>0</v>
      </c>
      <c r="BG257" s="105">
        <f t="shared" si="41"/>
        <v>0</v>
      </c>
      <c r="BH257" s="105">
        <f t="shared" si="42"/>
        <v>0</v>
      </c>
      <c r="BI257" s="105">
        <f t="shared" si="43"/>
        <v>0</v>
      </c>
      <c r="BJ257" s="18" t="s">
        <v>88</v>
      </c>
      <c r="BK257" s="105">
        <f t="shared" si="44"/>
        <v>0</v>
      </c>
      <c r="BL257" s="18" t="s">
        <v>278</v>
      </c>
      <c r="BM257" s="183" t="s">
        <v>2139</v>
      </c>
    </row>
    <row r="258" spans="1:65" s="2" customFormat="1" ht="21.75" customHeight="1" x14ac:dyDescent="0.15">
      <c r="A258" s="35"/>
      <c r="B258" s="141"/>
      <c r="C258" s="172" t="s">
        <v>1518</v>
      </c>
      <c r="D258" s="172" t="s">
        <v>274</v>
      </c>
      <c r="E258" s="173" t="s">
        <v>3803</v>
      </c>
      <c r="F258" s="174" t="s">
        <v>3804</v>
      </c>
      <c r="G258" s="175" t="s">
        <v>302</v>
      </c>
      <c r="H258" s="176">
        <v>4</v>
      </c>
      <c r="I258" s="177"/>
      <c r="J258" s="176">
        <f t="shared" si="35"/>
        <v>0</v>
      </c>
      <c r="K258" s="178"/>
      <c r="L258" s="36"/>
      <c r="M258" s="179" t="s">
        <v>1</v>
      </c>
      <c r="N258" s="180" t="s">
        <v>41</v>
      </c>
      <c r="O258" s="61"/>
      <c r="P258" s="181">
        <f t="shared" si="36"/>
        <v>0</v>
      </c>
      <c r="Q258" s="181">
        <v>0</v>
      </c>
      <c r="R258" s="181">
        <f t="shared" si="37"/>
        <v>0</v>
      </c>
      <c r="S258" s="181">
        <v>0</v>
      </c>
      <c r="T258" s="182">
        <f t="shared" si="3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3" t="s">
        <v>278</v>
      </c>
      <c r="AT258" s="183" t="s">
        <v>274</v>
      </c>
      <c r="AU258" s="183" t="s">
        <v>82</v>
      </c>
      <c r="AY258" s="18" t="s">
        <v>271</v>
      </c>
      <c r="BE258" s="105">
        <f t="shared" si="39"/>
        <v>0</v>
      </c>
      <c r="BF258" s="105">
        <f t="shared" si="40"/>
        <v>0</v>
      </c>
      <c r="BG258" s="105">
        <f t="shared" si="41"/>
        <v>0</v>
      </c>
      <c r="BH258" s="105">
        <f t="shared" si="42"/>
        <v>0</v>
      </c>
      <c r="BI258" s="105">
        <f t="shared" si="43"/>
        <v>0</v>
      </c>
      <c r="BJ258" s="18" t="s">
        <v>88</v>
      </c>
      <c r="BK258" s="105">
        <f t="shared" si="44"/>
        <v>0</v>
      </c>
      <c r="BL258" s="18" t="s">
        <v>278</v>
      </c>
      <c r="BM258" s="183" t="s">
        <v>2150</v>
      </c>
    </row>
    <row r="259" spans="1:65" s="2" customFormat="1" ht="16.5" customHeight="1" x14ac:dyDescent="0.15">
      <c r="A259" s="35"/>
      <c r="B259" s="141"/>
      <c r="C259" s="172" t="s">
        <v>1523</v>
      </c>
      <c r="D259" s="172" t="s">
        <v>274</v>
      </c>
      <c r="E259" s="173" t="s">
        <v>3805</v>
      </c>
      <c r="F259" s="174" t="s">
        <v>3806</v>
      </c>
      <c r="G259" s="175" t="s">
        <v>302</v>
      </c>
      <c r="H259" s="176">
        <v>5</v>
      </c>
      <c r="I259" s="177"/>
      <c r="J259" s="176">
        <f t="shared" si="35"/>
        <v>0</v>
      </c>
      <c r="K259" s="178"/>
      <c r="L259" s="36"/>
      <c r="M259" s="179" t="s">
        <v>1</v>
      </c>
      <c r="N259" s="180" t="s">
        <v>41</v>
      </c>
      <c r="O259" s="61"/>
      <c r="P259" s="181">
        <f t="shared" si="36"/>
        <v>0</v>
      </c>
      <c r="Q259" s="181">
        <v>0</v>
      </c>
      <c r="R259" s="181">
        <f t="shared" si="37"/>
        <v>0</v>
      </c>
      <c r="S259" s="181">
        <v>0</v>
      </c>
      <c r="T259" s="182">
        <f t="shared" si="3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278</v>
      </c>
      <c r="AT259" s="183" t="s">
        <v>274</v>
      </c>
      <c r="AU259" s="183" t="s">
        <v>82</v>
      </c>
      <c r="AY259" s="18" t="s">
        <v>271</v>
      </c>
      <c r="BE259" s="105">
        <f t="shared" si="39"/>
        <v>0</v>
      </c>
      <c r="BF259" s="105">
        <f t="shared" si="40"/>
        <v>0</v>
      </c>
      <c r="BG259" s="105">
        <f t="shared" si="41"/>
        <v>0</v>
      </c>
      <c r="BH259" s="105">
        <f t="shared" si="42"/>
        <v>0</v>
      </c>
      <c r="BI259" s="105">
        <f t="shared" si="43"/>
        <v>0</v>
      </c>
      <c r="BJ259" s="18" t="s">
        <v>88</v>
      </c>
      <c r="BK259" s="105">
        <f t="shared" si="44"/>
        <v>0</v>
      </c>
      <c r="BL259" s="18" t="s">
        <v>278</v>
      </c>
      <c r="BM259" s="183" t="s">
        <v>2158</v>
      </c>
    </row>
    <row r="260" spans="1:65" s="2" customFormat="1" ht="33" customHeight="1" x14ac:dyDescent="0.15">
      <c r="A260" s="35"/>
      <c r="B260" s="141"/>
      <c r="C260" s="172" t="s">
        <v>1528</v>
      </c>
      <c r="D260" s="172" t="s">
        <v>274</v>
      </c>
      <c r="E260" s="173" t="s">
        <v>3807</v>
      </c>
      <c r="F260" s="174" t="s">
        <v>3808</v>
      </c>
      <c r="G260" s="175" t="s">
        <v>319</v>
      </c>
      <c r="H260" s="176">
        <v>100</v>
      </c>
      <c r="I260" s="177"/>
      <c r="J260" s="176">
        <f t="shared" si="35"/>
        <v>0</v>
      </c>
      <c r="K260" s="178"/>
      <c r="L260" s="36"/>
      <c r="M260" s="179" t="s">
        <v>1</v>
      </c>
      <c r="N260" s="180" t="s">
        <v>41</v>
      </c>
      <c r="O260" s="61"/>
      <c r="P260" s="181">
        <f t="shared" si="36"/>
        <v>0</v>
      </c>
      <c r="Q260" s="181">
        <v>0</v>
      </c>
      <c r="R260" s="181">
        <f t="shared" si="37"/>
        <v>0</v>
      </c>
      <c r="S260" s="181">
        <v>0</v>
      </c>
      <c r="T260" s="182">
        <f t="shared" si="3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278</v>
      </c>
      <c r="AT260" s="183" t="s">
        <v>274</v>
      </c>
      <c r="AU260" s="183" t="s">
        <v>82</v>
      </c>
      <c r="AY260" s="18" t="s">
        <v>271</v>
      </c>
      <c r="BE260" s="105">
        <f t="shared" si="39"/>
        <v>0</v>
      </c>
      <c r="BF260" s="105">
        <f t="shared" si="40"/>
        <v>0</v>
      </c>
      <c r="BG260" s="105">
        <f t="shared" si="41"/>
        <v>0</v>
      </c>
      <c r="BH260" s="105">
        <f t="shared" si="42"/>
        <v>0</v>
      </c>
      <c r="BI260" s="105">
        <f t="shared" si="43"/>
        <v>0</v>
      </c>
      <c r="BJ260" s="18" t="s">
        <v>88</v>
      </c>
      <c r="BK260" s="105">
        <f t="shared" si="44"/>
        <v>0</v>
      </c>
      <c r="BL260" s="18" t="s">
        <v>278</v>
      </c>
      <c r="BM260" s="183" t="s">
        <v>2166</v>
      </c>
    </row>
    <row r="261" spans="1:65" s="2" customFormat="1" ht="21.75" customHeight="1" x14ac:dyDescent="0.15">
      <c r="A261" s="35"/>
      <c r="B261" s="141"/>
      <c r="C261" s="172" t="s">
        <v>1533</v>
      </c>
      <c r="D261" s="172" t="s">
        <v>274</v>
      </c>
      <c r="E261" s="173" t="s">
        <v>3809</v>
      </c>
      <c r="F261" s="174" t="s">
        <v>3810</v>
      </c>
      <c r="G261" s="175" t="s">
        <v>319</v>
      </c>
      <c r="H261" s="176">
        <v>110</v>
      </c>
      <c r="I261" s="177"/>
      <c r="J261" s="176">
        <f t="shared" si="35"/>
        <v>0</v>
      </c>
      <c r="K261" s="178"/>
      <c r="L261" s="36"/>
      <c r="M261" s="179" t="s">
        <v>1</v>
      </c>
      <c r="N261" s="180" t="s">
        <v>41</v>
      </c>
      <c r="O261" s="61"/>
      <c r="P261" s="181">
        <f t="shared" si="36"/>
        <v>0</v>
      </c>
      <c r="Q261" s="181">
        <v>0</v>
      </c>
      <c r="R261" s="181">
        <f t="shared" si="37"/>
        <v>0</v>
      </c>
      <c r="S261" s="181">
        <v>0</v>
      </c>
      <c r="T261" s="182">
        <f t="shared" si="3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278</v>
      </c>
      <c r="AT261" s="183" t="s">
        <v>274</v>
      </c>
      <c r="AU261" s="183" t="s">
        <v>82</v>
      </c>
      <c r="AY261" s="18" t="s">
        <v>271</v>
      </c>
      <c r="BE261" s="105">
        <f t="shared" si="39"/>
        <v>0</v>
      </c>
      <c r="BF261" s="105">
        <f t="shared" si="40"/>
        <v>0</v>
      </c>
      <c r="BG261" s="105">
        <f t="shared" si="41"/>
        <v>0</v>
      </c>
      <c r="BH261" s="105">
        <f t="shared" si="42"/>
        <v>0</v>
      </c>
      <c r="BI261" s="105">
        <f t="shared" si="43"/>
        <v>0</v>
      </c>
      <c r="BJ261" s="18" t="s">
        <v>88</v>
      </c>
      <c r="BK261" s="105">
        <f t="shared" si="44"/>
        <v>0</v>
      </c>
      <c r="BL261" s="18" t="s">
        <v>278</v>
      </c>
      <c r="BM261" s="183" t="s">
        <v>2176</v>
      </c>
    </row>
    <row r="262" spans="1:65" s="2" customFormat="1" ht="21.75" customHeight="1" x14ac:dyDescent="0.15">
      <c r="A262" s="35"/>
      <c r="B262" s="141"/>
      <c r="C262" s="172" t="s">
        <v>1538</v>
      </c>
      <c r="D262" s="172" t="s">
        <v>274</v>
      </c>
      <c r="E262" s="173" t="s">
        <v>3811</v>
      </c>
      <c r="F262" s="174" t="s">
        <v>3812</v>
      </c>
      <c r="G262" s="175" t="s">
        <v>319</v>
      </c>
      <c r="H262" s="176">
        <v>10</v>
      </c>
      <c r="I262" s="177"/>
      <c r="J262" s="176">
        <f t="shared" si="35"/>
        <v>0</v>
      </c>
      <c r="K262" s="178"/>
      <c r="L262" s="36"/>
      <c r="M262" s="179" t="s">
        <v>1</v>
      </c>
      <c r="N262" s="180" t="s">
        <v>41</v>
      </c>
      <c r="O262" s="61"/>
      <c r="P262" s="181">
        <f t="shared" si="36"/>
        <v>0</v>
      </c>
      <c r="Q262" s="181">
        <v>0</v>
      </c>
      <c r="R262" s="181">
        <f t="shared" si="37"/>
        <v>0</v>
      </c>
      <c r="S262" s="181">
        <v>0</v>
      </c>
      <c r="T262" s="182">
        <f t="shared" si="3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278</v>
      </c>
      <c r="AT262" s="183" t="s">
        <v>274</v>
      </c>
      <c r="AU262" s="183" t="s">
        <v>82</v>
      </c>
      <c r="AY262" s="18" t="s">
        <v>271</v>
      </c>
      <c r="BE262" s="105">
        <f t="shared" si="39"/>
        <v>0</v>
      </c>
      <c r="BF262" s="105">
        <f t="shared" si="40"/>
        <v>0</v>
      </c>
      <c r="BG262" s="105">
        <f t="shared" si="41"/>
        <v>0</v>
      </c>
      <c r="BH262" s="105">
        <f t="shared" si="42"/>
        <v>0</v>
      </c>
      <c r="BI262" s="105">
        <f t="shared" si="43"/>
        <v>0</v>
      </c>
      <c r="BJ262" s="18" t="s">
        <v>88</v>
      </c>
      <c r="BK262" s="105">
        <f t="shared" si="44"/>
        <v>0</v>
      </c>
      <c r="BL262" s="18" t="s">
        <v>278</v>
      </c>
      <c r="BM262" s="183" t="s">
        <v>2186</v>
      </c>
    </row>
    <row r="263" spans="1:65" s="2" customFormat="1" ht="33" customHeight="1" x14ac:dyDescent="0.15">
      <c r="A263" s="35"/>
      <c r="B263" s="141"/>
      <c r="C263" s="172" t="s">
        <v>1542</v>
      </c>
      <c r="D263" s="172" t="s">
        <v>274</v>
      </c>
      <c r="E263" s="173" t="s">
        <v>3813</v>
      </c>
      <c r="F263" s="174" t="s">
        <v>3814</v>
      </c>
      <c r="G263" s="175" t="s">
        <v>319</v>
      </c>
      <c r="H263" s="176">
        <v>115</v>
      </c>
      <c r="I263" s="177"/>
      <c r="J263" s="176">
        <f t="shared" si="35"/>
        <v>0</v>
      </c>
      <c r="K263" s="178"/>
      <c r="L263" s="36"/>
      <c r="M263" s="179" t="s">
        <v>1</v>
      </c>
      <c r="N263" s="180" t="s">
        <v>41</v>
      </c>
      <c r="O263" s="61"/>
      <c r="P263" s="181">
        <f t="shared" si="36"/>
        <v>0</v>
      </c>
      <c r="Q263" s="181">
        <v>0</v>
      </c>
      <c r="R263" s="181">
        <f t="shared" si="37"/>
        <v>0</v>
      </c>
      <c r="S263" s="181">
        <v>0</v>
      </c>
      <c r="T263" s="182">
        <f t="shared" si="3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3" t="s">
        <v>278</v>
      </c>
      <c r="AT263" s="183" t="s">
        <v>274</v>
      </c>
      <c r="AU263" s="183" t="s">
        <v>82</v>
      </c>
      <c r="AY263" s="18" t="s">
        <v>271</v>
      </c>
      <c r="BE263" s="105">
        <f t="shared" si="39"/>
        <v>0</v>
      </c>
      <c r="BF263" s="105">
        <f t="shared" si="40"/>
        <v>0</v>
      </c>
      <c r="BG263" s="105">
        <f t="shared" si="41"/>
        <v>0</v>
      </c>
      <c r="BH263" s="105">
        <f t="shared" si="42"/>
        <v>0</v>
      </c>
      <c r="BI263" s="105">
        <f t="shared" si="43"/>
        <v>0</v>
      </c>
      <c r="BJ263" s="18" t="s">
        <v>88</v>
      </c>
      <c r="BK263" s="105">
        <f t="shared" si="44"/>
        <v>0</v>
      </c>
      <c r="BL263" s="18" t="s">
        <v>278</v>
      </c>
      <c r="BM263" s="183" t="s">
        <v>2192</v>
      </c>
    </row>
    <row r="264" spans="1:65" s="2" customFormat="1" ht="21.75" customHeight="1" x14ac:dyDescent="0.15">
      <c r="A264" s="35"/>
      <c r="B264" s="141"/>
      <c r="C264" s="172" t="s">
        <v>1546</v>
      </c>
      <c r="D264" s="172" t="s">
        <v>274</v>
      </c>
      <c r="E264" s="173" t="s">
        <v>3815</v>
      </c>
      <c r="F264" s="174" t="s">
        <v>3816</v>
      </c>
      <c r="G264" s="175" t="s">
        <v>319</v>
      </c>
      <c r="H264" s="176">
        <v>60</v>
      </c>
      <c r="I264" s="177"/>
      <c r="J264" s="176">
        <f t="shared" si="35"/>
        <v>0</v>
      </c>
      <c r="K264" s="178"/>
      <c r="L264" s="36"/>
      <c r="M264" s="179" t="s">
        <v>1</v>
      </c>
      <c r="N264" s="180" t="s">
        <v>41</v>
      </c>
      <c r="O264" s="61"/>
      <c r="P264" s="181">
        <f t="shared" si="36"/>
        <v>0</v>
      </c>
      <c r="Q264" s="181">
        <v>0</v>
      </c>
      <c r="R264" s="181">
        <f t="shared" si="37"/>
        <v>0</v>
      </c>
      <c r="S264" s="181">
        <v>0</v>
      </c>
      <c r="T264" s="182">
        <f t="shared" si="3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278</v>
      </c>
      <c r="AT264" s="183" t="s">
        <v>274</v>
      </c>
      <c r="AU264" s="183" t="s">
        <v>82</v>
      </c>
      <c r="AY264" s="18" t="s">
        <v>271</v>
      </c>
      <c r="BE264" s="105">
        <f t="shared" si="39"/>
        <v>0</v>
      </c>
      <c r="BF264" s="105">
        <f t="shared" si="40"/>
        <v>0</v>
      </c>
      <c r="BG264" s="105">
        <f t="shared" si="41"/>
        <v>0</v>
      </c>
      <c r="BH264" s="105">
        <f t="shared" si="42"/>
        <v>0</v>
      </c>
      <c r="BI264" s="105">
        <f t="shared" si="43"/>
        <v>0</v>
      </c>
      <c r="BJ264" s="18" t="s">
        <v>88</v>
      </c>
      <c r="BK264" s="105">
        <f t="shared" si="44"/>
        <v>0</v>
      </c>
      <c r="BL264" s="18" t="s">
        <v>278</v>
      </c>
      <c r="BM264" s="183" t="s">
        <v>2200</v>
      </c>
    </row>
    <row r="265" spans="1:65" s="2" customFormat="1" ht="21.75" customHeight="1" x14ac:dyDescent="0.15">
      <c r="A265" s="35"/>
      <c r="B265" s="141"/>
      <c r="C265" s="172" t="s">
        <v>1553</v>
      </c>
      <c r="D265" s="172" t="s">
        <v>274</v>
      </c>
      <c r="E265" s="173" t="s">
        <v>3817</v>
      </c>
      <c r="F265" s="174" t="s">
        <v>3818</v>
      </c>
      <c r="G265" s="175" t="s">
        <v>302</v>
      </c>
      <c r="H265" s="176">
        <v>6</v>
      </c>
      <c r="I265" s="177"/>
      <c r="J265" s="176">
        <f t="shared" si="35"/>
        <v>0</v>
      </c>
      <c r="K265" s="178"/>
      <c r="L265" s="36"/>
      <c r="M265" s="179" t="s">
        <v>1</v>
      </c>
      <c r="N265" s="180" t="s">
        <v>41</v>
      </c>
      <c r="O265" s="61"/>
      <c r="P265" s="181">
        <f t="shared" si="36"/>
        <v>0</v>
      </c>
      <c r="Q265" s="181">
        <v>0</v>
      </c>
      <c r="R265" s="181">
        <f t="shared" si="37"/>
        <v>0</v>
      </c>
      <c r="S265" s="181">
        <v>0</v>
      </c>
      <c r="T265" s="182">
        <f t="shared" si="3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278</v>
      </c>
      <c r="AT265" s="183" t="s">
        <v>274</v>
      </c>
      <c r="AU265" s="183" t="s">
        <v>82</v>
      </c>
      <c r="AY265" s="18" t="s">
        <v>271</v>
      </c>
      <c r="BE265" s="105">
        <f t="shared" si="39"/>
        <v>0</v>
      </c>
      <c r="BF265" s="105">
        <f t="shared" si="40"/>
        <v>0</v>
      </c>
      <c r="BG265" s="105">
        <f t="shared" si="41"/>
        <v>0</v>
      </c>
      <c r="BH265" s="105">
        <f t="shared" si="42"/>
        <v>0</v>
      </c>
      <c r="BI265" s="105">
        <f t="shared" si="43"/>
        <v>0</v>
      </c>
      <c r="BJ265" s="18" t="s">
        <v>88</v>
      </c>
      <c r="BK265" s="105">
        <f t="shared" si="44"/>
        <v>0</v>
      </c>
      <c r="BL265" s="18" t="s">
        <v>278</v>
      </c>
      <c r="BM265" s="183" t="s">
        <v>2208</v>
      </c>
    </row>
    <row r="266" spans="1:65" s="2" customFormat="1" ht="21.75" customHeight="1" x14ac:dyDescent="0.15">
      <c r="A266" s="35"/>
      <c r="B266" s="141"/>
      <c r="C266" s="172" t="s">
        <v>1557</v>
      </c>
      <c r="D266" s="172" t="s">
        <v>274</v>
      </c>
      <c r="E266" s="173" t="s">
        <v>3819</v>
      </c>
      <c r="F266" s="174" t="s">
        <v>3820</v>
      </c>
      <c r="G266" s="175" t="s">
        <v>302</v>
      </c>
      <c r="H266" s="176">
        <v>2</v>
      </c>
      <c r="I266" s="177"/>
      <c r="J266" s="176">
        <f t="shared" si="35"/>
        <v>0</v>
      </c>
      <c r="K266" s="178"/>
      <c r="L266" s="36"/>
      <c r="M266" s="179" t="s">
        <v>1</v>
      </c>
      <c r="N266" s="180" t="s">
        <v>41</v>
      </c>
      <c r="O266" s="61"/>
      <c r="P266" s="181">
        <f t="shared" si="36"/>
        <v>0</v>
      </c>
      <c r="Q266" s="181">
        <v>0</v>
      </c>
      <c r="R266" s="181">
        <f t="shared" si="37"/>
        <v>0</v>
      </c>
      <c r="S266" s="181">
        <v>0</v>
      </c>
      <c r="T266" s="182">
        <f t="shared" si="3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3" t="s">
        <v>278</v>
      </c>
      <c r="AT266" s="183" t="s">
        <v>274</v>
      </c>
      <c r="AU266" s="183" t="s">
        <v>82</v>
      </c>
      <c r="AY266" s="18" t="s">
        <v>271</v>
      </c>
      <c r="BE266" s="105">
        <f t="shared" si="39"/>
        <v>0</v>
      </c>
      <c r="BF266" s="105">
        <f t="shared" si="40"/>
        <v>0</v>
      </c>
      <c r="BG266" s="105">
        <f t="shared" si="41"/>
        <v>0</v>
      </c>
      <c r="BH266" s="105">
        <f t="shared" si="42"/>
        <v>0</v>
      </c>
      <c r="BI266" s="105">
        <f t="shared" si="43"/>
        <v>0</v>
      </c>
      <c r="BJ266" s="18" t="s">
        <v>88</v>
      </c>
      <c r="BK266" s="105">
        <f t="shared" si="44"/>
        <v>0</v>
      </c>
      <c r="BL266" s="18" t="s">
        <v>278</v>
      </c>
      <c r="BM266" s="183" t="s">
        <v>2216</v>
      </c>
    </row>
    <row r="267" spans="1:65" s="2" customFormat="1" ht="21.75" customHeight="1" x14ac:dyDescent="0.15">
      <c r="A267" s="35"/>
      <c r="B267" s="141"/>
      <c r="C267" s="172" t="s">
        <v>1567</v>
      </c>
      <c r="D267" s="172" t="s">
        <v>274</v>
      </c>
      <c r="E267" s="173" t="s">
        <v>3821</v>
      </c>
      <c r="F267" s="174" t="s">
        <v>3822</v>
      </c>
      <c r="G267" s="175" t="s">
        <v>302</v>
      </c>
      <c r="H267" s="176">
        <v>50</v>
      </c>
      <c r="I267" s="177"/>
      <c r="J267" s="176">
        <f t="shared" si="35"/>
        <v>0</v>
      </c>
      <c r="K267" s="178"/>
      <c r="L267" s="36"/>
      <c r="M267" s="179" t="s">
        <v>1</v>
      </c>
      <c r="N267" s="180" t="s">
        <v>41</v>
      </c>
      <c r="O267" s="61"/>
      <c r="P267" s="181">
        <f t="shared" si="36"/>
        <v>0</v>
      </c>
      <c r="Q267" s="181">
        <v>0</v>
      </c>
      <c r="R267" s="181">
        <f t="shared" si="37"/>
        <v>0</v>
      </c>
      <c r="S267" s="181">
        <v>0</v>
      </c>
      <c r="T267" s="182">
        <f t="shared" si="3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278</v>
      </c>
      <c r="AT267" s="183" t="s">
        <v>274</v>
      </c>
      <c r="AU267" s="183" t="s">
        <v>82</v>
      </c>
      <c r="AY267" s="18" t="s">
        <v>271</v>
      </c>
      <c r="BE267" s="105">
        <f t="shared" si="39"/>
        <v>0</v>
      </c>
      <c r="BF267" s="105">
        <f t="shared" si="40"/>
        <v>0</v>
      </c>
      <c r="BG267" s="105">
        <f t="shared" si="41"/>
        <v>0</v>
      </c>
      <c r="BH267" s="105">
        <f t="shared" si="42"/>
        <v>0</v>
      </c>
      <c r="BI267" s="105">
        <f t="shared" si="43"/>
        <v>0</v>
      </c>
      <c r="BJ267" s="18" t="s">
        <v>88</v>
      </c>
      <c r="BK267" s="105">
        <f t="shared" si="44"/>
        <v>0</v>
      </c>
      <c r="BL267" s="18" t="s">
        <v>278</v>
      </c>
      <c r="BM267" s="183" t="s">
        <v>2224</v>
      </c>
    </row>
    <row r="268" spans="1:65" s="2" customFormat="1" ht="21.75" customHeight="1" x14ac:dyDescent="0.15">
      <c r="A268" s="35"/>
      <c r="B268" s="141"/>
      <c r="C268" s="172" t="s">
        <v>1572</v>
      </c>
      <c r="D268" s="172" t="s">
        <v>274</v>
      </c>
      <c r="E268" s="173" t="s">
        <v>3823</v>
      </c>
      <c r="F268" s="174" t="s">
        <v>3824</v>
      </c>
      <c r="G268" s="175" t="s">
        <v>302</v>
      </c>
      <c r="H268" s="176">
        <v>45</v>
      </c>
      <c r="I268" s="177"/>
      <c r="J268" s="176">
        <f t="shared" si="35"/>
        <v>0</v>
      </c>
      <c r="K268" s="178"/>
      <c r="L268" s="36"/>
      <c r="M268" s="179" t="s">
        <v>1</v>
      </c>
      <c r="N268" s="180" t="s">
        <v>41</v>
      </c>
      <c r="O268" s="61"/>
      <c r="P268" s="181">
        <f t="shared" si="36"/>
        <v>0</v>
      </c>
      <c r="Q268" s="181">
        <v>0</v>
      </c>
      <c r="R268" s="181">
        <f t="shared" si="37"/>
        <v>0</v>
      </c>
      <c r="S268" s="181">
        <v>0</v>
      </c>
      <c r="T268" s="182">
        <f t="shared" si="3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278</v>
      </c>
      <c r="AT268" s="183" t="s">
        <v>274</v>
      </c>
      <c r="AU268" s="183" t="s">
        <v>82</v>
      </c>
      <c r="AY268" s="18" t="s">
        <v>271</v>
      </c>
      <c r="BE268" s="105">
        <f t="shared" si="39"/>
        <v>0</v>
      </c>
      <c r="BF268" s="105">
        <f t="shared" si="40"/>
        <v>0</v>
      </c>
      <c r="BG268" s="105">
        <f t="shared" si="41"/>
        <v>0</v>
      </c>
      <c r="BH268" s="105">
        <f t="shared" si="42"/>
        <v>0</v>
      </c>
      <c r="BI268" s="105">
        <f t="shared" si="43"/>
        <v>0</v>
      </c>
      <c r="BJ268" s="18" t="s">
        <v>88</v>
      </c>
      <c r="BK268" s="105">
        <f t="shared" si="44"/>
        <v>0</v>
      </c>
      <c r="BL268" s="18" t="s">
        <v>278</v>
      </c>
      <c r="BM268" s="183" t="s">
        <v>2232</v>
      </c>
    </row>
    <row r="269" spans="1:65" s="2" customFormat="1" ht="21.75" customHeight="1" x14ac:dyDescent="0.15">
      <c r="A269" s="35"/>
      <c r="B269" s="141"/>
      <c r="C269" s="172" t="s">
        <v>1578</v>
      </c>
      <c r="D269" s="172" t="s">
        <v>274</v>
      </c>
      <c r="E269" s="173" t="s">
        <v>3825</v>
      </c>
      <c r="F269" s="174" t="s">
        <v>3826</v>
      </c>
      <c r="G269" s="175" t="s">
        <v>319</v>
      </c>
      <c r="H269" s="176">
        <v>28</v>
      </c>
      <c r="I269" s="177"/>
      <c r="J269" s="176">
        <f t="shared" si="35"/>
        <v>0</v>
      </c>
      <c r="K269" s="178"/>
      <c r="L269" s="36"/>
      <c r="M269" s="179" t="s">
        <v>1</v>
      </c>
      <c r="N269" s="180" t="s">
        <v>41</v>
      </c>
      <c r="O269" s="61"/>
      <c r="P269" s="181">
        <f t="shared" si="36"/>
        <v>0</v>
      </c>
      <c r="Q269" s="181">
        <v>0</v>
      </c>
      <c r="R269" s="181">
        <f t="shared" si="37"/>
        <v>0</v>
      </c>
      <c r="S269" s="181">
        <v>0</v>
      </c>
      <c r="T269" s="182">
        <f t="shared" si="3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278</v>
      </c>
      <c r="AT269" s="183" t="s">
        <v>274</v>
      </c>
      <c r="AU269" s="183" t="s">
        <v>82</v>
      </c>
      <c r="AY269" s="18" t="s">
        <v>271</v>
      </c>
      <c r="BE269" s="105">
        <f t="shared" si="39"/>
        <v>0</v>
      </c>
      <c r="BF269" s="105">
        <f t="shared" si="40"/>
        <v>0</v>
      </c>
      <c r="BG269" s="105">
        <f t="shared" si="41"/>
        <v>0</v>
      </c>
      <c r="BH269" s="105">
        <f t="shared" si="42"/>
        <v>0</v>
      </c>
      <c r="BI269" s="105">
        <f t="shared" si="43"/>
        <v>0</v>
      </c>
      <c r="BJ269" s="18" t="s">
        <v>88</v>
      </c>
      <c r="BK269" s="105">
        <f t="shared" si="44"/>
        <v>0</v>
      </c>
      <c r="BL269" s="18" t="s">
        <v>278</v>
      </c>
      <c r="BM269" s="183" t="s">
        <v>2271</v>
      </c>
    </row>
    <row r="270" spans="1:65" s="2" customFormat="1" ht="21.75" customHeight="1" x14ac:dyDescent="0.15">
      <c r="A270" s="35"/>
      <c r="B270" s="141"/>
      <c r="C270" s="172" t="s">
        <v>1583</v>
      </c>
      <c r="D270" s="172" t="s">
        <v>274</v>
      </c>
      <c r="E270" s="173" t="s">
        <v>3827</v>
      </c>
      <c r="F270" s="174" t="s">
        <v>3828</v>
      </c>
      <c r="G270" s="175" t="s">
        <v>302</v>
      </c>
      <c r="H270" s="176">
        <v>14</v>
      </c>
      <c r="I270" s="177"/>
      <c r="J270" s="176">
        <f t="shared" si="35"/>
        <v>0</v>
      </c>
      <c r="K270" s="178"/>
      <c r="L270" s="36"/>
      <c r="M270" s="179" t="s">
        <v>1</v>
      </c>
      <c r="N270" s="180" t="s">
        <v>41</v>
      </c>
      <c r="O270" s="61"/>
      <c r="P270" s="181">
        <f t="shared" si="36"/>
        <v>0</v>
      </c>
      <c r="Q270" s="181">
        <v>0</v>
      </c>
      <c r="R270" s="181">
        <f t="shared" si="37"/>
        <v>0</v>
      </c>
      <c r="S270" s="181">
        <v>0</v>
      </c>
      <c r="T270" s="182">
        <f t="shared" si="3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278</v>
      </c>
      <c r="AT270" s="183" t="s">
        <v>274</v>
      </c>
      <c r="AU270" s="183" t="s">
        <v>82</v>
      </c>
      <c r="AY270" s="18" t="s">
        <v>271</v>
      </c>
      <c r="BE270" s="105">
        <f t="shared" si="39"/>
        <v>0</v>
      </c>
      <c r="BF270" s="105">
        <f t="shared" si="40"/>
        <v>0</v>
      </c>
      <c r="BG270" s="105">
        <f t="shared" si="41"/>
        <v>0</v>
      </c>
      <c r="BH270" s="105">
        <f t="shared" si="42"/>
        <v>0</v>
      </c>
      <c r="BI270" s="105">
        <f t="shared" si="43"/>
        <v>0</v>
      </c>
      <c r="BJ270" s="18" t="s">
        <v>88</v>
      </c>
      <c r="BK270" s="105">
        <f t="shared" si="44"/>
        <v>0</v>
      </c>
      <c r="BL270" s="18" t="s">
        <v>278</v>
      </c>
      <c r="BM270" s="183" t="s">
        <v>2319</v>
      </c>
    </row>
    <row r="271" spans="1:65" s="2" customFormat="1" ht="33" customHeight="1" x14ac:dyDescent="0.15">
      <c r="A271" s="35"/>
      <c r="B271" s="141"/>
      <c r="C271" s="172" t="s">
        <v>1588</v>
      </c>
      <c r="D271" s="172" t="s">
        <v>274</v>
      </c>
      <c r="E271" s="173" t="s">
        <v>3829</v>
      </c>
      <c r="F271" s="174" t="s">
        <v>3830</v>
      </c>
      <c r="G271" s="175" t="s">
        <v>319</v>
      </c>
      <c r="H271" s="176">
        <v>220</v>
      </c>
      <c r="I271" s="177"/>
      <c r="J271" s="176">
        <f t="shared" si="35"/>
        <v>0</v>
      </c>
      <c r="K271" s="178"/>
      <c r="L271" s="36"/>
      <c r="M271" s="179" t="s">
        <v>1</v>
      </c>
      <c r="N271" s="180" t="s">
        <v>41</v>
      </c>
      <c r="O271" s="61"/>
      <c r="P271" s="181">
        <f t="shared" si="36"/>
        <v>0</v>
      </c>
      <c r="Q271" s="181">
        <v>0</v>
      </c>
      <c r="R271" s="181">
        <f t="shared" si="37"/>
        <v>0</v>
      </c>
      <c r="S271" s="181">
        <v>0</v>
      </c>
      <c r="T271" s="182">
        <f t="shared" si="3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3" t="s">
        <v>278</v>
      </c>
      <c r="AT271" s="183" t="s">
        <v>274</v>
      </c>
      <c r="AU271" s="183" t="s">
        <v>82</v>
      </c>
      <c r="AY271" s="18" t="s">
        <v>271</v>
      </c>
      <c r="BE271" s="105">
        <f t="shared" si="39"/>
        <v>0</v>
      </c>
      <c r="BF271" s="105">
        <f t="shared" si="40"/>
        <v>0</v>
      </c>
      <c r="BG271" s="105">
        <f t="shared" si="41"/>
        <v>0</v>
      </c>
      <c r="BH271" s="105">
        <f t="shared" si="42"/>
        <v>0</v>
      </c>
      <c r="BI271" s="105">
        <f t="shared" si="43"/>
        <v>0</v>
      </c>
      <c r="BJ271" s="18" t="s">
        <v>88</v>
      </c>
      <c r="BK271" s="105">
        <f t="shared" si="44"/>
        <v>0</v>
      </c>
      <c r="BL271" s="18" t="s">
        <v>278</v>
      </c>
      <c r="BM271" s="183" t="s">
        <v>2332</v>
      </c>
    </row>
    <row r="272" spans="1:65" s="2" customFormat="1" ht="21.75" customHeight="1" x14ac:dyDescent="0.15">
      <c r="A272" s="35"/>
      <c r="B272" s="141"/>
      <c r="C272" s="172" t="s">
        <v>1592</v>
      </c>
      <c r="D272" s="172" t="s">
        <v>274</v>
      </c>
      <c r="E272" s="173" t="s">
        <v>3831</v>
      </c>
      <c r="F272" s="174" t="s">
        <v>3832</v>
      </c>
      <c r="G272" s="175" t="s">
        <v>319</v>
      </c>
      <c r="H272" s="176">
        <v>90</v>
      </c>
      <c r="I272" s="177"/>
      <c r="J272" s="176">
        <f t="shared" si="35"/>
        <v>0</v>
      </c>
      <c r="K272" s="178"/>
      <c r="L272" s="36"/>
      <c r="M272" s="179" t="s">
        <v>1</v>
      </c>
      <c r="N272" s="180" t="s">
        <v>41</v>
      </c>
      <c r="O272" s="61"/>
      <c r="P272" s="181">
        <f t="shared" si="36"/>
        <v>0</v>
      </c>
      <c r="Q272" s="181">
        <v>0</v>
      </c>
      <c r="R272" s="181">
        <f t="shared" si="37"/>
        <v>0</v>
      </c>
      <c r="S272" s="181">
        <v>0</v>
      </c>
      <c r="T272" s="182">
        <f t="shared" si="3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278</v>
      </c>
      <c r="AT272" s="183" t="s">
        <v>274</v>
      </c>
      <c r="AU272" s="183" t="s">
        <v>82</v>
      </c>
      <c r="AY272" s="18" t="s">
        <v>271</v>
      </c>
      <c r="BE272" s="105">
        <f t="shared" si="39"/>
        <v>0</v>
      </c>
      <c r="BF272" s="105">
        <f t="shared" si="40"/>
        <v>0</v>
      </c>
      <c r="BG272" s="105">
        <f t="shared" si="41"/>
        <v>0</v>
      </c>
      <c r="BH272" s="105">
        <f t="shared" si="42"/>
        <v>0</v>
      </c>
      <c r="BI272" s="105">
        <f t="shared" si="43"/>
        <v>0</v>
      </c>
      <c r="BJ272" s="18" t="s">
        <v>88</v>
      </c>
      <c r="BK272" s="105">
        <f t="shared" si="44"/>
        <v>0</v>
      </c>
      <c r="BL272" s="18" t="s">
        <v>278</v>
      </c>
      <c r="BM272" s="183" t="s">
        <v>2345</v>
      </c>
    </row>
    <row r="273" spans="1:65" s="2" customFormat="1" ht="21.75" customHeight="1" x14ac:dyDescent="0.15">
      <c r="A273" s="35"/>
      <c r="B273" s="141"/>
      <c r="C273" s="172" t="s">
        <v>1597</v>
      </c>
      <c r="D273" s="172" t="s">
        <v>274</v>
      </c>
      <c r="E273" s="173" t="s">
        <v>3833</v>
      </c>
      <c r="F273" s="174" t="s">
        <v>3834</v>
      </c>
      <c r="G273" s="175" t="s">
        <v>302</v>
      </c>
      <c r="H273" s="176">
        <v>5</v>
      </c>
      <c r="I273" s="177"/>
      <c r="J273" s="176">
        <f t="shared" si="35"/>
        <v>0</v>
      </c>
      <c r="K273" s="178"/>
      <c r="L273" s="36"/>
      <c r="M273" s="179" t="s">
        <v>1</v>
      </c>
      <c r="N273" s="180" t="s">
        <v>41</v>
      </c>
      <c r="O273" s="61"/>
      <c r="P273" s="181">
        <f t="shared" si="36"/>
        <v>0</v>
      </c>
      <c r="Q273" s="181">
        <v>0</v>
      </c>
      <c r="R273" s="181">
        <f t="shared" si="37"/>
        <v>0</v>
      </c>
      <c r="S273" s="181">
        <v>0</v>
      </c>
      <c r="T273" s="182">
        <f t="shared" si="3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278</v>
      </c>
      <c r="AT273" s="183" t="s">
        <v>274</v>
      </c>
      <c r="AU273" s="183" t="s">
        <v>82</v>
      </c>
      <c r="AY273" s="18" t="s">
        <v>271</v>
      </c>
      <c r="BE273" s="105">
        <f t="shared" si="39"/>
        <v>0</v>
      </c>
      <c r="BF273" s="105">
        <f t="shared" si="40"/>
        <v>0</v>
      </c>
      <c r="BG273" s="105">
        <f t="shared" si="41"/>
        <v>0</v>
      </c>
      <c r="BH273" s="105">
        <f t="shared" si="42"/>
        <v>0</v>
      </c>
      <c r="BI273" s="105">
        <f t="shared" si="43"/>
        <v>0</v>
      </c>
      <c r="BJ273" s="18" t="s">
        <v>88</v>
      </c>
      <c r="BK273" s="105">
        <f t="shared" si="44"/>
        <v>0</v>
      </c>
      <c r="BL273" s="18" t="s">
        <v>278</v>
      </c>
      <c r="BM273" s="183" t="s">
        <v>2355</v>
      </c>
    </row>
    <row r="274" spans="1:65" s="2" customFormat="1" ht="21.75" customHeight="1" x14ac:dyDescent="0.15">
      <c r="A274" s="35"/>
      <c r="B274" s="141"/>
      <c r="C274" s="172" t="s">
        <v>1602</v>
      </c>
      <c r="D274" s="172" t="s">
        <v>274</v>
      </c>
      <c r="E274" s="173" t="s">
        <v>3835</v>
      </c>
      <c r="F274" s="174" t="s">
        <v>3836</v>
      </c>
      <c r="G274" s="175" t="s">
        <v>302</v>
      </c>
      <c r="H274" s="176">
        <v>2</v>
      </c>
      <c r="I274" s="177"/>
      <c r="J274" s="176">
        <f t="shared" si="35"/>
        <v>0</v>
      </c>
      <c r="K274" s="178"/>
      <c r="L274" s="36"/>
      <c r="M274" s="179" t="s">
        <v>1</v>
      </c>
      <c r="N274" s="180" t="s">
        <v>41</v>
      </c>
      <c r="O274" s="61"/>
      <c r="P274" s="181">
        <f t="shared" si="36"/>
        <v>0</v>
      </c>
      <c r="Q274" s="181">
        <v>0</v>
      </c>
      <c r="R274" s="181">
        <f t="shared" si="37"/>
        <v>0</v>
      </c>
      <c r="S274" s="181">
        <v>0</v>
      </c>
      <c r="T274" s="182">
        <f t="shared" si="3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278</v>
      </c>
      <c r="AT274" s="183" t="s">
        <v>274</v>
      </c>
      <c r="AU274" s="183" t="s">
        <v>82</v>
      </c>
      <c r="AY274" s="18" t="s">
        <v>271</v>
      </c>
      <c r="BE274" s="105">
        <f t="shared" si="39"/>
        <v>0</v>
      </c>
      <c r="BF274" s="105">
        <f t="shared" si="40"/>
        <v>0</v>
      </c>
      <c r="BG274" s="105">
        <f t="shared" si="41"/>
        <v>0</v>
      </c>
      <c r="BH274" s="105">
        <f t="shared" si="42"/>
        <v>0</v>
      </c>
      <c r="BI274" s="105">
        <f t="shared" si="43"/>
        <v>0</v>
      </c>
      <c r="BJ274" s="18" t="s">
        <v>88</v>
      </c>
      <c r="BK274" s="105">
        <f t="shared" si="44"/>
        <v>0</v>
      </c>
      <c r="BL274" s="18" t="s">
        <v>278</v>
      </c>
      <c r="BM274" s="183" t="s">
        <v>2377</v>
      </c>
    </row>
    <row r="275" spans="1:65" s="2" customFormat="1" ht="21.75" customHeight="1" x14ac:dyDescent="0.15">
      <c r="A275" s="35"/>
      <c r="B275" s="141"/>
      <c r="C275" s="172" t="s">
        <v>1607</v>
      </c>
      <c r="D275" s="172" t="s">
        <v>274</v>
      </c>
      <c r="E275" s="173" t="s">
        <v>3837</v>
      </c>
      <c r="F275" s="174" t="s">
        <v>3838</v>
      </c>
      <c r="G275" s="175" t="s">
        <v>302</v>
      </c>
      <c r="H275" s="176">
        <v>1</v>
      </c>
      <c r="I275" s="177"/>
      <c r="J275" s="176">
        <f t="shared" si="35"/>
        <v>0</v>
      </c>
      <c r="K275" s="178"/>
      <c r="L275" s="36"/>
      <c r="M275" s="179" t="s">
        <v>1</v>
      </c>
      <c r="N275" s="180" t="s">
        <v>41</v>
      </c>
      <c r="O275" s="61"/>
      <c r="P275" s="181">
        <f t="shared" si="36"/>
        <v>0</v>
      </c>
      <c r="Q275" s="181">
        <v>0</v>
      </c>
      <c r="R275" s="181">
        <f t="shared" si="37"/>
        <v>0</v>
      </c>
      <c r="S275" s="181">
        <v>0</v>
      </c>
      <c r="T275" s="182">
        <f t="shared" si="3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278</v>
      </c>
      <c r="AT275" s="183" t="s">
        <v>274</v>
      </c>
      <c r="AU275" s="183" t="s">
        <v>82</v>
      </c>
      <c r="AY275" s="18" t="s">
        <v>271</v>
      </c>
      <c r="BE275" s="105">
        <f t="shared" si="39"/>
        <v>0</v>
      </c>
      <c r="BF275" s="105">
        <f t="shared" si="40"/>
        <v>0</v>
      </c>
      <c r="BG275" s="105">
        <f t="shared" si="41"/>
        <v>0</v>
      </c>
      <c r="BH275" s="105">
        <f t="shared" si="42"/>
        <v>0</v>
      </c>
      <c r="BI275" s="105">
        <f t="shared" si="43"/>
        <v>0</v>
      </c>
      <c r="BJ275" s="18" t="s">
        <v>88</v>
      </c>
      <c r="BK275" s="105">
        <f t="shared" si="44"/>
        <v>0</v>
      </c>
      <c r="BL275" s="18" t="s">
        <v>278</v>
      </c>
      <c r="BM275" s="183" t="s">
        <v>2388</v>
      </c>
    </row>
    <row r="276" spans="1:65" s="2" customFormat="1" ht="21.75" customHeight="1" x14ac:dyDescent="0.15">
      <c r="A276" s="35"/>
      <c r="B276" s="141"/>
      <c r="C276" s="172" t="s">
        <v>1612</v>
      </c>
      <c r="D276" s="172" t="s">
        <v>274</v>
      </c>
      <c r="E276" s="173" t="s">
        <v>3839</v>
      </c>
      <c r="F276" s="174" t="s">
        <v>3840</v>
      </c>
      <c r="G276" s="175" t="s">
        <v>302</v>
      </c>
      <c r="H276" s="176">
        <v>30</v>
      </c>
      <c r="I276" s="177"/>
      <c r="J276" s="176">
        <f t="shared" si="35"/>
        <v>0</v>
      </c>
      <c r="K276" s="178"/>
      <c r="L276" s="36"/>
      <c r="M276" s="179" t="s">
        <v>1</v>
      </c>
      <c r="N276" s="180" t="s">
        <v>41</v>
      </c>
      <c r="O276" s="61"/>
      <c r="P276" s="181">
        <f t="shared" si="36"/>
        <v>0</v>
      </c>
      <c r="Q276" s="181">
        <v>0</v>
      </c>
      <c r="R276" s="181">
        <f t="shared" si="37"/>
        <v>0</v>
      </c>
      <c r="S276" s="181">
        <v>0</v>
      </c>
      <c r="T276" s="182">
        <f t="shared" si="3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278</v>
      </c>
      <c r="AT276" s="183" t="s">
        <v>274</v>
      </c>
      <c r="AU276" s="183" t="s">
        <v>82</v>
      </c>
      <c r="AY276" s="18" t="s">
        <v>271</v>
      </c>
      <c r="BE276" s="105">
        <f t="shared" si="39"/>
        <v>0</v>
      </c>
      <c r="BF276" s="105">
        <f t="shared" si="40"/>
        <v>0</v>
      </c>
      <c r="BG276" s="105">
        <f t="shared" si="41"/>
        <v>0</v>
      </c>
      <c r="BH276" s="105">
        <f t="shared" si="42"/>
        <v>0</v>
      </c>
      <c r="BI276" s="105">
        <f t="shared" si="43"/>
        <v>0</v>
      </c>
      <c r="BJ276" s="18" t="s">
        <v>88</v>
      </c>
      <c r="BK276" s="105">
        <f t="shared" si="44"/>
        <v>0</v>
      </c>
      <c r="BL276" s="18" t="s">
        <v>278</v>
      </c>
      <c r="BM276" s="183" t="s">
        <v>2397</v>
      </c>
    </row>
    <row r="277" spans="1:65" s="12" customFormat="1" ht="25.9" customHeight="1" x14ac:dyDescent="0.15">
      <c r="B277" s="159"/>
      <c r="D277" s="160" t="s">
        <v>74</v>
      </c>
      <c r="E277" s="161" t="s">
        <v>2909</v>
      </c>
      <c r="F277" s="161" t="s">
        <v>3841</v>
      </c>
      <c r="I277" s="162"/>
      <c r="J277" s="163">
        <f>BK277</f>
        <v>0</v>
      </c>
      <c r="L277" s="159"/>
      <c r="M277" s="164"/>
      <c r="N277" s="165"/>
      <c r="O277" s="165"/>
      <c r="P277" s="166">
        <f>SUM(P278:P292)</f>
        <v>0</v>
      </c>
      <c r="Q277" s="165"/>
      <c r="R277" s="166">
        <f>SUM(R278:R292)</f>
        <v>0</v>
      </c>
      <c r="S277" s="165"/>
      <c r="T277" s="167">
        <f>SUM(T278:T292)</f>
        <v>0</v>
      </c>
      <c r="AR277" s="160" t="s">
        <v>82</v>
      </c>
      <c r="AT277" s="168" t="s">
        <v>74</v>
      </c>
      <c r="AU277" s="168" t="s">
        <v>75</v>
      </c>
      <c r="AY277" s="160" t="s">
        <v>271</v>
      </c>
      <c r="BK277" s="169">
        <f>SUM(BK278:BK292)</f>
        <v>0</v>
      </c>
    </row>
    <row r="278" spans="1:65" s="2" customFormat="1" ht="33" customHeight="1" x14ac:dyDescent="0.15">
      <c r="A278" s="35"/>
      <c r="B278" s="141"/>
      <c r="C278" s="172" t="s">
        <v>1616</v>
      </c>
      <c r="D278" s="172" t="s">
        <v>274</v>
      </c>
      <c r="E278" s="173" t="s">
        <v>3842</v>
      </c>
      <c r="F278" s="174" t="s">
        <v>3843</v>
      </c>
      <c r="G278" s="175" t="s">
        <v>302</v>
      </c>
      <c r="H278" s="176">
        <v>135</v>
      </c>
      <c r="I278" s="177"/>
      <c r="J278" s="176">
        <f t="shared" ref="J278:J292" si="45">ROUND(I278*H278,2)</f>
        <v>0</v>
      </c>
      <c r="K278" s="178"/>
      <c r="L278" s="36"/>
      <c r="M278" s="179" t="s">
        <v>1</v>
      </c>
      <c r="N278" s="180" t="s">
        <v>41</v>
      </c>
      <c r="O278" s="61"/>
      <c r="P278" s="181">
        <f t="shared" ref="P278:P292" si="46">O278*H278</f>
        <v>0</v>
      </c>
      <c r="Q278" s="181">
        <v>0</v>
      </c>
      <c r="R278" s="181">
        <f t="shared" ref="R278:R292" si="47">Q278*H278</f>
        <v>0</v>
      </c>
      <c r="S278" s="181">
        <v>0</v>
      </c>
      <c r="T278" s="182">
        <f t="shared" ref="T278:T292" si="48"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3" t="s">
        <v>278</v>
      </c>
      <c r="AT278" s="183" t="s">
        <v>274</v>
      </c>
      <c r="AU278" s="183" t="s">
        <v>82</v>
      </c>
      <c r="AY278" s="18" t="s">
        <v>271</v>
      </c>
      <c r="BE278" s="105">
        <f t="shared" ref="BE278:BE292" si="49">IF(N278="základná",J278,0)</f>
        <v>0</v>
      </c>
      <c r="BF278" s="105">
        <f t="shared" ref="BF278:BF292" si="50">IF(N278="znížená",J278,0)</f>
        <v>0</v>
      </c>
      <c r="BG278" s="105">
        <f t="shared" ref="BG278:BG292" si="51">IF(N278="zákl. prenesená",J278,0)</f>
        <v>0</v>
      </c>
      <c r="BH278" s="105">
        <f t="shared" ref="BH278:BH292" si="52">IF(N278="zníž. prenesená",J278,0)</f>
        <v>0</v>
      </c>
      <c r="BI278" s="105">
        <f t="shared" ref="BI278:BI292" si="53">IF(N278="nulová",J278,0)</f>
        <v>0</v>
      </c>
      <c r="BJ278" s="18" t="s">
        <v>88</v>
      </c>
      <c r="BK278" s="105">
        <f t="shared" ref="BK278:BK292" si="54">ROUND(I278*H278,2)</f>
        <v>0</v>
      </c>
      <c r="BL278" s="18" t="s">
        <v>278</v>
      </c>
      <c r="BM278" s="183" t="s">
        <v>2420</v>
      </c>
    </row>
    <row r="279" spans="1:65" s="2" customFormat="1" ht="33" customHeight="1" x14ac:dyDescent="0.15">
      <c r="A279" s="35"/>
      <c r="B279" s="141"/>
      <c r="C279" s="172" t="s">
        <v>1621</v>
      </c>
      <c r="D279" s="172" t="s">
        <v>274</v>
      </c>
      <c r="E279" s="173" t="s">
        <v>3844</v>
      </c>
      <c r="F279" s="174" t="s">
        <v>3845</v>
      </c>
      <c r="G279" s="175" t="s">
        <v>302</v>
      </c>
      <c r="H279" s="176">
        <v>2</v>
      </c>
      <c r="I279" s="177"/>
      <c r="J279" s="176">
        <f t="shared" si="45"/>
        <v>0</v>
      </c>
      <c r="K279" s="178"/>
      <c r="L279" s="36"/>
      <c r="M279" s="179" t="s">
        <v>1</v>
      </c>
      <c r="N279" s="180" t="s">
        <v>41</v>
      </c>
      <c r="O279" s="61"/>
      <c r="P279" s="181">
        <f t="shared" si="46"/>
        <v>0</v>
      </c>
      <c r="Q279" s="181">
        <v>0</v>
      </c>
      <c r="R279" s="181">
        <f t="shared" si="47"/>
        <v>0</v>
      </c>
      <c r="S279" s="181">
        <v>0</v>
      </c>
      <c r="T279" s="182">
        <f t="shared" si="4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278</v>
      </c>
      <c r="AT279" s="183" t="s">
        <v>274</v>
      </c>
      <c r="AU279" s="183" t="s">
        <v>82</v>
      </c>
      <c r="AY279" s="18" t="s">
        <v>271</v>
      </c>
      <c r="BE279" s="105">
        <f t="shared" si="49"/>
        <v>0</v>
      </c>
      <c r="BF279" s="105">
        <f t="shared" si="50"/>
        <v>0</v>
      </c>
      <c r="BG279" s="105">
        <f t="shared" si="51"/>
        <v>0</v>
      </c>
      <c r="BH279" s="105">
        <f t="shared" si="52"/>
        <v>0</v>
      </c>
      <c r="BI279" s="105">
        <f t="shared" si="53"/>
        <v>0</v>
      </c>
      <c r="BJ279" s="18" t="s">
        <v>88</v>
      </c>
      <c r="BK279" s="105">
        <f t="shared" si="54"/>
        <v>0</v>
      </c>
      <c r="BL279" s="18" t="s">
        <v>278</v>
      </c>
      <c r="BM279" s="183" t="s">
        <v>2431</v>
      </c>
    </row>
    <row r="280" spans="1:65" s="2" customFormat="1" ht="21.75" customHeight="1" x14ac:dyDescent="0.15">
      <c r="A280" s="35"/>
      <c r="B280" s="141"/>
      <c r="C280" s="172" t="s">
        <v>1625</v>
      </c>
      <c r="D280" s="172" t="s">
        <v>274</v>
      </c>
      <c r="E280" s="173" t="s">
        <v>3846</v>
      </c>
      <c r="F280" s="174" t="s">
        <v>3847</v>
      </c>
      <c r="G280" s="175" t="s">
        <v>302</v>
      </c>
      <c r="H280" s="176">
        <v>32</v>
      </c>
      <c r="I280" s="177"/>
      <c r="J280" s="176">
        <f t="shared" si="45"/>
        <v>0</v>
      </c>
      <c r="K280" s="178"/>
      <c r="L280" s="36"/>
      <c r="M280" s="179" t="s">
        <v>1</v>
      </c>
      <c r="N280" s="180" t="s">
        <v>41</v>
      </c>
      <c r="O280" s="61"/>
      <c r="P280" s="181">
        <f t="shared" si="46"/>
        <v>0</v>
      </c>
      <c r="Q280" s="181">
        <v>0</v>
      </c>
      <c r="R280" s="181">
        <f t="shared" si="47"/>
        <v>0</v>
      </c>
      <c r="S280" s="181">
        <v>0</v>
      </c>
      <c r="T280" s="182">
        <f t="shared" si="4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278</v>
      </c>
      <c r="AT280" s="183" t="s">
        <v>274</v>
      </c>
      <c r="AU280" s="183" t="s">
        <v>82</v>
      </c>
      <c r="AY280" s="18" t="s">
        <v>271</v>
      </c>
      <c r="BE280" s="105">
        <f t="shared" si="49"/>
        <v>0</v>
      </c>
      <c r="BF280" s="105">
        <f t="shared" si="50"/>
        <v>0</v>
      </c>
      <c r="BG280" s="105">
        <f t="shared" si="51"/>
        <v>0</v>
      </c>
      <c r="BH280" s="105">
        <f t="shared" si="52"/>
        <v>0</v>
      </c>
      <c r="BI280" s="105">
        <f t="shared" si="53"/>
        <v>0</v>
      </c>
      <c r="BJ280" s="18" t="s">
        <v>88</v>
      </c>
      <c r="BK280" s="105">
        <f t="shared" si="54"/>
        <v>0</v>
      </c>
      <c r="BL280" s="18" t="s">
        <v>278</v>
      </c>
      <c r="BM280" s="183" t="s">
        <v>2455</v>
      </c>
    </row>
    <row r="281" spans="1:65" s="2" customFormat="1" ht="21.75" customHeight="1" x14ac:dyDescent="0.15">
      <c r="A281" s="35"/>
      <c r="B281" s="141"/>
      <c r="C281" s="172" t="s">
        <v>1632</v>
      </c>
      <c r="D281" s="172" t="s">
        <v>274</v>
      </c>
      <c r="E281" s="173" t="s">
        <v>3848</v>
      </c>
      <c r="F281" s="174" t="s">
        <v>3849</v>
      </c>
      <c r="G281" s="175" t="s">
        <v>302</v>
      </c>
      <c r="H281" s="176">
        <v>80</v>
      </c>
      <c r="I281" s="177"/>
      <c r="J281" s="176">
        <f t="shared" si="45"/>
        <v>0</v>
      </c>
      <c r="K281" s="178"/>
      <c r="L281" s="36"/>
      <c r="M281" s="179" t="s">
        <v>1</v>
      </c>
      <c r="N281" s="180" t="s">
        <v>41</v>
      </c>
      <c r="O281" s="61"/>
      <c r="P281" s="181">
        <f t="shared" si="46"/>
        <v>0</v>
      </c>
      <c r="Q281" s="181">
        <v>0</v>
      </c>
      <c r="R281" s="181">
        <f t="shared" si="47"/>
        <v>0</v>
      </c>
      <c r="S281" s="181">
        <v>0</v>
      </c>
      <c r="T281" s="182">
        <f t="shared" si="4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278</v>
      </c>
      <c r="AT281" s="183" t="s">
        <v>274</v>
      </c>
      <c r="AU281" s="183" t="s">
        <v>82</v>
      </c>
      <c r="AY281" s="18" t="s">
        <v>271</v>
      </c>
      <c r="BE281" s="105">
        <f t="shared" si="49"/>
        <v>0</v>
      </c>
      <c r="BF281" s="105">
        <f t="shared" si="50"/>
        <v>0</v>
      </c>
      <c r="BG281" s="105">
        <f t="shared" si="51"/>
        <v>0</v>
      </c>
      <c r="BH281" s="105">
        <f t="shared" si="52"/>
        <v>0</v>
      </c>
      <c r="BI281" s="105">
        <f t="shared" si="53"/>
        <v>0</v>
      </c>
      <c r="BJ281" s="18" t="s">
        <v>88</v>
      </c>
      <c r="BK281" s="105">
        <f t="shared" si="54"/>
        <v>0</v>
      </c>
      <c r="BL281" s="18" t="s">
        <v>278</v>
      </c>
      <c r="BM281" s="183" t="s">
        <v>2478</v>
      </c>
    </row>
    <row r="282" spans="1:65" s="2" customFormat="1" ht="21.75" customHeight="1" x14ac:dyDescent="0.15">
      <c r="A282" s="35"/>
      <c r="B282" s="141"/>
      <c r="C282" s="172" t="s">
        <v>1638</v>
      </c>
      <c r="D282" s="172" t="s">
        <v>274</v>
      </c>
      <c r="E282" s="173" t="s">
        <v>3850</v>
      </c>
      <c r="F282" s="174" t="s">
        <v>3851</v>
      </c>
      <c r="G282" s="175" t="s">
        <v>302</v>
      </c>
      <c r="H282" s="176">
        <v>29</v>
      </c>
      <c r="I282" s="177"/>
      <c r="J282" s="176">
        <f t="shared" si="45"/>
        <v>0</v>
      </c>
      <c r="K282" s="178"/>
      <c r="L282" s="36"/>
      <c r="M282" s="179" t="s">
        <v>1</v>
      </c>
      <c r="N282" s="180" t="s">
        <v>41</v>
      </c>
      <c r="O282" s="61"/>
      <c r="P282" s="181">
        <f t="shared" si="46"/>
        <v>0</v>
      </c>
      <c r="Q282" s="181">
        <v>0</v>
      </c>
      <c r="R282" s="181">
        <f t="shared" si="47"/>
        <v>0</v>
      </c>
      <c r="S282" s="181">
        <v>0</v>
      </c>
      <c r="T282" s="182">
        <f t="shared" si="4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3" t="s">
        <v>278</v>
      </c>
      <c r="AT282" s="183" t="s">
        <v>274</v>
      </c>
      <c r="AU282" s="183" t="s">
        <v>82</v>
      </c>
      <c r="AY282" s="18" t="s">
        <v>271</v>
      </c>
      <c r="BE282" s="105">
        <f t="shared" si="49"/>
        <v>0</v>
      </c>
      <c r="BF282" s="105">
        <f t="shared" si="50"/>
        <v>0</v>
      </c>
      <c r="BG282" s="105">
        <f t="shared" si="51"/>
        <v>0</v>
      </c>
      <c r="BH282" s="105">
        <f t="shared" si="52"/>
        <v>0</v>
      </c>
      <c r="BI282" s="105">
        <f t="shared" si="53"/>
        <v>0</v>
      </c>
      <c r="BJ282" s="18" t="s">
        <v>88</v>
      </c>
      <c r="BK282" s="105">
        <f t="shared" si="54"/>
        <v>0</v>
      </c>
      <c r="BL282" s="18" t="s">
        <v>278</v>
      </c>
      <c r="BM282" s="183" t="s">
        <v>2533</v>
      </c>
    </row>
    <row r="283" spans="1:65" s="2" customFormat="1" ht="21.75" customHeight="1" x14ac:dyDescent="0.15">
      <c r="A283" s="35"/>
      <c r="B283" s="141"/>
      <c r="C283" s="172" t="s">
        <v>1643</v>
      </c>
      <c r="D283" s="172" t="s">
        <v>274</v>
      </c>
      <c r="E283" s="173" t="s">
        <v>3852</v>
      </c>
      <c r="F283" s="174" t="s">
        <v>3853</v>
      </c>
      <c r="G283" s="175" t="s">
        <v>302</v>
      </c>
      <c r="H283" s="176">
        <v>72</v>
      </c>
      <c r="I283" s="177"/>
      <c r="J283" s="176">
        <f t="shared" si="45"/>
        <v>0</v>
      </c>
      <c r="K283" s="178"/>
      <c r="L283" s="36"/>
      <c r="M283" s="179" t="s">
        <v>1</v>
      </c>
      <c r="N283" s="180" t="s">
        <v>41</v>
      </c>
      <c r="O283" s="61"/>
      <c r="P283" s="181">
        <f t="shared" si="46"/>
        <v>0</v>
      </c>
      <c r="Q283" s="181">
        <v>0</v>
      </c>
      <c r="R283" s="181">
        <f t="shared" si="47"/>
        <v>0</v>
      </c>
      <c r="S283" s="181">
        <v>0</v>
      </c>
      <c r="T283" s="182">
        <f t="shared" si="4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278</v>
      </c>
      <c r="AT283" s="183" t="s">
        <v>274</v>
      </c>
      <c r="AU283" s="183" t="s">
        <v>82</v>
      </c>
      <c r="AY283" s="18" t="s">
        <v>271</v>
      </c>
      <c r="BE283" s="105">
        <f t="shared" si="49"/>
        <v>0</v>
      </c>
      <c r="BF283" s="105">
        <f t="shared" si="50"/>
        <v>0</v>
      </c>
      <c r="BG283" s="105">
        <f t="shared" si="51"/>
        <v>0</v>
      </c>
      <c r="BH283" s="105">
        <f t="shared" si="52"/>
        <v>0</v>
      </c>
      <c r="BI283" s="105">
        <f t="shared" si="53"/>
        <v>0</v>
      </c>
      <c r="BJ283" s="18" t="s">
        <v>88</v>
      </c>
      <c r="BK283" s="105">
        <f t="shared" si="54"/>
        <v>0</v>
      </c>
      <c r="BL283" s="18" t="s">
        <v>278</v>
      </c>
      <c r="BM283" s="183" t="s">
        <v>2558</v>
      </c>
    </row>
    <row r="284" spans="1:65" s="2" customFormat="1" ht="21.75" customHeight="1" x14ac:dyDescent="0.15">
      <c r="A284" s="35"/>
      <c r="B284" s="141"/>
      <c r="C284" s="172" t="s">
        <v>1648</v>
      </c>
      <c r="D284" s="172" t="s">
        <v>274</v>
      </c>
      <c r="E284" s="173" t="s">
        <v>3854</v>
      </c>
      <c r="F284" s="174" t="s">
        <v>3855</v>
      </c>
      <c r="G284" s="175" t="s">
        <v>302</v>
      </c>
      <c r="H284" s="176">
        <v>38</v>
      </c>
      <c r="I284" s="177"/>
      <c r="J284" s="176">
        <f t="shared" si="45"/>
        <v>0</v>
      </c>
      <c r="K284" s="178"/>
      <c r="L284" s="36"/>
      <c r="M284" s="179" t="s">
        <v>1</v>
      </c>
      <c r="N284" s="180" t="s">
        <v>41</v>
      </c>
      <c r="O284" s="61"/>
      <c r="P284" s="181">
        <f t="shared" si="46"/>
        <v>0</v>
      </c>
      <c r="Q284" s="181">
        <v>0</v>
      </c>
      <c r="R284" s="181">
        <f t="shared" si="47"/>
        <v>0</v>
      </c>
      <c r="S284" s="181">
        <v>0</v>
      </c>
      <c r="T284" s="182">
        <f t="shared" si="4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278</v>
      </c>
      <c r="AT284" s="183" t="s">
        <v>274</v>
      </c>
      <c r="AU284" s="183" t="s">
        <v>82</v>
      </c>
      <c r="AY284" s="18" t="s">
        <v>271</v>
      </c>
      <c r="BE284" s="105">
        <f t="shared" si="49"/>
        <v>0</v>
      </c>
      <c r="BF284" s="105">
        <f t="shared" si="50"/>
        <v>0</v>
      </c>
      <c r="BG284" s="105">
        <f t="shared" si="51"/>
        <v>0</v>
      </c>
      <c r="BH284" s="105">
        <f t="shared" si="52"/>
        <v>0</v>
      </c>
      <c r="BI284" s="105">
        <f t="shared" si="53"/>
        <v>0</v>
      </c>
      <c r="BJ284" s="18" t="s">
        <v>88</v>
      </c>
      <c r="BK284" s="105">
        <f t="shared" si="54"/>
        <v>0</v>
      </c>
      <c r="BL284" s="18" t="s">
        <v>278</v>
      </c>
      <c r="BM284" s="183" t="s">
        <v>3085</v>
      </c>
    </row>
    <row r="285" spans="1:65" s="2" customFormat="1" ht="21.75" customHeight="1" x14ac:dyDescent="0.15">
      <c r="A285" s="35"/>
      <c r="B285" s="141"/>
      <c r="C285" s="172" t="s">
        <v>1652</v>
      </c>
      <c r="D285" s="172" t="s">
        <v>274</v>
      </c>
      <c r="E285" s="173" t="s">
        <v>3856</v>
      </c>
      <c r="F285" s="174" t="s">
        <v>3857</v>
      </c>
      <c r="G285" s="175" t="s">
        <v>302</v>
      </c>
      <c r="H285" s="176">
        <v>8</v>
      </c>
      <c r="I285" s="177"/>
      <c r="J285" s="176">
        <f t="shared" si="45"/>
        <v>0</v>
      </c>
      <c r="K285" s="178"/>
      <c r="L285" s="36"/>
      <c r="M285" s="179" t="s">
        <v>1</v>
      </c>
      <c r="N285" s="180" t="s">
        <v>41</v>
      </c>
      <c r="O285" s="61"/>
      <c r="P285" s="181">
        <f t="shared" si="46"/>
        <v>0</v>
      </c>
      <c r="Q285" s="181">
        <v>0</v>
      </c>
      <c r="R285" s="181">
        <f t="shared" si="47"/>
        <v>0</v>
      </c>
      <c r="S285" s="181">
        <v>0</v>
      </c>
      <c r="T285" s="182">
        <f t="shared" si="4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278</v>
      </c>
      <c r="AT285" s="183" t="s">
        <v>274</v>
      </c>
      <c r="AU285" s="183" t="s">
        <v>82</v>
      </c>
      <c r="AY285" s="18" t="s">
        <v>271</v>
      </c>
      <c r="BE285" s="105">
        <f t="shared" si="49"/>
        <v>0</v>
      </c>
      <c r="BF285" s="105">
        <f t="shared" si="50"/>
        <v>0</v>
      </c>
      <c r="BG285" s="105">
        <f t="shared" si="51"/>
        <v>0</v>
      </c>
      <c r="BH285" s="105">
        <f t="shared" si="52"/>
        <v>0</v>
      </c>
      <c r="BI285" s="105">
        <f t="shared" si="53"/>
        <v>0</v>
      </c>
      <c r="BJ285" s="18" t="s">
        <v>88</v>
      </c>
      <c r="BK285" s="105">
        <f t="shared" si="54"/>
        <v>0</v>
      </c>
      <c r="BL285" s="18" t="s">
        <v>278</v>
      </c>
      <c r="BM285" s="183" t="s">
        <v>3090</v>
      </c>
    </row>
    <row r="286" spans="1:65" s="2" customFormat="1" ht="16.5" customHeight="1" x14ac:dyDescent="0.15">
      <c r="A286" s="35"/>
      <c r="B286" s="141"/>
      <c r="C286" s="172" t="s">
        <v>1658</v>
      </c>
      <c r="D286" s="172" t="s">
        <v>274</v>
      </c>
      <c r="E286" s="173" t="s">
        <v>5678</v>
      </c>
      <c r="F286" s="174" t="s">
        <v>5679</v>
      </c>
      <c r="G286" s="175" t="s">
        <v>302</v>
      </c>
      <c r="H286" s="176">
        <v>3</v>
      </c>
      <c r="I286" s="177"/>
      <c r="J286" s="176">
        <f t="shared" si="45"/>
        <v>0</v>
      </c>
      <c r="K286" s="178"/>
      <c r="L286" s="36"/>
      <c r="M286" s="179" t="s">
        <v>1</v>
      </c>
      <c r="N286" s="180" t="s">
        <v>41</v>
      </c>
      <c r="O286" s="61"/>
      <c r="P286" s="181">
        <f t="shared" si="46"/>
        <v>0</v>
      </c>
      <c r="Q286" s="181">
        <v>0</v>
      </c>
      <c r="R286" s="181">
        <f t="shared" si="47"/>
        <v>0</v>
      </c>
      <c r="S286" s="181">
        <v>0</v>
      </c>
      <c r="T286" s="182">
        <f t="shared" si="4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3" t="s">
        <v>278</v>
      </c>
      <c r="AT286" s="183" t="s">
        <v>274</v>
      </c>
      <c r="AU286" s="183" t="s">
        <v>82</v>
      </c>
      <c r="AY286" s="18" t="s">
        <v>271</v>
      </c>
      <c r="BE286" s="105">
        <f t="shared" si="49"/>
        <v>0</v>
      </c>
      <c r="BF286" s="105">
        <f t="shared" si="50"/>
        <v>0</v>
      </c>
      <c r="BG286" s="105">
        <f t="shared" si="51"/>
        <v>0</v>
      </c>
      <c r="BH286" s="105">
        <f t="shared" si="52"/>
        <v>0</v>
      </c>
      <c r="BI286" s="105">
        <f t="shared" si="53"/>
        <v>0</v>
      </c>
      <c r="BJ286" s="18" t="s">
        <v>88</v>
      </c>
      <c r="BK286" s="105">
        <f t="shared" si="54"/>
        <v>0</v>
      </c>
      <c r="BL286" s="18" t="s">
        <v>278</v>
      </c>
      <c r="BM286" s="183" t="s">
        <v>3093</v>
      </c>
    </row>
    <row r="287" spans="1:65" s="2" customFormat="1" ht="21.75" customHeight="1" x14ac:dyDescent="0.15">
      <c r="A287" s="35"/>
      <c r="B287" s="141"/>
      <c r="C287" s="172" t="s">
        <v>1662</v>
      </c>
      <c r="D287" s="172" t="s">
        <v>274</v>
      </c>
      <c r="E287" s="173" t="s">
        <v>3860</v>
      </c>
      <c r="F287" s="174" t="s">
        <v>3861</v>
      </c>
      <c r="G287" s="175" t="s">
        <v>302</v>
      </c>
      <c r="H287" s="176">
        <v>6</v>
      </c>
      <c r="I287" s="177"/>
      <c r="J287" s="176">
        <f t="shared" si="45"/>
        <v>0</v>
      </c>
      <c r="K287" s="178"/>
      <c r="L287" s="36"/>
      <c r="M287" s="179" t="s">
        <v>1</v>
      </c>
      <c r="N287" s="180" t="s">
        <v>41</v>
      </c>
      <c r="O287" s="61"/>
      <c r="P287" s="181">
        <f t="shared" si="46"/>
        <v>0</v>
      </c>
      <c r="Q287" s="181">
        <v>0</v>
      </c>
      <c r="R287" s="181">
        <f t="shared" si="47"/>
        <v>0</v>
      </c>
      <c r="S287" s="181">
        <v>0</v>
      </c>
      <c r="T287" s="182">
        <f t="shared" si="4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3" t="s">
        <v>278</v>
      </c>
      <c r="AT287" s="183" t="s">
        <v>274</v>
      </c>
      <c r="AU287" s="183" t="s">
        <v>82</v>
      </c>
      <c r="AY287" s="18" t="s">
        <v>271</v>
      </c>
      <c r="BE287" s="105">
        <f t="shared" si="49"/>
        <v>0</v>
      </c>
      <c r="BF287" s="105">
        <f t="shared" si="50"/>
        <v>0</v>
      </c>
      <c r="BG287" s="105">
        <f t="shared" si="51"/>
        <v>0</v>
      </c>
      <c r="BH287" s="105">
        <f t="shared" si="52"/>
        <v>0</v>
      </c>
      <c r="BI287" s="105">
        <f t="shared" si="53"/>
        <v>0</v>
      </c>
      <c r="BJ287" s="18" t="s">
        <v>88</v>
      </c>
      <c r="BK287" s="105">
        <f t="shared" si="54"/>
        <v>0</v>
      </c>
      <c r="BL287" s="18" t="s">
        <v>278</v>
      </c>
      <c r="BM287" s="183" t="s">
        <v>3096</v>
      </c>
    </row>
    <row r="288" spans="1:65" s="2" customFormat="1" ht="21.75" customHeight="1" x14ac:dyDescent="0.15">
      <c r="A288" s="35"/>
      <c r="B288" s="141"/>
      <c r="C288" s="172" t="s">
        <v>1666</v>
      </c>
      <c r="D288" s="172" t="s">
        <v>274</v>
      </c>
      <c r="E288" s="173" t="s">
        <v>3862</v>
      </c>
      <c r="F288" s="174" t="s">
        <v>3863</v>
      </c>
      <c r="G288" s="175" t="s">
        <v>302</v>
      </c>
      <c r="H288" s="176">
        <v>9</v>
      </c>
      <c r="I288" s="177"/>
      <c r="J288" s="176">
        <f t="shared" si="45"/>
        <v>0</v>
      </c>
      <c r="K288" s="178"/>
      <c r="L288" s="36"/>
      <c r="M288" s="179" t="s">
        <v>1</v>
      </c>
      <c r="N288" s="180" t="s">
        <v>41</v>
      </c>
      <c r="O288" s="61"/>
      <c r="P288" s="181">
        <f t="shared" si="46"/>
        <v>0</v>
      </c>
      <c r="Q288" s="181">
        <v>0</v>
      </c>
      <c r="R288" s="181">
        <f t="shared" si="47"/>
        <v>0</v>
      </c>
      <c r="S288" s="181">
        <v>0</v>
      </c>
      <c r="T288" s="182">
        <f t="shared" si="4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278</v>
      </c>
      <c r="AT288" s="183" t="s">
        <v>274</v>
      </c>
      <c r="AU288" s="183" t="s">
        <v>82</v>
      </c>
      <c r="AY288" s="18" t="s">
        <v>271</v>
      </c>
      <c r="BE288" s="105">
        <f t="shared" si="49"/>
        <v>0</v>
      </c>
      <c r="BF288" s="105">
        <f t="shared" si="50"/>
        <v>0</v>
      </c>
      <c r="BG288" s="105">
        <f t="shared" si="51"/>
        <v>0</v>
      </c>
      <c r="BH288" s="105">
        <f t="shared" si="52"/>
        <v>0</v>
      </c>
      <c r="BI288" s="105">
        <f t="shared" si="53"/>
        <v>0</v>
      </c>
      <c r="BJ288" s="18" t="s">
        <v>88</v>
      </c>
      <c r="BK288" s="105">
        <f t="shared" si="54"/>
        <v>0</v>
      </c>
      <c r="BL288" s="18" t="s">
        <v>278</v>
      </c>
      <c r="BM288" s="183" t="s">
        <v>3099</v>
      </c>
    </row>
    <row r="289" spans="1:65" s="2" customFormat="1" ht="21.75" customHeight="1" x14ac:dyDescent="0.15">
      <c r="A289" s="35"/>
      <c r="B289" s="141"/>
      <c r="C289" s="172" t="s">
        <v>1670</v>
      </c>
      <c r="D289" s="172" t="s">
        <v>274</v>
      </c>
      <c r="E289" s="173" t="s">
        <v>3864</v>
      </c>
      <c r="F289" s="174" t="s">
        <v>3865</v>
      </c>
      <c r="G289" s="175" t="s">
        <v>302</v>
      </c>
      <c r="H289" s="176">
        <v>18</v>
      </c>
      <c r="I289" s="177"/>
      <c r="J289" s="176">
        <f t="shared" si="45"/>
        <v>0</v>
      </c>
      <c r="K289" s="178"/>
      <c r="L289" s="36"/>
      <c r="M289" s="179" t="s">
        <v>1</v>
      </c>
      <c r="N289" s="180" t="s">
        <v>41</v>
      </c>
      <c r="O289" s="61"/>
      <c r="P289" s="181">
        <f t="shared" si="46"/>
        <v>0</v>
      </c>
      <c r="Q289" s="181">
        <v>0</v>
      </c>
      <c r="R289" s="181">
        <f t="shared" si="47"/>
        <v>0</v>
      </c>
      <c r="S289" s="181">
        <v>0</v>
      </c>
      <c r="T289" s="182">
        <f t="shared" si="4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278</v>
      </c>
      <c r="AT289" s="183" t="s">
        <v>274</v>
      </c>
      <c r="AU289" s="183" t="s">
        <v>82</v>
      </c>
      <c r="AY289" s="18" t="s">
        <v>271</v>
      </c>
      <c r="BE289" s="105">
        <f t="shared" si="49"/>
        <v>0</v>
      </c>
      <c r="BF289" s="105">
        <f t="shared" si="50"/>
        <v>0</v>
      </c>
      <c r="BG289" s="105">
        <f t="shared" si="51"/>
        <v>0</v>
      </c>
      <c r="BH289" s="105">
        <f t="shared" si="52"/>
        <v>0</v>
      </c>
      <c r="BI289" s="105">
        <f t="shared" si="53"/>
        <v>0</v>
      </c>
      <c r="BJ289" s="18" t="s">
        <v>88</v>
      </c>
      <c r="BK289" s="105">
        <f t="shared" si="54"/>
        <v>0</v>
      </c>
      <c r="BL289" s="18" t="s">
        <v>278</v>
      </c>
      <c r="BM289" s="183" t="s">
        <v>3102</v>
      </c>
    </row>
    <row r="290" spans="1:65" s="2" customFormat="1" ht="21.75" customHeight="1" x14ac:dyDescent="0.15">
      <c r="A290" s="35"/>
      <c r="B290" s="141"/>
      <c r="C290" s="172" t="s">
        <v>1687</v>
      </c>
      <c r="D290" s="172" t="s">
        <v>274</v>
      </c>
      <c r="E290" s="173" t="s">
        <v>3866</v>
      </c>
      <c r="F290" s="174" t="s">
        <v>3867</v>
      </c>
      <c r="G290" s="175" t="s">
        <v>302</v>
      </c>
      <c r="H290" s="176">
        <v>11</v>
      </c>
      <c r="I290" s="177"/>
      <c r="J290" s="176">
        <f t="shared" si="45"/>
        <v>0</v>
      </c>
      <c r="K290" s="178"/>
      <c r="L290" s="36"/>
      <c r="M290" s="179" t="s">
        <v>1</v>
      </c>
      <c r="N290" s="180" t="s">
        <v>41</v>
      </c>
      <c r="O290" s="61"/>
      <c r="P290" s="181">
        <f t="shared" si="46"/>
        <v>0</v>
      </c>
      <c r="Q290" s="181">
        <v>0</v>
      </c>
      <c r="R290" s="181">
        <f t="shared" si="47"/>
        <v>0</v>
      </c>
      <c r="S290" s="181">
        <v>0</v>
      </c>
      <c r="T290" s="182">
        <f t="shared" si="4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3" t="s">
        <v>278</v>
      </c>
      <c r="AT290" s="183" t="s">
        <v>274</v>
      </c>
      <c r="AU290" s="183" t="s">
        <v>82</v>
      </c>
      <c r="AY290" s="18" t="s">
        <v>271</v>
      </c>
      <c r="BE290" s="105">
        <f t="shared" si="49"/>
        <v>0</v>
      </c>
      <c r="BF290" s="105">
        <f t="shared" si="50"/>
        <v>0</v>
      </c>
      <c r="BG290" s="105">
        <f t="shared" si="51"/>
        <v>0</v>
      </c>
      <c r="BH290" s="105">
        <f t="shared" si="52"/>
        <v>0</v>
      </c>
      <c r="BI290" s="105">
        <f t="shared" si="53"/>
        <v>0</v>
      </c>
      <c r="BJ290" s="18" t="s">
        <v>88</v>
      </c>
      <c r="BK290" s="105">
        <f t="shared" si="54"/>
        <v>0</v>
      </c>
      <c r="BL290" s="18" t="s">
        <v>278</v>
      </c>
      <c r="BM290" s="183" t="s">
        <v>3105</v>
      </c>
    </row>
    <row r="291" spans="1:65" s="2" customFormat="1" ht="21.75" customHeight="1" x14ac:dyDescent="0.15">
      <c r="A291" s="35"/>
      <c r="B291" s="141"/>
      <c r="C291" s="172" t="s">
        <v>1697</v>
      </c>
      <c r="D291" s="172" t="s">
        <v>274</v>
      </c>
      <c r="E291" s="173" t="s">
        <v>3868</v>
      </c>
      <c r="F291" s="174" t="s">
        <v>3869</v>
      </c>
      <c r="G291" s="175" t="s">
        <v>302</v>
      </c>
      <c r="H291" s="176">
        <v>38</v>
      </c>
      <c r="I291" s="177"/>
      <c r="J291" s="176">
        <f t="shared" si="45"/>
        <v>0</v>
      </c>
      <c r="K291" s="178"/>
      <c r="L291" s="36"/>
      <c r="M291" s="179" t="s">
        <v>1</v>
      </c>
      <c r="N291" s="180" t="s">
        <v>41</v>
      </c>
      <c r="O291" s="61"/>
      <c r="P291" s="181">
        <f t="shared" si="46"/>
        <v>0</v>
      </c>
      <c r="Q291" s="181">
        <v>0</v>
      </c>
      <c r="R291" s="181">
        <f t="shared" si="47"/>
        <v>0</v>
      </c>
      <c r="S291" s="181">
        <v>0</v>
      </c>
      <c r="T291" s="182">
        <f t="shared" si="4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278</v>
      </c>
      <c r="AT291" s="183" t="s">
        <v>274</v>
      </c>
      <c r="AU291" s="183" t="s">
        <v>82</v>
      </c>
      <c r="AY291" s="18" t="s">
        <v>271</v>
      </c>
      <c r="BE291" s="105">
        <f t="shared" si="49"/>
        <v>0</v>
      </c>
      <c r="BF291" s="105">
        <f t="shared" si="50"/>
        <v>0</v>
      </c>
      <c r="BG291" s="105">
        <f t="shared" si="51"/>
        <v>0</v>
      </c>
      <c r="BH291" s="105">
        <f t="shared" si="52"/>
        <v>0</v>
      </c>
      <c r="BI291" s="105">
        <f t="shared" si="53"/>
        <v>0</v>
      </c>
      <c r="BJ291" s="18" t="s">
        <v>88</v>
      </c>
      <c r="BK291" s="105">
        <f t="shared" si="54"/>
        <v>0</v>
      </c>
      <c r="BL291" s="18" t="s">
        <v>278</v>
      </c>
      <c r="BM291" s="183" t="s">
        <v>3108</v>
      </c>
    </row>
    <row r="292" spans="1:65" s="2" customFormat="1" ht="21.75" customHeight="1" x14ac:dyDescent="0.15">
      <c r="A292" s="35"/>
      <c r="B292" s="141"/>
      <c r="C292" s="172" t="s">
        <v>1705</v>
      </c>
      <c r="D292" s="172" t="s">
        <v>274</v>
      </c>
      <c r="E292" s="173" t="s">
        <v>3870</v>
      </c>
      <c r="F292" s="174" t="s">
        <v>3871</v>
      </c>
      <c r="G292" s="175" t="s">
        <v>302</v>
      </c>
      <c r="H292" s="176">
        <v>9</v>
      </c>
      <c r="I292" s="177"/>
      <c r="J292" s="176">
        <f t="shared" si="45"/>
        <v>0</v>
      </c>
      <c r="K292" s="178"/>
      <c r="L292" s="36"/>
      <c r="M292" s="179" t="s">
        <v>1</v>
      </c>
      <c r="N292" s="180" t="s">
        <v>41</v>
      </c>
      <c r="O292" s="61"/>
      <c r="P292" s="181">
        <f t="shared" si="46"/>
        <v>0</v>
      </c>
      <c r="Q292" s="181">
        <v>0</v>
      </c>
      <c r="R292" s="181">
        <f t="shared" si="47"/>
        <v>0</v>
      </c>
      <c r="S292" s="181">
        <v>0</v>
      </c>
      <c r="T292" s="182">
        <f t="shared" si="4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3" t="s">
        <v>278</v>
      </c>
      <c r="AT292" s="183" t="s">
        <v>274</v>
      </c>
      <c r="AU292" s="183" t="s">
        <v>82</v>
      </c>
      <c r="AY292" s="18" t="s">
        <v>271</v>
      </c>
      <c r="BE292" s="105">
        <f t="shared" si="49"/>
        <v>0</v>
      </c>
      <c r="BF292" s="105">
        <f t="shared" si="50"/>
        <v>0</v>
      </c>
      <c r="BG292" s="105">
        <f t="shared" si="51"/>
        <v>0</v>
      </c>
      <c r="BH292" s="105">
        <f t="shared" si="52"/>
        <v>0</v>
      </c>
      <c r="BI292" s="105">
        <f t="shared" si="53"/>
        <v>0</v>
      </c>
      <c r="BJ292" s="18" t="s">
        <v>88</v>
      </c>
      <c r="BK292" s="105">
        <f t="shared" si="54"/>
        <v>0</v>
      </c>
      <c r="BL292" s="18" t="s">
        <v>278</v>
      </c>
      <c r="BM292" s="183" t="s">
        <v>3109</v>
      </c>
    </row>
    <row r="293" spans="1:65" s="12" customFormat="1" ht="25.9" customHeight="1" x14ac:dyDescent="0.15">
      <c r="B293" s="159"/>
      <c r="D293" s="160" t="s">
        <v>74</v>
      </c>
      <c r="E293" s="161" t="s">
        <v>2944</v>
      </c>
      <c r="F293" s="161" t="s">
        <v>3872</v>
      </c>
      <c r="I293" s="162"/>
      <c r="J293" s="163">
        <f>BK293</f>
        <v>0</v>
      </c>
      <c r="L293" s="159"/>
      <c r="M293" s="164"/>
      <c r="N293" s="165"/>
      <c r="O293" s="165"/>
      <c r="P293" s="166">
        <f>SUM(P294:P295)</f>
        <v>0</v>
      </c>
      <c r="Q293" s="165"/>
      <c r="R293" s="166">
        <f>SUM(R294:R295)</f>
        <v>0</v>
      </c>
      <c r="S293" s="165"/>
      <c r="T293" s="167">
        <f>SUM(T294:T295)</f>
        <v>0</v>
      </c>
      <c r="AR293" s="160" t="s">
        <v>82</v>
      </c>
      <c r="AT293" s="168" t="s">
        <v>74</v>
      </c>
      <c r="AU293" s="168" t="s">
        <v>75</v>
      </c>
      <c r="AY293" s="160" t="s">
        <v>271</v>
      </c>
      <c r="BK293" s="169">
        <f>SUM(BK294:BK295)</f>
        <v>0</v>
      </c>
    </row>
    <row r="294" spans="1:65" s="2" customFormat="1" ht="66.75" customHeight="1" x14ac:dyDescent="0.15">
      <c r="A294" s="35"/>
      <c r="B294" s="141"/>
      <c r="C294" s="172" t="s">
        <v>1712</v>
      </c>
      <c r="D294" s="246" t="s">
        <v>274</v>
      </c>
      <c r="E294" s="173" t="s">
        <v>5680</v>
      </c>
      <c r="F294" s="174" t="s">
        <v>5681</v>
      </c>
      <c r="G294" s="175" t="s">
        <v>2862</v>
      </c>
      <c r="H294" s="176">
        <v>1</v>
      </c>
      <c r="I294" s="177"/>
      <c r="J294" s="176">
        <f>ROUND(I294*H294,2)</f>
        <v>0</v>
      </c>
      <c r="K294" s="178"/>
      <c r="L294" s="36"/>
      <c r="M294" s="179" t="s">
        <v>1</v>
      </c>
      <c r="N294" s="180" t="s">
        <v>41</v>
      </c>
      <c r="O294" s="61"/>
      <c r="P294" s="181">
        <f>O294*H294</f>
        <v>0</v>
      </c>
      <c r="Q294" s="181">
        <v>0</v>
      </c>
      <c r="R294" s="181">
        <f>Q294*H294</f>
        <v>0</v>
      </c>
      <c r="S294" s="181">
        <v>0</v>
      </c>
      <c r="T294" s="18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3" t="s">
        <v>278</v>
      </c>
      <c r="AT294" s="183" t="s">
        <v>274</v>
      </c>
      <c r="AU294" s="183" t="s">
        <v>82</v>
      </c>
      <c r="AY294" s="18" t="s">
        <v>271</v>
      </c>
      <c r="BE294" s="105">
        <f>IF(N294="základná",J294,0)</f>
        <v>0</v>
      </c>
      <c r="BF294" s="105">
        <f>IF(N294="znížená",J294,0)</f>
        <v>0</v>
      </c>
      <c r="BG294" s="105">
        <f>IF(N294="zákl. prenesená",J294,0)</f>
        <v>0</v>
      </c>
      <c r="BH294" s="105">
        <f>IF(N294="zníž. prenesená",J294,0)</f>
        <v>0</v>
      </c>
      <c r="BI294" s="105">
        <f>IF(N294="nulová",J294,0)</f>
        <v>0</v>
      </c>
      <c r="BJ294" s="18" t="s">
        <v>88</v>
      </c>
      <c r="BK294" s="105">
        <f>ROUND(I294*H294,2)</f>
        <v>0</v>
      </c>
      <c r="BL294" s="18" t="s">
        <v>278</v>
      </c>
      <c r="BM294" s="183" t="s">
        <v>3114</v>
      </c>
    </row>
    <row r="295" spans="1:65" s="2" customFormat="1" ht="16.5" x14ac:dyDescent="0.1">
      <c r="A295" s="35"/>
      <c r="B295" s="36"/>
      <c r="C295" s="35"/>
      <c r="D295" s="185" t="s">
        <v>1142</v>
      </c>
      <c r="E295" s="35"/>
      <c r="F295" s="235" t="s">
        <v>1143</v>
      </c>
      <c r="G295" s="35"/>
      <c r="H295" s="35"/>
      <c r="I295" s="142"/>
      <c r="J295" s="35"/>
      <c r="K295" s="35"/>
      <c r="L295" s="36"/>
      <c r="M295" s="236"/>
      <c r="N295" s="237"/>
      <c r="O295" s="61"/>
      <c r="P295" s="61"/>
      <c r="Q295" s="61"/>
      <c r="R295" s="61"/>
      <c r="S295" s="61"/>
      <c r="T295" s="62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T295" s="18" t="s">
        <v>1142</v>
      </c>
      <c r="AU295" s="18" t="s">
        <v>82</v>
      </c>
    </row>
    <row r="296" spans="1:65" s="12" customFormat="1" ht="25.9" customHeight="1" x14ac:dyDescent="0.15">
      <c r="B296" s="159"/>
      <c r="D296" s="160" t="s">
        <v>74</v>
      </c>
      <c r="E296" s="161" t="s">
        <v>2954</v>
      </c>
      <c r="F296" s="161" t="s">
        <v>3875</v>
      </c>
      <c r="I296" s="162"/>
      <c r="J296" s="163">
        <f>BK296</f>
        <v>0</v>
      </c>
      <c r="L296" s="159"/>
      <c r="M296" s="164"/>
      <c r="N296" s="165"/>
      <c r="O296" s="165"/>
      <c r="P296" s="166">
        <f>SUM(P297:P298)</f>
        <v>0</v>
      </c>
      <c r="Q296" s="165"/>
      <c r="R296" s="166">
        <f>SUM(R297:R298)</f>
        <v>0</v>
      </c>
      <c r="S296" s="165"/>
      <c r="T296" s="167">
        <f>SUM(T297:T298)</f>
        <v>0</v>
      </c>
      <c r="AR296" s="160" t="s">
        <v>82</v>
      </c>
      <c r="AT296" s="168" t="s">
        <v>74</v>
      </c>
      <c r="AU296" s="168" t="s">
        <v>75</v>
      </c>
      <c r="AY296" s="160" t="s">
        <v>271</v>
      </c>
      <c r="BK296" s="169">
        <f>SUM(BK297:BK298)</f>
        <v>0</v>
      </c>
    </row>
    <row r="297" spans="1:65" s="2" customFormat="1" ht="66.75" customHeight="1" x14ac:dyDescent="0.15">
      <c r="A297" s="35"/>
      <c r="B297" s="141"/>
      <c r="C297" s="172" t="s">
        <v>1716</v>
      </c>
      <c r="D297" s="246" t="s">
        <v>274</v>
      </c>
      <c r="E297" s="173" t="s">
        <v>3876</v>
      </c>
      <c r="F297" s="174" t="s">
        <v>3877</v>
      </c>
      <c r="G297" s="175" t="s">
        <v>2862</v>
      </c>
      <c r="H297" s="176">
        <v>1</v>
      </c>
      <c r="I297" s="177"/>
      <c r="J297" s="176">
        <f>ROUND(I297*H297,2)</f>
        <v>0</v>
      </c>
      <c r="K297" s="178"/>
      <c r="L297" s="36"/>
      <c r="M297" s="179" t="s">
        <v>1</v>
      </c>
      <c r="N297" s="180" t="s">
        <v>41</v>
      </c>
      <c r="O297" s="61"/>
      <c r="P297" s="181">
        <f>O297*H297</f>
        <v>0</v>
      </c>
      <c r="Q297" s="181">
        <v>0</v>
      </c>
      <c r="R297" s="181">
        <f>Q297*H297</f>
        <v>0</v>
      </c>
      <c r="S297" s="181">
        <v>0</v>
      </c>
      <c r="T297" s="182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3" t="s">
        <v>278</v>
      </c>
      <c r="AT297" s="183" t="s">
        <v>274</v>
      </c>
      <c r="AU297" s="183" t="s">
        <v>82</v>
      </c>
      <c r="AY297" s="18" t="s">
        <v>271</v>
      </c>
      <c r="BE297" s="105">
        <f>IF(N297="základná",J297,0)</f>
        <v>0</v>
      </c>
      <c r="BF297" s="105">
        <f>IF(N297="znížená",J297,0)</f>
        <v>0</v>
      </c>
      <c r="BG297" s="105">
        <f>IF(N297="zákl. prenesená",J297,0)</f>
        <v>0</v>
      </c>
      <c r="BH297" s="105">
        <f>IF(N297="zníž. prenesená",J297,0)</f>
        <v>0</v>
      </c>
      <c r="BI297" s="105">
        <f>IF(N297="nulová",J297,0)</f>
        <v>0</v>
      </c>
      <c r="BJ297" s="18" t="s">
        <v>88</v>
      </c>
      <c r="BK297" s="105">
        <f>ROUND(I297*H297,2)</f>
        <v>0</v>
      </c>
      <c r="BL297" s="18" t="s">
        <v>278</v>
      </c>
      <c r="BM297" s="183" t="s">
        <v>3115</v>
      </c>
    </row>
    <row r="298" spans="1:65" s="2" customFormat="1" ht="16.5" x14ac:dyDescent="0.1">
      <c r="A298" s="35"/>
      <c r="B298" s="36"/>
      <c r="C298" s="35"/>
      <c r="D298" s="185" t="s">
        <v>1142</v>
      </c>
      <c r="E298" s="35"/>
      <c r="F298" s="235" t="s">
        <v>1143</v>
      </c>
      <c r="G298" s="35"/>
      <c r="H298" s="35"/>
      <c r="I298" s="142"/>
      <c r="J298" s="35"/>
      <c r="K298" s="35"/>
      <c r="L298" s="36"/>
      <c r="M298" s="236"/>
      <c r="N298" s="237"/>
      <c r="O298" s="61"/>
      <c r="P298" s="61"/>
      <c r="Q298" s="61"/>
      <c r="R298" s="61"/>
      <c r="S298" s="61"/>
      <c r="T298" s="62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T298" s="18" t="s">
        <v>1142</v>
      </c>
      <c r="AU298" s="18" t="s">
        <v>82</v>
      </c>
    </row>
    <row r="299" spans="1:65" s="12" customFormat="1" ht="25.9" customHeight="1" x14ac:dyDescent="0.15">
      <c r="B299" s="159"/>
      <c r="D299" s="160" t="s">
        <v>74</v>
      </c>
      <c r="E299" s="161" t="s">
        <v>2966</v>
      </c>
      <c r="F299" s="161" t="s">
        <v>3878</v>
      </c>
      <c r="I299" s="162"/>
      <c r="J299" s="163">
        <f>BK299</f>
        <v>0</v>
      </c>
      <c r="L299" s="159"/>
      <c r="M299" s="164"/>
      <c r="N299" s="165"/>
      <c r="O299" s="165"/>
      <c r="P299" s="166">
        <f>SUM(P300:P303)</f>
        <v>0</v>
      </c>
      <c r="Q299" s="165"/>
      <c r="R299" s="166">
        <f>SUM(R300:R303)</f>
        <v>0</v>
      </c>
      <c r="S299" s="165"/>
      <c r="T299" s="167">
        <f>SUM(T300:T303)</f>
        <v>0</v>
      </c>
      <c r="AR299" s="160" t="s">
        <v>82</v>
      </c>
      <c r="AT299" s="168" t="s">
        <v>74</v>
      </c>
      <c r="AU299" s="168" t="s">
        <v>75</v>
      </c>
      <c r="AY299" s="160" t="s">
        <v>271</v>
      </c>
      <c r="BK299" s="169">
        <f>SUM(BK300:BK303)</f>
        <v>0</v>
      </c>
    </row>
    <row r="300" spans="1:65" s="2" customFormat="1" ht="16.5" customHeight="1" x14ac:dyDescent="0.15">
      <c r="A300" s="35"/>
      <c r="B300" s="141"/>
      <c r="C300" s="172" t="s">
        <v>1722</v>
      </c>
      <c r="D300" s="246" t="s">
        <v>274</v>
      </c>
      <c r="E300" s="173" t="s">
        <v>3879</v>
      </c>
      <c r="F300" s="174" t="s">
        <v>3880</v>
      </c>
      <c r="G300" s="175" t="s">
        <v>2862</v>
      </c>
      <c r="H300" s="176">
        <v>1</v>
      </c>
      <c r="I300" s="177"/>
      <c r="J300" s="176">
        <f>ROUND(I300*H300,2)</f>
        <v>0</v>
      </c>
      <c r="K300" s="178"/>
      <c r="L300" s="36"/>
      <c r="M300" s="179" t="s">
        <v>1</v>
      </c>
      <c r="N300" s="180" t="s">
        <v>41</v>
      </c>
      <c r="O300" s="61"/>
      <c r="P300" s="181">
        <f>O300*H300</f>
        <v>0</v>
      </c>
      <c r="Q300" s="181">
        <v>0</v>
      </c>
      <c r="R300" s="181">
        <f>Q300*H300</f>
        <v>0</v>
      </c>
      <c r="S300" s="181">
        <v>0</v>
      </c>
      <c r="T300" s="18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3" t="s">
        <v>278</v>
      </c>
      <c r="AT300" s="183" t="s">
        <v>274</v>
      </c>
      <c r="AU300" s="183" t="s">
        <v>82</v>
      </c>
      <c r="AY300" s="18" t="s">
        <v>271</v>
      </c>
      <c r="BE300" s="105">
        <f>IF(N300="základná",J300,0)</f>
        <v>0</v>
      </c>
      <c r="BF300" s="105">
        <f>IF(N300="znížená",J300,0)</f>
        <v>0</v>
      </c>
      <c r="BG300" s="105">
        <f>IF(N300="zákl. prenesená",J300,0)</f>
        <v>0</v>
      </c>
      <c r="BH300" s="105">
        <f>IF(N300="zníž. prenesená",J300,0)</f>
        <v>0</v>
      </c>
      <c r="BI300" s="105">
        <f>IF(N300="nulová",J300,0)</f>
        <v>0</v>
      </c>
      <c r="BJ300" s="18" t="s">
        <v>88</v>
      </c>
      <c r="BK300" s="105">
        <f>ROUND(I300*H300,2)</f>
        <v>0</v>
      </c>
      <c r="BL300" s="18" t="s">
        <v>278</v>
      </c>
      <c r="BM300" s="183" t="s">
        <v>3118</v>
      </c>
    </row>
    <row r="301" spans="1:65" s="2" customFormat="1" ht="16.5" x14ac:dyDescent="0.1">
      <c r="A301" s="35"/>
      <c r="B301" s="36"/>
      <c r="C301" s="35"/>
      <c r="D301" s="185" t="s">
        <v>1142</v>
      </c>
      <c r="E301" s="35"/>
      <c r="F301" s="235" t="s">
        <v>1143</v>
      </c>
      <c r="G301" s="35"/>
      <c r="H301" s="35"/>
      <c r="I301" s="142"/>
      <c r="J301" s="35"/>
      <c r="K301" s="35"/>
      <c r="L301" s="36"/>
      <c r="M301" s="236"/>
      <c r="N301" s="237"/>
      <c r="O301" s="61"/>
      <c r="P301" s="61"/>
      <c r="Q301" s="61"/>
      <c r="R301" s="61"/>
      <c r="S301" s="61"/>
      <c r="T301" s="62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T301" s="18" t="s">
        <v>1142</v>
      </c>
      <c r="AU301" s="18" t="s">
        <v>82</v>
      </c>
    </row>
    <row r="302" spans="1:65" s="2" customFormat="1" ht="44.25" customHeight="1" x14ac:dyDescent="0.15">
      <c r="A302" s="35"/>
      <c r="B302" s="141"/>
      <c r="C302" s="172" t="s">
        <v>1734</v>
      </c>
      <c r="D302" s="246" t="s">
        <v>274</v>
      </c>
      <c r="E302" s="173" t="s">
        <v>3881</v>
      </c>
      <c r="F302" s="174" t="s">
        <v>3882</v>
      </c>
      <c r="G302" s="175" t="s">
        <v>2862</v>
      </c>
      <c r="H302" s="176">
        <v>1</v>
      </c>
      <c r="I302" s="177"/>
      <c r="J302" s="176">
        <f>ROUND(I302*H302,2)</f>
        <v>0</v>
      </c>
      <c r="K302" s="178"/>
      <c r="L302" s="36"/>
      <c r="M302" s="179" t="s">
        <v>1</v>
      </c>
      <c r="N302" s="180" t="s">
        <v>41</v>
      </c>
      <c r="O302" s="61"/>
      <c r="P302" s="181">
        <f>O302*H302</f>
        <v>0</v>
      </c>
      <c r="Q302" s="181">
        <v>0</v>
      </c>
      <c r="R302" s="181">
        <f>Q302*H302</f>
        <v>0</v>
      </c>
      <c r="S302" s="181">
        <v>0</v>
      </c>
      <c r="T302" s="18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3" t="s">
        <v>278</v>
      </c>
      <c r="AT302" s="183" t="s">
        <v>274</v>
      </c>
      <c r="AU302" s="183" t="s">
        <v>82</v>
      </c>
      <c r="AY302" s="18" t="s">
        <v>271</v>
      </c>
      <c r="BE302" s="105">
        <f>IF(N302="základná",J302,0)</f>
        <v>0</v>
      </c>
      <c r="BF302" s="105">
        <f>IF(N302="znížená",J302,0)</f>
        <v>0</v>
      </c>
      <c r="BG302" s="105">
        <f>IF(N302="zákl. prenesená",J302,0)</f>
        <v>0</v>
      </c>
      <c r="BH302" s="105">
        <f>IF(N302="zníž. prenesená",J302,0)</f>
        <v>0</v>
      </c>
      <c r="BI302" s="105">
        <f>IF(N302="nulová",J302,0)</f>
        <v>0</v>
      </c>
      <c r="BJ302" s="18" t="s">
        <v>88</v>
      </c>
      <c r="BK302" s="105">
        <f>ROUND(I302*H302,2)</f>
        <v>0</v>
      </c>
      <c r="BL302" s="18" t="s">
        <v>278</v>
      </c>
      <c r="BM302" s="183" t="s">
        <v>3121</v>
      </c>
    </row>
    <row r="303" spans="1:65" s="2" customFormat="1" ht="16.5" x14ac:dyDescent="0.1">
      <c r="A303" s="35"/>
      <c r="B303" s="36"/>
      <c r="C303" s="35"/>
      <c r="D303" s="185" t="s">
        <v>1142</v>
      </c>
      <c r="E303" s="35"/>
      <c r="F303" s="235" t="s">
        <v>1143</v>
      </c>
      <c r="G303" s="35"/>
      <c r="H303" s="35"/>
      <c r="I303" s="142"/>
      <c r="J303" s="35"/>
      <c r="K303" s="35"/>
      <c r="L303" s="36"/>
      <c r="M303" s="236"/>
      <c r="N303" s="237"/>
      <c r="O303" s="61"/>
      <c r="P303" s="61"/>
      <c r="Q303" s="61"/>
      <c r="R303" s="61"/>
      <c r="S303" s="61"/>
      <c r="T303" s="62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T303" s="18" t="s">
        <v>1142</v>
      </c>
      <c r="AU303" s="18" t="s">
        <v>82</v>
      </c>
    </row>
    <row r="304" spans="1:65" s="12" customFormat="1" ht="25.9" customHeight="1" x14ac:dyDescent="0.15">
      <c r="B304" s="159"/>
      <c r="D304" s="160" t="s">
        <v>74</v>
      </c>
      <c r="E304" s="161" t="s">
        <v>2816</v>
      </c>
      <c r="F304" s="161" t="s">
        <v>3883</v>
      </c>
      <c r="I304" s="162"/>
      <c r="J304" s="163">
        <f>BK304</f>
        <v>0</v>
      </c>
      <c r="L304" s="159"/>
      <c r="M304" s="164"/>
      <c r="N304" s="165"/>
      <c r="O304" s="165"/>
      <c r="P304" s="166">
        <f>SUM(P305:P329)</f>
        <v>0</v>
      </c>
      <c r="Q304" s="165"/>
      <c r="R304" s="166">
        <f>SUM(R305:R329)</f>
        <v>0</v>
      </c>
      <c r="S304" s="165"/>
      <c r="T304" s="167">
        <f>SUM(T305:T329)</f>
        <v>0</v>
      </c>
      <c r="AR304" s="160" t="s">
        <v>82</v>
      </c>
      <c r="AT304" s="168" t="s">
        <v>74</v>
      </c>
      <c r="AU304" s="168" t="s">
        <v>75</v>
      </c>
      <c r="AY304" s="160" t="s">
        <v>271</v>
      </c>
      <c r="BK304" s="169">
        <f>SUM(BK305:BK329)</f>
        <v>0</v>
      </c>
    </row>
    <row r="305" spans="1:65" s="2" customFormat="1" ht="16.5" customHeight="1" x14ac:dyDescent="0.15">
      <c r="A305" s="35"/>
      <c r="B305" s="141"/>
      <c r="C305" s="172" t="s">
        <v>1739</v>
      </c>
      <c r="D305" s="172" t="s">
        <v>274</v>
      </c>
      <c r="E305" s="173" t="s">
        <v>3884</v>
      </c>
      <c r="F305" s="174" t="s">
        <v>3885</v>
      </c>
      <c r="G305" s="175" t="s">
        <v>2862</v>
      </c>
      <c r="H305" s="176">
        <v>1</v>
      </c>
      <c r="I305" s="177"/>
      <c r="J305" s="176">
        <f t="shared" ref="J305:J329" si="55">ROUND(I305*H305,2)</f>
        <v>0</v>
      </c>
      <c r="K305" s="178"/>
      <c r="L305" s="36"/>
      <c r="M305" s="179" t="s">
        <v>1</v>
      </c>
      <c r="N305" s="180" t="s">
        <v>41</v>
      </c>
      <c r="O305" s="61"/>
      <c r="P305" s="181">
        <f t="shared" ref="P305:P329" si="56">O305*H305</f>
        <v>0</v>
      </c>
      <c r="Q305" s="181">
        <v>0</v>
      </c>
      <c r="R305" s="181">
        <f t="shared" ref="R305:R329" si="57">Q305*H305</f>
        <v>0</v>
      </c>
      <c r="S305" s="181">
        <v>0</v>
      </c>
      <c r="T305" s="182">
        <f t="shared" ref="T305:T329" si="58"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3" t="s">
        <v>278</v>
      </c>
      <c r="AT305" s="183" t="s">
        <v>274</v>
      </c>
      <c r="AU305" s="183" t="s">
        <v>82</v>
      </c>
      <c r="AY305" s="18" t="s">
        <v>271</v>
      </c>
      <c r="BE305" s="105">
        <f t="shared" ref="BE305:BE329" si="59">IF(N305="základná",J305,0)</f>
        <v>0</v>
      </c>
      <c r="BF305" s="105">
        <f t="shared" ref="BF305:BF329" si="60">IF(N305="znížená",J305,0)</f>
        <v>0</v>
      </c>
      <c r="BG305" s="105">
        <f t="shared" ref="BG305:BG329" si="61">IF(N305="zákl. prenesená",J305,0)</f>
        <v>0</v>
      </c>
      <c r="BH305" s="105">
        <f t="shared" ref="BH305:BH329" si="62">IF(N305="zníž. prenesená",J305,0)</f>
        <v>0</v>
      </c>
      <c r="BI305" s="105">
        <f t="shared" ref="BI305:BI329" si="63">IF(N305="nulová",J305,0)</f>
        <v>0</v>
      </c>
      <c r="BJ305" s="18" t="s">
        <v>88</v>
      </c>
      <c r="BK305" s="105">
        <f t="shared" ref="BK305:BK329" si="64">ROUND(I305*H305,2)</f>
        <v>0</v>
      </c>
      <c r="BL305" s="18" t="s">
        <v>278</v>
      </c>
      <c r="BM305" s="183" t="s">
        <v>3124</v>
      </c>
    </row>
    <row r="306" spans="1:65" s="2" customFormat="1" ht="16.5" customHeight="1" x14ac:dyDescent="0.15">
      <c r="A306" s="35"/>
      <c r="B306" s="141"/>
      <c r="C306" s="172" t="s">
        <v>1744</v>
      </c>
      <c r="D306" s="172" t="s">
        <v>274</v>
      </c>
      <c r="E306" s="173" t="s">
        <v>3886</v>
      </c>
      <c r="F306" s="174" t="s">
        <v>3887</v>
      </c>
      <c r="G306" s="175" t="s">
        <v>2862</v>
      </c>
      <c r="H306" s="176">
        <v>1</v>
      </c>
      <c r="I306" s="177"/>
      <c r="J306" s="176">
        <f t="shared" si="55"/>
        <v>0</v>
      </c>
      <c r="K306" s="178"/>
      <c r="L306" s="36"/>
      <c r="M306" s="179" t="s">
        <v>1</v>
      </c>
      <c r="N306" s="180" t="s">
        <v>41</v>
      </c>
      <c r="O306" s="61"/>
      <c r="P306" s="181">
        <f t="shared" si="56"/>
        <v>0</v>
      </c>
      <c r="Q306" s="181">
        <v>0</v>
      </c>
      <c r="R306" s="181">
        <f t="shared" si="57"/>
        <v>0</v>
      </c>
      <c r="S306" s="181">
        <v>0</v>
      </c>
      <c r="T306" s="182">
        <f t="shared" si="58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3" t="s">
        <v>278</v>
      </c>
      <c r="AT306" s="183" t="s">
        <v>274</v>
      </c>
      <c r="AU306" s="183" t="s">
        <v>82</v>
      </c>
      <c r="AY306" s="18" t="s">
        <v>271</v>
      </c>
      <c r="BE306" s="105">
        <f t="shared" si="59"/>
        <v>0</v>
      </c>
      <c r="BF306" s="105">
        <f t="shared" si="60"/>
        <v>0</v>
      </c>
      <c r="BG306" s="105">
        <f t="shared" si="61"/>
        <v>0</v>
      </c>
      <c r="BH306" s="105">
        <f t="shared" si="62"/>
        <v>0</v>
      </c>
      <c r="BI306" s="105">
        <f t="shared" si="63"/>
        <v>0</v>
      </c>
      <c r="BJ306" s="18" t="s">
        <v>88</v>
      </c>
      <c r="BK306" s="105">
        <f t="shared" si="64"/>
        <v>0</v>
      </c>
      <c r="BL306" s="18" t="s">
        <v>278</v>
      </c>
      <c r="BM306" s="183" t="s">
        <v>3127</v>
      </c>
    </row>
    <row r="307" spans="1:65" s="2" customFormat="1" ht="16.5" customHeight="1" x14ac:dyDescent="0.15">
      <c r="A307" s="35"/>
      <c r="B307" s="141"/>
      <c r="C307" s="172" t="s">
        <v>1751</v>
      </c>
      <c r="D307" s="172" t="s">
        <v>274</v>
      </c>
      <c r="E307" s="173" t="s">
        <v>3888</v>
      </c>
      <c r="F307" s="174" t="s">
        <v>3889</v>
      </c>
      <c r="G307" s="175" t="s">
        <v>3351</v>
      </c>
      <c r="H307" s="176">
        <v>25</v>
      </c>
      <c r="I307" s="177"/>
      <c r="J307" s="176">
        <f t="shared" si="55"/>
        <v>0</v>
      </c>
      <c r="K307" s="178"/>
      <c r="L307" s="36"/>
      <c r="M307" s="179" t="s">
        <v>1</v>
      </c>
      <c r="N307" s="180" t="s">
        <v>41</v>
      </c>
      <c r="O307" s="61"/>
      <c r="P307" s="181">
        <f t="shared" si="56"/>
        <v>0</v>
      </c>
      <c r="Q307" s="181">
        <v>0</v>
      </c>
      <c r="R307" s="181">
        <f t="shared" si="57"/>
        <v>0</v>
      </c>
      <c r="S307" s="181">
        <v>0</v>
      </c>
      <c r="T307" s="182">
        <f t="shared" si="58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3" t="s">
        <v>278</v>
      </c>
      <c r="AT307" s="183" t="s">
        <v>274</v>
      </c>
      <c r="AU307" s="183" t="s">
        <v>82</v>
      </c>
      <c r="AY307" s="18" t="s">
        <v>271</v>
      </c>
      <c r="BE307" s="105">
        <f t="shared" si="59"/>
        <v>0</v>
      </c>
      <c r="BF307" s="105">
        <f t="shared" si="60"/>
        <v>0</v>
      </c>
      <c r="BG307" s="105">
        <f t="shared" si="61"/>
        <v>0</v>
      </c>
      <c r="BH307" s="105">
        <f t="shared" si="62"/>
        <v>0</v>
      </c>
      <c r="BI307" s="105">
        <f t="shared" si="63"/>
        <v>0</v>
      </c>
      <c r="BJ307" s="18" t="s">
        <v>88</v>
      </c>
      <c r="BK307" s="105">
        <f t="shared" si="64"/>
        <v>0</v>
      </c>
      <c r="BL307" s="18" t="s">
        <v>278</v>
      </c>
      <c r="BM307" s="183" t="s">
        <v>3130</v>
      </c>
    </row>
    <row r="308" spans="1:65" s="2" customFormat="1" ht="16.5" customHeight="1" x14ac:dyDescent="0.15">
      <c r="A308" s="35"/>
      <c r="B308" s="141"/>
      <c r="C308" s="172" t="s">
        <v>1756</v>
      </c>
      <c r="D308" s="172" t="s">
        <v>274</v>
      </c>
      <c r="E308" s="173" t="s">
        <v>3890</v>
      </c>
      <c r="F308" s="174" t="s">
        <v>3891</v>
      </c>
      <c r="G308" s="175" t="s">
        <v>3351</v>
      </c>
      <c r="H308" s="176">
        <v>125</v>
      </c>
      <c r="I308" s="177"/>
      <c r="J308" s="176">
        <f t="shared" si="55"/>
        <v>0</v>
      </c>
      <c r="K308" s="178"/>
      <c r="L308" s="36"/>
      <c r="M308" s="179" t="s">
        <v>1</v>
      </c>
      <c r="N308" s="180" t="s">
        <v>41</v>
      </c>
      <c r="O308" s="61"/>
      <c r="P308" s="181">
        <f t="shared" si="56"/>
        <v>0</v>
      </c>
      <c r="Q308" s="181">
        <v>0</v>
      </c>
      <c r="R308" s="181">
        <f t="shared" si="57"/>
        <v>0</v>
      </c>
      <c r="S308" s="181">
        <v>0</v>
      </c>
      <c r="T308" s="182">
        <f t="shared" si="5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3" t="s">
        <v>278</v>
      </c>
      <c r="AT308" s="183" t="s">
        <v>274</v>
      </c>
      <c r="AU308" s="183" t="s">
        <v>82</v>
      </c>
      <c r="AY308" s="18" t="s">
        <v>271</v>
      </c>
      <c r="BE308" s="105">
        <f t="shared" si="59"/>
        <v>0</v>
      </c>
      <c r="BF308" s="105">
        <f t="shared" si="60"/>
        <v>0</v>
      </c>
      <c r="BG308" s="105">
        <f t="shared" si="61"/>
        <v>0</v>
      </c>
      <c r="BH308" s="105">
        <f t="shared" si="62"/>
        <v>0</v>
      </c>
      <c r="BI308" s="105">
        <f t="shared" si="63"/>
        <v>0</v>
      </c>
      <c r="BJ308" s="18" t="s">
        <v>88</v>
      </c>
      <c r="BK308" s="105">
        <f t="shared" si="64"/>
        <v>0</v>
      </c>
      <c r="BL308" s="18" t="s">
        <v>278</v>
      </c>
      <c r="BM308" s="183" t="s">
        <v>3133</v>
      </c>
    </row>
    <row r="309" spans="1:65" s="2" customFormat="1" ht="16.5" customHeight="1" x14ac:dyDescent="0.15">
      <c r="A309" s="35"/>
      <c r="B309" s="141"/>
      <c r="C309" s="172" t="s">
        <v>1761</v>
      </c>
      <c r="D309" s="172" t="s">
        <v>274</v>
      </c>
      <c r="E309" s="173" t="s">
        <v>3892</v>
      </c>
      <c r="F309" s="174" t="s">
        <v>3893</v>
      </c>
      <c r="G309" s="175" t="s">
        <v>3351</v>
      </c>
      <c r="H309" s="176">
        <v>200</v>
      </c>
      <c r="I309" s="177"/>
      <c r="J309" s="176">
        <f t="shared" si="55"/>
        <v>0</v>
      </c>
      <c r="K309" s="178"/>
      <c r="L309" s="36"/>
      <c r="M309" s="179" t="s">
        <v>1</v>
      </c>
      <c r="N309" s="180" t="s">
        <v>41</v>
      </c>
      <c r="O309" s="61"/>
      <c r="P309" s="181">
        <f t="shared" si="56"/>
        <v>0</v>
      </c>
      <c r="Q309" s="181">
        <v>0</v>
      </c>
      <c r="R309" s="181">
        <f t="shared" si="57"/>
        <v>0</v>
      </c>
      <c r="S309" s="181">
        <v>0</v>
      </c>
      <c r="T309" s="182">
        <f t="shared" si="58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3" t="s">
        <v>278</v>
      </c>
      <c r="AT309" s="183" t="s">
        <v>274</v>
      </c>
      <c r="AU309" s="183" t="s">
        <v>82</v>
      </c>
      <c r="AY309" s="18" t="s">
        <v>271</v>
      </c>
      <c r="BE309" s="105">
        <f t="shared" si="59"/>
        <v>0</v>
      </c>
      <c r="BF309" s="105">
        <f t="shared" si="60"/>
        <v>0</v>
      </c>
      <c r="BG309" s="105">
        <f t="shared" si="61"/>
        <v>0</v>
      </c>
      <c r="BH309" s="105">
        <f t="shared" si="62"/>
        <v>0</v>
      </c>
      <c r="BI309" s="105">
        <f t="shared" si="63"/>
        <v>0</v>
      </c>
      <c r="BJ309" s="18" t="s">
        <v>88</v>
      </c>
      <c r="BK309" s="105">
        <f t="shared" si="64"/>
        <v>0</v>
      </c>
      <c r="BL309" s="18" t="s">
        <v>278</v>
      </c>
      <c r="BM309" s="183" t="s">
        <v>3136</v>
      </c>
    </row>
    <row r="310" spans="1:65" s="2" customFormat="1" ht="16.5" customHeight="1" x14ac:dyDescent="0.15">
      <c r="A310" s="35"/>
      <c r="B310" s="141"/>
      <c r="C310" s="172" t="s">
        <v>1766</v>
      </c>
      <c r="D310" s="172" t="s">
        <v>274</v>
      </c>
      <c r="E310" s="173" t="s">
        <v>3894</v>
      </c>
      <c r="F310" s="174" t="s">
        <v>3895</v>
      </c>
      <c r="G310" s="175" t="s">
        <v>2862</v>
      </c>
      <c r="H310" s="176">
        <v>1</v>
      </c>
      <c r="I310" s="177"/>
      <c r="J310" s="176">
        <f t="shared" si="55"/>
        <v>0</v>
      </c>
      <c r="K310" s="178"/>
      <c r="L310" s="36"/>
      <c r="M310" s="179" t="s">
        <v>1</v>
      </c>
      <c r="N310" s="180" t="s">
        <v>41</v>
      </c>
      <c r="O310" s="61"/>
      <c r="P310" s="181">
        <f t="shared" si="56"/>
        <v>0</v>
      </c>
      <c r="Q310" s="181">
        <v>0</v>
      </c>
      <c r="R310" s="181">
        <f t="shared" si="57"/>
        <v>0</v>
      </c>
      <c r="S310" s="181">
        <v>0</v>
      </c>
      <c r="T310" s="182">
        <f t="shared" si="5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3" t="s">
        <v>278</v>
      </c>
      <c r="AT310" s="183" t="s">
        <v>274</v>
      </c>
      <c r="AU310" s="183" t="s">
        <v>82</v>
      </c>
      <c r="AY310" s="18" t="s">
        <v>271</v>
      </c>
      <c r="BE310" s="105">
        <f t="shared" si="59"/>
        <v>0</v>
      </c>
      <c r="BF310" s="105">
        <f t="shared" si="60"/>
        <v>0</v>
      </c>
      <c r="BG310" s="105">
        <f t="shared" si="61"/>
        <v>0</v>
      </c>
      <c r="BH310" s="105">
        <f t="shared" si="62"/>
        <v>0</v>
      </c>
      <c r="BI310" s="105">
        <f t="shared" si="63"/>
        <v>0</v>
      </c>
      <c r="BJ310" s="18" t="s">
        <v>88</v>
      </c>
      <c r="BK310" s="105">
        <f t="shared" si="64"/>
        <v>0</v>
      </c>
      <c r="BL310" s="18" t="s">
        <v>278</v>
      </c>
      <c r="BM310" s="183" t="s">
        <v>3140</v>
      </c>
    </row>
    <row r="311" spans="1:65" s="2" customFormat="1" ht="33" customHeight="1" x14ac:dyDescent="0.15">
      <c r="A311" s="35"/>
      <c r="B311" s="141"/>
      <c r="C311" s="172" t="s">
        <v>1769</v>
      </c>
      <c r="D311" s="172" t="s">
        <v>274</v>
      </c>
      <c r="E311" s="173" t="s">
        <v>5682</v>
      </c>
      <c r="F311" s="174" t="s">
        <v>5683</v>
      </c>
      <c r="G311" s="175" t="s">
        <v>1420</v>
      </c>
      <c r="H311" s="177"/>
      <c r="I311" s="177"/>
      <c r="J311" s="176">
        <f t="shared" si="55"/>
        <v>0</v>
      </c>
      <c r="K311" s="178"/>
      <c r="L311" s="36"/>
      <c r="M311" s="179" t="s">
        <v>1</v>
      </c>
      <c r="N311" s="180" t="s">
        <v>41</v>
      </c>
      <c r="O311" s="61"/>
      <c r="P311" s="181">
        <f t="shared" si="56"/>
        <v>0</v>
      </c>
      <c r="Q311" s="181">
        <v>0</v>
      </c>
      <c r="R311" s="181">
        <f t="shared" si="57"/>
        <v>0</v>
      </c>
      <c r="S311" s="181">
        <v>0</v>
      </c>
      <c r="T311" s="182">
        <f t="shared" si="5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3" t="s">
        <v>278</v>
      </c>
      <c r="AT311" s="183" t="s">
        <v>274</v>
      </c>
      <c r="AU311" s="183" t="s">
        <v>82</v>
      </c>
      <c r="AY311" s="18" t="s">
        <v>271</v>
      </c>
      <c r="BE311" s="105">
        <f t="shared" si="59"/>
        <v>0</v>
      </c>
      <c r="BF311" s="105">
        <f t="shared" si="60"/>
        <v>0</v>
      </c>
      <c r="BG311" s="105">
        <f t="shared" si="61"/>
        <v>0</v>
      </c>
      <c r="BH311" s="105">
        <f t="shared" si="62"/>
        <v>0</v>
      </c>
      <c r="BI311" s="105">
        <f t="shared" si="63"/>
        <v>0</v>
      </c>
      <c r="BJ311" s="18" t="s">
        <v>88</v>
      </c>
      <c r="BK311" s="105">
        <f t="shared" si="64"/>
        <v>0</v>
      </c>
      <c r="BL311" s="18" t="s">
        <v>278</v>
      </c>
      <c r="BM311" s="183" t="s">
        <v>3143</v>
      </c>
    </row>
    <row r="312" spans="1:65" s="2" customFormat="1" ht="16.5" customHeight="1" x14ac:dyDescent="0.15">
      <c r="A312" s="35"/>
      <c r="B312" s="141"/>
      <c r="C312" s="172" t="s">
        <v>1773</v>
      </c>
      <c r="D312" s="172" t="s">
        <v>274</v>
      </c>
      <c r="E312" s="173" t="s">
        <v>5684</v>
      </c>
      <c r="F312" s="174" t="s">
        <v>3899</v>
      </c>
      <c r="G312" s="175" t="s">
        <v>1420</v>
      </c>
      <c r="H312" s="177"/>
      <c r="I312" s="177"/>
      <c r="J312" s="176">
        <f t="shared" si="55"/>
        <v>0</v>
      </c>
      <c r="K312" s="178"/>
      <c r="L312" s="36"/>
      <c r="M312" s="179" t="s">
        <v>1</v>
      </c>
      <c r="N312" s="180" t="s">
        <v>41</v>
      </c>
      <c r="O312" s="61"/>
      <c r="P312" s="181">
        <f t="shared" si="56"/>
        <v>0</v>
      </c>
      <c r="Q312" s="181">
        <v>0</v>
      </c>
      <c r="R312" s="181">
        <f t="shared" si="57"/>
        <v>0</v>
      </c>
      <c r="S312" s="181">
        <v>0</v>
      </c>
      <c r="T312" s="182">
        <f t="shared" si="5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3" t="s">
        <v>278</v>
      </c>
      <c r="AT312" s="183" t="s">
        <v>274</v>
      </c>
      <c r="AU312" s="183" t="s">
        <v>82</v>
      </c>
      <c r="AY312" s="18" t="s">
        <v>271</v>
      </c>
      <c r="BE312" s="105">
        <f t="shared" si="59"/>
        <v>0</v>
      </c>
      <c r="BF312" s="105">
        <f t="shared" si="60"/>
        <v>0</v>
      </c>
      <c r="BG312" s="105">
        <f t="shared" si="61"/>
        <v>0</v>
      </c>
      <c r="BH312" s="105">
        <f t="shared" si="62"/>
        <v>0</v>
      </c>
      <c r="BI312" s="105">
        <f t="shared" si="63"/>
        <v>0</v>
      </c>
      <c r="BJ312" s="18" t="s">
        <v>88</v>
      </c>
      <c r="BK312" s="105">
        <f t="shared" si="64"/>
        <v>0</v>
      </c>
      <c r="BL312" s="18" t="s">
        <v>278</v>
      </c>
      <c r="BM312" s="183" t="s">
        <v>3145</v>
      </c>
    </row>
    <row r="313" spans="1:65" s="2" customFormat="1" ht="21.75" customHeight="1" x14ac:dyDescent="0.15">
      <c r="A313" s="35"/>
      <c r="B313" s="141"/>
      <c r="C313" s="172" t="s">
        <v>1779</v>
      </c>
      <c r="D313" s="172" t="s">
        <v>274</v>
      </c>
      <c r="E313" s="173" t="s">
        <v>3900</v>
      </c>
      <c r="F313" s="174" t="s">
        <v>3901</v>
      </c>
      <c r="G313" s="175" t="s">
        <v>2862</v>
      </c>
      <c r="H313" s="176">
        <v>1</v>
      </c>
      <c r="I313" s="177"/>
      <c r="J313" s="176">
        <f t="shared" si="55"/>
        <v>0</v>
      </c>
      <c r="K313" s="178"/>
      <c r="L313" s="36"/>
      <c r="M313" s="179" t="s">
        <v>1</v>
      </c>
      <c r="N313" s="180" t="s">
        <v>41</v>
      </c>
      <c r="O313" s="61"/>
      <c r="P313" s="181">
        <f t="shared" si="56"/>
        <v>0</v>
      </c>
      <c r="Q313" s="181">
        <v>0</v>
      </c>
      <c r="R313" s="181">
        <f t="shared" si="57"/>
        <v>0</v>
      </c>
      <c r="S313" s="181">
        <v>0</v>
      </c>
      <c r="T313" s="182">
        <f t="shared" si="5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3" t="s">
        <v>278</v>
      </c>
      <c r="AT313" s="183" t="s">
        <v>274</v>
      </c>
      <c r="AU313" s="183" t="s">
        <v>82</v>
      </c>
      <c r="AY313" s="18" t="s">
        <v>271</v>
      </c>
      <c r="BE313" s="105">
        <f t="shared" si="59"/>
        <v>0</v>
      </c>
      <c r="BF313" s="105">
        <f t="shared" si="60"/>
        <v>0</v>
      </c>
      <c r="BG313" s="105">
        <f t="shared" si="61"/>
        <v>0</v>
      </c>
      <c r="BH313" s="105">
        <f t="shared" si="62"/>
        <v>0</v>
      </c>
      <c r="BI313" s="105">
        <f t="shared" si="63"/>
        <v>0</v>
      </c>
      <c r="BJ313" s="18" t="s">
        <v>88</v>
      </c>
      <c r="BK313" s="105">
        <f t="shared" si="64"/>
        <v>0</v>
      </c>
      <c r="BL313" s="18" t="s">
        <v>278</v>
      </c>
      <c r="BM313" s="183" t="s">
        <v>3150</v>
      </c>
    </row>
    <row r="314" spans="1:65" s="2" customFormat="1" ht="16.5" customHeight="1" x14ac:dyDescent="0.15">
      <c r="A314" s="35"/>
      <c r="B314" s="141"/>
      <c r="C314" s="172" t="s">
        <v>1784</v>
      </c>
      <c r="D314" s="172" t="s">
        <v>274</v>
      </c>
      <c r="E314" s="173" t="s">
        <v>3902</v>
      </c>
      <c r="F314" s="174" t="s">
        <v>3903</v>
      </c>
      <c r="G314" s="175" t="s">
        <v>2862</v>
      </c>
      <c r="H314" s="176">
        <v>1</v>
      </c>
      <c r="I314" s="177"/>
      <c r="J314" s="176">
        <f t="shared" si="55"/>
        <v>0</v>
      </c>
      <c r="K314" s="178"/>
      <c r="L314" s="36"/>
      <c r="M314" s="179" t="s">
        <v>1</v>
      </c>
      <c r="N314" s="180" t="s">
        <v>41</v>
      </c>
      <c r="O314" s="61"/>
      <c r="P314" s="181">
        <f t="shared" si="56"/>
        <v>0</v>
      </c>
      <c r="Q314" s="181">
        <v>0</v>
      </c>
      <c r="R314" s="181">
        <f t="shared" si="57"/>
        <v>0</v>
      </c>
      <c r="S314" s="181">
        <v>0</v>
      </c>
      <c r="T314" s="182">
        <f t="shared" si="58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3" t="s">
        <v>278</v>
      </c>
      <c r="AT314" s="183" t="s">
        <v>274</v>
      </c>
      <c r="AU314" s="183" t="s">
        <v>82</v>
      </c>
      <c r="AY314" s="18" t="s">
        <v>271</v>
      </c>
      <c r="BE314" s="105">
        <f t="shared" si="59"/>
        <v>0</v>
      </c>
      <c r="BF314" s="105">
        <f t="shared" si="60"/>
        <v>0</v>
      </c>
      <c r="BG314" s="105">
        <f t="shared" si="61"/>
        <v>0</v>
      </c>
      <c r="BH314" s="105">
        <f t="shared" si="62"/>
        <v>0</v>
      </c>
      <c r="BI314" s="105">
        <f t="shared" si="63"/>
        <v>0</v>
      </c>
      <c r="BJ314" s="18" t="s">
        <v>88</v>
      </c>
      <c r="BK314" s="105">
        <f t="shared" si="64"/>
        <v>0</v>
      </c>
      <c r="BL314" s="18" t="s">
        <v>278</v>
      </c>
      <c r="BM314" s="183" t="s">
        <v>3153</v>
      </c>
    </row>
    <row r="315" spans="1:65" s="2" customFormat="1" ht="44.25" customHeight="1" x14ac:dyDescent="0.15">
      <c r="A315" s="35"/>
      <c r="B315" s="141"/>
      <c r="C315" s="172" t="s">
        <v>1788</v>
      </c>
      <c r="D315" s="172" t="s">
        <v>274</v>
      </c>
      <c r="E315" s="173" t="s">
        <v>3904</v>
      </c>
      <c r="F315" s="174" t="s">
        <v>3905</v>
      </c>
      <c r="G315" s="175" t="s">
        <v>1375</v>
      </c>
      <c r="H315" s="176">
        <v>250</v>
      </c>
      <c r="I315" s="177"/>
      <c r="J315" s="176">
        <f t="shared" si="55"/>
        <v>0</v>
      </c>
      <c r="K315" s="178"/>
      <c r="L315" s="36"/>
      <c r="M315" s="179" t="s">
        <v>1</v>
      </c>
      <c r="N315" s="180" t="s">
        <v>41</v>
      </c>
      <c r="O315" s="61"/>
      <c r="P315" s="181">
        <f t="shared" si="56"/>
        <v>0</v>
      </c>
      <c r="Q315" s="181">
        <v>0</v>
      </c>
      <c r="R315" s="181">
        <f t="shared" si="57"/>
        <v>0</v>
      </c>
      <c r="S315" s="181">
        <v>0</v>
      </c>
      <c r="T315" s="182">
        <f t="shared" si="58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3" t="s">
        <v>278</v>
      </c>
      <c r="AT315" s="183" t="s">
        <v>274</v>
      </c>
      <c r="AU315" s="183" t="s">
        <v>82</v>
      </c>
      <c r="AY315" s="18" t="s">
        <v>271</v>
      </c>
      <c r="BE315" s="105">
        <f t="shared" si="59"/>
        <v>0</v>
      </c>
      <c r="BF315" s="105">
        <f t="shared" si="60"/>
        <v>0</v>
      </c>
      <c r="BG315" s="105">
        <f t="shared" si="61"/>
        <v>0</v>
      </c>
      <c r="BH315" s="105">
        <f t="shared" si="62"/>
        <v>0</v>
      </c>
      <c r="BI315" s="105">
        <f t="shared" si="63"/>
        <v>0</v>
      </c>
      <c r="BJ315" s="18" t="s">
        <v>88</v>
      </c>
      <c r="BK315" s="105">
        <f t="shared" si="64"/>
        <v>0</v>
      </c>
      <c r="BL315" s="18" t="s">
        <v>278</v>
      </c>
      <c r="BM315" s="183" t="s">
        <v>3154</v>
      </c>
    </row>
    <row r="316" spans="1:65" s="2" customFormat="1" ht="16.5" customHeight="1" x14ac:dyDescent="0.15">
      <c r="A316" s="35"/>
      <c r="B316" s="141"/>
      <c r="C316" s="172" t="s">
        <v>1792</v>
      </c>
      <c r="D316" s="172" t="s">
        <v>274</v>
      </c>
      <c r="E316" s="173" t="s">
        <v>3906</v>
      </c>
      <c r="F316" s="174" t="s">
        <v>3907</v>
      </c>
      <c r="G316" s="175" t="s">
        <v>277</v>
      </c>
      <c r="H316" s="176">
        <v>1</v>
      </c>
      <c r="I316" s="177"/>
      <c r="J316" s="176">
        <f t="shared" si="55"/>
        <v>0</v>
      </c>
      <c r="K316" s="178"/>
      <c r="L316" s="36"/>
      <c r="M316" s="179" t="s">
        <v>1</v>
      </c>
      <c r="N316" s="180" t="s">
        <v>41</v>
      </c>
      <c r="O316" s="61"/>
      <c r="P316" s="181">
        <f t="shared" si="56"/>
        <v>0</v>
      </c>
      <c r="Q316" s="181">
        <v>0</v>
      </c>
      <c r="R316" s="181">
        <f t="shared" si="57"/>
        <v>0</v>
      </c>
      <c r="S316" s="181">
        <v>0</v>
      </c>
      <c r="T316" s="182">
        <f t="shared" si="58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3" t="s">
        <v>278</v>
      </c>
      <c r="AT316" s="183" t="s">
        <v>274</v>
      </c>
      <c r="AU316" s="183" t="s">
        <v>82</v>
      </c>
      <c r="AY316" s="18" t="s">
        <v>271</v>
      </c>
      <c r="BE316" s="105">
        <f t="shared" si="59"/>
        <v>0</v>
      </c>
      <c r="BF316" s="105">
        <f t="shared" si="60"/>
        <v>0</v>
      </c>
      <c r="BG316" s="105">
        <f t="shared" si="61"/>
        <v>0</v>
      </c>
      <c r="BH316" s="105">
        <f t="shared" si="62"/>
        <v>0</v>
      </c>
      <c r="BI316" s="105">
        <f t="shared" si="63"/>
        <v>0</v>
      </c>
      <c r="BJ316" s="18" t="s">
        <v>88</v>
      </c>
      <c r="BK316" s="105">
        <f t="shared" si="64"/>
        <v>0</v>
      </c>
      <c r="BL316" s="18" t="s">
        <v>278</v>
      </c>
      <c r="BM316" s="183" t="s">
        <v>3155</v>
      </c>
    </row>
    <row r="317" spans="1:65" s="2" customFormat="1" ht="33" customHeight="1" x14ac:dyDescent="0.15">
      <c r="A317" s="35"/>
      <c r="B317" s="141"/>
      <c r="C317" s="172" t="s">
        <v>1800</v>
      </c>
      <c r="D317" s="172" t="s">
        <v>274</v>
      </c>
      <c r="E317" s="173" t="s">
        <v>3908</v>
      </c>
      <c r="F317" s="174" t="s">
        <v>3909</v>
      </c>
      <c r="G317" s="175" t="s">
        <v>319</v>
      </c>
      <c r="H317" s="176">
        <v>250</v>
      </c>
      <c r="I317" s="177"/>
      <c r="J317" s="176">
        <f t="shared" si="55"/>
        <v>0</v>
      </c>
      <c r="K317" s="178"/>
      <c r="L317" s="36"/>
      <c r="M317" s="179" t="s">
        <v>1</v>
      </c>
      <c r="N317" s="180" t="s">
        <v>41</v>
      </c>
      <c r="O317" s="61"/>
      <c r="P317" s="181">
        <f t="shared" si="56"/>
        <v>0</v>
      </c>
      <c r="Q317" s="181">
        <v>0</v>
      </c>
      <c r="R317" s="181">
        <f t="shared" si="57"/>
        <v>0</v>
      </c>
      <c r="S317" s="181">
        <v>0</v>
      </c>
      <c r="T317" s="182">
        <f t="shared" si="5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3" t="s">
        <v>278</v>
      </c>
      <c r="AT317" s="183" t="s">
        <v>274</v>
      </c>
      <c r="AU317" s="183" t="s">
        <v>82</v>
      </c>
      <c r="AY317" s="18" t="s">
        <v>271</v>
      </c>
      <c r="BE317" s="105">
        <f t="shared" si="59"/>
        <v>0</v>
      </c>
      <c r="BF317" s="105">
        <f t="shared" si="60"/>
        <v>0</v>
      </c>
      <c r="BG317" s="105">
        <f t="shared" si="61"/>
        <v>0</v>
      </c>
      <c r="BH317" s="105">
        <f t="shared" si="62"/>
        <v>0</v>
      </c>
      <c r="BI317" s="105">
        <f t="shared" si="63"/>
        <v>0</v>
      </c>
      <c r="BJ317" s="18" t="s">
        <v>88</v>
      </c>
      <c r="BK317" s="105">
        <f t="shared" si="64"/>
        <v>0</v>
      </c>
      <c r="BL317" s="18" t="s">
        <v>278</v>
      </c>
      <c r="BM317" s="183" t="s">
        <v>3156</v>
      </c>
    </row>
    <row r="318" spans="1:65" s="2" customFormat="1" ht="16.5" customHeight="1" x14ac:dyDescent="0.15">
      <c r="A318" s="35"/>
      <c r="B318" s="141"/>
      <c r="C318" s="172" t="s">
        <v>1804</v>
      </c>
      <c r="D318" s="172" t="s">
        <v>274</v>
      </c>
      <c r="E318" s="173" t="s">
        <v>3910</v>
      </c>
      <c r="F318" s="174" t="s">
        <v>3911</v>
      </c>
      <c r="G318" s="175" t="s">
        <v>2862</v>
      </c>
      <c r="H318" s="176">
        <v>1</v>
      </c>
      <c r="I318" s="177"/>
      <c r="J318" s="176">
        <f t="shared" si="55"/>
        <v>0</v>
      </c>
      <c r="K318" s="178"/>
      <c r="L318" s="36"/>
      <c r="M318" s="179" t="s">
        <v>1</v>
      </c>
      <c r="N318" s="180" t="s">
        <v>41</v>
      </c>
      <c r="O318" s="61"/>
      <c r="P318" s="181">
        <f t="shared" si="56"/>
        <v>0</v>
      </c>
      <c r="Q318" s="181">
        <v>0</v>
      </c>
      <c r="R318" s="181">
        <f t="shared" si="57"/>
        <v>0</v>
      </c>
      <c r="S318" s="181">
        <v>0</v>
      </c>
      <c r="T318" s="182">
        <f t="shared" si="5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3" t="s">
        <v>278</v>
      </c>
      <c r="AT318" s="183" t="s">
        <v>274</v>
      </c>
      <c r="AU318" s="183" t="s">
        <v>82</v>
      </c>
      <c r="AY318" s="18" t="s">
        <v>271</v>
      </c>
      <c r="BE318" s="105">
        <f t="shared" si="59"/>
        <v>0</v>
      </c>
      <c r="BF318" s="105">
        <f t="shared" si="60"/>
        <v>0</v>
      </c>
      <c r="BG318" s="105">
        <f t="shared" si="61"/>
        <v>0</v>
      </c>
      <c r="BH318" s="105">
        <f t="shared" si="62"/>
        <v>0</v>
      </c>
      <c r="BI318" s="105">
        <f t="shared" si="63"/>
        <v>0</v>
      </c>
      <c r="BJ318" s="18" t="s">
        <v>88</v>
      </c>
      <c r="BK318" s="105">
        <f t="shared" si="64"/>
        <v>0</v>
      </c>
      <c r="BL318" s="18" t="s">
        <v>278</v>
      </c>
      <c r="BM318" s="183" t="s">
        <v>3157</v>
      </c>
    </row>
    <row r="319" spans="1:65" s="2" customFormat="1" ht="16.5" customHeight="1" x14ac:dyDescent="0.15">
      <c r="A319" s="35"/>
      <c r="B319" s="141"/>
      <c r="C319" s="172" t="s">
        <v>1809</v>
      </c>
      <c r="D319" s="172" t="s">
        <v>274</v>
      </c>
      <c r="E319" s="173" t="s">
        <v>3912</v>
      </c>
      <c r="F319" s="174" t="s">
        <v>3913</v>
      </c>
      <c r="G319" s="175" t="s">
        <v>302</v>
      </c>
      <c r="H319" s="176">
        <v>13</v>
      </c>
      <c r="I319" s="177"/>
      <c r="J319" s="176">
        <f t="shared" si="55"/>
        <v>0</v>
      </c>
      <c r="K319" s="178"/>
      <c r="L319" s="36"/>
      <c r="M319" s="179" t="s">
        <v>1</v>
      </c>
      <c r="N319" s="180" t="s">
        <v>41</v>
      </c>
      <c r="O319" s="61"/>
      <c r="P319" s="181">
        <f t="shared" si="56"/>
        <v>0</v>
      </c>
      <c r="Q319" s="181">
        <v>0</v>
      </c>
      <c r="R319" s="181">
        <f t="shared" si="57"/>
        <v>0</v>
      </c>
      <c r="S319" s="181">
        <v>0</v>
      </c>
      <c r="T319" s="182">
        <f t="shared" si="58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3" t="s">
        <v>278</v>
      </c>
      <c r="AT319" s="183" t="s">
        <v>274</v>
      </c>
      <c r="AU319" s="183" t="s">
        <v>82</v>
      </c>
      <c r="AY319" s="18" t="s">
        <v>271</v>
      </c>
      <c r="BE319" s="105">
        <f t="shared" si="59"/>
        <v>0</v>
      </c>
      <c r="BF319" s="105">
        <f t="shared" si="60"/>
        <v>0</v>
      </c>
      <c r="BG319" s="105">
        <f t="shared" si="61"/>
        <v>0</v>
      </c>
      <c r="BH319" s="105">
        <f t="shared" si="62"/>
        <v>0</v>
      </c>
      <c r="BI319" s="105">
        <f t="shared" si="63"/>
        <v>0</v>
      </c>
      <c r="BJ319" s="18" t="s">
        <v>88</v>
      </c>
      <c r="BK319" s="105">
        <f t="shared" si="64"/>
        <v>0</v>
      </c>
      <c r="BL319" s="18" t="s">
        <v>278</v>
      </c>
      <c r="BM319" s="183" t="s">
        <v>3158</v>
      </c>
    </row>
    <row r="320" spans="1:65" s="2" customFormat="1" ht="16.5" customHeight="1" x14ac:dyDescent="0.15">
      <c r="A320" s="35"/>
      <c r="B320" s="141"/>
      <c r="C320" s="172" t="s">
        <v>1814</v>
      </c>
      <c r="D320" s="172" t="s">
        <v>274</v>
      </c>
      <c r="E320" s="173" t="s">
        <v>3914</v>
      </c>
      <c r="F320" s="174" t="s">
        <v>3915</v>
      </c>
      <c r="G320" s="175" t="s">
        <v>302</v>
      </c>
      <c r="H320" s="176">
        <v>300</v>
      </c>
      <c r="I320" s="177"/>
      <c r="J320" s="176">
        <f t="shared" si="55"/>
        <v>0</v>
      </c>
      <c r="K320" s="178"/>
      <c r="L320" s="36"/>
      <c r="M320" s="179" t="s">
        <v>1</v>
      </c>
      <c r="N320" s="180" t="s">
        <v>41</v>
      </c>
      <c r="O320" s="61"/>
      <c r="P320" s="181">
        <f t="shared" si="56"/>
        <v>0</v>
      </c>
      <c r="Q320" s="181">
        <v>0</v>
      </c>
      <c r="R320" s="181">
        <f t="shared" si="57"/>
        <v>0</v>
      </c>
      <c r="S320" s="181">
        <v>0</v>
      </c>
      <c r="T320" s="182">
        <f t="shared" si="58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3" t="s">
        <v>278</v>
      </c>
      <c r="AT320" s="183" t="s">
        <v>274</v>
      </c>
      <c r="AU320" s="183" t="s">
        <v>82</v>
      </c>
      <c r="AY320" s="18" t="s">
        <v>271</v>
      </c>
      <c r="BE320" s="105">
        <f t="shared" si="59"/>
        <v>0</v>
      </c>
      <c r="BF320" s="105">
        <f t="shared" si="60"/>
        <v>0</v>
      </c>
      <c r="BG320" s="105">
        <f t="shared" si="61"/>
        <v>0</v>
      </c>
      <c r="BH320" s="105">
        <f t="shared" si="62"/>
        <v>0</v>
      </c>
      <c r="BI320" s="105">
        <f t="shared" si="63"/>
        <v>0</v>
      </c>
      <c r="BJ320" s="18" t="s">
        <v>88</v>
      </c>
      <c r="BK320" s="105">
        <f t="shared" si="64"/>
        <v>0</v>
      </c>
      <c r="BL320" s="18" t="s">
        <v>278</v>
      </c>
      <c r="BM320" s="183" t="s">
        <v>3160</v>
      </c>
    </row>
    <row r="321" spans="1:65" s="2" customFormat="1" ht="16.5" customHeight="1" x14ac:dyDescent="0.15">
      <c r="A321" s="35"/>
      <c r="B321" s="141"/>
      <c r="C321" s="172" t="s">
        <v>1820</v>
      </c>
      <c r="D321" s="172" t="s">
        <v>274</v>
      </c>
      <c r="E321" s="173" t="s">
        <v>3916</v>
      </c>
      <c r="F321" s="174" t="s">
        <v>3917</v>
      </c>
      <c r="G321" s="175" t="s">
        <v>302</v>
      </c>
      <c r="H321" s="176">
        <v>50</v>
      </c>
      <c r="I321" s="177"/>
      <c r="J321" s="176">
        <f t="shared" si="55"/>
        <v>0</v>
      </c>
      <c r="K321" s="178"/>
      <c r="L321" s="36"/>
      <c r="M321" s="179" t="s">
        <v>1</v>
      </c>
      <c r="N321" s="180" t="s">
        <v>41</v>
      </c>
      <c r="O321" s="61"/>
      <c r="P321" s="181">
        <f t="shared" si="56"/>
        <v>0</v>
      </c>
      <c r="Q321" s="181">
        <v>0</v>
      </c>
      <c r="R321" s="181">
        <f t="shared" si="57"/>
        <v>0</v>
      </c>
      <c r="S321" s="181">
        <v>0</v>
      </c>
      <c r="T321" s="182">
        <f t="shared" si="58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3" t="s">
        <v>278</v>
      </c>
      <c r="AT321" s="183" t="s">
        <v>274</v>
      </c>
      <c r="AU321" s="183" t="s">
        <v>82</v>
      </c>
      <c r="AY321" s="18" t="s">
        <v>271</v>
      </c>
      <c r="BE321" s="105">
        <f t="shared" si="59"/>
        <v>0</v>
      </c>
      <c r="BF321" s="105">
        <f t="shared" si="60"/>
        <v>0</v>
      </c>
      <c r="BG321" s="105">
        <f t="shared" si="61"/>
        <v>0</v>
      </c>
      <c r="BH321" s="105">
        <f t="shared" si="62"/>
        <v>0</v>
      </c>
      <c r="BI321" s="105">
        <f t="shared" si="63"/>
        <v>0</v>
      </c>
      <c r="BJ321" s="18" t="s">
        <v>88</v>
      </c>
      <c r="BK321" s="105">
        <f t="shared" si="64"/>
        <v>0</v>
      </c>
      <c r="BL321" s="18" t="s">
        <v>278</v>
      </c>
      <c r="BM321" s="183" t="s">
        <v>3165</v>
      </c>
    </row>
    <row r="322" spans="1:65" s="2" customFormat="1" ht="16.5" customHeight="1" x14ac:dyDescent="0.15">
      <c r="A322" s="35"/>
      <c r="B322" s="141"/>
      <c r="C322" s="172" t="s">
        <v>1825</v>
      </c>
      <c r="D322" s="172" t="s">
        <v>274</v>
      </c>
      <c r="E322" s="173" t="s">
        <v>3918</v>
      </c>
      <c r="F322" s="174" t="s">
        <v>3919</v>
      </c>
      <c r="G322" s="175" t="s">
        <v>302</v>
      </c>
      <c r="H322" s="176">
        <v>2000</v>
      </c>
      <c r="I322" s="177"/>
      <c r="J322" s="176">
        <f t="shared" si="55"/>
        <v>0</v>
      </c>
      <c r="K322" s="178"/>
      <c r="L322" s="36"/>
      <c r="M322" s="179" t="s">
        <v>1</v>
      </c>
      <c r="N322" s="180" t="s">
        <v>41</v>
      </c>
      <c r="O322" s="61"/>
      <c r="P322" s="181">
        <f t="shared" si="56"/>
        <v>0</v>
      </c>
      <c r="Q322" s="181">
        <v>0</v>
      </c>
      <c r="R322" s="181">
        <f t="shared" si="57"/>
        <v>0</v>
      </c>
      <c r="S322" s="181">
        <v>0</v>
      </c>
      <c r="T322" s="182">
        <f t="shared" si="58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3" t="s">
        <v>278</v>
      </c>
      <c r="AT322" s="183" t="s">
        <v>274</v>
      </c>
      <c r="AU322" s="183" t="s">
        <v>82</v>
      </c>
      <c r="AY322" s="18" t="s">
        <v>271</v>
      </c>
      <c r="BE322" s="105">
        <f t="shared" si="59"/>
        <v>0</v>
      </c>
      <c r="BF322" s="105">
        <f t="shared" si="60"/>
        <v>0</v>
      </c>
      <c r="BG322" s="105">
        <f t="shared" si="61"/>
        <v>0</v>
      </c>
      <c r="BH322" s="105">
        <f t="shared" si="62"/>
        <v>0</v>
      </c>
      <c r="BI322" s="105">
        <f t="shared" si="63"/>
        <v>0</v>
      </c>
      <c r="BJ322" s="18" t="s">
        <v>88</v>
      </c>
      <c r="BK322" s="105">
        <f t="shared" si="64"/>
        <v>0</v>
      </c>
      <c r="BL322" s="18" t="s">
        <v>278</v>
      </c>
      <c r="BM322" s="183" t="s">
        <v>3167</v>
      </c>
    </row>
    <row r="323" spans="1:65" s="2" customFormat="1" ht="16.5" customHeight="1" x14ac:dyDescent="0.15">
      <c r="A323" s="35"/>
      <c r="B323" s="141"/>
      <c r="C323" s="172" t="s">
        <v>1830</v>
      </c>
      <c r="D323" s="172" t="s">
        <v>274</v>
      </c>
      <c r="E323" s="173" t="s">
        <v>3920</v>
      </c>
      <c r="F323" s="174" t="s">
        <v>3921</v>
      </c>
      <c r="G323" s="175" t="s">
        <v>2862</v>
      </c>
      <c r="H323" s="176">
        <v>1</v>
      </c>
      <c r="I323" s="177"/>
      <c r="J323" s="176">
        <f t="shared" si="55"/>
        <v>0</v>
      </c>
      <c r="K323" s="178"/>
      <c r="L323" s="36"/>
      <c r="M323" s="179" t="s">
        <v>1</v>
      </c>
      <c r="N323" s="180" t="s">
        <v>41</v>
      </c>
      <c r="O323" s="61"/>
      <c r="P323" s="181">
        <f t="shared" si="56"/>
        <v>0</v>
      </c>
      <c r="Q323" s="181">
        <v>0</v>
      </c>
      <c r="R323" s="181">
        <f t="shared" si="57"/>
        <v>0</v>
      </c>
      <c r="S323" s="181">
        <v>0</v>
      </c>
      <c r="T323" s="182">
        <f t="shared" si="58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3" t="s">
        <v>278</v>
      </c>
      <c r="AT323" s="183" t="s">
        <v>274</v>
      </c>
      <c r="AU323" s="183" t="s">
        <v>82</v>
      </c>
      <c r="AY323" s="18" t="s">
        <v>271</v>
      </c>
      <c r="BE323" s="105">
        <f t="shared" si="59"/>
        <v>0</v>
      </c>
      <c r="BF323" s="105">
        <f t="shared" si="60"/>
        <v>0</v>
      </c>
      <c r="BG323" s="105">
        <f t="shared" si="61"/>
        <v>0</v>
      </c>
      <c r="BH323" s="105">
        <f t="shared" si="62"/>
        <v>0</v>
      </c>
      <c r="BI323" s="105">
        <f t="shared" si="63"/>
        <v>0</v>
      </c>
      <c r="BJ323" s="18" t="s">
        <v>88</v>
      </c>
      <c r="BK323" s="105">
        <f t="shared" si="64"/>
        <v>0</v>
      </c>
      <c r="BL323" s="18" t="s">
        <v>278</v>
      </c>
      <c r="BM323" s="183" t="s">
        <v>3170</v>
      </c>
    </row>
    <row r="324" spans="1:65" s="2" customFormat="1" ht="21.75" customHeight="1" x14ac:dyDescent="0.15">
      <c r="A324" s="35"/>
      <c r="B324" s="141"/>
      <c r="C324" s="172" t="s">
        <v>1836</v>
      </c>
      <c r="D324" s="172" t="s">
        <v>274</v>
      </c>
      <c r="E324" s="173" t="s">
        <v>3922</v>
      </c>
      <c r="F324" s="174" t="s">
        <v>3923</v>
      </c>
      <c r="G324" s="175" t="s">
        <v>2862</v>
      </c>
      <c r="H324" s="176">
        <v>1</v>
      </c>
      <c r="I324" s="177"/>
      <c r="J324" s="176">
        <f t="shared" si="55"/>
        <v>0</v>
      </c>
      <c r="K324" s="178"/>
      <c r="L324" s="36"/>
      <c r="M324" s="179" t="s">
        <v>1</v>
      </c>
      <c r="N324" s="180" t="s">
        <v>41</v>
      </c>
      <c r="O324" s="61"/>
      <c r="P324" s="181">
        <f t="shared" si="56"/>
        <v>0</v>
      </c>
      <c r="Q324" s="181">
        <v>0</v>
      </c>
      <c r="R324" s="181">
        <f t="shared" si="57"/>
        <v>0</v>
      </c>
      <c r="S324" s="181">
        <v>0</v>
      </c>
      <c r="T324" s="182">
        <f t="shared" si="58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3" t="s">
        <v>278</v>
      </c>
      <c r="AT324" s="183" t="s">
        <v>274</v>
      </c>
      <c r="AU324" s="183" t="s">
        <v>82</v>
      </c>
      <c r="AY324" s="18" t="s">
        <v>271</v>
      </c>
      <c r="BE324" s="105">
        <f t="shared" si="59"/>
        <v>0</v>
      </c>
      <c r="BF324" s="105">
        <f t="shared" si="60"/>
        <v>0</v>
      </c>
      <c r="BG324" s="105">
        <f t="shared" si="61"/>
        <v>0</v>
      </c>
      <c r="BH324" s="105">
        <f t="shared" si="62"/>
        <v>0</v>
      </c>
      <c r="BI324" s="105">
        <f t="shared" si="63"/>
        <v>0</v>
      </c>
      <c r="BJ324" s="18" t="s">
        <v>88</v>
      </c>
      <c r="BK324" s="105">
        <f t="shared" si="64"/>
        <v>0</v>
      </c>
      <c r="BL324" s="18" t="s">
        <v>278</v>
      </c>
      <c r="BM324" s="183" t="s">
        <v>3174</v>
      </c>
    </row>
    <row r="325" spans="1:65" s="2" customFormat="1" ht="33" customHeight="1" x14ac:dyDescent="0.15">
      <c r="A325" s="35"/>
      <c r="B325" s="141"/>
      <c r="C325" s="172" t="s">
        <v>1841</v>
      </c>
      <c r="D325" s="172" t="s">
        <v>274</v>
      </c>
      <c r="E325" s="173" t="s">
        <v>3924</v>
      </c>
      <c r="F325" s="174" t="s">
        <v>3925</v>
      </c>
      <c r="G325" s="175" t="s">
        <v>2862</v>
      </c>
      <c r="H325" s="176">
        <v>1</v>
      </c>
      <c r="I325" s="177"/>
      <c r="J325" s="176">
        <f t="shared" si="55"/>
        <v>0</v>
      </c>
      <c r="K325" s="178"/>
      <c r="L325" s="36"/>
      <c r="M325" s="179" t="s">
        <v>1</v>
      </c>
      <c r="N325" s="180" t="s">
        <v>41</v>
      </c>
      <c r="O325" s="61"/>
      <c r="P325" s="181">
        <f t="shared" si="56"/>
        <v>0</v>
      </c>
      <c r="Q325" s="181">
        <v>0</v>
      </c>
      <c r="R325" s="181">
        <f t="shared" si="57"/>
        <v>0</v>
      </c>
      <c r="S325" s="181">
        <v>0</v>
      </c>
      <c r="T325" s="182">
        <f t="shared" si="58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3" t="s">
        <v>278</v>
      </c>
      <c r="AT325" s="183" t="s">
        <v>274</v>
      </c>
      <c r="AU325" s="183" t="s">
        <v>82</v>
      </c>
      <c r="AY325" s="18" t="s">
        <v>271</v>
      </c>
      <c r="BE325" s="105">
        <f t="shared" si="59"/>
        <v>0</v>
      </c>
      <c r="BF325" s="105">
        <f t="shared" si="60"/>
        <v>0</v>
      </c>
      <c r="BG325" s="105">
        <f t="shared" si="61"/>
        <v>0</v>
      </c>
      <c r="BH325" s="105">
        <f t="shared" si="62"/>
        <v>0</v>
      </c>
      <c r="BI325" s="105">
        <f t="shared" si="63"/>
        <v>0</v>
      </c>
      <c r="BJ325" s="18" t="s">
        <v>88</v>
      </c>
      <c r="BK325" s="105">
        <f t="shared" si="64"/>
        <v>0</v>
      </c>
      <c r="BL325" s="18" t="s">
        <v>278</v>
      </c>
      <c r="BM325" s="183" t="s">
        <v>3177</v>
      </c>
    </row>
    <row r="326" spans="1:65" s="2" customFormat="1" ht="16.5" customHeight="1" x14ac:dyDescent="0.15">
      <c r="A326" s="35"/>
      <c r="B326" s="141"/>
      <c r="C326" s="172" t="s">
        <v>1847</v>
      </c>
      <c r="D326" s="172" t="s">
        <v>274</v>
      </c>
      <c r="E326" s="173" t="s">
        <v>3926</v>
      </c>
      <c r="F326" s="174" t="s">
        <v>3927</v>
      </c>
      <c r="G326" s="175" t="s">
        <v>2862</v>
      </c>
      <c r="H326" s="176">
        <v>1</v>
      </c>
      <c r="I326" s="177"/>
      <c r="J326" s="176">
        <f t="shared" si="55"/>
        <v>0</v>
      </c>
      <c r="K326" s="178"/>
      <c r="L326" s="36"/>
      <c r="M326" s="179" t="s">
        <v>1</v>
      </c>
      <c r="N326" s="180" t="s">
        <v>41</v>
      </c>
      <c r="O326" s="61"/>
      <c r="P326" s="181">
        <f t="shared" si="56"/>
        <v>0</v>
      </c>
      <c r="Q326" s="181">
        <v>0</v>
      </c>
      <c r="R326" s="181">
        <f t="shared" si="57"/>
        <v>0</v>
      </c>
      <c r="S326" s="181">
        <v>0</v>
      </c>
      <c r="T326" s="182">
        <f t="shared" si="58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3" t="s">
        <v>278</v>
      </c>
      <c r="AT326" s="183" t="s">
        <v>274</v>
      </c>
      <c r="AU326" s="183" t="s">
        <v>82</v>
      </c>
      <c r="AY326" s="18" t="s">
        <v>271</v>
      </c>
      <c r="BE326" s="105">
        <f t="shared" si="59"/>
        <v>0</v>
      </c>
      <c r="BF326" s="105">
        <f t="shared" si="60"/>
        <v>0</v>
      </c>
      <c r="BG326" s="105">
        <f t="shared" si="61"/>
        <v>0</v>
      </c>
      <c r="BH326" s="105">
        <f t="shared" si="62"/>
        <v>0</v>
      </c>
      <c r="BI326" s="105">
        <f t="shared" si="63"/>
        <v>0</v>
      </c>
      <c r="BJ326" s="18" t="s">
        <v>88</v>
      </c>
      <c r="BK326" s="105">
        <f t="shared" si="64"/>
        <v>0</v>
      </c>
      <c r="BL326" s="18" t="s">
        <v>278</v>
      </c>
      <c r="BM326" s="183" t="s">
        <v>3180</v>
      </c>
    </row>
    <row r="327" spans="1:65" s="2" customFormat="1" ht="21.75" customHeight="1" x14ac:dyDescent="0.15">
      <c r="A327" s="35"/>
      <c r="B327" s="141"/>
      <c r="C327" s="172" t="s">
        <v>1854</v>
      </c>
      <c r="D327" s="172" t="s">
        <v>274</v>
      </c>
      <c r="E327" s="173" t="s">
        <v>3928</v>
      </c>
      <c r="F327" s="174" t="s">
        <v>3929</v>
      </c>
      <c r="G327" s="175" t="s">
        <v>2862</v>
      </c>
      <c r="H327" s="176">
        <v>1</v>
      </c>
      <c r="I327" s="177"/>
      <c r="J327" s="176">
        <f t="shared" si="55"/>
        <v>0</v>
      </c>
      <c r="K327" s="178"/>
      <c r="L327" s="36"/>
      <c r="M327" s="179" t="s">
        <v>1</v>
      </c>
      <c r="N327" s="180" t="s">
        <v>41</v>
      </c>
      <c r="O327" s="61"/>
      <c r="P327" s="181">
        <f t="shared" si="56"/>
        <v>0</v>
      </c>
      <c r="Q327" s="181">
        <v>0</v>
      </c>
      <c r="R327" s="181">
        <f t="shared" si="57"/>
        <v>0</v>
      </c>
      <c r="S327" s="181">
        <v>0</v>
      </c>
      <c r="T327" s="182">
        <f t="shared" si="58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3" t="s">
        <v>278</v>
      </c>
      <c r="AT327" s="183" t="s">
        <v>274</v>
      </c>
      <c r="AU327" s="183" t="s">
        <v>82</v>
      </c>
      <c r="AY327" s="18" t="s">
        <v>271</v>
      </c>
      <c r="BE327" s="105">
        <f t="shared" si="59"/>
        <v>0</v>
      </c>
      <c r="BF327" s="105">
        <f t="shared" si="60"/>
        <v>0</v>
      </c>
      <c r="BG327" s="105">
        <f t="shared" si="61"/>
        <v>0</v>
      </c>
      <c r="BH327" s="105">
        <f t="shared" si="62"/>
        <v>0</v>
      </c>
      <c r="BI327" s="105">
        <f t="shared" si="63"/>
        <v>0</v>
      </c>
      <c r="BJ327" s="18" t="s">
        <v>88</v>
      </c>
      <c r="BK327" s="105">
        <f t="shared" si="64"/>
        <v>0</v>
      </c>
      <c r="BL327" s="18" t="s">
        <v>278</v>
      </c>
      <c r="BM327" s="183" t="s">
        <v>3181</v>
      </c>
    </row>
    <row r="328" spans="1:65" s="2" customFormat="1" ht="16.5" customHeight="1" x14ac:dyDescent="0.15">
      <c r="A328" s="35"/>
      <c r="B328" s="141"/>
      <c r="C328" s="172" t="s">
        <v>1860</v>
      </c>
      <c r="D328" s="172" t="s">
        <v>274</v>
      </c>
      <c r="E328" s="173" t="s">
        <v>3930</v>
      </c>
      <c r="F328" s="174" t="s">
        <v>3931</v>
      </c>
      <c r="G328" s="175" t="s">
        <v>2862</v>
      </c>
      <c r="H328" s="176">
        <v>1</v>
      </c>
      <c r="I328" s="177"/>
      <c r="J328" s="176">
        <f t="shared" si="55"/>
        <v>0</v>
      </c>
      <c r="K328" s="178"/>
      <c r="L328" s="36"/>
      <c r="M328" s="179" t="s">
        <v>1</v>
      </c>
      <c r="N328" s="180" t="s">
        <v>41</v>
      </c>
      <c r="O328" s="61"/>
      <c r="P328" s="181">
        <f t="shared" si="56"/>
        <v>0</v>
      </c>
      <c r="Q328" s="181">
        <v>0</v>
      </c>
      <c r="R328" s="181">
        <f t="shared" si="57"/>
        <v>0</v>
      </c>
      <c r="S328" s="181">
        <v>0</v>
      </c>
      <c r="T328" s="182">
        <f t="shared" si="58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3" t="s">
        <v>278</v>
      </c>
      <c r="AT328" s="183" t="s">
        <v>274</v>
      </c>
      <c r="AU328" s="183" t="s">
        <v>82</v>
      </c>
      <c r="AY328" s="18" t="s">
        <v>271</v>
      </c>
      <c r="BE328" s="105">
        <f t="shared" si="59"/>
        <v>0</v>
      </c>
      <c r="BF328" s="105">
        <f t="shared" si="60"/>
        <v>0</v>
      </c>
      <c r="BG328" s="105">
        <f t="shared" si="61"/>
        <v>0</v>
      </c>
      <c r="BH328" s="105">
        <f t="shared" si="62"/>
        <v>0</v>
      </c>
      <c r="BI328" s="105">
        <f t="shared" si="63"/>
        <v>0</v>
      </c>
      <c r="BJ328" s="18" t="s">
        <v>88</v>
      </c>
      <c r="BK328" s="105">
        <f t="shared" si="64"/>
        <v>0</v>
      </c>
      <c r="BL328" s="18" t="s">
        <v>278</v>
      </c>
      <c r="BM328" s="183" t="s">
        <v>3934</v>
      </c>
    </row>
    <row r="329" spans="1:65" s="2" customFormat="1" ht="16.5" customHeight="1" x14ac:dyDescent="0.15">
      <c r="A329" s="35"/>
      <c r="B329" s="141"/>
      <c r="C329" s="172" t="s">
        <v>1864</v>
      </c>
      <c r="D329" s="172" t="s">
        <v>274</v>
      </c>
      <c r="E329" s="173" t="s">
        <v>3932</v>
      </c>
      <c r="F329" s="174" t="s">
        <v>3933</v>
      </c>
      <c r="G329" s="175" t="s">
        <v>2862</v>
      </c>
      <c r="H329" s="176">
        <v>1</v>
      </c>
      <c r="I329" s="177"/>
      <c r="J329" s="176">
        <f t="shared" si="55"/>
        <v>0</v>
      </c>
      <c r="K329" s="178"/>
      <c r="L329" s="36"/>
      <c r="M329" s="241" t="s">
        <v>1</v>
      </c>
      <c r="N329" s="242" t="s">
        <v>41</v>
      </c>
      <c r="O329" s="243"/>
      <c r="P329" s="244">
        <f t="shared" si="56"/>
        <v>0</v>
      </c>
      <c r="Q329" s="244">
        <v>0</v>
      </c>
      <c r="R329" s="244">
        <f t="shared" si="57"/>
        <v>0</v>
      </c>
      <c r="S329" s="244">
        <v>0</v>
      </c>
      <c r="T329" s="245">
        <f t="shared" si="58"/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3" t="s">
        <v>278</v>
      </c>
      <c r="AT329" s="183" t="s">
        <v>274</v>
      </c>
      <c r="AU329" s="183" t="s">
        <v>82</v>
      </c>
      <c r="AY329" s="18" t="s">
        <v>271</v>
      </c>
      <c r="BE329" s="105">
        <f t="shared" si="59"/>
        <v>0</v>
      </c>
      <c r="BF329" s="105">
        <f t="shared" si="60"/>
        <v>0</v>
      </c>
      <c r="BG329" s="105">
        <f t="shared" si="61"/>
        <v>0</v>
      </c>
      <c r="BH329" s="105">
        <f t="shared" si="62"/>
        <v>0</v>
      </c>
      <c r="BI329" s="105">
        <f t="shared" si="63"/>
        <v>0</v>
      </c>
      <c r="BJ329" s="18" t="s">
        <v>88</v>
      </c>
      <c r="BK329" s="105">
        <f t="shared" si="64"/>
        <v>0</v>
      </c>
      <c r="BL329" s="18" t="s">
        <v>278</v>
      </c>
      <c r="BM329" s="183" t="s">
        <v>5491</v>
      </c>
    </row>
    <row r="330" spans="1:65" s="2" customFormat="1" ht="6.95" customHeight="1" x14ac:dyDescent="0.1">
      <c r="A330" s="35"/>
      <c r="B330" s="50"/>
      <c r="C330" s="51"/>
      <c r="D330" s="51"/>
      <c r="E330" s="51"/>
      <c r="F330" s="51"/>
      <c r="G330" s="51"/>
      <c r="H330" s="51"/>
      <c r="I330" s="51"/>
      <c r="J330" s="51"/>
      <c r="K330" s="51"/>
      <c r="L330" s="36"/>
      <c r="M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</row>
  </sheetData>
  <autoFilter ref="C133:K329" xr:uid="{00000000-0009-0000-0000-000018000000}"/>
  <mergeCells count="13">
    <mergeCell ref="E126:H126"/>
    <mergeCell ref="L2:V2"/>
    <mergeCell ref="E122:H122"/>
    <mergeCell ref="E124:H124"/>
    <mergeCell ref="E85:H85"/>
    <mergeCell ref="E87:H87"/>
    <mergeCell ref="E89:H89"/>
    <mergeCell ref="D111:F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BM194"/>
  <sheetViews>
    <sheetView showGridLines="0" topLeftCell="A99" workbookViewId="0">
      <selection activeCell="J105" sqref="J105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150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5685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ROUND((SUM(BE104:BE106) + SUM(BE128:BE193)),  2)</f>
        <v>0</v>
      </c>
      <c r="G37" s="35"/>
      <c r="H37" s="35"/>
      <c r="I37" s="120">
        <v>0.2</v>
      </c>
      <c r="J37" s="119">
        <f>ROUND(((SUM(BE104:BE106) + SUM(BE128:BE193))*I37),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ROUND((SUM(BF104:BF106) + SUM(BF128:BF193)),  2)</f>
        <v>0</v>
      </c>
      <c r="G38" s="35"/>
      <c r="H38" s="35"/>
      <c r="I38" s="120">
        <v>0.2</v>
      </c>
      <c r="J38" s="119">
        <f>ROUND(((SUM(BF104:BF106) + SUM(BF128:BF193))*I38),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ROUND((SUM(BG104:BG106) + SUM(BG128:BG193)),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ROUND((SUM(BH104:BH106) + SUM(BH128:BH193)),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ROUND((SUM(BI104:BI106) + SUM(BI128:BI193)),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11 - Slaboprudové rozvody a štrukturovaná kabeláž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3936</v>
      </c>
      <c r="E99" s="133"/>
      <c r="F99" s="133"/>
      <c r="G99" s="133"/>
      <c r="H99" s="133"/>
      <c r="I99" s="133"/>
      <c r="J99" s="134">
        <f>J129</f>
        <v>0</v>
      </c>
      <c r="L99" s="131"/>
    </row>
    <row r="100" spans="1:65" s="9" customFormat="1" ht="24.95" customHeight="1" x14ac:dyDescent="0.1">
      <c r="B100" s="131"/>
      <c r="D100" s="132" t="s">
        <v>3937</v>
      </c>
      <c r="E100" s="133"/>
      <c r="F100" s="133"/>
      <c r="G100" s="133"/>
      <c r="H100" s="133"/>
      <c r="I100" s="133"/>
      <c r="J100" s="134">
        <f>J158</f>
        <v>0</v>
      </c>
      <c r="L100" s="131"/>
    </row>
    <row r="101" spans="1:65" s="9" customFormat="1" ht="24.95" customHeight="1" x14ac:dyDescent="0.1">
      <c r="B101" s="131"/>
      <c r="D101" s="132" t="s">
        <v>3938</v>
      </c>
      <c r="E101" s="133"/>
      <c r="F101" s="133"/>
      <c r="G101" s="133"/>
      <c r="H101" s="133"/>
      <c r="I101" s="133"/>
      <c r="J101" s="134">
        <f>J180</f>
        <v>0</v>
      </c>
      <c r="L101" s="131"/>
    </row>
    <row r="102" spans="1:65" s="2" customFormat="1" ht="21.75" customHeight="1" x14ac:dyDescent="0.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 x14ac:dyDescent="0.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 x14ac:dyDescent="0.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 x14ac:dyDescent="0.1">
      <c r="A105" s="35"/>
      <c r="B105" s="141"/>
      <c r="C105" s="142"/>
      <c r="D105" s="338" t="s">
        <v>255</v>
      </c>
      <c r="E105" s="342"/>
      <c r="F105" s="342"/>
      <c r="G105" s="142"/>
      <c r="H105" s="142"/>
      <c r="I105" s="142"/>
      <c r="J105" s="102">
        <v>0</v>
      </c>
      <c r="K105" s="142"/>
      <c r="L105" s="143"/>
      <c r="M105" s="144"/>
      <c r="N105" s="145" t="s">
        <v>41</v>
      </c>
      <c r="O105" s="144"/>
      <c r="P105" s="144"/>
      <c r="Q105" s="144"/>
      <c r="R105" s="144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6" t="s">
        <v>256</v>
      </c>
      <c r="AZ105" s="144"/>
      <c r="BA105" s="144"/>
      <c r="BB105" s="144"/>
      <c r="BC105" s="144"/>
      <c r="BD105" s="144"/>
      <c r="BE105" s="147">
        <f t="shared" ref="BE105" si="0">IF(N105="základná",J105,0)</f>
        <v>0</v>
      </c>
      <c r="BF105" s="147">
        <f t="shared" ref="BF105" si="1">IF(N105="znížená",J105,0)</f>
        <v>0</v>
      </c>
      <c r="BG105" s="147">
        <f t="shared" ref="BG105" si="2">IF(N105="zákl. prenesená",J105,0)</f>
        <v>0</v>
      </c>
      <c r="BH105" s="147">
        <f t="shared" ref="BH105" si="3">IF(N105="zníž. prenesená",J105,0)</f>
        <v>0</v>
      </c>
      <c r="BI105" s="147">
        <f t="shared" ref="BI105" si="4">IF(N105="nulová",J105,0)</f>
        <v>0</v>
      </c>
      <c r="BJ105" s="146" t="s">
        <v>88</v>
      </c>
      <c r="BK105" s="144"/>
      <c r="BL105" s="144"/>
      <c r="BM105" s="144"/>
    </row>
    <row r="106" spans="1:65" s="2" customFormat="1" x14ac:dyDescent="0.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 x14ac:dyDescent="0.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ROUND(J98+J104,2)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 x14ac:dyDescent="0.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 x14ac:dyDescent="0.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 x14ac:dyDescent="0.1">
      <c r="A113" s="35"/>
      <c r="B113" s="36"/>
      <c r="C113" s="22" t="s">
        <v>257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 x14ac:dyDescent="0.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 x14ac:dyDescent="0.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 x14ac:dyDescent="0.1">
      <c r="A116" s="35"/>
      <c r="B116" s="36"/>
      <c r="C116" s="35"/>
      <c r="D116" s="35"/>
      <c r="E116" s="340" t="str">
        <f>E7</f>
        <v>Kreatívne cenrum Nitra - Martinský vrch</v>
      </c>
      <c r="F116" s="341"/>
      <c r="G116" s="341"/>
      <c r="H116" s="341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 x14ac:dyDescent="0.1">
      <c r="B117" s="21"/>
      <c r="C117" s="28" t="s">
        <v>228</v>
      </c>
      <c r="L117" s="21"/>
    </row>
    <row r="118" spans="1:63" s="2" customFormat="1" ht="16.5" customHeight="1" x14ac:dyDescent="0.1">
      <c r="A118" s="35"/>
      <c r="B118" s="36"/>
      <c r="C118" s="35"/>
      <c r="D118" s="35"/>
      <c r="E118" s="340" t="s">
        <v>4222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 x14ac:dyDescent="0.1">
      <c r="A119" s="35"/>
      <c r="B119" s="36"/>
      <c r="C119" s="28" t="s">
        <v>233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 x14ac:dyDescent="0.1">
      <c r="A120" s="35"/>
      <c r="B120" s="36"/>
      <c r="C120" s="35"/>
      <c r="D120" s="35"/>
      <c r="E120" s="321" t="str">
        <f>E11</f>
        <v>11 - Slaboprudové rozvody a štrukturovaná kabeláž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 x14ac:dyDescent="0.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 x14ac:dyDescent="0.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 t="str">
        <f>IF(J14="","",J14)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 x14ac:dyDescent="0.15">
      <c r="A124" s="35"/>
      <c r="B124" s="36"/>
      <c r="C124" s="28" t="s">
        <v>22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28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 x14ac:dyDescent="0.15">
      <c r="A125" s="35"/>
      <c r="B125" s="36"/>
      <c r="C125" s="28" t="s">
        <v>26</v>
      </c>
      <c r="D125" s="35"/>
      <c r="E125" s="35"/>
      <c r="F125" s="26" t="str">
        <f>IF(E20="","",E20)</f>
        <v>Vyplň údaj</v>
      </c>
      <c r="G125" s="35"/>
      <c r="H125" s="35"/>
      <c r="I125" s="28" t="s">
        <v>30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 x14ac:dyDescent="0.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 x14ac:dyDescent="0.15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 x14ac:dyDescent="0.15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P129+P158+P180</f>
        <v>0</v>
      </c>
      <c r="Q128" s="69"/>
      <c r="R128" s="156">
        <f>R129+R158+R180</f>
        <v>0</v>
      </c>
      <c r="S128" s="69"/>
      <c r="T128" s="157">
        <f>T129+T158+T180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BK129+BK158+BK180</f>
        <v>0</v>
      </c>
    </row>
    <row r="129" spans="1:65" s="12" customFormat="1" ht="25.9" customHeight="1" x14ac:dyDescent="0.15">
      <c r="B129" s="159"/>
      <c r="D129" s="160" t="s">
        <v>74</v>
      </c>
      <c r="E129" s="161" t="s">
        <v>2856</v>
      </c>
      <c r="F129" s="161" t="s">
        <v>3939</v>
      </c>
      <c r="I129" s="162"/>
      <c r="J129" s="163">
        <f>BK129</f>
        <v>0</v>
      </c>
      <c r="L129" s="159"/>
      <c r="M129" s="164"/>
      <c r="N129" s="165"/>
      <c r="O129" s="165"/>
      <c r="P129" s="166">
        <f>SUM(P130:P157)</f>
        <v>0</v>
      </c>
      <c r="Q129" s="165"/>
      <c r="R129" s="166">
        <f>SUM(R130:R157)</f>
        <v>0</v>
      </c>
      <c r="S129" s="165"/>
      <c r="T129" s="167">
        <f>SUM(T130:T157)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SUM(BK130:BK157)</f>
        <v>0</v>
      </c>
    </row>
    <row r="130" spans="1:65" s="2" customFormat="1" ht="33" customHeight="1" x14ac:dyDescent="0.15">
      <c r="A130" s="35"/>
      <c r="B130" s="141"/>
      <c r="C130" s="172" t="s">
        <v>82</v>
      </c>
      <c r="D130" s="172" t="s">
        <v>274</v>
      </c>
      <c r="E130" s="173" t="s">
        <v>3940</v>
      </c>
      <c r="F130" s="174" t="s">
        <v>3941</v>
      </c>
      <c r="G130" s="175" t="s">
        <v>302</v>
      </c>
      <c r="H130" s="176">
        <v>3</v>
      </c>
      <c r="I130" s="177"/>
      <c r="J130" s="176">
        <f t="shared" ref="J130:J157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57" si="6">O130*H130</f>
        <v>0</v>
      </c>
      <c r="Q130" s="181">
        <v>0</v>
      </c>
      <c r="R130" s="181">
        <f t="shared" ref="R130:R157" si="7">Q130*H130</f>
        <v>0</v>
      </c>
      <c r="S130" s="181">
        <v>0</v>
      </c>
      <c r="T130" s="182">
        <f t="shared" ref="T130:T157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ref="BE130:BE157" si="9">IF(N130="základná",J130,0)</f>
        <v>0</v>
      </c>
      <c r="BF130" s="105">
        <f t="shared" ref="BF130:BF157" si="10">IF(N130="znížená",J130,0)</f>
        <v>0</v>
      </c>
      <c r="BG130" s="105">
        <f t="shared" ref="BG130:BG157" si="11">IF(N130="zákl. prenesená",J130,0)</f>
        <v>0</v>
      </c>
      <c r="BH130" s="105">
        <f t="shared" ref="BH130:BH157" si="12">IF(N130="zníž. prenesená",J130,0)</f>
        <v>0</v>
      </c>
      <c r="BI130" s="105">
        <f t="shared" ref="BI130:BI157" si="13">IF(N130="nulová",J130,0)</f>
        <v>0</v>
      </c>
      <c r="BJ130" s="18" t="s">
        <v>88</v>
      </c>
      <c r="BK130" s="105">
        <f t="shared" ref="BK130:BK157" si="14">ROUND(I130*H130,2)</f>
        <v>0</v>
      </c>
      <c r="BL130" s="18" t="s">
        <v>278</v>
      </c>
      <c r="BM130" s="183" t="s">
        <v>88</v>
      </c>
    </row>
    <row r="131" spans="1:65" s="2" customFormat="1" ht="16.5" customHeight="1" x14ac:dyDescent="0.15">
      <c r="A131" s="35"/>
      <c r="B131" s="141"/>
      <c r="C131" s="172" t="s">
        <v>88</v>
      </c>
      <c r="D131" s="172" t="s">
        <v>274</v>
      </c>
      <c r="E131" s="173" t="s">
        <v>3942</v>
      </c>
      <c r="F131" s="174" t="s">
        <v>3943</v>
      </c>
      <c r="G131" s="175" t="s">
        <v>302</v>
      </c>
      <c r="H131" s="176">
        <v>9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21.75" customHeight="1" x14ac:dyDescent="0.15">
      <c r="A132" s="35"/>
      <c r="B132" s="141"/>
      <c r="C132" s="172" t="s">
        <v>286</v>
      </c>
      <c r="D132" s="172" t="s">
        <v>274</v>
      </c>
      <c r="E132" s="173" t="s">
        <v>3944</v>
      </c>
      <c r="F132" s="174" t="s">
        <v>3945</v>
      </c>
      <c r="G132" s="175" t="s">
        <v>302</v>
      </c>
      <c r="H132" s="176">
        <v>216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21.75" customHeight="1" x14ac:dyDescent="0.15">
      <c r="A133" s="35"/>
      <c r="B133" s="141"/>
      <c r="C133" s="172" t="s">
        <v>278</v>
      </c>
      <c r="D133" s="172" t="s">
        <v>274</v>
      </c>
      <c r="E133" s="173" t="s">
        <v>3946</v>
      </c>
      <c r="F133" s="174" t="s">
        <v>3947</v>
      </c>
      <c r="G133" s="175" t="s">
        <v>302</v>
      </c>
      <c r="H133" s="176">
        <v>3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21.75" customHeight="1" x14ac:dyDescent="0.15">
      <c r="A134" s="35"/>
      <c r="B134" s="141"/>
      <c r="C134" s="172" t="s">
        <v>299</v>
      </c>
      <c r="D134" s="172" t="s">
        <v>274</v>
      </c>
      <c r="E134" s="173" t="s">
        <v>3948</v>
      </c>
      <c r="F134" s="174" t="s">
        <v>3949</v>
      </c>
      <c r="G134" s="175" t="s">
        <v>302</v>
      </c>
      <c r="H134" s="176">
        <v>15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16.5" customHeight="1" x14ac:dyDescent="0.15">
      <c r="A135" s="35"/>
      <c r="B135" s="141"/>
      <c r="C135" s="172" t="s">
        <v>304</v>
      </c>
      <c r="D135" s="172" t="s">
        <v>274</v>
      </c>
      <c r="E135" s="173" t="s">
        <v>3950</v>
      </c>
      <c r="F135" s="174" t="s">
        <v>3951</v>
      </c>
      <c r="G135" s="175" t="s">
        <v>302</v>
      </c>
      <c r="H135" s="176">
        <v>6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16.5" customHeight="1" x14ac:dyDescent="0.15">
      <c r="A136" s="35"/>
      <c r="B136" s="141"/>
      <c r="C136" s="172" t="s">
        <v>310</v>
      </c>
      <c r="D136" s="172" t="s">
        <v>274</v>
      </c>
      <c r="E136" s="173" t="s">
        <v>3952</v>
      </c>
      <c r="F136" s="174" t="s">
        <v>3953</v>
      </c>
      <c r="G136" s="175" t="s">
        <v>302</v>
      </c>
      <c r="H136" s="176">
        <v>4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 x14ac:dyDescent="0.15">
      <c r="A137" s="35"/>
      <c r="B137" s="141"/>
      <c r="C137" s="172" t="s">
        <v>316</v>
      </c>
      <c r="D137" s="172" t="s">
        <v>274</v>
      </c>
      <c r="E137" s="173" t="s">
        <v>3954</v>
      </c>
      <c r="F137" s="174" t="s">
        <v>3955</v>
      </c>
      <c r="G137" s="175" t="s">
        <v>302</v>
      </c>
      <c r="H137" s="176">
        <v>216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16.5" customHeight="1" x14ac:dyDescent="0.15">
      <c r="A138" s="35"/>
      <c r="B138" s="141"/>
      <c r="C138" s="172" t="s">
        <v>272</v>
      </c>
      <c r="D138" s="172" t="s">
        <v>274</v>
      </c>
      <c r="E138" s="173" t="s">
        <v>3956</v>
      </c>
      <c r="F138" s="174" t="s">
        <v>3957</v>
      </c>
      <c r="G138" s="175" t="s">
        <v>302</v>
      </c>
      <c r="H138" s="176">
        <v>55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16.5" customHeight="1" x14ac:dyDescent="0.15">
      <c r="A139" s="35"/>
      <c r="B139" s="141"/>
      <c r="C139" s="172" t="s">
        <v>115</v>
      </c>
      <c r="D139" s="172" t="s">
        <v>274</v>
      </c>
      <c r="E139" s="173" t="s">
        <v>3958</v>
      </c>
      <c r="F139" s="174" t="s">
        <v>3959</v>
      </c>
      <c r="G139" s="175" t="s">
        <v>302</v>
      </c>
      <c r="H139" s="176">
        <v>4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 x14ac:dyDescent="0.15">
      <c r="A140" s="35"/>
      <c r="B140" s="141"/>
      <c r="C140" s="172" t="s">
        <v>118</v>
      </c>
      <c r="D140" s="172" t="s">
        <v>274</v>
      </c>
      <c r="E140" s="173" t="s">
        <v>3960</v>
      </c>
      <c r="F140" s="174" t="s">
        <v>3961</v>
      </c>
      <c r="G140" s="175" t="s">
        <v>302</v>
      </c>
      <c r="H140" s="176">
        <v>10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 x14ac:dyDescent="0.15">
      <c r="A141" s="35"/>
      <c r="B141" s="141"/>
      <c r="C141" s="172" t="s">
        <v>121</v>
      </c>
      <c r="D141" s="172" t="s">
        <v>274</v>
      </c>
      <c r="E141" s="173" t="s">
        <v>3962</v>
      </c>
      <c r="F141" s="174" t="s">
        <v>3963</v>
      </c>
      <c r="G141" s="175" t="s">
        <v>302</v>
      </c>
      <c r="H141" s="176">
        <v>15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16.5" customHeight="1" x14ac:dyDescent="0.15">
      <c r="A142" s="35"/>
      <c r="B142" s="141"/>
      <c r="C142" s="172" t="s">
        <v>124</v>
      </c>
      <c r="D142" s="172" t="s">
        <v>274</v>
      </c>
      <c r="E142" s="173" t="s">
        <v>3964</v>
      </c>
      <c r="F142" s="174" t="s">
        <v>3965</v>
      </c>
      <c r="G142" s="175" t="s">
        <v>302</v>
      </c>
      <c r="H142" s="176">
        <v>20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16.5" customHeight="1" x14ac:dyDescent="0.15">
      <c r="A143" s="35"/>
      <c r="B143" s="141"/>
      <c r="C143" s="172" t="s">
        <v>127</v>
      </c>
      <c r="D143" s="172" t="s">
        <v>274</v>
      </c>
      <c r="E143" s="173" t="s">
        <v>3966</v>
      </c>
      <c r="F143" s="174" t="s">
        <v>3967</v>
      </c>
      <c r="G143" s="175" t="s">
        <v>302</v>
      </c>
      <c r="H143" s="176">
        <v>2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2" customFormat="1" ht="16.5" customHeight="1" x14ac:dyDescent="0.15">
      <c r="A144" s="35"/>
      <c r="B144" s="141"/>
      <c r="C144" s="172" t="s">
        <v>154</v>
      </c>
      <c r="D144" s="172" t="s">
        <v>274</v>
      </c>
      <c r="E144" s="173" t="s">
        <v>3968</v>
      </c>
      <c r="F144" s="174" t="s">
        <v>3969</v>
      </c>
      <c r="G144" s="175" t="s">
        <v>302</v>
      </c>
      <c r="H144" s="176">
        <v>48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465</v>
      </c>
    </row>
    <row r="145" spans="1:65" s="2" customFormat="1" ht="16.5" customHeight="1" x14ac:dyDescent="0.15">
      <c r="A145" s="35"/>
      <c r="B145" s="141"/>
      <c r="C145" s="172" t="s">
        <v>367</v>
      </c>
      <c r="D145" s="172" t="s">
        <v>274</v>
      </c>
      <c r="E145" s="173" t="s">
        <v>3970</v>
      </c>
      <c r="F145" s="174" t="s">
        <v>3971</v>
      </c>
      <c r="G145" s="175" t="s">
        <v>302</v>
      </c>
      <c r="H145" s="176">
        <v>96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478</v>
      </c>
    </row>
    <row r="146" spans="1:65" s="2" customFormat="1" ht="16.5" customHeight="1" x14ac:dyDescent="0.15">
      <c r="A146" s="35"/>
      <c r="B146" s="141"/>
      <c r="C146" s="172" t="s">
        <v>374</v>
      </c>
      <c r="D146" s="172" t="s">
        <v>274</v>
      </c>
      <c r="E146" s="173" t="s">
        <v>3972</v>
      </c>
      <c r="F146" s="174" t="s">
        <v>3973</v>
      </c>
      <c r="G146" s="175" t="s">
        <v>302</v>
      </c>
      <c r="H146" s="176">
        <v>96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488</v>
      </c>
    </row>
    <row r="147" spans="1:65" s="2" customFormat="1" ht="16.5" customHeight="1" x14ac:dyDescent="0.15">
      <c r="A147" s="35"/>
      <c r="B147" s="141"/>
      <c r="C147" s="172" t="s">
        <v>379</v>
      </c>
      <c r="D147" s="172" t="s">
        <v>274</v>
      </c>
      <c r="E147" s="173" t="s">
        <v>3974</v>
      </c>
      <c r="F147" s="174" t="s">
        <v>3975</v>
      </c>
      <c r="G147" s="175" t="s">
        <v>302</v>
      </c>
      <c r="H147" s="176">
        <v>48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500</v>
      </c>
    </row>
    <row r="148" spans="1:65" s="2" customFormat="1" ht="16.5" customHeight="1" x14ac:dyDescent="0.15">
      <c r="A148" s="35"/>
      <c r="B148" s="141"/>
      <c r="C148" s="172" t="s">
        <v>384</v>
      </c>
      <c r="D148" s="172" t="s">
        <v>274</v>
      </c>
      <c r="E148" s="173" t="s">
        <v>3976</v>
      </c>
      <c r="F148" s="174" t="s">
        <v>3977</v>
      </c>
      <c r="G148" s="175" t="s">
        <v>302</v>
      </c>
      <c r="H148" s="176">
        <v>4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514</v>
      </c>
    </row>
    <row r="149" spans="1:65" s="2" customFormat="1" ht="16.5" customHeight="1" x14ac:dyDescent="0.15">
      <c r="A149" s="35"/>
      <c r="B149" s="141"/>
      <c r="C149" s="172" t="s">
        <v>7</v>
      </c>
      <c r="D149" s="172" t="s">
        <v>274</v>
      </c>
      <c r="E149" s="173" t="s">
        <v>3978</v>
      </c>
      <c r="F149" s="174" t="s">
        <v>3979</v>
      </c>
      <c r="G149" s="175" t="s">
        <v>302</v>
      </c>
      <c r="H149" s="176">
        <v>48</v>
      </c>
      <c r="I149" s="177"/>
      <c r="J149" s="176">
        <f t="shared" si="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278</v>
      </c>
      <c r="BM149" s="183" t="s">
        <v>528</v>
      </c>
    </row>
    <row r="150" spans="1:65" s="2" customFormat="1" ht="16.5" customHeight="1" x14ac:dyDescent="0.15">
      <c r="A150" s="35"/>
      <c r="B150" s="141"/>
      <c r="C150" s="172" t="s">
        <v>409</v>
      </c>
      <c r="D150" s="172" t="s">
        <v>274</v>
      </c>
      <c r="E150" s="173" t="s">
        <v>3980</v>
      </c>
      <c r="F150" s="174" t="s">
        <v>3981</v>
      </c>
      <c r="G150" s="175" t="s">
        <v>302</v>
      </c>
      <c r="H150" s="176">
        <v>1</v>
      </c>
      <c r="I150" s="177"/>
      <c r="J150" s="176">
        <f t="shared" si="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278</v>
      </c>
      <c r="BM150" s="183" t="s">
        <v>542</v>
      </c>
    </row>
    <row r="151" spans="1:65" s="2" customFormat="1" ht="21.75" customHeight="1" x14ac:dyDescent="0.15">
      <c r="A151" s="35"/>
      <c r="B151" s="141"/>
      <c r="C151" s="172" t="s">
        <v>414</v>
      </c>
      <c r="D151" s="172" t="s">
        <v>274</v>
      </c>
      <c r="E151" s="173" t="s">
        <v>3982</v>
      </c>
      <c r="F151" s="174" t="s">
        <v>3983</v>
      </c>
      <c r="G151" s="175" t="s">
        <v>302</v>
      </c>
      <c r="H151" s="176">
        <v>1</v>
      </c>
      <c r="I151" s="177"/>
      <c r="J151" s="176">
        <f t="shared" si="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6"/>
        <v>0</v>
      </c>
      <c r="Q151" s="181">
        <v>0</v>
      </c>
      <c r="R151" s="181">
        <f t="shared" si="7"/>
        <v>0</v>
      </c>
      <c r="S151" s="181">
        <v>0</v>
      </c>
      <c r="T151" s="182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278</v>
      </c>
      <c r="BM151" s="183" t="s">
        <v>555</v>
      </c>
    </row>
    <row r="152" spans="1:65" s="2" customFormat="1" ht="21.75" customHeight="1" x14ac:dyDescent="0.15">
      <c r="A152" s="35"/>
      <c r="B152" s="141"/>
      <c r="C152" s="172" t="s">
        <v>419</v>
      </c>
      <c r="D152" s="172" t="s">
        <v>274</v>
      </c>
      <c r="E152" s="173" t="s">
        <v>3984</v>
      </c>
      <c r="F152" s="174" t="s">
        <v>3985</v>
      </c>
      <c r="G152" s="175" t="s">
        <v>302</v>
      </c>
      <c r="H152" s="176">
        <v>4</v>
      </c>
      <c r="I152" s="177"/>
      <c r="J152" s="176">
        <f t="shared" si="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6"/>
        <v>0</v>
      </c>
      <c r="Q152" s="181">
        <v>0</v>
      </c>
      <c r="R152" s="181">
        <f t="shared" si="7"/>
        <v>0</v>
      </c>
      <c r="S152" s="181">
        <v>0</v>
      </c>
      <c r="T152" s="182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278</v>
      </c>
      <c r="BM152" s="183" t="s">
        <v>1128</v>
      </c>
    </row>
    <row r="153" spans="1:65" s="2" customFormat="1" ht="21.75" customHeight="1" x14ac:dyDescent="0.15">
      <c r="A153" s="35"/>
      <c r="B153" s="141"/>
      <c r="C153" s="172" t="s">
        <v>424</v>
      </c>
      <c r="D153" s="172" t="s">
        <v>274</v>
      </c>
      <c r="E153" s="173" t="s">
        <v>3986</v>
      </c>
      <c r="F153" s="174" t="s">
        <v>3987</v>
      </c>
      <c r="G153" s="175" t="s">
        <v>302</v>
      </c>
      <c r="H153" s="176">
        <v>3</v>
      </c>
      <c r="I153" s="177"/>
      <c r="J153" s="176">
        <f t="shared" si="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6"/>
        <v>0</v>
      </c>
      <c r="Q153" s="181">
        <v>0</v>
      </c>
      <c r="R153" s="181">
        <f t="shared" si="7"/>
        <v>0</v>
      </c>
      <c r="S153" s="181">
        <v>0</v>
      </c>
      <c r="T153" s="182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278</v>
      </c>
      <c r="BM153" s="183" t="s">
        <v>1144</v>
      </c>
    </row>
    <row r="154" spans="1:65" s="2" customFormat="1" ht="16.5" customHeight="1" x14ac:dyDescent="0.15">
      <c r="A154" s="35"/>
      <c r="B154" s="141"/>
      <c r="C154" s="172" t="s">
        <v>428</v>
      </c>
      <c r="D154" s="172" t="s">
        <v>274</v>
      </c>
      <c r="E154" s="173" t="s">
        <v>3988</v>
      </c>
      <c r="F154" s="174" t="s">
        <v>3989</v>
      </c>
      <c r="G154" s="175" t="s">
        <v>302</v>
      </c>
      <c r="H154" s="176">
        <v>48</v>
      </c>
      <c r="I154" s="177"/>
      <c r="J154" s="176">
        <f t="shared" si="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6"/>
        <v>0</v>
      </c>
      <c r="Q154" s="181">
        <v>0</v>
      </c>
      <c r="R154" s="181">
        <f t="shared" si="7"/>
        <v>0</v>
      </c>
      <c r="S154" s="181">
        <v>0</v>
      </c>
      <c r="T154" s="182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278</v>
      </c>
      <c r="BM154" s="183" t="s">
        <v>1158</v>
      </c>
    </row>
    <row r="155" spans="1:65" s="2" customFormat="1" ht="16.5" customHeight="1" x14ac:dyDescent="0.15">
      <c r="A155" s="35"/>
      <c r="B155" s="141"/>
      <c r="C155" s="172" t="s">
        <v>433</v>
      </c>
      <c r="D155" s="172" t="s">
        <v>274</v>
      </c>
      <c r="E155" s="173" t="s">
        <v>3990</v>
      </c>
      <c r="F155" s="174" t="s">
        <v>3991</v>
      </c>
      <c r="G155" s="175" t="s">
        <v>302</v>
      </c>
      <c r="H155" s="176">
        <v>115</v>
      </c>
      <c r="I155" s="177"/>
      <c r="J155" s="176">
        <f t="shared" si="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6"/>
        <v>0</v>
      </c>
      <c r="Q155" s="181">
        <v>0</v>
      </c>
      <c r="R155" s="181">
        <f t="shared" si="7"/>
        <v>0</v>
      </c>
      <c r="S155" s="181">
        <v>0</v>
      </c>
      <c r="T155" s="182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278</v>
      </c>
      <c r="BM155" s="183" t="s">
        <v>1172</v>
      </c>
    </row>
    <row r="156" spans="1:65" s="2" customFormat="1" ht="16.5" customHeight="1" x14ac:dyDescent="0.15">
      <c r="A156" s="35"/>
      <c r="B156" s="141"/>
      <c r="C156" s="172" t="s">
        <v>437</v>
      </c>
      <c r="D156" s="172" t="s">
        <v>274</v>
      </c>
      <c r="E156" s="173" t="s">
        <v>3992</v>
      </c>
      <c r="F156" s="174" t="s">
        <v>3993</v>
      </c>
      <c r="G156" s="175" t="s">
        <v>302</v>
      </c>
      <c r="H156" s="176">
        <v>61</v>
      </c>
      <c r="I156" s="177"/>
      <c r="J156" s="176">
        <f t="shared" si="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6"/>
        <v>0</v>
      </c>
      <c r="Q156" s="181">
        <v>0</v>
      </c>
      <c r="R156" s="181">
        <f t="shared" si="7"/>
        <v>0</v>
      </c>
      <c r="S156" s="181">
        <v>0</v>
      </c>
      <c r="T156" s="182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278</v>
      </c>
      <c r="BM156" s="183" t="s">
        <v>1189</v>
      </c>
    </row>
    <row r="157" spans="1:65" s="2" customFormat="1" ht="16.5" customHeight="1" x14ac:dyDescent="0.15">
      <c r="A157" s="35"/>
      <c r="B157" s="141"/>
      <c r="C157" s="172" t="s">
        <v>441</v>
      </c>
      <c r="D157" s="172" t="s">
        <v>274</v>
      </c>
      <c r="E157" s="173" t="s">
        <v>3994</v>
      </c>
      <c r="F157" s="174" t="s">
        <v>3995</v>
      </c>
      <c r="G157" s="175" t="s">
        <v>302</v>
      </c>
      <c r="H157" s="176">
        <v>9</v>
      </c>
      <c r="I157" s="177"/>
      <c r="J157" s="176">
        <f t="shared" si="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6"/>
        <v>0</v>
      </c>
      <c r="Q157" s="181">
        <v>0</v>
      </c>
      <c r="R157" s="181">
        <f t="shared" si="7"/>
        <v>0</v>
      </c>
      <c r="S157" s="181">
        <v>0</v>
      </c>
      <c r="T157" s="182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278</v>
      </c>
      <c r="BM157" s="183" t="s">
        <v>1204</v>
      </c>
    </row>
    <row r="158" spans="1:65" s="12" customFormat="1" ht="25.9" customHeight="1" x14ac:dyDescent="0.15">
      <c r="B158" s="159"/>
      <c r="D158" s="160" t="s">
        <v>74</v>
      </c>
      <c r="E158" s="161" t="s">
        <v>2869</v>
      </c>
      <c r="F158" s="161" t="s">
        <v>3996</v>
      </c>
      <c r="I158" s="162"/>
      <c r="J158" s="163">
        <f>BK158</f>
        <v>0</v>
      </c>
      <c r="L158" s="159"/>
      <c r="M158" s="164"/>
      <c r="N158" s="165"/>
      <c r="O158" s="165"/>
      <c r="P158" s="166">
        <f>SUM(P159:P179)</f>
        <v>0</v>
      </c>
      <c r="Q158" s="165"/>
      <c r="R158" s="166">
        <f>SUM(R159:R179)</f>
        <v>0</v>
      </c>
      <c r="S158" s="165"/>
      <c r="T158" s="167">
        <f>SUM(T159:T179)</f>
        <v>0</v>
      </c>
      <c r="AR158" s="160" t="s">
        <v>82</v>
      </c>
      <c r="AT158" s="168" t="s">
        <v>74</v>
      </c>
      <c r="AU158" s="168" t="s">
        <v>75</v>
      </c>
      <c r="AY158" s="160" t="s">
        <v>271</v>
      </c>
      <c r="BK158" s="169">
        <f>SUM(BK159:BK179)</f>
        <v>0</v>
      </c>
    </row>
    <row r="159" spans="1:65" s="2" customFormat="1" ht="16.5" customHeight="1" x14ac:dyDescent="0.15">
      <c r="A159" s="35"/>
      <c r="B159" s="141"/>
      <c r="C159" s="172" t="s">
        <v>458</v>
      </c>
      <c r="D159" s="172" t="s">
        <v>274</v>
      </c>
      <c r="E159" s="173" t="s">
        <v>3997</v>
      </c>
      <c r="F159" s="174" t="s">
        <v>3998</v>
      </c>
      <c r="G159" s="175" t="s">
        <v>319</v>
      </c>
      <c r="H159" s="176">
        <v>9000</v>
      </c>
      <c r="I159" s="177"/>
      <c r="J159" s="176">
        <f t="shared" ref="J159:J179" si="15">ROUND(I159*H159,2)</f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ref="P159:P179" si="16">O159*H159</f>
        <v>0</v>
      </c>
      <c r="Q159" s="181">
        <v>0</v>
      </c>
      <c r="R159" s="181">
        <f t="shared" ref="R159:R179" si="17">Q159*H159</f>
        <v>0</v>
      </c>
      <c r="S159" s="181">
        <v>0</v>
      </c>
      <c r="T159" s="182">
        <f t="shared" ref="T159:T179" si="18"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82</v>
      </c>
      <c r="AY159" s="18" t="s">
        <v>271</v>
      </c>
      <c r="BE159" s="105">
        <f t="shared" ref="BE159:BE179" si="19">IF(N159="základná",J159,0)</f>
        <v>0</v>
      </c>
      <c r="BF159" s="105">
        <f t="shared" ref="BF159:BF179" si="20">IF(N159="znížená",J159,0)</f>
        <v>0</v>
      </c>
      <c r="BG159" s="105">
        <f t="shared" ref="BG159:BG179" si="21">IF(N159="zákl. prenesená",J159,0)</f>
        <v>0</v>
      </c>
      <c r="BH159" s="105">
        <f t="shared" ref="BH159:BH179" si="22">IF(N159="zníž. prenesená",J159,0)</f>
        <v>0</v>
      </c>
      <c r="BI159" s="105">
        <f t="shared" ref="BI159:BI179" si="23">IF(N159="nulová",J159,0)</f>
        <v>0</v>
      </c>
      <c r="BJ159" s="18" t="s">
        <v>88</v>
      </c>
      <c r="BK159" s="105">
        <f t="shared" ref="BK159:BK179" si="24">ROUND(I159*H159,2)</f>
        <v>0</v>
      </c>
      <c r="BL159" s="18" t="s">
        <v>278</v>
      </c>
      <c r="BM159" s="183" t="s">
        <v>1216</v>
      </c>
    </row>
    <row r="160" spans="1:65" s="2" customFormat="1" ht="16.5" customHeight="1" x14ac:dyDescent="0.15">
      <c r="A160" s="35"/>
      <c r="B160" s="141"/>
      <c r="C160" s="172" t="s">
        <v>465</v>
      </c>
      <c r="D160" s="172" t="s">
        <v>274</v>
      </c>
      <c r="E160" s="173" t="s">
        <v>3999</v>
      </c>
      <c r="F160" s="174" t="s">
        <v>4000</v>
      </c>
      <c r="G160" s="175" t="s">
        <v>319</v>
      </c>
      <c r="H160" s="176">
        <v>950</v>
      </c>
      <c r="I160" s="177"/>
      <c r="J160" s="176">
        <f t="shared" si="1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16"/>
        <v>0</v>
      </c>
      <c r="Q160" s="181">
        <v>0</v>
      </c>
      <c r="R160" s="181">
        <f t="shared" si="17"/>
        <v>0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82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278</v>
      </c>
      <c r="BM160" s="183" t="s">
        <v>1228</v>
      </c>
    </row>
    <row r="161" spans="1:65" s="2" customFormat="1" ht="16.5" customHeight="1" x14ac:dyDescent="0.15">
      <c r="A161" s="35"/>
      <c r="B161" s="141"/>
      <c r="C161" s="172" t="s">
        <v>473</v>
      </c>
      <c r="D161" s="172" t="s">
        <v>274</v>
      </c>
      <c r="E161" s="173" t="s">
        <v>4001</v>
      </c>
      <c r="F161" s="174" t="s">
        <v>4002</v>
      </c>
      <c r="G161" s="175" t="s">
        <v>319</v>
      </c>
      <c r="H161" s="176">
        <v>100</v>
      </c>
      <c r="I161" s="177"/>
      <c r="J161" s="176">
        <f t="shared" si="1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16"/>
        <v>0</v>
      </c>
      <c r="Q161" s="181">
        <v>0</v>
      </c>
      <c r="R161" s="181">
        <f t="shared" si="17"/>
        <v>0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278</v>
      </c>
      <c r="BM161" s="183" t="s">
        <v>1238</v>
      </c>
    </row>
    <row r="162" spans="1:65" s="2" customFormat="1" ht="16.5" customHeight="1" x14ac:dyDescent="0.15">
      <c r="A162" s="35"/>
      <c r="B162" s="141"/>
      <c r="C162" s="172" t="s">
        <v>478</v>
      </c>
      <c r="D162" s="172" t="s">
        <v>274</v>
      </c>
      <c r="E162" s="173" t="s">
        <v>4003</v>
      </c>
      <c r="F162" s="174" t="s">
        <v>4004</v>
      </c>
      <c r="G162" s="175" t="s">
        <v>302</v>
      </c>
      <c r="H162" s="176">
        <v>4</v>
      </c>
      <c r="I162" s="177"/>
      <c r="J162" s="176">
        <f t="shared" si="1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82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278</v>
      </c>
      <c r="BM162" s="183" t="s">
        <v>1247</v>
      </c>
    </row>
    <row r="163" spans="1:65" s="2" customFormat="1" ht="16.5" customHeight="1" x14ac:dyDescent="0.15">
      <c r="A163" s="35"/>
      <c r="B163" s="141"/>
      <c r="C163" s="172" t="s">
        <v>482</v>
      </c>
      <c r="D163" s="172" t="s">
        <v>274</v>
      </c>
      <c r="E163" s="173" t="s">
        <v>4005</v>
      </c>
      <c r="F163" s="174" t="s">
        <v>4006</v>
      </c>
      <c r="G163" s="175" t="s">
        <v>319</v>
      </c>
      <c r="H163" s="176">
        <v>160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278</v>
      </c>
      <c r="BM163" s="183" t="s">
        <v>1257</v>
      </c>
    </row>
    <row r="164" spans="1:65" s="2" customFormat="1" ht="16.5" customHeight="1" x14ac:dyDescent="0.15">
      <c r="A164" s="35"/>
      <c r="B164" s="141"/>
      <c r="C164" s="172" t="s">
        <v>488</v>
      </c>
      <c r="D164" s="172" t="s">
        <v>274</v>
      </c>
      <c r="E164" s="173" t="s">
        <v>4007</v>
      </c>
      <c r="F164" s="174" t="s">
        <v>4008</v>
      </c>
      <c r="G164" s="175" t="s">
        <v>319</v>
      </c>
      <c r="H164" s="176">
        <v>40</v>
      </c>
      <c r="I164" s="177"/>
      <c r="J164" s="176">
        <f t="shared" si="1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278</v>
      </c>
      <c r="BM164" s="183" t="s">
        <v>1276</v>
      </c>
    </row>
    <row r="165" spans="1:65" s="2" customFormat="1" ht="16.5" customHeight="1" x14ac:dyDescent="0.15">
      <c r="A165" s="35"/>
      <c r="B165" s="141"/>
      <c r="C165" s="172" t="s">
        <v>496</v>
      </c>
      <c r="D165" s="172" t="s">
        <v>274</v>
      </c>
      <c r="E165" s="173" t="s">
        <v>4009</v>
      </c>
      <c r="F165" s="174" t="s">
        <v>4010</v>
      </c>
      <c r="G165" s="175" t="s">
        <v>319</v>
      </c>
      <c r="H165" s="176">
        <v>80</v>
      </c>
      <c r="I165" s="177"/>
      <c r="J165" s="176">
        <f t="shared" si="1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82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278</v>
      </c>
      <c r="BM165" s="183" t="s">
        <v>1285</v>
      </c>
    </row>
    <row r="166" spans="1:65" s="2" customFormat="1" ht="16.5" customHeight="1" x14ac:dyDescent="0.15">
      <c r="A166" s="35"/>
      <c r="B166" s="141"/>
      <c r="C166" s="172" t="s">
        <v>500</v>
      </c>
      <c r="D166" s="172" t="s">
        <v>274</v>
      </c>
      <c r="E166" s="173" t="s">
        <v>4011</v>
      </c>
      <c r="F166" s="174" t="s">
        <v>4012</v>
      </c>
      <c r="G166" s="175" t="s">
        <v>319</v>
      </c>
      <c r="H166" s="176">
        <v>1000</v>
      </c>
      <c r="I166" s="177"/>
      <c r="J166" s="176">
        <f t="shared" si="1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278</v>
      </c>
      <c r="BM166" s="183" t="s">
        <v>1296</v>
      </c>
    </row>
    <row r="167" spans="1:65" s="2" customFormat="1" ht="16.5" customHeight="1" x14ac:dyDescent="0.15">
      <c r="A167" s="35"/>
      <c r="B167" s="141"/>
      <c r="C167" s="172" t="s">
        <v>507</v>
      </c>
      <c r="D167" s="172" t="s">
        <v>274</v>
      </c>
      <c r="E167" s="173" t="s">
        <v>4013</v>
      </c>
      <c r="F167" s="174" t="s">
        <v>4014</v>
      </c>
      <c r="G167" s="175" t="s">
        <v>319</v>
      </c>
      <c r="H167" s="176">
        <v>1000</v>
      </c>
      <c r="I167" s="177"/>
      <c r="J167" s="176">
        <f t="shared" si="1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278</v>
      </c>
      <c r="BM167" s="183" t="s">
        <v>1302</v>
      </c>
    </row>
    <row r="168" spans="1:65" s="2" customFormat="1" ht="16.5" customHeight="1" x14ac:dyDescent="0.15">
      <c r="A168" s="35"/>
      <c r="B168" s="141"/>
      <c r="C168" s="172" t="s">
        <v>514</v>
      </c>
      <c r="D168" s="172" t="s">
        <v>274</v>
      </c>
      <c r="E168" s="173" t="s">
        <v>4015</v>
      </c>
      <c r="F168" s="174" t="s">
        <v>4016</v>
      </c>
      <c r="G168" s="175" t="s">
        <v>319</v>
      </c>
      <c r="H168" s="176">
        <v>100</v>
      </c>
      <c r="I168" s="177"/>
      <c r="J168" s="176">
        <f t="shared" si="1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278</v>
      </c>
      <c r="BM168" s="183" t="s">
        <v>1312</v>
      </c>
    </row>
    <row r="169" spans="1:65" s="2" customFormat="1" ht="16.5" customHeight="1" x14ac:dyDescent="0.15">
      <c r="A169" s="35"/>
      <c r="B169" s="141"/>
      <c r="C169" s="172" t="s">
        <v>519</v>
      </c>
      <c r="D169" s="172" t="s">
        <v>274</v>
      </c>
      <c r="E169" s="173" t="s">
        <v>4017</v>
      </c>
      <c r="F169" s="174" t="s">
        <v>4018</v>
      </c>
      <c r="G169" s="175" t="s">
        <v>319</v>
      </c>
      <c r="H169" s="176">
        <v>200</v>
      </c>
      <c r="I169" s="177"/>
      <c r="J169" s="176">
        <f t="shared" si="1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278</v>
      </c>
      <c r="BM169" s="183" t="s">
        <v>1321</v>
      </c>
    </row>
    <row r="170" spans="1:65" s="2" customFormat="1" ht="16.5" customHeight="1" x14ac:dyDescent="0.15">
      <c r="A170" s="35"/>
      <c r="B170" s="141"/>
      <c r="C170" s="172" t="s">
        <v>528</v>
      </c>
      <c r="D170" s="172" t="s">
        <v>274</v>
      </c>
      <c r="E170" s="173" t="s">
        <v>4019</v>
      </c>
      <c r="F170" s="174" t="s">
        <v>4020</v>
      </c>
      <c r="G170" s="175" t="s">
        <v>302</v>
      </c>
      <c r="H170" s="176">
        <v>50</v>
      </c>
      <c r="I170" s="177"/>
      <c r="J170" s="176">
        <f t="shared" si="1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278</v>
      </c>
      <c r="BM170" s="183" t="s">
        <v>1338</v>
      </c>
    </row>
    <row r="171" spans="1:65" s="2" customFormat="1" ht="16.5" customHeight="1" x14ac:dyDescent="0.15">
      <c r="A171" s="35"/>
      <c r="B171" s="141"/>
      <c r="C171" s="172" t="s">
        <v>535</v>
      </c>
      <c r="D171" s="172" t="s">
        <v>274</v>
      </c>
      <c r="E171" s="173" t="s">
        <v>4021</v>
      </c>
      <c r="F171" s="174" t="s">
        <v>4022</v>
      </c>
      <c r="G171" s="175" t="s">
        <v>302</v>
      </c>
      <c r="H171" s="176">
        <v>1005.4</v>
      </c>
      <c r="I171" s="177"/>
      <c r="J171" s="176">
        <f t="shared" si="1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82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278</v>
      </c>
      <c r="BM171" s="183" t="s">
        <v>1362</v>
      </c>
    </row>
    <row r="172" spans="1:65" s="2" customFormat="1" ht="16.5" customHeight="1" x14ac:dyDescent="0.15">
      <c r="A172" s="35"/>
      <c r="B172" s="141"/>
      <c r="C172" s="172" t="s">
        <v>542</v>
      </c>
      <c r="D172" s="172" t="s">
        <v>274</v>
      </c>
      <c r="E172" s="173" t="s">
        <v>4023</v>
      </c>
      <c r="F172" s="174" t="s">
        <v>4024</v>
      </c>
      <c r="G172" s="175" t="s">
        <v>302</v>
      </c>
      <c r="H172" s="176">
        <v>2000</v>
      </c>
      <c r="I172" s="177"/>
      <c r="J172" s="176">
        <f t="shared" si="1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82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278</v>
      </c>
      <c r="BM172" s="183" t="s">
        <v>1372</v>
      </c>
    </row>
    <row r="173" spans="1:65" s="2" customFormat="1" ht="16.5" customHeight="1" x14ac:dyDescent="0.15">
      <c r="A173" s="35"/>
      <c r="B173" s="141"/>
      <c r="C173" s="172" t="s">
        <v>550</v>
      </c>
      <c r="D173" s="172" t="s">
        <v>274</v>
      </c>
      <c r="E173" s="173" t="s">
        <v>4025</v>
      </c>
      <c r="F173" s="174" t="s">
        <v>4026</v>
      </c>
      <c r="G173" s="175" t="s">
        <v>2862</v>
      </c>
      <c r="H173" s="176">
        <v>1</v>
      </c>
      <c r="I173" s="177"/>
      <c r="J173" s="176">
        <f t="shared" si="1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82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278</v>
      </c>
      <c r="BM173" s="183" t="s">
        <v>1381</v>
      </c>
    </row>
    <row r="174" spans="1:65" s="2" customFormat="1" ht="33" customHeight="1" x14ac:dyDescent="0.15">
      <c r="A174" s="35"/>
      <c r="B174" s="141"/>
      <c r="C174" s="172" t="s">
        <v>555</v>
      </c>
      <c r="D174" s="172" t="s">
        <v>274</v>
      </c>
      <c r="E174" s="173" t="s">
        <v>5686</v>
      </c>
      <c r="F174" s="174" t="s">
        <v>4028</v>
      </c>
      <c r="G174" s="175" t="s">
        <v>2862</v>
      </c>
      <c r="H174" s="176">
        <v>1</v>
      </c>
      <c r="I174" s="177"/>
      <c r="J174" s="176">
        <f t="shared" si="1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82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278</v>
      </c>
      <c r="BM174" s="183" t="s">
        <v>1392</v>
      </c>
    </row>
    <row r="175" spans="1:65" s="2" customFormat="1" ht="16.5" customHeight="1" x14ac:dyDescent="0.15">
      <c r="A175" s="35"/>
      <c r="B175" s="141"/>
      <c r="C175" s="172" t="s">
        <v>684</v>
      </c>
      <c r="D175" s="172" t="s">
        <v>274</v>
      </c>
      <c r="E175" s="173" t="s">
        <v>4029</v>
      </c>
      <c r="F175" s="174" t="s">
        <v>4030</v>
      </c>
      <c r="G175" s="175" t="s">
        <v>2862</v>
      </c>
      <c r="H175" s="176">
        <v>10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82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1401</v>
      </c>
    </row>
    <row r="176" spans="1:65" s="2" customFormat="1" ht="16.5" customHeight="1" x14ac:dyDescent="0.15">
      <c r="A176" s="35"/>
      <c r="B176" s="141"/>
      <c r="C176" s="172" t="s">
        <v>1128</v>
      </c>
      <c r="D176" s="172" t="s">
        <v>274</v>
      </c>
      <c r="E176" s="173" t="s">
        <v>4031</v>
      </c>
      <c r="F176" s="174" t="s">
        <v>4032</v>
      </c>
      <c r="G176" s="175" t="s">
        <v>302</v>
      </c>
      <c r="H176" s="176">
        <v>1</v>
      </c>
      <c r="I176" s="177"/>
      <c r="J176" s="176">
        <f t="shared" si="15"/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82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1411</v>
      </c>
    </row>
    <row r="177" spans="1:65" s="2" customFormat="1" ht="16.5" customHeight="1" x14ac:dyDescent="0.15">
      <c r="A177" s="35"/>
      <c r="B177" s="141"/>
      <c r="C177" s="172" t="s">
        <v>1137</v>
      </c>
      <c r="D177" s="172" t="s">
        <v>274</v>
      </c>
      <c r="E177" s="173" t="s">
        <v>4033</v>
      </c>
      <c r="F177" s="174" t="s">
        <v>4034</v>
      </c>
      <c r="G177" s="175" t="s">
        <v>319</v>
      </c>
      <c r="H177" s="176">
        <v>2000</v>
      </c>
      <c r="I177" s="177"/>
      <c r="J177" s="176">
        <f t="shared" si="15"/>
        <v>0</v>
      </c>
      <c r="K177" s="178"/>
      <c r="L177" s="36"/>
      <c r="M177" s="179" t="s">
        <v>1</v>
      </c>
      <c r="N177" s="180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278</v>
      </c>
      <c r="AT177" s="183" t="s">
        <v>274</v>
      </c>
      <c r="AU177" s="183" t="s">
        <v>82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1417</v>
      </c>
    </row>
    <row r="178" spans="1:65" s="2" customFormat="1" ht="33" customHeight="1" x14ac:dyDescent="0.15">
      <c r="A178" s="35"/>
      <c r="B178" s="141"/>
      <c r="C178" s="172" t="s">
        <v>1144</v>
      </c>
      <c r="D178" s="172" t="s">
        <v>274</v>
      </c>
      <c r="E178" s="173" t="s">
        <v>4035</v>
      </c>
      <c r="F178" s="174" t="s">
        <v>4036</v>
      </c>
      <c r="G178" s="175" t="s">
        <v>319</v>
      </c>
      <c r="H178" s="176">
        <v>150</v>
      </c>
      <c r="I178" s="177"/>
      <c r="J178" s="176">
        <f t="shared" si="1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82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1433</v>
      </c>
    </row>
    <row r="179" spans="1:65" s="2" customFormat="1" ht="16.5" customHeight="1" x14ac:dyDescent="0.15">
      <c r="A179" s="35"/>
      <c r="B179" s="141"/>
      <c r="C179" s="172" t="s">
        <v>1154</v>
      </c>
      <c r="D179" s="172" t="s">
        <v>274</v>
      </c>
      <c r="E179" s="173" t="s">
        <v>4037</v>
      </c>
      <c r="F179" s="174" t="s">
        <v>4038</v>
      </c>
      <c r="G179" s="175" t="s">
        <v>302</v>
      </c>
      <c r="H179" s="176">
        <v>50</v>
      </c>
      <c r="I179" s="177"/>
      <c r="J179" s="176">
        <f t="shared" si="1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82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1442</v>
      </c>
    </row>
    <row r="180" spans="1:65" s="12" customFormat="1" ht="25.9" customHeight="1" x14ac:dyDescent="0.15">
      <c r="B180" s="159"/>
      <c r="D180" s="160" t="s">
        <v>74</v>
      </c>
      <c r="E180" s="161" t="s">
        <v>2883</v>
      </c>
      <c r="F180" s="161" t="s">
        <v>4039</v>
      </c>
      <c r="I180" s="162"/>
      <c r="J180" s="163">
        <f>BK180</f>
        <v>0</v>
      </c>
      <c r="L180" s="159"/>
      <c r="M180" s="164"/>
      <c r="N180" s="165"/>
      <c r="O180" s="165"/>
      <c r="P180" s="166">
        <f>SUM(P181:P193)</f>
        <v>0</v>
      </c>
      <c r="Q180" s="165"/>
      <c r="R180" s="166">
        <f>SUM(R181:R193)</f>
        <v>0</v>
      </c>
      <c r="S180" s="165"/>
      <c r="T180" s="167">
        <f>SUM(T181:T193)</f>
        <v>0</v>
      </c>
      <c r="AR180" s="160" t="s">
        <v>82</v>
      </c>
      <c r="AT180" s="168" t="s">
        <v>74</v>
      </c>
      <c r="AU180" s="168" t="s">
        <v>75</v>
      </c>
      <c r="AY180" s="160" t="s">
        <v>271</v>
      </c>
      <c r="BK180" s="169">
        <f>SUM(BK181:BK193)</f>
        <v>0</v>
      </c>
    </row>
    <row r="181" spans="1:65" s="2" customFormat="1" ht="16.5" customHeight="1" x14ac:dyDescent="0.15">
      <c r="A181" s="35"/>
      <c r="B181" s="141"/>
      <c r="C181" s="172" t="s">
        <v>1158</v>
      </c>
      <c r="D181" s="172" t="s">
        <v>274</v>
      </c>
      <c r="E181" s="173" t="s">
        <v>4040</v>
      </c>
      <c r="F181" s="174" t="s">
        <v>4041</v>
      </c>
      <c r="G181" s="175" t="s">
        <v>2862</v>
      </c>
      <c r="H181" s="176">
        <v>1</v>
      </c>
      <c r="I181" s="177"/>
      <c r="J181" s="176">
        <f t="shared" ref="J181:J193" si="25"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 t="shared" ref="P181:P193" si="26">O181*H181</f>
        <v>0</v>
      </c>
      <c r="Q181" s="181">
        <v>0</v>
      </c>
      <c r="R181" s="181">
        <f t="shared" ref="R181:R193" si="27">Q181*H181</f>
        <v>0</v>
      </c>
      <c r="S181" s="181">
        <v>0</v>
      </c>
      <c r="T181" s="182">
        <f t="shared" ref="T181:T193" si="28"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82</v>
      </c>
      <c r="AY181" s="18" t="s">
        <v>271</v>
      </c>
      <c r="BE181" s="105">
        <f t="shared" ref="BE181:BE193" si="29">IF(N181="základná",J181,0)</f>
        <v>0</v>
      </c>
      <c r="BF181" s="105">
        <f t="shared" ref="BF181:BF193" si="30">IF(N181="znížená",J181,0)</f>
        <v>0</v>
      </c>
      <c r="BG181" s="105">
        <f t="shared" ref="BG181:BG193" si="31">IF(N181="zákl. prenesená",J181,0)</f>
        <v>0</v>
      </c>
      <c r="BH181" s="105">
        <f t="shared" ref="BH181:BH193" si="32">IF(N181="zníž. prenesená",J181,0)</f>
        <v>0</v>
      </c>
      <c r="BI181" s="105">
        <f t="shared" ref="BI181:BI193" si="33">IF(N181="nulová",J181,0)</f>
        <v>0</v>
      </c>
      <c r="BJ181" s="18" t="s">
        <v>88</v>
      </c>
      <c r="BK181" s="105">
        <f t="shared" ref="BK181:BK193" si="34">ROUND(I181*H181,2)</f>
        <v>0</v>
      </c>
      <c r="BL181" s="18" t="s">
        <v>278</v>
      </c>
      <c r="BM181" s="183" t="s">
        <v>1449</v>
      </c>
    </row>
    <row r="182" spans="1:65" s="2" customFormat="1" ht="33" customHeight="1" x14ac:dyDescent="0.15">
      <c r="A182" s="35"/>
      <c r="B182" s="141"/>
      <c r="C182" s="172" t="s">
        <v>1162</v>
      </c>
      <c r="D182" s="172" t="s">
        <v>274</v>
      </c>
      <c r="E182" s="173" t="s">
        <v>5687</v>
      </c>
      <c r="F182" s="174" t="s">
        <v>4043</v>
      </c>
      <c r="G182" s="175" t="s">
        <v>2862</v>
      </c>
      <c r="H182" s="176">
        <v>1</v>
      </c>
      <c r="I182" s="177"/>
      <c r="J182" s="176">
        <f t="shared" si="25"/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si="26"/>
        <v>0</v>
      </c>
      <c r="Q182" s="181">
        <v>0</v>
      </c>
      <c r="R182" s="181">
        <f t="shared" si="27"/>
        <v>0</v>
      </c>
      <c r="S182" s="181">
        <v>0</v>
      </c>
      <c r="T182" s="182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82</v>
      </c>
      <c r="AY182" s="18" t="s">
        <v>271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88</v>
      </c>
      <c r="BK182" s="105">
        <f t="shared" si="34"/>
        <v>0</v>
      </c>
      <c r="BL182" s="18" t="s">
        <v>278</v>
      </c>
      <c r="BM182" s="183" t="s">
        <v>1457</v>
      </c>
    </row>
    <row r="183" spans="1:65" s="2" customFormat="1" ht="16.5" customHeight="1" x14ac:dyDescent="0.15">
      <c r="A183" s="35"/>
      <c r="B183" s="141"/>
      <c r="C183" s="172" t="s">
        <v>1172</v>
      </c>
      <c r="D183" s="172" t="s">
        <v>274</v>
      </c>
      <c r="E183" s="173" t="s">
        <v>5688</v>
      </c>
      <c r="F183" s="174" t="s">
        <v>4045</v>
      </c>
      <c r="G183" s="175" t="s">
        <v>2862</v>
      </c>
      <c r="H183" s="176">
        <v>1</v>
      </c>
      <c r="I183" s="177"/>
      <c r="J183" s="176">
        <f t="shared" si="25"/>
        <v>0</v>
      </c>
      <c r="K183" s="178"/>
      <c r="L183" s="36"/>
      <c r="M183" s="179" t="s">
        <v>1</v>
      </c>
      <c r="N183" s="180" t="s">
        <v>41</v>
      </c>
      <c r="O183" s="61"/>
      <c r="P183" s="181">
        <f t="shared" si="26"/>
        <v>0</v>
      </c>
      <c r="Q183" s="181">
        <v>0</v>
      </c>
      <c r="R183" s="181">
        <f t="shared" si="27"/>
        <v>0</v>
      </c>
      <c r="S183" s="181">
        <v>0</v>
      </c>
      <c r="T183" s="182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82</v>
      </c>
      <c r="AY183" s="18" t="s">
        <v>271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88</v>
      </c>
      <c r="BK183" s="105">
        <f t="shared" si="34"/>
        <v>0</v>
      </c>
      <c r="BL183" s="18" t="s">
        <v>278</v>
      </c>
      <c r="BM183" s="183" t="s">
        <v>1469</v>
      </c>
    </row>
    <row r="184" spans="1:65" s="2" customFormat="1" ht="16.5" customHeight="1" x14ac:dyDescent="0.15">
      <c r="A184" s="35"/>
      <c r="B184" s="141"/>
      <c r="C184" s="172" t="s">
        <v>1178</v>
      </c>
      <c r="D184" s="172" t="s">
        <v>274</v>
      </c>
      <c r="E184" s="173" t="s">
        <v>5689</v>
      </c>
      <c r="F184" s="174" t="s">
        <v>4047</v>
      </c>
      <c r="G184" s="175" t="s">
        <v>2862</v>
      </c>
      <c r="H184" s="176">
        <v>1</v>
      </c>
      <c r="I184" s="177"/>
      <c r="J184" s="176">
        <f t="shared" si="25"/>
        <v>0</v>
      </c>
      <c r="K184" s="178"/>
      <c r="L184" s="36"/>
      <c r="M184" s="179" t="s">
        <v>1</v>
      </c>
      <c r="N184" s="180" t="s">
        <v>41</v>
      </c>
      <c r="O184" s="61"/>
      <c r="P184" s="181">
        <f t="shared" si="26"/>
        <v>0</v>
      </c>
      <c r="Q184" s="181">
        <v>0</v>
      </c>
      <c r="R184" s="181">
        <f t="shared" si="27"/>
        <v>0</v>
      </c>
      <c r="S184" s="181">
        <v>0</v>
      </c>
      <c r="T184" s="182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82</v>
      </c>
      <c r="AY184" s="18" t="s">
        <v>271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88</v>
      </c>
      <c r="BK184" s="105">
        <f t="shared" si="34"/>
        <v>0</v>
      </c>
      <c r="BL184" s="18" t="s">
        <v>278</v>
      </c>
      <c r="BM184" s="183" t="s">
        <v>1478</v>
      </c>
    </row>
    <row r="185" spans="1:65" s="2" customFormat="1" ht="16.5" customHeight="1" x14ac:dyDescent="0.15">
      <c r="A185" s="35"/>
      <c r="B185" s="141"/>
      <c r="C185" s="172" t="s">
        <v>1189</v>
      </c>
      <c r="D185" s="172" t="s">
        <v>274</v>
      </c>
      <c r="E185" s="173" t="s">
        <v>4048</v>
      </c>
      <c r="F185" s="174" t="s">
        <v>4049</v>
      </c>
      <c r="G185" s="175" t="s">
        <v>2862</v>
      </c>
      <c r="H185" s="176">
        <v>1</v>
      </c>
      <c r="I185" s="177"/>
      <c r="J185" s="176">
        <f t="shared" si="25"/>
        <v>0</v>
      </c>
      <c r="K185" s="178"/>
      <c r="L185" s="36"/>
      <c r="M185" s="179" t="s">
        <v>1</v>
      </c>
      <c r="N185" s="180" t="s">
        <v>41</v>
      </c>
      <c r="O185" s="61"/>
      <c r="P185" s="181">
        <f t="shared" si="26"/>
        <v>0</v>
      </c>
      <c r="Q185" s="181">
        <v>0</v>
      </c>
      <c r="R185" s="181">
        <f t="shared" si="27"/>
        <v>0</v>
      </c>
      <c r="S185" s="181">
        <v>0</v>
      </c>
      <c r="T185" s="182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82</v>
      </c>
      <c r="AY185" s="18" t="s">
        <v>271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88</v>
      </c>
      <c r="BK185" s="105">
        <f t="shared" si="34"/>
        <v>0</v>
      </c>
      <c r="BL185" s="18" t="s">
        <v>278</v>
      </c>
      <c r="BM185" s="183" t="s">
        <v>1491</v>
      </c>
    </row>
    <row r="186" spans="1:65" s="2" customFormat="1" ht="16.5" customHeight="1" x14ac:dyDescent="0.15">
      <c r="A186" s="35"/>
      <c r="B186" s="141"/>
      <c r="C186" s="172" t="s">
        <v>1197</v>
      </c>
      <c r="D186" s="172" t="s">
        <v>274</v>
      </c>
      <c r="E186" s="173" t="s">
        <v>4050</v>
      </c>
      <c r="F186" s="174" t="s">
        <v>4051</v>
      </c>
      <c r="G186" s="175" t="s">
        <v>2862</v>
      </c>
      <c r="H186" s="176">
        <v>1</v>
      </c>
      <c r="I186" s="177"/>
      <c r="J186" s="176">
        <f t="shared" si="25"/>
        <v>0</v>
      </c>
      <c r="K186" s="178"/>
      <c r="L186" s="36"/>
      <c r="M186" s="179" t="s">
        <v>1</v>
      </c>
      <c r="N186" s="180" t="s">
        <v>41</v>
      </c>
      <c r="O186" s="61"/>
      <c r="P186" s="181">
        <f t="shared" si="26"/>
        <v>0</v>
      </c>
      <c r="Q186" s="181">
        <v>0</v>
      </c>
      <c r="R186" s="181">
        <f t="shared" si="27"/>
        <v>0</v>
      </c>
      <c r="S186" s="181">
        <v>0</v>
      </c>
      <c r="T186" s="182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82</v>
      </c>
      <c r="AY186" s="18" t="s">
        <v>271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88</v>
      </c>
      <c r="BK186" s="105">
        <f t="shared" si="34"/>
        <v>0</v>
      </c>
      <c r="BL186" s="18" t="s">
        <v>278</v>
      </c>
      <c r="BM186" s="183" t="s">
        <v>1500</v>
      </c>
    </row>
    <row r="187" spans="1:65" s="2" customFormat="1" ht="16.5" customHeight="1" x14ac:dyDescent="0.15">
      <c r="A187" s="35"/>
      <c r="B187" s="141"/>
      <c r="C187" s="172" t="s">
        <v>1204</v>
      </c>
      <c r="D187" s="172" t="s">
        <v>274</v>
      </c>
      <c r="E187" s="173" t="s">
        <v>4052</v>
      </c>
      <c r="F187" s="174" t="s">
        <v>4053</v>
      </c>
      <c r="G187" s="175" t="s">
        <v>2862</v>
      </c>
      <c r="H187" s="176">
        <v>1</v>
      </c>
      <c r="I187" s="177"/>
      <c r="J187" s="176">
        <f t="shared" si="25"/>
        <v>0</v>
      </c>
      <c r="K187" s="178"/>
      <c r="L187" s="36"/>
      <c r="M187" s="179" t="s">
        <v>1</v>
      </c>
      <c r="N187" s="180" t="s">
        <v>41</v>
      </c>
      <c r="O187" s="61"/>
      <c r="P187" s="181">
        <f t="shared" si="26"/>
        <v>0</v>
      </c>
      <c r="Q187" s="181">
        <v>0</v>
      </c>
      <c r="R187" s="181">
        <f t="shared" si="27"/>
        <v>0</v>
      </c>
      <c r="S187" s="181">
        <v>0</v>
      </c>
      <c r="T187" s="182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82</v>
      </c>
      <c r="AY187" s="18" t="s">
        <v>271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88</v>
      </c>
      <c r="BK187" s="105">
        <f t="shared" si="34"/>
        <v>0</v>
      </c>
      <c r="BL187" s="18" t="s">
        <v>278</v>
      </c>
      <c r="BM187" s="183" t="s">
        <v>1508</v>
      </c>
    </row>
    <row r="188" spans="1:65" s="2" customFormat="1" ht="16.5" customHeight="1" x14ac:dyDescent="0.15">
      <c r="A188" s="35"/>
      <c r="B188" s="141"/>
      <c r="C188" s="172" t="s">
        <v>1210</v>
      </c>
      <c r="D188" s="172" t="s">
        <v>274</v>
      </c>
      <c r="E188" s="173" t="s">
        <v>4054</v>
      </c>
      <c r="F188" s="174" t="s">
        <v>4055</v>
      </c>
      <c r="G188" s="175" t="s">
        <v>2862</v>
      </c>
      <c r="H188" s="176">
        <v>1</v>
      </c>
      <c r="I188" s="177"/>
      <c r="J188" s="176">
        <f t="shared" si="25"/>
        <v>0</v>
      </c>
      <c r="K188" s="178"/>
      <c r="L188" s="36"/>
      <c r="M188" s="179" t="s">
        <v>1</v>
      </c>
      <c r="N188" s="180" t="s">
        <v>41</v>
      </c>
      <c r="O188" s="61"/>
      <c r="P188" s="181">
        <f t="shared" si="26"/>
        <v>0</v>
      </c>
      <c r="Q188" s="181">
        <v>0</v>
      </c>
      <c r="R188" s="181">
        <f t="shared" si="27"/>
        <v>0</v>
      </c>
      <c r="S188" s="181">
        <v>0</v>
      </c>
      <c r="T188" s="182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82</v>
      </c>
      <c r="AY188" s="18" t="s">
        <v>271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88</v>
      </c>
      <c r="BK188" s="105">
        <f t="shared" si="34"/>
        <v>0</v>
      </c>
      <c r="BL188" s="18" t="s">
        <v>278</v>
      </c>
      <c r="BM188" s="183" t="s">
        <v>1518</v>
      </c>
    </row>
    <row r="189" spans="1:65" s="2" customFormat="1" ht="16.5" customHeight="1" x14ac:dyDescent="0.15">
      <c r="A189" s="35"/>
      <c r="B189" s="141"/>
      <c r="C189" s="172" t="s">
        <v>1216</v>
      </c>
      <c r="D189" s="172" t="s">
        <v>274</v>
      </c>
      <c r="E189" s="173" t="s">
        <v>4056</v>
      </c>
      <c r="F189" s="174" t="s">
        <v>4057</v>
      </c>
      <c r="G189" s="175" t="s">
        <v>2862</v>
      </c>
      <c r="H189" s="176">
        <v>1</v>
      </c>
      <c r="I189" s="177"/>
      <c r="J189" s="176">
        <f t="shared" si="25"/>
        <v>0</v>
      </c>
      <c r="K189" s="178"/>
      <c r="L189" s="36"/>
      <c r="M189" s="179" t="s">
        <v>1</v>
      </c>
      <c r="N189" s="180" t="s">
        <v>41</v>
      </c>
      <c r="O189" s="61"/>
      <c r="P189" s="181">
        <f t="shared" si="26"/>
        <v>0</v>
      </c>
      <c r="Q189" s="181">
        <v>0</v>
      </c>
      <c r="R189" s="181">
        <f t="shared" si="27"/>
        <v>0</v>
      </c>
      <c r="S189" s="181">
        <v>0</v>
      </c>
      <c r="T189" s="182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82</v>
      </c>
      <c r="AY189" s="18" t="s">
        <v>271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88</v>
      </c>
      <c r="BK189" s="105">
        <f t="shared" si="34"/>
        <v>0</v>
      </c>
      <c r="BL189" s="18" t="s">
        <v>278</v>
      </c>
      <c r="BM189" s="183" t="s">
        <v>1528</v>
      </c>
    </row>
    <row r="190" spans="1:65" s="2" customFormat="1" ht="16.5" customHeight="1" x14ac:dyDescent="0.15">
      <c r="A190" s="35"/>
      <c r="B190" s="141"/>
      <c r="C190" s="172" t="s">
        <v>1222</v>
      </c>
      <c r="D190" s="172" t="s">
        <v>274</v>
      </c>
      <c r="E190" s="173" t="s">
        <v>4058</v>
      </c>
      <c r="F190" s="174" t="s">
        <v>4059</v>
      </c>
      <c r="G190" s="175" t="s">
        <v>2862</v>
      </c>
      <c r="H190" s="176">
        <v>1</v>
      </c>
      <c r="I190" s="177"/>
      <c r="J190" s="176">
        <f t="shared" si="25"/>
        <v>0</v>
      </c>
      <c r="K190" s="178"/>
      <c r="L190" s="36"/>
      <c r="M190" s="179" t="s">
        <v>1</v>
      </c>
      <c r="N190" s="180" t="s">
        <v>41</v>
      </c>
      <c r="O190" s="61"/>
      <c r="P190" s="181">
        <f t="shared" si="26"/>
        <v>0</v>
      </c>
      <c r="Q190" s="181">
        <v>0</v>
      </c>
      <c r="R190" s="181">
        <f t="shared" si="27"/>
        <v>0</v>
      </c>
      <c r="S190" s="181">
        <v>0</v>
      </c>
      <c r="T190" s="182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278</v>
      </c>
      <c r="AT190" s="183" t="s">
        <v>274</v>
      </c>
      <c r="AU190" s="183" t="s">
        <v>82</v>
      </c>
      <c r="AY190" s="18" t="s">
        <v>271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88</v>
      </c>
      <c r="BK190" s="105">
        <f t="shared" si="34"/>
        <v>0</v>
      </c>
      <c r="BL190" s="18" t="s">
        <v>278</v>
      </c>
      <c r="BM190" s="183" t="s">
        <v>1538</v>
      </c>
    </row>
    <row r="191" spans="1:65" s="2" customFormat="1" ht="16.5" customHeight="1" x14ac:dyDescent="0.15">
      <c r="A191" s="35"/>
      <c r="B191" s="141"/>
      <c r="C191" s="172" t="s">
        <v>1228</v>
      </c>
      <c r="D191" s="172" t="s">
        <v>274</v>
      </c>
      <c r="E191" s="173" t="s">
        <v>4060</v>
      </c>
      <c r="F191" s="174" t="s">
        <v>4061</v>
      </c>
      <c r="G191" s="175" t="s">
        <v>2862</v>
      </c>
      <c r="H191" s="176">
        <v>1</v>
      </c>
      <c r="I191" s="177"/>
      <c r="J191" s="176">
        <f t="shared" si="25"/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si="26"/>
        <v>0</v>
      </c>
      <c r="Q191" s="181">
        <v>0</v>
      </c>
      <c r="R191" s="181">
        <f t="shared" si="27"/>
        <v>0</v>
      </c>
      <c r="S191" s="181">
        <v>0</v>
      </c>
      <c r="T191" s="182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82</v>
      </c>
      <c r="AY191" s="18" t="s">
        <v>271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88</v>
      </c>
      <c r="BK191" s="105">
        <f t="shared" si="34"/>
        <v>0</v>
      </c>
      <c r="BL191" s="18" t="s">
        <v>278</v>
      </c>
      <c r="BM191" s="183" t="s">
        <v>1546</v>
      </c>
    </row>
    <row r="192" spans="1:65" s="2" customFormat="1" ht="16.5" customHeight="1" x14ac:dyDescent="0.15">
      <c r="A192" s="35"/>
      <c r="B192" s="141"/>
      <c r="C192" s="172" t="s">
        <v>1233</v>
      </c>
      <c r="D192" s="172" t="s">
        <v>274</v>
      </c>
      <c r="E192" s="173" t="s">
        <v>4062</v>
      </c>
      <c r="F192" s="174" t="s">
        <v>4063</v>
      </c>
      <c r="G192" s="175" t="s">
        <v>2862</v>
      </c>
      <c r="H192" s="176">
        <v>1</v>
      </c>
      <c r="I192" s="177"/>
      <c r="J192" s="176">
        <f t="shared" si="2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26"/>
        <v>0</v>
      </c>
      <c r="Q192" s="181">
        <v>0</v>
      </c>
      <c r="R192" s="181">
        <f t="shared" si="27"/>
        <v>0</v>
      </c>
      <c r="S192" s="181">
        <v>0</v>
      </c>
      <c r="T192" s="182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82</v>
      </c>
      <c r="AY192" s="18" t="s">
        <v>271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88</v>
      </c>
      <c r="BK192" s="105">
        <f t="shared" si="34"/>
        <v>0</v>
      </c>
      <c r="BL192" s="18" t="s">
        <v>278</v>
      </c>
      <c r="BM192" s="183" t="s">
        <v>1557</v>
      </c>
    </row>
    <row r="193" spans="1:65" s="2" customFormat="1" ht="16.5" customHeight="1" x14ac:dyDescent="0.15">
      <c r="A193" s="35"/>
      <c r="B193" s="141"/>
      <c r="C193" s="172" t="s">
        <v>1238</v>
      </c>
      <c r="D193" s="172" t="s">
        <v>274</v>
      </c>
      <c r="E193" s="173" t="s">
        <v>4064</v>
      </c>
      <c r="F193" s="174" t="s">
        <v>4065</v>
      </c>
      <c r="G193" s="175" t="s">
        <v>2862</v>
      </c>
      <c r="H193" s="176">
        <v>1</v>
      </c>
      <c r="I193" s="177"/>
      <c r="J193" s="176">
        <f t="shared" si="25"/>
        <v>0</v>
      </c>
      <c r="K193" s="178"/>
      <c r="L193" s="36"/>
      <c r="M193" s="241" t="s">
        <v>1</v>
      </c>
      <c r="N193" s="242" t="s">
        <v>41</v>
      </c>
      <c r="O193" s="243"/>
      <c r="P193" s="244">
        <f t="shared" si="26"/>
        <v>0</v>
      </c>
      <c r="Q193" s="244">
        <v>0</v>
      </c>
      <c r="R193" s="244">
        <f t="shared" si="27"/>
        <v>0</v>
      </c>
      <c r="S193" s="244">
        <v>0</v>
      </c>
      <c r="T193" s="245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278</v>
      </c>
      <c r="AT193" s="183" t="s">
        <v>274</v>
      </c>
      <c r="AU193" s="183" t="s">
        <v>82</v>
      </c>
      <c r="AY193" s="18" t="s">
        <v>271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88</v>
      </c>
      <c r="BK193" s="105">
        <f t="shared" si="34"/>
        <v>0</v>
      </c>
      <c r="BL193" s="18" t="s">
        <v>278</v>
      </c>
      <c r="BM193" s="183" t="s">
        <v>1572</v>
      </c>
    </row>
    <row r="194" spans="1:65" s="2" customFormat="1" ht="6.95" customHeight="1" x14ac:dyDescent="0.1">
      <c r="A194" s="35"/>
      <c r="B194" s="50"/>
      <c r="C194" s="51"/>
      <c r="D194" s="51"/>
      <c r="E194" s="51"/>
      <c r="F194" s="51"/>
      <c r="G194" s="51"/>
      <c r="H194" s="51"/>
      <c r="I194" s="51"/>
      <c r="J194" s="51"/>
      <c r="K194" s="51"/>
      <c r="L194" s="36"/>
      <c r="M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</row>
  </sheetData>
  <autoFilter ref="C127:K193" xr:uid="{00000000-0009-0000-0000-000019000000}"/>
  <mergeCells count="13"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BM148"/>
  <sheetViews>
    <sheetView showGridLines="0" topLeftCell="A99" workbookViewId="0">
      <selection activeCell="J104" sqref="J104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151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5690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ROUND((SUM(BE103:BE105) + SUM(BE127:BE147)),  2)</f>
        <v>0</v>
      </c>
      <c r="G37" s="35"/>
      <c r="H37" s="35"/>
      <c r="I37" s="120">
        <v>0.2</v>
      </c>
      <c r="J37" s="119">
        <f>ROUND(((SUM(BE103:BE105) + SUM(BE127:BE147))*I37),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ROUND((SUM(BF103:BF105) + SUM(BF127:BF147)),  2)</f>
        <v>0</v>
      </c>
      <c r="G38" s="35"/>
      <c r="H38" s="35"/>
      <c r="I38" s="120">
        <v>0.2</v>
      </c>
      <c r="J38" s="119">
        <f>ROUND(((SUM(BF103:BF105) + SUM(BF127:BF147))*I38),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ROUND((SUM(BG103:BG105) + SUM(BG127:BG147)),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ROUND((SUM(BH103:BH105) + SUM(BH127:BH147)),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ROUND((SUM(BI103:BI105) + SUM(BI127:BI147)),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12 - Rezervačný systém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3936</v>
      </c>
      <c r="E99" s="133"/>
      <c r="F99" s="133"/>
      <c r="G99" s="133"/>
      <c r="H99" s="133"/>
      <c r="I99" s="133"/>
      <c r="J99" s="134">
        <f>J128</f>
        <v>0</v>
      </c>
      <c r="L99" s="131"/>
    </row>
    <row r="100" spans="1:65" s="9" customFormat="1" ht="24.95" customHeight="1" x14ac:dyDescent="0.1">
      <c r="B100" s="131"/>
      <c r="D100" s="132" t="s">
        <v>4067</v>
      </c>
      <c r="E100" s="133"/>
      <c r="F100" s="133"/>
      <c r="G100" s="133"/>
      <c r="H100" s="133"/>
      <c r="I100" s="133"/>
      <c r="J100" s="134">
        <f>J133</f>
        <v>0</v>
      </c>
      <c r="L100" s="131"/>
    </row>
    <row r="101" spans="1:65" s="2" customFormat="1" ht="21.75" customHeight="1" x14ac:dyDescent="0.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 x14ac:dyDescent="0.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 x14ac:dyDescent="0.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 x14ac:dyDescent="0.1">
      <c r="A104" s="35"/>
      <c r="B104" s="141"/>
      <c r="C104" s="142"/>
      <c r="D104" s="338" t="s">
        <v>255</v>
      </c>
      <c r="E104" s="342"/>
      <c r="F104" s="342"/>
      <c r="G104" s="142"/>
      <c r="H104" s="142"/>
      <c r="I104" s="142"/>
      <c r="J104" s="102">
        <v>0</v>
      </c>
      <c r="K104" s="142"/>
      <c r="L104" s="143"/>
      <c r="M104" s="144"/>
      <c r="N104" s="145" t="s">
        <v>41</v>
      </c>
      <c r="O104" s="144"/>
      <c r="P104" s="144"/>
      <c r="Q104" s="144"/>
      <c r="R104" s="144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6" t="s">
        <v>256</v>
      </c>
      <c r="AZ104" s="144"/>
      <c r="BA104" s="144"/>
      <c r="BB104" s="144"/>
      <c r="BC104" s="144"/>
      <c r="BD104" s="144"/>
      <c r="BE104" s="147">
        <f t="shared" ref="BE104" si="0">IF(N104="základná",J104,0)</f>
        <v>0</v>
      </c>
      <c r="BF104" s="147">
        <f t="shared" ref="BF104" si="1">IF(N104="znížená",J104,0)</f>
        <v>0</v>
      </c>
      <c r="BG104" s="147">
        <f t="shared" ref="BG104" si="2">IF(N104="zákl. prenesená",J104,0)</f>
        <v>0</v>
      </c>
      <c r="BH104" s="147">
        <f t="shared" ref="BH104" si="3">IF(N104="zníž. prenesená",J104,0)</f>
        <v>0</v>
      </c>
      <c r="BI104" s="147">
        <f t="shared" ref="BI104" si="4">IF(N104="nulová",J104,0)</f>
        <v>0</v>
      </c>
      <c r="BJ104" s="146" t="s">
        <v>88</v>
      </c>
      <c r="BK104" s="144"/>
      <c r="BL104" s="144"/>
      <c r="BM104" s="144"/>
    </row>
    <row r="105" spans="1:65" s="2" customFormat="1" x14ac:dyDescent="0.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 x14ac:dyDescent="0.1">
      <c r="A106" s="35"/>
      <c r="B106" s="36"/>
      <c r="C106" s="109" t="s">
        <v>213</v>
      </c>
      <c r="D106" s="110"/>
      <c r="E106" s="110"/>
      <c r="F106" s="110"/>
      <c r="G106" s="110"/>
      <c r="H106" s="110"/>
      <c r="I106" s="110"/>
      <c r="J106" s="111">
        <f>ROUND(J98+J103,2)</f>
        <v>0</v>
      </c>
      <c r="K106" s="110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 x14ac:dyDescent="0.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 x14ac:dyDescent="0.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 x14ac:dyDescent="0.1">
      <c r="A112" s="35"/>
      <c r="B112" s="36"/>
      <c r="C112" s="22" t="s">
        <v>257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 x14ac:dyDescent="0.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 x14ac:dyDescent="0.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6.5" customHeight="1" x14ac:dyDescent="0.1">
      <c r="A115" s="35"/>
      <c r="B115" s="36"/>
      <c r="C115" s="35"/>
      <c r="D115" s="35"/>
      <c r="E115" s="340" t="str">
        <f>E7</f>
        <v>Kreatívne cenrum Nitra - Martinský vrch</v>
      </c>
      <c r="F115" s="341"/>
      <c r="G115" s="341"/>
      <c r="H115" s="341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 x14ac:dyDescent="0.1">
      <c r="B116" s="21"/>
      <c r="C116" s="28" t="s">
        <v>228</v>
      </c>
      <c r="L116" s="21"/>
    </row>
    <row r="117" spans="1:63" s="2" customFormat="1" ht="16.5" customHeight="1" x14ac:dyDescent="0.1">
      <c r="A117" s="35"/>
      <c r="B117" s="36"/>
      <c r="C117" s="35"/>
      <c r="D117" s="35"/>
      <c r="E117" s="340" t="s">
        <v>4222</v>
      </c>
      <c r="F117" s="339"/>
      <c r="G117" s="339"/>
      <c r="H117" s="339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 x14ac:dyDescent="0.1">
      <c r="A118" s="35"/>
      <c r="B118" s="36"/>
      <c r="C118" s="28" t="s">
        <v>233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 x14ac:dyDescent="0.1">
      <c r="A119" s="35"/>
      <c r="B119" s="36"/>
      <c r="C119" s="35"/>
      <c r="D119" s="35"/>
      <c r="E119" s="321" t="str">
        <f>E11</f>
        <v>12 - Rezervačný systém</v>
      </c>
      <c r="F119" s="339"/>
      <c r="G119" s="339"/>
      <c r="H119" s="339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 x14ac:dyDescent="0.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 x14ac:dyDescent="0.1">
      <c r="A121" s="35"/>
      <c r="B121" s="36"/>
      <c r="C121" s="28" t="s">
        <v>18</v>
      </c>
      <c r="D121" s="35"/>
      <c r="E121" s="35"/>
      <c r="F121" s="26" t="str">
        <f>F14</f>
        <v>Nitra</v>
      </c>
      <c r="G121" s="35"/>
      <c r="H121" s="35"/>
      <c r="I121" s="28" t="s">
        <v>20</v>
      </c>
      <c r="J121" s="58" t="str">
        <f>IF(J14="","",J14)</f>
        <v>26. 8. 2020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 x14ac:dyDescent="0.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 x14ac:dyDescent="0.15">
      <c r="A123" s="35"/>
      <c r="B123" s="36"/>
      <c r="C123" s="28" t="s">
        <v>22</v>
      </c>
      <c r="D123" s="35"/>
      <c r="E123" s="35"/>
      <c r="F123" s="26" t="str">
        <f>E17</f>
        <v>Mesto Nitra, Štefánikova tr. 60, 949 01 Nitra</v>
      </c>
      <c r="G123" s="35"/>
      <c r="H123" s="35"/>
      <c r="I123" s="28" t="s">
        <v>28</v>
      </c>
      <c r="J123" s="31" t="str">
        <f>E23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 x14ac:dyDescent="0.15">
      <c r="A124" s="35"/>
      <c r="B124" s="36"/>
      <c r="C124" s="28" t="s">
        <v>26</v>
      </c>
      <c r="D124" s="35"/>
      <c r="E124" s="35"/>
      <c r="F124" s="26" t="str">
        <f>IF(E20="","",E20)</f>
        <v>Vyplň údaj</v>
      </c>
      <c r="G124" s="35"/>
      <c r="H124" s="35"/>
      <c r="I124" s="28" t="s">
        <v>30</v>
      </c>
      <c r="J124" s="31" t="str">
        <f>E26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 x14ac:dyDescent="0.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 x14ac:dyDescent="0.15">
      <c r="A126" s="148"/>
      <c r="B126" s="149"/>
      <c r="C126" s="150" t="s">
        <v>258</v>
      </c>
      <c r="D126" s="151" t="s">
        <v>60</v>
      </c>
      <c r="E126" s="151" t="s">
        <v>56</v>
      </c>
      <c r="F126" s="151" t="s">
        <v>57</v>
      </c>
      <c r="G126" s="151" t="s">
        <v>259</v>
      </c>
      <c r="H126" s="151" t="s">
        <v>260</v>
      </c>
      <c r="I126" s="151" t="s">
        <v>261</v>
      </c>
      <c r="J126" s="152" t="s">
        <v>241</v>
      </c>
      <c r="K126" s="153" t="s">
        <v>262</v>
      </c>
      <c r="L126" s="154"/>
      <c r="M126" s="65" t="s">
        <v>1</v>
      </c>
      <c r="N126" s="66" t="s">
        <v>39</v>
      </c>
      <c r="O126" s="66" t="s">
        <v>263</v>
      </c>
      <c r="P126" s="66" t="s">
        <v>264</v>
      </c>
      <c r="Q126" s="66" t="s">
        <v>265</v>
      </c>
      <c r="R126" s="66" t="s">
        <v>266</v>
      </c>
      <c r="S126" s="66" t="s">
        <v>267</v>
      </c>
      <c r="T126" s="67" t="s">
        <v>268</v>
      </c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</row>
    <row r="127" spans="1:63" s="2" customFormat="1" ht="22.9" customHeight="1" x14ac:dyDescent="0.15">
      <c r="A127" s="35"/>
      <c r="B127" s="36"/>
      <c r="C127" s="72" t="s">
        <v>238</v>
      </c>
      <c r="D127" s="35"/>
      <c r="E127" s="35"/>
      <c r="F127" s="35"/>
      <c r="G127" s="35"/>
      <c r="H127" s="35"/>
      <c r="I127" s="35"/>
      <c r="J127" s="155">
        <f>BK127</f>
        <v>0</v>
      </c>
      <c r="K127" s="35"/>
      <c r="L127" s="36"/>
      <c r="M127" s="68"/>
      <c r="N127" s="59"/>
      <c r="O127" s="69"/>
      <c r="P127" s="156">
        <f>P128+P133</f>
        <v>0</v>
      </c>
      <c r="Q127" s="69"/>
      <c r="R127" s="156">
        <f>R128+R133</f>
        <v>0</v>
      </c>
      <c r="S127" s="69"/>
      <c r="T127" s="157">
        <f>T128+T133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74</v>
      </c>
      <c r="AU127" s="18" t="s">
        <v>243</v>
      </c>
      <c r="BK127" s="158">
        <f>BK128+BK133</f>
        <v>0</v>
      </c>
    </row>
    <row r="128" spans="1:63" s="12" customFormat="1" ht="25.9" customHeight="1" x14ac:dyDescent="0.15">
      <c r="B128" s="159"/>
      <c r="D128" s="160" t="s">
        <v>74</v>
      </c>
      <c r="E128" s="161" t="s">
        <v>2856</v>
      </c>
      <c r="F128" s="161" t="s">
        <v>3939</v>
      </c>
      <c r="I128" s="162"/>
      <c r="J128" s="163">
        <f>BK128</f>
        <v>0</v>
      </c>
      <c r="L128" s="159"/>
      <c r="M128" s="164"/>
      <c r="N128" s="165"/>
      <c r="O128" s="165"/>
      <c r="P128" s="166">
        <f>SUM(P129:P132)</f>
        <v>0</v>
      </c>
      <c r="Q128" s="165"/>
      <c r="R128" s="166">
        <f>SUM(R129:R132)</f>
        <v>0</v>
      </c>
      <c r="S128" s="165"/>
      <c r="T128" s="167">
        <f>SUM(T129:T132)</f>
        <v>0</v>
      </c>
      <c r="AR128" s="160" t="s">
        <v>82</v>
      </c>
      <c r="AT128" s="168" t="s">
        <v>74</v>
      </c>
      <c r="AU128" s="168" t="s">
        <v>75</v>
      </c>
      <c r="AY128" s="160" t="s">
        <v>271</v>
      </c>
      <c r="BK128" s="169">
        <f>SUM(BK129:BK132)</f>
        <v>0</v>
      </c>
    </row>
    <row r="129" spans="1:65" s="2" customFormat="1" ht="16.5" customHeight="1" x14ac:dyDescent="0.15">
      <c r="A129" s="35"/>
      <c r="B129" s="141"/>
      <c r="C129" s="172" t="s">
        <v>82</v>
      </c>
      <c r="D129" s="172" t="s">
        <v>274</v>
      </c>
      <c r="E129" s="173" t="s">
        <v>4068</v>
      </c>
      <c r="F129" s="174" t="s">
        <v>4069</v>
      </c>
      <c r="G129" s="175" t="s">
        <v>302</v>
      </c>
      <c r="H129" s="176">
        <v>9</v>
      </c>
      <c r="I129" s="177"/>
      <c r="J129" s="176">
        <f>ROUND(I129*H129,2)</f>
        <v>0</v>
      </c>
      <c r="K129" s="178"/>
      <c r="L129" s="36"/>
      <c r="M129" s="179" t="s">
        <v>1</v>
      </c>
      <c r="N129" s="180" t="s">
        <v>41</v>
      </c>
      <c r="O129" s="61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>IF(N129="základná",J129,0)</f>
        <v>0</v>
      </c>
      <c r="BF129" s="105">
        <f>IF(N129="znížená",J129,0)</f>
        <v>0</v>
      </c>
      <c r="BG129" s="105">
        <f>IF(N129="zákl. prenesená",J129,0)</f>
        <v>0</v>
      </c>
      <c r="BH129" s="105">
        <f>IF(N129="zníž. prenesená",J129,0)</f>
        <v>0</v>
      </c>
      <c r="BI129" s="105">
        <f>IF(N129="nulová",J129,0)</f>
        <v>0</v>
      </c>
      <c r="BJ129" s="18" t="s">
        <v>88</v>
      </c>
      <c r="BK129" s="105">
        <f>ROUND(I129*H129,2)</f>
        <v>0</v>
      </c>
      <c r="BL129" s="18" t="s">
        <v>278</v>
      </c>
      <c r="BM129" s="183" t="s">
        <v>88</v>
      </c>
    </row>
    <row r="130" spans="1:65" s="2" customFormat="1" ht="16.5" customHeight="1" x14ac:dyDescent="0.15">
      <c r="A130" s="35"/>
      <c r="B130" s="141"/>
      <c r="C130" s="172" t="s">
        <v>88</v>
      </c>
      <c r="D130" s="172" t="s">
        <v>274</v>
      </c>
      <c r="E130" s="173" t="s">
        <v>4070</v>
      </c>
      <c r="F130" s="174" t="s">
        <v>4071</v>
      </c>
      <c r="G130" s="175" t="s">
        <v>302</v>
      </c>
      <c r="H130" s="176">
        <v>1</v>
      </c>
      <c r="I130" s="177"/>
      <c r="J130" s="176">
        <f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>O130*H130</f>
        <v>0</v>
      </c>
      <c r="Q130" s="181">
        <v>0</v>
      </c>
      <c r="R130" s="181">
        <f>Q130*H130</f>
        <v>0</v>
      </c>
      <c r="S130" s="181">
        <v>0</v>
      </c>
      <c r="T130" s="18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>IF(N130="základná",J130,0)</f>
        <v>0</v>
      </c>
      <c r="BF130" s="105">
        <f>IF(N130="znížená",J130,0)</f>
        <v>0</v>
      </c>
      <c r="BG130" s="105">
        <f>IF(N130="zákl. prenesená",J130,0)</f>
        <v>0</v>
      </c>
      <c r="BH130" s="105">
        <f>IF(N130="zníž. prenesená",J130,0)</f>
        <v>0</v>
      </c>
      <c r="BI130" s="105">
        <f>IF(N130="nulová",J130,0)</f>
        <v>0</v>
      </c>
      <c r="BJ130" s="18" t="s">
        <v>88</v>
      </c>
      <c r="BK130" s="105">
        <f>ROUND(I130*H130,2)</f>
        <v>0</v>
      </c>
      <c r="BL130" s="18" t="s">
        <v>278</v>
      </c>
      <c r="BM130" s="183" t="s">
        <v>278</v>
      </c>
    </row>
    <row r="131" spans="1:65" s="2" customFormat="1" ht="33" customHeight="1" x14ac:dyDescent="0.15">
      <c r="A131" s="35"/>
      <c r="B131" s="141"/>
      <c r="C131" s="172" t="s">
        <v>286</v>
      </c>
      <c r="D131" s="172" t="s">
        <v>274</v>
      </c>
      <c r="E131" s="173" t="s">
        <v>4072</v>
      </c>
      <c r="F131" s="174" t="s">
        <v>4073</v>
      </c>
      <c r="G131" s="175" t="s">
        <v>302</v>
      </c>
      <c r="H131" s="176">
        <v>1</v>
      </c>
      <c r="I131" s="177"/>
      <c r="J131" s="176">
        <f>ROUND(I131*H131,2)</f>
        <v>0</v>
      </c>
      <c r="K131" s="178"/>
      <c r="L131" s="36"/>
      <c r="M131" s="179" t="s">
        <v>1</v>
      </c>
      <c r="N131" s="180" t="s">
        <v>41</v>
      </c>
      <c r="O131" s="61"/>
      <c r="P131" s="181">
        <f>O131*H131</f>
        <v>0</v>
      </c>
      <c r="Q131" s="181">
        <v>0</v>
      </c>
      <c r="R131" s="181">
        <f>Q131*H131</f>
        <v>0</v>
      </c>
      <c r="S131" s="181">
        <v>0</v>
      </c>
      <c r="T131" s="18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>IF(N131="základná",J131,0)</f>
        <v>0</v>
      </c>
      <c r="BF131" s="105">
        <f>IF(N131="znížená",J131,0)</f>
        <v>0</v>
      </c>
      <c r="BG131" s="105">
        <f>IF(N131="zákl. prenesená",J131,0)</f>
        <v>0</v>
      </c>
      <c r="BH131" s="105">
        <f>IF(N131="zníž. prenesená",J131,0)</f>
        <v>0</v>
      </c>
      <c r="BI131" s="105">
        <f>IF(N131="nulová",J131,0)</f>
        <v>0</v>
      </c>
      <c r="BJ131" s="18" t="s">
        <v>88</v>
      </c>
      <c r="BK131" s="105">
        <f>ROUND(I131*H131,2)</f>
        <v>0</v>
      </c>
      <c r="BL131" s="18" t="s">
        <v>278</v>
      </c>
      <c r="BM131" s="183" t="s">
        <v>304</v>
      </c>
    </row>
    <row r="132" spans="1:65" s="2" customFormat="1" ht="21.75" customHeight="1" x14ac:dyDescent="0.15">
      <c r="A132" s="35"/>
      <c r="B132" s="141"/>
      <c r="C132" s="172" t="s">
        <v>278</v>
      </c>
      <c r="D132" s="172" t="s">
        <v>274</v>
      </c>
      <c r="E132" s="173" t="s">
        <v>4074</v>
      </c>
      <c r="F132" s="174" t="s">
        <v>4075</v>
      </c>
      <c r="G132" s="175" t="s">
        <v>2862</v>
      </c>
      <c r="H132" s="176">
        <v>9</v>
      </c>
      <c r="I132" s="177"/>
      <c r="J132" s="176">
        <f>ROUND(I132*H132,2)</f>
        <v>0</v>
      </c>
      <c r="K132" s="178"/>
      <c r="L132" s="36"/>
      <c r="M132" s="179" t="s">
        <v>1</v>
      </c>
      <c r="N132" s="180" t="s">
        <v>41</v>
      </c>
      <c r="O132" s="61"/>
      <c r="P132" s="181">
        <f>O132*H132</f>
        <v>0</v>
      </c>
      <c r="Q132" s="181">
        <v>0</v>
      </c>
      <c r="R132" s="181">
        <f>Q132*H132</f>
        <v>0</v>
      </c>
      <c r="S132" s="181">
        <v>0</v>
      </c>
      <c r="T132" s="18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>IF(N132="základná",J132,0)</f>
        <v>0</v>
      </c>
      <c r="BF132" s="105">
        <f>IF(N132="znížená",J132,0)</f>
        <v>0</v>
      </c>
      <c r="BG132" s="105">
        <f>IF(N132="zákl. prenesená",J132,0)</f>
        <v>0</v>
      </c>
      <c r="BH132" s="105">
        <f>IF(N132="zníž. prenesená",J132,0)</f>
        <v>0</v>
      </c>
      <c r="BI132" s="105">
        <f>IF(N132="nulová",J132,0)</f>
        <v>0</v>
      </c>
      <c r="BJ132" s="18" t="s">
        <v>88</v>
      </c>
      <c r="BK132" s="105">
        <f>ROUND(I132*H132,2)</f>
        <v>0</v>
      </c>
      <c r="BL132" s="18" t="s">
        <v>278</v>
      </c>
      <c r="BM132" s="183" t="s">
        <v>316</v>
      </c>
    </row>
    <row r="133" spans="1:65" s="12" customFormat="1" ht="25.9" customHeight="1" x14ac:dyDescent="0.15">
      <c r="B133" s="159"/>
      <c r="D133" s="160" t="s">
        <v>74</v>
      </c>
      <c r="E133" s="161" t="s">
        <v>2869</v>
      </c>
      <c r="F133" s="161" t="s">
        <v>4039</v>
      </c>
      <c r="I133" s="162"/>
      <c r="J133" s="163">
        <f>BK133</f>
        <v>0</v>
      </c>
      <c r="L133" s="159"/>
      <c r="M133" s="164"/>
      <c r="N133" s="165"/>
      <c r="O133" s="165"/>
      <c r="P133" s="166">
        <f>SUM(P134:P147)</f>
        <v>0</v>
      </c>
      <c r="Q133" s="165"/>
      <c r="R133" s="166">
        <f>SUM(R134:R147)</f>
        <v>0</v>
      </c>
      <c r="S133" s="165"/>
      <c r="T133" s="167">
        <f>SUM(T134:T147)</f>
        <v>0</v>
      </c>
      <c r="AR133" s="160" t="s">
        <v>82</v>
      </c>
      <c r="AT133" s="168" t="s">
        <v>74</v>
      </c>
      <c r="AU133" s="168" t="s">
        <v>75</v>
      </c>
      <c r="AY133" s="160" t="s">
        <v>271</v>
      </c>
      <c r="BK133" s="169">
        <f>SUM(BK134:BK147)</f>
        <v>0</v>
      </c>
    </row>
    <row r="134" spans="1:65" s="2" customFormat="1" ht="16.5" customHeight="1" x14ac:dyDescent="0.15">
      <c r="A134" s="35"/>
      <c r="B134" s="141"/>
      <c r="C134" s="172" t="s">
        <v>299</v>
      </c>
      <c r="D134" s="172" t="s">
        <v>274</v>
      </c>
      <c r="E134" s="173" t="s">
        <v>4076</v>
      </c>
      <c r="F134" s="174" t="s">
        <v>4041</v>
      </c>
      <c r="G134" s="175" t="s">
        <v>2862</v>
      </c>
      <c r="H134" s="176">
        <v>1</v>
      </c>
      <c r="I134" s="177"/>
      <c r="J134" s="176">
        <f t="shared" ref="J134:J147" si="5">ROUND(I134*H134,2)</f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ref="P134:P147" si="6">O134*H134</f>
        <v>0</v>
      </c>
      <c r="Q134" s="181">
        <v>0</v>
      </c>
      <c r="R134" s="181">
        <f t="shared" ref="R134:R147" si="7">Q134*H134</f>
        <v>0</v>
      </c>
      <c r="S134" s="181">
        <v>0</v>
      </c>
      <c r="T134" s="182">
        <f t="shared" ref="T134:T147" si="8"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ref="BE134:BE147" si="9">IF(N134="základná",J134,0)</f>
        <v>0</v>
      </c>
      <c r="BF134" s="105">
        <f t="shared" ref="BF134:BF147" si="10">IF(N134="znížená",J134,0)</f>
        <v>0</v>
      </c>
      <c r="BG134" s="105">
        <f t="shared" ref="BG134:BG147" si="11">IF(N134="zákl. prenesená",J134,0)</f>
        <v>0</v>
      </c>
      <c r="BH134" s="105">
        <f t="shared" ref="BH134:BH147" si="12">IF(N134="zníž. prenesená",J134,0)</f>
        <v>0</v>
      </c>
      <c r="BI134" s="105">
        <f t="shared" ref="BI134:BI147" si="13">IF(N134="nulová",J134,0)</f>
        <v>0</v>
      </c>
      <c r="BJ134" s="18" t="s">
        <v>88</v>
      </c>
      <c r="BK134" s="105">
        <f t="shared" ref="BK134:BK147" si="14">ROUND(I134*H134,2)</f>
        <v>0</v>
      </c>
      <c r="BL134" s="18" t="s">
        <v>278</v>
      </c>
      <c r="BM134" s="183" t="s">
        <v>115</v>
      </c>
    </row>
    <row r="135" spans="1:65" s="2" customFormat="1" ht="33" customHeight="1" x14ac:dyDescent="0.15">
      <c r="A135" s="35"/>
      <c r="B135" s="141"/>
      <c r="C135" s="172" t="s">
        <v>304</v>
      </c>
      <c r="D135" s="172" t="s">
        <v>274</v>
      </c>
      <c r="E135" s="173" t="s">
        <v>5691</v>
      </c>
      <c r="F135" s="174" t="s">
        <v>4043</v>
      </c>
      <c r="G135" s="175" t="s">
        <v>2862</v>
      </c>
      <c r="H135" s="176">
        <v>1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16.5" customHeight="1" x14ac:dyDescent="0.15">
      <c r="A136" s="35"/>
      <c r="B136" s="141"/>
      <c r="C136" s="172" t="s">
        <v>310</v>
      </c>
      <c r="D136" s="172" t="s">
        <v>274</v>
      </c>
      <c r="E136" s="173" t="s">
        <v>5692</v>
      </c>
      <c r="F136" s="174" t="s">
        <v>4045</v>
      </c>
      <c r="G136" s="175" t="s">
        <v>2862</v>
      </c>
      <c r="H136" s="176">
        <v>1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 x14ac:dyDescent="0.15">
      <c r="A137" s="35"/>
      <c r="B137" s="141"/>
      <c r="C137" s="172" t="s">
        <v>316</v>
      </c>
      <c r="D137" s="172" t="s">
        <v>274</v>
      </c>
      <c r="E137" s="173" t="s">
        <v>4079</v>
      </c>
      <c r="F137" s="174" t="s">
        <v>4049</v>
      </c>
      <c r="G137" s="175" t="s">
        <v>2862</v>
      </c>
      <c r="H137" s="176">
        <v>1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16.5" customHeight="1" x14ac:dyDescent="0.15">
      <c r="A138" s="35"/>
      <c r="B138" s="141"/>
      <c r="C138" s="172" t="s">
        <v>272</v>
      </c>
      <c r="D138" s="172" t="s">
        <v>274</v>
      </c>
      <c r="E138" s="173" t="s">
        <v>4080</v>
      </c>
      <c r="F138" s="174" t="s">
        <v>4051</v>
      </c>
      <c r="G138" s="175" t="s">
        <v>2862</v>
      </c>
      <c r="H138" s="176">
        <v>1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16.5" customHeight="1" x14ac:dyDescent="0.15">
      <c r="A139" s="35"/>
      <c r="B139" s="141"/>
      <c r="C139" s="172" t="s">
        <v>115</v>
      </c>
      <c r="D139" s="172" t="s">
        <v>274</v>
      </c>
      <c r="E139" s="173" t="s">
        <v>4081</v>
      </c>
      <c r="F139" s="174" t="s">
        <v>4082</v>
      </c>
      <c r="G139" s="175" t="s">
        <v>302</v>
      </c>
      <c r="H139" s="176">
        <v>1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 x14ac:dyDescent="0.15">
      <c r="A140" s="35"/>
      <c r="B140" s="141"/>
      <c r="C140" s="172" t="s">
        <v>118</v>
      </c>
      <c r="D140" s="172" t="s">
        <v>274</v>
      </c>
      <c r="E140" s="173" t="s">
        <v>4083</v>
      </c>
      <c r="F140" s="174" t="s">
        <v>4053</v>
      </c>
      <c r="G140" s="175" t="s">
        <v>2862</v>
      </c>
      <c r="H140" s="176">
        <v>1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 x14ac:dyDescent="0.15">
      <c r="A141" s="35"/>
      <c r="B141" s="141"/>
      <c r="C141" s="172" t="s">
        <v>121</v>
      </c>
      <c r="D141" s="172" t="s">
        <v>274</v>
      </c>
      <c r="E141" s="173" t="s">
        <v>4084</v>
      </c>
      <c r="F141" s="174" t="s">
        <v>4085</v>
      </c>
      <c r="G141" s="175" t="s">
        <v>2862</v>
      </c>
      <c r="H141" s="176">
        <v>1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16.5" customHeight="1" x14ac:dyDescent="0.15">
      <c r="A142" s="35"/>
      <c r="B142" s="141"/>
      <c r="C142" s="172" t="s">
        <v>124</v>
      </c>
      <c r="D142" s="172" t="s">
        <v>274</v>
      </c>
      <c r="E142" s="173" t="s">
        <v>4086</v>
      </c>
      <c r="F142" s="174" t="s">
        <v>4055</v>
      </c>
      <c r="G142" s="175" t="s">
        <v>2862</v>
      </c>
      <c r="H142" s="176">
        <v>1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16.5" customHeight="1" x14ac:dyDescent="0.15">
      <c r="A143" s="35"/>
      <c r="B143" s="141"/>
      <c r="C143" s="172" t="s">
        <v>127</v>
      </c>
      <c r="D143" s="172" t="s">
        <v>274</v>
      </c>
      <c r="E143" s="173" t="s">
        <v>4087</v>
      </c>
      <c r="F143" s="174" t="s">
        <v>4057</v>
      </c>
      <c r="G143" s="175" t="s">
        <v>2862</v>
      </c>
      <c r="H143" s="176">
        <v>1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2" customFormat="1" ht="16.5" customHeight="1" x14ac:dyDescent="0.15">
      <c r="A144" s="35"/>
      <c r="B144" s="141"/>
      <c r="C144" s="172" t="s">
        <v>154</v>
      </c>
      <c r="D144" s="172" t="s">
        <v>274</v>
      </c>
      <c r="E144" s="173" t="s">
        <v>4088</v>
      </c>
      <c r="F144" s="174" t="s">
        <v>4059</v>
      </c>
      <c r="G144" s="175" t="s">
        <v>2862</v>
      </c>
      <c r="H144" s="176">
        <v>1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465</v>
      </c>
    </row>
    <row r="145" spans="1:65" s="2" customFormat="1" ht="16.5" customHeight="1" x14ac:dyDescent="0.15">
      <c r="A145" s="35"/>
      <c r="B145" s="141"/>
      <c r="C145" s="172" t="s">
        <v>367</v>
      </c>
      <c r="D145" s="172" t="s">
        <v>274</v>
      </c>
      <c r="E145" s="173" t="s">
        <v>4089</v>
      </c>
      <c r="F145" s="174" t="s">
        <v>4061</v>
      </c>
      <c r="G145" s="175" t="s">
        <v>2862</v>
      </c>
      <c r="H145" s="176">
        <v>1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478</v>
      </c>
    </row>
    <row r="146" spans="1:65" s="2" customFormat="1" ht="16.5" customHeight="1" x14ac:dyDescent="0.15">
      <c r="A146" s="35"/>
      <c r="B146" s="141"/>
      <c r="C146" s="172" t="s">
        <v>374</v>
      </c>
      <c r="D146" s="172" t="s">
        <v>274</v>
      </c>
      <c r="E146" s="173" t="s">
        <v>4090</v>
      </c>
      <c r="F146" s="174" t="s">
        <v>4063</v>
      </c>
      <c r="G146" s="175" t="s">
        <v>2862</v>
      </c>
      <c r="H146" s="176">
        <v>1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488</v>
      </c>
    </row>
    <row r="147" spans="1:65" s="2" customFormat="1" ht="16.5" customHeight="1" x14ac:dyDescent="0.15">
      <c r="A147" s="35"/>
      <c r="B147" s="141"/>
      <c r="C147" s="172" t="s">
        <v>379</v>
      </c>
      <c r="D147" s="172" t="s">
        <v>274</v>
      </c>
      <c r="E147" s="173" t="s">
        <v>4091</v>
      </c>
      <c r="F147" s="174" t="s">
        <v>4065</v>
      </c>
      <c r="G147" s="175" t="s">
        <v>2862</v>
      </c>
      <c r="H147" s="176">
        <v>1</v>
      </c>
      <c r="I147" s="177"/>
      <c r="J147" s="176">
        <f t="shared" si="5"/>
        <v>0</v>
      </c>
      <c r="K147" s="178"/>
      <c r="L147" s="36"/>
      <c r="M147" s="241" t="s">
        <v>1</v>
      </c>
      <c r="N147" s="242" t="s">
        <v>41</v>
      </c>
      <c r="O147" s="243"/>
      <c r="P147" s="244">
        <f t="shared" si="6"/>
        <v>0</v>
      </c>
      <c r="Q147" s="244">
        <v>0</v>
      </c>
      <c r="R147" s="244">
        <f t="shared" si="7"/>
        <v>0</v>
      </c>
      <c r="S147" s="244">
        <v>0</v>
      </c>
      <c r="T147" s="245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500</v>
      </c>
    </row>
    <row r="148" spans="1:65" s="2" customFormat="1" ht="6.95" customHeight="1" x14ac:dyDescent="0.1">
      <c r="A148" s="35"/>
      <c r="B148" s="50"/>
      <c r="C148" s="51"/>
      <c r="D148" s="51"/>
      <c r="E148" s="51"/>
      <c r="F148" s="51"/>
      <c r="G148" s="51"/>
      <c r="H148" s="51"/>
      <c r="I148" s="51"/>
      <c r="J148" s="51"/>
      <c r="K148" s="51"/>
      <c r="L148" s="36"/>
      <c r="M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</sheetData>
  <autoFilter ref="C126:K147" xr:uid="{00000000-0009-0000-0000-00001A000000}"/>
  <mergeCells count="13">
    <mergeCell ref="E119:H119"/>
    <mergeCell ref="L2:V2"/>
    <mergeCell ref="E115:H115"/>
    <mergeCell ref="E117:H117"/>
    <mergeCell ref="E85:H85"/>
    <mergeCell ref="E87:H87"/>
    <mergeCell ref="E89:H89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BM173"/>
  <sheetViews>
    <sheetView showGridLines="0" topLeftCell="A96" workbookViewId="0">
      <selection activeCell="J105" sqref="J105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152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5693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ROUND((SUM(BE104:BE106) + SUM(BE128:BE172)),  2)</f>
        <v>0</v>
      </c>
      <c r="G37" s="35"/>
      <c r="H37" s="35"/>
      <c r="I37" s="120">
        <v>0.2</v>
      </c>
      <c r="J37" s="119">
        <f>ROUND(((SUM(BE104:BE106) + SUM(BE128:BE172))*I37),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ROUND((SUM(BF104:BF106) + SUM(BF128:BF172)),  2)</f>
        <v>0</v>
      </c>
      <c r="G38" s="35"/>
      <c r="H38" s="35"/>
      <c r="I38" s="120">
        <v>0.2</v>
      </c>
      <c r="J38" s="119">
        <f>ROUND(((SUM(BF104:BF106) + SUM(BF128:BF172))*I38),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ROUND((SUM(BG104:BG106) + SUM(BG128:BG172)),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ROUND((SUM(BH104:BH106) + SUM(BH128:BH172)),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ROUND((SUM(BI104:BI106) + SUM(BI128:BI172)),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13 - Elektrická požiarna signalizácia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3936</v>
      </c>
      <c r="E99" s="133"/>
      <c r="F99" s="133"/>
      <c r="G99" s="133"/>
      <c r="H99" s="133"/>
      <c r="I99" s="133"/>
      <c r="J99" s="134">
        <f>J129</f>
        <v>0</v>
      </c>
      <c r="L99" s="131"/>
    </row>
    <row r="100" spans="1:65" s="9" customFormat="1" ht="24.95" customHeight="1" x14ac:dyDescent="0.1">
      <c r="B100" s="131"/>
      <c r="D100" s="132" t="s">
        <v>3937</v>
      </c>
      <c r="E100" s="133"/>
      <c r="F100" s="133"/>
      <c r="G100" s="133"/>
      <c r="H100" s="133"/>
      <c r="I100" s="133"/>
      <c r="J100" s="134">
        <f>J145</f>
        <v>0</v>
      </c>
      <c r="L100" s="131"/>
    </row>
    <row r="101" spans="1:65" s="9" customFormat="1" ht="24.95" customHeight="1" x14ac:dyDescent="0.1">
      <c r="B101" s="131"/>
      <c r="D101" s="132" t="s">
        <v>3938</v>
      </c>
      <c r="E101" s="133"/>
      <c r="F101" s="133"/>
      <c r="G101" s="133"/>
      <c r="H101" s="133"/>
      <c r="I101" s="133"/>
      <c r="J101" s="134">
        <f>J157</f>
        <v>0</v>
      </c>
      <c r="L101" s="131"/>
    </row>
    <row r="102" spans="1:65" s="2" customFormat="1" ht="21.75" customHeight="1" x14ac:dyDescent="0.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 x14ac:dyDescent="0.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 x14ac:dyDescent="0.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 x14ac:dyDescent="0.1">
      <c r="A105" s="35"/>
      <c r="B105" s="141"/>
      <c r="C105" s="142"/>
      <c r="D105" s="338" t="s">
        <v>255</v>
      </c>
      <c r="E105" s="342"/>
      <c r="F105" s="342"/>
      <c r="G105" s="142"/>
      <c r="H105" s="142"/>
      <c r="I105" s="142"/>
      <c r="J105" s="102">
        <v>0</v>
      </c>
      <c r="K105" s="142"/>
      <c r="L105" s="143"/>
      <c r="M105" s="144"/>
      <c r="N105" s="145" t="s">
        <v>41</v>
      </c>
      <c r="O105" s="144"/>
      <c r="P105" s="144"/>
      <c r="Q105" s="144"/>
      <c r="R105" s="144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6" t="s">
        <v>256</v>
      </c>
      <c r="AZ105" s="144"/>
      <c r="BA105" s="144"/>
      <c r="BB105" s="144"/>
      <c r="BC105" s="144"/>
      <c r="BD105" s="144"/>
      <c r="BE105" s="147">
        <f t="shared" ref="BE105" si="0">IF(N105="základná",J105,0)</f>
        <v>0</v>
      </c>
      <c r="BF105" s="147">
        <f t="shared" ref="BF105" si="1">IF(N105="znížená",J105,0)</f>
        <v>0</v>
      </c>
      <c r="BG105" s="147">
        <f t="shared" ref="BG105" si="2">IF(N105="zákl. prenesená",J105,0)</f>
        <v>0</v>
      </c>
      <c r="BH105" s="147">
        <f t="shared" ref="BH105" si="3">IF(N105="zníž. prenesená",J105,0)</f>
        <v>0</v>
      </c>
      <c r="BI105" s="147">
        <f t="shared" ref="BI105" si="4">IF(N105="nulová",J105,0)</f>
        <v>0</v>
      </c>
      <c r="BJ105" s="146" t="s">
        <v>88</v>
      </c>
      <c r="BK105" s="144"/>
      <c r="BL105" s="144"/>
      <c r="BM105" s="144"/>
    </row>
    <row r="106" spans="1:65" s="2" customFormat="1" x14ac:dyDescent="0.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 x14ac:dyDescent="0.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ROUND(J98+J104,2)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 x14ac:dyDescent="0.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 x14ac:dyDescent="0.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 x14ac:dyDescent="0.1">
      <c r="A113" s="35"/>
      <c r="B113" s="36"/>
      <c r="C113" s="22" t="s">
        <v>257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 x14ac:dyDescent="0.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 x14ac:dyDescent="0.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 x14ac:dyDescent="0.1">
      <c r="A116" s="35"/>
      <c r="B116" s="36"/>
      <c r="C116" s="35"/>
      <c r="D116" s="35"/>
      <c r="E116" s="340" t="str">
        <f>E7</f>
        <v>Kreatívne cenrum Nitra - Martinský vrch</v>
      </c>
      <c r="F116" s="341"/>
      <c r="G116" s="341"/>
      <c r="H116" s="341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 x14ac:dyDescent="0.1">
      <c r="B117" s="21"/>
      <c r="C117" s="28" t="s">
        <v>228</v>
      </c>
      <c r="L117" s="21"/>
    </row>
    <row r="118" spans="1:63" s="2" customFormat="1" ht="16.5" customHeight="1" x14ac:dyDescent="0.1">
      <c r="A118" s="35"/>
      <c r="B118" s="36"/>
      <c r="C118" s="35"/>
      <c r="D118" s="35"/>
      <c r="E118" s="340" t="s">
        <v>4222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 x14ac:dyDescent="0.1">
      <c r="A119" s="35"/>
      <c r="B119" s="36"/>
      <c r="C119" s="28" t="s">
        <v>233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 x14ac:dyDescent="0.1">
      <c r="A120" s="35"/>
      <c r="B120" s="36"/>
      <c r="C120" s="35"/>
      <c r="D120" s="35"/>
      <c r="E120" s="321" t="str">
        <f>E11</f>
        <v>13 - Elektrická požiarna signalizácia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 x14ac:dyDescent="0.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 x14ac:dyDescent="0.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 t="str">
        <f>IF(J14="","",J14)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 x14ac:dyDescent="0.15">
      <c r="A124" s="35"/>
      <c r="B124" s="36"/>
      <c r="C124" s="28" t="s">
        <v>22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28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 x14ac:dyDescent="0.15">
      <c r="A125" s="35"/>
      <c r="B125" s="36"/>
      <c r="C125" s="28" t="s">
        <v>26</v>
      </c>
      <c r="D125" s="35"/>
      <c r="E125" s="35"/>
      <c r="F125" s="26" t="str">
        <f>IF(E20="","",E20)</f>
        <v>Vyplň údaj</v>
      </c>
      <c r="G125" s="35"/>
      <c r="H125" s="35"/>
      <c r="I125" s="28" t="s">
        <v>30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 x14ac:dyDescent="0.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 x14ac:dyDescent="0.15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 x14ac:dyDescent="0.15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P129+P145+P157</f>
        <v>0</v>
      </c>
      <c r="Q128" s="69"/>
      <c r="R128" s="156">
        <f>R129+R145+R157</f>
        <v>0</v>
      </c>
      <c r="S128" s="69"/>
      <c r="T128" s="157">
        <f>T129+T145+T157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BK129+BK145+BK157</f>
        <v>0</v>
      </c>
    </row>
    <row r="129" spans="1:65" s="12" customFormat="1" ht="25.9" customHeight="1" x14ac:dyDescent="0.15">
      <c r="B129" s="159"/>
      <c r="D129" s="160" t="s">
        <v>74</v>
      </c>
      <c r="E129" s="161" t="s">
        <v>2856</v>
      </c>
      <c r="F129" s="161" t="s">
        <v>3939</v>
      </c>
      <c r="I129" s="162"/>
      <c r="J129" s="163">
        <f>BK129</f>
        <v>0</v>
      </c>
      <c r="L129" s="159"/>
      <c r="M129" s="164"/>
      <c r="N129" s="165"/>
      <c r="O129" s="165"/>
      <c r="P129" s="166">
        <f>SUM(P130:P144)</f>
        <v>0</v>
      </c>
      <c r="Q129" s="165"/>
      <c r="R129" s="166">
        <f>SUM(R130:R144)</f>
        <v>0</v>
      </c>
      <c r="S129" s="165"/>
      <c r="T129" s="167">
        <f>SUM(T130:T144)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SUM(BK130:BK144)</f>
        <v>0</v>
      </c>
    </row>
    <row r="130" spans="1:65" s="2" customFormat="1" ht="33" customHeight="1" x14ac:dyDescent="0.15">
      <c r="A130" s="35"/>
      <c r="B130" s="141"/>
      <c r="C130" s="172" t="s">
        <v>82</v>
      </c>
      <c r="D130" s="172" t="s">
        <v>274</v>
      </c>
      <c r="E130" s="173" t="s">
        <v>4093</v>
      </c>
      <c r="F130" s="174" t="s">
        <v>4094</v>
      </c>
      <c r="G130" s="175" t="s">
        <v>302</v>
      </c>
      <c r="H130" s="176">
        <v>1</v>
      </c>
      <c r="I130" s="177"/>
      <c r="J130" s="176">
        <f t="shared" ref="J130:J144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44" si="6">O130*H130</f>
        <v>0</v>
      </c>
      <c r="Q130" s="181">
        <v>0</v>
      </c>
      <c r="R130" s="181">
        <f t="shared" ref="R130:R144" si="7">Q130*H130</f>
        <v>0</v>
      </c>
      <c r="S130" s="181">
        <v>0</v>
      </c>
      <c r="T130" s="182">
        <f t="shared" ref="T130:T144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ref="BE130:BE144" si="9">IF(N130="základná",J130,0)</f>
        <v>0</v>
      </c>
      <c r="BF130" s="105">
        <f t="shared" ref="BF130:BF144" si="10">IF(N130="znížená",J130,0)</f>
        <v>0</v>
      </c>
      <c r="BG130" s="105">
        <f t="shared" ref="BG130:BG144" si="11">IF(N130="zákl. prenesená",J130,0)</f>
        <v>0</v>
      </c>
      <c r="BH130" s="105">
        <f t="shared" ref="BH130:BH144" si="12">IF(N130="zníž. prenesená",J130,0)</f>
        <v>0</v>
      </c>
      <c r="BI130" s="105">
        <f t="shared" ref="BI130:BI144" si="13">IF(N130="nulová",J130,0)</f>
        <v>0</v>
      </c>
      <c r="BJ130" s="18" t="s">
        <v>88</v>
      </c>
      <c r="BK130" s="105">
        <f t="shared" ref="BK130:BK144" si="14">ROUND(I130*H130,2)</f>
        <v>0</v>
      </c>
      <c r="BL130" s="18" t="s">
        <v>278</v>
      </c>
      <c r="BM130" s="183" t="s">
        <v>88</v>
      </c>
    </row>
    <row r="131" spans="1:65" s="2" customFormat="1" ht="16.5" customHeight="1" x14ac:dyDescent="0.15">
      <c r="A131" s="35"/>
      <c r="B131" s="141"/>
      <c r="C131" s="172" t="s">
        <v>88</v>
      </c>
      <c r="D131" s="172" t="s">
        <v>274</v>
      </c>
      <c r="E131" s="173" t="s">
        <v>4095</v>
      </c>
      <c r="F131" s="174" t="s">
        <v>4096</v>
      </c>
      <c r="G131" s="175" t="s">
        <v>302</v>
      </c>
      <c r="H131" s="176">
        <v>1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16.5" customHeight="1" x14ac:dyDescent="0.15">
      <c r="A132" s="35"/>
      <c r="B132" s="141"/>
      <c r="C132" s="172" t="s">
        <v>286</v>
      </c>
      <c r="D132" s="172" t="s">
        <v>274</v>
      </c>
      <c r="E132" s="173" t="s">
        <v>4097</v>
      </c>
      <c r="F132" s="174" t="s">
        <v>4098</v>
      </c>
      <c r="G132" s="175" t="s">
        <v>302</v>
      </c>
      <c r="H132" s="176">
        <v>100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33" customHeight="1" x14ac:dyDescent="0.15">
      <c r="A133" s="35"/>
      <c r="B133" s="141"/>
      <c r="C133" s="172" t="s">
        <v>278</v>
      </c>
      <c r="D133" s="172" t="s">
        <v>274</v>
      </c>
      <c r="E133" s="173" t="s">
        <v>5694</v>
      </c>
      <c r="F133" s="174" t="s">
        <v>5695</v>
      </c>
      <c r="G133" s="175" t="s">
        <v>302</v>
      </c>
      <c r="H133" s="176">
        <v>1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16.5" customHeight="1" x14ac:dyDescent="0.15">
      <c r="A134" s="35"/>
      <c r="B134" s="141"/>
      <c r="C134" s="172" t="s">
        <v>299</v>
      </c>
      <c r="D134" s="172" t="s">
        <v>274</v>
      </c>
      <c r="E134" s="173" t="s">
        <v>4099</v>
      </c>
      <c r="F134" s="174" t="s">
        <v>4100</v>
      </c>
      <c r="G134" s="175" t="s">
        <v>302</v>
      </c>
      <c r="H134" s="176">
        <v>100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16.5" customHeight="1" x14ac:dyDescent="0.15">
      <c r="A135" s="35"/>
      <c r="B135" s="141"/>
      <c r="C135" s="172" t="s">
        <v>304</v>
      </c>
      <c r="D135" s="172" t="s">
        <v>274</v>
      </c>
      <c r="E135" s="173" t="s">
        <v>4101</v>
      </c>
      <c r="F135" s="174" t="s">
        <v>4102</v>
      </c>
      <c r="G135" s="175" t="s">
        <v>302</v>
      </c>
      <c r="H135" s="176">
        <v>36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16.5" customHeight="1" x14ac:dyDescent="0.15">
      <c r="A136" s="35"/>
      <c r="B136" s="141"/>
      <c r="C136" s="172" t="s">
        <v>310</v>
      </c>
      <c r="D136" s="172" t="s">
        <v>274</v>
      </c>
      <c r="E136" s="173" t="s">
        <v>4103</v>
      </c>
      <c r="F136" s="174" t="s">
        <v>4104</v>
      </c>
      <c r="G136" s="175" t="s">
        <v>302</v>
      </c>
      <c r="H136" s="176">
        <v>9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 x14ac:dyDescent="0.15">
      <c r="A137" s="35"/>
      <c r="B137" s="141"/>
      <c r="C137" s="172" t="s">
        <v>316</v>
      </c>
      <c r="D137" s="172" t="s">
        <v>274</v>
      </c>
      <c r="E137" s="173" t="s">
        <v>4105</v>
      </c>
      <c r="F137" s="174" t="s">
        <v>4106</v>
      </c>
      <c r="G137" s="175" t="s">
        <v>302</v>
      </c>
      <c r="H137" s="176">
        <v>7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21.75" customHeight="1" x14ac:dyDescent="0.15">
      <c r="A138" s="35"/>
      <c r="B138" s="141"/>
      <c r="C138" s="172" t="s">
        <v>272</v>
      </c>
      <c r="D138" s="172" t="s">
        <v>274</v>
      </c>
      <c r="E138" s="173" t="s">
        <v>4107</v>
      </c>
      <c r="F138" s="174" t="s">
        <v>4108</v>
      </c>
      <c r="G138" s="175" t="s">
        <v>302</v>
      </c>
      <c r="H138" s="176">
        <v>2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21.75" customHeight="1" x14ac:dyDescent="0.15">
      <c r="A139" s="35"/>
      <c r="B139" s="141"/>
      <c r="C139" s="172" t="s">
        <v>115</v>
      </c>
      <c r="D139" s="172" t="s">
        <v>274</v>
      </c>
      <c r="E139" s="173" t="s">
        <v>4109</v>
      </c>
      <c r="F139" s="174" t="s">
        <v>4110</v>
      </c>
      <c r="G139" s="175" t="s">
        <v>302</v>
      </c>
      <c r="H139" s="176">
        <v>11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 x14ac:dyDescent="0.15">
      <c r="A140" s="35"/>
      <c r="B140" s="141"/>
      <c r="C140" s="172" t="s">
        <v>118</v>
      </c>
      <c r="D140" s="172" t="s">
        <v>274</v>
      </c>
      <c r="E140" s="173" t="s">
        <v>4111</v>
      </c>
      <c r="F140" s="174" t="s">
        <v>4112</v>
      </c>
      <c r="G140" s="175" t="s">
        <v>302</v>
      </c>
      <c r="H140" s="176">
        <v>17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 x14ac:dyDescent="0.15">
      <c r="A141" s="35"/>
      <c r="B141" s="141"/>
      <c r="C141" s="172" t="s">
        <v>121</v>
      </c>
      <c r="D141" s="172" t="s">
        <v>274</v>
      </c>
      <c r="E141" s="173" t="s">
        <v>4113</v>
      </c>
      <c r="F141" s="174" t="s">
        <v>4114</v>
      </c>
      <c r="G141" s="175" t="s">
        <v>302</v>
      </c>
      <c r="H141" s="176">
        <v>17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16.5" customHeight="1" x14ac:dyDescent="0.15">
      <c r="A142" s="35"/>
      <c r="B142" s="141"/>
      <c r="C142" s="172" t="s">
        <v>124</v>
      </c>
      <c r="D142" s="172" t="s">
        <v>274</v>
      </c>
      <c r="E142" s="173" t="s">
        <v>4115</v>
      </c>
      <c r="F142" s="174" t="s">
        <v>4116</v>
      </c>
      <c r="G142" s="175" t="s">
        <v>302</v>
      </c>
      <c r="H142" s="176">
        <v>4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21.75" customHeight="1" x14ac:dyDescent="0.15">
      <c r="A143" s="35"/>
      <c r="B143" s="141"/>
      <c r="C143" s="172" t="s">
        <v>127</v>
      </c>
      <c r="D143" s="172" t="s">
        <v>274</v>
      </c>
      <c r="E143" s="173" t="s">
        <v>4117</v>
      </c>
      <c r="F143" s="174" t="s">
        <v>4118</v>
      </c>
      <c r="G143" s="175" t="s">
        <v>302</v>
      </c>
      <c r="H143" s="176">
        <v>4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2" customFormat="1" ht="16.5" customHeight="1" x14ac:dyDescent="0.15">
      <c r="A144" s="35"/>
      <c r="B144" s="141"/>
      <c r="C144" s="172" t="s">
        <v>154</v>
      </c>
      <c r="D144" s="172" t="s">
        <v>274</v>
      </c>
      <c r="E144" s="173" t="s">
        <v>4119</v>
      </c>
      <c r="F144" s="174" t="s">
        <v>4120</v>
      </c>
      <c r="G144" s="175" t="s">
        <v>302</v>
      </c>
      <c r="H144" s="176">
        <v>184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465</v>
      </c>
    </row>
    <row r="145" spans="1:65" s="12" customFormat="1" ht="25.9" customHeight="1" x14ac:dyDescent="0.15">
      <c r="B145" s="159"/>
      <c r="D145" s="160" t="s">
        <v>74</v>
      </c>
      <c r="E145" s="161" t="s">
        <v>2869</v>
      </c>
      <c r="F145" s="161" t="s">
        <v>3996</v>
      </c>
      <c r="I145" s="162"/>
      <c r="J145" s="163">
        <f>BK145</f>
        <v>0</v>
      </c>
      <c r="L145" s="159"/>
      <c r="M145" s="164"/>
      <c r="N145" s="165"/>
      <c r="O145" s="165"/>
      <c r="P145" s="166">
        <f>SUM(P146:P156)</f>
        <v>0</v>
      </c>
      <c r="Q145" s="165"/>
      <c r="R145" s="166">
        <f>SUM(R146:R156)</f>
        <v>0</v>
      </c>
      <c r="S145" s="165"/>
      <c r="T145" s="167">
        <f>SUM(T146:T156)</f>
        <v>0</v>
      </c>
      <c r="AR145" s="160" t="s">
        <v>82</v>
      </c>
      <c r="AT145" s="168" t="s">
        <v>74</v>
      </c>
      <c r="AU145" s="168" t="s">
        <v>75</v>
      </c>
      <c r="AY145" s="160" t="s">
        <v>271</v>
      </c>
      <c r="BK145" s="169">
        <f>SUM(BK146:BK156)</f>
        <v>0</v>
      </c>
    </row>
    <row r="146" spans="1:65" s="2" customFormat="1" ht="21.75" customHeight="1" x14ac:dyDescent="0.15">
      <c r="A146" s="35"/>
      <c r="B146" s="141"/>
      <c r="C146" s="172" t="s">
        <v>367</v>
      </c>
      <c r="D146" s="172" t="s">
        <v>274</v>
      </c>
      <c r="E146" s="173" t="s">
        <v>4121</v>
      </c>
      <c r="F146" s="174" t="s">
        <v>4122</v>
      </c>
      <c r="G146" s="175" t="s">
        <v>319</v>
      </c>
      <c r="H146" s="176">
        <v>1000</v>
      </c>
      <c r="I146" s="177"/>
      <c r="J146" s="176">
        <f t="shared" ref="J146:J156" si="15">ROUND(I146*H146,2)</f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ref="P146:P156" si="16">O146*H146</f>
        <v>0</v>
      </c>
      <c r="Q146" s="181">
        <v>0</v>
      </c>
      <c r="R146" s="181">
        <f t="shared" ref="R146:R156" si="17">Q146*H146</f>
        <v>0</v>
      </c>
      <c r="S146" s="181">
        <v>0</v>
      </c>
      <c r="T146" s="182">
        <f t="shared" ref="T146:T156" si="18"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ref="BE146:BE156" si="19">IF(N146="základná",J146,0)</f>
        <v>0</v>
      </c>
      <c r="BF146" s="105">
        <f t="shared" ref="BF146:BF156" si="20">IF(N146="znížená",J146,0)</f>
        <v>0</v>
      </c>
      <c r="BG146" s="105">
        <f t="shared" ref="BG146:BG156" si="21">IF(N146="zákl. prenesená",J146,0)</f>
        <v>0</v>
      </c>
      <c r="BH146" s="105">
        <f t="shared" ref="BH146:BH156" si="22">IF(N146="zníž. prenesená",J146,0)</f>
        <v>0</v>
      </c>
      <c r="BI146" s="105">
        <f t="shared" ref="BI146:BI156" si="23">IF(N146="nulová",J146,0)</f>
        <v>0</v>
      </c>
      <c r="BJ146" s="18" t="s">
        <v>88</v>
      </c>
      <c r="BK146" s="105">
        <f t="shared" ref="BK146:BK156" si="24">ROUND(I146*H146,2)</f>
        <v>0</v>
      </c>
      <c r="BL146" s="18" t="s">
        <v>278</v>
      </c>
      <c r="BM146" s="183" t="s">
        <v>478</v>
      </c>
    </row>
    <row r="147" spans="1:65" s="2" customFormat="1" ht="21.75" customHeight="1" x14ac:dyDescent="0.15">
      <c r="A147" s="35"/>
      <c r="B147" s="141"/>
      <c r="C147" s="172" t="s">
        <v>374</v>
      </c>
      <c r="D147" s="172" t="s">
        <v>274</v>
      </c>
      <c r="E147" s="173" t="s">
        <v>4123</v>
      </c>
      <c r="F147" s="174" t="s">
        <v>4122</v>
      </c>
      <c r="G147" s="175" t="s">
        <v>319</v>
      </c>
      <c r="H147" s="176">
        <v>40</v>
      </c>
      <c r="I147" s="177"/>
      <c r="J147" s="176">
        <f t="shared" si="1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16"/>
        <v>0</v>
      </c>
      <c r="Q147" s="181">
        <v>0</v>
      </c>
      <c r="R147" s="181">
        <f t="shared" si="17"/>
        <v>0</v>
      </c>
      <c r="S147" s="181">
        <v>0</v>
      </c>
      <c r="T147" s="182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278</v>
      </c>
      <c r="BM147" s="183" t="s">
        <v>488</v>
      </c>
    </row>
    <row r="148" spans="1:65" s="2" customFormat="1" ht="21.75" customHeight="1" x14ac:dyDescent="0.15">
      <c r="A148" s="35"/>
      <c r="B148" s="141"/>
      <c r="C148" s="172" t="s">
        <v>379</v>
      </c>
      <c r="D148" s="172" t="s">
        <v>274</v>
      </c>
      <c r="E148" s="173" t="s">
        <v>4124</v>
      </c>
      <c r="F148" s="174" t="s">
        <v>4122</v>
      </c>
      <c r="G148" s="175" t="s">
        <v>319</v>
      </c>
      <c r="H148" s="176">
        <v>300</v>
      </c>
      <c r="I148" s="177"/>
      <c r="J148" s="176">
        <f t="shared" si="1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16"/>
        <v>0</v>
      </c>
      <c r="Q148" s="181">
        <v>0</v>
      </c>
      <c r="R148" s="181">
        <f t="shared" si="17"/>
        <v>0</v>
      </c>
      <c r="S148" s="181">
        <v>0</v>
      </c>
      <c r="T148" s="182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278</v>
      </c>
      <c r="BM148" s="183" t="s">
        <v>500</v>
      </c>
    </row>
    <row r="149" spans="1:65" s="2" customFormat="1" ht="16.5" customHeight="1" x14ac:dyDescent="0.15">
      <c r="A149" s="35"/>
      <c r="B149" s="141"/>
      <c r="C149" s="172" t="s">
        <v>384</v>
      </c>
      <c r="D149" s="172" t="s">
        <v>274</v>
      </c>
      <c r="E149" s="173" t="s">
        <v>4021</v>
      </c>
      <c r="F149" s="174" t="s">
        <v>4022</v>
      </c>
      <c r="G149" s="175" t="s">
        <v>302</v>
      </c>
      <c r="H149" s="176">
        <v>134</v>
      </c>
      <c r="I149" s="177"/>
      <c r="J149" s="176">
        <f t="shared" si="1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16"/>
        <v>0</v>
      </c>
      <c r="Q149" s="181">
        <v>0</v>
      </c>
      <c r="R149" s="181">
        <f t="shared" si="17"/>
        <v>0</v>
      </c>
      <c r="S149" s="181">
        <v>0</v>
      </c>
      <c r="T149" s="182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278</v>
      </c>
      <c r="BM149" s="183" t="s">
        <v>514</v>
      </c>
    </row>
    <row r="150" spans="1:65" s="2" customFormat="1" ht="33" customHeight="1" x14ac:dyDescent="0.15">
      <c r="A150" s="35"/>
      <c r="B150" s="141"/>
      <c r="C150" s="172" t="s">
        <v>7</v>
      </c>
      <c r="D150" s="172" t="s">
        <v>274</v>
      </c>
      <c r="E150" s="173" t="s">
        <v>4125</v>
      </c>
      <c r="F150" s="174" t="s">
        <v>4126</v>
      </c>
      <c r="G150" s="175" t="s">
        <v>302</v>
      </c>
      <c r="H150" s="176">
        <v>4400</v>
      </c>
      <c r="I150" s="177"/>
      <c r="J150" s="176">
        <f t="shared" si="1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16"/>
        <v>0</v>
      </c>
      <c r="Q150" s="181">
        <v>0</v>
      </c>
      <c r="R150" s="181">
        <f t="shared" si="17"/>
        <v>0</v>
      </c>
      <c r="S150" s="181">
        <v>0</v>
      </c>
      <c r="T150" s="182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528</v>
      </c>
    </row>
    <row r="151" spans="1:65" s="2" customFormat="1" ht="33" customHeight="1" x14ac:dyDescent="0.15">
      <c r="A151" s="35"/>
      <c r="B151" s="141"/>
      <c r="C151" s="172" t="s">
        <v>409</v>
      </c>
      <c r="D151" s="172" t="s">
        <v>274</v>
      </c>
      <c r="E151" s="173" t="s">
        <v>5696</v>
      </c>
      <c r="F151" s="174" t="s">
        <v>4028</v>
      </c>
      <c r="G151" s="175" t="s">
        <v>2862</v>
      </c>
      <c r="H151" s="176">
        <v>1</v>
      </c>
      <c r="I151" s="177"/>
      <c r="J151" s="176">
        <f t="shared" si="1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16"/>
        <v>0</v>
      </c>
      <c r="Q151" s="181">
        <v>0</v>
      </c>
      <c r="R151" s="181">
        <f t="shared" si="17"/>
        <v>0</v>
      </c>
      <c r="S151" s="181">
        <v>0</v>
      </c>
      <c r="T151" s="182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278</v>
      </c>
      <c r="BM151" s="183" t="s">
        <v>542</v>
      </c>
    </row>
    <row r="152" spans="1:65" s="2" customFormat="1" ht="16.5" customHeight="1" x14ac:dyDescent="0.15">
      <c r="A152" s="35"/>
      <c r="B152" s="141"/>
      <c r="C152" s="172" t="s">
        <v>414</v>
      </c>
      <c r="D152" s="172" t="s">
        <v>274</v>
      </c>
      <c r="E152" s="173" t="s">
        <v>4128</v>
      </c>
      <c r="F152" s="174" t="s">
        <v>4030</v>
      </c>
      <c r="G152" s="175" t="s">
        <v>302</v>
      </c>
      <c r="H152" s="176">
        <v>4</v>
      </c>
      <c r="I152" s="177"/>
      <c r="J152" s="176">
        <f t="shared" si="1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16"/>
        <v>0</v>
      </c>
      <c r="Q152" s="181">
        <v>0</v>
      </c>
      <c r="R152" s="181">
        <f t="shared" si="17"/>
        <v>0</v>
      </c>
      <c r="S152" s="181">
        <v>0</v>
      </c>
      <c r="T152" s="182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278</v>
      </c>
      <c r="BM152" s="183" t="s">
        <v>555</v>
      </c>
    </row>
    <row r="153" spans="1:65" s="2" customFormat="1" ht="16.5" customHeight="1" x14ac:dyDescent="0.15">
      <c r="A153" s="35"/>
      <c r="B153" s="141"/>
      <c r="C153" s="172" t="s">
        <v>419</v>
      </c>
      <c r="D153" s="172" t="s">
        <v>274</v>
      </c>
      <c r="E153" s="173" t="s">
        <v>4129</v>
      </c>
      <c r="F153" s="174" t="s">
        <v>4032</v>
      </c>
      <c r="G153" s="175" t="s">
        <v>2862</v>
      </c>
      <c r="H153" s="176">
        <v>1</v>
      </c>
      <c r="I153" s="177"/>
      <c r="J153" s="176">
        <f t="shared" si="1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16"/>
        <v>0</v>
      </c>
      <c r="Q153" s="181">
        <v>0</v>
      </c>
      <c r="R153" s="181">
        <f t="shared" si="17"/>
        <v>0</v>
      </c>
      <c r="S153" s="181">
        <v>0</v>
      </c>
      <c r="T153" s="182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278</v>
      </c>
      <c r="BM153" s="183" t="s">
        <v>1128</v>
      </c>
    </row>
    <row r="154" spans="1:65" s="2" customFormat="1" ht="16.5" customHeight="1" x14ac:dyDescent="0.15">
      <c r="A154" s="35"/>
      <c r="B154" s="141"/>
      <c r="C154" s="172" t="s">
        <v>424</v>
      </c>
      <c r="D154" s="172" t="s">
        <v>274</v>
      </c>
      <c r="E154" s="173" t="s">
        <v>4033</v>
      </c>
      <c r="F154" s="174" t="s">
        <v>4034</v>
      </c>
      <c r="G154" s="175" t="s">
        <v>319</v>
      </c>
      <c r="H154" s="176">
        <v>1290</v>
      </c>
      <c r="I154" s="177"/>
      <c r="J154" s="176">
        <f t="shared" si="1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16"/>
        <v>0</v>
      </c>
      <c r="Q154" s="181">
        <v>0</v>
      </c>
      <c r="R154" s="181">
        <f t="shared" si="17"/>
        <v>0</v>
      </c>
      <c r="S154" s="181">
        <v>0</v>
      </c>
      <c r="T154" s="182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278</v>
      </c>
      <c r="BM154" s="183" t="s">
        <v>1144</v>
      </c>
    </row>
    <row r="155" spans="1:65" s="2" customFormat="1" ht="21.75" customHeight="1" x14ac:dyDescent="0.15">
      <c r="A155" s="35"/>
      <c r="B155" s="141"/>
      <c r="C155" s="172" t="s">
        <v>428</v>
      </c>
      <c r="D155" s="172" t="s">
        <v>274</v>
      </c>
      <c r="E155" s="173" t="s">
        <v>4130</v>
      </c>
      <c r="F155" s="174" t="s">
        <v>4131</v>
      </c>
      <c r="G155" s="175" t="s">
        <v>319</v>
      </c>
      <c r="H155" s="176">
        <v>100</v>
      </c>
      <c r="I155" s="177"/>
      <c r="J155" s="176">
        <f t="shared" si="1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16"/>
        <v>0</v>
      </c>
      <c r="Q155" s="181">
        <v>0</v>
      </c>
      <c r="R155" s="181">
        <f t="shared" si="17"/>
        <v>0</v>
      </c>
      <c r="S155" s="181">
        <v>0</v>
      </c>
      <c r="T155" s="182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278</v>
      </c>
      <c r="BM155" s="183" t="s">
        <v>1158</v>
      </c>
    </row>
    <row r="156" spans="1:65" s="2" customFormat="1" ht="16.5" customHeight="1" x14ac:dyDescent="0.15">
      <c r="A156" s="35"/>
      <c r="B156" s="141"/>
      <c r="C156" s="172" t="s">
        <v>433</v>
      </c>
      <c r="D156" s="172" t="s">
        <v>274</v>
      </c>
      <c r="E156" s="173" t="s">
        <v>4132</v>
      </c>
      <c r="F156" s="174" t="s">
        <v>4133</v>
      </c>
      <c r="G156" s="175" t="s">
        <v>302</v>
      </c>
      <c r="H156" s="176">
        <v>50</v>
      </c>
      <c r="I156" s="177"/>
      <c r="J156" s="176">
        <f t="shared" si="1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16"/>
        <v>0</v>
      </c>
      <c r="Q156" s="181">
        <v>0</v>
      </c>
      <c r="R156" s="181">
        <f t="shared" si="17"/>
        <v>0</v>
      </c>
      <c r="S156" s="181">
        <v>0</v>
      </c>
      <c r="T156" s="182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278</v>
      </c>
      <c r="BM156" s="183" t="s">
        <v>1172</v>
      </c>
    </row>
    <row r="157" spans="1:65" s="12" customFormat="1" ht="25.9" customHeight="1" x14ac:dyDescent="0.15">
      <c r="B157" s="159"/>
      <c r="D157" s="160" t="s">
        <v>74</v>
      </c>
      <c r="E157" s="161" t="s">
        <v>2883</v>
      </c>
      <c r="F157" s="161" t="s">
        <v>4039</v>
      </c>
      <c r="I157" s="162"/>
      <c r="J157" s="163">
        <f>BK157</f>
        <v>0</v>
      </c>
      <c r="L157" s="159"/>
      <c r="M157" s="164"/>
      <c r="N157" s="165"/>
      <c r="O157" s="165"/>
      <c r="P157" s="166">
        <f>SUM(P158:P172)</f>
        <v>0</v>
      </c>
      <c r="Q157" s="165"/>
      <c r="R157" s="166">
        <f>SUM(R158:R172)</f>
        <v>0</v>
      </c>
      <c r="S157" s="165"/>
      <c r="T157" s="167">
        <f>SUM(T158:T172)</f>
        <v>0</v>
      </c>
      <c r="AR157" s="160" t="s">
        <v>82</v>
      </c>
      <c r="AT157" s="168" t="s">
        <v>74</v>
      </c>
      <c r="AU157" s="168" t="s">
        <v>75</v>
      </c>
      <c r="AY157" s="160" t="s">
        <v>271</v>
      </c>
      <c r="BK157" s="169">
        <f>SUM(BK158:BK172)</f>
        <v>0</v>
      </c>
    </row>
    <row r="158" spans="1:65" s="2" customFormat="1" ht="16.5" customHeight="1" x14ac:dyDescent="0.15">
      <c r="A158" s="35"/>
      <c r="B158" s="141"/>
      <c r="C158" s="172" t="s">
        <v>437</v>
      </c>
      <c r="D158" s="172" t="s">
        <v>274</v>
      </c>
      <c r="E158" s="173" t="s">
        <v>4134</v>
      </c>
      <c r="F158" s="174" t="s">
        <v>4041</v>
      </c>
      <c r="G158" s="175" t="s">
        <v>2862</v>
      </c>
      <c r="H158" s="176">
        <v>1</v>
      </c>
      <c r="I158" s="177"/>
      <c r="J158" s="176">
        <f t="shared" ref="J158:J172" si="25">ROUND(I158*H158,2)</f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ref="P158:P172" si="26">O158*H158</f>
        <v>0</v>
      </c>
      <c r="Q158" s="181">
        <v>0</v>
      </c>
      <c r="R158" s="181">
        <f t="shared" ref="R158:R172" si="27">Q158*H158</f>
        <v>0</v>
      </c>
      <c r="S158" s="181">
        <v>0</v>
      </c>
      <c r="T158" s="182">
        <f t="shared" ref="T158:T172" si="28"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82</v>
      </c>
      <c r="AY158" s="18" t="s">
        <v>271</v>
      </c>
      <c r="BE158" s="105">
        <f t="shared" ref="BE158:BE172" si="29">IF(N158="základná",J158,0)</f>
        <v>0</v>
      </c>
      <c r="BF158" s="105">
        <f t="shared" ref="BF158:BF172" si="30">IF(N158="znížená",J158,0)</f>
        <v>0</v>
      </c>
      <c r="BG158" s="105">
        <f t="shared" ref="BG158:BG172" si="31">IF(N158="zákl. prenesená",J158,0)</f>
        <v>0</v>
      </c>
      <c r="BH158" s="105">
        <f t="shared" ref="BH158:BH172" si="32">IF(N158="zníž. prenesená",J158,0)</f>
        <v>0</v>
      </c>
      <c r="BI158" s="105">
        <f t="shared" ref="BI158:BI172" si="33">IF(N158="nulová",J158,0)</f>
        <v>0</v>
      </c>
      <c r="BJ158" s="18" t="s">
        <v>88</v>
      </c>
      <c r="BK158" s="105">
        <f t="shared" ref="BK158:BK172" si="34">ROUND(I158*H158,2)</f>
        <v>0</v>
      </c>
      <c r="BL158" s="18" t="s">
        <v>278</v>
      </c>
      <c r="BM158" s="183" t="s">
        <v>1189</v>
      </c>
    </row>
    <row r="159" spans="1:65" s="2" customFormat="1" ht="33" customHeight="1" x14ac:dyDescent="0.15">
      <c r="A159" s="35"/>
      <c r="B159" s="141"/>
      <c r="C159" s="172" t="s">
        <v>441</v>
      </c>
      <c r="D159" s="172" t="s">
        <v>274</v>
      </c>
      <c r="E159" s="173" t="s">
        <v>5697</v>
      </c>
      <c r="F159" s="174" t="s">
        <v>4043</v>
      </c>
      <c r="G159" s="175" t="s">
        <v>2862</v>
      </c>
      <c r="H159" s="176">
        <v>1</v>
      </c>
      <c r="I159" s="177"/>
      <c r="J159" s="176">
        <f t="shared" si="2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26"/>
        <v>0</v>
      </c>
      <c r="Q159" s="181">
        <v>0</v>
      </c>
      <c r="R159" s="181">
        <f t="shared" si="27"/>
        <v>0</v>
      </c>
      <c r="S159" s="181">
        <v>0</v>
      </c>
      <c r="T159" s="182">
        <f t="shared" si="2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82</v>
      </c>
      <c r="AY159" s="18" t="s">
        <v>271</v>
      </c>
      <c r="BE159" s="105">
        <f t="shared" si="29"/>
        <v>0</v>
      </c>
      <c r="BF159" s="105">
        <f t="shared" si="30"/>
        <v>0</v>
      </c>
      <c r="BG159" s="105">
        <f t="shared" si="31"/>
        <v>0</v>
      </c>
      <c r="BH159" s="105">
        <f t="shared" si="32"/>
        <v>0</v>
      </c>
      <c r="BI159" s="105">
        <f t="shared" si="33"/>
        <v>0</v>
      </c>
      <c r="BJ159" s="18" t="s">
        <v>88</v>
      </c>
      <c r="BK159" s="105">
        <f t="shared" si="34"/>
        <v>0</v>
      </c>
      <c r="BL159" s="18" t="s">
        <v>278</v>
      </c>
      <c r="BM159" s="183" t="s">
        <v>1204</v>
      </c>
    </row>
    <row r="160" spans="1:65" s="2" customFormat="1" ht="16.5" customHeight="1" x14ac:dyDescent="0.15">
      <c r="A160" s="35"/>
      <c r="B160" s="141"/>
      <c r="C160" s="172" t="s">
        <v>458</v>
      </c>
      <c r="D160" s="172" t="s">
        <v>274</v>
      </c>
      <c r="E160" s="173" t="s">
        <v>5698</v>
      </c>
      <c r="F160" s="174" t="s">
        <v>4045</v>
      </c>
      <c r="G160" s="175" t="s">
        <v>2862</v>
      </c>
      <c r="H160" s="176">
        <v>1</v>
      </c>
      <c r="I160" s="177"/>
      <c r="J160" s="176">
        <f t="shared" si="2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26"/>
        <v>0</v>
      </c>
      <c r="Q160" s="181">
        <v>0</v>
      </c>
      <c r="R160" s="181">
        <f t="shared" si="27"/>
        <v>0</v>
      </c>
      <c r="S160" s="181">
        <v>0</v>
      </c>
      <c r="T160" s="182">
        <f t="shared" si="2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82</v>
      </c>
      <c r="AY160" s="18" t="s">
        <v>271</v>
      </c>
      <c r="BE160" s="105">
        <f t="shared" si="29"/>
        <v>0</v>
      </c>
      <c r="BF160" s="105">
        <f t="shared" si="30"/>
        <v>0</v>
      </c>
      <c r="BG160" s="105">
        <f t="shared" si="31"/>
        <v>0</v>
      </c>
      <c r="BH160" s="105">
        <f t="shared" si="32"/>
        <v>0</v>
      </c>
      <c r="BI160" s="105">
        <f t="shared" si="33"/>
        <v>0</v>
      </c>
      <c r="BJ160" s="18" t="s">
        <v>88</v>
      </c>
      <c r="BK160" s="105">
        <f t="shared" si="34"/>
        <v>0</v>
      </c>
      <c r="BL160" s="18" t="s">
        <v>278</v>
      </c>
      <c r="BM160" s="183" t="s">
        <v>1216</v>
      </c>
    </row>
    <row r="161" spans="1:65" s="2" customFormat="1" ht="16.5" customHeight="1" x14ac:dyDescent="0.15">
      <c r="A161" s="35"/>
      <c r="B161" s="141"/>
      <c r="C161" s="172" t="s">
        <v>465</v>
      </c>
      <c r="D161" s="172" t="s">
        <v>274</v>
      </c>
      <c r="E161" s="173" t="s">
        <v>4137</v>
      </c>
      <c r="F161" s="174" t="s">
        <v>4047</v>
      </c>
      <c r="G161" s="175" t="s">
        <v>2862</v>
      </c>
      <c r="H161" s="176">
        <v>1</v>
      </c>
      <c r="I161" s="177"/>
      <c r="J161" s="176">
        <f t="shared" si="2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26"/>
        <v>0</v>
      </c>
      <c r="Q161" s="181">
        <v>0</v>
      </c>
      <c r="R161" s="181">
        <f t="shared" si="27"/>
        <v>0</v>
      </c>
      <c r="S161" s="181">
        <v>0</v>
      </c>
      <c r="T161" s="182">
        <f t="shared" si="2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 t="shared" si="29"/>
        <v>0</v>
      </c>
      <c r="BF161" s="105">
        <f t="shared" si="30"/>
        <v>0</v>
      </c>
      <c r="BG161" s="105">
        <f t="shared" si="31"/>
        <v>0</v>
      </c>
      <c r="BH161" s="105">
        <f t="shared" si="32"/>
        <v>0</v>
      </c>
      <c r="BI161" s="105">
        <f t="shared" si="33"/>
        <v>0</v>
      </c>
      <c r="BJ161" s="18" t="s">
        <v>88</v>
      </c>
      <c r="BK161" s="105">
        <f t="shared" si="34"/>
        <v>0</v>
      </c>
      <c r="BL161" s="18" t="s">
        <v>278</v>
      </c>
      <c r="BM161" s="183" t="s">
        <v>1228</v>
      </c>
    </row>
    <row r="162" spans="1:65" s="2" customFormat="1" ht="16.5" customHeight="1" x14ac:dyDescent="0.15">
      <c r="A162" s="35"/>
      <c r="B162" s="141"/>
      <c r="C162" s="172" t="s">
        <v>473</v>
      </c>
      <c r="D162" s="172" t="s">
        <v>274</v>
      </c>
      <c r="E162" s="173" t="s">
        <v>4138</v>
      </c>
      <c r="F162" s="174" t="s">
        <v>4139</v>
      </c>
      <c r="G162" s="175" t="s">
        <v>2862</v>
      </c>
      <c r="H162" s="176">
        <v>1</v>
      </c>
      <c r="I162" s="177"/>
      <c r="J162" s="176">
        <f t="shared" si="2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26"/>
        <v>0</v>
      </c>
      <c r="Q162" s="181">
        <v>0</v>
      </c>
      <c r="R162" s="181">
        <f t="shared" si="27"/>
        <v>0</v>
      </c>
      <c r="S162" s="181">
        <v>0</v>
      </c>
      <c r="T162" s="182">
        <f t="shared" si="2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82</v>
      </c>
      <c r="AY162" s="18" t="s">
        <v>271</v>
      </c>
      <c r="BE162" s="105">
        <f t="shared" si="29"/>
        <v>0</v>
      </c>
      <c r="BF162" s="105">
        <f t="shared" si="30"/>
        <v>0</v>
      </c>
      <c r="BG162" s="105">
        <f t="shared" si="31"/>
        <v>0</v>
      </c>
      <c r="BH162" s="105">
        <f t="shared" si="32"/>
        <v>0</v>
      </c>
      <c r="BI162" s="105">
        <f t="shared" si="33"/>
        <v>0</v>
      </c>
      <c r="BJ162" s="18" t="s">
        <v>88</v>
      </c>
      <c r="BK162" s="105">
        <f t="shared" si="34"/>
        <v>0</v>
      </c>
      <c r="BL162" s="18" t="s">
        <v>278</v>
      </c>
      <c r="BM162" s="183" t="s">
        <v>1238</v>
      </c>
    </row>
    <row r="163" spans="1:65" s="2" customFormat="1" ht="16.5" customHeight="1" x14ac:dyDescent="0.15">
      <c r="A163" s="35"/>
      <c r="B163" s="141"/>
      <c r="C163" s="172" t="s">
        <v>478</v>
      </c>
      <c r="D163" s="172" t="s">
        <v>274</v>
      </c>
      <c r="E163" s="173" t="s">
        <v>4140</v>
      </c>
      <c r="F163" s="174" t="s">
        <v>4049</v>
      </c>
      <c r="G163" s="175" t="s">
        <v>2862</v>
      </c>
      <c r="H163" s="176">
        <v>1</v>
      </c>
      <c r="I163" s="177"/>
      <c r="J163" s="176">
        <f t="shared" si="2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26"/>
        <v>0</v>
      </c>
      <c r="Q163" s="181">
        <v>0</v>
      </c>
      <c r="R163" s="181">
        <f t="shared" si="27"/>
        <v>0</v>
      </c>
      <c r="S163" s="181">
        <v>0</v>
      </c>
      <c r="T163" s="182">
        <f t="shared" si="2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 t="shared" si="29"/>
        <v>0</v>
      </c>
      <c r="BF163" s="105">
        <f t="shared" si="30"/>
        <v>0</v>
      </c>
      <c r="BG163" s="105">
        <f t="shared" si="31"/>
        <v>0</v>
      </c>
      <c r="BH163" s="105">
        <f t="shared" si="32"/>
        <v>0</v>
      </c>
      <c r="BI163" s="105">
        <f t="shared" si="33"/>
        <v>0</v>
      </c>
      <c r="BJ163" s="18" t="s">
        <v>88</v>
      </c>
      <c r="BK163" s="105">
        <f t="shared" si="34"/>
        <v>0</v>
      </c>
      <c r="BL163" s="18" t="s">
        <v>278</v>
      </c>
      <c r="BM163" s="183" t="s">
        <v>1247</v>
      </c>
    </row>
    <row r="164" spans="1:65" s="2" customFormat="1" ht="16.5" customHeight="1" x14ac:dyDescent="0.15">
      <c r="A164" s="35"/>
      <c r="B164" s="141"/>
      <c r="C164" s="172" t="s">
        <v>482</v>
      </c>
      <c r="D164" s="172" t="s">
        <v>274</v>
      </c>
      <c r="E164" s="173" t="s">
        <v>4141</v>
      </c>
      <c r="F164" s="174" t="s">
        <v>4082</v>
      </c>
      <c r="G164" s="175" t="s">
        <v>2862</v>
      </c>
      <c r="H164" s="176">
        <v>1</v>
      </c>
      <c r="I164" s="177"/>
      <c r="J164" s="176">
        <f t="shared" si="2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26"/>
        <v>0</v>
      </c>
      <c r="Q164" s="181">
        <v>0</v>
      </c>
      <c r="R164" s="181">
        <f t="shared" si="27"/>
        <v>0</v>
      </c>
      <c r="S164" s="181">
        <v>0</v>
      </c>
      <c r="T164" s="182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88</v>
      </c>
      <c r="BK164" s="105">
        <f t="shared" si="34"/>
        <v>0</v>
      </c>
      <c r="BL164" s="18" t="s">
        <v>278</v>
      </c>
      <c r="BM164" s="183" t="s">
        <v>1257</v>
      </c>
    </row>
    <row r="165" spans="1:65" s="2" customFormat="1" ht="16.5" customHeight="1" x14ac:dyDescent="0.15">
      <c r="A165" s="35"/>
      <c r="B165" s="141"/>
      <c r="C165" s="172" t="s">
        <v>488</v>
      </c>
      <c r="D165" s="172" t="s">
        <v>274</v>
      </c>
      <c r="E165" s="173" t="s">
        <v>4142</v>
      </c>
      <c r="F165" s="174" t="s">
        <v>4051</v>
      </c>
      <c r="G165" s="175" t="s">
        <v>2862</v>
      </c>
      <c r="H165" s="176">
        <v>1</v>
      </c>
      <c r="I165" s="177"/>
      <c r="J165" s="176">
        <f t="shared" si="2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26"/>
        <v>0</v>
      </c>
      <c r="Q165" s="181">
        <v>0</v>
      </c>
      <c r="R165" s="181">
        <f t="shared" si="27"/>
        <v>0</v>
      </c>
      <c r="S165" s="181">
        <v>0</v>
      </c>
      <c r="T165" s="182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82</v>
      </c>
      <c r="AY165" s="18" t="s">
        <v>271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88</v>
      </c>
      <c r="BK165" s="105">
        <f t="shared" si="34"/>
        <v>0</v>
      </c>
      <c r="BL165" s="18" t="s">
        <v>278</v>
      </c>
      <c r="BM165" s="183" t="s">
        <v>1276</v>
      </c>
    </row>
    <row r="166" spans="1:65" s="2" customFormat="1" ht="16.5" customHeight="1" x14ac:dyDescent="0.15">
      <c r="A166" s="35"/>
      <c r="B166" s="141"/>
      <c r="C166" s="172" t="s">
        <v>496</v>
      </c>
      <c r="D166" s="172" t="s">
        <v>274</v>
      </c>
      <c r="E166" s="173" t="s">
        <v>4143</v>
      </c>
      <c r="F166" s="174" t="s">
        <v>4053</v>
      </c>
      <c r="G166" s="175" t="s">
        <v>2862</v>
      </c>
      <c r="H166" s="176">
        <v>1</v>
      </c>
      <c r="I166" s="177"/>
      <c r="J166" s="176">
        <f t="shared" si="2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26"/>
        <v>0</v>
      </c>
      <c r="Q166" s="181">
        <v>0</v>
      </c>
      <c r="R166" s="181">
        <f t="shared" si="27"/>
        <v>0</v>
      </c>
      <c r="S166" s="181">
        <v>0</v>
      </c>
      <c r="T166" s="182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88</v>
      </c>
      <c r="BK166" s="105">
        <f t="shared" si="34"/>
        <v>0</v>
      </c>
      <c r="BL166" s="18" t="s">
        <v>278</v>
      </c>
      <c r="BM166" s="183" t="s">
        <v>1285</v>
      </c>
    </row>
    <row r="167" spans="1:65" s="2" customFormat="1" ht="16.5" customHeight="1" x14ac:dyDescent="0.15">
      <c r="A167" s="35"/>
      <c r="B167" s="141"/>
      <c r="C167" s="172" t="s">
        <v>500</v>
      </c>
      <c r="D167" s="172" t="s">
        <v>274</v>
      </c>
      <c r="E167" s="173" t="s">
        <v>4144</v>
      </c>
      <c r="F167" s="174" t="s">
        <v>4055</v>
      </c>
      <c r="G167" s="175" t="s">
        <v>2862</v>
      </c>
      <c r="H167" s="176">
        <v>1</v>
      </c>
      <c r="I167" s="177"/>
      <c r="J167" s="176">
        <f t="shared" si="2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26"/>
        <v>0</v>
      </c>
      <c r="Q167" s="181">
        <v>0</v>
      </c>
      <c r="R167" s="181">
        <f t="shared" si="27"/>
        <v>0</v>
      </c>
      <c r="S167" s="181">
        <v>0</v>
      </c>
      <c r="T167" s="182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88</v>
      </c>
      <c r="BK167" s="105">
        <f t="shared" si="34"/>
        <v>0</v>
      </c>
      <c r="BL167" s="18" t="s">
        <v>278</v>
      </c>
      <c r="BM167" s="183" t="s">
        <v>1296</v>
      </c>
    </row>
    <row r="168" spans="1:65" s="2" customFormat="1" ht="16.5" customHeight="1" x14ac:dyDescent="0.15">
      <c r="A168" s="35"/>
      <c r="B168" s="141"/>
      <c r="C168" s="172" t="s">
        <v>507</v>
      </c>
      <c r="D168" s="172" t="s">
        <v>274</v>
      </c>
      <c r="E168" s="173" t="s">
        <v>4145</v>
      </c>
      <c r="F168" s="174" t="s">
        <v>4057</v>
      </c>
      <c r="G168" s="175" t="s">
        <v>2862</v>
      </c>
      <c r="H168" s="176">
        <v>1</v>
      </c>
      <c r="I168" s="177"/>
      <c r="J168" s="176">
        <f t="shared" si="2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26"/>
        <v>0</v>
      </c>
      <c r="Q168" s="181">
        <v>0</v>
      </c>
      <c r="R168" s="181">
        <f t="shared" si="27"/>
        <v>0</v>
      </c>
      <c r="S168" s="181">
        <v>0</v>
      </c>
      <c r="T168" s="182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88</v>
      </c>
      <c r="BK168" s="105">
        <f t="shared" si="34"/>
        <v>0</v>
      </c>
      <c r="BL168" s="18" t="s">
        <v>278</v>
      </c>
      <c r="BM168" s="183" t="s">
        <v>1302</v>
      </c>
    </row>
    <row r="169" spans="1:65" s="2" customFormat="1" ht="16.5" customHeight="1" x14ac:dyDescent="0.15">
      <c r="A169" s="35"/>
      <c r="B169" s="141"/>
      <c r="C169" s="172" t="s">
        <v>514</v>
      </c>
      <c r="D169" s="172" t="s">
        <v>274</v>
      </c>
      <c r="E169" s="173" t="s">
        <v>4146</v>
      </c>
      <c r="F169" s="174" t="s">
        <v>4059</v>
      </c>
      <c r="G169" s="175" t="s">
        <v>2862</v>
      </c>
      <c r="H169" s="176">
        <v>1</v>
      </c>
      <c r="I169" s="177"/>
      <c r="J169" s="176">
        <f t="shared" si="2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26"/>
        <v>0</v>
      </c>
      <c r="Q169" s="181">
        <v>0</v>
      </c>
      <c r="R169" s="181">
        <f t="shared" si="27"/>
        <v>0</v>
      </c>
      <c r="S169" s="181">
        <v>0</v>
      </c>
      <c r="T169" s="182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88</v>
      </c>
      <c r="BK169" s="105">
        <f t="shared" si="34"/>
        <v>0</v>
      </c>
      <c r="BL169" s="18" t="s">
        <v>278</v>
      </c>
      <c r="BM169" s="183" t="s">
        <v>1312</v>
      </c>
    </row>
    <row r="170" spans="1:65" s="2" customFormat="1" ht="16.5" customHeight="1" x14ac:dyDescent="0.15">
      <c r="A170" s="35"/>
      <c r="B170" s="141"/>
      <c r="C170" s="172" t="s">
        <v>519</v>
      </c>
      <c r="D170" s="172" t="s">
        <v>274</v>
      </c>
      <c r="E170" s="173" t="s">
        <v>4147</v>
      </c>
      <c r="F170" s="174" t="s">
        <v>4061</v>
      </c>
      <c r="G170" s="175" t="s">
        <v>2862</v>
      </c>
      <c r="H170" s="176">
        <v>1</v>
      </c>
      <c r="I170" s="177"/>
      <c r="J170" s="176">
        <f t="shared" si="2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26"/>
        <v>0</v>
      </c>
      <c r="Q170" s="181">
        <v>0</v>
      </c>
      <c r="R170" s="181">
        <f t="shared" si="27"/>
        <v>0</v>
      </c>
      <c r="S170" s="181">
        <v>0</v>
      </c>
      <c r="T170" s="182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88</v>
      </c>
      <c r="BK170" s="105">
        <f t="shared" si="34"/>
        <v>0</v>
      </c>
      <c r="BL170" s="18" t="s">
        <v>278</v>
      </c>
      <c r="BM170" s="183" t="s">
        <v>1321</v>
      </c>
    </row>
    <row r="171" spans="1:65" s="2" customFormat="1" ht="16.5" customHeight="1" x14ac:dyDescent="0.15">
      <c r="A171" s="35"/>
      <c r="B171" s="141"/>
      <c r="C171" s="172" t="s">
        <v>528</v>
      </c>
      <c r="D171" s="172" t="s">
        <v>274</v>
      </c>
      <c r="E171" s="173" t="s">
        <v>4090</v>
      </c>
      <c r="F171" s="174" t="s">
        <v>4063</v>
      </c>
      <c r="G171" s="175" t="s">
        <v>2862</v>
      </c>
      <c r="H171" s="176">
        <v>1</v>
      </c>
      <c r="I171" s="177"/>
      <c r="J171" s="176">
        <f t="shared" si="2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26"/>
        <v>0</v>
      </c>
      <c r="Q171" s="181">
        <v>0</v>
      </c>
      <c r="R171" s="181">
        <f t="shared" si="27"/>
        <v>0</v>
      </c>
      <c r="S171" s="181">
        <v>0</v>
      </c>
      <c r="T171" s="182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82</v>
      </c>
      <c r="AY171" s="18" t="s">
        <v>271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88</v>
      </c>
      <c r="BK171" s="105">
        <f t="shared" si="34"/>
        <v>0</v>
      </c>
      <c r="BL171" s="18" t="s">
        <v>278</v>
      </c>
      <c r="BM171" s="183" t="s">
        <v>1338</v>
      </c>
    </row>
    <row r="172" spans="1:65" s="2" customFormat="1" ht="16.5" customHeight="1" x14ac:dyDescent="0.15">
      <c r="A172" s="35"/>
      <c r="B172" s="141"/>
      <c r="C172" s="172" t="s">
        <v>535</v>
      </c>
      <c r="D172" s="172" t="s">
        <v>274</v>
      </c>
      <c r="E172" s="173" t="s">
        <v>4091</v>
      </c>
      <c r="F172" s="174" t="s">
        <v>4065</v>
      </c>
      <c r="G172" s="175" t="s">
        <v>2862</v>
      </c>
      <c r="H172" s="176">
        <v>1</v>
      </c>
      <c r="I172" s="177"/>
      <c r="J172" s="176">
        <f t="shared" si="25"/>
        <v>0</v>
      </c>
      <c r="K172" s="178"/>
      <c r="L172" s="36"/>
      <c r="M172" s="241" t="s">
        <v>1</v>
      </c>
      <c r="N172" s="242" t="s">
        <v>41</v>
      </c>
      <c r="O172" s="243"/>
      <c r="P172" s="244">
        <f t="shared" si="26"/>
        <v>0</v>
      </c>
      <c r="Q172" s="244">
        <v>0</v>
      </c>
      <c r="R172" s="244">
        <f t="shared" si="27"/>
        <v>0</v>
      </c>
      <c r="S172" s="244">
        <v>0</v>
      </c>
      <c r="T172" s="245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82</v>
      </c>
      <c r="AY172" s="18" t="s">
        <v>271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88</v>
      </c>
      <c r="BK172" s="105">
        <f t="shared" si="34"/>
        <v>0</v>
      </c>
      <c r="BL172" s="18" t="s">
        <v>278</v>
      </c>
      <c r="BM172" s="183" t="s">
        <v>1362</v>
      </c>
    </row>
    <row r="173" spans="1:65" s="2" customFormat="1" ht="6.95" customHeight="1" x14ac:dyDescent="0.1">
      <c r="A173" s="35"/>
      <c r="B173" s="50"/>
      <c r="C173" s="51"/>
      <c r="D173" s="51"/>
      <c r="E173" s="51"/>
      <c r="F173" s="51"/>
      <c r="G173" s="51"/>
      <c r="H173" s="51"/>
      <c r="I173" s="51"/>
      <c r="J173" s="51"/>
      <c r="K173" s="51"/>
      <c r="L173" s="36"/>
      <c r="M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</row>
  </sheetData>
  <autoFilter ref="C127:K172" xr:uid="{00000000-0009-0000-0000-00001B000000}"/>
  <mergeCells count="13"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BM177"/>
  <sheetViews>
    <sheetView showGridLines="0" topLeftCell="A96" workbookViewId="0">
      <selection activeCell="J105" sqref="J105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153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5699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ROUND((SUM(BE104:BE106) + SUM(BE128:BE176)),  2)</f>
        <v>0</v>
      </c>
      <c r="G37" s="35"/>
      <c r="H37" s="35"/>
      <c r="I37" s="120">
        <v>0.2</v>
      </c>
      <c r="J37" s="119">
        <f>ROUND(((SUM(BE104:BE106) + SUM(BE128:BE176))*I37),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ROUND((SUM(BF104:BF106) + SUM(BF128:BF176)),  2)</f>
        <v>0</v>
      </c>
      <c r="G38" s="35"/>
      <c r="H38" s="35"/>
      <c r="I38" s="120">
        <v>0.2</v>
      </c>
      <c r="J38" s="119">
        <f>ROUND(((SUM(BF104:BF106) + SUM(BF128:BF176))*I38),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ROUND((SUM(BG104:BG106) + SUM(BG128:BG176)),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ROUND((SUM(BH104:BH106) + SUM(BH128:BH176)),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ROUND((SUM(BI104:BI106) + SUM(BI128:BI176)),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14 - Hlasová signalizácia požiaru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3936</v>
      </c>
      <c r="E99" s="133"/>
      <c r="F99" s="133"/>
      <c r="G99" s="133"/>
      <c r="H99" s="133"/>
      <c r="I99" s="133"/>
      <c r="J99" s="134">
        <f>J129</f>
        <v>0</v>
      </c>
      <c r="L99" s="131"/>
    </row>
    <row r="100" spans="1:65" s="9" customFormat="1" ht="24.95" customHeight="1" x14ac:dyDescent="0.1">
      <c r="B100" s="131"/>
      <c r="D100" s="132" t="s">
        <v>3937</v>
      </c>
      <c r="E100" s="133"/>
      <c r="F100" s="133"/>
      <c r="G100" s="133"/>
      <c r="H100" s="133"/>
      <c r="I100" s="133"/>
      <c r="J100" s="134">
        <f>J148</f>
        <v>0</v>
      </c>
      <c r="L100" s="131"/>
    </row>
    <row r="101" spans="1:65" s="9" customFormat="1" ht="24.95" customHeight="1" x14ac:dyDescent="0.1">
      <c r="B101" s="131"/>
      <c r="D101" s="132" t="s">
        <v>3938</v>
      </c>
      <c r="E101" s="133"/>
      <c r="F101" s="133"/>
      <c r="G101" s="133"/>
      <c r="H101" s="133"/>
      <c r="I101" s="133"/>
      <c r="J101" s="134">
        <f>J160</f>
        <v>0</v>
      </c>
      <c r="L101" s="131"/>
    </row>
    <row r="102" spans="1:65" s="2" customFormat="1" ht="21.75" customHeight="1" x14ac:dyDescent="0.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 x14ac:dyDescent="0.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 x14ac:dyDescent="0.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 x14ac:dyDescent="0.1">
      <c r="A105" s="35"/>
      <c r="B105" s="141"/>
      <c r="C105" s="142"/>
      <c r="D105" s="338" t="s">
        <v>255</v>
      </c>
      <c r="E105" s="342"/>
      <c r="F105" s="342"/>
      <c r="G105" s="142"/>
      <c r="H105" s="142"/>
      <c r="I105" s="142"/>
      <c r="J105" s="102">
        <v>0</v>
      </c>
      <c r="K105" s="142"/>
      <c r="L105" s="143"/>
      <c r="M105" s="144"/>
      <c r="N105" s="145" t="s">
        <v>41</v>
      </c>
      <c r="O105" s="144"/>
      <c r="P105" s="144"/>
      <c r="Q105" s="144"/>
      <c r="R105" s="144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6" t="s">
        <v>256</v>
      </c>
      <c r="AZ105" s="144"/>
      <c r="BA105" s="144"/>
      <c r="BB105" s="144"/>
      <c r="BC105" s="144"/>
      <c r="BD105" s="144"/>
      <c r="BE105" s="147">
        <f t="shared" ref="BE105" si="0">IF(N105="základná",J105,0)</f>
        <v>0</v>
      </c>
      <c r="BF105" s="147">
        <f t="shared" ref="BF105" si="1">IF(N105="znížená",J105,0)</f>
        <v>0</v>
      </c>
      <c r="BG105" s="147">
        <f t="shared" ref="BG105" si="2">IF(N105="zákl. prenesená",J105,0)</f>
        <v>0</v>
      </c>
      <c r="BH105" s="147">
        <f t="shared" ref="BH105" si="3">IF(N105="zníž. prenesená",J105,0)</f>
        <v>0</v>
      </c>
      <c r="BI105" s="147">
        <f t="shared" ref="BI105" si="4">IF(N105="nulová",J105,0)</f>
        <v>0</v>
      </c>
      <c r="BJ105" s="146" t="s">
        <v>88</v>
      </c>
      <c r="BK105" s="144"/>
      <c r="BL105" s="144"/>
      <c r="BM105" s="144"/>
    </row>
    <row r="106" spans="1:65" s="2" customFormat="1" x14ac:dyDescent="0.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 x14ac:dyDescent="0.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ROUND(J98+J104,2)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 x14ac:dyDescent="0.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 x14ac:dyDescent="0.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 x14ac:dyDescent="0.1">
      <c r="A113" s="35"/>
      <c r="B113" s="36"/>
      <c r="C113" s="22" t="s">
        <v>257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 x14ac:dyDescent="0.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 x14ac:dyDescent="0.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 x14ac:dyDescent="0.1">
      <c r="A116" s="35"/>
      <c r="B116" s="36"/>
      <c r="C116" s="35"/>
      <c r="D116" s="35"/>
      <c r="E116" s="340" t="str">
        <f>E7</f>
        <v>Kreatívne cenrum Nitra - Martinský vrch</v>
      </c>
      <c r="F116" s="341"/>
      <c r="G116" s="341"/>
      <c r="H116" s="341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 x14ac:dyDescent="0.1">
      <c r="B117" s="21"/>
      <c r="C117" s="28" t="s">
        <v>228</v>
      </c>
      <c r="L117" s="21"/>
    </row>
    <row r="118" spans="1:63" s="2" customFormat="1" ht="16.5" customHeight="1" x14ac:dyDescent="0.1">
      <c r="A118" s="35"/>
      <c r="B118" s="36"/>
      <c r="C118" s="35"/>
      <c r="D118" s="35"/>
      <c r="E118" s="340" t="s">
        <v>4222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 x14ac:dyDescent="0.1">
      <c r="A119" s="35"/>
      <c r="B119" s="36"/>
      <c r="C119" s="28" t="s">
        <v>233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 x14ac:dyDescent="0.1">
      <c r="A120" s="35"/>
      <c r="B120" s="36"/>
      <c r="C120" s="35"/>
      <c r="D120" s="35"/>
      <c r="E120" s="321" t="str">
        <f>E11</f>
        <v>14 - Hlasová signalizácia požiaru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 x14ac:dyDescent="0.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 x14ac:dyDescent="0.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 t="str">
        <f>IF(J14="","",J14)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 x14ac:dyDescent="0.15">
      <c r="A124" s="35"/>
      <c r="B124" s="36"/>
      <c r="C124" s="28" t="s">
        <v>22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28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 x14ac:dyDescent="0.15">
      <c r="A125" s="35"/>
      <c r="B125" s="36"/>
      <c r="C125" s="28" t="s">
        <v>26</v>
      </c>
      <c r="D125" s="35"/>
      <c r="E125" s="35"/>
      <c r="F125" s="26" t="str">
        <f>IF(E20="","",E20)</f>
        <v>Vyplň údaj</v>
      </c>
      <c r="G125" s="35"/>
      <c r="H125" s="35"/>
      <c r="I125" s="28" t="s">
        <v>30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 x14ac:dyDescent="0.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 x14ac:dyDescent="0.15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 x14ac:dyDescent="0.15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P129+P148+P160</f>
        <v>0</v>
      </c>
      <c r="Q128" s="69"/>
      <c r="R128" s="156">
        <f>R129+R148+R160</f>
        <v>0</v>
      </c>
      <c r="S128" s="69"/>
      <c r="T128" s="157">
        <f>T129+T148+T160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BK129+BK148+BK160</f>
        <v>0</v>
      </c>
    </row>
    <row r="129" spans="1:65" s="12" customFormat="1" ht="25.9" customHeight="1" x14ac:dyDescent="0.15">
      <c r="B129" s="159"/>
      <c r="D129" s="160" t="s">
        <v>74</v>
      </c>
      <c r="E129" s="161" t="s">
        <v>2856</v>
      </c>
      <c r="F129" s="161" t="s">
        <v>3939</v>
      </c>
      <c r="I129" s="162"/>
      <c r="J129" s="163">
        <f>BK129</f>
        <v>0</v>
      </c>
      <c r="L129" s="159"/>
      <c r="M129" s="164"/>
      <c r="N129" s="165"/>
      <c r="O129" s="165"/>
      <c r="P129" s="166">
        <f>SUM(P130:P147)</f>
        <v>0</v>
      </c>
      <c r="Q129" s="165"/>
      <c r="R129" s="166">
        <f>SUM(R130:R147)</f>
        <v>0</v>
      </c>
      <c r="S129" s="165"/>
      <c r="T129" s="167">
        <f>SUM(T130:T147)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SUM(BK130:BK147)</f>
        <v>0</v>
      </c>
    </row>
    <row r="130" spans="1:65" s="2" customFormat="1" ht="16.5" customHeight="1" x14ac:dyDescent="0.15">
      <c r="A130" s="35"/>
      <c r="B130" s="141"/>
      <c r="C130" s="172" t="s">
        <v>82</v>
      </c>
      <c r="D130" s="172" t="s">
        <v>274</v>
      </c>
      <c r="E130" s="173" t="s">
        <v>4149</v>
      </c>
      <c r="F130" s="174" t="s">
        <v>4150</v>
      </c>
      <c r="G130" s="175" t="s">
        <v>302</v>
      </c>
      <c r="H130" s="176">
        <v>1</v>
      </c>
      <c r="I130" s="177"/>
      <c r="J130" s="176">
        <f t="shared" ref="J130:J147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47" si="6">O130*H130</f>
        <v>0</v>
      </c>
      <c r="Q130" s="181">
        <v>0</v>
      </c>
      <c r="R130" s="181">
        <f t="shared" ref="R130:R147" si="7">Q130*H130</f>
        <v>0</v>
      </c>
      <c r="S130" s="181">
        <v>0</v>
      </c>
      <c r="T130" s="182">
        <f t="shared" ref="T130:T147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ref="BE130:BE147" si="9">IF(N130="základná",J130,0)</f>
        <v>0</v>
      </c>
      <c r="BF130" s="105">
        <f t="shared" ref="BF130:BF147" si="10">IF(N130="znížená",J130,0)</f>
        <v>0</v>
      </c>
      <c r="BG130" s="105">
        <f t="shared" ref="BG130:BG147" si="11">IF(N130="zákl. prenesená",J130,0)</f>
        <v>0</v>
      </c>
      <c r="BH130" s="105">
        <f t="shared" ref="BH130:BH147" si="12">IF(N130="zníž. prenesená",J130,0)</f>
        <v>0</v>
      </c>
      <c r="BI130" s="105">
        <f t="shared" ref="BI130:BI147" si="13">IF(N130="nulová",J130,0)</f>
        <v>0</v>
      </c>
      <c r="BJ130" s="18" t="s">
        <v>88</v>
      </c>
      <c r="BK130" s="105">
        <f t="shared" ref="BK130:BK147" si="14">ROUND(I130*H130,2)</f>
        <v>0</v>
      </c>
      <c r="BL130" s="18" t="s">
        <v>278</v>
      </c>
      <c r="BM130" s="183" t="s">
        <v>88</v>
      </c>
    </row>
    <row r="131" spans="1:65" s="2" customFormat="1" ht="16.5" customHeight="1" x14ac:dyDescent="0.15">
      <c r="A131" s="35"/>
      <c r="B131" s="141"/>
      <c r="C131" s="172" t="s">
        <v>88</v>
      </c>
      <c r="D131" s="172" t="s">
        <v>274</v>
      </c>
      <c r="E131" s="173" t="s">
        <v>4151</v>
      </c>
      <c r="F131" s="174" t="s">
        <v>4152</v>
      </c>
      <c r="G131" s="175" t="s">
        <v>302</v>
      </c>
      <c r="H131" s="176">
        <v>2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16.5" customHeight="1" x14ac:dyDescent="0.15">
      <c r="A132" s="35"/>
      <c r="B132" s="141"/>
      <c r="C132" s="172" t="s">
        <v>286</v>
      </c>
      <c r="D132" s="172" t="s">
        <v>274</v>
      </c>
      <c r="E132" s="173" t="s">
        <v>4153</v>
      </c>
      <c r="F132" s="174" t="s">
        <v>4154</v>
      </c>
      <c r="G132" s="175" t="s">
        <v>302</v>
      </c>
      <c r="H132" s="176">
        <v>1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16.5" customHeight="1" x14ac:dyDescent="0.15">
      <c r="A133" s="35"/>
      <c r="B133" s="141"/>
      <c r="C133" s="172" t="s">
        <v>278</v>
      </c>
      <c r="D133" s="172" t="s">
        <v>274</v>
      </c>
      <c r="E133" s="173" t="s">
        <v>4155</v>
      </c>
      <c r="F133" s="174" t="s">
        <v>4156</v>
      </c>
      <c r="G133" s="175" t="s">
        <v>302</v>
      </c>
      <c r="H133" s="176">
        <v>1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16.5" customHeight="1" x14ac:dyDescent="0.15">
      <c r="A134" s="35"/>
      <c r="B134" s="141"/>
      <c r="C134" s="172" t="s">
        <v>299</v>
      </c>
      <c r="D134" s="172" t="s">
        <v>274</v>
      </c>
      <c r="E134" s="173" t="s">
        <v>4157</v>
      </c>
      <c r="F134" s="174" t="s">
        <v>4158</v>
      </c>
      <c r="G134" s="175" t="s">
        <v>302</v>
      </c>
      <c r="H134" s="176">
        <v>1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16.5" customHeight="1" x14ac:dyDescent="0.15">
      <c r="A135" s="35"/>
      <c r="B135" s="141"/>
      <c r="C135" s="172" t="s">
        <v>304</v>
      </c>
      <c r="D135" s="172" t="s">
        <v>274</v>
      </c>
      <c r="E135" s="173" t="s">
        <v>4159</v>
      </c>
      <c r="F135" s="174" t="s">
        <v>4160</v>
      </c>
      <c r="G135" s="175" t="s">
        <v>302</v>
      </c>
      <c r="H135" s="176">
        <v>2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16.5" customHeight="1" x14ac:dyDescent="0.15">
      <c r="A136" s="35"/>
      <c r="B136" s="141"/>
      <c r="C136" s="172" t="s">
        <v>310</v>
      </c>
      <c r="D136" s="172" t="s">
        <v>274</v>
      </c>
      <c r="E136" s="173" t="s">
        <v>4161</v>
      </c>
      <c r="F136" s="174" t="s">
        <v>4162</v>
      </c>
      <c r="G136" s="175" t="s">
        <v>302</v>
      </c>
      <c r="H136" s="176">
        <v>1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 x14ac:dyDescent="0.15">
      <c r="A137" s="35"/>
      <c r="B137" s="141"/>
      <c r="C137" s="172" t="s">
        <v>316</v>
      </c>
      <c r="D137" s="172" t="s">
        <v>274</v>
      </c>
      <c r="E137" s="173" t="s">
        <v>4163</v>
      </c>
      <c r="F137" s="174" t="s">
        <v>4164</v>
      </c>
      <c r="G137" s="175" t="s">
        <v>302</v>
      </c>
      <c r="H137" s="176">
        <v>1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16.5" customHeight="1" x14ac:dyDescent="0.15">
      <c r="A138" s="35"/>
      <c r="B138" s="141"/>
      <c r="C138" s="172" t="s">
        <v>272</v>
      </c>
      <c r="D138" s="172" t="s">
        <v>274</v>
      </c>
      <c r="E138" s="173" t="s">
        <v>4165</v>
      </c>
      <c r="F138" s="174" t="s">
        <v>4166</v>
      </c>
      <c r="G138" s="175" t="s">
        <v>302</v>
      </c>
      <c r="H138" s="176">
        <v>2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33" customHeight="1" x14ac:dyDescent="0.15">
      <c r="A139" s="35"/>
      <c r="B139" s="141"/>
      <c r="C139" s="172" t="s">
        <v>115</v>
      </c>
      <c r="D139" s="172" t="s">
        <v>274</v>
      </c>
      <c r="E139" s="173" t="s">
        <v>4167</v>
      </c>
      <c r="F139" s="174" t="s">
        <v>4168</v>
      </c>
      <c r="G139" s="175" t="s">
        <v>2862</v>
      </c>
      <c r="H139" s="176">
        <v>1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 x14ac:dyDescent="0.15">
      <c r="A140" s="35"/>
      <c r="B140" s="141"/>
      <c r="C140" s="172" t="s">
        <v>118</v>
      </c>
      <c r="D140" s="172" t="s">
        <v>274</v>
      </c>
      <c r="E140" s="173" t="s">
        <v>4169</v>
      </c>
      <c r="F140" s="174" t="s">
        <v>4170</v>
      </c>
      <c r="G140" s="175" t="s">
        <v>2862</v>
      </c>
      <c r="H140" s="176">
        <v>1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 x14ac:dyDescent="0.15">
      <c r="A141" s="35"/>
      <c r="B141" s="141"/>
      <c r="C141" s="172" t="s">
        <v>121</v>
      </c>
      <c r="D141" s="172" t="s">
        <v>274</v>
      </c>
      <c r="E141" s="173" t="s">
        <v>4171</v>
      </c>
      <c r="F141" s="174" t="s">
        <v>4172</v>
      </c>
      <c r="G141" s="175" t="s">
        <v>302</v>
      </c>
      <c r="H141" s="176">
        <v>27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21.75" customHeight="1" x14ac:dyDescent="0.15">
      <c r="A142" s="35"/>
      <c r="B142" s="141"/>
      <c r="C142" s="172" t="s">
        <v>124</v>
      </c>
      <c r="D142" s="172" t="s">
        <v>274</v>
      </c>
      <c r="E142" s="173" t="s">
        <v>4173</v>
      </c>
      <c r="F142" s="174" t="s">
        <v>4174</v>
      </c>
      <c r="G142" s="175" t="s">
        <v>302</v>
      </c>
      <c r="H142" s="176">
        <v>27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21.75" customHeight="1" x14ac:dyDescent="0.15">
      <c r="A143" s="35"/>
      <c r="B143" s="141"/>
      <c r="C143" s="172" t="s">
        <v>127</v>
      </c>
      <c r="D143" s="172" t="s">
        <v>274</v>
      </c>
      <c r="E143" s="173" t="s">
        <v>4175</v>
      </c>
      <c r="F143" s="174" t="s">
        <v>4176</v>
      </c>
      <c r="G143" s="175" t="s">
        <v>302</v>
      </c>
      <c r="H143" s="176">
        <v>16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2" customFormat="1" ht="16.5" customHeight="1" x14ac:dyDescent="0.15">
      <c r="A144" s="35"/>
      <c r="B144" s="141"/>
      <c r="C144" s="172" t="s">
        <v>154</v>
      </c>
      <c r="D144" s="172" t="s">
        <v>274</v>
      </c>
      <c r="E144" s="173" t="s">
        <v>4177</v>
      </c>
      <c r="F144" s="174" t="s">
        <v>4178</v>
      </c>
      <c r="G144" s="175" t="s">
        <v>302</v>
      </c>
      <c r="H144" s="176">
        <v>4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465</v>
      </c>
    </row>
    <row r="145" spans="1:65" s="2" customFormat="1" ht="16.5" customHeight="1" x14ac:dyDescent="0.15">
      <c r="A145" s="35"/>
      <c r="B145" s="141"/>
      <c r="C145" s="172" t="s">
        <v>367</v>
      </c>
      <c r="D145" s="172" t="s">
        <v>274</v>
      </c>
      <c r="E145" s="173" t="s">
        <v>4179</v>
      </c>
      <c r="F145" s="174" t="s">
        <v>4180</v>
      </c>
      <c r="G145" s="175" t="s">
        <v>302</v>
      </c>
      <c r="H145" s="176">
        <v>47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478</v>
      </c>
    </row>
    <row r="146" spans="1:65" s="2" customFormat="1" ht="21.75" customHeight="1" x14ac:dyDescent="0.15">
      <c r="A146" s="35"/>
      <c r="B146" s="141"/>
      <c r="C146" s="172" t="s">
        <v>374</v>
      </c>
      <c r="D146" s="172" t="s">
        <v>274</v>
      </c>
      <c r="E146" s="173" t="s">
        <v>4181</v>
      </c>
      <c r="F146" s="174" t="s">
        <v>4182</v>
      </c>
      <c r="G146" s="175" t="s">
        <v>302</v>
      </c>
      <c r="H146" s="176">
        <v>4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488</v>
      </c>
    </row>
    <row r="147" spans="1:65" s="2" customFormat="1" ht="55.5" customHeight="1" x14ac:dyDescent="0.15">
      <c r="A147" s="35"/>
      <c r="B147" s="141"/>
      <c r="C147" s="172" t="s">
        <v>379</v>
      </c>
      <c r="D147" s="172" t="s">
        <v>274</v>
      </c>
      <c r="E147" s="173" t="s">
        <v>4183</v>
      </c>
      <c r="F147" s="174" t="s">
        <v>4184</v>
      </c>
      <c r="G147" s="175" t="s">
        <v>302</v>
      </c>
      <c r="H147" s="176">
        <v>1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500</v>
      </c>
    </row>
    <row r="148" spans="1:65" s="12" customFormat="1" ht="25.9" customHeight="1" x14ac:dyDescent="0.15">
      <c r="B148" s="159"/>
      <c r="D148" s="160" t="s">
        <v>74</v>
      </c>
      <c r="E148" s="161" t="s">
        <v>2869</v>
      </c>
      <c r="F148" s="161" t="s">
        <v>3996</v>
      </c>
      <c r="I148" s="162"/>
      <c r="J148" s="163">
        <f>BK148</f>
        <v>0</v>
      </c>
      <c r="L148" s="159"/>
      <c r="M148" s="164"/>
      <c r="N148" s="165"/>
      <c r="O148" s="165"/>
      <c r="P148" s="166">
        <f>SUM(P149:P159)</f>
        <v>0</v>
      </c>
      <c r="Q148" s="165"/>
      <c r="R148" s="166">
        <f>SUM(R149:R159)</f>
        <v>0</v>
      </c>
      <c r="S148" s="165"/>
      <c r="T148" s="167">
        <f>SUM(T149:T159)</f>
        <v>0</v>
      </c>
      <c r="AR148" s="160" t="s">
        <v>82</v>
      </c>
      <c r="AT148" s="168" t="s">
        <v>74</v>
      </c>
      <c r="AU148" s="168" t="s">
        <v>75</v>
      </c>
      <c r="AY148" s="160" t="s">
        <v>271</v>
      </c>
      <c r="BK148" s="169">
        <f>SUM(BK149:BK159)</f>
        <v>0</v>
      </c>
    </row>
    <row r="149" spans="1:65" s="2" customFormat="1" ht="21.75" customHeight="1" x14ac:dyDescent="0.15">
      <c r="A149" s="35"/>
      <c r="B149" s="141"/>
      <c r="C149" s="172" t="s">
        <v>384</v>
      </c>
      <c r="D149" s="172" t="s">
        <v>274</v>
      </c>
      <c r="E149" s="173" t="s">
        <v>4123</v>
      </c>
      <c r="F149" s="174" t="s">
        <v>4122</v>
      </c>
      <c r="G149" s="175" t="s">
        <v>319</v>
      </c>
      <c r="H149" s="176">
        <v>25</v>
      </c>
      <c r="I149" s="177"/>
      <c r="J149" s="176">
        <f t="shared" ref="J149:J159" si="15"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ref="P149:P159" si="16">O149*H149</f>
        <v>0</v>
      </c>
      <c r="Q149" s="181">
        <v>0</v>
      </c>
      <c r="R149" s="181">
        <f t="shared" ref="R149:R159" si="17">Q149*H149</f>
        <v>0</v>
      </c>
      <c r="S149" s="181">
        <v>0</v>
      </c>
      <c r="T149" s="182">
        <f t="shared" ref="T149:T159" si="18"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ref="BE149:BE159" si="19">IF(N149="základná",J149,0)</f>
        <v>0</v>
      </c>
      <c r="BF149" s="105">
        <f t="shared" ref="BF149:BF159" si="20">IF(N149="znížená",J149,0)</f>
        <v>0</v>
      </c>
      <c r="BG149" s="105">
        <f t="shared" ref="BG149:BG159" si="21">IF(N149="zákl. prenesená",J149,0)</f>
        <v>0</v>
      </c>
      <c r="BH149" s="105">
        <f t="shared" ref="BH149:BH159" si="22">IF(N149="zníž. prenesená",J149,0)</f>
        <v>0</v>
      </c>
      <c r="BI149" s="105">
        <f t="shared" ref="BI149:BI159" si="23">IF(N149="nulová",J149,0)</f>
        <v>0</v>
      </c>
      <c r="BJ149" s="18" t="s">
        <v>88</v>
      </c>
      <c r="BK149" s="105">
        <f t="shared" ref="BK149:BK159" si="24">ROUND(I149*H149,2)</f>
        <v>0</v>
      </c>
      <c r="BL149" s="18" t="s">
        <v>278</v>
      </c>
      <c r="BM149" s="183" t="s">
        <v>514</v>
      </c>
    </row>
    <row r="150" spans="1:65" s="2" customFormat="1" ht="21.75" customHeight="1" x14ac:dyDescent="0.15">
      <c r="A150" s="35"/>
      <c r="B150" s="141"/>
      <c r="C150" s="172" t="s">
        <v>7</v>
      </c>
      <c r="D150" s="172" t="s">
        <v>274</v>
      </c>
      <c r="E150" s="173" t="s">
        <v>4124</v>
      </c>
      <c r="F150" s="174" t="s">
        <v>4122</v>
      </c>
      <c r="G150" s="175" t="s">
        <v>319</v>
      </c>
      <c r="H150" s="176">
        <v>900</v>
      </c>
      <c r="I150" s="177"/>
      <c r="J150" s="176">
        <f t="shared" si="1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16"/>
        <v>0</v>
      </c>
      <c r="Q150" s="181">
        <v>0</v>
      </c>
      <c r="R150" s="181">
        <f t="shared" si="17"/>
        <v>0</v>
      </c>
      <c r="S150" s="181">
        <v>0</v>
      </c>
      <c r="T150" s="182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528</v>
      </c>
    </row>
    <row r="151" spans="1:65" s="2" customFormat="1" ht="16.5" customHeight="1" x14ac:dyDescent="0.15">
      <c r="A151" s="35"/>
      <c r="B151" s="141"/>
      <c r="C151" s="172" t="s">
        <v>409</v>
      </c>
      <c r="D151" s="172" t="s">
        <v>274</v>
      </c>
      <c r="E151" s="173" t="s">
        <v>4021</v>
      </c>
      <c r="F151" s="174" t="s">
        <v>4022</v>
      </c>
      <c r="G151" s="175" t="s">
        <v>302</v>
      </c>
      <c r="H151" s="176">
        <v>90</v>
      </c>
      <c r="I151" s="177"/>
      <c r="J151" s="176">
        <f t="shared" si="1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16"/>
        <v>0</v>
      </c>
      <c r="Q151" s="181">
        <v>0</v>
      </c>
      <c r="R151" s="181">
        <f t="shared" si="17"/>
        <v>0</v>
      </c>
      <c r="S151" s="181">
        <v>0</v>
      </c>
      <c r="T151" s="182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278</v>
      </c>
      <c r="BM151" s="183" t="s">
        <v>542</v>
      </c>
    </row>
    <row r="152" spans="1:65" s="2" customFormat="1" ht="33" customHeight="1" x14ac:dyDescent="0.15">
      <c r="A152" s="35"/>
      <c r="B152" s="141"/>
      <c r="C152" s="172" t="s">
        <v>414</v>
      </c>
      <c r="D152" s="172" t="s">
        <v>274</v>
      </c>
      <c r="E152" s="173" t="s">
        <v>4125</v>
      </c>
      <c r="F152" s="174" t="s">
        <v>4126</v>
      </c>
      <c r="G152" s="175" t="s">
        <v>302</v>
      </c>
      <c r="H152" s="176">
        <v>3100</v>
      </c>
      <c r="I152" s="177"/>
      <c r="J152" s="176">
        <f t="shared" si="1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16"/>
        <v>0</v>
      </c>
      <c r="Q152" s="181">
        <v>0</v>
      </c>
      <c r="R152" s="181">
        <f t="shared" si="17"/>
        <v>0</v>
      </c>
      <c r="S152" s="181">
        <v>0</v>
      </c>
      <c r="T152" s="182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278</v>
      </c>
      <c r="BM152" s="183" t="s">
        <v>555</v>
      </c>
    </row>
    <row r="153" spans="1:65" s="2" customFormat="1" ht="21.75" customHeight="1" x14ac:dyDescent="0.15">
      <c r="A153" s="35"/>
      <c r="B153" s="141"/>
      <c r="C153" s="172" t="s">
        <v>419</v>
      </c>
      <c r="D153" s="172" t="s">
        <v>274</v>
      </c>
      <c r="E153" s="173" t="s">
        <v>4185</v>
      </c>
      <c r="F153" s="174" t="s">
        <v>4186</v>
      </c>
      <c r="G153" s="175" t="s">
        <v>302</v>
      </c>
      <c r="H153" s="176">
        <v>2</v>
      </c>
      <c r="I153" s="177"/>
      <c r="J153" s="176">
        <f t="shared" si="1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16"/>
        <v>0</v>
      </c>
      <c r="Q153" s="181">
        <v>0</v>
      </c>
      <c r="R153" s="181">
        <f t="shared" si="17"/>
        <v>0</v>
      </c>
      <c r="S153" s="181">
        <v>0</v>
      </c>
      <c r="T153" s="182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278</v>
      </c>
      <c r="BM153" s="183" t="s">
        <v>1128</v>
      </c>
    </row>
    <row r="154" spans="1:65" s="2" customFormat="1" ht="33" customHeight="1" x14ac:dyDescent="0.15">
      <c r="A154" s="35"/>
      <c r="B154" s="141"/>
      <c r="C154" s="172" t="s">
        <v>424</v>
      </c>
      <c r="D154" s="172" t="s">
        <v>274</v>
      </c>
      <c r="E154" s="173" t="s">
        <v>5700</v>
      </c>
      <c r="F154" s="174" t="s">
        <v>4028</v>
      </c>
      <c r="G154" s="175" t="s">
        <v>2862</v>
      </c>
      <c r="H154" s="176">
        <v>1</v>
      </c>
      <c r="I154" s="177"/>
      <c r="J154" s="176">
        <f t="shared" si="1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16"/>
        <v>0</v>
      </c>
      <c r="Q154" s="181">
        <v>0</v>
      </c>
      <c r="R154" s="181">
        <f t="shared" si="17"/>
        <v>0</v>
      </c>
      <c r="S154" s="181">
        <v>0</v>
      </c>
      <c r="T154" s="182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278</v>
      </c>
      <c r="BM154" s="183" t="s">
        <v>1144</v>
      </c>
    </row>
    <row r="155" spans="1:65" s="2" customFormat="1" ht="16.5" customHeight="1" x14ac:dyDescent="0.15">
      <c r="A155" s="35"/>
      <c r="B155" s="141"/>
      <c r="C155" s="172" t="s">
        <v>428</v>
      </c>
      <c r="D155" s="172" t="s">
        <v>274</v>
      </c>
      <c r="E155" s="173" t="s">
        <v>4128</v>
      </c>
      <c r="F155" s="174" t="s">
        <v>4030</v>
      </c>
      <c r="G155" s="175" t="s">
        <v>302</v>
      </c>
      <c r="H155" s="176">
        <v>4</v>
      </c>
      <c r="I155" s="177"/>
      <c r="J155" s="176">
        <f t="shared" si="1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16"/>
        <v>0</v>
      </c>
      <c r="Q155" s="181">
        <v>0</v>
      </c>
      <c r="R155" s="181">
        <f t="shared" si="17"/>
        <v>0</v>
      </c>
      <c r="S155" s="181">
        <v>0</v>
      </c>
      <c r="T155" s="182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278</v>
      </c>
      <c r="BM155" s="183" t="s">
        <v>1158</v>
      </c>
    </row>
    <row r="156" spans="1:65" s="2" customFormat="1" ht="16.5" customHeight="1" x14ac:dyDescent="0.15">
      <c r="A156" s="35"/>
      <c r="B156" s="141"/>
      <c r="C156" s="172" t="s">
        <v>433</v>
      </c>
      <c r="D156" s="172" t="s">
        <v>274</v>
      </c>
      <c r="E156" s="173" t="s">
        <v>4129</v>
      </c>
      <c r="F156" s="174" t="s">
        <v>4032</v>
      </c>
      <c r="G156" s="175" t="s">
        <v>2862</v>
      </c>
      <c r="H156" s="176">
        <v>1</v>
      </c>
      <c r="I156" s="177"/>
      <c r="J156" s="176">
        <f t="shared" si="1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16"/>
        <v>0</v>
      </c>
      <c r="Q156" s="181">
        <v>0</v>
      </c>
      <c r="R156" s="181">
        <f t="shared" si="17"/>
        <v>0</v>
      </c>
      <c r="S156" s="181">
        <v>0</v>
      </c>
      <c r="T156" s="182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278</v>
      </c>
      <c r="BM156" s="183" t="s">
        <v>1172</v>
      </c>
    </row>
    <row r="157" spans="1:65" s="2" customFormat="1" ht="16.5" customHeight="1" x14ac:dyDescent="0.15">
      <c r="A157" s="35"/>
      <c r="B157" s="141"/>
      <c r="C157" s="172" t="s">
        <v>437</v>
      </c>
      <c r="D157" s="172" t="s">
        <v>274</v>
      </c>
      <c r="E157" s="173" t="s">
        <v>4033</v>
      </c>
      <c r="F157" s="174" t="s">
        <v>4034</v>
      </c>
      <c r="G157" s="175" t="s">
        <v>319</v>
      </c>
      <c r="H157" s="176">
        <v>925</v>
      </c>
      <c r="I157" s="177"/>
      <c r="J157" s="176">
        <f t="shared" si="1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16"/>
        <v>0</v>
      </c>
      <c r="Q157" s="181">
        <v>0</v>
      </c>
      <c r="R157" s="181">
        <f t="shared" si="17"/>
        <v>0</v>
      </c>
      <c r="S157" s="181">
        <v>0</v>
      </c>
      <c r="T157" s="182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278</v>
      </c>
      <c r="BM157" s="183" t="s">
        <v>1189</v>
      </c>
    </row>
    <row r="158" spans="1:65" s="2" customFormat="1" ht="21.75" customHeight="1" x14ac:dyDescent="0.15">
      <c r="A158" s="35"/>
      <c r="B158" s="141"/>
      <c r="C158" s="172" t="s">
        <v>441</v>
      </c>
      <c r="D158" s="172" t="s">
        <v>274</v>
      </c>
      <c r="E158" s="173" t="s">
        <v>4130</v>
      </c>
      <c r="F158" s="174" t="s">
        <v>4131</v>
      </c>
      <c r="G158" s="175" t="s">
        <v>319</v>
      </c>
      <c r="H158" s="176">
        <v>100</v>
      </c>
      <c r="I158" s="177"/>
      <c r="J158" s="176">
        <f t="shared" si="1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16"/>
        <v>0</v>
      </c>
      <c r="Q158" s="181">
        <v>0</v>
      </c>
      <c r="R158" s="181">
        <f t="shared" si="17"/>
        <v>0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82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278</v>
      </c>
      <c r="BM158" s="183" t="s">
        <v>1204</v>
      </c>
    </row>
    <row r="159" spans="1:65" s="2" customFormat="1" ht="16.5" customHeight="1" x14ac:dyDescent="0.15">
      <c r="A159" s="35"/>
      <c r="B159" s="141"/>
      <c r="C159" s="172" t="s">
        <v>458</v>
      </c>
      <c r="D159" s="172" t="s">
        <v>274</v>
      </c>
      <c r="E159" s="173" t="s">
        <v>4132</v>
      </c>
      <c r="F159" s="174" t="s">
        <v>4133</v>
      </c>
      <c r="G159" s="175" t="s">
        <v>302</v>
      </c>
      <c r="H159" s="176">
        <v>50</v>
      </c>
      <c r="I159" s="177"/>
      <c r="J159" s="176">
        <f t="shared" si="1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16"/>
        <v>0</v>
      </c>
      <c r="Q159" s="181">
        <v>0</v>
      </c>
      <c r="R159" s="181">
        <f t="shared" si="17"/>
        <v>0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82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278</v>
      </c>
      <c r="BM159" s="183" t="s">
        <v>1216</v>
      </c>
    </row>
    <row r="160" spans="1:65" s="12" customFormat="1" ht="25.9" customHeight="1" x14ac:dyDescent="0.15">
      <c r="B160" s="159"/>
      <c r="D160" s="160" t="s">
        <v>74</v>
      </c>
      <c r="E160" s="161" t="s">
        <v>2883</v>
      </c>
      <c r="F160" s="161" t="s">
        <v>4039</v>
      </c>
      <c r="I160" s="162"/>
      <c r="J160" s="163">
        <f>BK160</f>
        <v>0</v>
      </c>
      <c r="L160" s="159"/>
      <c r="M160" s="164"/>
      <c r="N160" s="165"/>
      <c r="O160" s="165"/>
      <c r="P160" s="166">
        <f>SUM(P161:P176)</f>
        <v>0</v>
      </c>
      <c r="Q160" s="165"/>
      <c r="R160" s="166">
        <f>SUM(R161:R176)</f>
        <v>0</v>
      </c>
      <c r="S160" s="165"/>
      <c r="T160" s="167">
        <f>SUM(T161:T176)</f>
        <v>0</v>
      </c>
      <c r="AR160" s="160" t="s">
        <v>82</v>
      </c>
      <c r="AT160" s="168" t="s">
        <v>74</v>
      </c>
      <c r="AU160" s="168" t="s">
        <v>75</v>
      </c>
      <c r="AY160" s="160" t="s">
        <v>271</v>
      </c>
      <c r="BK160" s="169">
        <f>SUM(BK161:BK176)</f>
        <v>0</v>
      </c>
    </row>
    <row r="161" spans="1:65" s="2" customFormat="1" ht="16.5" customHeight="1" x14ac:dyDescent="0.15">
      <c r="A161" s="35"/>
      <c r="B161" s="141"/>
      <c r="C161" s="172" t="s">
        <v>465</v>
      </c>
      <c r="D161" s="172" t="s">
        <v>274</v>
      </c>
      <c r="E161" s="173" t="s">
        <v>4040</v>
      </c>
      <c r="F161" s="174" t="s">
        <v>4041</v>
      </c>
      <c r="G161" s="175" t="s">
        <v>2862</v>
      </c>
      <c r="H161" s="176">
        <v>1</v>
      </c>
      <c r="I161" s="177"/>
      <c r="J161" s="176">
        <f t="shared" ref="J161:J176" si="25"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ref="P161:P176" si="26">O161*H161</f>
        <v>0</v>
      </c>
      <c r="Q161" s="181">
        <v>0</v>
      </c>
      <c r="R161" s="181">
        <f t="shared" ref="R161:R176" si="27">Q161*H161</f>
        <v>0</v>
      </c>
      <c r="S161" s="181">
        <v>0</v>
      </c>
      <c r="T161" s="182">
        <f t="shared" ref="T161:T176" si="28"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 t="shared" ref="BE161:BE176" si="29">IF(N161="základná",J161,0)</f>
        <v>0</v>
      </c>
      <c r="BF161" s="105">
        <f t="shared" ref="BF161:BF176" si="30">IF(N161="znížená",J161,0)</f>
        <v>0</v>
      </c>
      <c r="BG161" s="105">
        <f t="shared" ref="BG161:BG176" si="31">IF(N161="zákl. prenesená",J161,0)</f>
        <v>0</v>
      </c>
      <c r="BH161" s="105">
        <f t="shared" ref="BH161:BH176" si="32">IF(N161="zníž. prenesená",J161,0)</f>
        <v>0</v>
      </c>
      <c r="BI161" s="105">
        <f t="shared" ref="BI161:BI176" si="33">IF(N161="nulová",J161,0)</f>
        <v>0</v>
      </c>
      <c r="BJ161" s="18" t="s">
        <v>88</v>
      </c>
      <c r="BK161" s="105">
        <f t="shared" ref="BK161:BK176" si="34">ROUND(I161*H161,2)</f>
        <v>0</v>
      </c>
      <c r="BL161" s="18" t="s">
        <v>278</v>
      </c>
      <c r="BM161" s="183" t="s">
        <v>1228</v>
      </c>
    </row>
    <row r="162" spans="1:65" s="2" customFormat="1" ht="33" customHeight="1" x14ac:dyDescent="0.15">
      <c r="A162" s="35"/>
      <c r="B162" s="141"/>
      <c r="C162" s="172" t="s">
        <v>473</v>
      </c>
      <c r="D162" s="172" t="s">
        <v>274</v>
      </c>
      <c r="E162" s="173" t="s">
        <v>5701</v>
      </c>
      <c r="F162" s="174" t="s">
        <v>4043</v>
      </c>
      <c r="G162" s="175" t="s">
        <v>2862</v>
      </c>
      <c r="H162" s="176">
        <v>1</v>
      </c>
      <c r="I162" s="177"/>
      <c r="J162" s="176">
        <f t="shared" si="2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26"/>
        <v>0</v>
      </c>
      <c r="Q162" s="181">
        <v>0</v>
      </c>
      <c r="R162" s="181">
        <f t="shared" si="27"/>
        <v>0</v>
      </c>
      <c r="S162" s="181">
        <v>0</v>
      </c>
      <c r="T162" s="182">
        <f t="shared" si="2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82</v>
      </c>
      <c r="AY162" s="18" t="s">
        <v>271</v>
      </c>
      <c r="BE162" s="105">
        <f t="shared" si="29"/>
        <v>0</v>
      </c>
      <c r="BF162" s="105">
        <f t="shared" si="30"/>
        <v>0</v>
      </c>
      <c r="BG162" s="105">
        <f t="shared" si="31"/>
        <v>0</v>
      </c>
      <c r="BH162" s="105">
        <f t="shared" si="32"/>
        <v>0</v>
      </c>
      <c r="BI162" s="105">
        <f t="shared" si="33"/>
        <v>0</v>
      </c>
      <c r="BJ162" s="18" t="s">
        <v>88</v>
      </c>
      <c r="BK162" s="105">
        <f t="shared" si="34"/>
        <v>0</v>
      </c>
      <c r="BL162" s="18" t="s">
        <v>278</v>
      </c>
      <c r="BM162" s="183" t="s">
        <v>1238</v>
      </c>
    </row>
    <row r="163" spans="1:65" s="2" customFormat="1" ht="16.5" customHeight="1" x14ac:dyDescent="0.15">
      <c r="A163" s="35"/>
      <c r="B163" s="141"/>
      <c r="C163" s="172" t="s">
        <v>478</v>
      </c>
      <c r="D163" s="172" t="s">
        <v>274</v>
      </c>
      <c r="E163" s="173" t="s">
        <v>5702</v>
      </c>
      <c r="F163" s="174" t="s">
        <v>4045</v>
      </c>
      <c r="G163" s="175" t="s">
        <v>2862</v>
      </c>
      <c r="H163" s="176">
        <v>1</v>
      </c>
      <c r="I163" s="177"/>
      <c r="J163" s="176">
        <f t="shared" si="2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26"/>
        <v>0</v>
      </c>
      <c r="Q163" s="181">
        <v>0</v>
      </c>
      <c r="R163" s="181">
        <f t="shared" si="27"/>
        <v>0</v>
      </c>
      <c r="S163" s="181">
        <v>0</v>
      </c>
      <c r="T163" s="182">
        <f t="shared" si="2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 t="shared" si="29"/>
        <v>0</v>
      </c>
      <c r="BF163" s="105">
        <f t="shared" si="30"/>
        <v>0</v>
      </c>
      <c r="BG163" s="105">
        <f t="shared" si="31"/>
        <v>0</v>
      </c>
      <c r="BH163" s="105">
        <f t="shared" si="32"/>
        <v>0</v>
      </c>
      <c r="BI163" s="105">
        <f t="shared" si="33"/>
        <v>0</v>
      </c>
      <c r="BJ163" s="18" t="s">
        <v>88</v>
      </c>
      <c r="BK163" s="105">
        <f t="shared" si="34"/>
        <v>0</v>
      </c>
      <c r="BL163" s="18" t="s">
        <v>278</v>
      </c>
      <c r="BM163" s="183" t="s">
        <v>1247</v>
      </c>
    </row>
    <row r="164" spans="1:65" s="2" customFormat="1" ht="16.5" customHeight="1" x14ac:dyDescent="0.15">
      <c r="A164" s="35"/>
      <c r="B164" s="141"/>
      <c r="C164" s="172" t="s">
        <v>482</v>
      </c>
      <c r="D164" s="172" t="s">
        <v>274</v>
      </c>
      <c r="E164" s="173" t="s">
        <v>5703</v>
      </c>
      <c r="F164" s="174" t="s">
        <v>4047</v>
      </c>
      <c r="G164" s="175" t="s">
        <v>2862</v>
      </c>
      <c r="H164" s="176">
        <v>1</v>
      </c>
      <c r="I164" s="177"/>
      <c r="J164" s="176">
        <f t="shared" si="2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26"/>
        <v>0</v>
      </c>
      <c r="Q164" s="181">
        <v>0</v>
      </c>
      <c r="R164" s="181">
        <f t="shared" si="27"/>
        <v>0</v>
      </c>
      <c r="S164" s="181">
        <v>0</v>
      </c>
      <c r="T164" s="182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88</v>
      </c>
      <c r="BK164" s="105">
        <f t="shared" si="34"/>
        <v>0</v>
      </c>
      <c r="BL164" s="18" t="s">
        <v>278</v>
      </c>
      <c r="BM164" s="183" t="s">
        <v>1257</v>
      </c>
    </row>
    <row r="165" spans="1:65" s="2" customFormat="1" ht="16.5" customHeight="1" x14ac:dyDescent="0.15">
      <c r="A165" s="35"/>
      <c r="B165" s="141"/>
      <c r="C165" s="172" t="s">
        <v>488</v>
      </c>
      <c r="D165" s="172" t="s">
        <v>274</v>
      </c>
      <c r="E165" s="173" t="s">
        <v>4191</v>
      </c>
      <c r="F165" s="174" t="s">
        <v>4139</v>
      </c>
      <c r="G165" s="175" t="s">
        <v>2862</v>
      </c>
      <c r="H165" s="176">
        <v>1</v>
      </c>
      <c r="I165" s="177"/>
      <c r="J165" s="176">
        <f t="shared" si="2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26"/>
        <v>0</v>
      </c>
      <c r="Q165" s="181">
        <v>0</v>
      </c>
      <c r="R165" s="181">
        <f t="shared" si="27"/>
        <v>0</v>
      </c>
      <c r="S165" s="181">
        <v>0</v>
      </c>
      <c r="T165" s="182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82</v>
      </c>
      <c r="AY165" s="18" t="s">
        <v>271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88</v>
      </c>
      <c r="BK165" s="105">
        <f t="shared" si="34"/>
        <v>0</v>
      </c>
      <c r="BL165" s="18" t="s">
        <v>278</v>
      </c>
      <c r="BM165" s="183" t="s">
        <v>1276</v>
      </c>
    </row>
    <row r="166" spans="1:65" s="2" customFormat="1" ht="21.75" customHeight="1" x14ac:dyDescent="0.15">
      <c r="A166" s="35"/>
      <c r="B166" s="141"/>
      <c r="C166" s="172" t="s">
        <v>496</v>
      </c>
      <c r="D166" s="172" t="s">
        <v>274</v>
      </c>
      <c r="E166" s="173" t="s">
        <v>4192</v>
      </c>
      <c r="F166" s="174" t="s">
        <v>4193</v>
      </c>
      <c r="G166" s="175" t="s">
        <v>2862</v>
      </c>
      <c r="H166" s="176">
        <v>1</v>
      </c>
      <c r="I166" s="177"/>
      <c r="J166" s="176">
        <f t="shared" si="2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26"/>
        <v>0</v>
      </c>
      <c r="Q166" s="181">
        <v>0</v>
      </c>
      <c r="R166" s="181">
        <f t="shared" si="27"/>
        <v>0</v>
      </c>
      <c r="S166" s="181">
        <v>0</v>
      </c>
      <c r="T166" s="182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88</v>
      </c>
      <c r="BK166" s="105">
        <f t="shared" si="34"/>
        <v>0</v>
      </c>
      <c r="BL166" s="18" t="s">
        <v>278</v>
      </c>
      <c r="BM166" s="183" t="s">
        <v>1285</v>
      </c>
    </row>
    <row r="167" spans="1:65" s="2" customFormat="1" ht="16.5" customHeight="1" x14ac:dyDescent="0.15">
      <c r="A167" s="35"/>
      <c r="B167" s="141"/>
      <c r="C167" s="172" t="s">
        <v>500</v>
      </c>
      <c r="D167" s="172" t="s">
        <v>274</v>
      </c>
      <c r="E167" s="173" t="s">
        <v>4079</v>
      </c>
      <c r="F167" s="174" t="s">
        <v>4049</v>
      </c>
      <c r="G167" s="175" t="s">
        <v>2862</v>
      </c>
      <c r="H167" s="176">
        <v>1</v>
      </c>
      <c r="I167" s="177"/>
      <c r="J167" s="176">
        <f t="shared" si="2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26"/>
        <v>0</v>
      </c>
      <c r="Q167" s="181">
        <v>0</v>
      </c>
      <c r="R167" s="181">
        <f t="shared" si="27"/>
        <v>0</v>
      </c>
      <c r="S167" s="181">
        <v>0</v>
      </c>
      <c r="T167" s="182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88</v>
      </c>
      <c r="BK167" s="105">
        <f t="shared" si="34"/>
        <v>0</v>
      </c>
      <c r="BL167" s="18" t="s">
        <v>278</v>
      </c>
      <c r="BM167" s="183" t="s">
        <v>1296</v>
      </c>
    </row>
    <row r="168" spans="1:65" s="2" customFormat="1" ht="16.5" customHeight="1" x14ac:dyDescent="0.15">
      <c r="A168" s="35"/>
      <c r="B168" s="141"/>
      <c r="C168" s="172" t="s">
        <v>507</v>
      </c>
      <c r="D168" s="172" t="s">
        <v>274</v>
      </c>
      <c r="E168" s="173" t="s">
        <v>4194</v>
      </c>
      <c r="F168" s="174" t="s">
        <v>4082</v>
      </c>
      <c r="G168" s="175" t="s">
        <v>2862</v>
      </c>
      <c r="H168" s="176">
        <v>1</v>
      </c>
      <c r="I168" s="177"/>
      <c r="J168" s="176">
        <f t="shared" si="2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26"/>
        <v>0</v>
      </c>
      <c r="Q168" s="181">
        <v>0</v>
      </c>
      <c r="R168" s="181">
        <f t="shared" si="27"/>
        <v>0</v>
      </c>
      <c r="S168" s="181">
        <v>0</v>
      </c>
      <c r="T168" s="182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88</v>
      </c>
      <c r="BK168" s="105">
        <f t="shared" si="34"/>
        <v>0</v>
      </c>
      <c r="BL168" s="18" t="s">
        <v>278</v>
      </c>
      <c r="BM168" s="183" t="s">
        <v>1302</v>
      </c>
    </row>
    <row r="169" spans="1:65" s="2" customFormat="1" ht="16.5" customHeight="1" x14ac:dyDescent="0.15">
      <c r="A169" s="35"/>
      <c r="B169" s="141"/>
      <c r="C169" s="172" t="s">
        <v>514</v>
      </c>
      <c r="D169" s="172" t="s">
        <v>274</v>
      </c>
      <c r="E169" s="173" t="s">
        <v>4050</v>
      </c>
      <c r="F169" s="174" t="s">
        <v>4051</v>
      </c>
      <c r="G169" s="175" t="s">
        <v>2862</v>
      </c>
      <c r="H169" s="176">
        <v>1</v>
      </c>
      <c r="I169" s="177"/>
      <c r="J169" s="176">
        <f t="shared" si="2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26"/>
        <v>0</v>
      </c>
      <c r="Q169" s="181">
        <v>0</v>
      </c>
      <c r="R169" s="181">
        <f t="shared" si="27"/>
        <v>0</v>
      </c>
      <c r="S169" s="181">
        <v>0</v>
      </c>
      <c r="T169" s="182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82</v>
      </c>
      <c r="AY169" s="18" t="s">
        <v>271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88</v>
      </c>
      <c r="BK169" s="105">
        <f t="shared" si="34"/>
        <v>0</v>
      </c>
      <c r="BL169" s="18" t="s">
        <v>278</v>
      </c>
      <c r="BM169" s="183" t="s">
        <v>1312</v>
      </c>
    </row>
    <row r="170" spans="1:65" s="2" customFormat="1" ht="16.5" customHeight="1" x14ac:dyDescent="0.15">
      <c r="A170" s="35"/>
      <c r="B170" s="141"/>
      <c r="C170" s="172" t="s">
        <v>519</v>
      </c>
      <c r="D170" s="172" t="s">
        <v>274</v>
      </c>
      <c r="E170" s="173" t="s">
        <v>4052</v>
      </c>
      <c r="F170" s="174" t="s">
        <v>4053</v>
      </c>
      <c r="G170" s="175" t="s">
        <v>2862</v>
      </c>
      <c r="H170" s="176">
        <v>1</v>
      </c>
      <c r="I170" s="177"/>
      <c r="J170" s="176">
        <f t="shared" si="2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26"/>
        <v>0</v>
      </c>
      <c r="Q170" s="181">
        <v>0</v>
      </c>
      <c r="R170" s="181">
        <f t="shared" si="27"/>
        <v>0</v>
      </c>
      <c r="S170" s="181">
        <v>0</v>
      </c>
      <c r="T170" s="182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82</v>
      </c>
      <c r="AY170" s="18" t="s">
        <v>271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88</v>
      </c>
      <c r="BK170" s="105">
        <f t="shared" si="34"/>
        <v>0</v>
      </c>
      <c r="BL170" s="18" t="s">
        <v>278</v>
      </c>
      <c r="BM170" s="183" t="s">
        <v>1321</v>
      </c>
    </row>
    <row r="171" spans="1:65" s="2" customFormat="1" ht="16.5" customHeight="1" x14ac:dyDescent="0.15">
      <c r="A171" s="35"/>
      <c r="B171" s="141"/>
      <c r="C171" s="172" t="s">
        <v>528</v>
      </c>
      <c r="D171" s="172" t="s">
        <v>274</v>
      </c>
      <c r="E171" s="173" t="s">
        <v>4054</v>
      </c>
      <c r="F171" s="174" t="s">
        <v>4055</v>
      </c>
      <c r="G171" s="175" t="s">
        <v>2862</v>
      </c>
      <c r="H171" s="176">
        <v>1</v>
      </c>
      <c r="I171" s="177"/>
      <c r="J171" s="176">
        <f t="shared" si="2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26"/>
        <v>0</v>
      </c>
      <c r="Q171" s="181">
        <v>0</v>
      </c>
      <c r="R171" s="181">
        <f t="shared" si="27"/>
        <v>0</v>
      </c>
      <c r="S171" s="181">
        <v>0</v>
      </c>
      <c r="T171" s="182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82</v>
      </c>
      <c r="AY171" s="18" t="s">
        <v>271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88</v>
      </c>
      <c r="BK171" s="105">
        <f t="shared" si="34"/>
        <v>0</v>
      </c>
      <c r="BL171" s="18" t="s">
        <v>278</v>
      </c>
      <c r="BM171" s="183" t="s">
        <v>1338</v>
      </c>
    </row>
    <row r="172" spans="1:65" s="2" customFormat="1" ht="16.5" customHeight="1" x14ac:dyDescent="0.15">
      <c r="A172" s="35"/>
      <c r="B172" s="141"/>
      <c r="C172" s="172" t="s">
        <v>535</v>
      </c>
      <c r="D172" s="172" t="s">
        <v>274</v>
      </c>
      <c r="E172" s="173" t="s">
        <v>4195</v>
      </c>
      <c r="F172" s="174" t="s">
        <v>4057</v>
      </c>
      <c r="G172" s="175" t="s">
        <v>2862</v>
      </c>
      <c r="H172" s="176">
        <v>1</v>
      </c>
      <c r="I172" s="177"/>
      <c r="J172" s="176">
        <f t="shared" si="2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26"/>
        <v>0</v>
      </c>
      <c r="Q172" s="181">
        <v>0</v>
      </c>
      <c r="R172" s="181">
        <f t="shared" si="27"/>
        <v>0</v>
      </c>
      <c r="S172" s="181">
        <v>0</v>
      </c>
      <c r="T172" s="182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82</v>
      </c>
      <c r="AY172" s="18" t="s">
        <v>271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88</v>
      </c>
      <c r="BK172" s="105">
        <f t="shared" si="34"/>
        <v>0</v>
      </c>
      <c r="BL172" s="18" t="s">
        <v>278</v>
      </c>
      <c r="BM172" s="183" t="s">
        <v>1362</v>
      </c>
    </row>
    <row r="173" spans="1:65" s="2" customFormat="1" ht="16.5" customHeight="1" x14ac:dyDescent="0.15">
      <c r="A173" s="35"/>
      <c r="B173" s="141"/>
      <c r="C173" s="172" t="s">
        <v>542</v>
      </c>
      <c r="D173" s="172" t="s">
        <v>274</v>
      </c>
      <c r="E173" s="173" t="s">
        <v>4196</v>
      </c>
      <c r="F173" s="174" t="s">
        <v>4059</v>
      </c>
      <c r="G173" s="175" t="s">
        <v>2862</v>
      </c>
      <c r="H173" s="176">
        <v>1</v>
      </c>
      <c r="I173" s="177"/>
      <c r="J173" s="176">
        <f t="shared" si="2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26"/>
        <v>0</v>
      </c>
      <c r="Q173" s="181">
        <v>0</v>
      </c>
      <c r="R173" s="181">
        <f t="shared" si="27"/>
        <v>0</v>
      </c>
      <c r="S173" s="181">
        <v>0</v>
      </c>
      <c r="T173" s="182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82</v>
      </c>
      <c r="AY173" s="18" t="s">
        <v>271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88</v>
      </c>
      <c r="BK173" s="105">
        <f t="shared" si="34"/>
        <v>0</v>
      </c>
      <c r="BL173" s="18" t="s">
        <v>278</v>
      </c>
      <c r="BM173" s="183" t="s">
        <v>1372</v>
      </c>
    </row>
    <row r="174" spans="1:65" s="2" customFormat="1" ht="16.5" customHeight="1" x14ac:dyDescent="0.15">
      <c r="A174" s="35"/>
      <c r="B174" s="141"/>
      <c r="C174" s="172" t="s">
        <v>550</v>
      </c>
      <c r="D174" s="172" t="s">
        <v>274</v>
      </c>
      <c r="E174" s="173" t="s">
        <v>4089</v>
      </c>
      <c r="F174" s="174" t="s">
        <v>4061</v>
      </c>
      <c r="G174" s="175" t="s">
        <v>2862</v>
      </c>
      <c r="H174" s="176">
        <v>1</v>
      </c>
      <c r="I174" s="177"/>
      <c r="J174" s="176">
        <f t="shared" si="2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26"/>
        <v>0</v>
      </c>
      <c r="Q174" s="181">
        <v>0</v>
      </c>
      <c r="R174" s="181">
        <f t="shared" si="27"/>
        <v>0</v>
      </c>
      <c r="S174" s="181">
        <v>0</v>
      </c>
      <c r="T174" s="182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82</v>
      </c>
      <c r="AY174" s="18" t="s">
        <v>271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88</v>
      </c>
      <c r="BK174" s="105">
        <f t="shared" si="34"/>
        <v>0</v>
      </c>
      <c r="BL174" s="18" t="s">
        <v>278</v>
      </c>
      <c r="BM174" s="183" t="s">
        <v>1381</v>
      </c>
    </row>
    <row r="175" spans="1:65" s="2" customFormat="1" ht="16.5" customHeight="1" x14ac:dyDescent="0.15">
      <c r="A175" s="35"/>
      <c r="B175" s="141"/>
      <c r="C175" s="172" t="s">
        <v>555</v>
      </c>
      <c r="D175" s="172" t="s">
        <v>274</v>
      </c>
      <c r="E175" s="173" t="s">
        <v>4090</v>
      </c>
      <c r="F175" s="174" t="s">
        <v>4063</v>
      </c>
      <c r="G175" s="175" t="s">
        <v>2862</v>
      </c>
      <c r="H175" s="176">
        <v>1</v>
      </c>
      <c r="I175" s="177"/>
      <c r="J175" s="176">
        <f t="shared" si="2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26"/>
        <v>0</v>
      </c>
      <c r="Q175" s="181">
        <v>0</v>
      </c>
      <c r="R175" s="181">
        <f t="shared" si="27"/>
        <v>0</v>
      </c>
      <c r="S175" s="181">
        <v>0</v>
      </c>
      <c r="T175" s="182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82</v>
      </c>
      <c r="AY175" s="18" t="s">
        <v>271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88</v>
      </c>
      <c r="BK175" s="105">
        <f t="shared" si="34"/>
        <v>0</v>
      </c>
      <c r="BL175" s="18" t="s">
        <v>278</v>
      </c>
      <c r="BM175" s="183" t="s">
        <v>1392</v>
      </c>
    </row>
    <row r="176" spans="1:65" s="2" customFormat="1" ht="16.5" customHeight="1" x14ac:dyDescent="0.15">
      <c r="A176" s="35"/>
      <c r="B176" s="141"/>
      <c r="C176" s="172" t="s">
        <v>684</v>
      </c>
      <c r="D176" s="172" t="s">
        <v>274</v>
      </c>
      <c r="E176" s="173" t="s">
        <v>4091</v>
      </c>
      <c r="F176" s="174" t="s">
        <v>4065</v>
      </c>
      <c r="G176" s="175" t="s">
        <v>2862</v>
      </c>
      <c r="H176" s="176">
        <v>1</v>
      </c>
      <c r="I176" s="177"/>
      <c r="J176" s="176">
        <f t="shared" si="25"/>
        <v>0</v>
      </c>
      <c r="K176" s="178"/>
      <c r="L176" s="36"/>
      <c r="M176" s="241" t="s">
        <v>1</v>
      </c>
      <c r="N176" s="242" t="s">
        <v>41</v>
      </c>
      <c r="O176" s="243"/>
      <c r="P176" s="244">
        <f t="shared" si="26"/>
        <v>0</v>
      </c>
      <c r="Q176" s="244">
        <v>0</v>
      </c>
      <c r="R176" s="244">
        <f t="shared" si="27"/>
        <v>0</v>
      </c>
      <c r="S176" s="244">
        <v>0</v>
      </c>
      <c r="T176" s="245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82</v>
      </c>
      <c r="AY176" s="18" t="s">
        <v>271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88</v>
      </c>
      <c r="BK176" s="105">
        <f t="shared" si="34"/>
        <v>0</v>
      </c>
      <c r="BL176" s="18" t="s">
        <v>278</v>
      </c>
      <c r="BM176" s="183" t="s">
        <v>1401</v>
      </c>
    </row>
    <row r="177" spans="1:31" s="2" customFormat="1" ht="6.95" customHeight="1" x14ac:dyDescent="0.1">
      <c r="A177" s="35"/>
      <c r="B177" s="50"/>
      <c r="C177" s="51"/>
      <c r="D177" s="51"/>
      <c r="E177" s="51"/>
      <c r="F177" s="51"/>
      <c r="G177" s="51"/>
      <c r="H177" s="51"/>
      <c r="I177" s="51"/>
      <c r="J177" s="51"/>
      <c r="K177" s="51"/>
      <c r="L177" s="36"/>
      <c r="M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</row>
  </sheetData>
  <autoFilter ref="C127:K176" xr:uid="{00000000-0009-0000-0000-00001C000000}"/>
  <mergeCells count="13"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39"/>
  <sheetViews>
    <sheetView showGridLines="0" topLeftCell="A109" workbookViewId="0">
      <selection activeCell="J113" sqref="J113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5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92</v>
      </c>
      <c r="AZ2" s="112" t="s">
        <v>214</v>
      </c>
      <c r="BA2" s="112" t="s">
        <v>1</v>
      </c>
      <c r="BB2" s="112" t="s">
        <v>1</v>
      </c>
      <c r="BC2" s="112" t="s">
        <v>560</v>
      </c>
      <c r="BD2" s="112" t="s">
        <v>88</v>
      </c>
    </row>
    <row r="3" spans="1:5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561</v>
      </c>
      <c r="BA3" s="112" t="s">
        <v>1</v>
      </c>
      <c r="BB3" s="112" t="s">
        <v>1</v>
      </c>
      <c r="BC3" s="112" t="s">
        <v>562</v>
      </c>
      <c r="BD3" s="112" t="s">
        <v>88</v>
      </c>
    </row>
    <row r="4" spans="1:5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  <c r="AZ4" s="112" t="s">
        <v>216</v>
      </c>
      <c r="BA4" s="112" t="s">
        <v>1</v>
      </c>
      <c r="BB4" s="112" t="s">
        <v>1</v>
      </c>
      <c r="BC4" s="112" t="s">
        <v>217</v>
      </c>
      <c r="BD4" s="112" t="s">
        <v>88</v>
      </c>
    </row>
    <row r="5" spans="1:56" s="1" customFormat="1" ht="6.95" customHeight="1" x14ac:dyDescent="0.1">
      <c r="B5" s="21"/>
      <c r="L5" s="21"/>
      <c r="AZ5" s="112" t="s">
        <v>219</v>
      </c>
      <c r="BA5" s="112" t="s">
        <v>220</v>
      </c>
      <c r="BB5" s="112" t="s">
        <v>1</v>
      </c>
      <c r="BC5" s="112" t="s">
        <v>563</v>
      </c>
      <c r="BD5" s="112" t="s">
        <v>88</v>
      </c>
    </row>
    <row r="6" spans="1:56" s="1" customFormat="1" ht="12" customHeight="1" x14ac:dyDescent="0.1">
      <c r="B6" s="21"/>
      <c r="D6" s="28" t="s">
        <v>14</v>
      </c>
      <c r="L6" s="21"/>
      <c r="AZ6" s="112" t="s">
        <v>222</v>
      </c>
      <c r="BA6" s="112" t="s">
        <v>220</v>
      </c>
      <c r="BB6" s="112" t="s">
        <v>1</v>
      </c>
      <c r="BC6" s="112" t="s">
        <v>564</v>
      </c>
      <c r="BD6" s="112" t="s">
        <v>88</v>
      </c>
    </row>
    <row r="7" spans="1:5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  <c r="AZ7" s="112" t="s">
        <v>224</v>
      </c>
      <c r="BA7" s="112" t="s">
        <v>1</v>
      </c>
      <c r="BB7" s="112" t="s">
        <v>1</v>
      </c>
      <c r="BC7" s="112" t="s">
        <v>565</v>
      </c>
      <c r="BD7" s="112" t="s">
        <v>88</v>
      </c>
    </row>
    <row r="8" spans="1:56" s="1" customFormat="1" ht="12" customHeight="1" x14ac:dyDescent="0.1">
      <c r="B8" s="21"/>
      <c r="D8" s="28" t="s">
        <v>228</v>
      </c>
      <c r="L8" s="21"/>
      <c r="AZ8" s="112" t="s">
        <v>226</v>
      </c>
      <c r="BA8" s="112" t="s">
        <v>1</v>
      </c>
      <c r="BB8" s="112" t="s">
        <v>1</v>
      </c>
      <c r="BC8" s="112" t="s">
        <v>566</v>
      </c>
      <c r="BD8" s="112" t="s">
        <v>88</v>
      </c>
    </row>
    <row r="9" spans="1:56" s="2" customFormat="1" ht="16.5" customHeight="1" x14ac:dyDescent="0.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229</v>
      </c>
      <c r="BA9" s="112" t="s">
        <v>1</v>
      </c>
      <c r="BB9" s="112" t="s">
        <v>1</v>
      </c>
      <c r="BC9" s="112" t="s">
        <v>567</v>
      </c>
      <c r="BD9" s="112" t="s">
        <v>88</v>
      </c>
    </row>
    <row r="10" spans="1:5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232</v>
      </c>
      <c r="BA10" s="112" t="s">
        <v>1</v>
      </c>
      <c r="BB10" s="112" t="s">
        <v>1</v>
      </c>
      <c r="BC10" s="112" t="s">
        <v>564</v>
      </c>
      <c r="BD10" s="112" t="s">
        <v>88</v>
      </c>
    </row>
    <row r="11" spans="1:56" s="2" customFormat="1" ht="16.5" customHeight="1" x14ac:dyDescent="0.1">
      <c r="A11" s="35"/>
      <c r="B11" s="36"/>
      <c r="C11" s="35"/>
      <c r="D11" s="35"/>
      <c r="E11" s="321" t="s">
        <v>568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569</v>
      </c>
      <c r="BA11" s="112" t="s">
        <v>220</v>
      </c>
      <c r="BB11" s="112" t="s">
        <v>1</v>
      </c>
      <c r="BC11" s="112" t="s">
        <v>570</v>
      </c>
      <c r="BD11" s="112" t="s">
        <v>88</v>
      </c>
    </row>
    <row r="12" spans="1:5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234</v>
      </c>
      <c r="BA12" s="112" t="s">
        <v>235</v>
      </c>
      <c r="BB12" s="112" t="s">
        <v>1</v>
      </c>
      <c r="BC12" s="112" t="s">
        <v>236</v>
      </c>
      <c r="BD12" s="112" t="s">
        <v>88</v>
      </c>
    </row>
    <row r="13" spans="1:5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571</v>
      </c>
      <c r="BA13" s="112" t="s">
        <v>220</v>
      </c>
      <c r="BB13" s="112" t="s">
        <v>1</v>
      </c>
      <c r="BC13" s="112" t="s">
        <v>572</v>
      </c>
      <c r="BD13" s="112" t="s">
        <v>88</v>
      </c>
    </row>
    <row r="14" spans="1:5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ROUND((SUM(BE112:BE114) + SUM(BE136:BE338)),  2)</f>
        <v>0</v>
      </c>
      <c r="G37" s="35"/>
      <c r="H37" s="35"/>
      <c r="I37" s="120">
        <v>0.2</v>
      </c>
      <c r="J37" s="119">
        <f>ROUND(((SUM(BE112:BE114) + SUM(BE136:BE338))*I37),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ROUND((SUM(BF112:BF114) + SUM(BF136:BF338)),  2)</f>
        <v>0</v>
      </c>
      <c r="G38" s="35"/>
      <c r="H38" s="35"/>
      <c r="I38" s="120">
        <v>0.2</v>
      </c>
      <c r="J38" s="119">
        <f>ROUND(((SUM(BF112:BF114) + SUM(BF136:BF338))*I38),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ROUND((SUM(BG112:BG114) + SUM(BG136:BG338)),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ROUND((SUM(BH112:BH114) + SUM(BH136:BH338)),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ROUND((SUM(BI112:BI114) + SUM(BI136:BI338)),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02 - Buracie práce Blok F212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 x14ac:dyDescent="0.1">
      <c r="B99" s="131"/>
      <c r="D99" s="132" t="s">
        <v>244</v>
      </c>
      <c r="E99" s="133"/>
      <c r="F99" s="133"/>
      <c r="G99" s="133"/>
      <c r="H99" s="133"/>
      <c r="I99" s="133"/>
      <c r="J99" s="134">
        <f>J137</f>
        <v>0</v>
      </c>
      <c r="L99" s="131"/>
    </row>
    <row r="100" spans="1:47" s="10" customFormat="1" ht="19.899999999999999" customHeight="1" x14ac:dyDescent="0.1">
      <c r="B100" s="135"/>
      <c r="D100" s="136" t="s">
        <v>573</v>
      </c>
      <c r="E100" s="137"/>
      <c r="F100" s="137"/>
      <c r="G100" s="137"/>
      <c r="H100" s="137"/>
      <c r="I100" s="137"/>
      <c r="J100" s="138">
        <f>J138</f>
        <v>0</v>
      </c>
      <c r="L100" s="135"/>
    </row>
    <row r="101" spans="1:47" s="10" customFormat="1" ht="19.899999999999999" customHeight="1" x14ac:dyDescent="0.1">
      <c r="B101" s="135"/>
      <c r="D101" s="136" t="s">
        <v>245</v>
      </c>
      <c r="E101" s="137"/>
      <c r="F101" s="137"/>
      <c r="G101" s="137"/>
      <c r="H101" s="137"/>
      <c r="I101" s="137"/>
      <c r="J101" s="138">
        <f>J147</f>
        <v>0</v>
      </c>
      <c r="L101" s="135"/>
    </row>
    <row r="102" spans="1:47" s="10" customFormat="1" ht="19.899999999999999" customHeight="1" x14ac:dyDescent="0.1">
      <c r="B102" s="135"/>
      <c r="D102" s="136" t="s">
        <v>246</v>
      </c>
      <c r="E102" s="137"/>
      <c r="F102" s="137"/>
      <c r="G102" s="137"/>
      <c r="H102" s="137"/>
      <c r="I102" s="137"/>
      <c r="J102" s="138">
        <f>J287</f>
        <v>0</v>
      </c>
      <c r="L102" s="135"/>
    </row>
    <row r="103" spans="1:47" s="9" customFormat="1" ht="24.95" customHeight="1" x14ac:dyDescent="0.1">
      <c r="B103" s="131"/>
      <c r="D103" s="132" t="s">
        <v>247</v>
      </c>
      <c r="E103" s="133"/>
      <c r="F103" s="133"/>
      <c r="G103" s="133"/>
      <c r="H103" s="133"/>
      <c r="I103" s="133"/>
      <c r="J103" s="134">
        <f>J289</f>
        <v>0</v>
      </c>
      <c r="L103" s="131"/>
    </row>
    <row r="104" spans="1:47" s="10" customFormat="1" ht="19.899999999999999" customHeight="1" x14ac:dyDescent="0.1">
      <c r="B104" s="135"/>
      <c r="D104" s="136" t="s">
        <v>248</v>
      </c>
      <c r="E104" s="137"/>
      <c r="F104" s="137"/>
      <c r="G104" s="137"/>
      <c r="H104" s="137"/>
      <c r="I104" s="137"/>
      <c r="J104" s="138">
        <f>J290</f>
        <v>0</v>
      </c>
      <c r="L104" s="135"/>
    </row>
    <row r="105" spans="1:47" s="10" customFormat="1" ht="19.899999999999999" customHeight="1" x14ac:dyDescent="0.1">
      <c r="B105" s="135"/>
      <c r="D105" s="136" t="s">
        <v>249</v>
      </c>
      <c r="E105" s="137"/>
      <c r="F105" s="137"/>
      <c r="G105" s="137"/>
      <c r="H105" s="137"/>
      <c r="I105" s="137"/>
      <c r="J105" s="138">
        <f>J296</f>
        <v>0</v>
      </c>
      <c r="L105" s="135"/>
    </row>
    <row r="106" spans="1:47" s="10" customFormat="1" ht="19.899999999999999" customHeight="1" x14ac:dyDescent="0.1">
      <c r="B106" s="135"/>
      <c r="D106" s="136" t="s">
        <v>251</v>
      </c>
      <c r="E106" s="137"/>
      <c r="F106" s="137"/>
      <c r="G106" s="137"/>
      <c r="H106" s="137"/>
      <c r="I106" s="137"/>
      <c r="J106" s="138">
        <f>J310</f>
        <v>0</v>
      </c>
      <c r="L106" s="135"/>
    </row>
    <row r="107" spans="1:47" s="10" customFormat="1" ht="19.899999999999999" customHeight="1" x14ac:dyDescent="0.1">
      <c r="B107" s="135"/>
      <c r="D107" s="136" t="s">
        <v>574</v>
      </c>
      <c r="E107" s="137"/>
      <c r="F107" s="137"/>
      <c r="G107" s="137"/>
      <c r="H107" s="137"/>
      <c r="I107" s="137"/>
      <c r="J107" s="138">
        <f>J322</f>
        <v>0</v>
      </c>
      <c r="L107" s="135"/>
    </row>
    <row r="108" spans="1:47" s="10" customFormat="1" ht="19.899999999999999" customHeight="1" x14ac:dyDescent="0.1">
      <c r="B108" s="135"/>
      <c r="D108" s="136" t="s">
        <v>252</v>
      </c>
      <c r="E108" s="137"/>
      <c r="F108" s="137"/>
      <c r="G108" s="137"/>
      <c r="H108" s="137"/>
      <c r="I108" s="137"/>
      <c r="J108" s="138">
        <f>J326</f>
        <v>0</v>
      </c>
      <c r="L108" s="135"/>
    </row>
    <row r="109" spans="1:47" s="10" customFormat="1" ht="19.899999999999999" customHeight="1" x14ac:dyDescent="0.1">
      <c r="B109" s="135"/>
      <c r="D109" s="136" t="s">
        <v>253</v>
      </c>
      <c r="E109" s="137"/>
      <c r="F109" s="137"/>
      <c r="G109" s="137"/>
      <c r="H109" s="137"/>
      <c r="I109" s="137"/>
      <c r="J109" s="138">
        <f>J332</f>
        <v>0</v>
      </c>
      <c r="L109" s="135"/>
    </row>
    <row r="110" spans="1:47" s="2" customFormat="1" ht="21.75" customHeight="1" x14ac:dyDescent="0.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 x14ac:dyDescent="0.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 x14ac:dyDescent="0.1">
      <c r="A112" s="35"/>
      <c r="B112" s="36"/>
      <c r="C112" s="130" t="s">
        <v>254</v>
      </c>
      <c r="D112" s="35"/>
      <c r="E112" s="35"/>
      <c r="F112" s="35"/>
      <c r="G112" s="35"/>
      <c r="H112" s="35"/>
      <c r="I112" s="35"/>
      <c r="J112" s="139">
        <f>ROUND(J113,2)</f>
        <v>0</v>
      </c>
      <c r="K112" s="35"/>
      <c r="L112" s="45"/>
      <c r="N112" s="140" t="s">
        <v>39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 x14ac:dyDescent="0.1">
      <c r="A113" s="35"/>
      <c r="B113" s="141"/>
      <c r="C113" s="142"/>
      <c r="D113" s="338" t="s">
        <v>255</v>
      </c>
      <c r="E113" s="342"/>
      <c r="F113" s="342"/>
      <c r="G113" s="142"/>
      <c r="H113" s="142"/>
      <c r="I113" s="142"/>
      <c r="J113" s="102">
        <v>0</v>
      </c>
      <c r="K113" s="142"/>
      <c r="L113" s="143"/>
      <c r="M113" s="144"/>
      <c r="N113" s="145" t="s">
        <v>41</v>
      </c>
      <c r="O113" s="144"/>
      <c r="P113" s="144"/>
      <c r="Q113" s="144"/>
      <c r="R113" s="144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6" t="s">
        <v>256</v>
      </c>
      <c r="AZ113" s="144"/>
      <c r="BA113" s="144"/>
      <c r="BB113" s="144"/>
      <c r="BC113" s="144"/>
      <c r="BD113" s="144"/>
      <c r="BE113" s="147">
        <f t="shared" ref="BE113" si="0">IF(N113="základná",J113,0)</f>
        <v>0</v>
      </c>
      <c r="BF113" s="147">
        <f t="shared" ref="BF113" si="1">IF(N113="znížená",J113,0)</f>
        <v>0</v>
      </c>
      <c r="BG113" s="147">
        <f t="shared" ref="BG113" si="2">IF(N113="zákl. prenesená",J113,0)</f>
        <v>0</v>
      </c>
      <c r="BH113" s="147">
        <f t="shared" ref="BH113" si="3">IF(N113="zníž. prenesená",J113,0)</f>
        <v>0</v>
      </c>
      <c r="BI113" s="147">
        <f t="shared" ref="BI113" si="4">IF(N113="nulová",J113,0)</f>
        <v>0</v>
      </c>
      <c r="BJ113" s="146" t="s">
        <v>88</v>
      </c>
      <c r="BK113" s="144"/>
      <c r="BL113" s="144"/>
      <c r="BM113" s="144"/>
    </row>
    <row r="114" spans="1:65" s="2" customFormat="1" x14ac:dyDescent="0.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 x14ac:dyDescent="0.1">
      <c r="A115" s="35"/>
      <c r="B115" s="36"/>
      <c r="C115" s="109" t="s">
        <v>213</v>
      </c>
      <c r="D115" s="110"/>
      <c r="E115" s="110"/>
      <c r="F115" s="110"/>
      <c r="G115" s="110"/>
      <c r="H115" s="110"/>
      <c r="I115" s="110"/>
      <c r="J115" s="111">
        <f>ROUND(J98+J112,2)</f>
        <v>0</v>
      </c>
      <c r="K115" s="110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 x14ac:dyDescent="0.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5" customHeight="1" x14ac:dyDescent="0.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5" customHeight="1" x14ac:dyDescent="0.1">
      <c r="A121" s="35"/>
      <c r="B121" s="36"/>
      <c r="C121" s="22" t="s">
        <v>257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 x14ac:dyDescent="0.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 x14ac:dyDescent="0.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 x14ac:dyDescent="0.1">
      <c r="A124" s="35"/>
      <c r="B124" s="36"/>
      <c r="C124" s="35"/>
      <c r="D124" s="35"/>
      <c r="E124" s="340" t="str">
        <f>E7</f>
        <v>Kreatívne cenrum Nitra - Martinský vrch</v>
      </c>
      <c r="F124" s="341"/>
      <c r="G124" s="341"/>
      <c r="H124" s="341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" customFormat="1" ht="12" customHeight="1" x14ac:dyDescent="0.1">
      <c r="B125" s="21"/>
      <c r="C125" s="28" t="s">
        <v>228</v>
      </c>
      <c r="L125" s="21"/>
    </row>
    <row r="126" spans="1:65" s="2" customFormat="1" ht="16.5" customHeight="1" x14ac:dyDescent="0.1">
      <c r="A126" s="35"/>
      <c r="B126" s="36"/>
      <c r="C126" s="35"/>
      <c r="D126" s="35"/>
      <c r="E126" s="340" t="s">
        <v>231</v>
      </c>
      <c r="F126" s="339"/>
      <c r="G126" s="339"/>
      <c r="H126" s="33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 x14ac:dyDescent="0.1">
      <c r="A127" s="35"/>
      <c r="B127" s="36"/>
      <c r="C127" s="28" t="s">
        <v>233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 x14ac:dyDescent="0.1">
      <c r="A128" s="35"/>
      <c r="B128" s="36"/>
      <c r="C128" s="35"/>
      <c r="D128" s="35"/>
      <c r="E128" s="321" t="str">
        <f>E11</f>
        <v>02 - Buracie práce Blok F212</v>
      </c>
      <c r="F128" s="339"/>
      <c r="G128" s="339"/>
      <c r="H128" s="339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 x14ac:dyDescent="0.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 x14ac:dyDescent="0.1">
      <c r="A130" s="35"/>
      <c r="B130" s="36"/>
      <c r="C130" s="28" t="s">
        <v>18</v>
      </c>
      <c r="D130" s="35"/>
      <c r="E130" s="35"/>
      <c r="F130" s="26" t="str">
        <f>F14</f>
        <v>Nitra</v>
      </c>
      <c r="G130" s="35"/>
      <c r="H130" s="35"/>
      <c r="I130" s="28" t="s">
        <v>20</v>
      </c>
      <c r="J130" s="58" t="str">
        <f>IF(J14="","",J14)</f>
        <v>26. 8. 2020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 x14ac:dyDescent="0.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40.15" customHeight="1" x14ac:dyDescent="0.15">
      <c r="A132" s="35"/>
      <c r="B132" s="36"/>
      <c r="C132" s="28" t="s">
        <v>22</v>
      </c>
      <c r="D132" s="35"/>
      <c r="E132" s="35"/>
      <c r="F132" s="26" t="str">
        <f>E17</f>
        <v>Mesto Nitra, Štefánikova tr. 60, 949 01 Nitra</v>
      </c>
      <c r="G132" s="35"/>
      <c r="H132" s="35"/>
      <c r="I132" s="28" t="s">
        <v>28</v>
      </c>
      <c r="J132" s="31" t="str">
        <f>E23</f>
        <v>Mesto Nitra, Štefánikova tr. 60, 949 01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2" customHeight="1" x14ac:dyDescent="0.15">
      <c r="A133" s="35"/>
      <c r="B133" s="36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30</v>
      </c>
      <c r="J133" s="31" t="str">
        <f>E26</f>
        <v>Mesto Nitra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0.35" customHeight="1" x14ac:dyDescent="0.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11" customFormat="1" ht="29.25" customHeight="1" x14ac:dyDescent="0.15">
      <c r="A135" s="148"/>
      <c r="B135" s="149"/>
      <c r="C135" s="150" t="s">
        <v>258</v>
      </c>
      <c r="D135" s="151" t="s">
        <v>60</v>
      </c>
      <c r="E135" s="151" t="s">
        <v>56</v>
      </c>
      <c r="F135" s="151" t="s">
        <v>57</v>
      </c>
      <c r="G135" s="151" t="s">
        <v>259</v>
      </c>
      <c r="H135" s="151" t="s">
        <v>260</v>
      </c>
      <c r="I135" s="151" t="s">
        <v>261</v>
      </c>
      <c r="J135" s="152" t="s">
        <v>241</v>
      </c>
      <c r="K135" s="153" t="s">
        <v>262</v>
      </c>
      <c r="L135" s="154"/>
      <c r="M135" s="65" t="s">
        <v>1</v>
      </c>
      <c r="N135" s="66" t="s">
        <v>39</v>
      </c>
      <c r="O135" s="66" t="s">
        <v>263</v>
      </c>
      <c r="P135" s="66" t="s">
        <v>264</v>
      </c>
      <c r="Q135" s="66" t="s">
        <v>265</v>
      </c>
      <c r="R135" s="66" t="s">
        <v>266</v>
      </c>
      <c r="S135" s="66" t="s">
        <v>267</v>
      </c>
      <c r="T135" s="67" t="s">
        <v>268</v>
      </c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</row>
    <row r="136" spans="1:65" s="2" customFormat="1" ht="22.9" customHeight="1" x14ac:dyDescent="0.15">
      <c r="A136" s="35"/>
      <c r="B136" s="36"/>
      <c r="C136" s="72" t="s">
        <v>238</v>
      </c>
      <c r="D136" s="35"/>
      <c r="E136" s="35"/>
      <c r="F136" s="35"/>
      <c r="G136" s="35"/>
      <c r="H136" s="35"/>
      <c r="I136" s="35"/>
      <c r="J136" s="155">
        <f>BK136</f>
        <v>0</v>
      </c>
      <c r="K136" s="35"/>
      <c r="L136" s="36"/>
      <c r="M136" s="68"/>
      <c r="N136" s="59"/>
      <c r="O136" s="69"/>
      <c r="P136" s="156">
        <f>P137+P289</f>
        <v>0</v>
      </c>
      <c r="Q136" s="69"/>
      <c r="R136" s="156">
        <f>R137+R289</f>
        <v>61.912366270799986</v>
      </c>
      <c r="S136" s="69"/>
      <c r="T136" s="157">
        <f>T137+T289</f>
        <v>466.6659942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74</v>
      </c>
      <c r="AU136" s="18" t="s">
        <v>243</v>
      </c>
      <c r="BK136" s="158">
        <f>BK137+BK289</f>
        <v>0</v>
      </c>
    </row>
    <row r="137" spans="1:65" s="12" customFormat="1" ht="25.9" customHeight="1" x14ac:dyDescent="0.15">
      <c r="B137" s="159"/>
      <c r="D137" s="160" t="s">
        <v>74</v>
      </c>
      <c r="E137" s="161" t="s">
        <v>269</v>
      </c>
      <c r="F137" s="161" t="s">
        <v>270</v>
      </c>
      <c r="I137" s="162"/>
      <c r="J137" s="163">
        <f>BK137</f>
        <v>0</v>
      </c>
      <c r="L137" s="159"/>
      <c r="M137" s="164"/>
      <c r="N137" s="165"/>
      <c r="O137" s="165"/>
      <c r="P137" s="166">
        <f>P138+P147+P287</f>
        <v>0</v>
      </c>
      <c r="Q137" s="165"/>
      <c r="R137" s="166">
        <f>R138+R147+R287</f>
        <v>61.912366270799986</v>
      </c>
      <c r="S137" s="165"/>
      <c r="T137" s="167">
        <f>T138+T147+T287</f>
        <v>402.493426</v>
      </c>
      <c r="AR137" s="160" t="s">
        <v>82</v>
      </c>
      <c r="AT137" s="168" t="s">
        <v>74</v>
      </c>
      <c r="AU137" s="168" t="s">
        <v>75</v>
      </c>
      <c r="AY137" s="160" t="s">
        <v>271</v>
      </c>
      <c r="BK137" s="169">
        <f>BK138+BK147+BK287</f>
        <v>0</v>
      </c>
    </row>
    <row r="138" spans="1:65" s="12" customFormat="1" ht="22.9" customHeight="1" x14ac:dyDescent="0.15">
      <c r="B138" s="159"/>
      <c r="D138" s="160" t="s">
        <v>74</v>
      </c>
      <c r="E138" s="170" t="s">
        <v>82</v>
      </c>
      <c r="F138" s="170" t="s">
        <v>575</v>
      </c>
      <c r="I138" s="162"/>
      <c r="J138" s="171">
        <f>BK138</f>
        <v>0</v>
      </c>
      <c r="L138" s="159"/>
      <c r="M138" s="164"/>
      <c r="N138" s="165"/>
      <c r="O138" s="165"/>
      <c r="P138" s="166">
        <f>SUM(P139:P146)</f>
        <v>0</v>
      </c>
      <c r="Q138" s="165"/>
      <c r="R138" s="166">
        <f>SUM(R139:R146)</f>
        <v>0</v>
      </c>
      <c r="S138" s="165"/>
      <c r="T138" s="167">
        <f>SUM(T139:T146)</f>
        <v>0</v>
      </c>
      <c r="AR138" s="160" t="s">
        <v>82</v>
      </c>
      <c r="AT138" s="168" t="s">
        <v>74</v>
      </c>
      <c r="AU138" s="168" t="s">
        <v>82</v>
      </c>
      <c r="AY138" s="160" t="s">
        <v>271</v>
      </c>
      <c r="BK138" s="169">
        <f>SUM(BK139:BK146)</f>
        <v>0</v>
      </c>
    </row>
    <row r="139" spans="1:65" s="2" customFormat="1" ht="21.75" customHeight="1" x14ac:dyDescent="0.15">
      <c r="A139" s="35"/>
      <c r="B139" s="141"/>
      <c r="C139" s="172" t="s">
        <v>82</v>
      </c>
      <c r="D139" s="172" t="s">
        <v>274</v>
      </c>
      <c r="E139" s="173" t="s">
        <v>576</v>
      </c>
      <c r="F139" s="174" t="s">
        <v>577</v>
      </c>
      <c r="G139" s="175" t="s">
        <v>289</v>
      </c>
      <c r="H139" s="176">
        <v>7.31</v>
      </c>
      <c r="I139" s="177"/>
      <c r="J139" s="176">
        <f>ROUND(I139*H139,2)</f>
        <v>0</v>
      </c>
      <c r="K139" s="178"/>
      <c r="L139" s="36"/>
      <c r="M139" s="179" t="s">
        <v>1</v>
      </c>
      <c r="N139" s="180" t="s">
        <v>41</v>
      </c>
      <c r="O139" s="61"/>
      <c r="P139" s="181">
        <f>O139*H139</f>
        <v>0</v>
      </c>
      <c r="Q139" s="181">
        <v>0</v>
      </c>
      <c r="R139" s="181">
        <f>Q139*H139</f>
        <v>0</v>
      </c>
      <c r="S139" s="181">
        <v>0</v>
      </c>
      <c r="T139" s="18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>IF(N139="základná",J139,0)</f>
        <v>0</v>
      </c>
      <c r="BF139" s="105">
        <f>IF(N139="znížená",J139,0)</f>
        <v>0</v>
      </c>
      <c r="BG139" s="105">
        <f>IF(N139="zákl. prenesená",J139,0)</f>
        <v>0</v>
      </c>
      <c r="BH139" s="105">
        <f>IF(N139="zníž. prenesená",J139,0)</f>
        <v>0</v>
      </c>
      <c r="BI139" s="105">
        <f>IF(N139="nulová",J139,0)</f>
        <v>0</v>
      </c>
      <c r="BJ139" s="18" t="s">
        <v>88</v>
      </c>
      <c r="BK139" s="105">
        <f>ROUND(I139*H139,2)</f>
        <v>0</v>
      </c>
      <c r="BL139" s="18" t="s">
        <v>278</v>
      </c>
      <c r="BM139" s="183" t="s">
        <v>578</v>
      </c>
    </row>
    <row r="140" spans="1:65" s="13" customFormat="1" x14ac:dyDescent="0.1">
      <c r="B140" s="184"/>
      <c r="D140" s="185" t="s">
        <v>280</v>
      </c>
      <c r="E140" s="186" t="s">
        <v>1</v>
      </c>
      <c r="F140" s="187" t="s">
        <v>579</v>
      </c>
      <c r="H140" s="188">
        <v>7.31</v>
      </c>
      <c r="I140" s="189"/>
      <c r="L140" s="184"/>
      <c r="M140" s="190"/>
      <c r="N140" s="191"/>
      <c r="O140" s="191"/>
      <c r="P140" s="191"/>
      <c r="Q140" s="191"/>
      <c r="R140" s="191"/>
      <c r="S140" s="191"/>
      <c r="T140" s="192"/>
      <c r="AT140" s="186" t="s">
        <v>280</v>
      </c>
      <c r="AU140" s="186" t="s">
        <v>88</v>
      </c>
      <c r="AV140" s="13" t="s">
        <v>88</v>
      </c>
      <c r="AW140" s="13" t="s">
        <v>29</v>
      </c>
      <c r="AX140" s="13" t="s">
        <v>75</v>
      </c>
      <c r="AY140" s="186" t="s">
        <v>271</v>
      </c>
    </row>
    <row r="141" spans="1:65" s="14" customFormat="1" x14ac:dyDescent="0.1">
      <c r="B141" s="193"/>
      <c r="D141" s="185" t="s">
        <v>280</v>
      </c>
      <c r="E141" s="194" t="s">
        <v>1</v>
      </c>
      <c r="F141" s="195" t="s">
        <v>282</v>
      </c>
      <c r="H141" s="196">
        <v>7.31</v>
      </c>
      <c r="I141" s="197"/>
      <c r="L141" s="193"/>
      <c r="M141" s="198"/>
      <c r="N141" s="199"/>
      <c r="O141" s="199"/>
      <c r="P141" s="199"/>
      <c r="Q141" s="199"/>
      <c r="R141" s="199"/>
      <c r="S141" s="199"/>
      <c r="T141" s="200"/>
      <c r="AT141" s="194" t="s">
        <v>280</v>
      </c>
      <c r="AU141" s="194" t="s">
        <v>88</v>
      </c>
      <c r="AV141" s="14" t="s">
        <v>278</v>
      </c>
      <c r="AW141" s="14" t="s">
        <v>29</v>
      </c>
      <c r="AX141" s="14" t="s">
        <v>82</v>
      </c>
      <c r="AY141" s="194" t="s">
        <v>271</v>
      </c>
    </row>
    <row r="142" spans="1:65" s="2" customFormat="1" ht="21.75" customHeight="1" x14ac:dyDescent="0.15">
      <c r="A142" s="35"/>
      <c r="B142" s="141"/>
      <c r="C142" s="172" t="s">
        <v>88</v>
      </c>
      <c r="D142" s="172" t="s">
        <v>274</v>
      </c>
      <c r="E142" s="173" t="s">
        <v>580</v>
      </c>
      <c r="F142" s="174" t="s">
        <v>581</v>
      </c>
      <c r="G142" s="175" t="s">
        <v>289</v>
      </c>
      <c r="H142" s="176">
        <v>9.14</v>
      </c>
      <c r="I142" s="177"/>
      <c r="J142" s="176">
        <f>ROUND(I142*H142,2)</f>
        <v>0</v>
      </c>
      <c r="K142" s="178"/>
      <c r="L142" s="36"/>
      <c r="M142" s="179" t="s">
        <v>1</v>
      </c>
      <c r="N142" s="180" t="s">
        <v>41</v>
      </c>
      <c r="O142" s="61"/>
      <c r="P142" s="181">
        <f>O142*H142</f>
        <v>0</v>
      </c>
      <c r="Q142" s="181">
        <v>0</v>
      </c>
      <c r="R142" s="181">
        <f>Q142*H142</f>
        <v>0</v>
      </c>
      <c r="S142" s="181">
        <v>0</v>
      </c>
      <c r="T142" s="18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88</v>
      </c>
      <c r="BK142" s="105">
        <f>ROUND(I142*H142,2)</f>
        <v>0</v>
      </c>
      <c r="BL142" s="18" t="s">
        <v>278</v>
      </c>
      <c r="BM142" s="183" t="s">
        <v>582</v>
      </c>
    </row>
    <row r="143" spans="1:65" s="13" customFormat="1" x14ac:dyDescent="0.1">
      <c r="B143" s="184"/>
      <c r="D143" s="185" t="s">
        <v>280</v>
      </c>
      <c r="E143" s="186" t="s">
        <v>1</v>
      </c>
      <c r="F143" s="187" t="s">
        <v>583</v>
      </c>
      <c r="H143" s="188">
        <v>9.14</v>
      </c>
      <c r="I143" s="189"/>
      <c r="L143" s="184"/>
      <c r="M143" s="190"/>
      <c r="N143" s="191"/>
      <c r="O143" s="191"/>
      <c r="P143" s="191"/>
      <c r="Q143" s="191"/>
      <c r="R143" s="191"/>
      <c r="S143" s="191"/>
      <c r="T143" s="192"/>
      <c r="AT143" s="186" t="s">
        <v>280</v>
      </c>
      <c r="AU143" s="186" t="s">
        <v>88</v>
      </c>
      <c r="AV143" s="13" t="s">
        <v>88</v>
      </c>
      <c r="AW143" s="13" t="s">
        <v>29</v>
      </c>
      <c r="AX143" s="13" t="s">
        <v>75</v>
      </c>
      <c r="AY143" s="186" t="s">
        <v>271</v>
      </c>
    </row>
    <row r="144" spans="1:65" s="14" customFormat="1" x14ac:dyDescent="0.1">
      <c r="B144" s="193"/>
      <c r="D144" s="185" t="s">
        <v>280</v>
      </c>
      <c r="E144" s="194" t="s">
        <v>571</v>
      </c>
      <c r="F144" s="195" t="s">
        <v>282</v>
      </c>
      <c r="H144" s="196">
        <v>9.14</v>
      </c>
      <c r="I144" s="197"/>
      <c r="L144" s="193"/>
      <c r="M144" s="198"/>
      <c r="N144" s="199"/>
      <c r="O144" s="199"/>
      <c r="P144" s="199"/>
      <c r="Q144" s="199"/>
      <c r="R144" s="199"/>
      <c r="S144" s="199"/>
      <c r="T144" s="200"/>
      <c r="AT144" s="194" t="s">
        <v>280</v>
      </c>
      <c r="AU144" s="194" t="s">
        <v>88</v>
      </c>
      <c r="AV144" s="14" t="s">
        <v>278</v>
      </c>
      <c r="AW144" s="14" t="s">
        <v>29</v>
      </c>
      <c r="AX144" s="14" t="s">
        <v>82</v>
      </c>
      <c r="AY144" s="194" t="s">
        <v>271</v>
      </c>
    </row>
    <row r="145" spans="1:65" s="2" customFormat="1" ht="21.75" customHeight="1" x14ac:dyDescent="0.15">
      <c r="A145" s="35"/>
      <c r="B145" s="141"/>
      <c r="C145" s="172" t="s">
        <v>286</v>
      </c>
      <c r="D145" s="172" t="s">
        <v>274</v>
      </c>
      <c r="E145" s="173" t="s">
        <v>584</v>
      </c>
      <c r="F145" s="174" t="s">
        <v>585</v>
      </c>
      <c r="G145" s="175" t="s">
        <v>289</v>
      </c>
      <c r="H145" s="176">
        <v>9.14</v>
      </c>
      <c r="I145" s="177"/>
      <c r="J145" s="176">
        <f>ROUND(I145*H145,2)</f>
        <v>0</v>
      </c>
      <c r="K145" s="178"/>
      <c r="L145" s="36"/>
      <c r="M145" s="179" t="s">
        <v>1</v>
      </c>
      <c r="N145" s="180" t="s">
        <v>41</v>
      </c>
      <c r="O145" s="61"/>
      <c r="P145" s="181">
        <f>O145*H145</f>
        <v>0</v>
      </c>
      <c r="Q145" s="181">
        <v>0</v>
      </c>
      <c r="R145" s="181">
        <f>Q145*H145</f>
        <v>0</v>
      </c>
      <c r="S145" s="181">
        <v>0</v>
      </c>
      <c r="T145" s="18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88</v>
      </c>
      <c r="AY145" s="18" t="s">
        <v>271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88</v>
      </c>
      <c r="BK145" s="105">
        <f>ROUND(I145*H145,2)</f>
        <v>0</v>
      </c>
      <c r="BL145" s="18" t="s">
        <v>278</v>
      </c>
      <c r="BM145" s="183" t="s">
        <v>586</v>
      </c>
    </row>
    <row r="146" spans="1:65" s="13" customFormat="1" x14ac:dyDescent="0.1">
      <c r="B146" s="184"/>
      <c r="D146" s="185" t="s">
        <v>280</v>
      </c>
      <c r="E146" s="186" t="s">
        <v>1</v>
      </c>
      <c r="F146" s="187" t="s">
        <v>571</v>
      </c>
      <c r="H146" s="188">
        <v>9.14</v>
      </c>
      <c r="I146" s="189"/>
      <c r="L146" s="184"/>
      <c r="M146" s="190"/>
      <c r="N146" s="191"/>
      <c r="O146" s="191"/>
      <c r="P146" s="191"/>
      <c r="Q146" s="191"/>
      <c r="R146" s="191"/>
      <c r="S146" s="191"/>
      <c r="T146" s="192"/>
      <c r="AT146" s="186" t="s">
        <v>280</v>
      </c>
      <c r="AU146" s="186" t="s">
        <v>88</v>
      </c>
      <c r="AV146" s="13" t="s">
        <v>88</v>
      </c>
      <c r="AW146" s="13" t="s">
        <v>29</v>
      </c>
      <c r="AX146" s="13" t="s">
        <v>82</v>
      </c>
      <c r="AY146" s="186" t="s">
        <v>271</v>
      </c>
    </row>
    <row r="147" spans="1:65" s="12" customFormat="1" ht="22.9" customHeight="1" x14ac:dyDescent="0.15">
      <c r="B147" s="159"/>
      <c r="D147" s="160" t="s">
        <v>74</v>
      </c>
      <c r="E147" s="170" t="s">
        <v>272</v>
      </c>
      <c r="F147" s="170" t="s">
        <v>273</v>
      </c>
      <c r="I147" s="162"/>
      <c r="J147" s="171">
        <f>BK147</f>
        <v>0</v>
      </c>
      <c r="L147" s="159"/>
      <c r="M147" s="164"/>
      <c r="N147" s="165"/>
      <c r="O147" s="165"/>
      <c r="P147" s="166">
        <f>SUM(P148:P286)</f>
        <v>0</v>
      </c>
      <c r="Q147" s="165"/>
      <c r="R147" s="166">
        <f>SUM(R148:R286)</f>
        <v>61.912366270799986</v>
      </c>
      <c r="S147" s="165"/>
      <c r="T147" s="167">
        <f>SUM(T148:T286)</f>
        <v>402.493426</v>
      </c>
      <c r="AR147" s="160" t="s">
        <v>82</v>
      </c>
      <c r="AT147" s="168" t="s">
        <v>74</v>
      </c>
      <c r="AU147" s="168" t="s">
        <v>82</v>
      </c>
      <c r="AY147" s="160" t="s">
        <v>271</v>
      </c>
      <c r="BK147" s="169">
        <f>SUM(BK148:BK286)</f>
        <v>0</v>
      </c>
    </row>
    <row r="148" spans="1:65" s="2" customFormat="1" ht="21.75" customHeight="1" x14ac:dyDescent="0.15">
      <c r="A148" s="35"/>
      <c r="B148" s="141"/>
      <c r="C148" s="172" t="s">
        <v>278</v>
      </c>
      <c r="D148" s="172" t="s">
        <v>274</v>
      </c>
      <c r="E148" s="173" t="s">
        <v>275</v>
      </c>
      <c r="F148" s="174" t="s">
        <v>276</v>
      </c>
      <c r="G148" s="175" t="s">
        <v>277</v>
      </c>
      <c r="H148" s="176">
        <v>1167.3599999999999</v>
      </c>
      <c r="I148" s="177"/>
      <c r="J148" s="176">
        <f>ROUND(I148*H148,2)</f>
        <v>0</v>
      </c>
      <c r="K148" s="178"/>
      <c r="L148" s="36"/>
      <c r="M148" s="179" t="s">
        <v>1</v>
      </c>
      <c r="N148" s="180" t="s">
        <v>41</v>
      </c>
      <c r="O148" s="61"/>
      <c r="P148" s="181">
        <f>O148*H148</f>
        <v>0</v>
      </c>
      <c r="Q148" s="181">
        <v>5.1385979999999998E-2</v>
      </c>
      <c r="R148" s="181">
        <f>Q148*H148</f>
        <v>59.985937612799994</v>
      </c>
      <c r="S148" s="181">
        <v>0</v>
      </c>
      <c r="T148" s="18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88</v>
      </c>
      <c r="AY148" s="18" t="s">
        <v>271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88</v>
      </c>
      <c r="BK148" s="105">
        <f>ROUND(I148*H148,2)</f>
        <v>0</v>
      </c>
      <c r="BL148" s="18" t="s">
        <v>278</v>
      </c>
      <c r="BM148" s="183" t="s">
        <v>279</v>
      </c>
    </row>
    <row r="149" spans="1:65" s="13" customFormat="1" x14ac:dyDescent="0.1">
      <c r="B149" s="184"/>
      <c r="D149" s="185" t="s">
        <v>280</v>
      </c>
      <c r="E149" s="186" t="s">
        <v>1</v>
      </c>
      <c r="F149" s="187" t="s">
        <v>234</v>
      </c>
      <c r="H149" s="188">
        <v>704.39</v>
      </c>
      <c r="I149" s="189"/>
      <c r="L149" s="184"/>
      <c r="M149" s="190"/>
      <c r="N149" s="191"/>
      <c r="O149" s="191"/>
      <c r="P149" s="191"/>
      <c r="Q149" s="191"/>
      <c r="R149" s="191"/>
      <c r="S149" s="191"/>
      <c r="T149" s="192"/>
      <c r="AT149" s="186" t="s">
        <v>280</v>
      </c>
      <c r="AU149" s="186" t="s">
        <v>88</v>
      </c>
      <c r="AV149" s="13" t="s">
        <v>88</v>
      </c>
      <c r="AW149" s="13" t="s">
        <v>29</v>
      </c>
      <c r="AX149" s="13" t="s">
        <v>75</v>
      </c>
      <c r="AY149" s="186" t="s">
        <v>271</v>
      </c>
    </row>
    <row r="150" spans="1:65" s="13" customFormat="1" x14ac:dyDescent="0.1">
      <c r="B150" s="184"/>
      <c r="D150" s="185" t="s">
        <v>280</v>
      </c>
      <c r="E150" s="186" t="s">
        <v>222</v>
      </c>
      <c r="F150" s="187" t="s">
        <v>281</v>
      </c>
      <c r="H150" s="188">
        <v>462.97</v>
      </c>
      <c r="I150" s="189"/>
      <c r="L150" s="184"/>
      <c r="M150" s="190"/>
      <c r="N150" s="191"/>
      <c r="O150" s="191"/>
      <c r="P150" s="191"/>
      <c r="Q150" s="191"/>
      <c r="R150" s="191"/>
      <c r="S150" s="191"/>
      <c r="T150" s="192"/>
      <c r="AT150" s="186" t="s">
        <v>280</v>
      </c>
      <c r="AU150" s="186" t="s">
        <v>88</v>
      </c>
      <c r="AV150" s="13" t="s">
        <v>88</v>
      </c>
      <c r="AW150" s="13" t="s">
        <v>29</v>
      </c>
      <c r="AX150" s="13" t="s">
        <v>75</v>
      </c>
      <c r="AY150" s="186" t="s">
        <v>271</v>
      </c>
    </row>
    <row r="151" spans="1:65" s="14" customFormat="1" x14ac:dyDescent="0.1">
      <c r="B151" s="193"/>
      <c r="D151" s="185" t="s">
        <v>280</v>
      </c>
      <c r="E151" s="194" t="s">
        <v>1</v>
      </c>
      <c r="F151" s="195" t="s">
        <v>282</v>
      </c>
      <c r="H151" s="196">
        <v>1167.3599999999999</v>
      </c>
      <c r="I151" s="197"/>
      <c r="L151" s="193"/>
      <c r="M151" s="198"/>
      <c r="N151" s="199"/>
      <c r="O151" s="199"/>
      <c r="P151" s="199"/>
      <c r="Q151" s="199"/>
      <c r="R151" s="199"/>
      <c r="S151" s="199"/>
      <c r="T151" s="200"/>
      <c r="AT151" s="194" t="s">
        <v>280</v>
      </c>
      <c r="AU151" s="194" t="s">
        <v>88</v>
      </c>
      <c r="AV151" s="14" t="s">
        <v>278</v>
      </c>
      <c r="AW151" s="14" t="s">
        <v>29</v>
      </c>
      <c r="AX151" s="14" t="s">
        <v>82</v>
      </c>
      <c r="AY151" s="194" t="s">
        <v>271</v>
      </c>
    </row>
    <row r="152" spans="1:65" s="2" customFormat="1" ht="16.5" customHeight="1" x14ac:dyDescent="0.15">
      <c r="A152" s="35"/>
      <c r="B152" s="141"/>
      <c r="C152" s="172" t="s">
        <v>299</v>
      </c>
      <c r="D152" s="172" t="s">
        <v>274</v>
      </c>
      <c r="E152" s="173" t="s">
        <v>283</v>
      </c>
      <c r="F152" s="174" t="s">
        <v>284</v>
      </c>
      <c r="G152" s="175" t="s">
        <v>277</v>
      </c>
      <c r="H152" s="176">
        <v>462.97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4.8999999999999998E-5</v>
      </c>
      <c r="R152" s="181">
        <f>Q152*H152</f>
        <v>2.2685529999999999E-2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285</v>
      </c>
    </row>
    <row r="153" spans="1:65" s="13" customFormat="1" x14ac:dyDescent="0.1">
      <c r="B153" s="184"/>
      <c r="D153" s="185" t="s">
        <v>280</v>
      </c>
      <c r="E153" s="186" t="s">
        <v>1</v>
      </c>
      <c r="F153" s="187" t="s">
        <v>222</v>
      </c>
      <c r="H153" s="188">
        <v>462.97</v>
      </c>
      <c r="I153" s="189"/>
      <c r="L153" s="184"/>
      <c r="M153" s="190"/>
      <c r="N153" s="191"/>
      <c r="O153" s="191"/>
      <c r="P153" s="191"/>
      <c r="Q153" s="191"/>
      <c r="R153" s="191"/>
      <c r="S153" s="191"/>
      <c r="T153" s="192"/>
      <c r="AT153" s="186" t="s">
        <v>280</v>
      </c>
      <c r="AU153" s="186" t="s">
        <v>88</v>
      </c>
      <c r="AV153" s="13" t="s">
        <v>88</v>
      </c>
      <c r="AW153" s="13" t="s">
        <v>29</v>
      </c>
      <c r="AX153" s="13" t="s">
        <v>75</v>
      </c>
      <c r="AY153" s="186" t="s">
        <v>271</v>
      </c>
    </row>
    <row r="154" spans="1:65" s="14" customFormat="1" x14ac:dyDescent="0.1">
      <c r="B154" s="193"/>
      <c r="D154" s="185" t="s">
        <v>280</v>
      </c>
      <c r="E154" s="194" t="s">
        <v>1</v>
      </c>
      <c r="F154" s="195" t="s">
        <v>282</v>
      </c>
      <c r="H154" s="196">
        <v>462.97</v>
      </c>
      <c r="I154" s="197"/>
      <c r="L154" s="193"/>
      <c r="M154" s="198"/>
      <c r="N154" s="199"/>
      <c r="O154" s="199"/>
      <c r="P154" s="199"/>
      <c r="Q154" s="199"/>
      <c r="R154" s="199"/>
      <c r="S154" s="199"/>
      <c r="T154" s="200"/>
      <c r="AT154" s="194" t="s">
        <v>280</v>
      </c>
      <c r="AU154" s="194" t="s">
        <v>88</v>
      </c>
      <c r="AV154" s="14" t="s">
        <v>278</v>
      </c>
      <c r="AW154" s="14" t="s">
        <v>29</v>
      </c>
      <c r="AX154" s="14" t="s">
        <v>82</v>
      </c>
      <c r="AY154" s="194" t="s">
        <v>271</v>
      </c>
    </row>
    <row r="155" spans="1:65" s="2" customFormat="1" ht="33" customHeight="1" x14ac:dyDescent="0.15">
      <c r="A155" s="35"/>
      <c r="B155" s="141"/>
      <c r="C155" s="172" t="s">
        <v>304</v>
      </c>
      <c r="D155" s="172" t="s">
        <v>274</v>
      </c>
      <c r="E155" s="173" t="s">
        <v>587</v>
      </c>
      <c r="F155" s="174" t="s">
        <v>588</v>
      </c>
      <c r="G155" s="175" t="s">
        <v>289</v>
      </c>
      <c r="H155" s="176">
        <v>4.5199999999999996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2.4</v>
      </c>
      <c r="T155" s="182">
        <f>S155*H155</f>
        <v>10.847999999999999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589</v>
      </c>
    </row>
    <row r="156" spans="1:65" s="13" customFormat="1" x14ac:dyDescent="0.1">
      <c r="B156" s="184"/>
      <c r="D156" s="185" t="s">
        <v>280</v>
      </c>
      <c r="E156" s="186" t="s">
        <v>1</v>
      </c>
      <c r="F156" s="187" t="s">
        <v>590</v>
      </c>
      <c r="H156" s="188">
        <v>4.5199999999999996</v>
      </c>
      <c r="I156" s="189"/>
      <c r="L156" s="184"/>
      <c r="M156" s="190"/>
      <c r="N156" s="191"/>
      <c r="O156" s="191"/>
      <c r="P156" s="191"/>
      <c r="Q156" s="191"/>
      <c r="R156" s="191"/>
      <c r="S156" s="191"/>
      <c r="T156" s="192"/>
      <c r="AT156" s="186" t="s">
        <v>280</v>
      </c>
      <c r="AU156" s="186" t="s">
        <v>88</v>
      </c>
      <c r="AV156" s="13" t="s">
        <v>88</v>
      </c>
      <c r="AW156" s="13" t="s">
        <v>29</v>
      </c>
      <c r="AX156" s="13" t="s">
        <v>75</v>
      </c>
      <c r="AY156" s="186" t="s">
        <v>271</v>
      </c>
    </row>
    <row r="157" spans="1:65" s="14" customFormat="1" x14ac:dyDescent="0.1">
      <c r="B157" s="193"/>
      <c r="D157" s="185" t="s">
        <v>280</v>
      </c>
      <c r="E157" s="194" t="s">
        <v>1</v>
      </c>
      <c r="F157" s="195" t="s">
        <v>282</v>
      </c>
      <c r="H157" s="196">
        <v>4.5199999999999996</v>
      </c>
      <c r="I157" s="197"/>
      <c r="L157" s="193"/>
      <c r="M157" s="198"/>
      <c r="N157" s="199"/>
      <c r="O157" s="199"/>
      <c r="P157" s="199"/>
      <c r="Q157" s="199"/>
      <c r="R157" s="199"/>
      <c r="S157" s="199"/>
      <c r="T157" s="200"/>
      <c r="AT157" s="194" t="s">
        <v>280</v>
      </c>
      <c r="AU157" s="194" t="s">
        <v>88</v>
      </c>
      <c r="AV157" s="14" t="s">
        <v>278</v>
      </c>
      <c r="AW157" s="14" t="s">
        <v>29</v>
      </c>
      <c r="AX157" s="14" t="s">
        <v>82</v>
      </c>
      <c r="AY157" s="194" t="s">
        <v>271</v>
      </c>
    </row>
    <row r="158" spans="1:65" s="2" customFormat="1" ht="44.25" customHeight="1" x14ac:dyDescent="0.15">
      <c r="A158" s="35"/>
      <c r="B158" s="141"/>
      <c r="C158" s="172" t="s">
        <v>310</v>
      </c>
      <c r="D158" s="172" t="s">
        <v>274</v>
      </c>
      <c r="E158" s="173" t="s">
        <v>591</v>
      </c>
      <c r="F158" s="174" t="s">
        <v>592</v>
      </c>
      <c r="G158" s="175" t="s">
        <v>289</v>
      </c>
      <c r="H158" s="176">
        <v>31.71</v>
      </c>
      <c r="I158" s="177"/>
      <c r="J158" s="176">
        <f>ROUND(I158*H158,2)</f>
        <v>0</v>
      </c>
      <c r="K158" s="178"/>
      <c r="L158" s="36"/>
      <c r="M158" s="179" t="s">
        <v>1</v>
      </c>
      <c r="N158" s="180" t="s">
        <v>41</v>
      </c>
      <c r="O158" s="61"/>
      <c r="P158" s="181">
        <f>O158*H158</f>
        <v>0</v>
      </c>
      <c r="Q158" s="181">
        <v>0</v>
      </c>
      <c r="R158" s="181">
        <f>Q158*H158</f>
        <v>0</v>
      </c>
      <c r="S158" s="181">
        <v>1.905</v>
      </c>
      <c r="T158" s="182">
        <f>S158*H158</f>
        <v>60.407550000000001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88</v>
      </c>
      <c r="BK158" s="105">
        <f>ROUND(I158*H158,2)</f>
        <v>0</v>
      </c>
      <c r="BL158" s="18" t="s">
        <v>278</v>
      </c>
      <c r="BM158" s="183" t="s">
        <v>593</v>
      </c>
    </row>
    <row r="159" spans="1:65" s="13" customFormat="1" x14ac:dyDescent="0.1">
      <c r="B159" s="184"/>
      <c r="D159" s="185" t="s">
        <v>280</v>
      </c>
      <c r="E159" s="186" t="s">
        <v>1</v>
      </c>
      <c r="F159" s="187" t="s">
        <v>594</v>
      </c>
      <c r="H159" s="188">
        <v>5.95</v>
      </c>
      <c r="I159" s="189"/>
      <c r="L159" s="184"/>
      <c r="M159" s="190"/>
      <c r="N159" s="191"/>
      <c r="O159" s="191"/>
      <c r="P159" s="191"/>
      <c r="Q159" s="191"/>
      <c r="R159" s="191"/>
      <c r="S159" s="191"/>
      <c r="T159" s="192"/>
      <c r="AT159" s="186" t="s">
        <v>280</v>
      </c>
      <c r="AU159" s="186" t="s">
        <v>88</v>
      </c>
      <c r="AV159" s="13" t="s">
        <v>88</v>
      </c>
      <c r="AW159" s="13" t="s">
        <v>29</v>
      </c>
      <c r="AX159" s="13" t="s">
        <v>75</v>
      </c>
      <c r="AY159" s="186" t="s">
        <v>271</v>
      </c>
    </row>
    <row r="160" spans="1:65" s="13" customFormat="1" x14ac:dyDescent="0.1">
      <c r="B160" s="184"/>
      <c r="D160" s="185" t="s">
        <v>280</v>
      </c>
      <c r="E160" s="186" t="s">
        <v>1</v>
      </c>
      <c r="F160" s="187" t="s">
        <v>595</v>
      </c>
      <c r="H160" s="188">
        <v>1.54</v>
      </c>
      <c r="I160" s="189"/>
      <c r="L160" s="184"/>
      <c r="M160" s="190"/>
      <c r="N160" s="191"/>
      <c r="O160" s="191"/>
      <c r="P160" s="191"/>
      <c r="Q160" s="191"/>
      <c r="R160" s="191"/>
      <c r="S160" s="191"/>
      <c r="T160" s="192"/>
      <c r="AT160" s="186" t="s">
        <v>280</v>
      </c>
      <c r="AU160" s="186" t="s">
        <v>88</v>
      </c>
      <c r="AV160" s="13" t="s">
        <v>88</v>
      </c>
      <c r="AW160" s="13" t="s">
        <v>29</v>
      </c>
      <c r="AX160" s="13" t="s">
        <v>75</v>
      </c>
      <c r="AY160" s="186" t="s">
        <v>271</v>
      </c>
    </row>
    <row r="161" spans="1:65" s="13" customFormat="1" x14ac:dyDescent="0.1">
      <c r="B161" s="184"/>
      <c r="D161" s="185" t="s">
        <v>280</v>
      </c>
      <c r="E161" s="186" t="s">
        <v>1</v>
      </c>
      <c r="F161" s="187" t="s">
        <v>596</v>
      </c>
      <c r="H161" s="188">
        <v>2.76</v>
      </c>
      <c r="I161" s="189"/>
      <c r="L161" s="184"/>
      <c r="M161" s="190"/>
      <c r="N161" s="191"/>
      <c r="O161" s="191"/>
      <c r="P161" s="191"/>
      <c r="Q161" s="191"/>
      <c r="R161" s="191"/>
      <c r="S161" s="191"/>
      <c r="T161" s="192"/>
      <c r="AT161" s="186" t="s">
        <v>280</v>
      </c>
      <c r="AU161" s="186" t="s">
        <v>88</v>
      </c>
      <c r="AV161" s="13" t="s">
        <v>88</v>
      </c>
      <c r="AW161" s="13" t="s">
        <v>29</v>
      </c>
      <c r="AX161" s="13" t="s">
        <v>75</v>
      </c>
      <c r="AY161" s="186" t="s">
        <v>271</v>
      </c>
    </row>
    <row r="162" spans="1:65" s="13" customFormat="1" x14ac:dyDescent="0.1">
      <c r="B162" s="184"/>
      <c r="D162" s="185" t="s">
        <v>280</v>
      </c>
      <c r="E162" s="186" t="s">
        <v>1</v>
      </c>
      <c r="F162" s="187" t="s">
        <v>597</v>
      </c>
      <c r="H162" s="188">
        <v>8.58</v>
      </c>
      <c r="I162" s="189"/>
      <c r="L162" s="184"/>
      <c r="M162" s="190"/>
      <c r="N162" s="191"/>
      <c r="O162" s="191"/>
      <c r="P162" s="191"/>
      <c r="Q162" s="191"/>
      <c r="R162" s="191"/>
      <c r="S162" s="191"/>
      <c r="T162" s="192"/>
      <c r="AT162" s="186" t="s">
        <v>280</v>
      </c>
      <c r="AU162" s="186" t="s">
        <v>88</v>
      </c>
      <c r="AV162" s="13" t="s">
        <v>88</v>
      </c>
      <c r="AW162" s="13" t="s">
        <v>29</v>
      </c>
      <c r="AX162" s="13" t="s">
        <v>75</v>
      </c>
      <c r="AY162" s="186" t="s">
        <v>271</v>
      </c>
    </row>
    <row r="163" spans="1:65" s="13" customFormat="1" x14ac:dyDescent="0.1">
      <c r="B163" s="184"/>
      <c r="D163" s="185" t="s">
        <v>280</v>
      </c>
      <c r="E163" s="186" t="s">
        <v>1</v>
      </c>
      <c r="F163" s="187" t="s">
        <v>598</v>
      </c>
      <c r="H163" s="188">
        <v>11.37</v>
      </c>
      <c r="I163" s="189"/>
      <c r="L163" s="184"/>
      <c r="M163" s="190"/>
      <c r="N163" s="191"/>
      <c r="O163" s="191"/>
      <c r="P163" s="191"/>
      <c r="Q163" s="191"/>
      <c r="R163" s="191"/>
      <c r="S163" s="191"/>
      <c r="T163" s="192"/>
      <c r="AT163" s="186" t="s">
        <v>280</v>
      </c>
      <c r="AU163" s="186" t="s">
        <v>88</v>
      </c>
      <c r="AV163" s="13" t="s">
        <v>88</v>
      </c>
      <c r="AW163" s="13" t="s">
        <v>29</v>
      </c>
      <c r="AX163" s="13" t="s">
        <v>75</v>
      </c>
      <c r="AY163" s="186" t="s">
        <v>271</v>
      </c>
    </row>
    <row r="164" spans="1:65" s="15" customFormat="1" x14ac:dyDescent="0.1">
      <c r="B164" s="201"/>
      <c r="D164" s="185" t="s">
        <v>280</v>
      </c>
      <c r="E164" s="202" t="s">
        <v>561</v>
      </c>
      <c r="F164" s="203" t="s">
        <v>293</v>
      </c>
      <c r="H164" s="204">
        <v>30.2</v>
      </c>
      <c r="I164" s="205"/>
      <c r="L164" s="201"/>
      <c r="M164" s="206"/>
      <c r="N164" s="207"/>
      <c r="O164" s="207"/>
      <c r="P164" s="207"/>
      <c r="Q164" s="207"/>
      <c r="R164" s="207"/>
      <c r="S164" s="207"/>
      <c r="T164" s="208"/>
      <c r="AT164" s="202" t="s">
        <v>280</v>
      </c>
      <c r="AU164" s="202" t="s">
        <v>88</v>
      </c>
      <c r="AV164" s="15" t="s">
        <v>286</v>
      </c>
      <c r="AW164" s="15" t="s">
        <v>29</v>
      </c>
      <c r="AX164" s="15" t="s">
        <v>75</v>
      </c>
      <c r="AY164" s="202" t="s">
        <v>271</v>
      </c>
    </row>
    <row r="165" spans="1:65" s="13" customFormat="1" x14ac:dyDescent="0.1">
      <c r="B165" s="184"/>
      <c r="D165" s="185" t="s">
        <v>280</v>
      </c>
      <c r="E165" s="186" t="s">
        <v>1</v>
      </c>
      <c r="F165" s="187" t="s">
        <v>599</v>
      </c>
      <c r="H165" s="188">
        <v>1.51</v>
      </c>
      <c r="I165" s="189"/>
      <c r="L165" s="184"/>
      <c r="M165" s="190"/>
      <c r="N165" s="191"/>
      <c r="O165" s="191"/>
      <c r="P165" s="191"/>
      <c r="Q165" s="191"/>
      <c r="R165" s="191"/>
      <c r="S165" s="191"/>
      <c r="T165" s="192"/>
      <c r="AT165" s="186" t="s">
        <v>280</v>
      </c>
      <c r="AU165" s="186" t="s">
        <v>88</v>
      </c>
      <c r="AV165" s="13" t="s">
        <v>88</v>
      </c>
      <c r="AW165" s="13" t="s">
        <v>29</v>
      </c>
      <c r="AX165" s="13" t="s">
        <v>75</v>
      </c>
      <c r="AY165" s="186" t="s">
        <v>271</v>
      </c>
    </row>
    <row r="166" spans="1:65" s="14" customFormat="1" x14ac:dyDescent="0.1">
      <c r="B166" s="193"/>
      <c r="D166" s="185" t="s">
        <v>280</v>
      </c>
      <c r="E166" s="194" t="s">
        <v>1</v>
      </c>
      <c r="F166" s="195" t="s">
        <v>282</v>
      </c>
      <c r="H166" s="196">
        <v>31.71</v>
      </c>
      <c r="I166" s="197"/>
      <c r="L166" s="193"/>
      <c r="M166" s="198"/>
      <c r="N166" s="199"/>
      <c r="O166" s="199"/>
      <c r="P166" s="199"/>
      <c r="Q166" s="199"/>
      <c r="R166" s="199"/>
      <c r="S166" s="199"/>
      <c r="T166" s="200"/>
      <c r="AT166" s="194" t="s">
        <v>280</v>
      </c>
      <c r="AU166" s="194" t="s">
        <v>88</v>
      </c>
      <c r="AV166" s="14" t="s">
        <v>278</v>
      </c>
      <c r="AW166" s="14" t="s">
        <v>29</v>
      </c>
      <c r="AX166" s="14" t="s">
        <v>82</v>
      </c>
      <c r="AY166" s="194" t="s">
        <v>271</v>
      </c>
    </row>
    <row r="167" spans="1:65" s="2" customFormat="1" ht="21.75" customHeight="1" x14ac:dyDescent="0.15">
      <c r="A167" s="35"/>
      <c r="B167" s="141"/>
      <c r="C167" s="172" t="s">
        <v>316</v>
      </c>
      <c r="D167" s="172" t="s">
        <v>274</v>
      </c>
      <c r="E167" s="173" t="s">
        <v>287</v>
      </c>
      <c r="F167" s="174" t="s">
        <v>288</v>
      </c>
      <c r="G167" s="175" t="s">
        <v>289</v>
      </c>
      <c r="H167" s="176">
        <v>10.029999999999999</v>
      </c>
      <c r="I167" s="177"/>
      <c r="J167" s="176">
        <f>ROUND(I167*H167,2)</f>
        <v>0</v>
      </c>
      <c r="K167" s="178"/>
      <c r="L167" s="36"/>
      <c r="M167" s="179" t="s">
        <v>1</v>
      </c>
      <c r="N167" s="180" t="s">
        <v>41</v>
      </c>
      <c r="O167" s="61"/>
      <c r="P167" s="181">
        <f>O167*H167</f>
        <v>0</v>
      </c>
      <c r="Q167" s="181">
        <v>0</v>
      </c>
      <c r="R167" s="181">
        <f>Q167*H167</f>
        <v>0</v>
      </c>
      <c r="S167" s="181">
        <v>1.633</v>
      </c>
      <c r="T167" s="182">
        <f>S167*H167</f>
        <v>16.378989999999998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88</v>
      </c>
      <c r="AY167" s="18" t="s">
        <v>271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278</v>
      </c>
      <c r="BM167" s="183" t="s">
        <v>290</v>
      </c>
    </row>
    <row r="168" spans="1:65" s="13" customFormat="1" x14ac:dyDescent="0.1">
      <c r="B168" s="184"/>
      <c r="D168" s="185" t="s">
        <v>280</v>
      </c>
      <c r="E168" s="186" t="s">
        <v>1</v>
      </c>
      <c r="F168" s="187" t="s">
        <v>600</v>
      </c>
      <c r="H168" s="188">
        <v>0.88</v>
      </c>
      <c r="I168" s="189"/>
      <c r="L168" s="184"/>
      <c r="M168" s="190"/>
      <c r="N168" s="191"/>
      <c r="O168" s="191"/>
      <c r="P168" s="191"/>
      <c r="Q168" s="191"/>
      <c r="R168" s="191"/>
      <c r="S168" s="191"/>
      <c r="T168" s="192"/>
      <c r="AT168" s="186" t="s">
        <v>280</v>
      </c>
      <c r="AU168" s="186" t="s">
        <v>88</v>
      </c>
      <c r="AV168" s="13" t="s">
        <v>88</v>
      </c>
      <c r="AW168" s="13" t="s">
        <v>29</v>
      </c>
      <c r="AX168" s="13" t="s">
        <v>75</v>
      </c>
      <c r="AY168" s="186" t="s">
        <v>271</v>
      </c>
    </row>
    <row r="169" spans="1:65" s="13" customFormat="1" x14ac:dyDescent="0.1">
      <c r="B169" s="184"/>
      <c r="D169" s="185" t="s">
        <v>280</v>
      </c>
      <c r="E169" s="186" t="s">
        <v>1</v>
      </c>
      <c r="F169" s="187" t="s">
        <v>601</v>
      </c>
      <c r="H169" s="188">
        <v>8.67</v>
      </c>
      <c r="I169" s="189"/>
      <c r="L169" s="184"/>
      <c r="M169" s="190"/>
      <c r="N169" s="191"/>
      <c r="O169" s="191"/>
      <c r="P169" s="191"/>
      <c r="Q169" s="191"/>
      <c r="R169" s="191"/>
      <c r="S169" s="191"/>
      <c r="T169" s="192"/>
      <c r="AT169" s="186" t="s">
        <v>280</v>
      </c>
      <c r="AU169" s="186" t="s">
        <v>88</v>
      </c>
      <c r="AV169" s="13" t="s">
        <v>88</v>
      </c>
      <c r="AW169" s="13" t="s">
        <v>29</v>
      </c>
      <c r="AX169" s="13" t="s">
        <v>75</v>
      </c>
      <c r="AY169" s="186" t="s">
        <v>271</v>
      </c>
    </row>
    <row r="170" spans="1:65" s="15" customFormat="1" x14ac:dyDescent="0.1">
      <c r="B170" s="201"/>
      <c r="D170" s="185" t="s">
        <v>280</v>
      </c>
      <c r="E170" s="202" t="s">
        <v>214</v>
      </c>
      <c r="F170" s="203" t="s">
        <v>293</v>
      </c>
      <c r="H170" s="204">
        <v>9.5500000000000007</v>
      </c>
      <c r="I170" s="205"/>
      <c r="L170" s="201"/>
      <c r="M170" s="206"/>
      <c r="N170" s="207"/>
      <c r="O170" s="207"/>
      <c r="P170" s="207"/>
      <c r="Q170" s="207"/>
      <c r="R170" s="207"/>
      <c r="S170" s="207"/>
      <c r="T170" s="208"/>
      <c r="AT170" s="202" t="s">
        <v>280</v>
      </c>
      <c r="AU170" s="202" t="s">
        <v>88</v>
      </c>
      <c r="AV170" s="15" t="s">
        <v>286</v>
      </c>
      <c r="AW170" s="15" t="s">
        <v>29</v>
      </c>
      <c r="AX170" s="15" t="s">
        <v>75</v>
      </c>
      <c r="AY170" s="202" t="s">
        <v>271</v>
      </c>
    </row>
    <row r="171" spans="1:65" s="13" customFormat="1" x14ac:dyDescent="0.1">
      <c r="B171" s="184"/>
      <c r="D171" s="185" t="s">
        <v>280</v>
      </c>
      <c r="E171" s="186" t="s">
        <v>1</v>
      </c>
      <c r="F171" s="187" t="s">
        <v>294</v>
      </c>
      <c r="H171" s="188">
        <v>0.48</v>
      </c>
      <c r="I171" s="189"/>
      <c r="L171" s="184"/>
      <c r="M171" s="190"/>
      <c r="N171" s="191"/>
      <c r="O171" s="191"/>
      <c r="P171" s="191"/>
      <c r="Q171" s="191"/>
      <c r="R171" s="191"/>
      <c r="S171" s="191"/>
      <c r="T171" s="192"/>
      <c r="AT171" s="186" t="s">
        <v>280</v>
      </c>
      <c r="AU171" s="186" t="s">
        <v>88</v>
      </c>
      <c r="AV171" s="13" t="s">
        <v>88</v>
      </c>
      <c r="AW171" s="13" t="s">
        <v>29</v>
      </c>
      <c r="AX171" s="13" t="s">
        <v>75</v>
      </c>
      <c r="AY171" s="186" t="s">
        <v>271</v>
      </c>
    </row>
    <row r="172" spans="1:65" s="14" customFormat="1" x14ac:dyDescent="0.1">
      <c r="B172" s="193"/>
      <c r="D172" s="185" t="s">
        <v>280</v>
      </c>
      <c r="E172" s="194" t="s">
        <v>1</v>
      </c>
      <c r="F172" s="195" t="s">
        <v>282</v>
      </c>
      <c r="H172" s="196">
        <v>10.029999999999999</v>
      </c>
      <c r="I172" s="197"/>
      <c r="L172" s="193"/>
      <c r="M172" s="198"/>
      <c r="N172" s="199"/>
      <c r="O172" s="199"/>
      <c r="P172" s="199"/>
      <c r="Q172" s="199"/>
      <c r="R172" s="199"/>
      <c r="S172" s="199"/>
      <c r="T172" s="200"/>
      <c r="AT172" s="194" t="s">
        <v>280</v>
      </c>
      <c r="AU172" s="194" t="s">
        <v>88</v>
      </c>
      <c r="AV172" s="14" t="s">
        <v>278</v>
      </c>
      <c r="AW172" s="14" t="s">
        <v>29</v>
      </c>
      <c r="AX172" s="14" t="s">
        <v>82</v>
      </c>
      <c r="AY172" s="194" t="s">
        <v>271</v>
      </c>
    </row>
    <row r="173" spans="1:65" s="2" customFormat="1" ht="21.75" customHeight="1" x14ac:dyDescent="0.15">
      <c r="A173" s="35"/>
      <c r="B173" s="141"/>
      <c r="C173" s="172" t="s">
        <v>272</v>
      </c>
      <c r="D173" s="172" t="s">
        <v>274</v>
      </c>
      <c r="E173" s="173" t="s">
        <v>300</v>
      </c>
      <c r="F173" s="174" t="s">
        <v>301</v>
      </c>
      <c r="G173" s="175" t="s">
        <v>302</v>
      </c>
      <c r="H173" s="176">
        <v>4</v>
      </c>
      <c r="I173" s="177"/>
      <c r="J173" s="176">
        <f>ROUND(I173*H173,2)</f>
        <v>0</v>
      </c>
      <c r="K173" s="178"/>
      <c r="L173" s="36"/>
      <c r="M173" s="179" t="s">
        <v>1</v>
      </c>
      <c r="N173" s="180" t="s">
        <v>41</v>
      </c>
      <c r="O173" s="61"/>
      <c r="P173" s="181">
        <f>O173*H173</f>
        <v>0</v>
      </c>
      <c r="Q173" s="181">
        <v>0</v>
      </c>
      <c r="R173" s="181">
        <f>Q173*H173</f>
        <v>0</v>
      </c>
      <c r="S173" s="181">
        <v>0.19</v>
      </c>
      <c r="T173" s="182">
        <f>S173*H173</f>
        <v>0.76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88</v>
      </c>
      <c r="AY173" s="18" t="s">
        <v>271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88</v>
      </c>
      <c r="BK173" s="105">
        <f>ROUND(I173*H173,2)</f>
        <v>0</v>
      </c>
      <c r="BL173" s="18" t="s">
        <v>278</v>
      </c>
      <c r="BM173" s="183" t="s">
        <v>303</v>
      </c>
    </row>
    <row r="174" spans="1:65" s="2" customFormat="1" ht="21.75" customHeight="1" x14ac:dyDescent="0.15">
      <c r="A174" s="35"/>
      <c r="B174" s="141"/>
      <c r="C174" s="172" t="s">
        <v>115</v>
      </c>
      <c r="D174" s="172" t="s">
        <v>274</v>
      </c>
      <c r="E174" s="173" t="s">
        <v>305</v>
      </c>
      <c r="F174" s="174" t="s">
        <v>306</v>
      </c>
      <c r="G174" s="175" t="s">
        <v>289</v>
      </c>
      <c r="H174" s="176">
        <v>7.47</v>
      </c>
      <c r="I174" s="177"/>
      <c r="J174" s="176">
        <f>ROUND(I174*H174,2)</f>
        <v>0</v>
      </c>
      <c r="K174" s="178"/>
      <c r="L174" s="36"/>
      <c r="M174" s="179" t="s">
        <v>1</v>
      </c>
      <c r="N174" s="180" t="s">
        <v>41</v>
      </c>
      <c r="O174" s="61"/>
      <c r="P174" s="181">
        <f>O174*H174</f>
        <v>0</v>
      </c>
      <c r="Q174" s="181">
        <v>0</v>
      </c>
      <c r="R174" s="181">
        <f>Q174*H174</f>
        <v>0</v>
      </c>
      <c r="S174" s="181">
        <v>2.4</v>
      </c>
      <c r="T174" s="182">
        <f>S174*H174</f>
        <v>17.927999999999997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88</v>
      </c>
      <c r="AY174" s="18" t="s">
        <v>271</v>
      </c>
      <c r="BE174" s="105">
        <f>IF(N174="základná",J174,0)</f>
        <v>0</v>
      </c>
      <c r="BF174" s="105">
        <f>IF(N174="znížená",J174,0)</f>
        <v>0</v>
      </c>
      <c r="BG174" s="105">
        <f>IF(N174="zákl. prenesená",J174,0)</f>
        <v>0</v>
      </c>
      <c r="BH174" s="105">
        <f>IF(N174="zníž. prenesená",J174,0)</f>
        <v>0</v>
      </c>
      <c r="BI174" s="105">
        <f>IF(N174="nulová",J174,0)</f>
        <v>0</v>
      </c>
      <c r="BJ174" s="18" t="s">
        <v>88</v>
      </c>
      <c r="BK174" s="105">
        <f>ROUND(I174*H174,2)</f>
        <v>0</v>
      </c>
      <c r="BL174" s="18" t="s">
        <v>278</v>
      </c>
      <c r="BM174" s="183" t="s">
        <v>307</v>
      </c>
    </row>
    <row r="175" spans="1:65" s="13" customFormat="1" ht="19.5" x14ac:dyDescent="0.1">
      <c r="B175" s="184"/>
      <c r="D175" s="185" t="s">
        <v>280</v>
      </c>
      <c r="E175" s="186" t="s">
        <v>1</v>
      </c>
      <c r="F175" s="187" t="s">
        <v>602</v>
      </c>
      <c r="H175" s="188">
        <v>4.45</v>
      </c>
      <c r="I175" s="189"/>
      <c r="L175" s="184"/>
      <c r="M175" s="190"/>
      <c r="N175" s="191"/>
      <c r="O175" s="191"/>
      <c r="P175" s="191"/>
      <c r="Q175" s="191"/>
      <c r="R175" s="191"/>
      <c r="S175" s="191"/>
      <c r="T175" s="192"/>
      <c r="AT175" s="186" t="s">
        <v>280</v>
      </c>
      <c r="AU175" s="186" t="s">
        <v>88</v>
      </c>
      <c r="AV175" s="13" t="s">
        <v>88</v>
      </c>
      <c r="AW175" s="13" t="s">
        <v>29</v>
      </c>
      <c r="AX175" s="13" t="s">
        <v>75</v>
      </c>
      <c r="AY175" s="186" t="s">
        <v>271</v>
      </c>
    </row>
    <row r="176" spans="1:65" s="13" customFormat="1" x14ac:dyDescent="0.1">
      <c r="B176" s="184"/>
      <c r="D176" s="185" t="s">
        <v>280</v>
      </c>
      <c r="E176" s="186" t="s">
        <v>1</v>
      </c>
      <c r="F176" s="187" t="s">
        <v>603</v>
      </c>
      <c r="H176" s="188">
        <v>3.02</v>
      </c>
      <c r="I176" s="189"/>
      <c r="L176" s="184"/>
      <c r="M176" s="190"/>
      <c r="N176" s="191"/>
      <c r="O176" s="191"/>
      <c r="P176" s="191"/>
      <c r="Q176" s="191"/>
      <c r="R176" s="191"/>
      <c r="S176" s="191"/>
      <c r="T176" s="192"/>
      <c r="AT176" s="186" t="s">
        <v>280</v>
      </c>
      <c r="AU176" s="186" t="s">
        <v>88</v>
      </c>
      <c r="AV176" s="13" t="s">
        <v>88</v>
      </c>
      <c r="AW176" s="13" t="s">
        <v>29</v>
      </c>
      <c r="AX176" s="13" t="s">
        <v>75</v>
      </c>
      <c r="AY176" s="186" t="s">
        <v>271</v>
      </c>
    </row>
    <row r="177" spans="1:65" s="14" customFormat="1" x14ac:dyDescent="0.1">
      <c r="B177" s="193"/>
      <c r="D177" s="185" t="s">
        <v>280</v>
      </c>
      <c r="E177" s="194" t="s">
        <v>1</v>
      </c>
      <c r="F177" s="195" t="s">
        <v>282</v>
      </c>
      <c r="H177" s="196">
        <v>7.47</v>
      </c>
      <c r="I177" s="197"/>
      <c r="L177" s="193"/>
      <c r="M177" s="198"/>
      <c r="N177" s="199"/>
      <c r="O177" s="199"/>
      <c r="P177" s="199"/>
      <c r="Q177" s="199"/>
      <c r="R177" s="199"/>
      <c r="S177" s="199"/>
      <c r="T177" s="200"/>
      <c r="AT177" s="194" t="s">
        <v>280</v>
      </c>
      <c r="AU177" s="194" t="s">
        <v>88</v>
      </c>
      <c r="AV177" s="14" t="s">
        <v>278</v>
      </c>
      <c r="AW177" s="14" t="s">
        <v>29</v>
      </c>
      <c r="AX177" s="14" t="s">
        <v>82</v>
      </c>
      <c r="AY177" s="194" t="s">
        <v>271</v>
      </c>
    </row>
    <row r="178" spans="1:65" s="2" customFormat="1" ht="33" customHeight="1" x14ac:dyDescent="0.15">
      <c r="A178" s="35"/>
      <c r="B178" s="141"/>
      <c r="C178" s="172" t="s">
        <v>118</v>
      </c>
      <c r="D178" s="172" t="s">
        <v>274</v>
      </c>
      <c r="E178" s="173" t="s">
        <v>604</v>
      </c>
      <c r="F178" s="174" t="s">
        <v>605</v>
      </c>
      <c r="G178" s="175" t="s">
        <v>289</v>
      </c>
      <c r="H178" s="176">
        <v>1.1299999999999999</v>
      </c>
      <c r="I178" s="177"/>
      <c r="J178" s="176">
        <f>ROUND(I178*H178,2)</f>
        <v>0</v>
      </c>
      <c r="K178" s="178"/>
      <c r="L178" s="36"/>
      <c r="M178" s="179" t="s">
        <v>1</v>
      </c>
      <c r="N178" s="180" t="s">
        <v>41</v>
      </c>
      <c r="O178" s="61"/>
      <c r="P178" s="181">
        <f>O178*H178</f>
        <v>0</v>
      </c>
      <c r="Q178" s="181">
        <v>0</v>
      </c>
      <c r="R178" s="181">
        <f>Q178*H178</f>
        <v>0</v>
      </c>
      <c r="S178" s="181">
        <v>2.2000000000000002</v>
      </c>
      <c r="T178" s="182">
        <f>S178*H178</f>
        <v>2.4859999999999998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88</v>
      </c>
      <c r="AY178" s="18" t="s">
        <v>271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88</v>
      </c>
      <c r="BK178" s="105">
        <f>ROUND(I178*H178,2)</f>
        <v>0</v>
      </c>
      <c r="BL178" s="18" t="s">
        <v>278</v>
      </c>
      <c r="BM178" s="183" t="s">
        <v>606</v>
      </c>
    </row>
    <row r="179" spans="1:65" s="13" customFormat="1" x14ac:dyDescent="0.1">
      <c r="B179" s="184"/>
      <c r="D179" s="185" t="s">
        <v>280</v>
      </c>
      <c r="E179" s="186" t="s">
        <v>1</v>
      </c>
      <c r="F179" s="187" t="s">
        <v>607</v>
      </c>
      <c r="H179" s="188">
        <v>1.1299999999999999</v>
      </c>
      <c r="I179" s="189"/>
      <c r="L179" s="184"/>
      <c r="M179" s="190"/>
      <c r="N179" s="191"/>
      <c r="O179" s="191"/>
      <c r="P179" s="191"/>
      <c r="Q179" s="191"/>
      <c r="R179" s="191"/>
      <c r="S179" s="191"/>
      <c r="T179" s="192"/>
      <c r="AT179" s="186" t="s">
        <v>280</v>
      </c>
      <c r="AU179" s="186" t="s">
        <v>88</v>
      </c>
      <c r="AV179" s="13" t="s">
        <v>88</v>
      </c>
      <c r="AW179" s="13" t="s">
        <v>29</v>
      </c>
      <c r="AX179" s="13" t="s">
        <v>75</v>
      </c>
      <c r="AY179" s="186" t="s">
        <v>271</v>
      </c>
    </row>
    <row r="180" spans="1:65" s="14" customFormat="1" x14ac:dyDescent="0.1">
      <c r="B180" s="193"/>
      <c r="D180" s="185" t="s">
        <v>280</v>
      </c>
      <c r="E180" s="194" t="s">
        <v>1</v>
      </c>
      <c r="F180" s="195" t="s">
        <v>282</v>
      </c>
      <c r="H180" s="196">
        <v>1.1299999999999999</v>
      </c>
      <c r="I180" s="197"/>
      <c r="L180" s="193"/>
      <c r="M180" s="198"/>
      <c r="N180" s="199"/>
      <c r="O180" s="199"/>
      <c r="P180" s="199"/>
      <c r="Q180" s="199"/>
      <c r="R180" s="199"/>
      <c r="S180" s="199"/>
      <c r="T180" s="200"/>
      <c r="AT180" s="194" t="s">
        <v>280</v>
      </c>
      <c r="AU180" s="194" t="s">
        <v>88</v>
      </c>
      <c r="AV180" s="14" t="s">
        <v>278</v>
      </c>
      <c r="AW180" s="14" t="s">
        <v>29</v>
      </c>
      <c r="AX180" s="14" t="s">
        <v>82</v>
      </c>
      <c r="AY180" s="194" t="s">
        <v>271</v>
      </c>
    </row>
    <row r="181" spans="1:65" s="2" customFormat="1" ht="33" customHeight="1" x14ac:dyDescent="0.15">
      <c r="A181" s="35"/>
      <c r="B181" s="141"/>
      <c r="C181" s="172" t="s">
        <v>121</v>
      </c>
      <c r="D181" s="172" t="s">
        <v>274</v>
      </c>
      <c r="E181" s="173" t="s">
        <v>311</v>
      </c>
      <c r="F181" s="174" t="s">
        <v>312</v>
      </c>
      <c r="G181" s="175" t="s">
        <v>277</v>
      </c>
      <c r="H181" s="176">
        <v>245.6</v>
      </c>
      <c r="I181" s="177"/>
      <c r="J181" s="176">
        <f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>O181*H181</f>
        <v>0</v>
      </c>
      <c r="Q181" s="181">
        <v>0</v>
      </c>
      <c r="R181" s="181">
        <f>Q181*H181</f>
        <v>0</v>
      </c>
      <c r="S181" s="181">
        <v>0.02</v>
      </c>
      <c r="T181" s="182">
        <f>S181*H181</f>
        <v>4.9119999999999999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88</v>
      </c>
      <c r="AY181" s="18" t="s">
        <v>271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278</v>
      </c>
      <c r="BM181" s="183" t="s">
        <v>313</v>
      </c>
    </row>
    <row r="182" spans="1:65" s="13" customFormat="1" ht="19.5" x14ac:dyDescent="0.1">
      <c r="B182" s="184"/>
      <c r="D182" s="185" t="s">
        <v>280</v>
      </c>
      <c r="E182" s="186" t="s">
        <v>1</v>
      </c>
      <c r="F182" s="187" t="s">
        <v>608</v>
      </c>
      <c r="H182" s="188">
        <v>245.6</v>
      </c>
      <c r="I182" s="189"/>
      <c r="L182" s="184"/>
      <c r="M182" s="190"/>
      <c r="N182" s="191"/>
      <c r="O182" s="191"/>
      <c r="P182" s="191"/>
      <c r="Q182" s="191"/>
      <c r="R182" s="191"/>
      <c r="S182" s="191"/>
      <c r="T182" s="192"/>
      <c r="AT182" s="186" t="s">
        <v>280</v>
      </c>
      <c r="AU182" s="186" t="s">
        <v>88</v>
      </c>
      <c r="AV182" s="13" t="s">
        <v>88</v>
      </c>
      <c r="AW182" s="13" t="s">
        <v>29</v>
      </c>
      <c r="AX182" s="13" t="s">
        <v>75</v>
      </c>
      <c r="AY182" s="186" t="s">
        <v>271</v>
      </c>
    </row>
    <row r="183" spans="1:65" s="14" customFormat="1" x14ac:dyDescent="0.1">
      <c r="B183" s="193"/>
      <c r="D183" s="185" t="s">
        <v>280</v>
      </c>
      <c r="E183" s="194" t="s">
        <v>315</v>
      </c>
      <c r="F183" s="195" t="s">
        <v>282</v>
      </c>
      <c r="H183" s="196">
        <v>245.6</v>
      </c>
      <c r="I183" s="197"/>
      <c r="L183" s="193"/>
      <c r="M183" s="198"/>
      <c r="N183" s="199"/>
      <c r="O183" s="199"/>
      <c r="P183" s="199"/>
      <c r="Q183" s="199"/>
      <c r="R183" s="199"/>
      <c r="S183" s="199"/>
      <c r="T183" s="200"/>
      <c r="AT183" s="194" t="s">
        <v>280</v>
      </c>
      <c r="AU183" s="194" t="s">
        <v>88</v>
      </c>
      <c r="AV183" s="14" t="s">
        <v>278</v>
      </c>
      <c r="AW183" s="14" t="s">
        <v>29</v>
      </c>
      <c r="AX183" s="14" t="s">
        <v>82</v>
      </c>
      <c r="AY183" s="194" t="s">
        <v>271</v>
      </c>
    </row>
    <row r="184" spans="1:65" s="2" customFormat="1" ht="21.75" customHeight="1" x14ac:dyDescent="0.15">
      <c r="A184" s="35"/>
      <c r="B184" s="141"/>
      <c r="C184" s="172" t="s">
        <v>124</v>
      </c>
      <c r="D184" s="172" t="s">
        <v>274</v>
      </c>
      <c r="E184" s="173" t="s">
        <v>609</v>
      </c>
      <c r="F184" s="174" t="s">
        <v>610</v>
      </c>
      <c r="G184" s="175" t="s">
        <v>319</v>
      </c>
      <c r="H184" s="176">
        <v>62.42</v>
      </c>
      <c r="I184" s="177"/>
      <c r="J184" s="176">
        <f>ROUND(I184*H184,2)</f>
        <v>0</v>
      </c>
      <c r="K184" s="178"/>
      <c r="L184" s="36"/>
      <c r="M184" s="179" t="s">
        <v>1</v>
      </c>
      <c r="N184" s="180" t="s">
        <v>41</v>
      </c>
      <c r="O184" s="61"/>
      <c r="P184" s="181">
        <f>O184*H184</f>
        <v>0</v>
      </c>
      <c r="Q184" s="181">
        <v>0</v>
      </c>
      <c r="R184" s="181">
        <f>Q184*H184</f>
        <v>0</v>
      </c>
      <c r="S184" s="181">
        <v>1.78E-2</v>
      </c>
      <c r="T184" s="182">
        <f>S184*H184</f>
        <v>1.111076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88</v>
      </c>
      <c r="AY184" s="18" t="s">
        <v>271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278</v>
      </c>
      <c r="BM184" s="183" t="s">
        <v>611</v>
      </c>
    </row>
    <row r="185" spans="1:65" s="13" customFormat="1" x14ac:dyDescent="0.1">
      <c r="B185" s="184"/>
      <c r="D185" s="185" t="s">
        <v>280</v>
      </c>
      <c r="E185" s="186" t="s">
        <v>1</v>
      </c>
      <c r="F185" s="187" t="s">
        <v>612</v>
      </c>
      <c r="H185" s="188">
        <v>62.42</v>
      </c>
      <c r="I185" s="189"/>
      <c r="L185" s="184"/>
      <c r="M185" s="190"/>
      <c r="N185" s="191"/>
      <c r="O185" s="191"/>
      <c r="P185" s="191"/>
      <c r="Q185" s="191"/>
      <c r="R185" s="191"/>
      <c r="S185" s="191"/>
      <c r="T185" s="192"/>
      <c r="AT185" s="186" t="s">
        <v>280</v>
      </c>
      <c r="AU185" s="186" t="s">
        <v>88</v>
      </c>
      <c r="AV185" s="13" t="s">
        <v>88</v>
      </c>
      <c r="AW185" s="13" t="s">
        <v>29</v>
      </c>
      <c r="AX185" s="13" t="s">
        <v>75</v>
      </c>
      <c r="AY185" s="186" t="s">
        <v>271</v>
      </c>
    </row>
    <row r="186" spans="1:65" s="14" customFormat="1" x14ac:dyDescent="0.1">
      <c r="B186" s="193"/>
      <c r="D186" s="185" t="s">
        <v>280</v>
      </c>
      <c r="E186" s="194" t="s">
        <v>1</v>
      </c>
      <c r="F186" s="195" t="s">
        <v>282</v>
      </c>
      <c r="H186" s="196">
        <v>62.42</v>
      </c>
      <c r="I186" s="197"/>
      <c r="L186" s="193"/>
      <c r="M186" s="198"/>
      <c r="N186" s="199"/>
      <c r="O186" s="199"/>
      <c r="P186" s="199"/>
      <c r="Q186" s="199"/>
      <c r="R186" s="199"/>
      <c r="S186" s="199"/>
      <c r="T186" s="200"/>
      <c r="AT186" s="194" t="s">
        <v>280</v>
      </c>
      <c r="AU186" s="194" t="s">
        <v>88</v>
      </c>
      <c r="AV186" s="14" t="s">
        <v>278</v>
      </c>
      <c r="AW186" s="14" t="s">
        <v>29</v>
      </c>
      <c r="AX186" s="14" t="s">
        <v>82</v>
      </c>
      <c r="AY186" s="194" t="s">
        <v>271</v>
      </c>
    </row>
    <row r="187" spans="1:65" s="2" customFormat="1" ht="21.75" customHeight="1" x14ac:dyDescent="0.15">
      <c r="A187" s="35"/>
      <c r="B187" s="141"/>
      <c r="C187" s="172" t="s">
        <v>127</v>
      </c>
      <c r="D187" s="172" t="s">
        <v>274</v>
      </c>
      <c r="E187" s="173" t="s">
        <v>317</v>
      </c>
      <c r="F187" s="174" t="s">
        <v>318</v>
      </c>
      <c r="G187" s="175" t="s">
        <v>319</v>
      </c>
      <c r="H187" s="176">
        <v>9.66</v>
      </c>
      <c r="I187" s="177"/>
      <c r="J187" s="176">
        <f>ROUND(I187*H187,2)</f>
        <v>0</v>
      </c>
      <c r="K187" s="178"/>
      <c r="L187" s="36"/>
      <c r="M187" s="179" t="s">
        <v>1</v>
      </c>
      <c r="N187" s="180" t="s">
        <v>41</v>
      </c>
      <c r="O187" s="61"/>
      <c r="P187" s="181">
        <f>O187*H187</f>
        <v>0</v>
      </c>
      <c r="Q187" s="181">
        <v>0</v>
      </c>
      <c r="R187" s="181">
        <f>Q187*H187</f>
        <v>0</v>
      </c>
      <c r="S187" s="181">
        <v>1.2999999999999999E-2</v>
      </c>
      <c r="T187" s="182">
        <f>S187*H187</f>
        <v>0.12558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88</v>
      </c>
      <c r="AY187" s="18" t="s">
        <v>271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278</v>
      </c>
      <c r="BM187" s="183" t="s">
        <v>320</v>
      </c>
    </row>
    <row r="188" spans="1:65" s="13" customFormat="1" x14ac:dyDescent="0.1">
      <c r="B188" s="184"/>
      <c r="D188" s="185" t="s">
        <v>280</v>
      </c>
      <c r="E188" s="186" t="s">
        <v>1</v>
      </c>
      <c r="F188" s="187" t="s">
        <v>321</v>
      </c>
      <c r="H188" s="188">
        <v>9.66</v>
      </c>
      <c r="I188" s="189"/>
      <c r="L188" s="184"/>
      <c r="M188" s="190"/>
      <c r="N188" s="191"/>
      <c r="O188" s="191"/>
      <c r="P188" s="191"/>
      <c r="Q188" s="191"/>
      <c r="R188" s="191"/>
      <c r="S188" s="191"/>
      <c r="T188" s="192"/>
      <c r="AT188" s="186" t="s">
        <v>280</v>
      </c>
      <c r="AU188" s="186" t="s">
        <v>88</v>
      </c>
      <c r="AV188" s="13" t="s">
        <v>88</v>
      </c>
      <c r="AW188" s="13" t="s">
        <v>29</v>
      </c>
      <c r="AX188" s="13" t="s">
        <v>75</v>
      </c>
      <c r="AY188" s="186" t="s">
        <v>271</v>
      </c>
    </row>
    <row r="189" spans="1:65" s="14" customFormat="1" x14ac:dyDescent="0.1">
      <c r="B189" s="193"/>
      <c r="D189" s="185" t="s">
        <v>280</v>
      </c>
      <c r="E189" s="194" t="s">
        <v>1</v>
      </c>
      <c r="F189" s="195" t="s">
        <v>282</v>
      </c>
      <c r="H189" s="196">
        <v>9.66</v>
      </c>
      <c r="I189" s="197"/>
      <c r="L189" s="193"/>
      <c r="M189" s="198"/>
      <c r="N189" s="199"/>
      <c r="O189" s="199"/>
      <c r="P189" s="199"/>
      <c r="Q189" s="199"/>
      <c r="R189" s="199"/>
      <c r="S189" s="199"/>
      <c r="T189" s="200"/>
      <c r="AT189" s="194" t="s">
        <v>280</v>
      </c>
      <c r="AU189" s="194" t="s">
        <v>88</v>
      </c>
      <c r="AV189" s="14" t="s">
        <v>278</v>
      </c>
      <c r="AW189" s="14" t="s">
        <v>29</v>
      </c>
      <c r="AX189" s="14" t="s">
        <v>82</v>
      </c>
      <c r="AY189" s="194" t="s">
        <v>271</v>
      </c>
    </row>
    <row r="190" spans="1:65" s="2" customFormat="1" ht="21.75" customHeight="1" x14ac:dyDescent="0.15">
      <c r="A190" s="35"/>
      <c r="B190" s="141"/>
      <c r="C190" s="172" t="s">
        <v>154</v>
      </c>
      <c r="D190" s="172" t="s">
        <v>274</v>
      </c>
      <c r="E190" s="173" t="s">
        <v>322</v>
      </c>
      <c r="F190" s="174" t="s">
        <v>323</v>
      </c>
      <c r="G190" s="175" t="s">
        <v>302</v>
      </c>
      <c r="H190" s="176">
        <v>40</v>
      </c>
      <c r="I190" s="177"/>
      <c r="J190" s="176">
        <f>ROUND(I190*H190,2)</f>
        <v>0</v>
      </c>
      <c r="K190" s="178"/>
      <c r="L190" s="36"/>
      <c r="M190" s="179" t="s">
        <v>1</v>
      </c>
      <c r="N190" s="180" t="s">
        <v>41</v>
      </c>
      <c r="O190" s="61"/>
      <c r="P190" s="181">
        <f>O190*H190</f>
        <v>0</v>
      </c>
      <c r="Q190" s="181">
        <v>0</v>
      </c>
      <c r="R190" s="181">
        <f>Q190*H190</f>
        <v>0</v>
      </c>
      <c r="S190" s="181">
        <v>1.6E-2</v>
      </c>
      <c r="T190" s="182">
        <f>S190*H190</f>
        <v>0.64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278</v>
      </c>
      <c r="AT190" s="183" t="s">
        <v>274</v>
      </c>
      <c r="AU190" s="183" t="s">
        <v>88</v>
      </c>
      <c r="AY190" s="18" t="s">
        <v>271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278</v>
      </c>
      <c r="BM190" s="183" t="s">
        <v>324</v>
      </c>
    </row>
    <row r="191" spans="1:65" s="13" customFormat="1" x14ac:dyDescent="0.1">
      <c r="B191" s="184"/>
      <c r="D191" s="185" t="s">
        <v>280</v>
      </c>
      <c r="E191" s="186" t="s">
        <v>1</v>
      </c>
      <c r="F191" s="187" t="s">
        <v>613</v>
      </c>
      <c r="H191" s="188">
        <v>2</v>
      </c>
      <c r="I191" s="189"/>
      <c r="L191" s="184"/>
      <c r="M191" s="190"/>
      <c r="N191" s="191"/>
      <c r="O191" s="191"/>
      <c r="P191" s="191"/>
      <c r="Q191" s="191"/>
      <c r="R191" s="191"/>
      <c r="S191" s="191"/>
      <c r="T191" s="192"/>
      <c r="AT191" s="186" t="s">
        <v>280</v>
      </c>
      <c r="AU191" s="186" t="s">
        <v>88</v>
      </c>
      <c r="AV191" s="13" t="s">
        <v>88</v>
      </c>
      <c r="AW191" s="13" t="s">
        <v>29</v>
      </c>
      <c r="AX191" s="13" t="s">
        <v>75</v>
      </c>
      <c r="AY191" s="186" t="s">
        <v>271</v>
      </c>
    </row>
    <row r="192" spans="1:65" s="13" customFormat="1" x14ac:dyDescent="0.1">
      <c r="B192" s="184"/>
      <c r="D192" s="185" t="s">
        <v>280</v>
      </c>
      <c r="E192" s="186" t="s">
        <v>1</v>
      </c>
      <c r="F192" s="187" t="s">
        <v>614</v>
      </c>
      <c r="H192" s="188">
        <v>1</v>
      </c>
      <c r="I192" s="189"/>
      <c r="L192" s="184"/>
      <c r="M192" s="190"/>
      <c r="N192" s="191"/>
      <c r="O192" s="191"/>
      <c r="P192" s="191"/>
      <c r="Q192" s="191"/>
      <c r="R192" s="191"/>
      <c r="S192" s="191"/>
      <c r="T192" s="192"/>
      <c r="AT192" s="186" t="s">
        <v>280</v>
      </c>
      <c r="AU192" s="186" t="s">
        <v>88</v>
      </c>
      <c r="AV192" s="13" t="s">
        <v>88</v>
      </c>
      <c r="AW192" s="13" t="s">
        <v>29</v>
      </c>
      <c r="AX192" s="13" t="s">
        <v>75</v>
      </c>
      <c r="AY192" s="186" t="s">
        <v>271</v>
      </c>
    </row>
    <row r="193" spans="1:65" s="13" customFormat="1" x14ac:dyDescent="0.1">
      <c r="B193" s="184"/>
      <c r="D193" s="185" t="s">
        <v>280</v>
      </c>
      <c r="E193" s="186" t="s">
        <v>1</v>
      </c>
      <c r="F193" s="187" t="s">
        <v>615</v>
      </c>
      <c r="H193" s="188">
        <v>1</v>
      </c>
      <c r="I193" s="189"/>
      <c r="L193" s="184"/>
      <c r="M193" s="190"/>
      <c r="N193" s="191"/>
      <c r="O193" s="191"/>
      <c r="P193" s="191"/>
      <c r="Q193" s="191"/>
      <c r="R193" s="191"/>
      <c r="S193" s="191"/>
      <c r="T193" s="192"/>
      <c r="AT193" s="186" t="s">
        <v>280</v>
      </c>
      <c r="AU193" s="186" t="s">
        <v>88</v>
      </c>
      <c r="AV193" s="13" t="s">
        <v>88</v>
      </c>
      <c r="AW193" s="13" t="s">
        <v>29</v>
      </c>
      <c r="AX193" s="13" t="s">
        <v>75</v>
      </c>
      <c r="AY193" s="186" t="s">
        <v>271</v>
      </c>
    </row>
    <row r="194" spans="1:65" s="13" customFormat="1" x14ac:dyDescent="0.1">
      <c r="B194" s="184"/>
      <c r="D194" s="185" t="s">
        <v>280</v>
      </c>
      <c r="E194" s="186" t="s">
        <v>1</v>
      </c>
      <c r="F194" s="187" t="s">
        <v>616</v>
      </c>
      <c r="H194" s="188">
        <v>36</v>
      </c>
      <c r="I194" s="189"/>
      <c r="L194" s="184"/>
      <c r="M194" s="190"/>
      <c r="N194" s="191"/>
      <c r="O194" s="191"/>
      <c r="P194" s="191"/>
      <c r="Q194" s="191"/>
      <c r="R194" s="191"/>
      <c r="S194" s="191"/>
      <c r="T194" s="192"/>
      <c r="AT194" s="186" t="s">
        <v>280</v>
      </c>
      <c r="AU194" s="186" t="s">
        <v>88</v>
      </c>
      <c r="AV194" s="13" t="s">
        <v>88</v>
      </c>
      <c r="AW194" s="13" t="s">
        <v>29</v>
      </c>
      <c r="AX194" s="13" t="s">
        <v>75</v>
      </c>
      <c r="AY194" s="186" t="s">
        <v>271</v>
      </c>
    </row>
    <row r="195" spans="1:65" s="14" customFormat="1" x14ac:dyDescent="0.1">
      <c r="B195" s="193"/>
      <c r="D195" s="185" t="s">
        <v>280</v>
      </c>
      <c r="E195" s="194" t="s">
        <v>1</v>
      </c>
      <c r="F195" s="195" t="s">
        <v>282</v>
      </c>
      <c r="H195" s="196">
        <v>40</v>
      </c>
      <c r="I195" s="197"/>
      <c r="L195" s="193"/>
      <c r="M195" s="198"/>
      <c r="N195" s="199"/>
      <c r="O195" s="199"/>
      <c r="P195" s="199"/>
      <c r="Q195" s="199"/>
      <c r="R195" s="199"/>
      <c r="S195" s="199"/>
      <c r="T195" s="200"/>
      <c r="AT195" s="194" t="s">
        <v>280</v>
      </c>
      <c r="AU195" s="194" t="s">
        <v>88</v>
      </c>
      <c r="AV195" s="14" t="s">
        <v>278</v>
      </c>
      <c r="AW195" s="14" t="s">
        <v>29</v>
      </c>
      <c r="AX195" s="14" t="s">
        <v>82</v>
      </c>
      <c r="AY195" s="194" t="s">
        <v>271</v>
      </c>
    </row>
    <row r="196" spans="1:65" s="2" customFormat="1" ht="21.75" customHeight="1" x14ac:dyDescent="0.15">
      <c r="A196" s="35"/>
      <c r="B196" s="141"/>
      <c r="C196" s="172" t="s">
        <v>367</v>
      </c>
      <c r="D196" s="172" t="s">
        <v>274</v>
      </c>
      <c r="E196" s="173" t="s">
        <v>329</v>
      </c>
      <c r="F196" s="174" t="s">
        <v>330</v>
      </c>
      <c r="G196" s="175" t="s">
        <v>319</v>
      </c>
      <c r="H196" s="176">
        <v>124.98</v>
      </c>
      <c r="I196" s="177"/>
      <c r="J196" s="176">
        <f>ROUND(I196*H196,2)</f>
        <v>0</v>
      </c>
      <c r="K196" s="178"/>
      <c r="L196" s="36"/>
      <c r="M196" s="179" t="s">
        <v>1</v>
      </c>
      <c r="N196" s="180" t="s">
        <v>41</v>
      </c>
      <c r="O196" s="61"/>
      <c r="P196" s="181">
        <f>O196*H196</f>
        <v>0</v>
      </c>
      <c r="Q196" s="181">
        <v>0</v>
      </c>
      <c r="R196" s="181">
        <f>Q196*H196</f>
        <v>0</v>
      </c>
      <c r="S196" s="181">
        <v>8.0000000000000002E-3</v>
      </c>
      <c r="T196" s="182">
        <f>S196*H196</f>
        <v>0.99984000000000006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278</v>
      </c>
      <c r="AT196" s="183" t="s">
        <v>274</v>
      </c>
      <c r="AU196" s="183" t="s">
        <v>88</v>
      </c>
      <c r="AY196" s="18" t="s">
        <v>271</v>
      </c>
      <c r="BE196" s="105">
        <f>IF(N196="základná",J196,0)</f>
        <v>0</v>
      </c>
      <c r="BF196" s="105">
        <f>IF(N196="znížená",J196,0)</f>
        <v>0</v>
      </c>
      <c r="BG196" s="105">
        <f>IF(N196="zákl. prenesená",J196,0)</f>
        <v>0</v>
      </c>
      <c r="BH196" s="105">
        <f>IF(N196="zníž. prenesená",J196,0)</f>
        <v>0</v>
      </c>
      <c r="BI196" s="105">
        <f>IF(N196="nulová",J196,0)</f>
        <v>0</v>
      </c>
      <c r="BJ196" s="18" t="s">
        <v>88</v>
      </c>
      <c r="BK196" s="105">
        <f>ROUND(I196*H196,2)</f>
        <v>0</v>
      </c>
      <c r="BL196" s="18" t="s">
        <v>278</v>
      </c>
      <c r="BM196" s="183" t="s">
        <v>331</v>
      </c>
    </row>
    <row r="197" spans="1:65" s="13" customFormat="1" x14ac:dyDescent="0.1">
      <c r="B197" s="184"/>
      <c r="D197" s="185" t="s">
        <v>280</v>
      </c>
      <c r="E197" s="186" t="s">
        <v>1</v>
      </c>
      <c r="F197" s="187" t="s">
        <v>617</v>
      </c>
      <c r="H197" s="188">
        <v>8</v>
      </c>
      <c r="I197" s="189"/>
      <c r="L197" s="184"/>
      <c r="M197" s="190"/>
      <c r="N197" s="191"/>
      <c r="O197" s="191"/>
      <c r="P197" s="191"/>
      <c r="Q197" s="191"/>
      <c r="R197" s="191"/>
      <c r="S197" s="191"/>
      <c r="T197" s="192"/>
      <c r="AT197" s="186" t="s">
        <v>280</v>
      </c>
      <c r="AU197" s="186" t="s">
        <v>88</v>
      </c>
      <c r="AV197" s="13" t="s">
        <v>88</v>
      </c>
      <c r="AW197" s="13" t="s">
        <v>29</v>
      </c>
      <c r="AX197" s="13" t="s">
        <v>75</v>
      </c>
      <c r="AY197" s="186" t="s">
        <v>271</v>
      </c>
    </row>
    <row r="198" spans="1:65" s="13" customFormat="1" x14ac:dyDescent="0.1">
      <c r="B198" s="184"/>
      <c r="D198" s="185" t="s">
        <v>280</v>
      </c>
      <c r="E198" s="186" t="s">
        <v>1</v>
      </c>
      <c r="F198" s="187" t="s">
        <v>618</v>
      </c>
      <c r="H198" s="188">
        <v>3.66</v>
      </c>
      <c r="I198" s="189"/>
      <c r="L198" s="184"/>
      <c r="M198" s="190"/>
      <c r="N198" s="191"/>
      <c r="O198" s="191"/>
      <c r="P198" s="191"/>
      <c r="Q198" s="191"/>
      <c r="R198" s="191"/>
      <c r="S198" s="191"/>
      <c r="T198" s="192"/>
      <c r="AT198" s="186" t="s">
        <v>280</v>
      </c>
      <c r="AU198" s="186" t="s">
        <v>88</v>
      </c>
      <c r="AV198" s="13" t="s">
        <v>88</v>
      </c>
      <c r="AW198" s="13" t="s">
        <v>29</v>
      </c>
      <c r="AX198" s="13" t="s">
        <v>75</v>
      </c>
      <c r="AY198" s="186" t="s">
        <v>271</v>
      </c>
    </row>
    <row r="199" spans="1:65" s="13" customFormat="1" x14ac:dyDescent="0.1">
      <c r="B199" s="184"/>
      <c r="D199" s="185" t="s">
        <v>280</v>
      </c>
      <c r="E199" s="186" t="s">
        <v>1</v>
      </c>
      <c r="F199" s="187" t="s">
        <v>619</v>
      </c>
      <c r="H199" s="188">
        <v>2.8</v>
      </c>
      <c r="I199" s="189"/>
      <c r="L199" s="184"/>
      <c r="M199" s="190"/>
      <c r="N199" s="191"/>
      <c r="O199" s="191"/>
      <c r="P199" s="191"/>
      <c r="Q199" s="191"/>
      <c r="R199" s="191"/>
      <c r="S199" s="191"/>
      <c r="T199" s="192"/>
      <c r="AT199" s="186" t="s">
        <v>280</v>
      </c>
      <c r="AU199" s="186" t="s">
        <v>88</v>
      </c>
      <c r="AV199" s="13" t="s">
        <v>88</v>
      </c>
      <c r="AW199" s="13" t="s">
        <v>29</v>
      </c>
      <c r="AX199" s="13" t="s">
        <v>75</v>
      </c>
      <c r="AY199" s="186" t="s">
        <v>271</v>
      </c>
    </row>
    <row r="200" spans="1:65" s="13" customFormat="1" x14ac:dyDescent="0.1">
      <c r="B200" s="184"/>
      <c r="D200" s="185" t="s">
        <v>280</v>
      </c>
      <c r="E200" s="186" t="s">
        <v>1</v>
      </c>
      <c r="F200" s="187" t="s">
        <v>620</v>
      </c>
      <c r="H200" s="188">
        <v>110.52</v>
      </c>
      <c r="I200" s="189"/>
      <c r="L200" s="184"/>
      <c r="M200" s="190"/>
      <c r="N200" s="191"/>
      <c r="O200" s="191"/>
      <c r="P200" s="191"/>
      <c r="Q200" s="191"/>
      <c r="R200" s="191"/>
      <c r="S200" s="191"/>
      <c r="T200" s="192"/>
      <c r="AT200" s="186" t="s">
        <v>280</v>
      </c>
      <c r="AU200" s="186" t="s">
        <v>88</v>
      </c>
      <c r="AV200" s="13" t="s">
        <v>88</v>
      </c>
      <c r="AW200" s="13" t="s">
        <v>29</v>
      </c>
      <c r="AX200" s="13" t="s">
        <v>75</v>
      </c>
      <c r="AY200" s="186" t="s">
        <v>271</v>
      </c>
    </row>
    <row r="201" spans="1:65" s="14" customFormat="1" x14ac:dyDescent="0.1">
      <c r="B201" s="193"/>
      <c r="D201" s="185" t="s">
        <v>280</v>
      </c>
      <c r="E201" s="194" t="s">
        <v>1</v>
      </c>
      <c r="F201" s="195" t="s">
        <v>282</v>
      </c>
      <c r="H201" s="196">
        <v>124.98</v>
      </c>
      <c r="I201" s="197"/>
      <c r="L201" s="193"/>
      <c r="M201" s="198"/>
      <c r="N201" s="199"/>
      <c r="O201" s="199"/>
      <c r="P201" s="199"/>
      <c r="Q201" s="199"/>
      <c r="R201" s="199"/>
      <c r="S201" s="199"/>
      <c r="T201" s="200"/>
      <c r="AT201" s="194" t="s">
        <v>280</v>
      </c>
      <c r="AU201" s="194" t="s">
        <v>88</v>
      </c>
      <c r="AV201" s="14" t="s">
        <v>278</v>
      </c>
      <c r="AW201" s="14" t="s">
        <v>29</v>
      </c>
      <c r="AX201" s="14" t="s">
        <v>82</v>
      </c>
      <c r="AY201" s="194" t="s">
        <v>271</v>
      </c>
    </row>
    <row r="202" spans="1:65" s="2" customFormat="1" ht="21.75" customHeight="1" x14ac:dyDescent="0.15">
      <c r="A202" s="35"/>
      <c r="B202" s="141"/>
      <c r="C202" s="172" t="s">
        <v>374</v>
      </c>
      <c r="D202" s="172" t="s">
        <v>274</v>
      </c>
      <c r="E202" s="173" t="s">
        <v>336</v>
      </c>
      <c r="F202" s="174" t="s">
        <v>337</v>
      </c>
      <c r="G202" s="175" t="s">
        <v>302</v>
      </c>
      <c r="H202" s="176">
        <v>25</v>
      </c>
      <c r="I202" s="177"/>
      <c r="J202" s="176">
        <f>ROUND(I202*H202,2)</f>
        <v>0</v>
      </c>
      <c r="K202" s="178"/>
      <c r="L202" s="36"/>
      <c r="M202" s="179" t="s">
        <v>1</v>
      </c>
      <c r="N202" s="180" t="s">
        <v>41</v>
      </c>
      <c r="O202" s="61"/>
      <c r="P202" s="181">
        <f>O202*H202</f>
        <v>0</v>
      </c>
      <c r="Q202" s="181">
        <v>0</v>
      </c>
      <c r="R202" s="181">
        <f>Q202*H202</f>
        <v>0</v>
      </c>
      <c r="S202" s="181">
        <v>2.4E-2</v>
      </c>
      <c r="T202" s="182">
        <f>S202*H202</f>
        <v>0.6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278</v>
      </c>
      <c r="AT202" s="183" t="s">
        <v>274</v>
      </c>
      <c r="AU202" s="183" t="s">
        <v>88</v>
      </c>
      <c r="AY202" s="18" t="s">
        <v>271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88</v>
      </c>
      <c r="BK202" s="105">
        <f>ROUND(I202*H202,2)</f>
        <v>0</v>
      </c>
      <c r="BL202" s="18" t="s">
        <v>278</v>
      </c>
      <c r="BM202" s="183" t="s">
        <v>338</v>
      </c>
    </row>
    <row r="203" spans="1:65" s="16" customFormat="1" x14ac:dyDescent="0.1">
      <c r="B203" s="209"/>
      <c r="D203" s="185" t="s">
        <v>280</v>
      </c>
      <c r="E203" s="210" t="s">
        <v>1</v>
      </c>
      <c r="F203" s="211" t="s">
        <v>339</v>
      </c>
      <c r="H203" s="210" t="s">
        <v>1</v>
      </c>
      <c r="I203" s="212"/>
      <c r="L203" s="209"/>
      <c r="M203" s="213"/>
      <c r="N203" s="214"/>
      <c r="O203" s="214"/>
      <c r="P203" s="214"/>
      <c r="Q203" s="214"/>
      <c r="R203" s="214"/>
      <c r="S203" s="214"/>
      <c r="T203" s="215"/>
      <c r="AT203" s="210" t="s">
        <v>280</v>
      </c>
      <c r="AU203" s="210" t="s">
        <v>88</v>
      </c>
      <c r="AV203" s="16" t="s">
        <v>82</v>
      </c>
      <c r="AW203" s="16" t="s">
        <v>29</v>
      </c>
      <c r="AX203" s="16" t="s">
        <v>75</v>
      </c>
      <c r="AY203" s="210" t="s">
        <v>271</v>
      </c>
    </row>
    <row r="204" spans="1:65" s="13" customFormat="1" x14ac:dyDescent="0.1">
      <c r="B204" s="184"/>
      <c r="D204" s="185" t="s">
        <v>280</v>
      </c>
      <c r="E204" s="186" t="s">
        <v>1</v>
      </c>
      <c r="F204" s="187" t="s">
        <v>621</v>
      </c>
      <c r="H204" s="188">
        <v>1</v>
      </c>
      <c r="I204" s="189"/>
      <c r="L204" s="184"/>
      <c r="M204" s="190"/>
      <c r="N204" s="191"/>
      <c r="O204" s="191"/>
      <c r="P204" s="191"/>
      <c r="Q204" s="191"/>
      <c r="R204" s="191"/>
      <c r="S204" s="191"/>
      <c r="T204" s="192"/>
      <c r="AT204" s="186" t="s">
        <v>280</v>
      </c>
      <c r="AU204" s="186" t="s">
        <v>88</v>
      </c>
      <c r="AV204" s="13" t="s">
        <v>88</v>
      </c>
      <c r="AW204" s="13" t="s">
        <v>29</v>
      </c>
      <c r="AX204" s="13" t="s">
        <v>75</v>
      </c>
      <c r="AY204" s="186" t="s">
        <v>271</v>
      </c>
    </row>
    <row r="205" spans="1:65" s="13" customFormat="1" x14ac:dyDescent="0.1">
      <c r="B205" s="184"/>
      <c r="D205" s="185" t="s">
        <v>280</v>
      </c>
      <c r="E205" s="186" t="s">
        <v>1</v>
      </c>
      <c r="F205" s="187" t="s">
        <v>341</v>
      </c>
      <c r="H205" s="188">
        <v>1</v>
      </c>
      <c r="I205" s="189"/>
      <c r="L205" s="184"/>
      <c r="M205" s="190"/>
      <c r="N205" s="191"/>
      <c r="O205" s="191"/>
      <c r="P205" s="191"/>
      <c r="Q205" s="191"/>
      <c r="R205" s="191"/>
      <c r="S205" s="191"/>
      <c r="T205" s="192"/>
      <c r="AT205" s="186" t="s">
        <v>280</v>
      </c>
      <c r="AU205" s="186" t="s">
        <v>88</v>
      </c>
      <c r="AV205" s="13" t="s">
        <v>88</v>
      </c>
      <c r="AW205" s="13" t="s">
        <v>29</v>
      </c>
      <c r="AX205" s="13" t="s">
        <v>75</v>
      </c>
      <c r="AY205" s="186" t="s">
        <v>271</v>
      </c>
    </row>
    <row r="206" spans="1:65" s="13" customFormat="1" x14ac:dyDescent="0.1">
      <c r="B206" s="184"/>
      <c r="D206" s="185" t="s">
        <v>280</v>
      </c>
      <c r="E206" s="186" t="s">
        <v>1</v>
      </c>
      <c r="F206" s="187" t="s">
        <v>622</v>
      </c>
      <c r="H206" s="188">
        <v>8</v>
      </c>
      <c r="I206" s="189"/>
      <c r="L206" s="184"/>
      <c r="M206" s="190"/>
      <c r="N206" s="191"/>
      <c r="O206" s="191"/>
      <c r="P206" s="191"/>
      <c r="Q206" s="191"/>
      <c r="R206" s="191"/>
      <c r="S206" s="191"/>
      <c r="T206" s="192"/>
      <c r="AT206" s="186" t="s">
        <v>280</v>
      </c>
      <c r="AU206" s="186" t="s">
        <v>88</v>
      </c>
      <c r="AV206" s="13" t="s">
        <v>88</v>
      </c>
      <c r="AW206" s="13" t="s">
        <v>29</v>
      </c>
      <c r="AX206" s="13" t="s">
        <v>75</v>
      </c>
      <c r="AY206" s="186" t="s">
        <v>271</v>
      </c>
    </row>
    <row r="207" spans="1:65" s="16" customFormat="1" x14ac:dyDescent="0.1">
      <c r="B207" s="209"/>
      <c r="D207" s="185" t="s">
        <v>280</v>
      </c>
      <c r="E207" s="210" t="s">
        <v>1</v>
      </c>
      <c r="F207" s="211" t="s">
        <v>344</v>
      </c>
      <c r="H207" s="210" t="s">
        <v>1</v>
      </c>
      <c r="I207" s="212"/>
      <c r="L207" s="209"/>
      <c r="M207" s="213"/>
      <c r="N207" s="214"/>
      <c r="O207" s="214"/>
      <c r="P207" s="214"/>
      <c r="Q207" s="214"/>
      <c r="R207" s="214"/>
      <c r="S207" s="214"/>
      <c r="T207" s="215"/>
      <c r="AT207" s="210" t="s">
        <v>280</v>
      </c>
      <c r="AU207" s="210" t="s">
        <v>88</v>
      </c>
      <c r="AV207" s="16" t="s">
        <v>82</v>
      </c>
      <c r="AW207" s="16" t="s">
        <v>29</v>
      </c>
      <c r="AX207" s="16" t="s">
        <v>75</v>
      </c>
      <c r="AY207" s="210" t="s">
        <v>271</v>
      </c>
    </row>
    <row r="208" spans="1:65" s="13" customFormat="1" x14ac:dyDescent="0.1">
      <c r="B208" s="184"/>
      <c r="D208" s="185" t="s">
        <v>280</v>
      </c>
      <c r="E208" s="186" t="s">
        <v>1</v>
      </c>
      <c r="F208" s="187" t="s">
        <v>623</v>
      </c>
      <c r="H208" s="188">
        <v>2</v>
      </c>
      <c r="I208" s="189"/>
      <c r="L208" s="184"/>
      <c r="M208" s="190"/>
      <c r="N208" s="191"/>
      <c r="O208" s="191"/>
      <c r="P208" s="191"/>
      <c r="Q208" s="191"/>
      <c r="R208" s="191"/>
      <c r="S208" s="191"/>
      <c r="T208" s="192"/>
      <c r="AT208" s="186" t="s">
        <v>280</v>
      </c>
      <c r="AU208" s="186" t="s">
        <v>88</v>
      </c>
      <c r="AV208" s="13" t="s">
        <v>88</v>
      </c>
      <c r="AW208" s="13" t="s">
        <v>29</v>
      </c>
      <c r="AX208" s="13" t="s">
        <v>75</v>
      </c>
      <c r="AY208" s="186" t="s">
        <v>271</v>
      </c>
    </row>
    <row r="209" spans="1:65" s="13" customFormat="1" x14ac:dyDescent="0.1">
      <c r="B209" s="184"/>
      <c r="D209" s="185" t="s">
        <v>280</v>
      </c>
      <c r="E209" s="186" t="s">
        <v>1</v>
      </c>
      <c r="F209" s="187" t="s">
        <v>624</v>
      </c>
      <c r="H209" s="188">
        <v>3</v>
      </c>
      <c r="I209" s="189"/>
      <c r="L209" s="184"/>
      <c r="M209" s="190"/>
      <c r="N209" s="191"/>
      <c r="O209" s="191"/>
      <c r="P209" s="191"/>
      <c r="Q209" s="191"/>
      <c r="R209" s="191"/>
      <c r="S209" s="191"/>
      <c r="T209" s="192"/>
      <c r="AT209" s="186" t="s">
        <v>280</v>
      </c>
      <c r="AU209" s="186" t="s">
        <v>88</v>
      </c>
      <c r="AV209" s="13" t="s">
        <v>88</v>
      </c>
      <c r="AW209" s="13" t="s">
        <v>29</v>
      </c>
      <c r="AX209" s="13" t="s">
        <v>75</v>
      </c>
      <c r="AY209" s="186" t="s">
        <v>271</v>
      </c>
    </row>
    <row r="210" spans="1:65" s="13" customFormat="1" x14ac:dyDescent="0.1">
      <c r="B210" s="184"/>
      <c r="D210" s="185" t="s">
        <v>280</v>
      </c>
      <c r="E210" s="186" t="s">
        <v>1</v>
      </c>
      <c r="F210" s="187" t="s">
        <v>625</v>
      </c>
      <c r="H210" s="188">
        <v>10</v>
      </c>
      <c r="I210" s="189"/>
      <c r="L210" s="184"/>
      <c r="M210" s="190"/>
      <c r="N210" s="191"/>
      <c r="O210" s="191"/>
      <c r="P210" s="191"/>
      <c r="Q210" s="191"/>
      <c r="R210" s="191"/>
      <c r="S210" s="191"/>
      <c r="T210" s="192"/>
      <c r="AT210" s="186" t="s">
        <v>280</v>
      </c>
      <c r="AU210" s="186" t="s">
        <v>88</v>
      </c>
      <c r="AV210" s="13" t="s">
        <v>88</v>
      </c>
      <c r="AW210" s="13" t="s">
        <v>29</v>
      </c>
      <c r="AX210" s="13" t="s">
        <v>75</v>
      </c>
      <c r="AY210" s="186" t="s">
        <v>271</v>
      </c>
    </row>
    <row r="211" spans="1:65" s="14" customFormat="1" x14ac:dyDescent="0.1">
      <c r="B211" s="193"/>
      <c r="D211" s="185" t="s">
        <v>280</v>
      </c>
      <c r="E211" s="194" t="s">
        <v>1</v>
      </c>
      <c r="F211" s="195" t="s">
        <v>282</v>
      </c>
      <c r="H211" s="196">
        <v>25</v>
      </c>
      <c r="I211" s="197"/>
      <c r="L211" s="193"/>
      <c r="M211" s="198"/>
      <c r="N211" s="199"/>
      <c r="O211" s="199"/>
      <c r="P211" s="199"/>
      <c r="Q211" s="199"/>
      <c r="R211" s="199"/>
      <c r="S211" s="199"/>
      <c r="T211" s="200"/>
      <c r="AT211" s="194" t="s">
        <v>280</v>
      </c>
      <c r="AU211" s="194" t="s">
        <v>88</v>
      </c>
      <c r="AV211" s="14" t="s">
        <v>278</v>
      </c>
      <c r="AW211" s="14" t="s">
        <v>29</v>
      </c>
      <c r="AX211" s="14" t="s">
        <v>82</v>
      </c>
      <c r="AY211" s="194" t="s">
        <v>271</v>
      </c>
    </row>
    <row r="212" spans="1:65" s="2" customFormat="1" ht="21.75" customHeight="1" x14ac:dyDescent="0.15">
      <c r="A212" s="35"/>
      <c r="B212" s="141"/>
      <c r="C212" s="172" t="s">
        <v>379</v>
      </c>
      <c r="D212" s="172" t="s">
        <v>274</v>
      </c>
      <c r="E212" s="173" t="s">
        <v>356</v>
      </c>
      <c r="F212" s="174" t="s">
        <v>357</v>
      </c>
      <c r="G212" s="175" t="s">
        <v>319</v>
      </c>
      <c r="H212" s="176">
        <v>40.04</v>
      </c>
      <c r="I212" s="177"/>
      <c r="J212" s="176">
        <f>ROUND(I212*H212,2)</f>
        <v>0</v>
      </c>
      <c r="K212" s="178"/>
      <c r="L212" s="36"/>
      <c r="M212" s="179" t="s">
        <v>1</v>
      </c>
      <c r="N212" s="180" t="s">
        <v>41</v>
      </c>
      <c r="O212" s="61"/>
      <c r="P212" s="181">
        <f>O212*H212</f>
        <v>0</v>
      </c>
      <c r="Q212" s="181">
        <v>0</v>
      </c>
      <c r="R212" s="181">
        <f>Q212*H212</f>
        <v>0</v>
      </c>
      <c r="S212" s="181">
        <v>5.0000000000000001E-3</v>
      </c>
      <c r="T212" s="182">
        <f>S212*H212</f>
        <v>0.20019999999999999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278</v>
      </c>
      <c r="AT212" s="183" t="s">
        <v>274</v>
      </c>
      <c r="AU212" s="183" t="s">
        <v>88</v>
      </c>
      <c r="AY212" s="18" t="s">
        <v>271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88</v>
      </c>
      <c r="BK212" s="105">
        <f>ROUND(I212*H212,2)</f>
        <v>0</v>
      </c>
      <c r="BL212" s="18" t="s">
        <v>278</v>
      </c>
      <c r="BM212" s="183" t="s">
        <v>358</v>
      </c>
    </row>
    <row r="213" spans="1:65" s="16" customFormat="1" x14ac:dyDescent="0.1">
      <c r="B213" s="209"/>
      <c r="D213" s="185" t="s">
        <v>280</v>
      </c>
      <c r="E213" s="210" t="s">
        <v>1</v>
      </c>
      <c r="F213" s="211" t="s">
        <v>339</v>
      </c>
      <c r="H213" s="210" t="s">
        <v>1</v>
      </c>
      <c r="I213" s="212"/>
      <c r="L213" s="209"/>
      <c r="M213" s="213"/>
      <c r="N213" s="214"/>
      <c r="O213" s="214"/>
      <c r="P213" s="214"/>
      <c r="Q213" s="214"/>
      <c r="R213" s="214"/>
      <c r="S213" s="214"/>
      <c r="T213" s="215"/>
      <c r="AT213" s="210" t="s">
        <v>280</v>
      </c>
      <c r="AU213" s="210" t="s">
        <v>88</v>
      </c>
      <c r="AV213" s="16" t="s">
        <v>82</v>
      </c>
      <c r="AW213" s="16" t="s">
        <v>29</v>
      </c>
      <c r="AX213" s="16" t="s">
        <v>75</v>
      </c>
      <c r="AY213" s="210" t="s">
        <v>271</v>
      </c>
    </row>
    <row r="214" spans="1:65" s="13" customFormat="1" x14ac:dyDescent="0.1">
      <c r="B214" s="184"/>
      <c r="D214" s="185" t="s">
        <v>280</v>
      </c>
      <c r="E214" s="186" t="s">
        <v>1</v>
      </c>
      <c r="F214" s="187" t="s">
        <v>626</v>
      </c>
      <c r="H214" s="188">
        <v>6.2</v>
      </c>
      <c r="I214" s="189"/>
      <c r="L214" s="184"/>
      <c r="M214" s="190"/>
      <c r="N214" s="191"/>
      <c r="O214" s="191"/>
      <c r="P214" s="191"/>
      <c r="Q214" s="191"/>
      <c r="R214" s="191"/>
      <c r="S214" s="191"/>
      <c r="T214" s="192"/>
      <c r="AT214" s="186" t="s">
        <v>280</v>
      </c>
      <c r="AU214" s="186" t="s">
        <v>88</v>
      </c>
      <c r="AV214" s="13" t="s">
        <v>88</v>
      </c>
      <c r="AW214" s="13" t="s">
        <v>29</v>
      </c>
      <c r="AX214" s="13" t="s">
        <v>75</v>
      </c>
      <c r="AY214" s="186" t="s">
        <v>271</v>
      </c>
    </row>
    <row r="215" spans="1:65" s="13" customFormat="1" x14ac:dyDescent="0.1">
      <c r="B215" s="184"/>
      <c r="D215" s="185" t="s">
        <v>280</v>
      </c>
      <c r="E215" s="186" t="s">
        <v>1</v>
      </c>
      <c r="F215" s="187" t="s">
        <v>360</v>
      </c>
      <c r="H215" s="188">
        <v>5.84</v>
      </c>
      <c r="I215" s="189"/>
      <c r="L215" s="184"/>
      <c r="M215" s="190"/>
      <c r="N215" s="191"/>
      <c r="O215" s="191"/>
      <c r="P215" s="191"/>
      <c r="Q215" s="191"/>
      <c r="R215" s="191"/>
      <c r="S215" s="191"/>
      <c r="T215" s="192"/>
      <c r="AT215" s="186" t="s">
        <v>280</v>
      </c>
      <c r="AU215" s="186" t="s">
        <v>88</v>
      </c>
      <c r="AV215" s="13" t="s">
        <v>88</v>
      </c>
      <c r="AW215" s="13" t="s">
        <v>29</v>
      </c>
      <c r="AX215" s="13" t="s">
        <v>75</v>
      </c>
      <c r="AY215" s="186" t="s">
        <v>271</v>
      </c>
    </row>
    <row r="216" spans="1:65" s="13" customFormat="1" x14ac:dyDescent="0.1">
      <c r="B216" s="184"/>
      <c r="D216" s="185" t="s">
        <v>280</v>
      </c>
      <c r="E216" s="186" t="s">
        <v>1</v>
      </c>
      <c r="F216" s="187" t="s">
        <v>627</v>
      </c>
      <c r="H216" s="188">
        <v>28</v>
      </c>
      <c r="I216" s="189"/>
      <c r="L216" s="184"/>
      <c r="M216" s="190"/>
      <c r="N216" s="191"/>
      <c r="O216" s="191"/>
      <c r="P216" s="191"/>
      <c r="Q216" s="191"/>
      <c r="R216" s="191"/>
      <c r="S216" s="191"/>
      <c r="T216" s="192"/>
      <c r="AT216" s="186" t="s">
        <v>280</v>
      </c>
      <c r="AU216" s="186" t="s">
        <v>88</v>
      </c>
      <c r="AV216" s="13" t="s">
        <v>88</v>
      </c>
      <c r="AW216" s="13" t="s">
        <v>29</v>
      </c>
      <c r="AX216" s="13" t="s">
        <v>75</v>
      </c>
      <c r="AY216" s="186" t="s">
        <v>271</v>
      </c>
    </row>
    <row r="217" spans="1:65" s="14" customFormat="1" x14ac:dyDescent="0.1">
      <c r="B217" s="193"/>
      <c r="D217" s="185" t="s">
        <v>280</v>
      </c>
      <c r="E217" s="194" t="s">
        <v>1</v>
      </c>
      <c r="F217" s="195" t="s">
        <v>282</v>
      </c>
      <c r="H217" s="196">
        <v>40.04</v>
      </c>
      <c r="I217" s="197"/>
      <c r="L217" s="193"/>
      <c r="M217" s="198"/>
      <c r="N217" s="199"/>
      <c r="O217" s="199"/>
      <c r="P217" s="199"/>
      <c r="Q217" s="199"/>
      <c r="R217" s="199"/>
      <c r="S217" s="199"/>
      <c r="T217" s="200"/>
      <c r="AT217" s="194" t="s">
        <v>280</v>
      </c>
      <c r="AU217" s="194" t="s">
        <v>88</v>
      </c>
      <c r="AV217" s="14" t="s">
        <v>278</v>
      </c>
      <c r="AW217" s="14" t="s">
        <v>29</v>
      </c>
      <c r="AX217" s="14" t="s">
        <v>82</v>
      </c>
      <c r="AY217" s="194" t="s">
        <v>271</v>
      </c>
    </row>
    <row r="218" spans="1:65" s="2" customFormat="1" ht="21.75" customHeight="1" x14ac:dyDescent="0.15">
      <c r="A218" s="35"/>
      <c r="B218" s="141"/>
      <c r="C218" s="172" t="s">
        <v>384</v>
      </c>
      <c r="D218" s="172" t="s">
        <v>274</v>
      </c>
      <c r="E218" s="173" t="s">
        <v>368</v>
      </c>
      <c r="F218" s="174" t="s">
        <v>369</v>
      </c>
      <c r="G218" s="175" t="s">
        <v>277</v>
      </c>
      <c r="H218" s="176">
        <v>28.87</v>
      </c>
      <c r="I218" s="177"/>
      <c r="J218" s="176">
        <f>ROUND(I218*H218,2)</f>
        <v>0</v>
      </c>
      <c r="K218" s="178"/>
      <c r="L218" s="36"/>
      <c r="M218" s="179" t="s">
        <v>1</v>
      </c>
      <c r="N218" s="180" t="s">
        <v>41</v>
      </c>
      <c r="O218" s="61"/>
      <c r="P218" s="181">
        <f>O218*H218</f>
        <v>0</v>
      </c>
      <c r="Q218" s="181">
        <v>0</v>
      </c>
      <c r="R218" s="181">
        <f>Q218*H218</f>
        <v>0</v>
      </c>
      <c r="S218" s="181">
        <v>7.5999999999999998E-2</v>
      </c>
      <c r="T218" s="182">
        <f>S218*H218</f>
        <v>2.1941199999999998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278</v>
      </c>
      <c r="AT218" s="183" t="s">
        <v>274</v>
      </c>
      <c r="AU218" s="183" t="s">
        <v>88</v>
      </c>
      <c r="AY218" s="18" t="s">
        <v>271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88</v>
      </c>
      <c r="BK218" s="105">
        <f>ROUND(I218*H218,2)</f>
        <v>0</v>
      </c>
      <c r="BL218" s="18" t="s">
        <v>278</v>
      </c>
      <c r="BM218" s="183" t="s">
        <v>370</v>
      </c>
    </row>
    <row r="219" spans="1:65" s="16" customFormat="1" x14ac:dyDescent="0.1">
      <c r="B219" s="209"/>
      <c r="D219" s="185" t="s">
        <v>280</v>
      </c>
      <c r="E219" s="210" t="s">
        <v>1</v>
      </c>
      <c r="F219" s="211" t="s">
        <v>344</v>
      </c>
      <c r="H219" s="210" t="s">
        <v>1</v>
      </c>
      <c r="I219" s="212"/>
      <c r="L219" s="209"/>
      <c r="M219" s="213"/>
      <c r="N219" s="214"/>
      <c r="O219" s="214"/>
      <c r="P219" s="214"/>
      <c r="Q219" s="214"/>
      <c r="R219" s="214"/>
      <c r="S219" s="214"/>
      <c r="T219" s="215"/>
      <c r="AT219" s="210" t="s">
        <v>280</v>
      </c>
      <c r="AU219" s="210" t="s">
        <v>88</v>
      </c>
      <c r="AV219" s="16" t="s">
        <v>82</v>
      </c>
      <c r="AW219" s="16" t="s">
        <v>29</v>
      </c>
      <c r="AX219" s="16" t="s">
        <v>75</v>
      </c>
      <c r="AY219" s="210" t="s">
        <v>271</v>
      </c>
    </row>
    <row r="220" spans="1:65" s="13" customFormat="1" x14ac:dyDescent="0.1">
      <c r="B220" s="184"/>
      <c r="D220" s="185" t="s">
        <v>280</v>
      </c>
      <c r="E220" s="186" t="s">
        <v>1</v>
      </c>
      <c r="F220" s="187" t="s">
        <v>628</v>
      </c>
      <c r="H220" s="188">
        <v>2.83</v>
      </c>
      <c r="I220" s="189"/>
      <c r="L220" s="184"/>
      <c r="M220" s="190"/>
      <c r="N220" s="191"/>
      <c r="O220" s="191"/>
      <c r="P220" s="191"/>
      <c r="Q220" s="191"/>
      <c r="R220" s="191"/>
      <c r="S220" s="191"/>
      <c r="T220" s="192"/>
      <c r="AT220" s="186" t="s">
        <v>280</v>
      </c>
      <c r="AU220" s="186" t="s">
        <v>88</v>
      </c>
      <c r="AV220" s="13" t="s">
        <v>88</v>
      </c>
      <c r="AW220" s="13" t="s">
        <v>29</v>
      </c>
      <c r="AX220" s="13" t="s">
        <v>75</v>
      </c>
      <c r="AY220" s="186" t="s">
        <v>271</v>
      </c>
    </row>
    <row r="221" spans="1:65" s="13" customFormat="1" x14ac:dyDescent="0.1">
      <c r="B221" s="184"/>
      <c r="D221" s="185" t="s">
        <v>280</v>
      </c>
      <c r="E221" s="186" t="s">
        <v>1</v>
      </c>
      <c r="F221" s="187" t="s">
        <v>629</v>
      </c>
      <c r="H221" s="188">
        <v>5.54</v>
      </c>
      <c r="I221" s="189"/>
      <c r="L221" s="184"/>
      <c r="M221" s="190"/>
      <c r="N221" s="191"/>
      <c r="O221" s="191"/>
      <c r="P221" s="191"/>
      <c r="Q221" s="191"/>
      <c r="R221" s="191"/>
      <c r="S221" s="191"/>
      <c r="T221" s="192"/>
      <c r="AT221" s="186" t="s">
        <v>280</v>
      </c>
      <c r="AU221" s="186" t="s">
        <v>88</v>
      </c>
      <c r="AV221" s="13" t="s">
        <v>88</v>
      </c>
      <c r="AW221" s="13" t="s">
        <v>29</v>
      </c>
      <c r="AX221" s="13" t="s">
        <v>75</v>
      </c>
      <c r="AY221" s="186" t="s">
        <v>271</v>
      </c>
    </row>
    <row r="222" spans="1:65" s="13" customFormat="1" x14ac:dyDescent="0.1">
      <c r="B222" s="184"/>
      <c r="D222" s="185" t="s">
        <v>280</v>
      </c>
      <c r="E222" s="186" t="s">
        <v>1</v>
      </c>
      <c r="F222" s="187" t="s">
        <v>630</v>
      </c>
      <c r="H222" s="188">
        <v>20.5</v>
      </c>
      <c r="I222" s="189"/>
      <c r="L222" s="184"/>
      <c r="M222" s="190"/>
      <c r="N222" s="191"/>
      <c r="O222" s="191"/>
      <c r="P222" s="191"/>
      <c r="Q222" s="191"/>
      <c r="R222" s="191"/>
      <c r="S222" s="191"/>
      <c r="T222" s="192"/>
      <c r="AT222" s="186" t="s">
        <v>280</v>
      </c>
      <c r="AU222" s="186" t="s">
        <v>88</v>
      </c>
      <c r="AV222" s="13" t="s">
        <v>88</v>
      </c>
      <c r="AW222" s="13" t="s">
        <v>29</v>
      </c>
      <c r="AX222" s="13" t="s">
        <v>75</v>
      </c>
      <c r="AY222" s="186" t="s">
        <v>271</v>
      </c>
    </row>
    <row r="223" spans="1:65" s="14" customFormat="1" x14ac:dyDescent="0.1">
      <c r="B223" s="193"/>
      <c r="D223" s="185" t="s">
        <v>280</v>
      </c>
      <c r="E223" s="194" t="s">
        <v>1</v>
      </c>
      <c r="F223" s="195" t="s">
        <v>282</v>
      </c>
      <c r="H223" s="196">
        <v>28.87</v>
      </c>
      <c r="I223" s="197"/>
      <c r="L223" s="193"/>
      <c r="M223" s="198"/>
      <c r="N223" s="199"/>
      <c r="O223" s="199"/>
      <c r="P223" s="199"/>
      <c r="Q223" s="199"/>
      <c r="R223" s="199"/>
      <c r="S223" s="199"/>
      <c r="T223" s="200"/>
      <c r="AT223" s="194" t="s">
        <v>280</v>
      </c>
      <c r="AU223" s="194" t="s">
        <v>88</v>
      </c>
      <c r="AV223" s="14" t="s">
        <v>278</v>
      </c>
      <c r="AW223" s="14" t="s">
        <v>29</v>
      </c>
      <c r="AX223" s="14" t="s">
        <v>82</v>
      </c>
      <c r="AY223" s="194" t="s">
        <v>271</v>
      </c>
    </row>
    <row r="224" spans="1:65" s="2" customFormat="1" ht="16.5" customHeight="1" x14ac:dyDescent="0.15">
      <c r="A224" s="35"/>
      <c r="B224" s="141"/>
      <c r="C224" s="172" t="s">
        <v>7</v>
      </c>
      <c r="D224" s="216" t="s">
        <v>274</v>
      </c>
      <c r="E224" s="173" t="s">
        <v>380</v>
      </c>
      <c r="F224" s="174" t="s">
        <v>381</v>
      </c>
      <c r="G224" s="175" t="s">
        <v>277</v>
      </c>
      <c r="H224" s="176">
        <v>462.97</v>
      </c>
      <c r="I224" s="177"/>
      <c r="J224" s="176">
        <f>ROUND(I224*H224,2)</f>
        <v>0</v>
      </c>
      <c r="K224" s="178"/>
      <c r="L224" s="36"/>
      <c r="M224" s="179" t="s">
        <v>1</v>
      </c>
      <c r="N224" s="180" t="s">
        <v>41</v>
      </c>
      <c r="O224" s="61"/>
      <c r="P224" s="181">
        <f>O224*H224</f>
        <v>0</v>
      </c>
      <c r="Q224" s="181">
        <v>0</v>
      </c>
      <c r="R224" s="181">
        <f>Q224*H224</f>
        <v>0</v>
      </c>
      <c r="S224" s="181">
        <v>1.4999999999999999E-2</v>
      </c>
      <c r="T224" s="182">
        <f>S224*H224</f>
        <v>6.9445500000000004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278</v>
      </c>
      <c r="AT224" s="183" t="s">
        <v>274</v>
      </c>
      <c r="AU224" s="183" t="s">
        <v>88</v>
      </c>
      <c r="AY224" s="18" t="s">
        <v>271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88</v>
      </c>
      <c r="BK224" s="105">
        <f>ROUND(I224*H224,2)</f>
        <v>0</v>
      </c>
      <c r="BL224" s="18" t="s">
        <v>278</v>
      </c>
      <c r="BM224" s="183" t="s">
        <v>382</v>
      </c>
    </row>
    <row r="225" spans="1:65" s="13" customFormat="1" x14ac:dyDescent="0.1">
      <c r="B225" s="184"/>
      <c r="D225" s="185" t="s">
        <v>280</v>
      </c>
      <c r="E225" s="186" t="s">
        <v>1</v>
      </c>
      <c r="F225" s="187" t="s">
        <v>383</v>
      </c>
      <c r="H225" s="188">
        <v>440.9</v>
      </c>
      <c r="I225" s="189"/>
      <c r="L225" s="184"/>
      <c r="M225" s="190"/>
      <c r="N225" s="191"/>
      <c r="O225" s="191"/>
      <c r="P225" s="191"/>
      <c r="Q225" s="191"/>
      <c r="R225" s="191"/>
      <c r="S225" s="191"/>
      <c r="T225" s="192"/>
      <c r="AT225" s="186" t="s">
        <v>280</v>
      </c>
      <c r="AU225" s="186" t="s">
        <v>88</v>
      </c>
      <c r="AV225" s="13" t="s">
        <v>88</v>
      </c>
      <c r="AW225" s="13" t="s">
        <v>29</v>
      </c>
      <c r="AX225" s="13" t="s">
        <v>75</v>
      </c>
      <c r="AY225" s="186" t="s">
        <v>271</v>
      </c>
    </row>
    <row r="226" spans="1:65" s="13" customFormat="1" x14ac:dyDescent="0.1">
      <c r="B226" s="184"/>
      <c r="D226" s="185" t="s">
        <v>280</v>
      </c>
      <c r="E226" s="186" t="s">
        <v>1</v>
      </c>
      <c r="F226" s="187" t="s">
        <v>631</v>
      </c>
      <c r="H226" s="188">
        <v>22.07</v>
      </c>
      <c r="I226" s="189"/>
      <c r="L226" s="184"/>
      <c r="M226" s="190"/>
      <c r="N226" s="191"/>
      <c r="O226" s="191"/>
      <c r="P226" s="191"/>
      <c r="Q226" s="191"/>
      <c r="R226" s="191"/>
      <c r="S226" s="191"/>
      <c r="T226" s="192"/>
      <c r="AT226" s="186" t="s">
        <v>280</v>
      </c>
      <c r="AU226" s="186" t="s">
        <v>88</v>
      </c>
      <c r="AV226" s="13" t="s">
        <v>88</v>
      </c>
      <c r="AW226" s="13" t="s">
        <v>29</v>
      </c>
      <c r="AX226" s="13" t="s">
        <v>75</v>
      </c>
      <c r="AY226" s="186" t="s">
        <v>271</v>
      </c>
    </row>
    <row r="227" spans="1:65" s="14" customFormat="1" x14ac:dyDescent="0.1">
      <c r="B227" s="193"/>
      <c r="D227" s="185" t="s">
        <v>280</v>
      </c>
      <c r="E227" s="194" t="s">
        <v>232</v>
      </c>
      <c r="F227" s="195" t="s">
        <v>282</v>
      </c>
      <c r="H227" s="196">
        <v>462.97</v>
      </c>
      <c r="I227" s="197"/>
      <c r="L227" s="193"/>
      <c r="M227" s="198"/>
      <c r="N227" s="199"/>
      <c r="O227" s="199"/>
      <c r="P227" s="199"/>
      <c r="Q227" s="199"/>
      <c r="R227" s="199"/>
      <c r="S227" s="199"/>
      <c r="T227" s="200"/>
      <c r="AT227" s="194" t="s">
        <v>280</v>
      </c>
      <c r="AU227" s="194" t="s">
        <v>88</v>
      </c>
      <c r="AV227" s="14" t="s">
        <v>278</v>
      </c>
      <c r="AW227" s="14" t="s">
        <v>29</v>
      </c>
      <c r="AX227" s="14" t="s">
        <v>82</v>
      </c>
      <c r="AY227" s="194" t="s">
        <v>271</v>
      </c>
    </row>
    <row r="228" spans="1:65" s="2" customFormat="1" ht="33" customHeight="1" x14ac:dyDescent="0.15">
      <c r="A228" s="35"/>
      <c r="B228" s="141"/>
      <c r="C228" s="172" t="s">
        <v>409</v>
      </c>
      <c r="D228" s="172" t="s">
        <v>274</v>
      </c>
      <c r="E228" s="173" t="s">
        <v>385</v>
      </c>
      <c r="F228" s="174" t="s">
        <v>386</v>
      </c>
      <c r="G228" s="175" t="s">
        <v>277</v>
      </c>
      <c r="H228" s="176">
        <v>978.6</v>
      </c>
      <c r="I228" s="177"/>
      <c r="J228" s="176">
        <f>ROUND(I228*H228,2)</f>
        <v>0</v>
      </c>
      <c r="K228" s="178"/>
      <c r="L228" s="36"/>
      <c r="M228" s="179" t="s">
        <v>1</v>
      </c>
      <c r="N228" s="180" t="s">
        <v>41</v>
      </c>
      <c r="O228" s="61"/>
      <c r="P228" s="181">
        <f>O228*H228</f>
        <v>0</v>
      </c>
      <c r="Q228" s="181">
        <v>0</v>
      </c>
      <c r="R228" s="181">
        <f>Q228*H228</f>
        <v>0</v>
      </c>
      <c r="S228" s="181">
        <v>4.5999999999999999E-2</v>
      </c>
      <c r="T228" s="182">
        <f>S228*H228</f>
        <v>45.015599999999999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278</v>
      </c>
      <c r="AT228" s="183" t="s">
        <v>274</v>
      </c>
      <c r="AU228" s="183" t="s">
        <v>88</v>
      </c>
      <c r="AY228" s="18" t="s">
        <v>271</v>
      </c>
      <c r="BE228" s="105">
        <f>IF(N228="základná",J228,0)</f>
        <v>0</v>
      </c>
      <c r="BF228" s="105">
        <f>IF(N228="znížená",J228,0)</f>
        <v>0</v>
      </c>
      <c r="BG228" s="105">
        <f>IF(N228="zákl. prenesená",J228,0)</f>
        <v>0</v>
      </c>
      <c r="BH228" s="105">
        <f>IF(N228="zníž. prenesená",J228,0)</f>
        <v>0</v>
      </c>
      <c r="BI228" s="105">
        <f>IF(N228="nulová",J228,0)</f>
        <v>0</v>
      </c>
      <c r="BJ228" s="18" t="s">
        <v>88</v>
      </c>
      <c r="BK228" s="105">
        <f>ROUND(I228*H228,2)</f>
        <v>0</v>
      </c>
      <c r="BL228" s="18" t="s">
        <v>278</v>
      </c>
      <c r="BM228" s="183" t="s">
        <v>387</v>
      </c>
    </row>
    <row r="229" spans="1:65" s="13" customFormat="1" x14ac:dyDescent="0.1">
      <c r="B229" s="184"/>
      <c r="D229" s="185" t="s">
        <v>280</v>
      </c>
      <c r="E229" s="186" t="s">
        <v>1</v>
      </c>
      <c r="F229" s="187" t="s">
        <v>632</v>
      </c>
      <c r="H229" s="188">
        <v>36.85</v>
      </c>
      <c r="I229" s="189"/>
      <c r="L229" s="184"/>
      <c r="M229" s="190"/>
      <c r="N229" s="191"/>
      <c r="O229" s="191"/>
      <c r="P229" s="191"/>
      <c r="Q229" s="191"/>
      <c r="R229" s="191"/>
      <c r="S229" s="191"/>
      <c r="T229" s="192"/>
      <c r="AT229" s="186" t="s">
        <v>280</v>
      </c>
      <c r="AU229" s="186" t="s">
        <v>88</v>
      </c>
      <c r="AV229" s="13" t="s">
        <v>88</v>
      </c>
      <c r="AW229" s="13" t="s">
        <v>29</v>
      </c>
      <c r="AX229" s="13" t="s">
        <v>75</v>
      </c>
      <c r="AY229" s="186" t="s">
        <v>271</v>
      </c>
    </row>
    <row r="230" spans="1:65" s="13" customFormat="1" x14ac:dyDescent="0.1">
      <c r="B230" s="184"/>
      <c r="D230" s="185" t="s">
        <v>280</v>
      </c>
      <c r="E230" s="186" t="s">
        <v>1</v>
      </c>
      <c r="F230" s="187" t="s">
        <v>633</v>
      </c>
      <c r="H230" s="188">
        <v>91.03</v>
      </c>
      <c r="I230" s="189"/>
      <c r="L230" s="184"/>
      <c r="M230" s="190"/>
      <c r="N230" s="191"/>
      <c r="O230" s="191"/>
      <c r="P230" s="191"/>
      <c r="Q230" s="191"/>
      <c r="R230" s="191"/>
      <c r="S230" s="191"/>
      <c r="T230" s="192"/>
      <c r="AT230" s="186" t="s">
        <v>280</v>
      </c>
      <c r="AU230" s="186" t="s">
        <v>88</v>
      </c>
      <c r="AV230" s="13" t="s">
        <v>88</v>
      </c>
      <c r="AW230" s="13" t="s">
        <v>29</v>
      </c>
      <c r="AX230" s="13" t="s">
        <v>75</v>
      </c>
      <c r="AY230" s="186" t="s">
        <v>271</v>
      </c>
    </row>
    <row r="231" spans="1:65" s="13" customFormat="1" x14ac:dyDescent="0.1">
      <c r="B231" s="184"/>
      <c r="D231" s="185" t="s">
        <v>280</v>
      </c>
      <c r="E231" s="186" t="s">
        <v>1</v>
      </c>
      <c r="F231" s="187" t="s">
        <v>634</v>
      </c>
      <c r="H231" s="188">
        <v>80.78</v>
      </c>
      <c r="I231" s="189"/>
      <c r="L231" s="184"/>
      <c r="M231" s="190"/>
      <c r="N231" s="191"/>
      <c r="O231" s="191"/>
      <c r="P231" s="191"/>
      <c r="Q231" s="191"/>
      <c r="R231" s="191"/>
      <c r="S231" s="191"/>
      <c r="T231" s="192"/>
      <c r="AT231" s="186" t="s">
        <v>280</v>
      </c>
      <c r="AU231" s="186" t="s">
        <v>88</v>
      </c>
      <c r="AV231" s="13" t="s">
        <v>88</v>
      </c>
      <c r="AW231" s="13" t="s">
        <v>29</v>
      </c>
      <c r="AX231" s="13" t="s">
        <v>75</v>
      </c>
      <c r="AY231" s="186" t="s">
        <v>271</v>
      </c>
    </row>
    <row r="232" spans="1:65" s="13" customFormat="1" x14ac:dyDescent="0.1">
      <c r="B232" s="184"/>
      <c r="D232" s="185" t="s">
        <v>280</v>
      </c>
      <c r="E232" s="186" t="s">
        <v>1</v>
      </c>
      <c r="F232" s="187" t="s">
        <v>635</v>
      </c>
      <c r="H232" s="188">
        <v>19.96</v>
      </c>
      <c r="I232" s="189"/>
      <c r="L232" s="184"/>
      <c r="M232" s="190"/>
      <c r="N232" s="191"/>
      <c r="O232" s="191"/>
      <c r="P232" s="191"/>
      <c r="Q232" s="191"/>
      <c r="R232" s="191"/>
      <c r="S232" s="191"/>
      <c r="T232" s="192"/>
      <c r="AT232" s="186" t="s">
        <v>280</v>
      </c>
      <c r="AU232" s="186" t="s">
        <v>88</v>
      </c>
      <c r="AV232" s="13" t="s">
        <v>88</v>
      </c>
      <c r="AW232" s="13" t="s">
        <v>29</v>
      </c>
      <c r="AX232" s="13" t="s">
        <v>75</v>
      </c>
      <c r="AY232" s="186" t="s">
        <v>271</v>
      </c>
    </row>
    <row r="233" spans="1:65" s="13" customFormat="1" x14ac:dyDescent="0.1">
      <c r="B233" s="184"/>
      <c r="D233" s="185" t="s">
        <v>280</v>
      </c>
      <c r="E233" s="186" t="s">
        <v>1</v>
      </c>
      <c r="F233" s="187" t="s">
        <v>636</v>
      </c>
      <c r="H233" s="188">
        <v>28.31</v>
      </c>
      <c r="I233" s="189"/>
      <c r="L233" s="184"/>
      <c r="M233" s="190"/>
      <c r="N233" s="191"/>
      <c r="O233" s="191"/>
      <c r="P233" s="191"/>
      <c r="Q233" s="191"/>
      <c r="R233" s="191"/>
      <c r="S233" s="191"/>
      <c r="T233" s="192"/>
      <c r="AT233" s="186" t="s">
        <v>280</v>
      </c>
      <c r="AU233" s="186" t="s">
        <v>88</v>
      </c>
      <c r="AV233" s="13" t="s">
        <v>88</v>
      </c>
      <c r="AW233" s="13" t="s">
        <v>29</v>
      </c>
      <c r="AX233" s="13" t="s">
        <v>75</v>
      </c>
      <c r="AY233" s="186" t="s">
        <v>271</v>
      </c>
    </row>
    <row r="234" spans="1:65" s="13" customFormat="1" x14ac:dyDescent="0.1">
      <c r="B234" s="184"/>
      <c r="D234" s="185" t="s">
        <v>280</v>
      </c>
      <c r="E234" s="186" t="s">
        <v>1</v>
      </c>
      <c r="F234" s="187" t="s">
        <v>637</v>
      </c>
      <c r="H234" s="188">
        <v>34.53</v>
      </c>
      <c r="I234" s="189"/>
      <c r="L234" s="184"/>
      <c r="M234" s="190"/>
      <c r="N234" s="191"/>
      <c r="O234" s="191"/>
      <c r="P234" s="191"/>
      <c r="Q234" s="191"/>
      <c r="R234" s="191"/>
      <c r="S234" s="191"/>
      <c r="T234" s="192"/>
      <c r="AT234" s="186" t="s">
        <v>280</v>
      </c>
      <c r="AU234" s="186" t="s">
        <v>88</v>
      </c>
      <c r="AV234" s="13" t="s">
        <v>88</v>
      </c>
      <c r="AW234" s="13" t="s">
        <v>29</v>
      </c>
      <c r="AX234" s="13" t="s">
        <v>75</v>
      </c>
      <c r="AY234" s="186" t="s">
        <v>271</v>
      </c>
    </row>
    <row r="235" spans="1:65" s="13" customFormat="1" x14ac:dyDescent="0.1">
      <c r="B235" s="184"/>
      <c r="D235" s="185" t="s">
        <v>280</v>
      </c>
      <c r="E235" s="186" t="s">
        <v>1</v>
      </c>
      <c r="F235" s="187" t="s">
        <v>638</v>
      </c>
      <c r="H235" s="188">
        <v>42.67</v>
      </c>
      <c r="I235" s="189"/>
      <c r="L235" s="184"/>
      <c r="M235" s="190"/>
      <c r="N235" s="191"/>
      <c r="O235" s="191"/>
      <c r="P235" s="191"/>
      <c r="Q235" s="191"/>
      <c r="R235" s="191"/>
      <c r="S235" s="191"/>
      <c r="T235" s="192"/>
      <c r="AT235" s="186" t="s">
        <v>280</v>
      </c>
      <c r="AU235" s="186" t="s">
        <v>88</v>
      </c>
      <c r="AV235" s="13" t="s">
        <v>88</v>
      </c>
      <c r="AW235" s="13" t="s">
        <v>29</v>
      </c>
      <c r="AX235" s="13" t="s">
        <v>75</v>
      </c>
      <c r="AY235" s="186" t="s">
        <v>271</v>
      </c>
    </row>
    <row r="236" spans="1:65" s="13" customFormat="1" x14ac:dyDescent="0.1">
      <c r="B236" s="184"/>
      <c r="D236" s="185" t="s">
        <v>280</v>
      </c>
      <c r="E236" s="186" t="s">
        <v>1</v>
      </c>
      <c r="F236" s="187" t="s">
        <v>639</v>
      </c>
      <c r="H236" s="188">
        <v>41.68</v>
      </c>
      <c r="I236" s="189"/>
      <c r="L236" s="184"/>
      <c r="M236" s="190"/>
      <c r="N236" s="191"/>
      <c r="O236" s="191"/>
      <c r="P236" s="191"/>
      <c r="Q236" s="191"/>
      <c r="R236" s="191"/>
      <c r="S236" s="191"/>
      <c r="T236" s="192"/>
      <c r="AT236" s="186" t="s">
        <v>280</v>
      </c>
      <c r="AU236" s="186" t="s">
        <v>88</v>
      </c>
      <c r="AV236" s="13" t="s">
        <v>88</v>
      </c>
      <c r="AW236" s="13" t="s">
        <v>29</v>
      </c>
      <c r="AX236" s="13" t="s">
        <v>75</v>
      </c>
      <c r="AY236" s="186" t="s">
        <v>271</v>
      </c>
    </row>
    <row r="237" spans="1:65" s="13" customFormat="1" x14ac:dyDescent="0.1">
      <c r="B237" s="184"/>
      <c r="D237" s="185" t="s">
        <v>280</v>
      </c>
      <c r="E237" s="186" t="s">
        <v>1</v>
      </c>
      <c r="F237" s="187" t="s">
        <v>640</v>
      </c>
      <c r="H237" s="188">
        <v>77.489999999999995</v>
      </c>
      <c r="I237" s="189"/>
      <c r="L237" s="184"/>
      <c r="M237" s="190"/>
      <c r="N237" s="191"/>
      <c r="O237" s="191"/>
      <c r="P237" s="191"/>
      <c r="Q237" s="191"/>
      <c r="R237" s="191"/>
      <c r="S237" s="191"/>
      <c r="T237" s="192"/>
      <c r="AT237" s="186" t="s">
        <v>280</v>
      </c>
      <c r="AU237" s="186" t="s">
        <v>88</v>
      </c>
      <c r="AV237" s="13" t="s">
        <v>88</v>
      </c>
      <c r="AW237" s="13" t="s">
        <v>29</v>
      </c>
      <c r="AX237" s="13" t="s">
        <v>75</v>
      </c>
      <c r="AY237" s="186" t="s">
        <v>271</v>
      </c>
    </row>
    <row r="238" spans="1:65" s="13" customFormat="1" x14ac:dyDescent="0.1">
      <c r="B238" s="184"/>
      <c r="D238" s="185" t="s">
        <v>280</v>
      </c>
      <c r="E238" s="186" t="s">
        <v>1</v>
      </c>
      <c r="F238" s="187" t="s">
        <v>641</v>
      </c>
      <c r="H238" s="188">
        <v>38.340000000000003</v>
      </c>
      <c r="I238" s="189"/>
      <c r="L238" s="184"/>
      <c r="M238" s="190"/>
      <c r="N238" s="191"/>
      <c r="O238" s="191"/>
      <c r="P238" s="191"/>
      <c r="Q238" s="191"/>
      <c r="R238" s="191"/>
      <c r="S238" s="191"/>
      <c r="T238" s="192"/>
      <c r="AT238" s="186" t="s">
        <v>280</v>
      </c>
      <c r="AU238" s="186" t="s">
        <v>88</v>
      </c>
      <c r="AV238" s="13" t="s">
        <v>88</v>
      </c>
      <c r="AW238" s="13" t="s">
        <v>29</v>
      </c>
      <c r="AX238" s="13" t="s">
        <v>75</v>
      </c>
      <c r="AY238" s="186" t="s">
        <v>271</v>
      </c>
    </row>
    <row r="239" spans="1:65" s="13" customFormat="1" x14ac:dyDescent="0.1">
      <c r="B239" s="184"/>
      <c r="D239" s="185" t="s">
        <v>280</v>
      </c>
      <c r="E239" s="186" t="s">
        <v>1</v>
      </c>
      <c r="F239" s="187" t="s">
        <v>642</v>
      </c>
      <c r="H239" s="188">
        <v>26.8</v>
      </c>
      <c r="I239" s="189"/>
      <c r="L239" s="184"/>
      <c r="M239" s="190"/>
      <c r="N239" s="191"/>
      <c r="O239" s="191"/>
      <c r="P239" s="191"/>
      <c r="Q239" s="191"/>
      <c r="R239" s="191"/>
      <c r="S239" s="191"/>
      <c r="T239" s="192"/>
      <c r="AT239" s="186" t="s">
        <v>280</v>
      </c>
      <c r="AU239" s="186" t="s">
        <v>88</v>
      </c>
      <c r="AV239" s="13" t="s">
        <v>88</v>
      </c>
      <c r="AW239" s="13" t="s">
        <v>29</v>
      </c>
      <c r="AX239" s="13" t="s">
        <v>75</v>
      </c>
      <c r="AY239" s="186" t="s">
        <v>271</v>
      </c>
    </row>
    <row r="240" spans="1:65" s="13" customFormat="1" x14ac:dyDescent="0.1">
      <c r="B240" s="184"/>
      <c r="D240" s="185" t="s">
        <v>280</v>
      </c>
      <c r="E240" s="186" t="s">
        <v>1</v>
      </c>
      <c r="F240" s="187" t="s">
        <v>643</v>
      </c>
      <c r="H240" s="188">
        <v>85.19</v>
      </c>
      <c r="I240" s="189"/>
      <c r="L240" s="184"/>
      <c r="M240" s="190"/>
      <c r="N240" s="191"/>
      <c r="O240" s="191"/>
      <c r="P240" s="191"/>
      <c r="Q240" s="191"/>
      <c r="R240" s="191"/>
      <c r="S240" s="191"/>
      <c r="T240" s="192"/>
      <c r="AT240" s="186" t="s">
        <v>280</v>
      </c>
      <c r="AU240" s="186" t="s">
        <v>88</v>
      </c>
      <c r="AV240" s="13" t="s">
        <v>88</v>
      </c>
      <c r="AW240" s="13" t="s">
        <v>29</v>
      </c>
      <c r="AX240" s="13" t="s">
        <v>75</v>
      </c>
      <c r="AY240" s="186" t="s">
        <v>271</v>
      </c>
    </row>
    <row r="241" spans="1:65" s="13" customFormat="1" x14ac:dyDescent="0.1">
      <c r="B241" s="184"/>
      <c r="D241" s="185" t="s">
        <v>280</v>
      </c>
      <c r="E241" s="186" t="s">
        <v>1</v>
      </c>
      <c r="F241" s="187" t="s">
        <v>644</v>
      </c>
      <c r="H241" s="188">
        <v>79.069999999999993</v>
      </c>
      <c r="I241" s="189"/>
      <c r="L241" s="184"/>
      <c r="M241" s="190"/>
      <c r="N241" s="191"/>
      <c r="O241" s="191"/>
      <c r="P241" s="191"/>
      <c r="Q241" s="191"/>
      <c r="R241" s="191"/>
      <c r="S241" s="191"/>
      <c r="T241" s="192"/>
      <c r="AT241" s="186" t="s">
        <v>280</v>
      </c>
      <c r="AU241" s="186" t="s">
        <v>88</v>
      </c>
      <c r="AV241" s="13" t="s">
        <v>88</v>
      </c>
      <c r="AW241" s="13" t="s">
        <v>29</v>
      </c>
      <c r="AX241" s="13" t="s">
        <v>75</v>
      </c>
      <c r="AY241" s="186" t="s">
        <v>271</v>
      </c>
    </row>
    <row r="242" spans="1:65" s="13" customFormat="1" x14ac:dyDescent="0.1">
      <c r="B242" s="184"/>
      <c r="D242" s="185" t="s">
        <v>280</v>
      </c>
      <c r="E242" s="186" t="s">
        <v>1</v>
      </c>
      <c r="F242" s="187" t="s">
        <v>645</v>
      </c>
      <c r="H242" s="188">
        <v>36.58</v>
      </c>
      <c r="I242" s="189"/>
      <c r="L242" s="184"/>
      <c r="M242" s="190"/>
      <c r="N242" s="191"/>
      <c r="O242" s="191"/>
      <c r="P242" s="191"/>
      <c r="Q242" s="191"/>
      <c r="R242" s="191"/>
      <c r="S242" s="191"/>
      <c r="T242" s="192"/>
      <c r="AT242" s="186" t="s">
        <v>280</v>
      </c>
      <c r="AU242" s="186" t="s">
        <v>88</v>
      </c>
      <c r="AV242" s="13" t="s">
        <v>88</v>
      </c>
      <c r="AW242" s="13" t="s">
        <v>29</v>
      </c>
      <c r="AX242" s="13" t="s">
        <v>75</v>
      </c>
      <c r="AY242" s="186" t="s">
        <v>271</v>
      </c>
    </row>
    <row r="243" spans="1:65" s="13" customFormat="1" ht="19.5" x14ac:dyDescent="0.1">
      <c r="B243" s="184"/>
      <c r="D243" s="185" t="s">
        <v>280</v>
      </c>
      <c r="E243" s="186" t="s">
        <v>1</v>
      </c>
      <c r="F243" s="187" t="s">
        <v>646</v>
      </c>
      <c r="H243" s="188">
        <v>101.32</v>
      </c>
      <c r="I243" s="189"/>
      <c r="L243" s="184"/>
      <c r="M243" s="190"/>
      <c r="N243" s="191"/>
      <c r="O243" s="191"/>
      <c r="P243" s="191"/>
      <c r="Q243" s="191"/>
      <c r="R243" s="191"/>
      <c r="S243" s="191"/>
      <c r="T243" s="192"/>
      <c r="AT243" s="186" t="s">
        <v>280</v>
      </c>
      <c r="AU243" s="186" t="s">
        <v>88</v>
      </c>
      <c r="AV243" s="13" t="s">
        <v>88</v>
      </c>
      <c r="AW243" s="13" t="s">
        <v>29</v>
      </c>
      <c r="AX243" s="13" t="s">
        <v>75</v>
      </c>
      <c r="AY243" s="186" t="s">
        <v>271</v>
      </c>
    </row>
    <row r="244" spans="1:65" s="13" customFormat="1" x14ac:dyDescent="0.1">
      <c r="B244" s="184"/>
      <c r="D244" s="185" t="s">
        <v>280</v>
      </c>
      <c r="E244" s="186" t="s">
        <v>1</v>
      </c>
      <c r="F244" s="187" t="s">
        <v>647</v>
      </c>
      <c r="H244" s="188">
        <v>53.77</v>
      </c>
      <c r="I244" s="189"/>
      <c r="L244" s="184"/>
      <c r="M244" s="190"/>
      <c r="N244" s="191"/>
      <c r="O244" s="191"/>
      <c r="P244" s="191"/>
      <c r="Q244" s="191"/>
      <c r="R244" s="191"/>
      <c r="S244" s="191"/>
      <c r="T244" s="192"/>
      <c r="AT244" s="186" t="s">
        <v>280</v>
      </c>
      <c r="AU244" s="186" t="s">
        <v>88</v>
      </c>
      <c r="AV244" s="13" t="s">
        <v>88</v>
      </c>
      <c r="AW244" s="13" t="s">
        <v>29</v>
      </c>
      <c r="AX244" s="13" t="s">
        <v>75</v>
      </c>
      <c r="AY244" s="186" t="s">
        <v>271</v>
      </c>
    </row>
    <row r="245" spans="1:65" s="13" customFormat="1" x14ac:dyDescent="0.1">
      <c r="B245" s="184"/>
      <c r="D245" s="185" t="s">
        <v>280</v>
      </c>
      <c r="E245" s="186" t="s">
        <v>1</v>
      </c>
      <c r="F245" s="187" t="s">
        <v>648</v>
      </c>
      <c r="H245" s="188">
        <v>57.63</v>
      </c>
      <c r="I245" s="189"/>
      <c r="L245" s="184"/>
      <c r="M245" s="190"/>
      <c r="N245" s="191"/>
      <c r="O245" s="191"/>
      <c r="P245" s="191"/>
      <c r="Q245" s="191"/>
      <c r="R245" s="191"/>
      <c r="S245" s="191"/>
      <c r="T245" s="192"/>
      <c r="AT245" s="186" t="s">
        <v>280</v>
      </c>
      <c r="AU245" s="186" t="s">
        <v>88</v>
      </c>
      <c r="AV245" s="13" t="s">
        <v>88</v>
      </c>
      <c r="AW245" s="13" t="s">
        <v>29</v>
      </c>
      <c r="AX245" s="13" t="s">
        <v>75</v>
      </c>
      <c r="AY245" s="186" t="s">
        <v>271</v>
      </c>
    </row>
    <row r="246" spans="1:65" s="15" customFormat="1" x14ac:dyDescent="0.1">
      <c r="B246" s="201"/>
      <c r="D246" s="185" t="s">
        <v>280</v>
      </c>
      <c r="E246" s="202" t="s">
        <v>229</v>
      </c>
      <c r="F246" s="203" t="s">
        <v>293</v>
      </c>
      <c r="H246" s="204">
        <v>932</v>
      </c>
      <c r="I246" s="205"/>
      <c r="L246" s="201"/>
      <c r="M246" s="206"/>
      <c r="N246" s="207"/>
      <c r="O246" s="207"/>
      <c r="P246" s="207"/>
      <c r="Q246" s="207"/>
      <c r="R246" s="207"/>
      <c r="S246" s="207"/>
      <c r="T246" s="208"/>
      <c r="AT246" s="202" t="s">
        <v>280</v>
      </c>
      <c r="AU246" s="202" t="s">
        <v>88</v>
      </c>
      <c r="AV246" s="15" t="s">
        <v>286</v>
      </c>
      <c r="AW246" s="15" t="s">
        <v>29</v>
      </c>
      <c r="AX246" s="15" t="s">
        <v>75</v>
      </c>
      <c r="AY246" s="202" t="s">
        <v>271</v>
      </c>
    </row>
    <row r="247" spans="1:65" s="13" customFormat="1" x14ac:dyDescent="0.1">
      <c r="B247" s="184"/>
      <c r="D247" s="185" t="s">
        <v>280</v>
      </c>
      <c r="E247" s="186" t="s">
        <v>1</v>
      </c>
      <c r="F247" s="187" t="s">
        <v>403</v>
      </c>
      <c r="H247" s="188">
        <v>46.6</v>
      </c>
      <c r="I247" s="189"/>
      <c r="L247" s="184"/>
      <c r="M247" s="190"/>
      <c r="N247" s="191"/>
      <c r="O247" s="191"/>
      <c r="P247" s="191"/>
      <c r="Q247" s="191"/>
      <c r="R247" s="191"/>
      <c r="S247" s="191"/>
      <c r="T247" s="192"/>
      <c r="AT247" s="186" t="s">
        <v>280</v>
      </c>
      <c r="AU247" s="186" t="s">
        <v>88</v>
      </c>
      <c r="AV247" s="13" t="s">
        <v>88</v>
      </c>
      <c r="AW247" s="13" t="s">
        <v>29</v>
      </c>
      <c r="AX247" s="13" t="s">
        <v>75</v>
      </c>
      <c r="AY247" s="186" t="s">
        <v>271</v>
      </c>
    </row>
    <row r="248" spans="1:65" s="14" customFormat="1" x14ac:dyDescent="0.1">
      <c r="B248" s="193"/>
      <c r="D248" s="185" t="s">
        <v>280</v>
      </c>
      <c r="E248" s="194" t="s">
        <v>1</v>
      </c>
      <c r="F248" s="195" t="s">
        <v>282</v>
      </c>
      <c r="H248" s="196">
        <v>978.6</v>
      </c>
      <c r="I248" s="197"/>
      <c r="L248" s="193"/>
      <c r="M248" s="198"/>
      <c r="N248" s="199"/>
      <c r="O248" s="199"/>
      <c r="P248" s="199"/>
      <c r="Q248" s="199"/>
      <c r="R248" s="199"/>
      <c r="S248" s="199"/>
      <c r="T248" s="200"/>
      <c r="AT248" s="194" t="s">
        <v>280</v>
      </c>
      <c r="AU248" s="194" t="s">
        <v>88</v>
      </c>
      <c r="AV248" s="14" t="s">
        <v>278</v>
      </c>
      <c r="AW248" s="14" t="s">
        <v>29</v>
      </c>
      <c r="AX248" s="14" t="s">
        <v>82</v>
      </c>
      <c r="AY248" s="194" t="s">
        <v>271</v>
      </c>
    </row>
    <row r="249" spans="1:65" s="2" customFormat="1" ht="33" customHeight="1" x14ac:dyDescent="0.15">
      <c r="A249" s="35"/>
      <c r="B249" s="141"/>
      <c r="C249" s="172" t="s">
        <v>414</v>
      </c>
      <c r="D249" s="172" t="s">
        <v>274</v>
      </c>
      <c r="E249" s="173" t="s">
        <v>404</v>
      </c>
      <c r="F249" s="174" t="s">
        <v>405</v>
      </c>
      <c r="G249" s="175" t="s">
        <v>277</v>
      </c>
      <c r="H249" s="176">
        <v>57.44</v>
      </c>
      <c r="I249" s="177"/>
      <c r="J249" s="176">
        <f>ROUND(I249*H249,2)</f>
        <v>0</v>
      </c>
      <c r="K249" s="178"/>
      <c r="L249" s="36"/>
      <c r="M249" s="179" t="s">
        <v>1</v>
      </c>
      <c r="N249" s="180" t="s">
        <v>41</v>
      </c>
      <c r="O249" s="61"/>
      <c r="P249" s="181">
        <f>O249*H249</f>
        <v>0</v>
      </c>
      <c r="Q249" s="181">
        <v>0</v>
      </c>
      <c r="R249" s="181">
        <f>Q249*H249</f>
        <v>0</v>
      </c>
      <c r="S249" s="181">
        <v>6.8000000000000005E-2</v>
      </c>
      <c r="T249" s="182">
        <f>S249*H249</f>
        <v>3.9059200000000001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3" t="s">
        <v>278</v>
      </c>
      <c r="AT249" s="183" t="s">
        <v>274</v>
      </c>
      <c r="AU249" s="183" t="s">
        <v>88</v>
      </c>
      <c r="AY249" s="18" t="s">
        <v>271</v>
      </c>
      <c r="BE249" s="105">
        <f>IF(N249="základná",J249,0)</f>
        <v>0</v>
      </c>
      <c r="BF249" s="105">
        <f>IF(N249="znížená",J249,0)</f>
        <v>0</v>
      </c>
      <c r="BG249" s="105">
        <f>IF(N249="zákl. prenesená",J249,0)</f>
        <v>0</v>
      </c>
      <c r="BH249" s="105">
        <f>IF(N249="zníž. prenesená",J249,0)</f>
        <v>0</v>
      </c>
      <c r="BI249" s="105">
        <f>IF(N249="nulová",J249,0)</f>
        <v>0</v>
      </c>
      <c r="BJ249" s="18" t="s">
        <v>88</v>
      </c>
      <c r="BK249" s="105">
        <f>ROUND(I249*H249,2)</f>
        <v>0</v>
      </c>
      <c r="BL249" s="18" t="s">
        <v>278</v>
      </c>
      <c r="BM249" s="183" t="s">
        <v>406</v>
      </c>
    </row>
    <row r="250" spans="1:65" s="13" customFormat="1" ht="19.5" x14ac:dyDescent="0.1">
      <c r="B250" s="184"/>
      <c r="D250" s="185" t="s">
        <v>280</v>
      </c>
      <c r="E250" s="186" t="s">
        <v>1</v>
      </c>
      <c r="F250" s="187" t="s">
        <v>649</v>
      </c>
      <c r="H250" s="188">
        <v>54.7</v>
      </c>
      <c r="I250" s="189"/>
      <c r="L250" s="184"/>
      <c r="M250" s="190"/>
      <c r="N250" s="191"/>
      <c r="O250" s="191"/>
      <c r="P250" s="191"/>
      <c r="Q250" s="191"/>
      <c r="R250" s="191"/>
      <c r="S250" s="191"/>
      <c r="T250" s="192"/>
      <c r="AT250" s="186" t="s">
        <v>280</v>
      </c>
      <c r="AU250" s="186" t="s">
        <v>88</v>
      </c>
      <c r="AV250" s="13" t="s">
        <v>88</v>
      </c>
      <c r="AW250" s="13" t="s">
        <v>29</v>
      </c>
      <c r="AX250" s="13" t="s">
        <v>75</v>
      </c>
      <c r="AY250" s="186" t="s">
        <v>271</v>
      </c>
    </row>
    <row r="251" spans="1:65" s="15" customFormat="1" x14ac:dyDescent="0.1">
      <c r="B251" s="201"/>
      <c r="D251" s="185" t="s">
        <v>280</v>
      </c>
      <c r="E251" s="202" t="s">
        <v>226</v>
      </c>
      <c r="F251" s="203" t="s">
        <v>293</v>
      </c>
      <c r="H251" s="204">
        <v>54.7</v>
      </c>
      <c r="I251" s="205"/>
      <c r="L251" s="201"/>
      <c r="M251" s="206"/>
      <c r="N251" s="207"/>
      <c r="O251" s="207"/>
      <c r="P251" s="207"/>
      <c r="Q251" s="207"/>
      <c r="R251" s="207"/>
      <c r="S251" s="207"/>
      <c r="T251" s="208"/>
      <c r="AT251" s="202" t="s">
        <v>280</v>
      </c>
      <c r="AU251" s="202" t="s">
        <v>88</v>
      </c>
      <c r="AV251" s="15" t="s">
        <v>286</v>
      </c>
      <c r="AW251" s="15" t="s">
        <v>29</v>
      </c>
      <c r="AX251" s="15" t="s">
        <v>75</v>
      </c>
      <c r="AY251" s="202" t="s">
        <v>271</v>
      </c>
    </row>
    <row r="252" spans="1:65" s="13" customFormat="1" x14ac:dyDescent="0.1">
      <c r="B252" s="184"/>
      <c r="D252" s="185" t="s">
        <v>280</v>
      </c>
      <c r="E252" s="186" t="s">
        <v>1</v>
      </c>
      <c r="F252" s="187" t="s">
        <v>408</v>
      </c>
      <c r="H252" s="188">
        <v>2.74</v>
      </c>
      <c r="I252" s="189"/>
      <c r="L252" s="184"/>
      <c r="M252" s="190"/>
      <c r="N252" s="191"/>
      <c r="O252" s="191"/>
      <c r="P252" s="191"/>
      <c r="Q252" s="191"/>
      <c r="R252" s="191"/>
      <c r="S252" s="191"/>
      <c r="T252" s="192"/>
      <c r="AT252" s="186" t="s">
        <v>280</v>
      </c>
      <c r="AU252" s="186" t="s">
        <v>88</v>
      </c>
      <c r="AV252" s="13" t="s">
        <v>88</v>
      </c>
      <c r="AW252" s="13" t="s">
        <v>29</v>
      </c>
      <c r="AX252" s="13" t="s">
        <v>75</v>
      </c>
      <c r="AY252" s="186" t="s">
        <v>271</v>
      </c>
    </row>
    <row r="253" spans="1:65" s="14" customFormat="1" x14ac:dyDescent="0.1">
      <c r="B253" s="193"/>
      <c r="D253" s="185" t="s">
        <v>280</v>
      </c>
      <c r="E253" s="194" t="s">
        <v>1</v>
      </c>
      <c r="F253" s="195" t="s">
        <v>282</v>
      </c>
      <c r="H253" s="196">
        <v>57.44</v>
      </c>
      <c r="I253" s="197"/>
      <c r="L253" s="193"/>
      <c r="M253" s="198"/>
      <c r="N253" s="199"/>
      <c r="O253" s="199"/>
      <c r="P253" s="199"/>
      <c r="Q253" s="199"/>
      <c r="R253" s="199"/>
      <c r="S253" s="199"/>
      <c r="T253" s="200"/>
      <c r="AT253" s="194" t="s">
        <v>280</v>
      </c>
      <c r="AU253" s="194" t="s">
        <v>88</v>
      </c>
      <c r="AV253" s="14" t="s">
        <v>278</v>
      </c>
      <c r="AW253" s="14" t="s">
        <v>29</v>
      </c>
      <c r="AX253" s="14" t="s">
        <v>82</v>
      </c>
      <c r="AY253" s="194" t="s">
        <v>271</v>
      </c>
    </row>
    <row r="254" spans="1:65" s="2" customFormat="1" ht="16.5" customHeight="1" x14ac:dyDescent="0.15">
      <c r="A254" s="35"/>
      <c r="B254" s="141"/>
      <c r="C254" s="172" t="s">
        <v>419</v>
      </c>
      <c r="D254" s="172" t="s">
        <v>274</v>
      </c>
      <c r="E254" s="173" t="s">
        <v>410</v>
      </c>
      <c r="F254" s="174" t="s">
        <v>411</v>
      </c>
      <c r="G254" s="175" t="s">
        <v>412</v>
      </c>
      <c r="H254" s="176">
        <v>466.67</v>
      </c>
      <c r="I254" s="177"/>
      <c r="J254" s="176">
        <f>ROUND(I254*H254,2)</f>
        <v>0</v>
      </c>
      <c r="K254" s="178"/>
      <c r="L254" s="36"/>
      <c r="M254" s="179" t="s">
        <v>1</v>
      </c>
      <c r="N254" s="180" t="s">
        <v>41</v>
      </c>
      <c r="O254" s="61"/>
      <c r="P254" s="181">
        <f>O254*H254</f>
        <v>0</v>
      </c>
      <c r="Q254" s="181">
        <v>0</v>
      </c>
      <c r="R254" s="181">
        <f>Q254*H254</f>
        <v>0</v>
      </c>
      <c r="S254" s="181">
        <v>0</v>
      </c>
      <c r="T254" s="18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278</v>
      </c>
      <c r="AT254" s="183" t="s">
        <v>274</v>
      </c>
      <c r="AU254" s="183" t="s">
        <v>88</v>
      </c>
      <c r="AY254" s="18" t="s">
        <v>271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88</v>
      </c>
      <c r="BK254" s="105">
        <f>ROUND(I254*H254,2)</f>
        <v>0</v>
      </c>
      <c r="BL254" s="18" t="s">
        <v>278</v>
      </c>
      <c r="BM254" s="183" t="s">
        <v>413</v>
      </c>
    </row>
    <row r="255" spans="1:65" s="2" customFormat="1" ht="21.75" customHeight="1" x14ac:dyDescent="0.15">
      <c r="A255" s="35"/>
      <c r="B255" s="141"/>
      <c r="C255" s="172" t="s">
        <v>424</v>
      </c>
      <c r="D255" s="172" t="s">
        <v>274</v>
      </c>
      <c r="E255" s="173" t="s">
        <v>415</v>
      </c>
      <c r="F255" s="174" t="s">
        <v>416</v>
      </c>
      <c r="G255" s="175" t="s">
        <v>412</v>
      </c>
      <c r="H255" s="176">
        <v>233.34</v>
      </c>
      <c r="I255" s="177"/>
      <c r="J255" s="176">
        <f>ROUND(I255*H255,2)</f>
        <v>0</v>
      </c>
      <c r="K255" s="178"/>
      <c r="L255" s="36"/>
      <c r="M255" s="179" t="s">
        <v>1</v>
      </c>
      <c r="N255" s="180" t="s">
        <v>41</v>
      </c>
      <c r="O255" s="61"/>
      <c r="P255" s="181">
        <f>O255*H255</f>
        <v>0</v>
      </c>
      <c r="Q255" s="181">
        <v>0</v>
      </c>
      <c r="R255" s="181">
        <f>Q255*H255</f>
        <v>0</v>
      </c>
      <c r="S255" s="181">
        <v>0</v>
      </c>
      <c r="T255" s="18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3" t="s">
        <v>278</v>
      </c>
      <c r="AT255" s="183" t="s">
        <v>274</v>
      </c>
      <c r="AU255" s="183" t="s">
        <v>88</v>
      </c>
      <c r="AY255" s="18" t="s">
        <v>271</v>
      </c>
      <c r="BE255" s="105">
        <f>IF(N255="základná",J255,0)</f>
        <v>0</v>
      </c>
      <c r="BF255" s="105">
        <f>IF(N255="znížená",J255,0)</f>
        <v>0</v>
      </c>
      <c r="BG255" s="105">
        <f>IF(N255="zákl. prenesená",J255,0)</f>
        <v>0</v>
      </c>
      <c r="BH255" s="105">
        <f>IF(N255="zníž. prenesená",J255,0)</f>
        <v>0</v>
      </c>
      <c r="BI255" s="105">
        <f>IF(N255="nulová",J255,0)</f>
        <v>0</v>
      </c>
      <c r="BJ255" s="18" t="s">
        <v>88</v>
      </c>
      <c r="BK255" s="105">
        <f>ROUND(I255*H255,2)</f>
        <v>0</v>
      </c>
      <c r="BL255" s="18" t="s">
        <v>278</v>
      </c>
      <c r="BM255" s="183" t="s">
        <v>417</v>
      </c>
    </row>
    <row r="256" spans="1:65" s="13" customFormat="1" x14ac:dyDescent="0.1">
      <c r="B256" s="184"/>
      <c r="D256" s="185" t="s">
        <v>280</v>
      </c>
      <c r="F256" s="187" t="s">
        <v>650</v>
      </c>
      <c r="H256" s="188">
        <v>233.34</v>
      </c>
      <c r="I256" s="189"/>
      <c r="L256" s="184"/>
      <c r="M256" s="190"/>
      <c r="N256" s="191"/>
      <c r="O256" s="191"/>
      <c r="P256" s="191"/>
      <c r="Q256" s="191"/>
      <c r="R256" s="191"/>
      <c r="S256" s="191"/>
      <c r="T256" s="192"/>
      <c r="AT256" s="186" t="s">
        <v>280</v>
      </c>
      <c r="AU256" s="186" t="s">
        <v>88</v>
      </c>
      <c r="AV256" s="13" t="s">
        <v>88</v>
      </c>
      <c r="AW256" s="13" t="s">
        <v>3</v>
      </c>
      <c r="AX256" s="13" t="s">
        <v>82</v>
      </c>
      <c r="AY256" s="186" t="s">
        <v>271</v>
      </c>
    </row>
    <row r="257" spans="1:65" s="2" customFormat="1" ht="21.75" customHeight="1" x14ac:dyDescent="0.15">
      <c r="A257" s="35"/>
      <c r="B257" s="141"/>
      <c r="C257" s="172" t="s">
        <v>428</v>
      </c>
      <c r="D257" s="216" t="s">
        <v>274</v>
      </c>
      <c r="E257" s="173" t="s">
        <v>420</v>
      </c>
      <c r="F257" s="174" t="s">
        <v>421</v>
      </c>
      <c r="G257" s="175" t="s">
        <v>412</v>
      </c>
      <c r="H257" s="176">
        <v>3033.36</v>
      </c>
      <c r="I257" s="177"/>
      <c r="J257" s="176">
        <f>ROUND(I257*H257,2)</f>
        <v>0</v>
      </c>
      <c r="K257" s="178"/>
      <c r="L257" s="36"/>
      <c r="M257" s="179" t="s">
        <v>1</v>
      </c>
      <c r="N257" s="180" t="s">
        <v>41</v>
      </c>
      <c r="O257" s="61"/>
      <c r="P257" s="181">
        <f>O257*H257</f>
        <v>0</v>
      </c>
      <c r="Q257" s="181">
        <v>0</v>
      </c>
      <c r="R257" s="181">
        <f>Q257*H257</f>
        <v>0</v>
      </c>
      <c r="S257" s="181">
        <v>0</v>
      </c>
      <c r="T257" s="18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278</v>
      </c>
      <c r="AT257" s="183" t="s">
        <v>274</v>
      </c>
      <c r="AU257" s="183" t="s">
        <v>88</v>
      </c>
      <c r="AY257" s="18" t="s">
        <v>271</v>
      </c>
      <c r="BE257" s="105">
        <f>IF(N257="základná",J257,0)</f>
        <v>0</v>
      </c>
      <c r="BF257" s="105">
        <f>IF(N257="znížená",J257,0)</f>
        <v>0</v>
      </c>
      <c r="BG257" s="105">
        <f>IF(N257="zákl. prenesená",J257,0)</f>
        <v>0</v>
      </c>
      <c r="BH257" s="105">
        <f>IF(N257="zníž. prenesená",J257,0)</f>
        <v>0</v>
      </c>
      <c r="BI257" s="105">
        <f>IF(N257="nulová",J257,0)</f>
        <v>0</v>
      </c>
      <c r="BJ257" s="18" t="s">
        <v>88</v>
      </c>
      <c r="BK257" s="105">
        <f>ROUND(I257*H257,2)</f>
        <v>0</v>
      </c>
      <c r="BL257" s="18" t="s">
        <v>278</v>
      </c>
      <c r="BM257" s="183" t="s">
        <v>422</v>
      </c>
    </row>
    <row r="258" spans="1:65" s="13" customFormat="1" x14ac:dyDescent="0.1">
      <c r="B258" s="184"/>
      <c r="D258" s="185" t="s">
        <v>280</v>
      </c>
      <c r="F258" s="187" t="s">
        <v>651</v>
      </c>
      <c r="H258" s="188">
        <v>3033.36</v>
      </c>
      <c r="I258" s="189"/>
      <c r="L258" s="184"/>
      <c r="M258" s="190"/>
      <c r="N258" s="191"/>
      <c r="O258" s="191"/>
      <c r="P258" s="191"/>
      <c r="Q258" s="191"/>
      <c r="R258" s="191"/>
      <c r="S258" s="191"/>
      <c r="T258" s="192"/>
      <c r="AT258" s="186" t="s">
        <v>280</v>
      </c>
      <c r="AU258" s="186" t="s">
        <v>88</v>
      </c>
      <c r="AV258" s="13" t="s">
        <v>88</v>
      </c>
      <c r="AW258" s="13" t="s">
        <v>3</v>
      </c>
      <c r="AX258" s="13" t="s">
        <v>82</v>
      </c>
      <c r="AY258" s="186" t="s">
        <v>271</v>
      </c>
    </row>
    <row r="259" spans="1:65" s="2" customFormat="1" ht="21.75" customHeight="1" x14ac:dyDescent="0.15">
      <c r="A259" s="35"/>
      <c r="B259" s="141"/>
      <c r="C259" s="172" t="s">
        <v>433</v>
      </c>
      <c r="D259" s="172" t="s">
        <v>274</v>
      </c>
      <c r="E259" s="173" t="s">
        <v>425</v>
      </c>
      <c r="F259" s="174" t="s">
        <v>426</v>
      </c>
      <c r="G259" s="175" t="s">
        <v>412</v>
      </c>
      <c r="H259" s="176">
        <v>466.67</v>
      </c>
      <c r="I259" s="177"/>
      <c r="J259" s="176">
        <f>ROUND(I259*H259,2)</f>
        <v>0</v>
      </c>
      <c r="K259" s="178"/>
      <c r="L259" s="36"/>
      <c r="M259" s="179" t="s">
        <v>1</v>
      </c>
      <c r="N259" s="180" t="s">
        <v>41</v>
      </c>
      <c r="O259" s="61"/>
      <c r="P259" s="181">
        <f>O259*H259</f>
        <v>0</v>
      </c>
      <c r="Q259" s="181">
        <v>0</v>
      </c>
      <c r="R259" s="181">
        <f>Q259*H259</f>
        <v>0</v>
      </c>
      <c r="S259" s="181">
        <v>0</v>
      </c>
      <c r="T259" s="18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278</v>
      </c>
      <c r="AT259" s="183" t="s">
        <v>274</v>
      </c>
      <c r="AU259" s="183" t="s">
        <v>88</v>
      </c>
      <c r="AY259" s="18" t="s">
        <v>271</v>
      </c>
      <c r="BE259" s="105">
        <f>IF(N259="základná",J259,0)</f>
        <v>0</v>
      </c>
      <c r="BF259" s="105">
        <f>IF(N259="znížená",J259,0)</f>
        <v>0</v>
      </c>
      <c r="BG259" s="105">
        <f>IF(N259="zákl. prenesená",J259,0)</f>
        <v>0</v>
      </c>
      <c r="BH259" s="105">
        <f>IF(N259="zníž. prenesená",J259,0)</f>
        <v>0</v>
      </c>
      <c r="BI259" s="105">
        <f>IF(N259="nulová",J259,0)</f>
        <v>0</v>
      </c>
      <c r="BJ259" s="18" t="s">
        <v>88</v>
      </c>
      <c r="BK259" s="105">
        <f>ROUND(I259*H259,2)</f>
        <v>0</v>
      </c>
      <c r="BL259" s="18" t="s">
        <v>278</v>
      </c>
      <c r="BM259" s="183" t="s">
        <v>427</v>
      </c>
    </row>
    <row r="260" spans="1:65" s="2" customFormat="1" ht="21.75" customHeight="1" x14ac:dyDescent="0.15">
      <c r="A260" s="35"/>
      <c r="B260" s="141"/>
      <c r="C260" s="172" t="s">
        <v>437</v>
      </c>
      <c r="D260" s="172" t="s">
        <v>274</v>
      </c>
      <c r="E260" s="173" t="s">
        <v>429</v>
      </c>
      <c r="F260" s="174" t="s">
        <v>430</v>
      </c>
      <c r="G260" s="175" t="s">
        <v>412</v>
      </c>
      <c r="H260" s="176">
        <v>2333.35</v>
      </c>
      <c r="I260" s="177"/>
      <c r="J260" s="176">
        <f>ROUND(I260*H260,2)</f>
        <v>0</v>
      </c>
      <c r="K260" s="178"/>
      <c r="L260" s="36"/>
      <c r="M260" s="179" t="s">
        <v>1</v>
      </c>
      <c r="N260" s="180" t="s">
        <v>41</v>
      </c>
      <c r="O260" s="61"/>
      <c r="P260" s="181">
        <f>O260*H260</f>
        <v>0</v>
      </c>
      <c r="Q260" s="181">
        <v>0</v>
      </c>
      <c r="R260" s="181">
        <f>Q260*H260</f>
        <v>0</v>
      </c>
      <c r="S260" s="181">
        <v>0</v>
      </c>
      <c r="T260" s="18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278</v>
      </c>
      <c r="AT260" s="183" t="s">
        <v>274</v>
      </c>
      <c r="AU260" s="183" t="s">
        <v>88</v>
      </c>
      <c r="AY260" s="18" t="s">
        <v>271</v>
      </c>
      <c r="BE260" s="105">
        <f>IF(N260="základná",J260,0)</f>
        <v>0</v>
      </c>
      <c r="BF260" s="105">
        <f>IF(N260="znížená",J260,0)</f>
        <v>0</v>
      </c>
      <c r="BG260" s="105">
        <f>IF(N260="zákl. prenesená",J260,0)</f>
        <v>0</v>
      </c>
      <c r="BH260" s="105">
        <f>IF(N260="zníž. prenesená",J260,0)</f>
        <v>0</v>
      </c>
      <c r="BI260" s="105">
        <f>IF(N260="nulová",J260,0)</f>
        <v>0</v>
      </c>
      <c r="BJ260" s="18" t="s">
        <v>88</v>
      </c>
      <c r="BK260" s="105">
        <f>ROUND(I260*H260,2)</f>
        <v>0</v>
      </c>
      <c r="BL260" s="18" t="s">
        <v>278</v>
      </c>
      <c r="BM260" s="183" t="s">
        <v>431</v>
      </c>
    </row>
    <row r="261" spans="1:65" s="13" customFormat="1" x14ac:dyDescent="0.1">
      <c r="B261" s="184"/>
      <c r="D261" s="185" t="s">
        <v>280</v>
      </c>
      <c r="F261" s="187" t="s">
        <v>652</v>
      </c>
      <c r="H261" s="188">
        <v>2333.35</v>
      </c>
      <c r="I261" s="189"/>
      <c r="L261" s="184"/>
      <c r="M261" s="190"/>
      <c r="N261" s="191"/>
      <c r="O261" s="191"/>
      <c r="P261" s="191"/>
      <c r="Q261" s="191"/>
      <c r="R261" s="191"/>
      <c r="S261" s="191"/>
      <c r="T261" s="192"/>
      <c r="AT261" s="186" t="s">
        <v>280</v>
      </c>
      <c r="AU261" s="186" t="s">
        <v>88</v>
      </c>
      <c r="AV261" s="13" t="s">
        <v>88</v>
      </c>
      <c r="AW261" s="13" t="s">
        <v>3</v>
      </c>
      <c r="AX261" s="13" t="s">
        <v>82</v>
      </c>
      <c r="AY261" s="186" t="s">
        <v>271</v>
      </c>
    </row>
    <row r="262" spans="1:65" s="2" customFormat="1" ht="21.75" customHeight="1" x14ac:dyDescent="0.15">
      <c r="A262" s="35"/>
      <c r="B262" s="141"/>
      <c r="C262" s="172" t="s">
        <v>441</v>
      </c>
      <c r="D262" s="172" t="s">
        <v>274</v>
      </c>
      <c r="E262" s="173" t="s">
        <v>434</v>
      </c>
      <c r="F262" s="174" t="s">
        <v>435</v>
      </c>
      <c r="G262" s="175" t="s">
        <v>412</v>
      </c>
      <c r="H262" s="176">
        <v>233.34</v>
      </c>
      <c r="I262" s="177"/>
      <c r="J262" s="176">
        <f>ROUND(I262*H262,2)</f>
        <v>0</v>
      </c>
      <c r="K262" s="178"/>
      <c r="L262" s="36"/>
      <c r="M262" s="179" t="s">
        <v>1</v>
      </c>
      <c r="N262" s="180" t="s">
        <v>41</v>
      </c>
      <c r="O262" s="61"/>
      <c r="P262" s="181">
        <f>O262*H262</f>
        <v>0</v>
      </c>
      <c r="Q262" s="181">
        <v>0</v>
      </c>
      <c r="R262" s="181">
        <f>Q262*H262</f>
        <v>0</v>
      </c>
      <c r="S262" s="181">
        <v>0</v>
      </c>
      <c r="T262" s="18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278</v>
      </c>
      <c r="AT262" s="183" t="s">
        <v>274</v>
      </c>
      <c r="AU262" s="183" t="s">
        <v>88</v>
      </c>
      <c r="AY262" s="18" t="s">
        <v>271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88</v>
      </c>
      <c r="BK262" s="105">
        <f>ROUND(I262*H262,2)</f>
        <v>0</v>
      </c>
      <c r="BL262" s="18" t="s">
        <v>278</v>
      </c>
      <c r="BM262" s="183" t="s">
        <v>436</v>
      </c>
    </row>
    <row r="263" spans="1:65" s="13" customFormat="1" x14ac:dyDescent="0.1">
      <c r="B263" s="184"/>
      <c r="D263" s="185" t="s">
        <v>280</v>
      </c>
      <c r="F263" s="187" t="s">
        <v>650</v>
      </c>
      <c r="H263" s="188">
        <v>233.34</v>
      </c>
      <c r="I263" s="189"/>
      <c r="L263" s="184"/>
      <c r="M263" s="190"/>
      <c r="N263" s="191"/>
      <c r="O263" s="191"/>
      <c r="P263" s="191"/>
      <c r="Q263" s="191"/>
      <c r="R263" s="191"/>
      <c r="S263" s="191"/>
      <c r="T263" s="192"/>
      <c r="AT263" s="186" t="s">
        <v>280</v>
      </c>
      <c r="AU263" s="186" t="s">
        <v>88</v>
      </c>
      <c r="AV263" s="13" t="s">
        <v>88</v>
      </c>
      <c r="AW263" s="13" t="s">
        <v>3</v>
      </c>
      <c r="AX263" s="13" t="s">
        <v>82</v>
      </c>
      <c r="AY263" s="186" t="s">
        <v>271</v>
      </c>
    </row>
    <row r="264" spans="1:65" s="2" customFormat="1" ht="21.75" customHeight="1" x14ac:dyDescent="0.15">
      <c r="A264" s="35"/>
      <c r="B264" s="141"/>
      <c r="C264" s="172" t="s">
        <v>458</v>
      </c>
      <c r="D264" s="172" t="s">
        <v>274</v>
      </c>
      <c r="E264" s="173" t="s">
        <v>438</v>
      </c>
      <c r="F264" s="174" t="s">
        <v>439</v>
      </c>
      <c r="G264" s="175" t="s">
        <v>412</v>
      </c>
      <c r="H264" s="176">
        <v>233.34</v>
      </c>
      <c r="I264" s="177"/>
      <c r="J264" s="176">
        <f>ROUND(I264*H264,2)</f>
        <v>0</v>
      </c>
      <c r="K264" s="178"/>
      <c r="L264" s="36"/>
      <c r="M264" s="179" t="s">
        <v>1</v>
      </c>
      <c r="N264" s="180" t="s">
        <v>41</v>
      </c>
      <c r="O264" s="61"/>
      <c r="P264" s="181">
        <f>O264*H264</f>
        <v>0</v>
      </c>
      <c r="Q264" s="181">
        <v>0</v>
      </c>
      <c r="R264" s="181">
        <f>Q264*H264</f>
        <v>0</v>
      </c>
      <c r="S264" s="181">
        <v>0</v>
      </c>
      <c r="T264" s="18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278</v>
      </c>
      <c r="AT264" s="183" t="s">
        <v>274</v>
      </c>
      <c r="AU264" s="183" t="s">
        <v>88</v>
      </c>
      <c r="AY264" s="18" t="s">
        <v>271</v>
      </c>
      <c r="BE264" s="105">
        <f>IF(N264="základná",J264,0)</f>
        <v>0</v>
      </c>
      <c r="BF264" s="105">
        <f>IF(N264="znížená",J264,0)</f>
        <v>0</v>
      </c>
      <c r="BG264" s="105">
        <f>IF(N264="zákl. prenesená",J264,0)</f>
        <v>0</v>
      </c>
      <c r="BH264" s="105">
        <f>IF(N264="zníž. prenesená",J264,0)</f>
        <v>0</v>
      </c>
      <c r="BI264" s="105">
        <f>IF(N264="nulová",J264,0)</f>
        <v>0</v>
      </c>
      <c r="BJ264" s="18" t="s">
        <v>88</v>
      </c>
      <c r="BK264" s="105">
        <f>ROUND(I264*H264,2)</f>
        <v>0</v>
      </c>
      <c r="BL264" s="18" t="s">
        <v>278</v>
      </c>
      <c r="BM264" s="183" t="s">
        <v>440</v>
      </c>
    </row>
    <row r="265" spans="1:65" s="13" customFormat="1" x14ac:dyDescent="0.1">
      <c r="B265" s="184"/>
      <c r="D265" s="185" t="s">
        <v>280</v>
      </c>
      <c r="F265" s="187" t="s">
        <v>650</v>
      </c>
      <c r="H265" s="188">
        <v>233.34</v>
      </c>
      <c r="I265" s="189"/>
      <c r="L265" s="184"/>
      <c r="M265" s="190"/>
      <c r="N265" s="191"/>
      <c r="O265" s="191"/>
      <c r="P265" s="191"/>
      <c r="Q265" s="191"/>
      <c r="R265" s="191"/>
      <c r="S265" s="191"/>
      <c r="T265" s="192"/>
      <c r="AT265" s="186" t="s">
        <v>280</v>
      </c>
      <c r="AU265" s="186" t="s">
        <v>88</v>
      </c>
      <c r="AV265" s="13" t="s">
        <v>88</v>
      </c>
      <c r="AW265" s="13" t="s">
        <v>3</v>
      </c>
      <c r="AX265" s="13" t="s">
        <v>82</v>
      </c>
      <c r="AY265" s="186" t="s">
        <v>271</v>
      </c>
    </row>
    <row r="266" spans="1:65" s="2" customFormat="1" ht="33" customHeight="1" x14ac:dyDescent="0.15">
      <c r="A266" s="35"/>
      <c r="B266" s="141"/>
      <c r="C266" s="172" t="s">
        <v>465</v>
      </c>
      <c r="D266" s="172" t="s">
        <v>274</v>
      </c>
      <c r="E266" s="173" t="s">
        <v>442</v>
      </c>
      <c r="F266" s="174" t="s">
        <v>443</v>
      </c>
      <c r="G266" s="175" t="s">
        <v>289</v>
      </c>
      <c r="H266" s="176">
        <v>107.6</v>
      </c>
      <c r="I266" s="177"/>
      <c r="J266" s="176">
        <f>ROUND(I266*H266,2)</f>
        <v>0</v>
      </c>
      <c r="K266" s="178"/>
      <c r="L266" s="36"/>
      <c r="M266" s="179" t="s">
        <v>1</v>
      </c>
      <c r="N266" s="180" t="s">
        <v>41</v>
      </c>
      <c r="O266" s="61"/>
      <c r="P266" s="181">
        <f>O266*H266</f>
        <v>0</v>
      </c>
      <c r="Q266" s="181">
        <v>8.03742E-3</v>
      </c>
      <c r="R266" s="181">
        <f>Q266*H266</f>
        <v>0.864826392</v>
      </c>
      <c r="S266" s="181">
        <v>0.68</v>
      </c>
      <c r="T266" s="182">
        <f>S266*H266</f>
        <v>73.168000000000006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3" t="s">
        <v>278</v>
      </c>
      <c r="AT266" s="183" t="s">
        <v>274</v>
      </c>
      <c r="AU266" s="183" t="s">
        <v>88</v>
      </c>
      <c r="AY266" s="18" t="s">
        <v>271</v>
      </c>
      <c r="BE266" s="105">
        <f>IF(N266="základná",J266,0)</f>
        <v>0</v>
      </c>
      <c r="BF266" s="105">
        <f>IF(N266="znížená",J266,0)</f>
        <v>0</v>
      </c>
      <c r="BG266" s="105">
        <f>IF(N266="zákl. prenesená",J266,0)</f>
        <v>0</v>
      </c>
      <c r="BH266" s="105">
        <f>IF(N266="zníž. prenesená",J266,0)</f>
        <v>0</v>
      </c>
      <c r="BI266" s="105">
        <f>IF(N266="nulová",J266,0)</f>
        <v>0</v>
      </c>
      <c r="BJ266" s="18" t="s">
        <v>88</v>
      </c>
      <c r="BK266" s="105">
        <f>ROUND(I266*H266,2)</f>
        <v>0</v>
      </c>
      <c r="BL266" s="18" t="s">
        <v>278</v>
      </c>
      <c r="BM266" s="183" t="s">
        <v>444</v>
      </c>
    </row>
    <row r="267" spans="1:65" s="16" customFormat="1" x14ac:dyDescent="0.1">
      <c r="B267" s="209"/>
      <c r="D267" s="185" t="s">
        <v>280</v>
      </c>
      <c r="E267" s="210" t="s">
        <v>1</v>
      </c>
      <c r="F267" s="211" t="s">
        <v>445</v>
      </c>
      <c r="H267" s="210" t="s">
        <v>1</v>
      </c>
      <c r="I267" s="212"/>
      <c r="L267" s="209"/>
      <c r="M267" s="213"/>
      <c r="N267" s="214"/>
      <c r="O267" s="214"/>
      <c r="P267" s="214"/>
      <c r="Q267" s="214"/>
      <c r="R267" s="214"/>
      <c r="S267" s="214"/>
      <c r="T267" s="215"/>
      <c r="AT267" s="210" t="s">
        <v>280</v>
      </c>
      <c r="AU267" s="210" t="s">
        <v>88</v>
      </c>
      <c r="AV267" s="16" t="s">
        <v>82</v>
      </c>
      <c r="AW267" s="16" t="s">
        <v>29</v>
      </c>
      <c r="AX267" s="16" t="s">
        <v>75</v>
      </c>
      <c r="AY267" s="210" t="s">
        <v>271</v>
      </c>
    </row>
    <row r="268" spans="1:65" s="13" customFormat="1" ht="28.5" x14ac:dyDescent="0.1">
      <c r="B268" s="184"/>
      <c r="D268" s="185" t="s">
        <v>280</v>
      </c>
      <c r="E268" s="186" t="s">
        <v>1</v>
      </c>
      <c r="F268" s="187" t="s">
        <v>653</v>
      </c>
      <c r="H268" s="188">
        <v>9.99</v>
      </c>
      <c r="I268" s="189"/>
      <c r="L268" s="184"/>
      <c r="M268" s="190"/>
      <c r="N268" s="191"/>
      <c r="O268" s="191"/>
      <c r="P268" s="191"/>
      <c r="Q268" s="191"/>
      <c r="R268" s="191"/>
      <c r="S268" s="191"/>
      <c r="T268" s="192"/>
      <c r="AT268" s="186" t="s">
        <v>280</v>
      </c>
      <c r="AU268" s="186" t="s">
        <v>88</v>
      </c>
      <c r="AV268" s="13" t="s">
        <v>88</v>
      </c>
      <c r="AW268" s="13" t="s">
        <v>29</v>
      </c>
      <c r="AX268" s="13" t="s">
        <v>75</v>
      </c>
      <c r="AY268" s="186" t="s">
        <v>271</v>
      </c>
    </row>
    <row r="269" spans="1:65" s="13" customFormat="1" x14ac:dyDescent="0.1">
      <c r="B269" s="184"/>
      <c r="D269" s="185" t="s">
        <v>280</v>
      </c>
      <c r="E269" s="186" t="s">
        <v>1</v>
      </c>
      <c r="F269" s="187" t="s">
        <v>654</v>
      </c>
      <c r="H269" s="188">
        <v>4.5599999999999996</v>
      </c>
      <c r="I269" s="189"/>
      <c r="L269" s="184"/>
      <c r="M269" s="190"/>
      <c r="N269" s="191"/>
      <c r="O269" s="191"/>
      <c r="P269" s="191"/>
      <c r="Q269" s="191"/>
      <c r="R269" s="191"/>
      <c r="S269" s="191"/>
      <c r="T269" s="192"/>
      <c r="AT269" s="186" t="s">
        <v>280</v>
      </c>
      <c r="AU269" s="186" t="s">
        <v>88</v>
      </c>
      <c r="AV269" s="13" t="s">
        <v>88</v>
      </c>
      <c r="AW269" s="13" t="s">
        <v>29</v>
      </c>
      <c r="AX269" s="13" t="s">
        <v>75</v>
      </c>
      <c r="AY269" s="186" t="s">
        <v>271</v>
      </c>
    </row>
    <row r="270" spans="1:65" s="13" customFormat="1" x14ac:dyDescent="0.1">
      <c r="B270" s="184"/>
      <c r="D270" s="185" t="s">
        <v>280</v>
      </c>
      <c r="E270" s="186" t="s">
        <v>1</v>
      </c>
      <c r="F270" s="187" t="s">
        <v>655</v>
      </c>
      <c r="H270" s="188">
        <v>16.46</v>
      </c>
      <c r="I270" s="189"/>
      <c r="L270" s="184"/>
      <c r="M270" s="190"/>
      <c r="N270" s="191"/>
      <c r="O270" s="191"/>
      <c r="P270" s="191"/>
      <c r="Q270" s="191"/>
      <c r="R270" s="191"/>
      <c r="S270" s="191"/>
      <c r="T270" s="192"/>
      <c r="AT270" s="186" t="s">
        <v>280</v>
      </c>
      <c r="AU270" s="186" t="s">
        <v>88</v>
      </c>
      <c r="AV270" s="13" t="s">
        <v>88</v>
      </c>
      <c r="AW270" s="13" t="s">
        <v>29</v>
      </c>
      <c r="AX270" s="13" t="s">
        <v>75</v>
      </c>
      <c r="AY270" s="186" t="s">
        <v>271</v>
      </c>
    </row>
    <row r="271" spans="1:65" s="13" customFormat="1" ht="28.5" x14ac:dyDescent="0.1">
      <c r="B271" s="184"/>
      <c r="D271" s="185" t="s">
        <v>280</v>
      </c>
      <c r="E271" s="186" t="s">
        <v>1</v>
      </c>
      <c r="F271" s="187" t="s">
        <v>656</v>
      </c>
      <c r="H271" s="188">
        <v>7.71</v>
      </c>
      <c r="I271" s="189"/>
      <c r="L271" s="184"/>
      <c r="M271" s="190"/>
      <c r="N271" s="191"/>
      <c r="O271" s="191"/>
      <c r="P271" s="191"/>
      <c r="Q271" s="191"/>
      <c r="R271" s="191"/>
      <c r="S271" s="191"/>
      <c r="T271" s="192"/>
      <c r="AT271" s="186" t="s">
        <v>280</v>
      </c>
      <c r="AU271" s="186" t="s">
        <v>88</v>
      </c>
      <c r="AV271" s="13" t="s">
        <v>88</v>
      </c>
      <c r="AW271" s="13" t="s">
        <v>29</v>
      </c>
      <c r="AX271" s="13" t="s">
        <v>75</v>
      </c>
      <c r="AY271" s="186" t="s">
        <v>271</v>
      </c>
    </row>
    <row r="272" spans="1:65" s="13" customFormat="1" ht="37.5" x14ac:dyDescent="0.1">
      <c r="B272" s="184"/>
      <c r="D272" s="185" t="s">
        <v>280</v>
      </c>
      <c r="E272" s="186" t="s">
        <v>1</v>
      </c>
      <c r="F272" s="187" t="s">
        <v>657</v>
      </c>
      <c r="H272" s="188">
        <v>6.77</v>
      </c>
      <c r="I272" s="189"/>
      <c r="L272" s="184"/>
      <c r="M272" s="190"/>
      <c r="N272" s="191"/>
      <c r="O272" s="191"/>
      <c r="P272" s="191"/>
      <c r="Q272" s="191"/>
      <c r="R272" s="191"/>
      <c r="S272" s="191"/>
      <c r="T272" s="192"/>
      <c r="AT272" s="186" t="s">
        <v>280</v>
      </c>
      <c r="AU272" s="186" t="s">
        <v>88</v>
      </c>
      <c r="AV272" s="13" t="s">
        <v>88</v>
      </c>
      <c r="AW272" s="13" t="s">
        <v>29</v>
      </c>
      <c r="AX272" s="13" t="s">
        <v>75</v>
      </c>
      <c r="AY272" s="186" t="s">
        <v>271</v>
      </c>
    </row>
    <row r="273" spans="1:65" s="13" customFormat="1" ht="37.5" x14ac:dyDescent="0.1">
      <c r="B273" s="184"/>
      <c r="D273" s="185" t="s">
        <v>280</v>
      </c>
      <c r="E273" s="186" t="s">
        <v>1</v>
      </c>
      <c r="F273" s="187" t="s">
        <v>658</v>
      </c>
      <c r="H273" s="188">
        <v>1.86</v>
      </c>
      <c r="I273" s="189"/>
      <c r="L273" s="184"/>
      <c r="M273" s="190"/>
      <c r="N273" s="191"/>
      <c r="O273" s="191"/>
      <c r="P273" s="191"/>
      <c r="Q273" s="191"/>
      <c r="R273" s="191"/>
      <c r="S273" s="191"/>
      <c r="T273" s="192"/>
      <c r="AT273" s="186" t="s">
        <v>280</v>
      </c>
      <c r="AU273" s="186" t="s">
        <v>88</v>
      </c>
      <c r="AV273" s="13" t="s">
        <v>88</v>
      </c>
      <c r="AW273" s="13" t="s">
        <v>29</v>
      </c>
      <c r="AX273" s="13" t="s">
        <v>75</v>
      </c>
      <c r="AY273" s="186" t="s">
        <v>271</v>
      </c>
    </row>
    <row r="274" spans="1:65" s="13" customFormat="1" ht="37.5" x14ac:dyDescent="0.1">
      <c r="B274" s="184"/>
      <c r="D274" s="185" t="s">
        <v>280</v>
      </c>
      <c r="E274" s="186" t="s">
        <v>1</v>
      </c>
      <c r="F274" s="187" t="s">
        <v>659</v>
      </c>
      <c r="H274" s="188">
        <v>1.27</v>
      </c>
      <c r="I274" s="189"/>
      <c r="L274" s="184"/>
      <c r="M274" s="190"/>
      <c r="N274" s="191"/>
      <c r="O274" s="191"/>
      <c r="P274" s="191"/>
      <c r="Q274" s="191"/>
      <c r="R274" s="191"/>
      <c r="S274" s="191"/>
      <c r="T274" s="192"/>
      <c r="AT274" s="186" t="s">
        <v>280</v>
      </c>
      <c r="AU274" s="186" t="s">
        <v>88</v>
      </c>
      <c r="AV274" s="13" t="s">
        <v>88</v>
      </c>
      <c r="AW274" s="13" t="s">
        <v>29</v>
      </c>
      <c r="AX274" s="13" t="s">
        <v>75</v>
      </c>
      <c r="AY274" s="186" t="s">
        <v>271</v>
      </c>
    </row>
    <row r="275" spans="1:65" s="13" customFormat="1" ht="37.5" x14ac:dyDescent="0.1">
      <c r="B275" s="184"/>
      <c r="D275" s="185" t="s">
        <v>280</v>
      </c>
      <c r="E275" s="186" t="s">
        <v>1</v>
      </c>
      <c r="F275" s="187" t="s">
        <v>660</v>
      </c>
      <c r="H275" s="188">
        <v>2.33</v>
      </c>
      <c r="I275" s="189"/>
      <c r="L275" s="184"/>
      <c r="M275" s="190"/>
      <c r="N275" s="191"/>
      <c r="O275" s="191"/>
      <c r="P275" s="191"/>
      <c r="Q275" s="191"/>
      <c r="R275" s="191"/>
      <c r="S275" s="191"/>
      <c r="T275" s="192"/>
      <c r="AT275" s="186" t="s">
        <v>280</v>
      </c>
      <c r="AU275" s="186" t="s">
        <v>88</v>
      </c>
      <c r="AV275" s="13" t="s">
        <v>88</v>
      </c>
      <c r="AW275" s="13" t="s">
        <v>29</v>
      </c>
      <c r="AX275" s="13" t="s">
        <v>75</v>
      </c>
      <c r="AY275" s="186" t="s">
        <v>271</v>
      </c>
    </row>
    <row r="276" spans="1:65" s="13" customFormat="1" ht="28.5" x14ac:dyDescent="0.1">
      <c r="B276" s="184"/>
      <c r="D276" s="185" t="s">
        <v>280</v>
      </c>
      <c r="E276" s="186" t="s">
        <v>1</v>
      </c>
      <c r="F276" s="187" t="s">
        <v>661</v>
      </c>
      <c r="H276" s="188">
        <v>1.4</v>
      </c>
      <c r="I276" s="189"/>
      <c r="L276" s="184"/>
      <c r="M276" s="190"/>
      <c r="N276" s="191"/>
      <c r="O276" s="191"/>
      <c r="P276" s="191"/>
      <c r="Q276" s="191"/>
      <c r="R276" s="191"/>
      <c r="S276" s="191"/>
      <c r="T276" s="192"/>
      <c r="AT276" s="186" t="s">
        <v>280</v>
      </c>
      <c r="AU276" s="186" t="s">
        <v>88</v>
      </c>
      <c r="AV276" s="13" t="s">
        <v>88</v>
      </c>
      <c r="AW276" s="13" t="s">
        <v>29</v>
      </c>
      <c r="AX276" s="13" t="s">
        <v>75</v>
      </c>
      <c r="AY276" s="186" t="s">
        <v>271</v>
      </c>
    </row>
    <row r="277" spans="1:65" s="13" customFormat="1" ht="19.5" x14ac:dyDescent="0.1">
      <c r="B277" s="184"/>
      <c r="D277" s="185" t="s">
        <v>280</v>
      </c>
      <c r="E277" s="186" t="s">
        <v>1</v>
      </c>
      <c r="F277" s="187" t="s">
        <v>662</v>
      </c>
      <c r="H277" s="188">
        <v>4.8499999999999996</v>
      </c>
      <c r="I277" s="189"/>
      <c r="L277" s="184"/>
      <c r="M277" s="190"/>
      <c r="N277" s="191"/>
      <c r="O277" s="191"/>
      <c r="P277" s="191"/>
      <c r="Q277" s="191"/>
      <c r="R277" s="191"/>
      <c r="S277" s="191"/>
      <c r="T277" s="192"/>
      <c r="AT277" s="186" t="s">
        <v>280</v>
      </c>
      <c r="AU277" s="186" t="s">
        <v>88</v>
      </c>
      <c r="AV277" s="13" t="s">
        <v>88</v>
      </c>
      <c r="AW277" s="13" t="s">
        <v>29</v>
      </c>
      <c r="AX277" s="13" t="s">
        <v>75</v>
      </c>
      <c r="AY277" s="186" t="s">
        <v>271</v>
      </c>
    </row>
    <row r="278" spans="1:65" s="13" customFormat="1" ht="28.5" x14ac:dyDescent="0.1">
      <c r="B278" s="184"/>
      <c r="D278" s="185" t="s">
        <v>280</v>
      </c>
      <c r="E278" s="186" t="s">
        <v>1</v>
      </c>
      <c r="F278" s="187" t="s">
        <v>663</v>
      </c>
      <c r="H278" s="188">
        <v>37.93</v>
      </c>
      <c r="I278" s="189"/>
      <c r="L278" s="184"/>
      <c r="M278" s="190"/>
      <c r="N278" s="191"/>
      <c r="O278" s="191"/>
      <c r="P278" s="191"/>
      <c r="Q278" s="191"/>
      <c r="R278" s="191"/>
      <c r="S278" s="191"/>
      <c r="T278" s="192"/>
      <c r="AT278" s="186" t="s">
        <v>280</v>
      </c>
      <c r="AU278" s="186" t="s">
        <v>88</v>
      </c>
      <c r="AV278" s="13" t="s">
        <v>88</v>
      </c>
      <c r="AW278" s="13" t="s">
        <v>29</v>
      </c>
      <c r="AX278" s="13" t="s">
        <v>75</v>
      </c>
      <c r="AY278" s="186" t="s">
        <v>271</v>
      </c>
    </row>
    <row r="279" spans="1:65" s="13" customFormat="1" ht="19.5" x14ac:dyDescent="0.1">
      <c r="B279" s="184"/>
      <c r="D279" s="185" t="s">
        <v>280</v>
      </c>
      <c r="E279" s="186" t="s">
        <v>1</v>
      </c>
      <c r="F279" s="187" t="s">
        <v>664</v>
      </c>
      <c r="H279" s="188">
        <v>2.02</v>
      </c>
      <c r="I279" s="189"/>
      <c r="L279" s="184"/>
      <c r="M279" s="190"/>
      <c r="N279" s="191"/>
      <c r="O279" s="191"/>
      <c r="P279" s="191"/>
      <c r="Q279" s="191"/>
      <c r="R279" s="191"/>
      <c r="S279" s="191"/>
      <c r="T279" s="192"/>
      <c r="AT279" s="186" t="s">
        <v>280</v>
      </c>
      <c r="AU279" s="186" t="s">
        <v>88</v>
      </c>
      <c r="AV279" s="13" t="s">
        <v>88</v>
      </c>
      <c r="AW279" s="13" t="s">
        <v>29</v>
      </c>
      <c r="AX279" s="13" t="s">
        <v>75</v>
      </c>
      <c r="AY279" s="186" t="s">
        <v>271</v>
      </c>
    </row>
    <row r="280" spans="1:65" s="13" customFormat="1" ht="28.5" x14ac:dyDescent="0.1">
      <c r="B280" s="184"/>
      <c r="D280" s="185" t="s">
        <v>280</v>
      </c>
      <c r="E280" s="186" t="s">
        <v>1</v>
      </c>
      <c r="F280" s="187" t="s">
        <v>665</v>
      </c>
      <c r="H280" s="188">
        <v>3.41</v>
      </c>
      <c r="I280" s="189"/>
      <c r="L280" s="184"/>
      <c r="M280" s="190"/>
      <c r="N280" s="191"/>
      <c r="O280" s="191"/>
      <c r="P280" s="191"/>
      <c r="Q280" s="191"/>
      <c r="R280" s="191"/>
      <c r="S280" s="191"/>
      <c r="T280" s="192"/>
      <c r="AT280" s="186" t="s">
        <v>280</v>
      </c>
      <c r="AU280" s="186" t="s">
        <v>88</v>
      </c>
      <c r="AV280" s="13" t="s">
        <v>88</v>
      </c>
      <c r="AW280" s="13" t="s">
        <v>29</v>
      </c>
      <c r="AX280" s="13" t="s">
        <v>75</v>
      </c>
      <c r="AY280" s="186" t="s">
        <v>271</v>
      </c>
    </row>
    <row r="281" spans="1:65" s="15" customFormat="1" x14ac:dyDescent="0.1">
      <c r="B281" s="201"/>
      <c r="D281" s="185" t="s">
        <v>280</v>
      </c>
      <c r="E281" s="202" t="s">
        <v>224</v>
      </c>
      <c r="F281" s="203" t="s">
        <v>293</v>
      </c>
      <c r="H281" s="204">
        <v>100.56</v>
      </c>
      <c r="I281" s="205"/>
      <c r="L281" s="201"/>
      <c r="M281" s="206"/>
      <c r="N281" s="207"/>
      <c r="O281" s="207"/>
      <c r="P281" s="207"/>
      <c r="Q281" s="207"/>
      <c r="R281" s="207"/>
      <c r="S281" s="207"/>
      <c r="T281" s="208"/>
      <c r="AT281" s="202" t="s">
        <v>280</v>
      </c>
      <c r="AU281" s="202" t="s">
        <v>88</v>
      </c>
      <c r="AV281" s="15" t="s">
        <v>286</v>
      </c>
      <c r="AW281" s="15" t="s">
        <v>29</v>
      </c>
      <c r="AX281" s="15" t="s">
        <v>75</v>
      </c>
      <c r="AY281" s="202" t="s">
        <v>271</v>
      </c>
    </row>
    <row r="282" spans="1:65" s="13" customFormat="1" x14ac:dyDescent="0.1">
      <c r="B282" s="184"/>
      <c r="D282" s="185" t="s">
        <v>280</v>
      </c>
      <c r="E282" s="186" t="s">
        <v>1</v>
      </c>
      <c r="F282" s="187" t="s">
        <v>457</v>
      </c>
      <c r="H282" s="188">
        <v>7.04</v>
      </c>
      <c r="I282" s="189"/>
      <c r="L282" s="184"/>
      <c r="M282" s="190"/>
      <c r="N282" s="191"/>
      <c r="O282" s="191"/>
      <c r="P282" s="191"/>
      <c r="Q282" s="191"/>
      <c r="R282" s="191"/>
      <c r="S282" s="191"/>
      <c r="T282" s="192"/>
      <c r="AT282" s="186" t="s">
        <v>280</v>
      </c>
      <c r="AU282" s="186" t="s">
        <v>88</v>
      </c>
      <c r="AV282" s="13" t="s">
        <v>88</v>
      </c>
      <c r="AW282" s="13" t="s">
        <v>29</v>
      </c>
      <c r="AX282" s="13" t="s">
        <v>75</v>
      </c>
      <c r="AY282" s="186" t="s">
        <v>271</v>
      </c>
    </row>
    <row r="283" spans="1:65" s="14" customFormat="1" x14ac:dyDescent="0.1">
      <c r="B283" s="193"/>
      <c r="D283" s="185" t="s">
        <v>280</v>
      </c>
      <c r="E283" s="194" t="s">
        <v>219</v>
      </c>
      <c r="F283" s="195" t="s">
        <v>282</v>
      </c>
      <c r="H283" s="196">
        <v>107.6</v>
      </c>
      <c r="I283" s="197"/>
      <c r="L283" s="193"/>
      <c r="M283" s="198"/>
      <c r="N283" s="199"/>
      <c r="O283" s="199"/>
      <c r="P283" s="199"/>
      <c r="Q283" s="199"/>
      <c r="R283" s="199"/>
      <c r="S283" s="199"/>
      <c r="T283" s="200"/>
      <c r="AT283" s="194" t="s">
        <v>280</v>
      </c>
      <c r="AU283" s="194" t="s">
        <v>88</v>
      </c>
      <c r="AV283" s="14" t="s">
        <v>278</v>
      </c>
      <c r="AW283" s="14" t="s">
        <v>29</v>
      </c>
      <c r="AX283" s="14" t="s">
        <v>82</v>
      </c>
      <c r="AY283" s="194" t="s">
        <v>271</v>
      </c>
    </row>
    <row r="284" spans="1:65" s="2" customFormat="1" ht="33" customHeight="1" x14ac:dyDescent="0.15">
      <c r="A284" s="35"/>
      <c r="B284" s="141"/>
      <c r="C284" s="172" t="s">
        <v>473</v>
      </c>
      <c r="D284" s="172" t="s">
        <v>274</v>
      </c>
      <c r="E284" s="173" t="s">
        <v>459</v>
      </c>
      <c r="F284" s="174" t="s">
        <v>460</v>
      </c>
      <c r="G284" s="175" t="s">
        <v>289</v>
      </c>
      <c r="H284" s="176">
        <v>1398.8</v>
      </c>
      <c r="I284" s="177"/>
      <c r="J284" s="176">
        <f>ROUND(I284*H284,2)</f>
        <v>0</v>
      </c>
      <c r="K284" s="178"/>
      <c r="L284" s="36"/>
      <c r="M284" s="179" t="s">
        <v>1</v>
      </c>
      <c r="N284" s="180" t="s">
        <v>41</v>
      </c>
      <c r="O284" s="61"/>
      <c r="P284" s="181">
        <f>O284*H284</f>
        <v>0</v>
      </c>
      <c r="Q284" s="181">
        <v>7.4271999999999999E-4</v>
      </c>
      <c r="R284" s="181">
        <f>Q284*H284</f>
        <v>1.038916736</v>
      </c>
      <c r="S284" s="181">
        <v>0.11</v>
      </c>
      <c r="T284" s="182">
        <f>S284*H284</f>
        <v>153.86799999999999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278</v>
      </c>
      <c r="AT284" s="183" t="s">
        <v>274</v>
      </c>
      <c r="AU284" s="183" t="s">
        <v>88</v>
      </c>
      <c r="AY284" s="18" t="s">
        <v>271</v>
      </c>
      <c r="BE284" s="105">
        <f>IF(N284="základná",J284,0)</f>
        <v>0</v>
      </c>
      <c r="BF284" s="105">
        <f>IF(N284="znížená",J284,0)</f>
        <v>0</v>
      </c>
      <c r="BG284" s="105">
        <f>IF(N284="zákl. prenesená",J284,0)</f>
        <v>0</v>
      </c>
      <c r="BH284" s="105">
        <f>IF(N284="zníž. prenesená",J284,0)</f>
        <v>0</v>
      </c>
      <c r="BI284" s="105">
        <f>IF(N284="nulová",J284,0)</f>
        <v>0</v>
      </c>
      <c r="BJ284" s="18" t="s">
        <v>88</v>
      </c>
      <c r="BK284" s="105">
        <f>ROUND(I284*H284,2)</f>
        <v>0</v>
      </c>
      <c r="BL284" s="18" t="s">
        <v>278</v>
      </c>
      <c r="BM284" s="183" t="s">
        <v>461</v>
      </c>
    </row>
    <row r="285" spans="1:65" s="13" customFormat="1" x14ac:dyDescent="0.1">
      <c r="B285" s="184"/>
      <c r="D285" s="185" t="s">
        <v>280</v>
      </c>
      <c r="E285" s="186" t="s">
        <v>1</v>
      </c>
      <c r="F285" s="187" t="s">
        <v>462</v>
      </c>
      <c r="H285" s="188">
        <v>1398.8</v>
      </c>
      <c r="I285" s="189"/>
      <c r="L285" s="184"/>
      <c r="M285" s="190"/>
      <c r="N285" s="191"/>
      <c r="O285" s="191"/>
      <c r="P285" s="191"/>
      <c r="Q285" s="191"/>
      <c r="R285" s="191"/>
      <c r="S285" s="191"/>
      <c r="T285" s="192"/>
      <c r="AT285" s="186" t="s">
        <v>280</v>
      </c>
      <c r="AU285" s="186" t="s">
        <v>88</v>
      </c>
      <c r="AV285" s="13" t="s">
        <v>88</v>
      </c>
      <c r="AW285" s="13" t="s">
        <v>29</v>
      </c>
      <c r="AX285" s="13" t="s">
        <v>75</v>
      </c>
      <c r="AY285" s="186" t="s">
        <v>271</v>
      </c>
    </row>
    <row r="286" spans="1:65" s="14" customFormat="1" x14ac:dyDescent="0.1">
      <c r="B286" s="193"/>
      <c r="D286" s="185" t="s">
        <v>280</v>
      </c>
      <c r="E286" s="194" t="s">
        <v>1</v>
      </c>
      <c r="F286" s="195" t="s">
        <v>282</v>
      </c>
      <c r="H286" s="196">
        <v>1398.8</v>
      </c>
      <c r="I286" s="197"/>
      <c r="L286" s="193"/>
      <c r="M286" s="198"/>
      <c r="N286" s="199"/>
      <c r="O286" s="199"/>
      <c r="P286" s="199"/>
      <c r="Q286" s="199"/>
      <c r="R286" s="199"/>
      <c r="S286" s="199"/>
      <c r="T286" s="200"/>
      <c r="AT286" s="194" t="s">
        <v>280</v>
      </c>
      <c r="AU286" s="194" t="s">
        <v>88</v>
      </c>
      <c r="AV286" s="14" t="s">
        <v>278</v>
      </c>
      <c r="AW286" s="14" t="s">
        <v>29</v>
      </c>
      <c r="AX286" s="14" t="s">
        <v>82</v>
      </c>
      <c r="AY286" s="194" t="s">
        <v>271</v>
      </c>
    </row>
    <row r="287" spans="1:65" s="12" customFormat="1" ht="22.9" customHeight="1" x14ac:dyDescent="0.15">
      <c r="B287" s="159"/>
      <c r="D287" s="160" t="s">
        <v>74</v>
      </c>
      <c r="E287" s="170" t="s">
        <v>463</v>
      </c>
      <c r="F287" s="170" t="s">
        <v>464</v>
      </c>
      <c r="I287" s="162"/>
      <c r="J287" s="171">
        <f>BK287</f>
        <v>0</v>
      </c>
      <c r="L287" s="159"/>
      <c r="M287" s="164"/>
      <c r="N287" s="165"/>
      <c r="O287" s="165"/>
      <c r="P287" s="166">
        <f>P288</f>
        <v>0</v>
      </c>
      <c r="Q287" s="165"/>
      <c r="R287" s="166">
        <f>R288</f>
        <v>0</v>
      </c>
      <c r="S287" s="165"/>
      <c r="T287" s="167">
        <f>T288</f>
        <v>0</v>
      </c>
      <c r="AR287" s="160" t="s">
        <v>82</v>
      </c>
      <c r="AT287" s="168" t="s">
        <v>74</v>
      </c>
      <c r="AU287" s="168" t="s">
        <v>82</v>
      </c>
      <c r="AY287" s="160" t="s">
        <v>271</v>
      </c>
      <c r="BK287" s="169">
        <f>BK288</f>
        <v>0</v>
      </c>
    </row>
    <row r="288" spans="1:65" s="2" customFormat="1" ht="21.75" customHeight="1" x14ac:dyDescent="0.15">
      <c r="A288" s="35"/>
      <c r="B288" s="141"/>
      <c r="C288" s="172" t="s">
        <v>478</v>
      </c>
      <c r="D288" s="172" t="s">
        <v>274</v>
      </c>
      <c r="E288" s="173" t="s">
        <v>466</v>
      </c>
      <c r="F288" s="174" t="s">
        <v>467</v>
      </c>
      <c r="G288" s="175" t="s">
        <v>412</v>
      </c>
      <c r="H288" s="176">
        <v>61.91</v>
      </c>
      <c r="I288" s="177"/>
      <c r="J288" s="176">
        <f>ROUND(I288*H288,2)</f>
        <v>0</v>
      </c>
      <c r="K288" s="178"/>
      <c r="L288" s="36"/>
      <c r="M288" s="179" t="s">
        <v>1</v>
      </c>
      <c r="N288" s="180" t="s">
        <v>41</v>
      </c>
      <c r="O288" s="61"/>
      <c r="P288" s="181">
        <f>O288*H288</f>
        <v>0</v>
      </c>
      <c r="Q288" s="181">
        <v>0</v>
      </c>
      <c r="R288" s="181">
        <f>Q288*H288</f>
        <v>0</v>
      </c>
      <c r="S288" s="181">
        <v>0</v>
      </c>
      <c r="T288" s="18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278</v>
      </c>
      <c r="AT288" s="183" t="s">
        <v>274</v>
      </c>
      <c r="AU288" s="183" t="s">
        <v>88</v>
      </c>
      <c r="AY288" s="18" t="s">
        <v>271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88</v>
      </c>
      <c r="BK288" s="105">
        <f>ROUND(I288*H288,2)</f>
        <v>0</v>
      </c>
      <c r="BL288" s="18" t="s">
        <v>278</v>
      </c>
      <c r="BM288" s="183" t="s">
        <v>468</v>
      </c>
    </row>
    <row r="289" spans="1:65" s="12" customFormat="1" ht="25.9" customHeight="1" x14ac:dyDescent="0.15">
      <c r="B289" s="159"/>
      <c r="D289" s="160" t="s">
        <v>74</v>
      </c>
      <c r="E289" s="161" t="s">
        <v>469</v>
      </c>
      <c r="F289" s="161" t="s">
        <v>470</v>
      </c>
      <c r="I289" s="162"/>
      <c r="J289" s="163">
        <f>BK289</f>
        <v>0</v>
      </c>
      <c r="L289" s="159"/>
      <c r="M289" s="164"/>
      <c r="N289" s="165"/>
      <c r="O289" s="165"/>
      <c r="P289" s="166">
        <f>P290+P296+P310+P322+P326+P332</f>
        <v>0</v>
      </c>
      <c r="Q289" s="165"/>
      <c r="R289" s="166">
        <f>R290+R296+R310+R322+R326+R332</f>
        <v>0</v>
      </c>
      <c r="S289" s="165"/>
      <c r="T289" s="167">
        <f>T290+T296+T310+T322+T326+T332</f>
        <v>64.172568200000001</v>
      </c>
      <c r="AR289" s="160" t="s">
        <v>88</v>
      </c>
      <c r="AT289" s="168" t="s">
        <v>74</v>
      </c>
      <c r="AU289" s="168" t="s">
        <v>75</v>
      </c>
      <c r="AY289" s="160" t="s">
        <v>271</v>
      </c>
      <c r="BK289" s="169">
        <f>BK290+BK296+BK310+BK322+BK326+BK332</f>
        <v>0</v>
      </c>
    </row>
    <row r="290" spans="1:65" s="12" customFormat="1" ht="22.9" customHeight="1" x14ac:dyDescent="0.15">
      <c r="B290" s="159"/>
      <c r="D290" s="160" t="s">
        <v>74</v>
      </c>
      <c r="E290" s="170" t="s">
        <v>471</v>
      </c>
      <c r="F290" s="170" t="s">
        <v>472</v>
      </c>
      <c r="I290" s="162"/>
      <c r="J290" s="171">
        <f>BK290</f>
        <v>0</v>
      </c>
      <c r="L290" s="159"/>
      <c r="M290" s="164"/>
      <c r="N290" s="165"/>
      <c r="O290" s="165"/>
      <c r="P290" s="166">
        <f>SUM(P291:P295)</f>
        <v>0</v>
      </c>
      <c r="Q290" s="165"/>
      <c r="R290" s="166">
        <f>SUM(R291:R295)</f>
        <v>0</v>
      </c>
      <c r="S290" s="165"/>
      <c r="T290" s="167">
        <f>SUM(T291:T295)</f>
        <v>8.005000000000001E-2</v>
      </c>
      <c r="AR290" s="160" t="s">
        <v>88</v>
      </c>
      <c r="AT290" s="168" t="s">
        <v>74</v>
      </c>
      <c r="AU290" s="168" t="s">
        <v>82</v>
      </c>
      <c r="AY290" s="160" t="s">
        <v>271</v>
      </c>
      <c r="BK290" s="169">
        <f>SUM(BK291:BK295)</f>
        <v>0</v>
      </c>
    </row>
    <row r="291" spans="1:65" s="2" customFormat="1" ht="33" customHeight="1" x14ac:dyDescent="0.15">
      <c r="A291" s="35"/>
      <c r="B291" s="141"/>
      <c r="C291" s="172" t="s">
        <v>482</v>
      </c>
      <c r="D291" s="172" t="s">
        <v>274</v>
      </c>
      <c r="E291" s="173" t="s">
        <v>474</v>
      </c>
      <c r="F291" s="174" t="s">
        <v>475</v>
      </c>
      <c r="G291" s="175" t="s">
        <v>476</v>
      </c>
      <c r="H291" s="176">
        <v>3</v>
      </c>
      <c r="I291" s="177"/>
      <c r="J291" s="176">
        <f>ROUND(I291*H291,2)</f>
        <v>0</v>
      </c>
      <c r="K291" s="178"/>
      <c r="L291" s="36"/>
      <c r="M291" s="179" t="s">
        <v>1</v>
      </c>
      <c r="N291" s="180" t="s">
        <v>41</v>
      </c>
      <c r="O291" s="61"/>
      <c r="P291" s="181">
        <f>O291*H291</f>
        <v>0</v>
      </c>
      <c r="Q291" s="181">
        <v>0</v>
      </c>
      <c r="R291" s="181">
        <f>Q291*H291</f>
        <v>0</v>
      </c>
      <c r="S291" s="181">
        <v>1.933E-2</v>
      </c>
      <c r="T291" s="182">
        <f>S291*H291</f>
        <v>5.799E-2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367</v>
      </c>
      <c r="AT291" s="183" t="s">
        <v>274</v>
      </c>
      <c r="AU291" s="183" t="s">
        <v>88</v>
      </c>
      <c r="AY291" s="18" t="s">
        <v>271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88</v>
      </c>
      <c r="BK291" s="105">
        <f>ROUND(I291*H291,2)</f>
        <v>0</v>
      </c>
      <c r="BL291" s="18" t="s">
        <v>367</v>
      </c>
      <c r="BM291" s="183" t="s">
        <v>477</v>
      </c>
    </row>
    <row r="292" spans="1:65" s="2" customFormat="1" ht="21.75" customHeight="1" x14ac:dyDescent="0.15">
      <c r="A292" s="35"/>
      <c r="B292" s="141"/>
      <c r="C292" s="172" t="s">
        <v>488</v>
      </c>
      <c r="D292" s="172" t="s">
        <v>274</v>
      </c>
      <c r="E292" s="173" t="s">
        <v>479</v>
      </c>
      <c r="F292" s="174" t="s">
        <v>480</v>
      </c>
      <c r="G292" s="175" t="s">
        <v>476</v>
      </c>
      <c r="H292" s="176">
        <v>1</v>
      </c>
      <c r="I292" s="177"/>
      <c r="J292" s="176">
        <f>ROUND(I292*H292,2)</f>
        <v>0</v>
      </c>
      <c r="K292" s="178"/>
      <c r="L292" s="36"/>
      <c r="M292" s="179" t="s">
        <v>1</v>
      </c>
      <c r="N292" s="180" t="s">
        <v>41</v>
      </c>
      <c r="O292" s="61"/>
      <c r="P292" s="181">
        <f>O292*H292</f>
        <v>0</v>
      </c>
      <c r="Q292" s="181">
        <v>0</v>
      </c>
      <c r="R292" s="181">
        <f>Q292*H292</f>
        <v>0</v>
      </c>
      <c r="S292" s="181">
        <v>1.9460000000000002E-2</v>
      </c>
      <c r="T292" s="182">
        <f>S292*H292</f>
        <v>1.9460000000000002E-2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3" t="s">
        <v>367</v>
      </c>
      <c r="AT292" s="183" t="s">
        <v>274</v>
      </c>
      <c r="AU292" s="183" t="s">
        <v>88</v>
      </c>
      <c r="AY292" s="18" t="s">
        <v>271</v>
      </c>
      <c r="BE292" s="105">
        <f>IF(N292="základná",J292,0)</f>
        <v>0</v>
      </c>
      <c r="BF292" s="105">
        <f>IF(N292="znížená",J292,0)</f>
        <v>0</v>
      </c>
      <c r="BG292" s="105">
        <f>IF(N292="zákl. prenesená",J292,0)</f>
        <v>0</v>
      </c>
      <c r="BH292" s="105">
        <f>IF(N292="zníž. prenesená",J292,0)</f>
        <v>0</v>
      </c>
      <c r="BI292" s="105">
        <f>IF(N292="nulová",J292,0)</f>
        <v>0</v>
      </c>
      <c r="BJ292" s="18" t="s">
        <v>88</v>
      </c>
      <c r="BK292" s="105">
        <f>ROUND(I292*H292,2)</f>
        <v>0</v>
      </c>
      <c r="BL292" s="18" t="s">
        <v>367</v>
      </c>
      <c r="BM292" s="183" t="s">
        <v>481</v>
      </c>
    </row>
    <row r="293" spans="1:65" s="13" customFormat="1" x14ac:dyDescent="0.1">
      <c r="B293" s="184"/>
      <c r="D293" s="185" t="s">
        <v>280</v>
      </c>
      <c r="E293" s="186" t="s">
        <v>1</v>
      </c>
      <c r="F293" s="187" t="s">
        <v>82</v>
      </c>
      <c r="H293" s="188">
        <v>1</v>
      </c>
      <c r="I293" s="189"/>
      <c r="L293" s="184"/>
      <c r="M293" s="190"/>
      <c r="N293" s="191"/>
      <c r="O293" s="191"/>
      <c r="P293" s="191"/>
      <c r="Q293" s="191"/>
      <c r="R293" s="191"/>
      <c r="S293" s="191"/>
      <c r="T293" s="192"/>
      <c r="AT293" s="186" t="s">
        <v>280</v>
      </c>
      <c r="AU293" s="186" t="s">
        <v>88</v>
      </c>
      <c r="AV293" s="13" t="s">
        <v>88</v>
      </c>
      <c r="AW293" s="13" t="s">
        <v>29</v>
      </c>
      <c r="AX293" s="13" t="s">
        <v>75</v>
      </c>
      <c r="AY293" s="186" t="s">
        <v>271</v>
      </c>
    </row>
    <row r="294" spans="1:65" s="14" customFormat="1" x14ac:dyDescent="0.1">
      <c r="B294" s="193"/>
      <c r="D294" s="185" t="s">
        <v>280</v>
      </c>
      <c r="E294" s="194" t="s">
        <v>1</v>
      </c>
      <c r="F294" s="195" t="s">
        <v>282</v>
      </c>
      <c r="H294" s="196">
        <v>1</v>
      </c>
      <c r="I294" s="197"/>
      <c r="L294" s="193"/>
      <c r="M294" s="198"/>
      <c r="N294" s="199"/>
      <c r="O294" s="199"/>
      <c r="P294" s="199"/>
      <c r="Q294" s="199"/>
      <c r="R294" s="199"/>
      <c r="S294" s="199"/>
      <c r="T294" s="200"/>
      <c r="AT294" s="194" t="s">
        <v>280</v>
      </c>
      <c r="AU294" s="194" t="s">
        <v>88</v>
      </c>
      <c r="AV294" s="14" t="s">
        <v>278</v>
      </c>
      <c r="AW294" s="14" t="s">
        <v>29</v>
      </c>
      <c r="AX294" s="14" t="s">
        <v>82</v>
      </c>
      <c r="AY294" s="194" t="s">
        <v>271</v>
      </c>
    </row>
    <row r="295" spans="1:65" s="2" customFormat="1" ht="21.75" customHeight="1" x14ac:dyDescent="0.15">
      <c r="A295" s="35"/>
      <c r="B295" s="141"/>
      <c r="C295" s="172" t="s">
        <v>496</v>
      </c>
      <c r="D295" s="172" t="s">
        <v>274</v>
      </c>
      <c r="E295" s="173" t="s">
        <v>483</v>
      </c>
      <c r="F295" s="174" t="s">
        <v>484</v>
      </c>
      <c r="G295" s="175" t="s">
        <v>476</v>
      </c>
      <c r="H295" s="176">
        <v>1</v>
      </c>
      <c r="I295" s="177"/>
      <c r="J295" s="176">
        <f>ROUND(I295*H295,2)</f>
        <v>0</v>
      </c>
      <c r="K295" s="178"/>
      <c r="L295" s="36"/>
      <c r="M295" s="179" t="s">
        <v>1</v>
      </c>
      <c r="N295" s="180" t="s">
        <v>41</v>
      </c>
      <c r="O295" s="61"/>
      <c r="P295" s="181">
        <f>O295*H295</f>
        <v>0</v>
      </c>
      <c r="Q295" s="181">
        <v>0</v>
      </c>
      <c r="R295" s="181">
        <f>Q295*H295</f>
        <v>0</v>
      </c>
      <c r="S295" s="181">
        <v>2.5999999999999999E-3</v>
      </c>
      <c r="T295" s="182">
        <f>S295*H295</f>
        <v>2.5999999999999999E-3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367</v>
      </c>
      <c r="AT295" s="183" t="s">
        <v>274</v>
      </c>
      <c r="AU295" s="183" t="s">
        <v>88</v>
      </c>
      <c r="AY295" s="18" t="s">
        <v>271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88</v>
      </c>
      <c r="BK295" s="105">
        <f>ROUND(I295*H295,2)</f>
        <v>0</v>
      </c>
      <c r="BL295" s="18" t="s">
        <v>367</v>
      </c>
      <c r="BM295" s="183" t="s">
        <v>485</v>
      </c>
    </row>
    <row r="296" spans="1:65" s="12" customFormat="1" ht="22.9" customHeight="1" x14ac:dyDescent="0.15">
      <c r="B296" s="159"/>
      <c r="D296" s="160" t="s">
        <v>74</v>
      </c>
      <c r="E296" s="170" t="s">
        <v>486</v>
      </c>
      <c r="F296" s="170" t="s">
        <v>487</v>
      </c>
      <c r="I296" s="162"/>
      <c r="J296" s="171">
        <f>BK296</f>
        <v>0</v>
      </c>
      <c r="L296" s="159"/>
      <c r="M296" s="164"/>
      <c r="N296" s="165"/>
      <c r="O296" s="165"/>
      <c r="P296" s="166">
        <f>SUM(P297:P309)</f>
        <v>0</v>
      </c>
      <c r="Q296" s="165"/>
      <c r="R296" s="166">
        <f>SUM(R297:R309)</f>
        <v>0</v>
      </c>
      <c r="S296" s="165"/>
      <c r="T296" s="167">
        <f>SUM(T297:T309)</f>
        <v>58.010659999999994</v>
      </c>
      <c r="AR296" s="160" t="s">
        <v>88</v>
      </c>
      <c r="AT296" s="168" t="s">
        <v>74</v>
      </c>
      <c r="AU296" s="168" t="s">
        <v>82</v>
      </c>
      <c r="AY296" s="160" t="s">
        <v>271</v>
      </c>
      <c r="BK296" s="169">
        <f>SUM(BK297:BK309)</f>
        <v>0</v>
      </c>
    </row>
    <row r="297" spans="1:65" s="2" customFormat="1" ht="33" customHeight="1" x14ac:dyDescent="0.15">
      <c r="A297" s="35"/>
      <c r="B297" s="141"/>
      <c r="C297" s="172" t="s">
        <v>500</v>
      </c>
      <c r="D297" s="172" t="s">
        <v>274</v>
      </c>
      <c r="E297" s="173" t="s">
        <v>489</v>
      </c>
      <c r="F297" s="174" t="s">
        <v>490</v>
      </c>
      <c r="G297" s="175" t="s">
        <v>319</v>
      </c>
      <c r="H297" s="176">
        <v>1880.6</v>
      </c>
      <c r="I297" s="177"/>
      <c r="J297" s="176">
        <f>ROUND(I297*H297,2)</f>
        <v>0</v>
      </c>
      <c r="K297" s="178"/>
      <c r="L297" s="36"/>
      <c r="M297" s="179" t="s">
        <v>1</v>
      </c>
      <c r="N297" s="180" t="s">
        <v>41</v>
      </c>
      <c r="O297" s="61"/>
      <c r="P297" s="181">
        <f>O297*H297</f>
        <v>0</v>
      </c>
      <c r="Q297" s="181">
        <v>0</v>
      </c>
      <c r="R297" s="181">
        <f>Q297*H297</f>
        <v>0</v>
      </c>
      <c r="S297" s="181">
        <v>1.4E-2</v>
      </c>
      <c r="T297" s="182">
        <f>S297*H297</f>
        <v>26.328399999999998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3" t="s">
        <v>367</v>
      </c>
      <c r="AT297" s="183" t="s">
        <v>274</v>
      </c>
      <c r="AU297" s="183" t="s">
        <v>88</v>
      </c>
      <c r="AY297" s="18" t="s">
        <v>271</v>
      </c>
      <c r="BE297" s="105">
        <f>IF(N297="základná",J297,0)</f>
        <v>0</v>
      </c>
      <c r="BF297" s="105">
        <f>IF(N297="znížená",J297,0)</f>
        <v>0</v>
      </c>
      <c r="BG297" s="105">
        <f>IF(N297="zákl. prenesená",J297,0)</f>
        <v>0</v>
      </c>
      <c r="BH297" s="105">
        <f>IF(N297="zníž. prenesená",J297,0)</f>
        <v>0</v>
      </c>
      <c r="BI297" s="105">
        <f>IF(N297="nulová",J297,0)</f>
        <v>0</v>
      </c>
      <c r="BJ297" s="18" t="s">
        <v>88</v>
      </c>
      <c r="BK297" s="105">
        <f>ROUND(I297*H297,2)</f>
        <v>0</v>
      </c>
      <c r="BL297" s="18" t="s">
        <v>367</v>
      </c>
      <c r="BM297" s="183" t="s">
        <v>491</v>
      </c>
    </row>
    <row r="298" spans="1:65" s="13" customFormat="1" x14ac:dyDescent="0.1">
      <c r="B298" s="184"/>
      <c r="D298" s="185" t="s">
        <v>280</v>
      </c>
      <c r="E298" s="186" t="s">
        <v>1</v>
      </c>
      <c r="F298" s="187" t="s">
        <v>492</v>
      </c>
      <c r="H298" s="188">
        <v>679</v>
      </c>
      <c r="I298" s="189"/>
      <c r="L298" s="184"/>
      <c r="M298" s="190"/>
      <c r="N298" s="191"/>
      <c r="O298" s="191"/>
      <c r="P298" s="191"/>
      <c r="Q298" s="191"/>
      <c r="R298" s="191"/>
      <c r="S298" s="191"/>
      <c r="T298" s="192"/>
      <c r="AT298" s="186" t="s">
        <v>280</v>
      </c>
      <c r="AU298" s="186" t="s">
        <v>88</v>
      </c>
      <c r="AV298" s="13" t="s">
        <v>88</v>
      </c>
      <c r="AW298" s="13" t="s">
        <v>29</v>
      </c>
      <c r="AX298" s="13" t="s">
        <v>75</v>
      </c>
      <c r="AY298" s="186" t="s">
        <v>271</v>
      </c>
    </row>
    <row r="299" spans="1:65" s="13" customFormat="1" x14ac:dyDescent="0.1">
      <c r="B299" s="184"/>
      <c r="D299" s="185" t="s">
        <v>280</v>
      </c>
      <c r="E299" s="186" t="s">
        <v>1</v>
      </c>
      <c r="F299" s="187" t="s">
        <v>493</v>
      </c>
      <c r="H299" s="188">
        <v>858.78</v>
      </c>
      <c r="I299" s="189"/>
      <c r="L299" s="184"/>
      <c r="M299" s="190"/>
      <c r="N299" s="191"/>
      <c r="O299" s="191"/>
      <c r="P299" s="191"/>
      <c r="Q299" s="191"/>
      <c r="R299" s="191"/>
      <c r="S299" s="191"/>
      <c r="T299" s="192"/>
      <c r="AT299" s="186" t="s">
        <v>280</v>
      </c>
      <c r="AU299" s="186" t="s">
        <v>88</v>
      </c>
      <c r="AV299" s="13" t="s">
        <v>88</v>
      </c>
      <c r="AW299" s="13" t="s">
        <v>29</v>
      </c>
      <c r="AX299" s="13" t="s">
        <v>75</v>
      </c>
      <c r="AY299" s="186" t="s">
        <v>271</v>
      </c>
    </row>
    <row r="300" spans="1:65" s="13" customFormat="1" x14ac:dyDescent="0.1">
      <c r="B300" s="184"/>
      <c r="D300" s="185" t="s">
        <v>280</v>
      </c>
      <c r="E300" s="186" t="s">
        <v>1</v>
      </c>
      <c r="F300" s="187" t="s">
        <v>494</v>
      </c>
      <c r="H300" s="188">
        <v>171.86</v>
      </c>
      <c r="I300" s="189"/>
      <c r="L300" s="184"/>
      <c r="M300" s="190"/>
      <c r="N300" s="191"/>
      <c r="O300" s="191"/>
      <c r="P300" s="191"/>
      <c r="Q300" s="191"/>
      <c r="R300" s="191"/>
      <c r="S300" s="191"/>
      <c r="T300" s="192"/>
      <c r="AT300" s="186" t="s">
        <v>280</v>
      </c>
      <c r="AU300" s="186" t="s">
        <v>88</v>
      </c>
      <c r="AV300" s="13" t="s">
        <v>88</v>
      </c>
      <c r="AW300" s="13" t="s">
        <v>29</v>
      </c>
      <c r="AX300" s="13" t="s">
        <v>75</v>
      </c>
      <c r="AY300" s="186" t="s">
        <v>271</v>
      </c>
    </row>
    <row r="301" spans="1:65" s="15" customFormat="1" x14ac:dyDescent="0.1">
      <c r="B301" s="201"/>
      <c r="D301" s="185" t="s">
        <v>280</v>
      </c>
      <c r="E301" s="202" t="s">
        <v>216</v>
      </c>
      <c r="F301" s="203" t="s">
        <v>293</v>
      </c>
      <c r="H301" s="204">
        <v>1709.64</v>
      </c>
      <c r="I301" s="205"/>
      <c r="L301" s="201"/>
      <c r="M301" s="206"/>
      <c r="N301" s="207"/>
      <c r="O301" s="207"/>
      <c r="P301" s="207"/>
      <c r="Q301" s="207"/>
      <c r="R301" s="207"/>
      <c r="S301" s="207"/>
      <c r="T301" s="208"/>
      <c r="AT301" s="202" t="s">
        <v>280</v>
      </c>
      <c r="AU301" s="202" t="s">
        <v>88</v>
      </c>
      <c r="AV301" s="15" t="s">
        <v>286</v>
      </c>
      <c r="AW301" s="15" t="s">
        <v>29</v>
      </c>
      <c r="AX301" s="15" t="s">
        <v>75</v>
      </c>
      <c r="AY301" s="202" t="s">
        <v>271</v>
      </c>
    </row>
    <row r="302" spans="1:65" s="13" customFormat="1" x14ac:dyDescent="0.1">
      <c r="B302" s="184"/>
      <c r="D302" s="185" t="s">
        <v>280</v>
      </c>
      <c r="E302" s="186" t="s">
        <v>1</v>
      </c>
      <c r="F302" s="187" t="s">
        <v>495</v>
      </c>
      <c r="H302" s="188">
        <v>170.96</v>
      </c>
      <c r="I302" s="189"/>
      <c r="L302" s="184"/>
      <c r="M302" s="190"/>
      <c r="N302" s="191"/>
      <c r="O302" s="191"/>
      <c r="P302" s="191"/>
      <c r="Q302" s="191"/>
      <c r="R302" s="191"/>
      <c r="S302" s="191"/>
      <c r="T302" s="192"/>
      <c r="AT302" s="186" t="s">
        <v>280</v>
      </c>
      <c r="AU302" s="186" t="s">
        <v>88</v>
      </c>
      <c r="AV302" s="13" t="s">
        <v>88</v>
      </c>
      <c r="AW302" s="13" t="s">
        <v>29</v>
      </c>
      <c r="AX302" s="13" t="s">
        <v>75</v>
      </c>
      <c r="AY302" s="186" t="s">
        <v>271</v>
      </c>
    </row>
    <row r="303" spans="1:65" s="14" customFormat="1" x14ac:dyDescent="0.1">
      <c r="B303" s="193"/>
      <c r="D303" s="185" t="s">
        <v>280</v>
      </c>
      <c r="E303" s="194" t="s">
        <v>1</v>
      </c>
      <c r="F303" s="195" t="s">
        <v>282</v>
      </c>
      <c r="H303" s="196">
        <v>1880.6</v>
      </c>
      <c r="I303" s="197"/>
      <c r="L303" s="193"/>
      <c r="M303" s="198"/>
      <c r="N303" s="199"/>
      <c r="O303" s="199"/>
      <c r="P303" s="199"/>
      <c r="Q303" s="199"/>
      <c r="R303" s="199"/>
      <c r="S303" s="199"/>
      <c r="T303" s="200"/>
      <c r="AT303" s="194" t="s">
        <v>280</v>
      </c>
      <c r="AU303" s="194" t="s">
        <v>88</v>
      </c>
      <c r="AV303" s="14" t="s">
        <v>278</v>
      </c>
      <c r="AW303" s="14" t="s">
        <v>29</v>
      </c>
      <c r="AX303" s="14" t="s">
        <v>82</v>
      </c>
      <c r="AY303" s="194" t="s">
        <v>271</v>
      </c>
    </row>
    <row r="304" spans="1:65" s="2" customFormat="1" ht="33" customHeight="1" x14ac:dyDescent="0.15">
      <c r="A304" s="35"/>
      <c r="B304" s="141"/>
      <c r="C304" s="172" t="s">
        <v>507</v>
      </c>
      <c r="D304" s="172" t="s">
        <v>274</v>
      </c>
      <c r="E304" s="173" t="s">
        <v>497</v>
      </c>
      <c r="F304" s="174" t="s">
        <v>498</v>
      </c>
      <c r="G304" s="175" t="s">
        <v>277</v>
      </c>
      <c r="H304" s="176">
        <v>740.11</v>
      </c>
      <c r="I304" s="177"/>
      <c r="J304" s="176">
        <f>ROUND(I304*H304,2)</f>
        <v>0</v>
      </c>
      <c r="K304" s="178"/>
      <c r="L304" s="36"/>
      <c r="M304" s="179" t="s">
        <v>1</v>
      </c>
      <c r="N304" s="180" t="s">
        <v>41</v>
      </c>
      <c r="O304" s="61"/>
      <c r="P304" s="181">
        <f>O304*H304</f>
        <v>0</v>
      </c>
      <c r="Q304" s="181">
        <v>0</v>
      </c>
      <c r="R304" s="181">
        <f>Q304*H304</f>
        <v>0</v>
      </c>
      <c r="S304" s="181">
        <v>1.6E-2</v>
      </c>
      <c r="T304" s="182">
        <f>S304*H304</f>
        <v>11.841760000000001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3" t="s">
        <v>367</v>
      </c>
      <c r="AT304" s="183" t="s">
        <v>274</v>
      </c>
      <c r="AU304" s="183" t="s">
        <v>88</v>
      </c>
      <c r="AY304" s="18" t="s">
        <v>271</v>
      </c>
      <c r="BE304" s="105">
        <f>IF(N304="základná",J304,0)</f>
        <v>0</v>
      </c>
      <c r="BF304" s="105">
        <f>IF(N304="znížená",J304,0)</f>
        <v>0</v>
      </c>
      <c r="BG304" s="105">
        <f>IF(N304="zákl. prenesená",J304,0)</f>
        <v>0</v>
      </c>
      <c r="BH304" s="105">
        <f>IF(N304="zníž. prenesená",J304,0)</f>
        <v>0</v>
      </c>
      <c r="BI304" s="105">
        <f>IF(N304="nulová",J304,0)</f>
        <v>0</v>
      </c>
      <c r="BJ304" s="18" t="s">
        <v>88</v>
      </c>
      <c r="BK304" s="105">
        <f>ROUND(I304*H304,2)</f>
        <v>0</v>
      </c>
      <c r="BL304" s="18" t="s">
        <v>367</v>
      </c>
      <c r="BM304" s="183" t="s">
        <v>499</v>
      </c>
    </row>
    <row r="305" spans="1:65" s="13" customFormat="1" x14ac:dyDescent="0.1">
      <c r="B305" s="184"/>
      <c r="D305" s="185" t="s">
        <v>280</v>
      </c>
      <c r="E305" s="186" t="s">
        <v>1</v>
      </c>
      <c r="F305" s="187" t="s">
        <v>666</v>
      </c>
      <c r="H305" s="188">
        <v>740.11</v>
      </c>
      <c r="I305" s="189"/>
      <c r="L305" s="184"/>
      <c r="M305" s="190"/>
      <c r="N305" s="191"/>
      <c r="O305" s="191"/>
      <c r="P305" s="191"/>
      <c r="Q305" s="191"/>
      <c r="R305" s="191"/>
      <c r="S305" s="191"/>
      <c r="T305" s="192"/>
      <c r="AT305" s="186" t="s">
        <v>280</v>
      </c>
      <c r="AU305" s="186" t="s">
        <v>88</v>
      </c>
      <c r="AV305" s="13" t="s">
        <v>88</v>
      </c>
      <c r="AW305" s="13" t="s">
        <v>29</v>
      </c>
      <c r="AX305" s="13" t="s">
        <v>75</v>
      </c>
      <c r="AY305" s="186" t="s">
        <v>271</v>
      </c>
    </row>
    <row r="306" spans="1:65" s="14" customFormat="1" x14ac:dyDescent="0.1">
      <c r="B306" s="193"/>
      <c r="D306" s="185" t="s">
        <v>280</v>
      </c>
      <c r="E306" s="194" t="s">
        <v>1</v>
      </c>
      <c r="F306" s="195" t="s">
        <v>282</v>
      </c>
      <c r="H306" s="196">
        <v>740.11</v>
      </c>
      <c r="I306" s="197"/>
      <c r="L306" s="193"/>
      <c r="M306" s="198"/>
      <c r="N306" s="199"/>
      <c r="O306" s="199"/>
      <c r="P306" s="199"/>
      <c r="Q306" s="199"/>
      <c r="R306" s="199"/>
      <c r="S306" s="199"/>
      <c r="T306" s="200"/>
      <c r="AT306" s="194" t="s">
        <v>280</v>
      </c>
      <c r="AU306" s="194" t="s">
        <v>88</v>
      </c>
      <c r="AV306" s="14" t="s">
        <v>278</v>
      </c>
      <c r="AW306" s="14" t="s">
        <v>29</v>
      </c>
      <c r="AX306" s="14" t="s">
        <v>82</v>
      </c>
      <c r="AY306" s="194" t="s">
        <v>271</v>
      </c>
    </row>
    <row r="307" spans="1:65" s="2" customFormat="1" ht="21.75" customHeight="1" x14ac:dyDescent="0.15">
      <c r="A307" s="35"/>
      <c r="B307" s="141"/>
      <c r="C307" s="172" t="s">
        <v>514</v>
      </c>
      <c r="D307" s="172" t="s">
        <v>274</v>
      </c>
      <c r="E307" s="173" t="s">
        <v>501</v>
      </c>
      <c r="F307" s="174" t="s">
        <v>502</v>
      </c>
      <c r="G307" s="175" t="s">
        <v>277</v>
      </c>
      <c r="H307" s="176">
        <v>440.9</v>
      </c>
      <c r="I307" s="177"/>
      <c r="J307" s="176">
        <f>ROUND(I307*H307,2)</f>
        <v>0</v>
      </c>
      <c r="K307" s="178"/>
      <c r="L307" s="36"/>
      <c r="M307" s="179" t="s">
        <v>1</v>
      </c>
      <c r="N307" s="180" t="s">
        <v>41</v>
      </c>
      <c r="O307" s="61"/>
      <c r="P307" s="181">
        <f>O307*H307</f>
        <v>0</v>
      </c>
      <c r="Q307" s="181">
        <v>0</v>
      </c>
      <c r="R307" s="181">
        <f>Q307*H307</f>
        <v>0</v>
      </c>
      <c r="S307" s="181">
        <v>4.4999999999999998E-2</v>
      </c>
      <c r="T307" s="182">
        <f>S307*H307</f>
        <v>19.840499999999999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3" t="s">
        <v>367</v>
      </c>
      <c r="AT307" s="183" t="s">
        <v>274</v>
      </c>
      <c r="AU307" s="183" t="s">
        <v>88</v>
      </c>
      <c r="AY307" s="18" t="s">
        <v>271</v>
      </c>
      <c r="BE307" s="105">
        <f>IF(N307="základná",J307,0)</f>
        <v>0</v>
      </c>
      <c r="BF307" s="105">
        <f>IF(N307="znížená",J307,0)</f>
        <v>0</v>
      </c>
      <c r="BG307" s="105">
        <f>IF(N307="zákl. prenesená",J307,0)</f>
        <v>0</v>
      </c>
      <c r="BH307" s="105">
        <f>IF(N307="zníž. prenesená",J307,0)</f>
        <v>0</v>
      </c>
      <c r="BI307" s="105">
        <f>IF(N307="nulová",J307,0)</f>
        <v>0</v>
      </c>
      <c r="BJ307" s="18" t="s">
        <v>88</v>
      </c>
      <c r="BK307" s="105">
        <f>ROUND(I307*H307,2)</f>
        <v>0</v>
      </c>
      <c r="BL307" s="18" t="s">
        <v>367</v>
      </c>
      <c r="BM307" s="183" t="s">
        <v>503</v>
      </c>
    </row>
    <row r="308" spans="1:65" s="13" customFormat="1" x14ac:dyDescent="0.1">
      <c r="B308" s="184"/>
      <c r="D308" s="185" t="s">
        <v>280</v>
      </c>
      <c r="E308" s="186" t="s">
        <v>1</v>
      </c>
      <c r="F308" s="187" t="s">
        <v>504</v>
      </c>
      <c r="H308" s="188">
        <v>440.9</v>
      </c>
      <c r="I308" s="189"/>
      <c r="L308" s="184"/>
      <c r="M308" s="190"/>
      <c r="N308" s="191"/>
      <c r="O308" s="191"/>
      <c r="P308" s="191"/>
      <c r="Q308" s="191"/>
      <c r="R308" s="191"/>
      <c r="S308" s="191"/>
      <c r="T308" s="192"/>
      <c r="AT308" s="186" t="s">
        <v>280</v>
      </c>
      <c r="AU308" s="186" t="s">
        <v>88</v>
      </c>
      <c r="AV308" s="13" t="s">
        <v>88</v>
      </c>
      <c r="AW308" s="13" t="s">
        <v>29</v>
      </c>
      <c r="AX308" s="13" t="s">
        <v>75</v>
      </c>
      <c r="AY308" s="186" t="s">
        <v>271</v>
      </c>
    </row>
    <row r="309" spans="1:65" s="14" customFormat="1" x14ac:dyDescent="0.1">
      <c r="B309" s="193"/>
      <c r="D309" s="185" t="s">
        <v>280</v>
      </c>
      <c r="E309" s="194" t="s">
        <v>1</v>
      </c>
      <c r="F309" s="195" t="s">
        <v>282</v>
      </c>
      <c r="H309" s="196">
        <v>440.9</v>
      </c>
      <c r="I309" s="197"/>
      <c r="L309" s="193"/>
      <c r="M309" s="198"/>
      <c r="N309" s="199"/>
      <c r="O309" s="199"/>
      <c r="P309" s="199"/>
      <c r="Q309" s="199"/>
      <c r="R309" s="199"/>
      <c r="S309" s="199"/>
      <c r="T309" s="200"/>
      <c r="AT309" s="194" t="s">
        <v>280</v>
      </c>
      <c r="AU309" s="194" t="s">
        <v>88</v>
      </c>
      <c r="AV309" s="14" t="s">
        <v>278</v>
      </c>
      <c r="AW309" s="14" t="s">
        <v>29</v>
      </c>
      <c r="AX309" s="14" t="s">
        <v>82</v>
      </c>
      <c r="AY309" s="194" t="s">
        <v>271</v>
      </c>
    </row>
    <row r="310" spans="1:65" s="12" customFormat="1" ht="22.9" customHeight="1" x14ac:dyDescent="0.15">
      <c r="B310" s="159"/>
      <c r="D310" s="160" t="s">
        <v>74</v>
      </c>
      <c r="E310" s="170" t="s">
        <v>512</v>
      </c>
      <c r="F310" s="170" t="s">
        <v>513</v>
      </c>
      <c r="I310" s="162"/>
      <c r="J310" s="171">
        <f>BK310</f>
        <v>0</v>
      </c>
      <c r="L310" s="159"/>
      <c r="M310" s="164"/>
      <c r="N310" s="165"/>
      <c r="O310" s="165"/>
      <c r="P310" s="166">
        <f>SUM(P311:P321)</f>
        <v>0</v>
      </c>
      <c r="Q310" s="165"/>
      <c r="R310" s="166">
        <f>SUM(R311:R321)</f>
        <v>0</v>
      </c>
      <c r="S310" s="165"/>
      <c r="T310" s="167">
        <f>SUM(T311:T321)</f>
        <v>0.42818819999999996</v>
      </c>
      <c r="AR310" s="160" t="s">
        <v>88</v>
      </c>
      <c r="AT310" s="168" t="s">
        <v>74</v>
      </c>
      <c r="AU310" s="168" t="s">
        <v>82</v>
      </c>
      <c r="AY310" s="160" t="s">
        <v>271</v>
      </c>
      <c r="BK310" s="169">
        <f>SUM(BK311:BK321)</f>
        <v>0</v>
      </c>
    </row>
    <row r="311" spans="1:65" s="2" customFormat="1" ht="33" customHeight="1" x14ac:dyDescent="0.15">
      <c r="A311" s="35"/>
      <c r="B311" s="141"/>
      <c r="C311" s="172" t="s">
        <v>519</v>
      </c>
      <c r="D311" s="172" t="s">
        <v>274</v>
      </c>
      <c r="E311" s="173" t="s">
        <v>515</v>
      </c>
      <c r="F311" s="174" t="s">
        <v>516</v>
      </c>
      <c r="G311" s="175" t="s">
        <v>319</v>
      </c>
      <c r="H311" s="176">
        <v>103.74</v>
      </c>
      <c r="I311" s="177"/>
      <c r="J311" s="176">
        <f>ROUND(I311*H311,2)</f>
        <v>0</v>
      </c>
      <c r="K311" s="178"/>
      <c r="L311" s="36"/>
      <c r="M311" s="179" t="s">
        <v>1</v>
      </c>
      <c r="N311" s="180" t="s">
        <v>41</v>
      </c>
      <c r="O311" s="61"/>
      <c r="P311" s="181">
        <f>O311*H311</f>
        <v>0</v>
      </c>
      <c r="Q311" s="181">
        <v>0</v>
      </c>
      <c r="R311" s="181">
        <f>Q311*H311</f>
        <v>0</v>
      </c>
      <c r="S311" s="181">
        <v>3.3E-3</v>
      </c>
      <c r="T311" s="182">
        <f>S311*H311</f>
        <v>0.34234199999999998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3" t="s">
        <v>367</v>
      </c>
      <c r="AT311" s="183" t="s">
        <v>274</v>
      </c>
      <c r="AU311" s="183" t="s">
        <v>88</v>
      </c>
      <c r="AY311" s="18" t="s">
        <v>271</v>
      </c>
      <c r="BE311" s="105">
        <f>IF(N311="základná",J311,0)</f>
        <v>0</v>
      </c>
      <c r="BF311" s="105">
        <f>IF(N311="znížená",J311,0)</f>
        <v>0</v>
      </c>
      <c r="BG311" s="105">
        <f>IF(N311="zákl. prenesená",J311,0)</f>
        <v>0</v>
      </c>
      <c r="BH311" s="105">
        <f>IF(N311="zníž. prenesená",J311,0)</f>
        <v>0</v>
      </c>
      <c r="BI311" s="105">
        <f>IF(N311="nulová",J311,0)</f>
        <v>0</v>
      </c>
      <c r="BJ311" s="18" t="s">
        <v>88</v>
      </c>
      <c r="BK311" s="105">
        <f>ROUND(I311*H311,2)</f>
        <v>0</v>
      </c>
      <c r="BL311" s="18" t="s">
        <v>367</v>
      </c>
      <c r="BM311" s="183" t="s">
        <v>517</v>
      </c>
    </row>
    <row r="312" spans="1:65" s="13" customFormat="1" x14ac:dyDescent="0.1">
      <c r="B312" s="184"/>
      <c r="D312" s="185" t="s">
        <v>280</v>
      </c>
      <c r="E312" s="186" t="s">
        <v>1</v>
      </c>
      <c r="F312" s="187" t="s">
        <v>518</v>
      </c>
      <c r="H312" s="188">
        <v>103.74</v>
      </c>
      <c r="I312" s="189"/>
      <c r="L312" s="184"/>
      <c r="M312" s="190"/>
      <c r="N312" s="191"/>
      <c r="O312" s="191"/>
      <c r="P312" s="191"/>
      <c r="Q312" s="191"/>
      <c r="R312" s="191"/>
      <c r="S312" s="191"/>
      <c r="T312" s="192"/>
      <c r="AT312" s="186" t="s">
        <v>280</v>
      </c>
      <c r="AU312" s="186" t="s">
        <v>88</v>
      </c>
      <c r="AV312" s="13" t="s">
        <v>88</v>
      </c>
      <c r="AW312" s="13" t="s">
        <v>29</v>
      </c>
      <c r="AX312" s="13" t="s">
        <v>75</v>
      </c>
      <c r="AY312" s="186" t="s">
        <v>271</v>
      </c>
    </row>
    <row r="313" spans="1:65" s="14" customFormat="1" x14ac:dyDescent="0.1">
      <c r="B313" s="193"/>
      <c r="D313" s="185" t="s">
        <v>280</v>
      </c>
      <c r="E313" s="194" t="s">
        <v>1</v>
      </c>
      <c r="F313" s="195" t="s">
        <v>282</v>
      </c>
      <c r="H313" s="196">
        <v>103.74</v>
      </c>
      <c r="I313" s="197"/>
      <c r="L313" s="193"/>
      <c r="M313" s="198"/>
      <c r="N313" s="199"/>
      <c r="O313" s="199"/>
      <c r="P313" s="199"/>
      <c r="Q313" s="199"/>
      <c r="R313" s="199"/>
      <c r="S313" s="199"/>
      <c r="T313" s="200"/>
      <c r="AT313" s="194" t="s">
        <v>280</v>
      </c>
      <c r="AU313" s="194" t="s">
        <v>88</v>
      </c>
      <c r="AV313" s="14" t="s">
        <v>278</v>
      </c>
      <c r="AW313" s="14" t="s">
        <v>29</v>
      </c>
      <c r="AX313" s="14" t="s">
        <v>82</v>
      </c>
      <c r="AY313" s="194" t="s">
        <v>271</v>
      </c>
    </row>
    <row r="314" spans="1:65" s="2" customFormat="1" ht="21.75" customHeight="1" x14ac:dyDescent="0.15">
      <c r="A314" s="35"/>
      <c r="B314" s="141"/>
      <c r="C314" s="172" t="s">
        <v>528</v>
      </c>
      <c r="D314" s="172" t="s">
        <v>274</v>
      </c>
      <c r="E314" s="173" t="s">
        <v>520</v>
      </c>
      <c r="F314" s="174" t="s">
        <v>667</v>
      </c>
      <c r="G314" s="175" t="s">
        <v>319</v>
      </c>
      <c r="H314" s="176">
        <v>29.94</v>
      </c>
      <c r="I314" s="177"/>
      <c r="J314" s="176">
        <f>ROUND(I314*H314,2)</f>
        <v>0</v>
      </c>
      <c r="K314" s="178"/>
      <c r="L314" s="36"/>
      <c r="M314" s="179" t="s">
        <v>1</v>
      </c>
      <c r="N314" s="180" t="s">
        <v>41</v>
      </c>
      <c r="O314" s="61"/>
      <c r="P314" s="181">
        <f>O314*H314</f>
        <v>0</v>
      </c>
      <c r="Q314" s="181">
        <v>0</v>
      </c>
      <c r="R314" s="181">
        <f>Q314*H314</f>
        <v>0</v>
      </c>
      <c r="S314" s="181">
        <v>1.3500000000000001E-3</v>
      </c>
      <c r="T314" s="182">
        <f>S314*H314</f>
        <v>4.0419000000000004E-2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3" t="s">
        <v>367</v>
      </c>
      <c r="AT314" s="183" t="s">
        <v>274</v>
      </c>
      <c r="AU314" s="183" t="s">
        <v>88</v>
      </c>
      <c r="AY314" s="18" t="s">
        <v>271</v>
      </c>
      <c r="BE314" s="105">
        <f>IF(N314="základná",J314,0)</f>
        <v>0</v>
      </c>
      <c r="BF314" s="105">
        <f>IF(N314="znížená",J314,0)</f>
        <v>0</v>
      </c>
      <c r="BG314" s="105">
        <f>IF(N314="zákl. prenesená",J314,0)</f>
        <v>0</v>
      </c>
      <c r="BH314" s="105">
        <f>IF(N314="zníž. prenesená",J314,0)</f>
        <v>0</v>
      </c>
      <c r="BI314" s="105">
        <f>IF(N314="nulová",J314,0)</f>
        <v>0</v>
      </c>
      <c r="BJ314" s="18" t="s">
        <v>88</v>
      </c>
      <c r="BK314" s="105">
        <f>ROUND(I314*H314,2)</f>
        <v>0</v>
      </c>
      <c r="BL314" s="18" t="s">
        <v>367</v>
      </c>
      <c r="BM314" s="183" t="s">
        <v>522</v>
      </c>
    </row>
    <row r="315" spans="1:65" s="13" customFormat="1" x14ac:dyDescent="0.1">
      <c r="B315" s="184"/>
      <c r="D315" s="185" t="s">
        <v>280</v>
      </c>
      <c r="E315" s="186" t="s">
        <v>1</v>
      </c>
      <c r="F315" s="187" t="s">
        <v>668</v>
      </c>
      <c r="H315" s="188">
        <v>2.7</v>
      </c>
      <c r="I315" s="189"/>
      <c r="L315" s="184"/>
      <c r="M315" s="190"/>
      <c r="N315" s="191"/>
      <c r="O315" s="191"/>
      <c r="P315" s="191"/>
      <c r="Q315" s="191"/>
      <c r="R315" s="191"/>
      <c r="S315" s="191"/>
      <c r="T315" s="192"/>
      <c r="AT315" s="186" t="s">
        <v>280</v>
      </c>
      <c r="AU315" s="186" t="s">
        <v>88</v>
      </c>
      <c r="AV315" s="13" t="s">
        <v>88</v>
      </c>
      <c r="AW315" s="13" t="s">
        <v>29</v>
      </c>
      <c r="AX315" s="13" t="s">
        <v>75</v>
      </c>
      <c r="AY315" s="186" t="s">
        <v>271</v>
      </c>
    </row>
    <row r="316" spans="1:65" s="13" customFormat="1" x14ac:dyDescent="0.1">
      <c r="B316" s="184"/>
      <c r="D316" s="185" t="s">
        <v>280</v>
      </c>
      <c r="E316" s="186" t="s">
        <v>1</v>
      </c>
      <c r="F316" s="187" t="s">
        <v>669</v>
      </c>
      <c r="H316" s="188">
        <v>0.78</v>
      </c>
      <c r="I316" s="189"/>
      <c r="L316" s="184"/>
      <c r="M316" s="190"/>
      <c r="N316" s="191"/>
      <c r="O316" s="191"/>
      <c r="P316" s="191"/>
      <c r="Q316" s="191"/>
      <c r="R316" s="191"/>
      <c r="S316" s="191"/>
      <c r="T316" s="192"/>
      <c r="AT316" s="186" t="s">
        <v>280</v>
      </c>
      <c r="AU316" s="186" t="s">
        <v>88</v>
      </c>
      <c r="AV316" s="13" t="s">
        <v>88</v>
      </c>
      <c r="AW316" s="13" t="s">
        <v>29</v>
      </c>
      <c r="AX316" s="13" t="s">
        <v>75</v>
      </c>
      <c r="AY316" s="186" t="s">
        <v>271</v>
      </c>
    </row>
    <row r="317" spans="1:65" s="13" customFormat="1" x14ac:dyDescent="0.1">
      <c r="B317" s="184"/>
      <c r="D317" s="185" t="s">
        <v>280</v>
      </c>
      <c r="E317" s="186" t="s">
        <v>1</v>
      </c>
      <c r="F317" s="187" t="s">
        <v>670</v>
      </c>
      <c r="H317" s="188">
        <v>26.46</v>
      </c>
      <c r="I317" s="189"/>
      <c r="L317" s="184"/>
      <c r="M317" s="190"/>
      <c r="N317" s="191"/>
      <c r="O317" s="191"/>
      <c r="P317" s="191"/>
      <c r="Q317" s="191"/>
      <c r="R317" s="191"/>
      <c r="S317" s="191"/>
      <c r="T317" s="192"/>
      <c r="AT317" s="186" t="s">
        <v>280</v>
      </c>
      <c r="AU317" s="186" t="s">
        <v>88</v>
      </c>
      <c r="AV317" s="13" t="s">
        <v>88</v>
      </c>
      <c r="AW317" s="13" t="s">
        <v>29</v>
      </c>
      <c r="AX317" s="13" t="s">
        <v>75</v>
      </c>
      <c r="AY317" s="186" t="s">
        <v>271</v>
      </c>
    </row>
    <row r="318" spans="1:65" s="14" customFormat="1" x14ac:dyDescent="0.1">
      <c r="B318" s="193"/>
      <c r="D318" s="185" t="s">
        <v>280</v>
      </c>
      <c r="E318" s="194" t="s">
        <v>1</v>
      </c>
      <c r="F318" s="195" t="s">
        <v>282</v>
      </c>
      <c r="H318" s="196">
        <v>29.94</v>
      </c>
      <c r="I318" s="197"/>
      <c r="L318" s="193"/>
      <c r="M318" s="198"/>
      <c r="N318" s="199"/>
      <c r="O318" s="199"/>
      <c r="P318" s="199"/>
      <c r="Q318" s="199"/>
      <c r="R318" s="199"/>
      <c r="S318" s="199"/>
      <c r="T318" s="200"/>
      <c r="AT318" s="194" t="s">
        <v>280</v>
      </c>
      <c r="AU318" s="194" t="s">
        <v>88</v>
      </c>
      <c r="AV318" s="14" t="s">
        <v>278</v>
      </c>
      <c r="AW318" s="14" t="s">
        <v>29</v>
      </c>
      <c r="AX318" s="14" t="s">
        <v>82</v>
      </c>
      <c r="AY318" s="194" t="s">
        <v>271</v>
      </c>
    </row>
    <row r="319" spans="1:65" s="2" customFormat="1" ht="21.75" customHeight="1" x14ac:dyDescent="0.15">
      <c r="A319" s="35"/>
      <c r="B319" s="141"/>
      <c r="C319" s="172" t="s">
        <v>535</v>
      </c>
      <c r="D319" s="172" t="s">
        <v>274</v>
      </c>
      <c r="E319" s="173" t="s">
        <v>529</v>
      </c>
      <c r="F319" s="174" t="s">
        <v>530</v>
      </c>
      <c r="G319" s="175" t="s">
        <v>319</v>
      </c>
      <c r="H319" s="176">
        <v>13.44</v>
      </c>
      <c r="I319" s="177"/>
      <c r="J319" s="176">
        <f>ROUND(I319*H319,2)</f>
        <v>0</v>
      </c>
      <c r="K319" s="178"/>
      <c r="L319" s="36"/>
      <c r="M319" s="179" t="s">
        <v>1</v>
      </c>
      <c r="N319" s="180" t="s">
        <v>41</v>
      </c>
      <c r="O319" s="61"/>
      <c r="P319" s="181">
        <f>O319*H319</f>
        <v>0</v>
      </c>
      <c r="Q319" s="181">
        <v>0</v>
      </c>
      <c r="R319" s="181">
        <f>Q319*H319</f>
        <v>0</v>
      </c>
      <c r="S319" s="181">
        <v>3.3800000000000002E-3</v>
      </c>
      <c r="T319" s="182">
        <f>S319*H319</f>
        <v>4.5427200000000001E-2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3" t="s">
        <v>367</v>
      </c>
      <c r="AT319" s="183" t="s">
        <v>274</v>
      </c>
      <c r="AU319" s="183" t="s">
        <v>88</v>
      </c>
      <c r="AY319" s="18" t="s">
        <v>271</v>
      </c>
      <c r="BE319" s="105">
        <f>IF(N319="základná",J319,0)</f>
        <v>0</v>
      </c>
      <c r="BF319" s="105">
        <f>IF(N319="znížená",J319,0)</f>
        <v>0</v>
      </c>
      <c r="BG319" s="105">
        <f>IF(N319="zákl. prenesená",J319,0)</f>
        <v>0</v>
      </c>
      <c r="BH319" s="105">
        <f>IF(N319="zníž. prenesená",J319,0)</f>
        <v>0</v>
      </c>
      <c r="BI319" s="105">
        <f>IF(N319="nulová",J319,0)</f>
        <v>0</v>
      </c>
      <c r="BJ319" s="18" t="s">
        <v>88</v>
      </c>
      <c r="BK319" s="105">
        <f>ROUND(I319*H319,2)</f>
        <v>0</v>
      </c>
      <c r="BL319" s="18" t="s">
        <v>367</v>
      </c>
      <c r="BM319" s="183" t="s">
        <v>531</v>
      </c>
    </row>
    <row r="320" spans="1:65" s="13" customFormat="1" x14ac:dyDescent="0.1">
      <c r="B320" s="184"/>
      <c r="D320" s="185" t="s">
        <v>280</v>
      </c>
      <c r="E320" s="186" t="s">
        <v>1</v>
      </c>
      <c r="F320" s="187" t="s">
        <v>532</v>
      </c>
      <c r="H320" s="188">
        <v>13.44</v>
      </c>
      <c r="I320" s="189"/>
      <c r="L320" s="184"/>
      <c r="M320" s="190"/>
      <c r="N320" s="191"/>
      <c r="O320" s="191"/>
      <c r="P320" s="191"/>
      <c r="Q320" s="191"/>
      <c r="R320" s="191"/>
      <c r="S320" s="191"/>
      <c r="T320" s="192"/>
      <c r="AT320" s="186" t="s">
        <v>280</v>
      </c>
      <c r="AU320" s="186" t="s">
        <v>88</v>
      </c>
      <c r="AV320" s="13" t="s">
        <v>88</v>
      </c>
      <c r="AW320" s="13" t="s">
        <v>29</v>
      </c>
      <c r="AX320" s="13" t="s">
        <v>75</v>
      </c>
      <c r="AY320" s="186" t="s">
        <v>271</v>
      </c>
    </row>
    <row r="321" spans="1:65" s="14" customFormat="1" x14ac:dyDescent="0.1">
      <c r="B321" s="193"/>
      <c r="D321" s="185" t="s">
        <v>280</v>
      </c>
      <c r="E321" s="194" t="s">
        <v>1</v>
      </c>
      <c r="F321" s="195" t="s">
        <v>282</v>
      </c>
      <c r="H321" s="196">
        <v>13.44</v>
      </c>
      <c r="I321" s="197"/>
      <c r="L321" s="193"/>
      <c r="M321" s="198"/>
      <c r="N321" s="199"/>
      <c r="O321" s="199"/>
      <c r="P321" s="199"/>
      <c r="Q321" s="199"/>
      <c r="R321" s="199"/>
      <c r="S321" s="199"/>
      <c r="T321" s="200"/>
      <c r="AT321" s="194" t="s">
        <v>280</v>
      </c>
      <c r="AU321" s="194" t="s">
        <v>88</v>
      </c>
      <c r="AV321" s="14" t="s">
        <v>278</v>
      </c>
      <c r="AW321" s="14" t="s">
        <v>29</v>
      </c>
      <c r="AX321" s="14" t="s">
        <v>82</v>
      </c>
      <c r="AY321" s="194" t="s">
        <v>271</v>
      </c>
    </row>
    <row r="322" spans="1:65" s="12" customFormat="1" ht="22.9" customHeight="1" x14ac:dyDescent="0.15">
      <c r="B322" s="159"/>
      <c r="D322" s="160" t="s">
        <v>74</v>
      </c>
      <c r="E322" s="170" t="s">
        <v>671</v>
      </c>
      <c r="F322" s="170" t="s">
        <v>672</v>
      </c>
      <c r="I322" s="162"/>
      <c r="J322" s="171">
        <f>BK322</f>
        <v>0</v>
      </c>
      <c r="L322" s="159"/>
      <c r="M322" s="164"/>
      <c r="N322" s="165"/>
      <c r="O322" s="165"/>
      <c r="P322" s="166">
        <f>SUM(P323:P325)</f>
        <v>0</v>
      </c>
      <c r="Q322" s="165"/>
      <c r="R322" s="166">
        <f>SUM(R323:R325)</f>
        <v>0</v>
      </c>
      <c r="S322" s="165"/>
      <c r="T322" s="167">
        <f>SUM(T323:T325)</f>
        <v>0.42864000000000002</v>
      </c>
      <c r="AR322" s="160" t="s">
        <v>88</v>
      </c>
      <c r="AT322" s="168" t="s">
        <v>74</v>
      </c>
      <c r="AU322" s="168" t="s">
        <v>82</v>
      </c>
      <c r="AY322" s="160" t="s">
        <v>271</v>
      </c>
      <c r="BK322" s="169">
        <f>SUM(BK323:BK325)</f>
        <v>0</v>
      </c>
    </row>
    <row r="323" spans="1:65" s="2" customFormat="1" ht="21.75" customHeight="1" x14ac:dyDescent="0.15">
      <c r="A323" s="35"/>
      <c r="B323" s="141"/>
      <c r="C323" s="172" t="s">
        <v>542</v>
      </c>
      <c r="D323" s="172" t="s">
        <v>274</v>
      </c>
      <c r="E323" s="173" t="s">
        <v>673</v>
      </c>
      <c r="F323" s="174" t="s">
        <v>674</v>
      </c>
      <c r="G323" s="175" t="s">
        <v>277</v>
      </c>
      <c r="H323" s="176">
        <v>35.72</v>
      </c>
      <c r="I323" s="177"/>
      <c r="J323" s="176">
        <f>ROUND(I323*H323,2)</f>
        <v>0</v>
      </c>
      <c r="K323" s="178"/>
      <c r="L323" s="36"/>
      <c r="M323" s="179" t="s">
        <v>1</v>
      </c>
      <c r="N323" s="180" t="s">
        <v>41</v>
      </c>
      <c r="O323" s="61"/>
      <c r="P323" s="181">
        <f>O323*H323</f>
        <v>0</v>
      </c>
      <c r="Q323" s="181">
        <v>0</v>
      </c>
      <c r="R323" s="181">
        <f>Q323*H323</f>
        <v>0</v>
      </c>
      <c r="S323" s="181">
        <v>1.2E-2</v>
      </c>
      <c r="T323" s="182">
        <f>S323*H323</f>
        <v>0.42864000000000002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3" t="s">
        <v>367</v>
      </c>
      <c r="AT323" s="183" t="s">
        <v>274</v>
      </c>
      <c r="AU323" s="183" t="s">
        <v>88</v>
      </c>
      <c r="AY323" s="18" t="s">
        <v>271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88</v>
      </c>
      <c r="BK323" s="105">
        <f>ROUND(I323*H323,2)</f>
        <v>0</v>
      </c>
      <c r="BL323" s="18" t="s">
        <v>367</v>
      </c>
      <c r="BM323" s="183" t="s">
        <v>675</v>
      </c>
    </row>
    <row r="324" spans="1:65" s="13" customFormat="1" x14ac:dyDescent="0.1">
      <c r="B324" s="184"/>
      <c r="D324" s="185" t="s">
        <v>280</v>
      </c>
      <c r="E324" s="186" t="s">
        <v>1</v>
      </c>
      <c r="F324" s="187" t="s">
        <v>676</v>
      </c>
      <c r="H324" s="188">
        <v>35.72</v>
      </c>
      <c r="I324" s="189"/>
      <c r="L324" s="184"/>
      <c r="M324" s="190"/>
      <c r="N324" s="191"/>
      <c r="O324" s="191"/>
      <c r="P324" s="191"/>
      <c r="Q324" s="191"/>
      <c r="R324" s="191"/>
      <c r="S324" s="191"/>
      <c r="T324" s="192"/>
      <c r="AT324" s="186" t="s">
        <v>280</v>
      </c>
      <c r="AU324" s="186" t="s">
        <v>88</v>
      </c>
      <c r="AV324" s="13" t="s">
        <v>88</v>
      </c>
      <c r="AW324" s="13" t="s">
        <v>29</v>
      </c>
      <c r="AX324" s="13" t="s">
        <v>75</v>
      </c>
      <c r="AY324" s="186" t="s">
        <v>271</v>
      </c>
    </row>
    <row r="325" spans="1:65" s="14" customFormat="1" x14ac:dyDescent="0.1">
      <c r="B325" s="193"/>
      <c r="D325" s="185" t="s">
        <v>280</v>
      </c>
      <c r="E325" s="194" t="s">
        <v>569</v>
      </c>
      <c r="F325" s="195" t="s">
        <v>282</v>
      </c>
      <c r="H325" s="196">
        <v>35.72</v>
      </c>
      <c r="I325" s="197"/>
      <c r="L325" s="193"/>
      <c r="M325" s="198"/>
      <c r="N325" s="199"/>
      <c r="O325" s="199"/>
      <c r="P325" s="199"/>
      <c r="Q325" s="199"/>
      <c r="R325" s="199"/>
      <c r="S325" s="199"/>
      <c r="T325" s="200"/>
      <c r="AT325" s="194" t="s">
        <v>280</v>
      </c>
      <c r="AU325" s="194" t="s">
        <v>88</v>
      </c>
      <c r="AV325" s="14" t="s">
        <v>278</v>
      </c>
      <c r="AW325" s="14" t="s">
        <v>29</v>
      </c>
      <c r="AX325" s="14" t="s">
        <v>82</v>
      </c>
      <c r="AY325" s="194" t="s">
        <v>271</v>
      </c>
    </row>
    <row r="326" spans="1:65" s="12" customFormat="1" ht="22.9" customHeight="1" x14ac:dyDescent="0.15">
      <c r="B326" s="159"/>
      <c r="D326" s="160" t="s">
        <v>74</v>
      </c>
      <c r="E326" s="170" t="s">
        <v>533</v>
      </c>
      <c r="F326" s="170" t="s">
        <v>534</v>
      </c>
      <c r="I326" s="162"/>
      <c r="J326" s="171">
        <f>BK326</f>
        <v>0</v>
      </c>
      <c r="L326" s="159"/>
      <c r="M326" s="164"/>
      <c r="N326" s="165"/>
      <c r="O326" s="165"/>
      <c r="P326" s="166">
        <f>SUM(P327:P331)</f>
        <v>0</v>
      </c>
      <c r="Q326" s="165"/>
      <c r="R326" s="166">
        <f>SUM(R327:R331)</f>
        <v>0</v>
      </c>
      <c r="S326" s="165"/>
      <c r="T326" s="167">
        <f>SUM(T327:T331)</f>
        <v>6.3E-2</v>
      </c>
      <c r="AR326" s="160" t="s">
        <v>88</v>
      </c>
      <c r="AT326" s="168" t="s">
        <v>74</v>
      </c>
      <c r="AU326" s="168" t="s">
        <v>82</v>
      </c>
      <c r="AY326" s="160" t="s">
        <v>271</v>
      </c>
      <c r="BK326" s="169">
        <f>SUM(BK327:BK331)</f>
        <v>0</v>
      </c>
    </row>
    <row r="327" spans="1:65" s="2" customFormat="1" ht="21.75" customHeight="1" x14ac:dyDescent="0.15">
      <c r="A327" s="35"/>
      <c r="B327" s="141"/>
      <c r="C327" s="172" t="s">
        <v>550</v>
      </c>
      <c r="D327" s="172" t="s">
        <v>274</v>
      </c>
      <c r="E327" s="173" t="s">
        <v>536</v>
      </c>
      <c r="F327" s="174" t="s">
        <v>537</v>
      </c>
      <c r="G327" s="175" t="s">
        <v>302</v>
      </c>
      <c r="H327" s="176">
        <v>21</v>
      </c>
      <c r="I327" s="177"/>
      <c r="J327" s="176">
        <f>ROUND(I327*H327,2)</f>
        <v>0</v>
      </c>
      <c r="K327" s="178"/>
      <c r="L327" s="36"/>
      <c r="M327" s="179" t="s">
        <v>1</v>
      </c>
      <c r="N327" s="180" t="s">
        <v>41</v>
      </c>
      <c r="O327" s="61"/>
      <c r="P327" s="181">
        <f>O327*H327</f>
        <v>0</v>
      </c>
      <c r="Q327" s="181">
        <v>0</v>
      </c>
      <c r="R327" s="181">
        <f>Q327*H327</f>
        <v>0</v>
      </c>
      <c r="S327" s="181">
        <v>3.0000000000000001E-3</v>
      </c>
      <c r="T327" s="182">
        <f>S327*H327</f>
        <v>6.3E-2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3" t="s">
        <v>367</v>
      </c>
      <c r="AT327" s="183" t="s">
        <v>274</v>
      </c>
      <c r="AU327" s="183" t="s">
        <v>88</v>
      </c>
      <c r="AY327" s="18" t="s">
        <v>271</v>
      </c>
      <c r="BE327" s="105">
        <f>IF(N327="základná",J327,0)</f>
        <v>0</v>
      </c>
      <c r="BF327" s="105">
        <f>IF(N327="znížená",J327,0)</f>
        <v>0</v>
      </c>
      <c r="BG327" s="105">
        <f>IF(N327="zákl. prenesená",J327,0)</f>
        <v>0</v>
      </c>
      <c r="BH327" s="105">
        <f>IF(N327="zníž. prenesená",J327,0)</f>
        <v>0</v>
      </c>
      <c r="BI327" s="105">
        <f>IF(N327="nulová",J327,0)</f>
        <v>0</v>
      </c>
      <c r="BJ327" s="18" t="s">
        <v>88</v>
      </c>
      <c r="BK327" s="105">
        <f>ROUND(I327*H327,2)</f>
        <v>0</v>
      </c>
      <c r="BL327" s="18" t="s">
        <v>367</v>
      </c>
      <c r="BM327" s="183" t="s">
        <v>538</v>
      </c>
    </row>
    <row r="328" spans="1:65" s="13" customFormat="1" x14ac:dyDescent="0.1">
      <c r="B328" s="184"/>
      <c r="D328" s="185" t="s">
        <v>280</v>
      </c>
      <c r="E328" s="186" t="s">
        <v>1</v>
      </c>
      <c r="F328" s="187" t="s">
        <v>677</v>
      </c>
      <c r="H328" s="188">
        <v>2</v>
      </c>
      <c r="I328" s="189"/>
      <c r="L328" s="184"/>
      <c r="M328" s="190"/>
      <c r="N328" s="191"/>
      <c r="O328" s="191"/>
      <c r="P328" s="191"/>
      <c r="Q328" s="191"/>
      <c r="R328" s="191"/>
      <c r="S328" s="191"/>
      <c r="T328" s="192"/>
      <c r="AT328" s="186" t="s">
        <v>280</v>
      </c>
      <c r="AU328" s="186" t="s">
        <v>88</v>
      </c>
      <c r="AV328" s="13" t="s">
        <v>88</v>
      </c>
      <c r="AW328" s="13" t="s">
        <v>29</v>
      </c>
      <c r="AX328" s="13" t="s">
        <v>75</v>
      </c>
      <c r="AY328" s="186" t="s">
        <v>271</v>
      </c>
    </row>
    <row r="329" spans="1:65" s="13" customFormat="1" x14ac:dyDescent="0.1">
      <c r="B329" s="184"/>
      <c r="D329" s="185" t="s">
        <v>280</v>
      </c>
      <c r="E329" s="186" t="s">
        <v>1</v>
      </c>
      <c r="F329" s="187" t="s">
        <v>678</v>
      </c>
      <c r="H329" s="188">
        <v>1</v>
      </c>
      <c r="I329" s="189"/>
      <c r="L329" s="184"/>
      <c r="M329" s="190"/>
      <c r="N329" s="191"/>
      <c r="O329" s="191"/>
      <c r="P329" s="191"/>
      <c r="Q329" s="191"/>
      <c r="R329" s="191"/>
      <c r="S329" s="191"/>
      <c r="T329" s="192"/>
      <c r="AT329" s="186" t="s">
        <v>280</v>
      </c>
      <c r="AU329" s="186" t="s">
        <v>88</v>
      </c>
      <c r="AV329" s="13" t="s">
        <v>88</v>
      </c>
      <c r="AW329" s="13" t="s">
        <v>29</v>
      </c>
      <c r="AX329" s="13" t="s">
        <v>75</v>
      </c>
      <c r="AY329" s="186" t="s">
        <v>271</v>
      </c>
    </row>
    <row r="330" spans="1:65" s="13" customFormat="1" x14ac:dyDescent="0.1">
      <c r="B330" s="184"/>
      <c r="D330" s="185" t="s">
        <v>280</v>
      </c>
      <c r="E330" s="186" t="s">
        <v>1</v>
      </c>
      <c r="F330" s="187" t="s">
        <v>679</v>
      </c>
      <c r="H330" s="188">
        <v>18</v>
      </c>
      <c r="I330" s="189"/>
      <c r="L330" s="184"/>
      <c r="M330" s="190"/>
      <c r="N330" s="191"/>
      <c r="O330" s="191"/>
      <c r="P330" s="191"/>
      <c r="Q330" s="191"/>
      <c r="R330" s="191"/>
      <c r="S330" s="191"/>
      <c r="T330" s="192"/>
      <c r="AT330" s="186" t="s">
        <v>280</v>
      </c>
      <c r="AU330" s="186" t="s">
        <v>88</v>
      </c>
      <c r="AV330" s="13" t="s">
        <v>88</v>
      </c>
      <c r="AW330" s="13" t="s">
        <v>29</v>
      </c>
      <c r="AX330" s="13" t="s">
        <v>75</v>
      </c>
      <c r="AY330" s="186" t="s">
        <v>271</v>
      </c>
    </row>
    <row r="331" spans="1:65" s="14" customFormat="1" x14ac:dyDescent="0.1">
      <c r="B331" s="193"/>
      <c r="D331" s="185" t="s">
        <v>280</v>
      </c>
      <c r="E331" s="194" t="s">
        <v>1</v>
      </c>
      <c r="F331" s="195" t="s">
        <v>282</v>
      </c>
      <c r="H331" s="196">
        <v>21</v>
      </c>
      <c r="I331" s="197"/>
      <c r="L331" s="193"/>
      <c r="M331" s="198"/>
      <c r="N331" s="199"/>
      <c r="O331" s="199"/>
      <c r="P331" s="199"/>
      <c r="Q331" s="199"/>
      <c r="R331" s="199"/>
      <c r="S331" s="199"/>
      <c r="T331" s="200"/>
      <c r="AT331" s="194" t="s">
        <v>280</v>
      </c>
      <c r="AU331" s="194" t="s">
        <v>88</v>
      </c>
      <c r="AV331" s="14" t="s">
        <v>278</v>
      </c>
      <c r="AW331" s="14" t="s">
        <v>29</v>
      </c>
      <c r="AX331" s="14" t="s">
        <v>82</v>
      </c>
      <c r="AY331" s="194" t="s">
        <v>271</v>
      </c>
    </row>
    <row r="332" spans="1:65" s="12" customFormat="1" ht="22.9" customHeight="1" x14ac:dyDescent="0.15">
      <c r="B332" s="159"/>
      <c r="D332" s="160" t="s">
        <v>74</v>
      </c>
      <c r="E332" s="170" t="s">
        <v>548</v>
      </c>
      <c r="F332" s="170" t="s">
        <v>549</v>
      </c>
      <c r="I332" s="162"/>
      <c r="J332" s="171">
        <f>BK332</f>
        <v>0</v>
      </c>
      <c r="L332" s="159"/>
      <c r="M332" s="164"/>
      <c r="N332" s="165"/>
      <c r="O332" s="165"/>
      <c r="P332" s="166">
        <f>SUM(P333:P338)</f>
        <v>0</v>
      </c>
      <c r="Q332" s="165"/>
      <c r="R332" s="166">
        <f>SUM(R333:R338)</f>
        <v>0</v>
      </c>
      <c r="S332" s="165"/>
      <c r="T332" s="167">
        <f>SUM(T333:T338)</f>
        <v>5.1620299999999997</v>
      </c>
      <c r="AR332" s="160" t="s">
        <v>88</v>
      </c>
      <c r="AT332" s="168" t="s">
        <v>74</v>
      </c>
      <c r="AU332" s="168" t="s">
        <v>82</v>
      </c>
      <c r="AY332" s="160" t="s">
        <v>271</v>
      </c>
      <c r="BK332" s="169">
        <f>SUM(BK333:BK338)</f>
        <v>0</v>
      </c>
    </row>
    <row r="333" spans="1:65" s="2" customFormat="1" ht="21.75" customHeight="1" x14ac:dyDescent="0.15">
      <c r="A333" s="35"/>
      <c r="B333" s="141"/>
      <c r="C333" s="172" t="s">
        <v>555</v>
      </c>
      <c r="D333" s="172" t="s">
        <v>274</v>
      </c>
      <c r="E333" s="173" t="s">
        <v>680</v>
      </c>
      <c r="F333" s="174" t="s">
        <v>681</v>
      </c>
      <c r="G333" s="175" t="s">
        <v>277</v>
      </c>
      <c r="H333" s="176">
        <v>12.85</v>
      </c>
      <c r="I333" s="177"/>
      <c r="J333" s="176">
        <f>ROUND(I333*H333,2)</f>
        <v>0</v>
      </c>
      <c r="K333" s="178"/>
      <c r="L333" s="36"/>
      <c r="M333" s="179" t="s">
        <v>1</v>
      </c>
      <c r="N333" s="180" t="s">
        <v>41</v>
      </c>
      <c r="O333" s="61"/>
      <c r="P333" s="181">
        <f>O333*H333</f>
        <v>0</v>
      </c>
      <c r="Q333" s="181">
        <v>0</v>
      </c>
      <c r="R333" s="181">
        <f>Q333*H333</f>
        <v>0</v>
      </c>
      <c r="S333" s="181">
        <v>1.7999999999999999E-2</v>
      </c>
      <c r="T333" s="182">
        <f>S333*H333</f>
        <v>0.23129999999999998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3" t="s">
        <v>367</v>
      </c>
      <c r="AT333" s="183" t="s">
        <v>274</v>
      </c>
      <c r="AU333" s="183" t="s">
        <v>88</v>
      </c>
      <c r="AY333" s="18" t="s">
        <v>271</v>
      </c>
      <c r="BE333" s="105">
        <f>IF(N333="základná",J333,0)</f>
        <v>0</v>
      </c>
      <c r="BF333" s="105">
        <f>IF(N333="znížená",J333,0)</f>
        <v>0</v>
      </c>
      <c r="BG333" s="105">
        <f>IF(N333="zákl. prenesená",J333,0)</f>
        <v>0</v>
      </c>
      <c r="BH333" s="105">
        <f>IF(N333="zníž. prenesená",J333,0)</f>
        <v>0</v>
      </c>
      <c r="BI333" s="105">
        <f>IF(N333="nulová",J333,0)</f>
        <v>0</v>
      </c>
      <c r="BJ333" s="18" t="s">
        <v>88</v>
      </c>
      <c r="BK333" s="105">
        <f>ROUND(I333*H333,2)</f>
        <v>0</v>
      </c>
      <c r="BL333" s="18" t="s">
        <v>367</v>
      </c>
      <c r="BM333" s="183" t="s">
        <v>682</v>
      </c>
    </row>
    <row r="334" spans="1:65" s="13" customFormat="1" x14ac:dyDescent="0.1">
      <c r="B334" s="184"/>
      <c r="D334" s="185" t="s">
        <v>280</v>
      </c>
      <c r="E334" s="186" t="s">
        <v>1</v>
      </c>
      <c r="F334" s="187" t="s">
        <v>683</v>
      </c>
      <c r="H334" s="188">
        <v>12.85</v>
      </c>
      <c r="I334" s="189"/>
      <c r="L334" s="184"/>
      <c r="M334" s="190"/>
      <c r="N334" s="191"/>
      <c r="O334" s="191"/>
      <c r="P334" s="191"/>
      <c r="Q334" s="191"/>
      <c r="R334" s="191"/>
      <c r="S334" s="191"/>
      <c r="T334" s="192"/>
      <c r="AT334" s="186" t="s">
        <v>280</v>
      </c>
      <c r="AU334" s="186" t="s">
        <v>88</v>
      </c>
      <c r="AV334" s="13" t="s">
        <v>88</v>
      </c>
      <c r="AW334" s="13" t="s">
        <v>29</v>
      </c>
      <c r="AX334" s="13" t="s">
        <v>75</v>
      </c>
      <c r="AY334" s="186" t="s">
        <v>271</v>
      </c>
    </row>
    <row r="335" spans="1:65" s="14" customFormat="1" x14ac:dyDescent="0.1">
      <c r="B335" s="193"/>
      <c r="D335" s="185" t="s">
        <v>280</v>
      </c>
      <c r="E335" s="194" t="s">
        <v>1</v>
      </c>
      <c r="F335" s="195" t="s">
        <v>282</v>
      </c>
      <c r="H335" s="196">
        <v>12.85</v>
      </c>
      <c r="I335" s="197"/>
      <c r="L335" s="193"/>
      <c r="M335" s="198"/>
      <c r="N335" s="199"/>
      <c r="O335" s="199"/>
      <c r="P335" s="199"/>
      <c r="Q335" s="199"/>
      <c r="R335" s="199"/>
      <c r="S335" s="199"/>
      <c r="T335" s="200"/>
      <c r="AT335" s="194" t="s">
        <v>280</v>
      </c>
      <c r="AU335" s="194" t="s">
        <v>88</v>
      </c>
      <c r="AV335" s="14" t="s">
        <v>278</v>
      </c>
      <c r="AW335" s="14" t="s">
        <v>29</v>
      </c>
      <c r="AX335" s="14" t="s">
        <v>82</v>
      </c>
      <c r="AY335" s="194" t="s">
        <v>271</v>
      </c>
    </row>
    <row r="336" spans="1:65" s="2" customFormat="1" ht="21.75" customHeight="1" x14ac:dyDescent="0.15">
      <c r="A336" s="35"/>
      <c r="B336" s="141"/>
      <c r="C336" s="172" t="s">
        <v>684</v>
      </c>
      <c r="D336" s="172" t="s">
        <v>274</v>
      </c>
      <c r="E336" s="173" t="s">
        <v>556</v>
      </c>
      <c r="F336" s="174" t="s">
        <v>557</v>
      </c>
      <c r="G336" s="175" t="s">
        <v>277</v>
      </c>
      <c r="H336" s="176">
        <v>704.39</v>
      </c>
      <c r="I336" s="177"/>
      <c r="J336" s="176">
        <f>ROUND(I336*H336,2)</f>
        <v>0</v>
      </c>
      <c r="K336" s="178"/>
      <c r="L336" s="36"/>
      <c r="M336" s="179" t="s">
        <v>1</v>
      </c>
      <c r="N336" s="180" t="s">
        <v>41</v>
      </c>
      <c r="O336" s="61"/>
      <c r="P336" s="181">
        <f>O336*H336</f>
        <v>0</v>
      </c>
      <c r="Q336" s="181">
        <v>0</v>
      </c>
      <c r="R336" s="181">
        <f>Q336*H336</f>
        <v>0</v>
      </c>
      <c r="S336" s="181">
        <v>7.0000000000000001E-3</v>
      </c>
      <c r="T336" s="182">
        <f>S336*H336</f>
        <v>4.9307299999999996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3" t="s">
        <v>367</v>
      </c>
      <c r="AT336" s="183" t="s">
        <v>274</v>
      </c>
      <c r="AU336" s="183" t="s">
        <v>88</v>
      </c>
      <c r="AY336" s="18" t="s">
        <v>271</v>
      </c>
      <c r="BE336" s="105">
        <f>IF(N336="základná",J336,0)</f>
        <v>0</v>
      </c>
      <c r="BF336" s="105">
        <f>IF(N336="znížená",J336,0)</f>
        <v>0</v>
      </c>
      <c r="BG336" s="105">
        <f>IF(N336="zákl. prenesená",J336,0)</f>
        <v>0</v>
      </c>
      <c r="BH336" s="105">
        <f>IF(N336="zníž. prenesená",J336,0)</f>
        <v>0</v>
      </c>
      <c r="BI336" s="105">
        <f>IF(N336="nulová",J336,0)</f>
        <v>0</v>
      </c>
      <c r="BJ336" s="18" t="s">
        <v>88</v>
      </c>
      <c r="BK336" s="105">
        <f>ROUND(I336*H336,2)</f>
        <v>0</v>
      </c>
      <c r="BL336" s="18" t="s">
        <v>367</v>
      </c>
      <c r="BM336" s="183" t="s">
        <v>558</v>
      </c>
    </row>
    <row r="337" spans="1:51" s="13" customFormat="1" x14ac:dyDescent="0.1">
      <c r="B337" s="184"/>
      <c r="D337" s="185" t="s">
        <v>280</v>
      </c>
      <c r="E337" s="186" t="s">
        <v>1</v>
      </c>
      <c r="F337" s="187" t="s">
        <v>559</v>
      </c>
      <c r="H337" s="188">
        <v>704.39</v>
      </c>
      <c r="I337" s="189"/>
      <c r="L337" s="184"/>
      <c r="M337" s="190"/>
      <c r="N337" s="191"/>
      <c r="O337" s="191"/>
      <c r="P337" s="191"/>
      <c r="Q337" s="191"/>
      <c r="R337" s="191"/>
      <c r="S337" s="191"/>
      <c r="T337" s="192"/>
      <c r="AT337" s="186" t="s">
        <v>280</v>
      </c>
      <c r="AU337" s="186" t="s">
        <v>88</v>
      </c>
      <c r="AV337" s="13" t="s">
        <v>88</v>
      </c>
      <c r="AW337" s="13" t="s">
        <v>29</v>
      </c>
      <c r="AX337" s="13" t="s">
        <v>75</v>
      </c>
      <c r="AY337" s="186" t="s">
        <v>271</v>
      </c>
    </row>
    <row r="338" spans="1:51" s="14" customFormat="1" x14ac:dyDescent="0.1">
      <c r="B338" s="193"/>
      <c r="D338" s="185" t="s">
        <v>280</v>
      </c>
      <c r="E338" s="194" t="s">
        <v>234</v>
      </c>
      <c r="F338" s="195" t="s">
        <v>282</v>
      </c>
      <c r="H338" s="196">
        <v>704.39</v>
      </c>
      <c r="I338" s="197"/>
      <c r="L338" s="193"/>
      <c r="M338" s="217"/>
      <c r="N338" s="218"/>
      <c r="O338" s="218"/>
      <c r="P338" s="218"/>
      <c r="Q338" s="218"/>
      <c r="R338" s="218"/>
      <c r="S338" s="218"/>
      <c r="T338" s="219"/>
      <c r="AT338" s="194" t="s">
        <v>280</v>
      </c>
      <c r="AU338" s="194" t="s">
        <v>88</v>
      </c>
      <c r="AV338" s="14" t="s">
        <v>278</v>
      </c>
      <c r="AW338" s="14" t="s">
        <v>29</v>
      </c>
      <c r="AX338" s="14" t="s">
        <v>82</v>
      </c>
      <c r="AY338" s="194" t="s">
        <v>271</v>
      </c>
    </row>
    <row r="339" spans="1:51" s="2" customFormat="1" ht="6.95" customHeight="1" x14ac:dyDescent="0.1">
      <c r="A339" s="35"/>
      <c r="B339" s="50"/>
      <c r="C339" s="51"/>
      <c r="D339" s="51"/>
      <c r="E339" s="51"/>
      <c r="F339" s="51"/>
      <c r="G339" s="51"/>
      <c r="H339" s="51"/>
      <c r="I339" s="51"/>
      <c r="J339" s="51"/>
      <c r="K339" s="51"/>
      <c r="L339" s="36"/>
      <c r="M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</row>
  </sheetData>
  <autoFilter ref="C135:K338" xr:uid="{00000000-0009-0000-0000-000002000000}"/>
  <mergeCells count="13">
    <mergeCell ref="E128:H128"/>
    <mergeCell ref="L2:V2"/>
    <mergeCell ref="E124:H124"/>
    <mergeCell ref="E126:H126"/>
    <mergeCell ref="E85:H85"/>
    <mergeCell ref="E87:H87"/>
    <mergeCell ref="E89:H89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BM151"/>
  <sheetViews>
    <sheetView showGridLines="0" topLeftCell="A93" workbookViewId="0">
      <selection activeCell="J104" sqref="J104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155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4222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5704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ROUND((SUM(BE103:BE105) + SUM(BE127:BE150)),  2)</f>
        <v>0</v>
      </c>
      <c r="G37" s="35"/>
      <c r="H37" s="35"/>
      <c r="I37" s="120">
        <v>0.2</v>
      </c>
      <c r="J37" s="119">
        <f>ROUND(((SUM(BE103:BE105) + SUM(BE127:BE150))*I37),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ROUND((SUM(BF103:BF105) + SUM(BF127:BF150)),  2)</f>
        <v>0</v>
      </c>
      <c r="G38" s="35"/>
      <c r="H38" s="35"/>
      <c r="I38" s="120">
        <v>0.2</v>
      </c>
      <c r="J38" s="119">
        <f>ROUND(((SUM(BF103:BF105) + SUM(BF127:BF150))*I38),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ROUND((SUM(BG103:BG105) + SUM(BG127:BG150)),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ROUND((SUM(BH103:BH105) + SUM(BH127:BH150)),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ROUND((SUM(BI103:BI105) + SUM(BI127:BI150)),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4222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15 - Kamerový systém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3936</v>
      </c>
      <c r="E99" s="133"/>
      <c r="F99" s="133"/>
      <c r="G99" s="133"/>
      <c r="H99" s="133"/>
      <c r="I99" s="133"/>
      <c r="J99" s="134">
        <f>J128</f>
        <v>0</v>
      </c>
      <c r="L99" s="131"/>
    </row>
    <row r="100" spans="1:65" s="9" customFormat="1" ht="24.95" customHeight="1" x14ac:dyDescent="0.1">
      <c r="B100" s="131"/>
      <c r="D100" s="132" t="s">
        <v>4067</v>
      </c>
      <c r="E100" s="133"/>
      <c r="F100" s="133"/>
      <c r="G100" s="133"/>
      <c r="H100" s="133"/>
      <c r="I100" s="133"/>
      <c r="J100" s="134">
        <f>J135</f>
        <v>0</v>
      </c>
      <c r="L100" s="131"/>
    </row>
    <row r="101" spans="1:65" s="2" customFormat="1" ht="21.75" customHeight="1" x14ac:dyDescent="0.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 x14ac:dyDescent="0.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 x14ac:dyDescent="0.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 x14ac:dyDescent="0.1">
      <c r="A104" s="35"/>
      <c r="B104" s="141"/>
      <c r="C104" s="142"/>
      <c r="D104" s="338" t="s">
        <v>255</v>
      </c>
      <c r="E104" s="342"/>
      <c r="F104" s="342"/>
      <c r="G104" s="142"/>
      <c r="H104" s="142"/>
      <c r="I104" s="142"/>
      <c r="J104" s="102">
        <v>0</v>
      </c>
      <c r="K104" s="142"/>
      <c r="L104" s="143"/>
      <c r="M104" s="144"/>
      <c r="N104" s="145" t="s">
        <v>41</v>
      </c>
      <c r="O104" s="144"/>
      <c r="P104" s="144"/>
      <c r="Q104" s="144"/>
      <c r="R104" s="144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6" t="s">
        <v>256</v>
      </c>
      <c r="AZ104" s="144"/>
      <c r="BA104" s="144"/>
      <c r="BB104" s="144"/>
      <c r="BC104" s="144"/>
      <c r="BD104" s="144"/>
      <c r="BE104" s="147">
        <f t="shared" ref="BE104" si="0">IF(N104="základná",J104,0)</f>
        <v>0</v>
      </c>
      <c r="BF104" s="147">
        <f t="shared" ref="BF104" si="1">IF(N104="znížená",J104,0)</f>
        <v>0</v>
      </c>
      <c r="BG104" s="147">
        <f t="shared" ref="BG104" si="2">IF(N104="zákl. prenesená",J104,0)</f>
        <v>0</v>
      </c>
      <c r="BH104" s="147">
        <f t="shared" ref="BH104" si="3">IF(N104="zníž. prenesená",J104,0)</f>
        <v>0</v>
      </c>
      <c r="BI104" s="147">
        <f t="shared" ref="BI104" si="4">IF(N104="nulová",J104,0)</f>
        <v>0</v>
      </c>
      <c r="BJ104" s="146" t="s">
        <v>88</v>
      </c>
      <c r="BK104" s="144"/>
      <c r="BL104" s="144"/>
      <c r="BM104" s="144"/>
    </row>
    <row r="105" spans="1:65" s="2" customFormat="1" x14ac:dyDescent="0.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 x14ac:dyDescent="0.1">
      <c r="A106" s="35"/>
      <c r="B106" s="36"/>
      <c r="C106" s="109" t="s">
        <v>213</v>
      </c>
      <c r="D106" s="110"/>
      <c r="E106" s="110"/>
      <c r="F106" s="110"/>
      <c r="G106" s="110"/>
      <c r="H106" s="110"/>
      <c r="I106" s="110"/>
      <c r="J106" s="111">
        <f>ROUND(J98+J103,2)</f>
        <v>0</v>
      </c>
      <c r="K106" s="110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 x14ac:dyDescent="0.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 x14ac:dyDescent="0.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 x14ac:dyDescent="0.1">
      <c r="A112" s="35"/>
      <c r="B112" s="36"/>
      <c r="C112" s="22" t="s">
        <v>257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 x14ac:dyDescent="0.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 x14ac:dyDescent="0.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6.5" customHeight="1" x14ac:dyDescent="0.1">
      <c r="A115" s="35"/>
      <c r="B115" s="36"/>
      <c r="C115" s="35"/>
      <c r="D115" s="35"/>
      <c r="E115" s="340" t="str">
        <f>E7</f>
        <v>Kreatívne cenrum Nitra - Martinský vrch</v>
      </c>
      <c r="F115" s="341"/>
      <c r="G115" s="341"/>
      <c r="H115" s="341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 x14ac:dyDescent="0.1">
      <c r="B116" s="21"/>
      <c r="C116" s="28" t="s">
        <v>228</v>
      </c>
      <c r="L116" s="21"/>
    </row>
    <row r="117" spans="1:63" s="2" customFormat="1" ht="16.5" customHeight="1" x14ac:dyDescent="0.1">
      <c r="A117" s="35"/>
      <c r="B117" s="36"/>
      <c r="C117" s="35"/>
      <c r="D117" s="35"/>
      <c r="E117" s="340" t="s">
        <v>4222</v>
      </c>
      <c r="F117" s="339"/>
      <c r="G117" s="339"/>
      <c r="H117" s="339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 x14ac:dyDescent="0.1">
      <c r="A118" s="35"/>
      <c r="B118" s="36"/>
      <c r="C118" s="28" t="s">
        <v>233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 x14ac:dyDescent="0.1">
      <c r="A119" s="35"/>
      <c r="B119" s="36"/>
      <c r="C119" s="35"/>
      <c r="D119" s="35"/>
      <c r="E119" s="321" t="str">
        <f>E11</f>
        <v>15 - Kamerový systém</v>
      </c>
      <c r="F119" s="339"/>
      <c r="G119" s="339"/>
      <c r="H119" s="339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 x14ac:dyDescent="0.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 x14ac:dyDescent="0.1">
      <c r="A121" s="35"/>
      <c r="B121" s="36"/>
      <c r="C121" s="28" t="s">
        <v>18</v>
      </c>
      <c r="D121" s="35"/>
      <c r="E121" s="35"/>
      <c r="F121" s="26" t="str">
        <f>F14</f>
        <v>Nitra</v>
      </c>
      <c r="G121" s="35"/>
      <c r="H121" s="35"/>
      <c r="I121" s="28" t="s">
        <v>20</v>
      </c>
      <c r="J121" s="58" t="str">
        <f>IF(J14="","",J14)</f>
        <v>26. 8. 2020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 x14ac:dyDescent="0.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 x14ac:dyDescent="0.15">
      <c r="A123" s="35"/>
      <c r="B123" s="36"/>
      <c r="C123" s="28" t="s">
        <v>22</v>
      </c>
      <c r="D123" s="35"/>
      <c r="E123" s="35"/>
      <c r="F123" s="26" t="str">
        <f>E17</f>
        <v>Mesto Nitra, Štefánikova tr. 60, 949 01 Nitra</v>
      </c>
      <c r="G123" s="35"/>
      <c r="H123" s="35"/>
      <c r="I123" s="28" t="s">
        <v>28</v>
      </c>
      <c r="J123" s="31" t="str">
        <f>E23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 x14ac:dyDescent="0.15">
      <c r="A124" s="35"/>
      <c r="B124" s="36"/>
      <c r="C124" s="28" t="s">
        <v>26</v>
      </c>
      <c r="D124" s="35"/>
      <c r="E124" s="35"/>
      <c r="F124" s="26" t="str">
        <f>IF(E20="","",E20)</f>
        <v>Vyplň údaj</v>
      </c>
      <c r="G124" s="35"/>
      <c r="H124" s="35"/>
      <c r="I124" s="28" t="s">
        <v>30</v>
      </c>
      <c r="J124" s="31" t="str">
        <f>E26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 x14ac:dyDescent="0.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 x14ac:dyDescent="0.15">
      <c r="A126" s="148"/>
      <c r="B126" s="149"/>
      <c r="C126" s="150" t="s">
        <v>258</v>
      </c>
      <c r="D126" s="151" t="s">
        <v>60</v>
      </c>
      <c r="E126" s="151" t="s">
        <v>56</v>
      </c>
      <c r="F126" s="151" t="s">
        <v>57</v>
      </c>
      <c r="G126" s="151" t="s">
        <v>259</v>
      </c>
      <c r="H126" s="151" t="s">
        <v>260</v>
      </c>
      <c r="I126" s="151" t="s">
        <v>261</v>
      </c>
      <c r="J126" s="152" t="s">
        <v>241</v>
      </c>
      <c r="K126" s="153" t="s">
        <v>262</v>
      </c>
      <c r="L126" s="154"/>
      <c r="M126" s="65" t="s">
        <v>1</v>
      </c>
      <c r="N126" s="66" t="s">
        <v>39</v>
      </c>
      <c r="O126" s="66" t="s">
        <v>263</v>
      </c>
      <c r="P126" s="66" t="s">
        <v>264</v>
      </c>
      <c r="Q126" s="66" t="s">
        <v>265</v>
      </c>
      <c r="R126" s="66" t="s">
        <v>266</v>
      </c>
      <c r="S126" s="66" t="s">
        <v>267</v>
      </c>
      <c r="T126" s="67" t="s">
        <v>268</v>
      </c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</row>
    <row r="127" spans="1:63" s="2" customFormat="1" ht="22.9" customHeight="1" x14ac:dyDescent="0.15">
      <c r="A127" s="35"/>
      <c r="B127" s="36"/>
      <c r="C127" s="72" t="s">
        <v>238</v>
      </c>
      <c r="D127" s="35"/>
      <c r="E127" s="35"/>
      <c r="F127" s="35"/>
      <c r="G127" s="35"/>
      <c r="H127" s="35"/>
      <c r="I127" s="35"/>
      <c r="J127" s="155">
        <f>BK127</f>
        <v>0</v>
      </c>
      <c r="K127" s="35"/>
      <c r="L127" s="36"/>
      <c r="M127" s="68"/>
      <c r="N127" s="59"/>
      <c r="O127" s="69"/>
      <c r="P127" s="156">
        <f>P128+P135</f>
        <v>0</v>
      </c>
      <c r="Q127" s="69"/>
      <c r="R127" s="156">
        <f>R128+R135</f>
        <v>0</v>
      </c>
      <c r="S127" s="69"/>
      <c r="T127" s="157">
        <f>T128+T135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74</v>
      </c>
      <c r="AU127" s="18" t="s">
        <v>243</v>
      </c>
      <c r="BK127" s="158">
        <f>BK128+BK135</f>
        <v>0</v>
      </c>
    </row>
    <row r="128" spans="1:63" s="12" customFormat="1" ht="25.9" customHeight="1" x14ac:dyDescent="0.15">
      <c r="B128" s="159"/>
      <c r="D128" s="160" t="s">
        <v>74</v>
      </c>
      <c r="E128" s="161" t="s">
        <v>2856</v>
      </c>
      <c r="F128" s="161" t="s">
        <v>3939</v>
      </c>
      <c r="I128" s="162"/>
      <c r="J128" s="163">
        <f>BK128</f>
        <v>0</v>
      </c>
      <c r="L128" s="159"/>
      <c r="M128" s="164"/>
      <c r="N128" s="165"/>
      <c r="O128" s="165"/>
      <c r="P128" s="166">
        <f>SUM(P129:P134)</f>
        <v>0</v>
      </c>
      <c r="Q128" s="165"/>
      <c r="R128" s="166">
        <f>SUM(R129:R134)</f>
        <v>0</v>
      </c>
      <c r="S128" s="165"/>
      <c r="T128" s="167">
        <f>SUM(T129:T134)</f>
        <v>0</v>
      </c>
      <c r="AR128" s="160" t="s">
        <v>82</v>
      </c>
      <c r="AT128" s="168" t="s">
        <v>74</v>
      </c>
      <c r="AU128" s="168" t="s">
        <v>75</v>
      </c>
      <c r="AY128" s="160" t="s">
        <v>271</v>
      </c>
      <c r="BK128" s="169">
        <f>SUM(BK129:BK134)</f>
        <v>0</v>
      </c>
    </row>
    <row r="129" spans="1:65" s="2" customFormat="1" ht="16.5" customHeight="1" x14ac:dyDescent="0.15">
      <c r="A129" s="35"/>
      <c r="B129" s="141"/>
      <c r="C129" s="172" t="s">
        <v>82</v>
      </c>
      <c r="D129" s="172" t="s">
        <v>274</v>
      </c>
      <c r="E129" s="173" t="s">
        <v>4198</v>
      </c>
      <c r="F129" s="174" t="s">
        <v>4199</v>
      </c>
      <c r="G129" s="175" t="s">
        <v>302</v>
      </c>
      <c r="H129" s="176">
        <v>1</v>
      </c>
      <c r="I129" s="177"/>
      <c r="J129" s="176">
        <f t="shared" ref="J129:J134" si="5">ROUND(I129*H129,2)</f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ref="P129:P134" si="6">O129*H129</f>
        <v>0</v>
      </c>
      <c r="Q129" s="181">
        <v>0</v>
      </c>
      <c r="R129" s="181">
        <f t="shared" ref="R129:R134" si="7">Q129*H129</f>
        <v>0</v>
      </c>
      <c r="S129" s="181">
        <v>0</v>
      </c>
      <c r="T129" s="182">
        <f t="shared" ref="T129:T134" si="8"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 t="shared" ref="BE129:BE134" si="9">IF(N129="základná",J129,0)</f>
        <v>0</v>
      </c>
      <c r="BF129" s="105">
        <f t="shared" ref="BF129:BF134" si="10">IF(N129="znížená",J129,0)</f>
        <v>0</v>
      </c>
      <c r="BG129" s="105">
        <f t="shared" ref="BG129:BG134" si="11">IF(N129="zákl. prenesená",J129,0)</f>
        <v>0</v>
      </c>
      <c r="BH129" s="105">
        <f t="shared" ref="BH129:BH134" si="12">IF(N129="zníž. prenesená",J129,0)</f>
        <v>0</v>
      </c>
      <c r="BI129" s="105">
        <f t="shared" ref="BI129:BI134" si="13">IF(N129="nulová",J129,0)</f>
        <v>0</v>
      </c>
      <c r="BJ129" s="18" t="s">
        <v>88</v>
      </c>
      <c r="BK129" s="105">
        <f t="shared" ref="BK129:BK134" si="14">ROUND(I129*H129,2)</f>
        <v>0</v>
      </c>
      <c r="BL129" s="18" t="s">
        <v>278</v>
      </c>
      <c r="BM129" s="183" t="s">
        <v>278</v>
      </c>
    </row>
    <row r="130" spans="1:65" s="2" customFormat="1" ht="16.5" customHeight="1" x14ac:dyDescent="0.15">
      <c r="A130" s="35"/>
      <c r="B130" s="141"/>
      <c r="C130" s="172" t="s">
        <v>88</v>
      </c>
      <c r="D130" s="172" t="s">
        <v>274</v>
      </c>
      <c r="E130" s="173" t="s">
        <v>4200</v>
      </c>
      <c r="F130" s="174" t="s">
        <v>4201</v>
      </c>
      <c r="G130" s="175" t="s">
        <v>302</v>
      </c>
      <c r="H130" s="176">
        <v>1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304</v>
      </c>
    </row>
    <row r="131" spans="1:65" s="2" customFormat="1" ht="16.5" customHeight="1" x14ac:dyDescent="0.15">
      <c r="A131" s="35"/>
      <c r="B131" s="141"/>
      <c r="C131" s="172" t="s">
        <v>286</v>
      </c>
      <c r="D131" s="172" t="s">
        <v>274</v>
      </c>
      <c r="E131" s="173" t="s">
        <v>4202</v>
      </c>
      <c r="F131" s="174" t="s">
        <v>4203</v>
      </c>
      <c r="G131" s="175" t="s">
        <v>2862</v>
      </c>
      <c r="H131" s="176">
        <v>1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316</v>
      </c>
    </row>
    <row r="132" spans="1:65" s="2" customFormat="1" ht="66.75" customHeight="1" x14ac:dyDescent="0.15">
      <c r="A132" s="35"/>
      <c r="B132" s="141"/>
      <c r="C132" s="172" t="s">
        <v>278</v>
      </c>
      <c r="D132" s="172" t="s">
        <v>274</v>
      </c>
      <c r="E132" s="173" t="s">
        <v>5705</v>
      </c>
      <c r="F132" s="174" t="s">
        <v>4205</v>
      </c>
      <c r="G132" s="175" t="s">
        <v>302</v>
      </c>
      <c r="H132" s="176">
        <v>5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115</v>
      </c>
    </row>
    <row r="133" spans="1:65" s="2" customFormat="1" ht="66.75" customHeight="1" x14ac:dyDescent="0.15">
      <c r="A133" s="35"/>
      <c r="B133" s="141"/>
      <c r="C133" s="172" t="s">
        <v>299</v>
      </c>
      <c r="D133" s="172" t="s">
        <v>274</v>
      </c>
      <c r="E133" s="173" t="s">
        <v>5706</v>
      </c>
      <c r="F133" s="174" t="s">
        <v>4207</v>
      </c>
      <c r="G133" s="175" t="s">
        <v>302</v>
      </c>
      <c r="H133" s="176">
        <v>8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121</v>
      </c>
    </row>
    <row r="134" spans="1:65" s="2" customFormat="1" ht="16.5" customHeight="1" x14ac:dyDescent="0.15">
      <c r="A134" s="35"/>
      <c r="B134" s="141"/>
      <c r="C134" s="172" t="s">
        <v>304</v>
      </c>
      <c r="D134" s="172" t="s">
        <v>274</v>
      </c>
      <c r="E134" s="173" t="s">
        <v>4208</v>
      </c>
      <c r="F134" s="174" t="s">
        <v>4209</v>
      </c>
      <c r="G134" s="175" t="s">
        <v>302</v>
      </c>
      <c r="H134" s="176">
        <v>13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127</v>
      </c>
    </row>
    <row r="135" spans="1:65" s="12" customFormat="1" ht="25.9" customHeight="1" x14ac:dyDescent="0.15">
      <c r="B135" s="159"/>
      <c r="D135" s="160" t="s">
        <v>74</v>
      </c>
      <c r="E135" s="161" t="s">
        <v>2869</v>
      </c>
      <c r="F135" s="161" t="s">
        <v>4039</v>
      </c>
      <c r="I135" s="162"/>
      <c r="J135" s="163">
        <f>BK135</f>
        <v>0</v>
      </c>
      <c r="L135" s="159"/>
      <c r="M135" s="164"/>
      <c r="N135" s="165"/>
      <c r="O135" s="165"/>
      <c r="P135" s="166">
        <f>SUM(P136:P150)</f>
        <v>0</v>
      </c>
      <c r="Q135" s="165"/>
      <c r="R135" s="166">
        <f>SUM(R136:R150)</f>
        <v>0</v>
      </c>
      <c r="S135" s="165"/>
      <c r="T135" s="167">
        <f>SUM(T136:T150)</f>
        <v>0</v>
      </c>
      <c r="AR135" s="160" t="s">
        <v>82</v>
      </c>
      <c r="AT135" s="168" t="s">
        <v>74</v>
      </c>
      <c r="AU135" s="168" t="s">
        <v>75</v>
      </c>
      <c r="AY135" s="160" t="s">
        <v>271</v>
      </c>
      <c r="BK135" s="169">
        <f>SUM(BK136:BK150)</f>
        <v>0</v>
      </c>
    </row>
    <row r="136" spans="1:65" s="2" customFormat="1" ht="16.5" customHeight="1" x14ac:dyDescent="0.15">
      <c r="A136" s="35"/>
      <c r="B136" s="141"/>
      <c r="C136" s="172" t="s">
        <v>310</v>
      </c>
      <c r="D136" s="172" t="s">
        <v>274</v>
      </c>
      <c r="E136" s="173" t="s">
        <v>4076</v>
      </c>
      <c r="F136" s="174" t="s">
        <v>4041</v>
      </c>
      <c r="G136" s="175" t="s">
        <v>2862</v>
      </c>
      <c r="H136" s="176">
        <v>1</v>
      </c>
      <c r="I136" s="177"/>
      <c r="J136" s="176">
        <f t="shared" ref="J136:J150" si="15"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ref="P136:P150" si="16">O136*H136</f>
        <v>0</v>
      </c>
      <c r="Q136" s="181">
        <v>0</v>
      </c>
      <c r="R136" s="181">
        <f t="shared" ref="R136:R150" si="17">Q136*H136</f>
        <v>0</v>
      </c>
      <c r="S136" s="181">
        <v>0</v>
      </c>
      <c r="T136" s="182">
        <f t="shared" ref="T136:T150" si="1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ref="BE136:BE150" si="19">IF(N136="základná",J136,0)</f>
        <v>0</v>
      </c>
      <c r="BF136" s="105">
        <f t="shared" ref="BF136:BF150" si="20">IF(N136="znížená",J136,0)</f>
        <v>0</v>
      </c>
      <c r="BG136" s="105">
        <f t="shared" ref="BG136:BG150" si="21">IF(N136="zákl. prenesená",J136,0)</f>
        <v>0</v>
      </c>
      <c r="BH136" s="105">
        <f t="shared" ref="BH136:BH150" si="22">IF(N136="zníž. prenesená",J136,0)</f>
        <v>0</v>
      </c>
      <c r="BI136" s="105">
        <f t="shared" ref="BI136:BI150" si="23">IF(N136="nulová",J136,0)</f>
        <v>0</v>
      </c>
      <c r="BJ136" s="18" t="s">
        <v>88</v>
      </c>
      <c r="BK136" s="105">
        <f t="shared" ref="BK136:BK150" si="24">ROUND(I136*H136,2)</f>
        <v>0</v>
      </c>
      <c r="BL136" s="18" t="s">
        <v>278</v>
      </c>
      <c r="BM136" s="183" t="s">
        <v>367</v>
      </c>
    </row>
    <row r="137" spans="1:65" s="2" customFormat="1" ht="33" customHeight="1" x14ac:dyDescent="0.15">
      <c r="A137" s="35"/>
      <c r="B137" s="141"/>
      <c r="C137" s="172" t="s">
        <v>316</v>
      </c>
      <c r="D137" s="172" t="s">
        <v>274</v>
      </c>
      <c r="E137" s="173" t="s">
        <v>4210</v>
      </c>
      <c r="F137" s="174" t="s">
        <v>4043</v>
      </c>
      <c r="G137" s="175" t="s">
        <v>2862</v>
      </c>
      <c r="H137" s="176">
        <v>1</v>
      </c>
      <c r="I137" s="177"/>
      <c r="J137" s="176">
        <f t="shared" si="1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16"/>
        <v>0</v>
      </c>
      <c r="Q137" s="181">
        <v>0</v>
      </c>
      <c r="R137" s="181">
        <f t="shared" si="17"/>
        <v>0</v>
      </c>
      <c r="S137" s="181">
        <v>0</v>
      </c>
      <c r="T137" s="182">
        <f t="shared" si="1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8" t="s">
        <v>88</v>
      </c>
      <c r="BK137" s="105">
        <f t="shared" si="24"/>
        <v>0</v>
      </c>
      <c r="BL137" s="18" t="s">
        <v>278</v>
      </c>
      <c r="BM137" s="183" t="s">
        <v>379</v>
      </c>
    </row>
    <row r="138" spans="1:65" s="2" customFormat="1" ht="16.5" customHeight="1" x14ac:dyDescent="0.15">
      <c r="A138" s="35"/>
      <c r="B138" s="141"/>
      <c r="C138" s="172" t="s">
        <v>272</v>
      </c>
      <c r="D138" s="172" t="s">
        <v>274</v>
      </c>
      <c r="E138" s="173" t="s">
        <v>4211</v>
      </c>
      <c r="F138" s="174" t="s">
        <v>4045</v>
      </c>
      <c r="G138" s="175" t="s">
        <v>2862</v>
      </c>
      <c r="H138" s="176">
        <v>1</v>
      </c>
      <c r="I138" s="177"/>
      <c r="J138" s="176">
        <f t="shared" si="1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16"/>
        <v>0</v>
      </c>
      <c r="Q138" s="181">
        <v>0</v>
      </c>
      <c r="R138" s="181">
        <f t="shared" si="17"/>
        <v>0</v>
      </c>
      <c r="S138" s="181">
        <v>0</v>
      </c>
      <c r="T138" s="182">
        <f t="shared" si="1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8" t="s">
        <v>88</v>
      </c>
      <c r="BK138" s="105">
        <f t="shared" si="24"/>
        <v>0</v>
      </c>
      <c r="BL138" s="18" t="s">
        <v>278</v>
      </c>
      <c r="BM138" s="183" t="s">
        <v>7</v>
      </c>
    </row>
    <row r="139" spans="1:65" s="2" customFormat="1" ht="16.5" customHeight="1" x14ac:dyDescent="0.15">
      <c r="A139" s="35"/>
      <c r="B139" s="141"/>
      <c r="C139" s="172" t="s">
        <v>115</v>
      </c>
      <c r="D139" s="172" t="s">
        <v>274</v>
      </c>
      <c r="E139" s="173" t="s">
        <v>4212</v>
      </c>
      <c r="F139" s="174" t="s">
        <v>4213</v>
      </c>
      <c r="G139" s="175" t="s">
        <v>302</v>
      </c>
      <c r="H139" s="176">
        <v>1</v>
      </c>
      <c r="I139" s="177"/>
      <c r="J139" s="176">
        <f t="shared" si="1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16"/>
        <v>0</v>
      </c>
      <c r="Q139" s="181">
        <v>0</v>
      </c>
      <c r="R139" s="181">
        <f t="shared" si="17"/>
        <v>0</v>
      </c>
      <c r="S139" s="181">
        <v>0</v>
      </c>
      <c r="T139" s="182">
        <f t="shared" si="1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19"/>
        <v>0</v>
      </c>
      <c r="BF139" s="105">
        <f t="shared" si="20"/>
        <v>0</v>
      </c>
      <c r="BG139" s="105">
        <f t="shared" si="21"/>
        <v>0</v>
      </c>
      <c r="BH139" s="105">
        <f t="shared" si="22"/>
        <v>0</v>
      </c>
      <c r="BI139" s="105">
        <f t="shared" si="23"/>
        <v>0</v>
      </c>
      <c r="BJ139" s="18" t="s">
        <v>88</v>
      </c>
      <c r="BK139" s="105">
        <f t="shared" si="24"/>
        <v>0</v>
      </c>
      <c r="BL139" s="18" t="s">
        <v>278</v>
      </c>
      <c r="BM139" s="183" t="s">
        <v>414</v>
      </c>
    </row>
    <row r="140" spans="1:65" s="2" customFormat="1" ht="16.5" customHeight="1" x14ac:dyDescent="0.15">
      <c r="A140" s="35"/>
      <c r="B140" s="141"/>
      <c r="C140" s="172" t="s">
        <v>118</v>
      </c>
      <c r="D140" s="172" t="s">
        <v>274</v>
      </c>
      <c r="E140" s="173" t="s">
        <v>4079</v>
      </c>
      <c r="F140" s="174" t="s">
        <v>4049</v>
      </c>
      <c r="G140" s="175" t="s">
        <v>2862</v>
      </c>
      <c r="H140" s="176">
        <v>1</v>
      </c>
      <c r="I140" s="177"/>
      <c r="J140" s="176">
        <f t="shared" si="1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16"/>
        <v>0</v>
      </c>
      <c r="Q140" s="181">
        <v>0</v>
      </c>
      <c r="R140" s="181">
        <f t="shared" si="17"/>
        <v>0</v>
      </c>
      <c r="S140" s="181">
        <v>0</v>
      </c>
      <c r="T140" s="182">
        <f t="shared" si="1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8" t="s">
        <v>88</v>
      </c>
      <c r="BK140" s="105">
        <f t="shared" si="24"/>
        <v>0</v>
      </c>
      <c r="BL140" s="18" t="s">
        <v>278</v>
      </c>
      <c r="BM140" s="183" t="s">
        <v>424</v>
      </c>
    </row>
    <row r="141" spans="1:65" s="2" customFormat="1" ht="16.5" customHeight="1" x14ac:dyDescent="0.15">
      <c r="A141" s="35"/>
      <c r="B141" s="141"/>
      <c r="C141" s="172" t="s">
        <v>121</v>
      </c>
      <c r="D141" s="172" t="s">
        <v>274</v>
      </c>
      <c r="E141" s="173" t="s">
        <v>4080</v>
      </c>
      <c r="F141" s="174" t="s">
        <v>4051</v>
      </c>
      <c r="G141" s="175" t="s">
        <v>2862</v>
      </c>
      <c r="H141" s="176">
        <v>1</v>
      </c>
      <c r="I141" s="177"/>
      <c r="J141" s="176">
        <f t="shared" si="1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16"/>
        <v>0</v>
      </c>
      <c r="Q141" s="181">
        <v>0</v>
      </c>
      <c r="R141" s="181">
        <f t="shared" si="17"/>
        <v>0</v>
      </c>
      <c r="S141" s="181">
        <v>0</v>
      </c>
      <c r="T141" s="182">
        <f t="shared" si="1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8" t="s">
        <v>88</v>
      </c>
      <c r="BK141" s="105">
        <f t="shared" si="24"/>
        <v>0</v>
      </c>
      <c r="BL141" s="18" t="s">
        <v>278</v>
      </c>
      <c r="BM141" s="183" t="s">
        <v>433</v>
      </c>
    </row>
    <row r="142" spans="1:65" s="2" customFormat="1" ht="16.5" customHeight="1" x14ac:dyDescent="0.15">
      <c r="A142" s="35"/>
      <c r="B142" s="141"/>
      <c r="C142" s="172" t="s">
        <v>124</v>
      </c>
      <c r="D142" s="172" t="s">
        <v>274</v>
      </c>
      <c r="E142" s="173" t="s">
        <v>4081</v>
      </c>
      <c r="F142" s="174" t="s">
        <v>4082</v>
      </c>
      <c r="G142" s="175" t="s">
        <v>302</v>
      </c>
      <c r="H142" s="176">
        <v>1</v>
      </c>
      <c r="I142" s="177"/>
      <c r="J142" s="176">
        <f t="shared" si="1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16"/>
        <v>0</v>
      </c>
      <c r="Q142" s="181">
        <v>0</v>
      </c>
      <c r="R142" s="181">
        <f t="shared" si="17"/>
        <v>0</v>
      </c>
      <c r="S142" s="181">
        <v>0</v>
      </c>
      <c r="T142" s="182">
        <f t="shared" si="1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8" t="s">
        <v>88</v>
      </c>
      <c r="BK142" s="105">
        <f t="shared" si="24"/>
        <v>0</v>
      </c>
      <c r="BL142" s="18" t="s">
        <v>278</v>
      </c>
      <c r="BM142" s="183" t="s">
        <v>441</v>
      </c>
    </row>
    <row r="143" spans="1:65" s="2" customFormat="1" ht="16.5" customHeight="1" x14ac:dyDescent="0.15">
      <c r="A143" s="35"/>
      <c r="B143" s="141"/>
      <c r="C143" s="172" t="s">
        <v>127</v>
      </c>
      <c r="D143" s="172" t="s">
        <v>274</v>
      </c>
      <c r="E143" s="173" t="s">
        <v>4083</v>
      </c>
      <c r="F143" s="174" t="s">
        <v>4053</v>
      </c>
      <c r="G143" s="175" t="s">
        <v>2862</v>
      </c>
      <c r="H143" s="176">
        <v>1</v>
      </c>
      <c r="I143" s="177"/>
      <c r="J143" s="176">
        <f t="shared" si="1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16"/>
        <v>0</v>
      </c>
      <c r="Q143" s="181">
        <v>0</v>
      </c>
      <c r="R143" s="181">
        <f t="shared" si="17"/>
        <v>0</v>
      </c>
      <c r="S143" s="181">
        <v>0</v>
      </c>
      <c r="T143" s="182">
        <f t="shared" si="1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8" t="s">
        <v>88</v>
      </c>
      <c r="BK143" s="105">
        <f t="shared" si="24"/>
        <v>0</v>
      </c>
      <c r="BL143" s="18" t="s">
        <v>278</v>
      </c>
      <c r="BM143" s="183" t="s">
        <v>465</v>
      </c>
    </row>
    <row r="144" spans="1:65" s="2" customFormat="1" ht="16.5" customHeight="1" x14ac:dyDescent="0.15">
      <c r="A144" s="35"/>
      <c r="B144" s="141"/>
      <c r="C144" s="172" t="s">
        <v>154</v>
      </c>
      <c r="D144" s="172" t="s">
        <v>274</v>
      </c>
      <c r="E144" s="173" t="s">
        <v>4084</v>
      </c>
      <c r="F144" s="174" t="s">
        <v>4085</v>
      </c>
      <c r="G144" s="175" t="s">
        <v>2862</v>
      </c>
      <c r="H144" s="176">
        <v>1</v>
      </c>
      <c r="I144" s="177"/>
      <c r="J144" s="176">
        <f t="shared" si="1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16"/>
        <v>0</v>
      </c>
      <c r="Q144" s="181">
        <v>0</v>
      </c>
      <c r="R144" s="181">
        <f t="shared" si="17"/>
        <v>0</v>
      </c>
      <c r="S144" s="181">
        <v>0</v>
      </c>
      <c r="T144" s="182">
        <f t="shared" si="1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8" t="s">
        <v>88</v>
      </c>
      <c r="BK144" s="105">
        <f t="shared" si="24"/>
        <v>0</v>
      </c>
      <c r="BL144" s="18" t="s">
        <v>278</v>
      </c>
      <c r="BM144" s="183" t="s">
        <v>478</v>
      </c>
    </row>
    <row r="145" spans="1:65" s="2" customFormat="1" ht="16.5" customHeight="1" x14ac:dyDescent="0.15">
      <c r="A145" s="35"/>
      <c r="B145" s="141"/>
      <c r="C145" s="172" t="s">
        <v>367</v>
      </c>
      <c r="D145" s="172" t="s">
        <v>274</v>
      </c>
      <c r="E145" s="173" t="s">
        <v>4086</v>
      </c>
      <c r="F145" s="174" t="s">
        <v>4055</v>
      </c>
      <c r="G145" s="175" t="s">
        <v>2862</v>
      </c>
      <c r="H145" s="176">
        <v>1</v>
      </c>
      <c r="I145" s="177"/>
      <c r="J145" s="176">
        <f t="shared" si="1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16"/>
        <v>0</v>
      </c>
      <c r="Q145" s="181">
        <v>0</v>
      </c>
      <c r="R145" s="181">
        <f t="shared" si="17"/>
        <v>0</v>
      </c>
      <c r="S145" s="181">
        <v>0</v>
      </c>
      <c r="T145" s="182">
        <f t="shared" si="1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8" t="s">
        <v>88</v>
      </c>
      <c r="BK145" s="105">
        <f t="shared" si="24"/>
        <v>0</v>
      </c>
      <c r="BL145" s="18" t="s">
        <v>278</v>
      </c>
      <c r="BM145" s="183" t="s">
        <v>488</v>
      </c>
    </row>
    <row r="146" spans="1:65" s="2" customFormat="1" ht="16.5" customHeight="1" x14ac:dyDescent="0.15">
      <c r="A146" s="35"/>
      <c r="B146" s="141"/>
      <c r="C146" s="172" t="s">
        <v>374</v>
      </c>
      <c r="D146" s="172" t="s">
        <v>274</v>
      </c>
      <c r="E146" s="173" t="s">
        <v>4087</v>
      </c>
      <c r="F146" s="174" t="s">
        <v>4057</v>
      </c>
      <c r="G146" s="175" t="s">
        <v>2862</v>
      </c>
      <c r="H146" s="176">
        <v>1</v>
      </c>
      <c r="I146" s="177"/>
      <c r="J146" s="176">
        <f t="shared" si="1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16"/>
        <v>0</v>
      </c>
      <c r="Q146" s="181">
        <v>0</v>
      </c>
      <c r="R146" s="181">
        <f t="shared" si="17"/>
        <v>0</v>
      </c>
      <c r="S146" s="181">
        <v>0</v>
      </c>
      <c r="T146" s="182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88</v>
      </c>
      <c r="BK146" s="105">
        <f t="shared" si="24"/>
        <v>0</v>
      </c>
      <c r="BL146" s="18" t="s">
        <v>278</v>
      </c>
      <c r="BM146" s="183" t="s">
        <v>500</v>
      </c>
    </row>
    <row r="147" spans="1:65" s="2" customFormat="1" ht="16.5" customHeight="1" x14ac:dyDescent="0.15">
      <c r="A147" s="35"/>
      <c r="B147" s="141"/>
      <c r="C147" s="172" t="s">
        <v>379</v>
      </c>
      <c r="D147" s="172" t="s">
        <v>274</v>
      </c>
      <c r="E147" s="173" t="s">
        <v>4088</v>
      </c>
      <c r="F147" s="174" t="s">
        <v>4059</v>
      </c>
      <c r="G147" s="175" t="s">
        <v>2862</v>
      </c>
      <c r="H147" s="176">
        <v>1</v>
      </c>
      <c r="I147" s="177"/>
      <c r="J147" s="176">
        <f t="shared" si="1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16"/>
        <v>0</v>
      </c>
      <c r="Q147" s="181">
        <v>0</v>
      </c>
      <c r="R147" s="181">
        <f t="shared" si="17"/>
        <v>0</v>
      </c>
      <c r="S147" s="181">
        <v>0</v>
      </c>
      <c r="T147" s="182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278</v>
      </c>
      <c r="BM147" s="183" t="s">
        <v>514</v>
      </c>
    </row>
    <row r="148" spans="1:65" s="2" customFormat="1" ht="16.5" customHeight="1" x14ac:dyDescent="0.15">
      <c r="A148" s="35"/>
      <c r="B148" s="141"/>
      <c r="C148" s="172" t="s">
        <v>384</v>
      </c>
      <c r="D148" s="172" t="s">
        <v>274</v>
      </c>
      <c r="E148" s="173" t="s">
        <v>4089</v>
      </c>
      <c r="F148" s="174" t="s">
        <v>4061</v>
      </c>
      <c r="G148" s="175" t="s">
        <v>2862</v>
      </c>
      <c r="H148" s="176">
        <v>1</v>
      </c>
      <c r="I148" s="177"/>
      <c r="J148" s="176">
        <f t="shared" si="1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16"/>
        <v>0</v>
      </c>
      <c r="Q148" s="181">
        <v>0</v>
      </c>
      <c r="R148" s="181">
        <f t="shared" si="17"/>
        <v>0</v>
      </c>
      <c r="S148" s="181">
        <v>0</v>
      </c>
      <c r="T148" s="182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278</v>
      </c>
      <c r="BM148" s="183" t="s">
        <v>528</v>
      </c>
    </row>
    <row r="149" spans="1:65" s="2" customFormat="1" ht="16.5" customHeight="1" x14ac:dyDescent="0.15">
      <c r="A149" s="35"/>
      <c r="B149" s="141"/>
      <c r="C149" s="172" t="s">
        <v>7</v>
      </c>
      <c r="D149" s="172" t="s">
        <v>274</v>
      </c>
      <c r="E149" s="173" t="s">
        <v>4090</v>
      </c>
      <c r="F149" s="174" t="s">
        <v>4063</v>
      </c>
      <c r="G149" s="175" t="s">
        <v>2862</v>
      </c>
      <c r="H149" s="176">
        <v>1</v>
      </c>
      <c r="I149" s="177"/>
      <c r="J149" s="176">
        <f t="shared" si="1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16"/>
        <v>0</v>
      </c>
      <c r="Q149" s="181">
        <v>0</v>
      </c>
      <c r="R149" s="181">
        <f t="shared" si="17"/>
        <v>0</v>
      </c>
      <c r="S149" s="181">
        <v>0</v>
      </c>
      <c r="T149" s="182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278</v>
      </c>
      <c r="BM149" s="183" t="s">
        <v>542</v>
      </c>
    </row>
    <row r="150" spans="1:65" s="2" customFormat="1" ht="16.5" customHeight="1" x14ac:dyDescent="0.15">
      <c r="A150" s="35"/>
      <c r="B150" s="141"/>
      <c r="C150" s="172" t="s">
        <v>409</v>
      </c>
      <c r="D150" s="172" t="s">
        <v>274</v>
      </c>
      <c r="E150" s="173" t="s">
        <v>4091</v>
      </c>
      <c r="F150" s="174" t="s">
        <v>4065</v>
      </c>
      <c r="G150" s="175" t="s">
        <v>2862</v>
      </c>
      <c r="H150" s="176">
        <v>1</v>
      </c>
      <c r="I150" s="177"/>
      <c r="J150" s="176">
        <f t="shared" si="15"/>
        <v>0</v>
      </c>
      <c r="K150" s="178"/>
      <c r="L150" s="36"/>
      <c r="M150" s="241" t="s">
        <v>1</v>
      </c>
      <c r="N150" s="242" t="s">
        <v>41</v>
      </c>
      <c r="O150" s="243"/>
      <c r="P150" s="244">
        <f t="shared" si="16"/>
        <v>0</v>
      </c>
      <c r="Q150" s="244">
        <v>0</v>
      </c>
      <c r="R150" s="244">
        <f t="shared" si="17"/>
        <v>0</v>
      </c>
      <c r="S150" s="244">
        <v>0</v>
      </c>
      <c r="T150" s="245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555</v>
      </c>
    </row>
    <row r="151" spans="1:65" s="2" customFormat="1" ht="6.95" customHeight="1" x14ac:dyDescent="0.1">
      <c r="A151" s="35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36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autoFilter ref="C126:K150" xr:uid="{00000000-0009-0000-0000-00001D000000}"/>
  <mergeCells count="13">
    <mergeCell ref="E119:H119"/>
    <mergeCell ref="L2:V2"/>
    <mergeCell ref="E115:H115"/>
    <mergeCell ref="E117:H117"/>
    <mergeCell ref="E85:H85"/>
    <mergeCell ref="E87:H87"/>
    <mergeCell ref="E89:H89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BM474"/>
  <sheetViews>
    <sheetView showGridLines="0" workbookViewId="0">
      <selection activeCell="D244" sqref="D244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158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 x14ac:dyDescent="0.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1">
      <c r="A9" s="35"/>
      <c r="B9" s="36"/>
      <c r="C9" s="35"/>
      <c r="D9" s="35"/>
      <c r="E9" s="321" t="s">
        <v>5707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 x14ac:dyDescent="0.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 x14ac:dyDescent="0.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J113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 x14ac:dyDescent="0.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 x14ac:dyDescent="0.1">
      <c r="A35" s="35"/>
      <c r="B35" s="36"/>
      <c r="C35" s="35"/>
      <c r="D35" s="118" t="s">
        <v>39</v>
      </c>
      <c r="E35" s="28" t="s">
        <v>40</v>
      </c>
      <c r="F35" s="119">
        <f>ROUND((SUM(BE113:BE115) + SUM(BE135:BE473)),  2)</f>
        <v>0</v>
      </c>
      <c r="G35" s="35"/>
      <c r="H35" s="35"/>
      <c r="I35" s="120">
        <v>0.2</v>
      </c>
      <c r="J35" s="119">
        <f>ROUND(((SUM(BE113:BE115) + SUM(BE135:BE473))*I35),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28" t="s">
        <v>41</v>
      </c>
      <c r="F36" s="119">
        <f>ROUND((SUM(BF113:BF115) + SUM(BF135:BF473)),  2)</f>
        <v>0</v>
      </c>
      <c r="G36" s="35"/>
      <c r="H36" s="35"/>
      <c r="I36" s="120">
        <v>0.2</v>
      </c>
      <c r="J36" s="119">
        <f>ROUND(((SUM(BF113:BF115) + SUM(BF135:BF473))*I36),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1">
      <c r="A37" s="35"/>
      <c r="B37" s="36"/>
      <c r="C37" s="35"/>
      <c r="D37" s="35"/>
      <c r="E37" s="28" t="s">
        <v>42</v>
      </c>
      <c r="F37" s="119">
        <f>ROUND((SUM(BG113:BG115) + SUM(BG135:BG473)),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 x14ac:dyDescent="0.1">
      <c r="A38" s="35"/>
      <c r="B38" s="36"/>
      <c r="C38" s="35"/>
      <c r="D38" s="35"/>
      <c r="E38" s="28" t="s">
        <v>43</v>
      </c>
      <c r="F38" s="119">
        <f>ROUND((SUM(BH113:BH115) + SUM(BH135:BH473)),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44</v>
      </c>
      <c r="F39" s="119">
        <f>ROUND((SUM(BI113:BI115) + SUM(BI135:BI473)),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 x14ac:dyDescent="0.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 x14ac:dyDescent="0.1">
      <c r="B43" s="21"/>
      <c r="L43" s="21"/>
    </row>
    <row r="44" spans="1:31" s="1" customFormat="1" ht="14.45" customHeight="1" x14ac:dyDescent="0.1">
      <c r="B44" s="21"/>
      <c r="L44" s="21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1">
      <c r="A87" s="35"/>
      <c r="B87" s="36"/>
      <c r="C87" s="35"/>
      <c r="D87" s="35"/>
      <c r="E87" s="321" t="str">
        <f>E9</f>
        <v>SO 03 - Vonkajšie prarkovisko a spevnené plochy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 x14ac:dyDescent="0.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 x14ac:dyDescent="0.15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 x14ac:dyDescent="0.15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 x14ac:dyDescent="0.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J135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31" s="9" customFormat="1" ht="24.95" customHeight="1" x14ac:dyDescent="0.1">
      <c r="B97" s="131"/>
      <c r="D97" s="132" t="s">
        <v>244</v>
      </c>
      <c r="E97" s="133"/>
      <c r="F97" s="133"/>
      <c r="G97" s="133"/>
      <c r="H97" s="133"/>
      <c r="I97" s="133"/>
      <c r="J97" s="134">
        <f>J136</f>
        <v>0</v>
      </c>
      <c r="L97" s="131"/>
    </row>
    <row r="98" spans="1:31" s="10" customFormat="1" ht="19.899999999999999" customHeight="1" x14ac:dyDescent="0.1">
      <c r="B98" s="135"/>
      <c r="D98" s="136" t="s">
        <v>573</v>
      </c>
      <c r="E98" s="137"/>
      <c r="F98" s="137"/>
      <c r="G98" s="137"/>
      <c r="H98" s="137"/>
      <c r="I98" s="137"/>
      <c r="J98" s="138">
        <f>J137</f>
        <v>0</v>
      </c>
      <c r="L98" s="135"/>
    </row>
    <row r="99" spans="1:31" s="10" customFormat="1" ht="19.899999999999999" customHeight="1" x14ac:dyDescent="0.1">
      <c r="B99" s="135"/>
      <c r="D99" s="136" t="s">
        <v>873</v>
      </c>
      <c r="E99" s="137"/>
      <c r="F99" s="137"/>
      <c r="G99" s="137"/>
      <c r="H99" s="137"/>
      <c r="I99" s="137"/>
      <c r="J99" s="138">
        <f>J243</f>
        <v>0</v>
      </c>
      <c r="L99" s="135"/>
    </row>
    <row r="100" spans="1:31" s="10" customFormat="1" ht="19.899999999999999" customHeight="1" x14ac:dyDescent="0.1">
      <c r="B100" s="135"/>
      <c r="D100" s="136" t="s">
        <v>874</v>
      </c>
      <c r="E100" s="137"/>
      <c r="F100" s="137"/>
      <c r="G100" s="137"/>
      <c r="H100" s="137"/>
      <c r="I100" s="137"/>
      <c r="J100" s="138">
        <f>J268</f>
        <v>0</v>
      </c>
      <c r="L100" s="135"/>
    </row>
    <row r="101" spans="1:31" s="10" customFormat="1" ht="19.899999999999999" customHeight="1" x14ac:dyDescent="0.1">
      <c r="B101" s="135"/>
      <c r="D101" s="136" t="s">
        <v>875</v>
      </c>
      <c r="E101" s="137"/>
      <c r="F101" s="137"/>
      <c r="G101" s="137"/>
      <c r="H101" s="137"/>
      <c r="I101" s="137"/>
      <c r="J101" s="138">
        <f>J279</f>
        <v>0</v>
      </c>
      <c r="L101" s="135"/>
    </row>
    <row r="102" spans="1:31" s="10" customFormat="1" ht="19.899999999999999" customHeight="1" x14ac:dyDescent="0.1">
      <c r="B102" s="135"/>
      <c r="D102" s="136" t="s">
        <v>876</v>
      </c>
      <c r="E102" s="137"/>
      <c r="F102" s="137"/>
      <c r="G102" s="137"/>
      <c r="H102" s="137"/>
      <c r="I102" s="137"/>
      <c r="J102" s="138">
        <f>J287</f>
        <v>0</v>
      </c>
      <c r="L102" s="135"/>
    </row>
    <row r="103" spans="1:31" s="10" customFormat="1" ht="19.899999999999999" customHeight="1" x14ac:dyDescent="0.1">
      <c r="B103" s="135"/>
      <c r="D103" s="136" t="s">
        <v>5708</v>
      </c>
      <c r="E103" s="137"/>
      <c r="F103" s="137"/>
      <c r="G103" s="137"/>
      <c r="H103" s="137"/>
      <c r="I103" s="137"/>
      <c r="J103" s="138">
        <f>J336</f>
        <v>0</v>
      </c>
      <c r="L103" s="135"/>
    </row>
    <row r="104" spans="1:31" s="10" customFormat="1" ht="19.899999999999999" customHeight="1" x14ac:dyDescent="0.1">
      <c r="B104" s="135"/>
      <c r="D104" s="136" t="s">
        <v>245</v>
      </c>
      <c r="E104" s="137"/>
      <c r="F104" s="137"/>
      <c r="G104" s="137"/>
      <c r="H104" s="137"/>
      <c r="I104" s="137"/>
      <c r="J104" s="138">
        <f>J344</f>
        <v>0</v>
      </c>
      <c r="L104" s="135"/>
    </row>
    <row r="105" spans="1:31" s="10" customFormat="1" ht="19.899999999999999" customHeight="1" x14ac:dyDescent="0.1">
      <c r="B105" s="135"/>
      <c r="D105" s="136" t="s">
        <v>246</v>
      </c>
      <c r="E105" s="137"/>
      <c r="F105" s="137"/>
      <c r="G105" s="137"/>
      <c r="H105" s="137"/>
      <c r="I105" s="137"/>
      <c r="J105" s="138">
        <f>J442</f>
        <v>0</v>
      </c>
      <c r="L105" s="135"/>
    </row>
    <row r="106" spans="1:31" s="9" customFormat="1" ht="24.95" customHeight="1" x14ac:dyDescent="0.1">
      <c r="B106" s="131"/>
      <c r="D106" s="132" t="s">
        <v>247</v>
      </c>
      <c r="E106" s="133"/>
      <c r="F106" s="133"/>
      <c r="G106" s="133"/>
      <c r="H106" s="133"/>
      <c r="I106" s="133"/>
      <c r="J106" s="134">
        <f>J449</f>
        <v>0</v>
      </c>
      <c r="L106" s="131"/>
    </row>
    <row r="107" spans="1:31" s="10" customFormat="1" ht="19.899999999999999" customHeight="1" x14ac:dyDescent="0.1">
      <c r="B107" s="135"/>
      <c r="D107" s="136" t="s">
        <v>878</v>
      </c>
      <c r="E107" s="137"/>
      <c r="F107" s="137"/>
      <c r="G107" s="137"/>
      <c r="H107" s="137"/>
      <c r="I107" s="137"/>
      <c r="J107" s="138">
        <f>J450</f>
        <v>0</v>
      </c>
      <c r="L107" s="135"/>
    </row>
    <row r="108" spans="1:31" s="10" customFormat="1" ht="19.899999999999999" customHeight="1" x14ac:dyDescent="0.1">
      <c r="B108" s="135"/>
      <c r="D108" s="136" t="s">
        <v>885</v>
      </c>
      <c r="E108" s="137"/>
      <c r="F108" s="137"/>
      <c r="G108" s="137"/>
      <c r="H108" s="137"/>
      <c r="I108" s="137"/>
      <c r="J108" s="138">
        <f>J464</f>
        <v>0</v>
      </c>
      <c r="L108" s="135"/>
    </row>
    <row r="109" spans="1:31" s="9" customFormat="1" ht="24.95" customHeight="1" x14ac:dyDescent="0.1">
      <c r="B109" s="131"/>
      <c r="D109" s="132" t="s">
        <v>888</v>
      </c>
      <c r="E109" s="133"/>
      <c r="F109" s="133"/>
      <c r="G109" s="133"/>
      <c r="H109" s="133"/>
      <c r="I109" s="133"/>
      <c r="J109" s="134">
        <f>J471</f>
        <v>0</v>
      </c>
      <c r="L109" s="131"/>
    </row>
    <row r="110" spans="1:31" s="10" customFormat="1" ht="19.899999999999999" customHeight="1" x14ac:dyDescent="0.1">
      <c r="B110" s="135"/>
      <c r="D110" s="136" t="s">
        <v>889</v>
      </c>
      <c r="E110" s="137"/>
      <c r="F110" s="137"/>
      <c r="G110" s="137"/>
      <c r="H110" s="137"/>
      <c r="I110" s="137"/>
      <c r="J110" s="138">
        <f>J472</f>
        <v>0</v>
      </c>
      <c r="L110" s="135"/>
    </row>
    <row r="111" spans="1:31" s="2" customFormat="1" ht="21.75" customHeight="1" x14ac:dyDescent="0.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 x14ac:dyDescent="0.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9.25" customHeight="1" x14ac:dyDescent="0.1">
      <c r="A113" s="35"/>
      <c r="B113" s="36"/>
      <c r="C113" s="130" t="s">
        <v>254</v>
      </c>
      <c r="D113" s="35"/>
      <c r="E113" s="35"/>
      <c r="F113" s="35"/>
      <c r="G113" s="35"/>
      <c r="H113" s="35"/>
      <c r="I113" s="35"/>
      <c r="J113" s="139">
        <f>ROUND(J114,2)</f>
        <v>0</v>
      </c>
      <c r="K113" s="35"/>
      <c r="L113" s="45"/>
      <c r="N113" s="140" t="s">
        <v>39</v>
      </c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8" customHeight="1" x14ac:dyDescent="0.1">
      <c r="A114" s="35"/>
      <c r="B114" s="141"/>
      <c r="C114" s="142"/>
      <c r="D114" s="338" t="s">
        <v>255</v>
      </c>
      <c r="E114" s="342"/>
      <c r="F114" s="342"/>
      <c r="G114" s="142"/>
      <c r="H114" s="142"/>
      <c r="I114" s="142"/>
      <c r="J114" s="102">
        <v>0</v>
      </c>
      <c r="K114" s="142"/>
      <c r="L114" s="143"/>
      <c r="M114" s="144"/>
      <c r="N114" s="145" t="s">
        <v>41</v>
      </c>
      <c r="O114" s="144"/>
      <c r="P114" s="144"/>
      <c r="Q114" s="144"/>
      <c r="R114" s="144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4"/>
      <c r="AX114" s="144"/>
      <c r="AY114" s="146" t="s">
        <v>256</v>
      </c>
      <c r="AZ114" s="144"/>
      <c r="BA114" s="144"/>
      <c r="BB114" s="144"/>
      <c r="BC114" s="144"/>
      <c r="BD114" s="144"/>
      <c r="BE114" s="147">
        <f t="shared" ref="BE114" si="0">IF(N114="základná",J114,0)</f>
        <v>0</v>
      </c>
      <c r="BF114" s="147">
        <f t="shared" ref="BF114" si="1">IF(N114="znížená",J114,0)</f>
        <v>0</v>
      </c>
      <c r="BG114" s="147">
        <f t="shared" ref="BG114" si="2">IF(N114="zákl. prenesená",J114,0)</f>
        <v>0</v>
      </c>
      <c r="BH114" s="147">
        <f t="shared" ref="BH114" si="3">IF(N114="zníž. prenesená",J114,0)</f>
        <v>0</v>
      </c>
      <c r="BI114" s="147">
        <f t="shared" ref="BI114" si="4">IF(N114="nulová",J114,0)</f>
        <v>0</v>
      </c>
      <c r="BJ114" s="146" t="s">
        <v>88</v>
      </c>
      <c r="BK114" s="144"/>
      <c r="BL114" s="144"/>
      <c r="BM114" s="144"/>
    </row>
    <row r="115" spans="1:65" s="2" customFormat="1" x14ac:dyDescent="0.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29.25" customHeight="1" x14ac:dyDescent="0.1">
      <c r="A116" s="35"/>
      <c r="B116" s="36"/>
      <c r="C116" s="109" t="s">
        <v>213</v>
      </c>
      <c r="D116" s="110"/>
      <c r="E116" s="110"/>
      <c r="F116" s="110"/>
      <c r="G116" s="110"/>
      <c r="H116" s="110"/>
      <c r="I116" s="110"/>
      <c r="J116" s="111">
        <f>ROUND(J96+J113,2)</f>
        <v>0</v>
      </c>
      <c r="K116" s="110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 x14ac:dyDescent="0.1">
      <c r="A117" s="35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pans="1:65" s="2" customFormat="1" ht="6.95" customHeight="1" x14ac:dyDescent="0.1">
      <c r="A121" s="35"/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24.95" customHeight="1" x14ac:dyDescent="0.1">
      <c r="A122" s="35"/>
      <c r="B122" s="36"/>
      <c r="C122" s="22" t="s">
        <v>257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6.9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2" customHeight="1" x14ac:dyDescent="0.1">
      <c r="A124" s="35"/>
      <c r="B124" s="36"/>
      <c r="C124" s="28" t="s">
        <v>14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6.5" customHeight="1" x14ac:dyDescent="0.1">
      <c r="A125" s="35"/>
      <c r="B125" s="36"/>
      <c r="C125" s="35"/>
      <c r="D125" s="35"/>
      <c r="E125" s="340" t="str">
        <f>E7</f>
        <v>Kreatívne cenrum Nitra - Martinský vrch</v>
      </c>
      <c r="F125" s="341"/>
      <c r="G125" s="341"/>
      <c r="H125" s="341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 x14ac:dyDescent="0.1">
      <c r="A126" s="35"/>
      <c r="B126" s="36"/>
      <c r="C126" s="28" t="s">
        <v>228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 x14ac:dyDescent="0.1">
      <c r="A127" s="35"/>
      <c r="B127" s="36"/>
      <c r="C127" s="35"/>
      <c r="D127" s="35"/>
      <c r="E127" s="321" t="str">
        <f>E9</f>
        <v>SO 03 - Vonkajšie prarkovisko a spevnené plochy</v>
      </c>
      <c r="F127" s="339"/>
      <c r="G127" s="339"/>
      <c r="H127" s="33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 x14ac:dyDescent="0.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 x14ac:dyDescent="0.1">
      <c r="A129" s="35"/>
      <c r="B129" s="36"/>
      <c r="C129" s="28" t="s">
        <v>18</v>
      </c>
      <c r="D129" s="35"/>
      <c r="E129" s="35"/>
      <c r="F129" s="26" t="str">
        <f>F12</f>
        <v>Nitra</v>
      </c>
      <c r="G129" s="35"/>
      <c r="H129" s="35"/>
      <c r="I129" s="28" t="s">
        <v>20</v>
      </c>
      <c r="J129" s="58" t="str">
        <f>IF(J12="","",J12)</f>
        <v>26. 8. 2020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 x14ac:dyDescent="0.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 x14ac:dyDescent="0.15">
      <c r="A131" s="35"/>
      <c r="B131" s="36"/>
      <c r="C131" s="28" t="s">
        <v>22</v>
      </c>
      <c r="D131" s="35"/>
      <c r="E131" s="35"/>
      <c r="F131" s="26" t="str">
        <f>E15</f>
        <v>Mesto Nitra, Štefánikova tr. 60, 949 01 Nitra</v>
      </c>
      <c r="G131" s="35"/>
      <c r="H131" s="35"/>
      <c r="I131" s="28" t="s">
        <v>28</v>
      </c>
      <c r="J131" s="31" t="str">
        <f>E21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 x14ac:dyDescent="0.15">
      <c r="A132" s="35"/>
      <c r="B132" s="36"/>
      <c r="C132" s="28" t="s">
        <v>26</v>
      </c>
      <c r="D132" s="35"/>
      <c r="E132" s="35"/>
      <c r="F132" s="26" t="str">
        <f>IF(E18="","",E18)</f>
        <v>Vyplň údaj</v>
      </c>
      <c r="G132" s="35"/>
      <c r="H132" s="35"/>
      <c r="I132" s="28" t="s">
        <v>30</v>
      </c>
      <c r="J132" s="31" t="str">
        <f>E24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 x14ac:dyDescent="0.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 x14ac:dyDescent="0.15">
      <c r="A134" s="148"/>
      <c r="B134" s="149"/>
      <c r="C134" s="150" t="s">
        <v>258</v>
      </c>
      <c r="D134" s="151" t="s">
        <v>60</v>
      </c>
      <c r="E134" s="151" t="s">
        <v>56</v>
      </c>
      <c r="F134" s="151" t="s">
        <v>57</v>
      </c>
      <c r="G134" s="151" t="s">
        <v>259</v>
      </c>
      <c r="H134" s="151" t="s">
        <v>260</v>
      </c>
      <c r="I134" s="151" t="s">
        <v>261</v>
      </c>
      <c r="J134" s="152" t="s">
        <v>241</v>
      </c>
      <c r="K134" s="153" t="s">
        <v>262</v>
      </c>
      <c r="L134" s="154"/>
      <c r="M134" s="65" t="s">
        <v>1</v>
      </c>
      <c r="N134" s="66" t="s">
        <v>39</v>
      </c>
      <c r="O134" s="66" t="s">
        <v>263</v>
      </c>
      <c r="P134" s="66" t="s">
        <v>264</v>
      </c>
      <c r="Q134" s="66" t="s">
        <v>265</v>
      </c>
      <c r="R134" s="66" t="s">
        <v>266</v>
      </c>
      <c r="S134" s="66" t="s">
        <v>267</v>
      </c>
      <c r="T134" s="67" t="s">
        <v>268</v>
      </c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</row>
    <row r="135" spans="1:65" s="2" customFormat="1" ht="22.9" customHeight="1" x14ac:dyDescent="0.15">
      <c r="A135" s="35"/>
      <c r="B135" s="36"/>
      <c r="C135" s="72" t="s">
        <v>238</v>
      </c>
      <c r="D135" s="35"/>
      <c r="E135" s="35"/>
      <c r="F135" s="35"/>
      <c r="G135" s="35"/>
      <c r="H135" s="35"/>
      <c r="I135" s="35"/>
      <c r="J135" s="155">
        <f>BK135</f>
        <v>0</v>
      </c>
      <c r="K135" s="35"/>
      <c r="L135" s="36"/>
      <c r="M135" s="68"/>
      <c r="N135" s="59"/>
      <c r="O135" s="69"/>
      <c r="P135" s="156">
        <f>P136+P449+P471</f>
        <v>0</v>
      </c>
      <c r="Q135" s="69"/>
      <c r="R135" s="156">
        <f>R136+R449+R471</f>
        <v>0</v>
      </c>
      <c r="S135" s="69"/>
      <c r="T135" s="157">
        <f>T136+T449+T471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74</v>
      </c>
      <c r="AU135" s="18" t="s">
        <v>243</v>
      </c>
      <c r="BK135" s="158">
        <f>BK136+BK449+BK471</f>
        <v>0</v>
      </c>
    </row>
    <row r="136" spans="1:65" s="12" customFormat="1" ht="25.9" customHeight="1" x14ac:dyDescent="0.15">
      <c r="B136" s="159"/>
      <c r="D136" s="160" t="s">
        <v>74</v>
      </c>
      <c r="E136" s="161" t="s">
        <v>269</v>
      </c>
      <c r="F136" s="161" t="s">
        <v>270</v>
      </c>
      <c r="I136" s="162"/>
      <c r="J136" s="163">
        <f>BK136</f>
        <v>0</v>
      </c>
      <c r="L136" s="159"/>
      <c r="M136" s="164"/>
      <c r="N136" s="165"/>
      <c r="O136" s="165"/>
      <c r="P136" s="166">
        <f>P137+P243+P268+P279+P287+P336+P344+P442</f>
        <v>0</v>
      </c>
      <c r="Q136" s="165"/>
      <c r="R136" s="166">
        <f>R137+R243+R268+R279+R287+R336+R344+R442</f>
        <v>0</v>
      </c>
      <c r="S136" s="165"/>
      <c r="T136" s="167">
        <f>T137+T243+T268+T279+T287+T336+T344+T442</f>
        <v>0</v>
      </c>
      <c r="AR136" s="160" t="s">
        <v>82</v>
      </c>
      <c r="AT136" s="168" t="s">
        <v>74</v>
      </c>
      <c r="AU136" s="168" t="s">
        <v>75</v>
      </c>
      <c r="AY136" s="160" t="s">
        <v>271</v>
      </c>
      <c r="BK136" s="169">
        <f>BK137+BK243+BK268+BK279+BK287+BK336+BK344+BK442</f>
        <v>0</v>
      </c>
    </row>
    <row r="137" spans="1:65" s="12" customFormat="1" ht="22.9" customHeight="1" x14ac:dyDescent="0.15">
      <c r="B137" s="159"/>
      <c r="D137" s="160" t="s">
        <v>74</v>
      </c>
      <c r="E137" s="170" t="s">
        <v>82</v>
      </c>
      <c r="F137" s="170" t="s">
        <v>575</v>
      </c>
      <c r="I137" s="162"/>
      <c r="J137" s="171">
        <f>BK137</f>
        <v>0</v>
      </c>
      <c r="L137" s="159"/>
      <c r="M137" s="164"/>
      <c r="N137" s="165"/>
      <c r="O137" s="165"/>
      <c r="P137" s="166">
        <f>SUM(P138:P242)</f>
        <v>0</v>
      </c>
      <c r="Q137" s="165"/>
      <c r="R137" s="166">
        <f>SUM(R138:R242)</f>
        <v>0</v>
      </c>
      <c r="S137" s="165"/>
      <c r="T137" s="167">
        <f>SUM(T138:T242)</f>
        <v>0</v>
      </c>
      <c r="AR137" s="160" t="s">
        <v>82</v>
      </c>
      <c r="AT137" s="168" t="s">
        <v>74</v>
      </c>
      <c r="AU137" s="168" t="s">
        <v>82</v>
      </c>
      <c r="AY137" s="160" t="s">
        <v>271</v>
      </c>
      <c r="BK137" s="169">
        <f>SUM(BK138:BK242)</f>
        <v>0</v>
      </c>
    </row>
    <row r="138" spans="1:65" s="2" customFormat="1" ht="33" customHeight="1" x14ac:dyDescent="0.15">
      <c r="A138" s="35"/>
      <c r="B138" s="141"/>
      <c r="C138" s="172" t="s">
        <v>82</v>
      </c>
      <c r="D138" s="172" t="s">
        <v>274</v>
      </c>
      <c r="E138" s="173" t="s">
        <v>5709</v>
      </c>
      <c r="F138" s="174" t="s">
        <v>5710</v>
      </c>
      <c r="G138" s="175" t="s">
        <v>277</v>
      </c>
      <c r="H138" s="176">
        <v>421.6</v>
      </c>
      <c r="I138" s="177"/>
      <c r="J138" s="176">
        <f>ROUND(I138*H138,2)</f>
        <v>0</v>
      </c>
      <c r="K138" s="178"/>
      <c r="L138" s="36"/>
      <c r="M138" s="179" t="s">
        <v>1</v>
      </c>
      <c r="N138" s="180" t="s">
        <v>41</v>
      </c>
      <c r="O138" s="61"/>
      <c r="P138" s="181">
        <f>O138*H138</f>
        <v>0</v>
      </c>
      <c r="Q138" s="181">
        <v>0</v>
      </c>
      <c r="R138" s="181">
        <f>Q138*H138</f>
        <v>0</v>
      </c>
      <c r="S138" s="181">
        <v>0</v>
      </c>
      <c r="T138" s="18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88</v>
      </c>
      <c r="BK138" s="105">
        <f>ROUND(I138*H138,2)</f>
        <v>0</v>
      </c>
      <c r="BL138" s="18" t="s">
        <v>278</v>
      </c>
      <c r="BM138" s="183" t="s">
        <v>88</v>
      </c>
    </row>
    <row r="139" spans="1:65" s="13" customFormat="1" x14ac:dyDescent="0.1">
      <c r="B139" s="184"/>
      <c r="D139" s="185" t="s">
        <v>280</v>
      </c>
      <c r="E139" s="186" t="s">
        <v>1</v>
      </c>
      <c r="F139" s="187" t="s">
        <v>5711</v>
      </c>
      <c r="H139" s="188">
        <v>421.6</v>
      </c>
      <c r="I139" s="189"/>
      <c r="L139" s="184"/>
      <c r="M139" s="190"/>
      <c r="N139" s="191"/>
      <c r="O139" s="191"/>
      <c r="P139" s="191"/>
      <c r="Q139" s="191"/>
      <c r="R139" s="191"/>
      <c r="S139" s="191"/>
      <c r="T139" s="192"/>
      <c r="AT139" s="186" t="s">
        <v>280</v>
      </c>
      <c r="AU139" s="186" t="s">
        <v>88</v>
      </c>
      <c r="AV139" s="13" t="s">
        <v>88</v>
      </c>
      <c r="AW139" s="13" t="s">
        <v>29</v>
      </c>
      <c r="AX139" s="13" t="s">
        <v>75</v>
      </c>
      <c r="AY139" s="186" t="s">
        <v>271</v>
      </c>
    </row>
    <row r="140" spans="1:65" s="14" customFormat="1" x14ac:dyDescent="0.1">
      <c r="B140" s="193"/>
      <c r="D140" s="185" t="s">
        <v>280</v>
      </c>
      <c r="E140" s="194" t="s">
        <v>1</v>
      </c>
      <c r="F140" s="195" t="s">
        <v>282</v>
      </c>
      <c r="H140" s="196">
        <v>421.6</v>
      </c>
      <c r="I140" s="197"/>
      <c r="L140" s="193"/>
      <c r="M140" s="198"/>
      <c r="N140" s="199"/>
      <c r="O140" s="199"/>
      <c r="P140" s="199"/>
      <c r="Q140" s="199"/>
      <c r="R140" s="199"/>
      <c r="S140" s="199"/>
      <c r="T140" s="200"/>
      <c r="AT140" s="194" t="s">
        <v>280</v>
      </c>
      <c r="AU140" s="194" t="s">
        <v>88</v>
      </c>
      <c r="AV140" s="14" t="s">
        <v>278</v>
      </c>
      <c r="AW140" s="14" t="s">
        <v>29</v>
      </c>
      <c r="AX140" s="14" t="s">
        <v>82</v>
      </c>
      <c r="AY140" s="194" t="s">
        <v>271</v>
      </c>
    </row>
    <row r="141" spans="1:65" s="2" customFormat="1" ht="33" customHeight="1" x14ac:dyDescent="0.15">
      <c r="A141" s="35"/>
      <c r="B141" s="141"/>
      <c r="C141" s="172" t="s">
        <v>88</v>
      </c>
      <c r="D141" s="172" t="s">
        <v>274</v>
      </c>
      <c r="E141" s="173" t="s">
        <v>5712</v>
      </c>
      <c r="F141" s="174" t="s">
        <v>5713</v>
      </c>
      <c r="G141" s="175" t="s">
        <v>277</v>
      </c>
      <c r="H141" s="176">
        <v>131.19999999999999</v>
      </c>
      <c r="I141" s="177"/>
      <c r="J141" s="176">
        <f>ROUND(I141*H141,2)</f>
        <v>0</v>
      </c>
      <c r="K141" s="178"/>
      <c r="L141" s="36"/>
      <c r="M141" s="179" t="s">
        <v>1</v>
      </c>
      <c r="N141" s="180" t="s">
        <v>41</v>
      </c>
      <c r="O141" s="61"/>
      <c r="P141" s="181">
        <f>O141*H141</f>
        <v>0</v>
      </c>
      <c r="Q141" s="181">
        <v>0</v>
      </c>
      <c r="R141" s="181">
        <f>Q141*H141</f>
        <v>0</v>
      </c>
      <c r="S141" s="181">
        <v>0</v>
      </c>
      <c r="T141" s="18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>IF(N141="základná",J141,0)</f>
        <v>0</v>
      </c>
      <c r="BF141" s="105">
        <f>IF(N141="znížená",J141,0)</f>
        <v>0</v>
      </c>
      <c r="BG141" s="105">
        <f>IF(N141="zákl. prenesená",J141,0)</f>
        <v>0</v>
      </c>
      <c r="BH141" s="105">
        <f>IF(N141="zníž. prenesená",J141,0)</f>
        <v>0</v>
      </c>
      <c r="BI141" s="105">
        <f>IF(N141="nulová",J141,0)</f>
        <v>0</v>
      </c>
      <c r="BJ141" s="18" t="s">
        <v>88</v>
      </c>
      <c r="BK141" s="105">
        <f>ROUND(I141*H141,2)</f>
        <v>0</v>
      </c>
      <c r="BL141" s="18" t="s">
        <v>278</v>
      </c>
      <c r="BM141" s="183" t="s">
        <v>278</v>
      </c>
    </row>
    <row r="142" spans="1:65" s="13" customFormat="1" x14ac:dyDescent="0.1">
      <c r="B142" s="184"/>
      <c r="D142" s="185" t="s">
        <v>280</v>
      </c>
      <c r="E142" s="186" t="s">
        <v>1</v>
      </c>
      <c r="F142" s="187" t="s">
        <v>5714</v>
      </c>
      <c r="H142" s="188">
        <v>131.19999999999999</v>
      </c>
      <c r="I142" s="189"/>
      <c r="L142" s="184"/>
      <c r="M142" s="190"/>
      <c r="N142" s="191"/>
      <c r="O142" s="191"/>
      <c r="P142" s="191"/>
      <c r="Q142" s="191"/>
      <c r="R142" s="191"/>
      <c r="S142" s="191"/>
      <c r="T142" s="192"/>
      <c r="AT142" s="186" t="s">
        <v>280</v>
      </c>
      <c r="AU142" s="186" t="s">
        <v>88</v>
      </c>
      <c r="AV142" s="13" t="s">
        <v>88</v>
      </c>
      <c r="AW142" s="13" t="s">
        <v>29</v>
      </c>
      <c r="AX142" s="13" t="s">
        <v>75</v>
      </c>
      <c r="AY142" s="186" t="s">
        <v>271</v>
      </c>
    </row>
    <row r="143" spans="1:65" s="14" customFormat="1" x14ac:dyDescent="0.1">
      <c r="B143" s="193"/>
      <c r="D143" s="185" t="s">
        <v>280</v>
      </c>
      <c r="E143" s="194" t="s">
        <v>1</v>
      </c>
      <c r="F143" s="195" t="s">
        <v>282</v>
      </c>
      <c r="H143" s="196">
        <v>131.19999999999999</v>
      </c>
      <c r="I143" s="197"/>
      <c r="L143" s="193"/>
      <c r="M143" s="198"/>
      <c r="N143" s="199"/>
      <c r="O143" s="199"/>
      <c r="P143" s="199"/>
      <c r="Q143" s="199"/>
      <c r="R143" s="199"/>
      <c r="S143" s="199"/>
      <c r="T143" s="200"/>
      <c r="AT143" s="194" t="s">
        <v>280</v>
      </c>
      <c r="AU143" s="194" t="s">
        <v>88</v>
      </c>
      <c r="AV143" s="14" t="s">
        <v>278</v>
      </c>
      <c r="AW143" s="14" t="s">
        <v>29</v>
      </c>
      <c r="AX143" s="14" t="s">
        <v>82</v>
      </c>
      <c r="AY143" s="194" t="s">
        <v>271</v>
      </c>
    </row>
    <row r="144" spans="1:65" s="2" customFormat="1" ht="21.75" customHeight="1" x14ac:dyDescent="0.15">
      <c r="A144" s="35"/>
      <c r="B144" s="141"/>
      <c r="C144" s="172" t="s">
        <v>286</v>
      </c>
      <c r="D144" s="172" t="s">
        <v>274</v>
      </c>
      <c r="E144" s="173" t="s">
        <v>5715</v>
      </c>
      <c r="F144" s="174" t="s">
        <v>5716</v>
      </c>
      <c r="G144" s="175" t="s">
        <v>277</v>
      </c>
      <c r="H144" s="176">
        <v>93.2</v>
      </c>
      <c r="I144" s="177"/>
      <c r="J144" s="176">
        <f>ROUND(I144*H144,2)</f>
        <v>0</v>
      </c>
      <c r="K144" s="178"/>
      <c r="L144" s="36"/>
      <c r="M144" s="179" t="s">
        <v>1</v>
      </c>
      <c r="N144" s="180" t="s">
        <v>41</v>
      </c>
      <c r="O144" s="61"/>
      <c r="P144" s="181">
        <f>O144*H144</f>
        <v>0</v>
      </c>
      <c r="Q144" s="181">
        <v>0</v>
      </c>
      <c r="R144" s="181">
        <f>Q144*H144</f>
        <v>0</v>
      </c>
      <c r="S144" s="181">
        <v>0</v>
      </c>
      <c r="T144" s="18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88</v>
      </c>
      <c r="BK144" s="105">
        <f>ROUND(I144*H144,2)</f>
        <v>0</v>
      </c>
      <c r="BL144" s="18" t="s">
        <v>278</v>
      </c>
      <c r="BM144" s="183" t="s">
        <v>304</v>
      </c>
    </row>
    <row r="145" spans="1:65" s="13" customFormat="1" x14ac:dyDescent="0.1">
      <c r="B145" s="184"/>
      <c r="D145" s="185" t="s">
        <v>280</v>
      </c>
      <c r="E145" s="186" t="s">
        <v>1</v>
      </c>
      <c r="F145" s="187" t="s">
        <v>5717</v>
      </c>
      <c r="H145" s="188">
        <v>93.2</v>
      </c>
      <c r="I145" s="189"/>
      <c r="L145" s="184"/>
      <c r="M145" s="190"/>
      <c r="N145" s="191"/>
      <c r="O145" s="191"/>
      <c r="P145" s="191"/>
      <c r="Q145" s="191"/>
      <c r="R145" s="191"/>
      <c r="S145" s="191"/>
      <c r="T145" s="192"/>
      <c r="AT145" s="186" t="s">
        <v>280</v>
      </c>
      <c r="AU145" s="186" t="s">
        <v>88</v>
      </c>
      <c r="AV145" s="13" t="s">
        <v>88</v>
      </c>
      <c r="AW145" s="13" t="s">
        <v>29</v>
      </c>
      <c r="AX145" s="13" t="s">
        <v>75</v>
      </c>
      <c r="AY145" s="186" t="s">
        <v>271</v>
      </c>
    </row>
    <row r="146" spans="1:65" s="14" customFormat="1" x14ac:dyDescent="0.1">
      <c r="B146" s="193"/>
      <c r="D146" s="185" t="s">
        <v>280</v>
      </c>
      <c r="E146" s="194" t="s">
        <v>1</v>
      </c>
      <c r="F146" s="195" t="s">
        <v>282</v>
      </c>
      <c r="H146" s="196">
        <v>93.2</v>
      </c>
      <c r="I146" s="197"/>
      <c r="L146" s="193"/>
      <c r="M146" s="198"/>
      <c r="N146" s="199"/>
      <c r="O146" s="199"/>
      <c r="P146" s="199"/>
      <c r="Q146" s="199"/>
      <c r="R146" s="199"/>
      <c r="S146" s="199"/>
      <c r="T146" s="200"/>
      <c r="AT146" s="194" t="s">
        <v>280</v>
      </c>
      <c r="AU146" s="194" t="s">
        <v>88</v>
      </c>
      <c r="AV146" s="14" t="s">
        <v>278</v>
      </c>
      <c r="AW146" s="14" t="s">
        <v>29</v>
      </c>
      <c r="AX146" s="14" t="s">
        <v>82</v>
      </c>
      <c r="AY146" s="194" t="s">
        <v>271</v>
      </c>
    </row>
    <row r="147" spans="1:65" s="2" customFormat="1" ht="21.75" customHeight="1" x14ac:dyDescent="0.15">
      <c r="A147" s="35"/>
      <c r="B147" s="141"/>
      <c r="C147" s="172" t="s">
        <v>278</v>
      </c>
      <c r="D147" s="172" t="s">
        <v>274</v>
      </c>
      <c r="E147" s="173" t="s">
        <v>5718</v>
      </c>
      <c r="F147" s="174" t="s">
        <v>5719</v>
      </c>
      <c r="G147" s="175" t="s">
        <v>277</v>
      </c>
      <c r="H147" s="176">
        <v>1994.2</v>
      </c>
      <c r="I147" s="177"/>
      <c r="J147" s="176">
        <f>ROUND(I147*H147,2)</f>
        <v>0</v>
      </c>
      <c r="K147" s="178"/>
      <c r="L147" s="36"/>
      <c r="M147" s="179" t="s">
        <v>1</v>
      </c>
      <c r="N147" s="180" t="s">
        <v>41</v>
      </c>
      <c r="O147" s="61"/>
      <c r="P147" s="181">
        <f>O147*H147</f>
        <v>0</v>
      </c>
      <c r="Q147" s="181">
        <v>0</v>
      </c>
      <c r="R147" s="181">
        <f>Q147*H147</f>
        <v>0</v>
      </c>
      <c r="S147" s="181">
        <v>0</v>
      </c>
      <c r="T147" s="18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88</v>
      </c>
      <c r="AY147" s="18" t="s">
        <v>271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278</v>
      </c>
      <c r="BM147" s="183" t="s">
        <v>316</v>
      </c>
    </row>
    <row r="148" spans="1:65" s="13" customFormat="1" x14ac:dyDescent="0.1">
      <c r="B148" s="184"/>
      <c r="D148" s="185" t="s">
        <v>280</v>
      </c>
      <c r="E148" s="186" t="s">
        <v>1</v>
      </c>
      <c r="F148" s="187" t="s">
        <v>5720</v>
      </c>
      <c r="H148" s="188">
        <v>785</v>
      </c>
      <c r="I148" s="189"/>
      <c r="L148" s="184"/>
      <c r="M148" s="190"/>
      <c r="N148" s="191"/>
      <c r="O148" s="191"/>
      <c r="P148" s="191"/>
      <c r="Q148" s="191"/>
      <c r="R148" s="191"/>
      <c r="S148" s="191"/>
      <c r="T148" s="192"/>
      <c r="AT148" s="186" t="s">
        <v>280</v>
      </c>
      <c r="AU148" s="186" t="s">
        <v>88</v>
      </c>
      <c r="AV148" s="13" t="s">
        <v>88</v>
      </c>
      <c r="AW148" s="13" t="s">
        <v>29</v>
      </c>
      <c r="AX148" s="13" t="s">
        <v>75</v>
      </c>
      <c r="AY148" s="186" t="s">
        <v>271</v>
      </c>
    </row>
    <row r="149" spans="1:65" s="13" customFormat="1" x14ac:dyDescent="0.1">
      <c r="B149" s="184"/>
      <c r="D149" s="185" t="s">
        <v>280</v>
      </c>
      <c r="E149" s="186" t="s">
        <v>1</v>
      </c>
      <c r="F149" s="187" t="s">
        <v>5721</v>
      </c>
      <c r="H149" s="188">
        <v>565.5</v>
      </c>
      <c r="I149" s="189"/>
      <c r="L149" s="184"/>
      <c r="M149" s="190"/>
      <c r="N149" s="191"/>
      <c r="O149" s="191"/>
      <c r="P149" s="191"/>
      <c r="Q149" s="191"/>
      <c r="R149" s="191"/>
      <c r="S149" s="191"/>
      <c r="T149" s="192"/>
      <c r="AT149" s="186" t="s">
        <v>280</v>
      </c>
      <c r="AU149" s="186" t="s">
        <v>88</v>
      </c>
      <c r="AV149" s="13" t="s">
        <v>88</v>
      </c>
      <c r="AW149" s="13" t="s">
        <v>29</v>
      </c>
      <c r="AX149" s="13" t="s">
        <v>75</v>
      </c>
      <c r="AY149" s="186" t="s">
        <v>271</v>
      </c>
    </row>
    <row r="150" spans="1:65" s="13" customFormat="1" x14ac:dyDescent="0.1">
      <c r="B150" s="184"/>
      <c r="D150" s="185" t="s">
        <v>280</v>
      </c>
      <c r="E150" s="186" t="s">
        <v>1</v>
      </c>
      <c r="F150" s="187" t="s">
        <v>5722</v>
      </c>
      <c r="H150" s="188">
        <v>643.70000000000005</v>
      </c>
      <c r="I150" s="189"/>
      <c r="L150" s="184"/>
      <c r="M150" s="190"/>
      <c r="N150" s="191"/>
      <c r="O150" s="191"/>
      <c r="P150" s="191"/>
      <c r="Q150" s="191"/>
      <c r="R150" s="191"/>
      <c r="S150" s="191"/>
      <c r="T150" s="192"/>
      <c r="AT150" s="186" t="s">
        <v>280</v>
      </c>
      <c r="AU150" s="186" t="s">
        <v>88</v>
      </c>
      <c r="AV150" s="13" t="s">
        <v>88</v>
      </c>
      <c r="AW150" s="13" t="s">
        <v>29</v>
      </c>
      <c r="AX150" s="13" t="s">
        <v>75</v>
      </c>
      <c r="AY150" s="186" t="s">
        <v>271</v>
      </c>
    </row>
    <row r="151" spans="1:65" s="14" customFormat="1" x14ac:dyDescent="0.1">
      <c r="B151" s="193"/>
      <c r="D151" s="185" t="s">
        <v>280</v>
      </c>
      <c r="E151" s="194" t="s">
        <v>1</v>
      </c>
      <c r="F151" s="195" t="s">
        <v>282</v>
      </c>
      <c r="H151" s="196">
        <v>1994.2</v>
      </c>
      <c r="I151" s="197"/>
      <c r="L151" s="193"/>
      <c r="M151" s="198"/>
      <c r="N151" s="199"/>
      <c r="O151" s="199"/>
      <c r="P151" s="199"/>
      <c r="Q151" s="199"/>
      <c r="R151" s="199"/>
      <c r="S151" s="199"/>
      <c r="T151" s="200"/>
      <c r="AT151" s="194" t="s">
        <v>280</v>
      </c>
      <c r="AU151" s="194" t="s">
        <v>88</v>
      </c>
      <c r="AV151" s="14" t="s">
        <v>278</v>
      </c>
      <c r="AW151" s="14" t="s">
        <v>29</v>
      </c>
      <c r="AX151" s="14" t="s">
        <v>82</v>
      </c>
      <c r="AY151" s="194" t="s">
        <v>271</v>
      </c>
    </row>
    <row r="152" spans="1:65" s="2" customFormat="1" ht="33" customHeight="1" x14ac:dyDescent="0.15">
      <c r="A152" s="35"/>
      <c r="B152" s="141"/>
      <c r="C152" s="172" t="s">
        <v>299</v>
      </c>
      <c r="D152" s="172" t="s">
        <v>274</v>
      </c>
      <c r="E152" s="173" t="s">
        <v>5723</v>
      </c>
      <c r="F152" s="174" t="s">
        <v>5724</v>
      </c>
      <c r="G152" s="175" t="s">
        <v>277</v>
      </c>
      <c r="H152" s="176">
        <v>93.2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115</v>
      </c>
    </row>
    <row r="153" spans="1:65" s="13" customFormat="1" x14ac:dyDescent="0.1">
      <c r="B153" s="184"/>
      <c r="D153" s="185" t="s">
        <v>280</v>
      </c>
      <c r="E153" s="186" t="s">
        <v>1</v>
      </c>
      <c r="F153" s="187" t="s">
        <v>5717</v>
      </c>
      <c r="H153" s="188">
        <v>93.2</v>
      </c>
      <c r="I153" s="189"/>
      <c r="L153" s="184"/>
      <c r="M153" s="190"/>
      <c r="N153" s="191"/>
      <c r="O153" s="191"/>
      <c r="P153" s="191"/>
      <c r="Q153" s="191"/>
      <c r="R153" s="191"/>
      <c r="S153" s="191"/>
      <c r="T153" s="192"/>
      <c r="AT153" s="186" t="s">
        <v>280</v>
      </c>
      <c r="AU153" s="186" t="s">
        <v>88</v>
      </c>
      <c r="AV153" s="13" t="s">
        <v>88</v>
      </c>
      <c r="AW153" s="13" t="s">
        <v>29</v>
      </c>
      <c r="AX153" s="13" t="s">
        <v>75</v>
      </c>
      <c r="AY153" s="186" t="s">
        <v>271</v>
      </c>
    </row>
    <row r="154" spans="1:65" s="14" customFormat="1" x14ac:dyDescent="0.1">
      <c r="B154" s="193"/>
      <c r="D154" s="185" t="s">
        <v>280</v>
      </c>
      <c r="E154" s="194" t="s">
        <v>1</v>
      </c>
      <c r="F154" s="195" t="s">
        <v>282</v>
      </c>
      <c r="H154" s="196">
        <v>93.2</v>
      </c>
      <c r="I154" s="197"/>
      <c r="L154" s="193"/>
      <c r="M154" s="198"/>
      <c r="N154" s="199"/>
      <c r="O154" s="199"/>
      <c r="P154" s="199"/>
      <c r="Q154" s="199"/>
      <c r="R154" s="199"/>
      <c r="S154" s="199"/>
      <c r="T154" s="200"/>
      <c r="AT154" s="194" t="s">
        <v>280</v>
      </c>
      <c r="AU154" s="194" t="s">
        <v>88</v>
      </c>
      <c r="AV154" s="14" t="s">
        <v>278</v>
      </c>
      <c r="AW154" s="14" t="s">
        <v>29</v>
      </c>
      <c r="AX154" s="14" t="s">
        <v>82</v>
      </c>
      <c r="AY154" s="194" t="s">
        <v>271</v>
      </c>
    </row>
    <row r="155" spans="1:65" s="2" customFormat="1" ht="33" customHeight="1" x14ac:dyDescent="0.15">
      <c r="A155" s="35"/>
      <c r="B155" s="141"/>
      <c r="C155" s="172" t="s">
        <v>304</v>
      </c>
      <c r="D155" s="172" t="s">
        <v>274</v>
      </c>
      <c r="E155" s="173" t="s">
        <v>690</v>
      </c>
      <c r="F155" s="174" t="s">
        <v>691</v>
      </c>
      <c r="G155" s="175" t="s">
        <v>277</v>
      </c>
      <c r="H155" s="176">
        <v>1994.2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121</v>
      </c>
    </row>
    <row r="156" spans="1:65" s="13" customFormat="1" x14ac:dyDescent="0.1">
      <c r="B156" s="184"/>
      <c r="D156" s="185" t="s">
        <v>280</v>
      </c>
      <c r="E156" s="186" t="s">
        <v>1</v>
      </c>
      <c r="F156" s="187" t="s">
        <v>5720</v>
      </c>
      <c r="H156" s="188">
        <v>785</v>
      </c>
      <c r="I156" s="189"/>
      <c r="L156" s="184"/>
      <c r="M156" s="190"/>
      <c r="N156" s="191"/>
      <c r="O156" s="191"/>
      <c r="P156" s="191"/>
      <c r="Q156" s="191"/>
      <c r="R156" s="191"/>
      <c r="S156" s="191"/>
      <c r="T156" s="192"/>
      <c r="AT156" s="186" t="s">
        <v>280</v>
      </c>
      <c r="AU156" s="186" t="s">
        <v>88</v>
      </c>
      <c r="AV156" s="13" t="s">
        <v>88</v>
      </c>
      <c r="AW156" s="13" t="s">
        <v>29</v>
      </c>
      <c r="AX156" s="13" t="s">
        <v>75</v>
      </c>
      <c r="AY156" s="186" t="s">
        <v>271</v>
      </c>
    </row>
    <row r="157" spans="1:65" s="13" customFormat="1" x14ac:dyDescent="0.1">
      <c r="B157" s="184"/>
      <c r="D157" s="185" t="s">
        <v>280</v>
      </c>
      <c r="E157" s="186" t="s">
        <v>1</v>
      </c>
      <c r="F157" s="187" t="s">
        <v>5725</v>
      </c>
      <c r="H157" s="188">
        <v>565.5</v>
      </c>
      <c r="I157" s="189"/>
      <c r="L157" s="184"/>
      <c r="M157" s="190"/>
      <c r="N157" s="191"/>
      <c r="O157" s="191"/>
      <c r="P157" s="191"/>
      <c r="Q157" s="191"/>
      <c r="R157" s="191"/>
      <c r="S157" s="191"/>
      <c r="T157" s="192"/>
      <c r="AT157" s="186" t="s">
        <v>280</v>
      </c>
      <c r="AU157" s="186" t="s">
        <v>88</v>
      </c>
      <c r="AV157" s="13" t="s">
        <v>88</v>
      </c>
      <c r="AW157" s="13" t="s">
        <v>29</v>
      </c>
      <c r="AX157" s="13" t="s">
        <v>75</v>
      </c>
      <c r="AY157" s="186" t="s">
        <v>271</v>
      </c>
    </row>
    <row r="158" spans="1:65" s="13" customFormat="1" x14ac:dyDescent="0.1">
      <c r="B158" s="184"/>
      <c r="D158" s="185" t="s">
        <v>280</v>
      </c>
      <c r="E158" s="186" t="s">
        <v>1</v>
      </c>
      <c r="F158" s="187" t="s">
        <v>5722</v>
      </c>
      <c r="H158" s="188">
        <v>643.70000000000005</v>
      </c>
      <c r="I158" s="189"/>
      <c r="L158" s="184"/>
      <c r="M158" s="190"/>
      <c r="N158" s="191"/>
      <c r="O158" s="191"/>
      <c r="P158" s="191"/>
      <c r="Q158" s="191"/>
      <c r="R158" s="191"/>
      <c r="S158" s="191"/>
      <c r="T158" s="192"/>
      <c r="AT158" s="186" t="s">
        <v>280</v>
      </c>
      <c r="AU158" s="186" t="s">
        <v>88</v>
      </c>
      <c r="AV158" s="13" t="s">
        <v>88</v>
      </c>
      <c r="AW158" s="13" t="s">
        <v>29</v>
      </c>
      <c r="AX158" s="13" t="s">
        <v>75</v>
      </c>
      <c r="AY158" s="186" t="s">
        <v>271</v>
      </c>
    </row>
    <row r="159" spans="1:65" s="14" customFormat="1" x14ac:dyDescent="0.1">
      <c r="B159" s="193"/>
      <c r="D159" s="185" t="s">
        <v>280</v>
      </c>
      <c r="E159" s="194" t="s">
        <v>1</v>
      </c>
      <c r="F159" s="195" t="s">
        <v>282</v>
      </c>
      <c r="H159" s="196">
        <v>1994.2</v>
      </c>
      <c r="I159" s="197"/>
      <c r="L159" s="193"/>
      <c r="M159" s="198"/>
      <c r="N159" s="199"/>
      <c r="O159" s="199"/>
      <c r="P159" s="199"/>
      <c r="Q159" s="199"/>
      <c r="R159" s="199"/>
      <c r="S159" s="199"/>
      <c r="T159" s="200"/>
      <c r="AT159" s="194" t="s">
        <v>280</v>
      </c>
      <c r="AU159" s="194" t="s">
        <v>88</v>
      </c>
      <c r="AV159" s="14" t="s">
        <v>278</v>
      </c>
      <c r="AW159" s="14" t="s">
        <v>29</v>
      </c>
      <c r="AX159" s="14" t="s">
        <v>82</v>
      </c>
      <c r="AY159" s="194" t="s">
        <v>271</v>
      </c>
    </row>
    <row r="160" spans="1:65" s="2" customFormat="1" ht="21.75" customHeight="1" x14ac:dyDescent="0.15">
      <c r="A160" s="35"/>
      <c r="B160" s="141"/>
      <c r="C160" s="172" t="s">
        <v>310</v>
      </c>
      <c r="D160" s="172" t="s">
        <v>274</v>
      </c>
      <c r="E160" s="173" t="s">
        <v>5726</v>
      </c>
      <c r="F160" s="174" t="s">
        <v>5727</v>
      </c>
      <c r="G160" s="175" t="s">
        <v>289</v>
      </c>
      <c r="H160" s="176">
        <v>721.6</v>
      </c>
      <c r="I160" s="177"/>
      <c r="J160" s="176">
        <f>ROUND(I160*H160,2)</f>
        <v>0</v>
      </c>
      <c r="K160" s="178"/>
      <c r="L160" s="36"/>
      <c r="M160" s="179" t="s">
        <v>1</v>
      </c>
      <c r="N160" s="180" t="s">
        <v>41</v>
      </c>
      <c r="O160" s="61"/>
      <c r="P160" s="181">
        <f>O160*H160</f>
        <v>0</v>
      </c>
      <c r="Q160" s="181">
        <v>0</v>
      </c>
      <c r="R160" s="181">
        <f>Q160*H160</f>
        <v>0</v>
      </c>
      <c r="S160" s="181">
        <v>0</v>
      </c>
      <c r="T160" s="18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88</v>
      </c>
      <c r="AY160" s="18" t="s">
        <v>271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278</v>
      </c>
      <c r="BM160" s="183" t="s">
        <v>127</v>
      </c>
    </row>
    <row r="161" spans="1:65" s="13" customFormat="1" x14ac:dyDescent="0.1">
      <c r="B161" s="184"/>
      <c r="D161" s="185" t="s">
        <v>280</v>
      </c>
      <c r="E161" s="186" t="s">
        <v>1</v>
      </c>
      <c r="F161" s="187" t="s">
        <v>5728</v>
      </c>
      <c r="H161" s="188">
        <v>721.6</v>
      </c>
      <c r="I161" s="189"/>
      <c r="L161" s="184"/>
      <c r="M161" s="190"/>
      <c r="N161" s="191"/>
      <c r="O161" s="191"/>
      <c r="P161" s="191"/>
      <c r="Q161" s="191"/>
      <c r="R161" s="191"/>
      <c r="S161" s="191"/>
      <c r="T161" s="192"/>
      <c r="AT161" s="186" t="s">
        <v>280</v>
      </c>
      <c r="AU161" s="186" t="s">
        <v>88</v>
      </c>
      <c r="AV161" s="13" t="s">
        <v>88</v>
      </c>
      <c r="AW161" s="13" t="s">
        <v>29</v>
      </c>
      <c r="AX161" s="13" t="s">
        <v>75</v>
      </c>
      <c r="AY161" s="186" t="s">
        <v>271</v>
      </c>
    </row>
    <row r="162" spans="1:65" s="14" customFormat="1" x14ac:dyDescent="0.1">
      <c r="B162" s="193"/>
      <c r="D162" s="185" t="s">
        <v>280</v>
      </c>
      <c r="E162" s="194" t="s">
        <v>1</v>
      </c>
      <c r="F162" s="195" t="s">
        <v>282</v>
      </c>
      <c r="H162" s="196">
        <v>721.6</v>
      </c>
      <c r="I162" s="197"/>
      <c r="L162" s="193"/>
      <c r="M162" s="198"/>
      <c r="N162" s="199"/>
      <c r="O162" s="199"/>
      <c r="P162" s="199"/>
      <c r="Q162" s="199"/>
      <c r="R162" s="199"/>
      <c r="S162" s="199"/>
      <c r="T162" s="200"/>
      <c r="AT162" s="194" t="s">
        <v>280</v>
      </c>
      <c r="AU162" s="194" t="s">
        <v>88</v>
      </c>
      <c r="AV162" s="14" t="s">
        <v>278</v>
      </c>
      <c r="AW162" s="14" t="s">
        <v>29</v>
      </c>
      <c r="AX162" s="14" t="s">
        <v>82</v>
      </c>
      <c r="AY162" s="194" t="s">
        <v>271</v>
      </c>
    </row>
    <row r="163" spans="1:65" s="2" customFormat="1" ht="21.75" customHeight="1" x14ac:dyDescent="0.15">
      <c r="A163" s="35"/>
      <c r="B163" s="141"/>
      <c r="C163" s="172" t="s">
        <v>316</v>
      </c>
      <c r="D163" s="172" t="s">
        <v>274</v>
      </c>
      <c r="E163" s="173" t="s">
        <v>5729</v>
      </c>
      <c r="F163" s="174" t="s">
        <v>5730</v>
      </c>
      <c r="G163" s="175" t="s">
        <v>289</v>
      </c>
      <c r="H163" s="176">
        <v>721.6</v>
      </c>
      <c r="I163" s="177"/>
      <c r="J163" s="176">
        <f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278</v>
      </c>
      <c r="BM163" s="183" t="s">
        <v>367</v>
      </c>
    </row>
    <row r="164" spans="1:65" s="2" customFormat="1" ht="16.5" customHeight="1" x14ac:dyDescent="0.15">
      <c r="A164" s="35"/>
      <c r="B164" s="141"/>
      <c r="C164" s="172" t="s">
        <v>272</v>
      </c>
      <c r="D164" s="172" t="s">
        <v>274</v>
      </c>
      <c r="E164" s="173" t="s">
        <v>5731</v>
      </c>
      <c r="F164" s="174" t="s">
        <v>5732</v>
      </c>
      <c r="G164" s="175" t="s">
        <v>289</v>
      </c>
      <c r="H164" s="176">
        <v>21.6</v>
      </c>
      <c r="I164" s="177"/>
      <c r="J164" s="176">
        <f>ROUND(I164*H164,2)</f>
        <v>0</v>
      </c>
      <c r="K164" s="178"/>
      <c r="L164" s="36"/>
      <c r="M164" s="179" t="s">
        <v>1</v>
      </c>
      <c r="N164" s="180" t="s">
        <v>41</v>
      </c>
      <c r="O164" s="61"/>
      <c r="P164" s="181">
        <f>O164*H164</f>
        <v>0</v>
      </c>
      <c r="Q164" s="181">
        <v>0</v>
      </c>
      <c r="R164" s="181">
        <f>Q164*H164</f>
        <v>0</v>
      </c>
      <c r="S164" s="181">
        <v>0</v>
      </c>
      <c r="T164" s="18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88</v>
      </c>
      <c r="AY164" s="18" t="s">
        <v>271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278</v>
      </c>
      <c r="BM164" s="183" t="s">
        <v>379</v>
      </c>
    </row>
    <row r="165" spans="1:65" s="13" customFormat="1" x14ac:dyDescent="0.1">
      <c r="B165" s="184"/>
      <c r="D165" s="185" t="s">
        <v>280</v>
      </c>
      <c r="E165" s="186" t="s">
        <v>1</v>
      </c>
      <c r="F165" s="187" t="s">
        <v>5733</v>
      </c>
      <c r="H165" s="188">
        <v>21.6</v>
      </c>
      <c r="I165" s="189"/>
      <c r="L165" s="184"/>
      <c r="M165" s="190"/>
      <c r="N165" s="191"/>
      <c r="O165" s="191"/>
      <c r="P165" s="191"/>
      <c r="Q165" s="191"/>
      <c r="R165" s="191"/>
      <c r="S165" s="191"/>
      <c r="T165" s="192"/>
      <c r="AT165" s="186" t="s">
        <v>280</v>
      </c>
      <c r="AU165" s="186" t="s">
        <v>88</v>
      </c>
      <c r="AV165" s="13" t="s">
        <v>88</v>
      </c>
      <c r="AW165" s="13" t="s">
        <v>29</v>
      </c>
      <c r="AX165" s="13" t="s">
        <v>75</v>
      </c>
      <c r="AY165" s="186" t="s">
        <v>271</v>
      </c>
    </row>
    <row r="166" spans="1:65" s="14" customFormat="1" x14ac:dyDescent="0.1">
      <c r="B166" s="193"/>
      <c r="D166" s="185" t="s">
        <v>280</v>
      </c>
      <c r="E166" s="194" t="s">
        <v>1</v>
      </c>
      <c r="F166" s="195" t="s">
        <v>282</v>
      </c>
      <c r="H166" s="196">
        <v>21.6</v>
      </c>
      <c r="I166" s="197"/>
      <c r="L166" s="193"/>
      <c r="M166" s="198"/>
      <c r="N166" s="199"/>
      <c r="O166" s="199"/>
      <c r="P166" s="199"/>
      <c r="Q166" s="199"/>
      <c r="R166" s="199"/>
      <c r="S166" s="199"/>
      <c r="T166" s="200"/>
      <c r="AT166" s="194" t="s">
        <v>280</v>
      </c>
      <c r="AU166" s="194" t="s">
        <v>88</v>
      </c>
      <c r="AV166" s="14" t="s">
        <v>278</v>
      </c>
      <c r="AW166" s="14" t="s">
        <v>29</v>
      </c>
      <c r="AX166" s="14" t="s">
        <v>82</v>
      </c>
      <c r="AY166" s="194" t="s">
        <v>271</v>
      </c>
    </row>
    <row r="167" spans="1:65" s="2" customFormat="1" ht="21.75" customHeight="1" x14ac:dyDescent="0.15">
      <c r="A167" s="35"/>
      <c r="B167" s="141"/>
      <c r="C167" s="172" t="s">
        <v>115</v>
      </c>
      <c r="D167" s="172" t="s">
        <v>274</v>
      </c>
      <c r="E167" s="173" t="s">
        <v>890</v>
      </c>
      <c r="F167" s="174" t="s">
        <v>891</v>
      </c>
      <c r="G167" s="175" t="s">
        <v>289</v>
      </c>
      <c r="H167" s="176">
        <v>39.979999999999997</v>
      </c>
      <c r="I167" s="177"/>
      <c r="J167" s="176">
        <f>ROUND(I167*H167,2)</f>
        <v>0</v>
      </c>
      <c r="K167" s="178"/>
      <c r="L167" s="36"/>
      <c r="M167" s="179" t="s">
        <v>1</v>
      </c>
      <c r="N167" s="180" t="s">
        <v>41</v>
      </c>
      <c r="O167" s="61"/>
      <c r="P167" s="181">
        <f>O167*H167</f>
        <v>0</v>
      </c>
      <c r="Q167" s="181">
        <v>0</v>
      </c>
      <c r="R167" s="181">
        <f>Q167*H167</f>
        <v>0</v>
      </c>
      <c r="S167" s="181">
        <v>0</v>
      </c>
      <c r="T167" s="18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88</v>
      </c>
      <c r="AY167" s="18" t="s">
        <v>271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278</v>
      </c>
      <c r="BM167" s="183" t="s">
        <v>7</v>
      </c>
    </row>
    <row r="168" spans="1:65" s="13" customFormat="1" x14ac:dyDescent="0.1">
      <c r="B168" s="184"/>
      <c r="D168" s="185" t="s">
        <v>280</v>
      </c>
      <c r="E168" s="186" t="s">
        <v>1</v>
      </c>
      <c r="F168" s="187" t="s">
        <v>5734</v>
      </c>
      <c r="H168" s="188">
        <v>39.979999999999997</v>
      </c>
      <c r="I168" s="189"/>
      <c r="L168" s="184"/>
      <c r="M168" s="190"/>
      <c r="N168" s="191"/>
      <c r="O168" s="191"/>
      <c r="P168" s="191"/>
      <c r="Q168" s="191"/>
      <c r="R168" s="191"/>
      <c r="S168" s="191"/>
      <c r="T168" s="192"/>
      <c r="AT168" s="186" t="s">
        <v>280</v>
      </c>
      <c r="AU168" s="186" t="s">
        <v>88</v>
      </c>
      <c r="AV168" s="13" t="s">
        <v>88</v>
      </c>
      <c r="AW168" s="13" t="s">
        <v>29</v>
      </c>
      <c r="AX168" s="13" t="s">
        <v>75</v>
      </c>
      <c r="AY168" s="186" t="s">
        <v>271</v>
      </c>
    </row>
    <row r="169" spans="1:65" s="14" customFormat="1" x14ac:dyDescent="0.1">
      <c r="B169" s="193"/>
      <c r="D169" s="185" t="s">
        <v>280</v>
      </c>
      <c r="E169" s="194" t="s">
        <v>1</v>
      </c>
      <c r="F169" s="195" t="s">
        <v>282</v>
      </c>
      <c r="H169" s="196">
        <v>39.979999999999997</v>
      </c>
      <c r="I169" s="197"/>
      <c r="L169" s="193"/>
      <c r="M169" s="198"/>
      <c r="N169" s="199"/>
      <c r="O169" s="199"/>
      <c r="P169" s="199"/>
      <c r="Q169" s="199"/>
      <c r="R169" s="199"/>
      <c r="S169" s="199"/>
      <c r="T169" s="200"/>
      <c r="AT169" s="194" t="s">
        <v>280</v>
      </c>
      <c r="AU169" s="194" t="s">
        <v>88</v>
      </c>
      <c r="AV169" s="14" t="s">
        <v>278</v>
      </c>
      <c r="AW169" s="14" t="s">
        <v>29</v>
      </c>
      <c r="AX169" s="14" t="s">
        <v>82</v>
      </c>
      <c r="AY169" s="194" t="s">
        <v>271</v>
      </c>
    </row>
    <row r="170" spans="1:65" s="2" customFormat="1" ht="21.75" customHeight="1" x14ac:dyDescent="0.15">
      <c r="A170" s="35"/>
      <c r="B170" s="141"/>
      <c r="C170" s="172" t="s">
        <v>118</v>
      </c>
      <c r="D170" s="172" t="s">
        <v>274</v>
      </c>
      <c r="E170" s="173" t="s">
        <v>894</v>
      </c>
      <c r="F170" s="174" t="s">
        <v>895</v>
      </c>
      <c r="G170" s="175" t="s">
        <v>289</v>
      </c>
      <c r="H170" s="176">
        <v>39.979999999999997</v>
      </c>
      <c r="I170" s="177"/>
      <c r="J170" s="176">
        <f>ROUND(I170*H170,2)</f>
        <v>0</v>
      </c>
      <c r="K170" s="178"/>
      <c r="L170" s="36"/>
      <c r="M170" s="179" t="s">
        <v>1</v>
      </c>
      <c r="N170" s="180" t="s">
        <v>41</v>
      </c>
      <c r="O170" s="61"/>
      <c r="P170" s="181">
        <f>O170*H170</f>
        <v>0</v>
      </c>
      <c r="Q170" s="181">
        <v>0</v>
      </c>
      <c r="R170" s="181">
        <f>Q170*H170</f>
        <v>0</v>
      </c>
      <c r="S170" s="181">
        <v>0</v>
      </c>
      <c r="T170" s="18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88</v>
      </c>
      <c r="AY170" s="18" t="s">
        <v>271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88</v>
      </c>
      <c r="BK170" s="105">
        <f>ROUND(I170*H170,2)</f>
        <v>0</v>
      </c>
      <c r="BL170" s="18" t="s">
        <v>278</v>
      </c>
      <c r="BM170" s="183" t="s">
        <v>414</v>
      </c>
    </row>
    <row r="171" spans="1:65" s="2" customFormat="1" ht="21.75" customHeight="1" x14ac:dyDescent="0.15">
      <c r="A171" s="35"/>
      <c r="B171" s="141"/>
      <c r="C171" s="172" t="s">
        <v>121</v>
      </c>
      <c r="D171" s="172" t="s">
        <v>274</v>
      </c>
      <c r="E171" s="173" t="s">
        <v>5735</v>
      </c>
      <c r="F171" s="174" t="s">
        <v>5736</v>
      </c>
      <c r="G171" s="175" t="s">
        <v>289</v>
      </c>
      <c r="H171" s="176">
        <v>177.6</v>
      </c>
      <c r="I171" s="177"/>
      <c r="J171" s="176">
        <f>ROUND(I171*H171,2)</f>
        <v>0</v>
      </c>
      <c r="K171" s="178"/>
      <c r="L171" s="36"/>
      <c r="M171" s="179" t="s">
        <v>1</v>
      </c>
      <c r="N171" s="180" t="s">
        <v>41</v>
      </c>
      <c r="O171" s="61"/>
      <c r="P171" s="181">
        <f>O171*H171</f>
        <v>0</v>
      </c>
      <c r="Q171" s="181">
        <v>0</v>
      </c>
      <c r="R171" s="181">
        <f>Q171*H171</f>
        <v>0</v>
      </c>
      <c r="S171" s="181">
        <v>0</v>
      </c>
      <c r="T171" s="18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88</v>
      </c>
      <c r="AY171" s="18" t="s">
        <v>271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88</v>
      </c>
      <c r="BK171" s="105">
        <f>ROUND(I171*H171,2)</f>
        <v>0</v>
      </c>
      <c r="BL171" s="18" t="s">
        <v>278</v>
      </c>
      <c r="BM171" s="183" t="s">
        <v>424</v>
      </c>
    </row>
    <row r="172" spans="1:65" s="13" customFormat="1" x14ac:dyDescent="0.1">
      <c r="B172" s="184"/>
      <c r="D172" s="185" t="s">
        <v>280</v>
      </c>
      <c r="E172" s="186" t="s">
        <v>1</v>
      </c>
      <c r="F172" s="187" t="s">
        <v>5737</v>
      </c>
      <c r="H172" s="188">
        <v>177.6</v>
      </c>
      <c r="I172" s="189"/>
      <c r="L172" s="184"/>
      <c r="M172" s="190"/>
      <c r="N172" s="191"/>
      <c r="O172" s="191"/>
      <c r="P172" s="191"/>
      <c r="Q172" s="191"/>
      <c r="R172" s="191"/>
      <c r="S172" s="191"/>
      <c r="T172" s="192"/>
      <c r="AT172" s="186" t="s">
        <v>280</v>
      </c>
      <c r="AU172" s="186" t="s">
        <v>88</v>
      </c>
      <c r="AV172" s="13" t="s">
        <v>88</v>
      </c>
      <c r="AW172" s="13" t="s">
        <v>29</v>
      </c>
      <c r="AX172" s="13" t="s">
        <v>75</v>
      </c>
      <c r="AY172" s="186" t="s">
        <v>271</v>
      </c>
    </row>
    <row r="173" spans="1:65" s="14" customFormat="1" x14ac:dyDescent="0.1">
      <c r="B173" s="193"/>
      <c r="D173" s="185" t="s">
        <v>280</v>
      </c>
      <c r="E173" s="194" t="s">
        <v>1</v>
      </c>
      <c r="F173" s="195" t="s">
        <v>282</v>
      </c>
      <c r="H173" s="196">
        <v>177.6</v>
      </c>
      <c r="I173" s="197"/>
      <c r="L173" s="193"/>
      <c r="M173" s="198"/>
      <c r="N173" s="199"/>
      <c r="O173" s="199"/>
      <c r="P173" s="199"/>
      <c r="Q173" s="199"/>
      <c r="R173" s="199"/>
      <c r="S173" s="199"/>
      <c r="T173" s="200"/>
      <c r="AT173" s="194" t="s">
        <v>280</v>
      </c>
      <c r="AU173" s="194" t="s">
        <v>88</v>
      </c>
      <c r="AV173" s="14" t="s">
        <v>278</v>
      </c>
      <c r="AW173" s="14" t="s">
        <v>29</v>
      </c>
      <c r="AX173" s="14" t="s">
        <v>82</v>
      </c>
      <c r="AY173" s="194" t="s">
        <v>271</v>
      </c>
    </row>
    <row r="174" spans="1:65" s="2" customFormat="1" ht="33" customHeight="1" x14ac:dyDescent="0.15">
      <c r="A174" s="35"/>
      <c r="B174" s="141"/>
      <c r="C174" s="172" t="s">
        <v>124</v>
      </c>
      <c r="D174" s="172" t="s">
        <v>274</v>
      </c>
      <c r="E174" s="173" t="s">
        <v>902</v>
      </c>
      <c r="F174" s="174" t="s">
        <v>903</v>
      </c>
      <c r="G174" s="175" t="s">
        <v>289</v>
      </c>
      <c r="H174" s="176">
        <v>177.6</v>
      </c>
      <c r="I174" s="177"/>
      <c r="J174" s="176">
        <f>ROUND(I174*H174,2)</f>
        <v>0</v>
      </c>
      <c r="K174" s="178"/>
      <c r="L174" s="36"/>
      <c r="M174" s="179" t="s">
        <v>1</v>
      </c>
      <c r="N174" s="180" t="s">
        <v>41</v>
      </c>
      <c r="O174" s="61"/>
      <c r="P174" s="181">
        <f>O174*H174</f>
        <v>0</v>
      </c>
      <c r="Q174" s="181">
        <v>0</v>
      </c>
      <c r="R174" s="181">
        <f>Q174*H174</f>
        <v>0</v>
      </c>
      <c r="S174" s="181">
        <v>0</v>
      </c>
      <c r="T174" s="18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88</v>
      </c>
      <c r="AY174" s="18" t="s">
        <v>271</v>
      </c>
      <c r="BE174" s="105">
        <f>IF(N174="základná",J174,0)</f>
        <v>0</v>
      </c>
      <c r="BF174" s="105">
        <f>IF(N174="znížená",J174,0)</f>
        <v>0</v>
      </c>
      <c r="BG174" s="105">
        <f>IF(N174="zákl. prenesená",J174,0)</f>
        <v>0</v>
      </c>
      <c r="BH174" s="105">
        <f>IF(N174="zníž. prenesená",J174,0)</f>
        <v>0</v>
      </c>
      <c r="BI174" s="105">
        <f>IF(N174="nulová",J174,0)</f>
        <v>0</v>
      </c>
      <c r="BJ174" s="18" t="s">
        <v>88</v>
      </c>
      <c r="BK174" s="105">
        <f>ROUND(I174*H174,2)</f>
        <v>0</v>
      </c>
      <c r="BL174" s="18" t="s">
        <v>278</v>
      </c>
      <c r="BM174" s="183" t="s">
        <v>433</v>
      </c>
    </row>
    <row r="175" spans="1:65" s="2" customFormat="1" ht="16.5" customHeight="1" x14ac:dyDescent="0.15">
      <c r="A175" s="35"/>
      <c r="B175" s="141"/>
      <c r="C175" s="172" t="s">
        <v>127</v>
      </c>
      <c r="D175" s="172" t="s">
        <v>274</v>
      </c>
      <c r="E175" s="173" t="s">
        <v>5738</v>
      </c>
      <c r="F175" s="174" t="s">
        <v>5739</v>
      </c>
      <c r="G175" s="175" t="s">
        <v>289</v>
      </c>
      <c r="H175" s="176">
        <v>0.32</v>
      </c>
      <c r="I175" s="177"/>
      <c r="J175" s="176">
        <f>ROUND(I175*H175,2)</f>
        <v>0</v>
      </c>
      <c r="K175" s="178"/>
      <c r="L175" s="36"/>
      <c r="M175" s="179" t="s">
        <v>1</v>
      </c>
      <c r="N175" s="180" t="s">
        <v>41</v>
      </c>
      <c r="O175" s="61"/>
      <c r="P175" s="181">
        <f>O175*H175</f>
        <v>0</v>
      </c>
      <c r="Q175" s="181">
        <v>0</v>
      </c>
      <c r="R175" s="181">
        <f>Q175*H175</f>
        <v>0</v>
      </c>
      <c r="S175" s="181">
        <v>0</v>
      </c>
      <c r="T175" s="18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88</v>
      </c>
      <c r="AY175" s="18" t="s">
        <v>271</v>
      </c>
      <c r="BE175" s="105">
        <f>IF(N175="základná",J175,0)</f>
        <v>0</v>
      </c>
      <c r="BF175" s="105">
        <f>IF(N175="znížená",J175,0)</f>
        <v>0</v>
      </c>
      <c r="BG175" s="105">
        <f>IF(N175="zákl. prenesená",J175,0)</f>
        <v>0</v>
      </c>
      <c r="BH175" s="105">
        <f>IF(N175="zníž. prenesená",J175,0)</f>
        <v>0</v>
      </c>
      <c r="BI175" s="105">
        <f>IF(N175="nulová",J175,0)</f>
        <v>0</v>
      </c>
      <c r="BJ175" s="18" t="s">
        <v>88</v>
      </c>
      <c r="BK175" s="105">
        <f>ROUND(I175*H175,2)</f>
        <v>0</v>
      </c>
      <c r="BL175" s="18" t="s">
        <v>278</v>
      </c>
      <c r="BM175" s="183" t="s">
        <v>441</v>
      </c>
    </row>
    <row r="176" spans="1:65" s="13" customFormat="1" x14ac:dyDescent="0.1">
      <c r="B176" s="184"/>
      <c r="D176" s="185" t="s">
        <v>280</v>
      </c>
      <c r="E176" s="186" t="s">
        <v>1</v>
      </c>
      <c r="F176" s="187" t="s">
        <v>5740</v>
      </c>
      <c r="H176" s="188">
        <v>0.32</v>
      </c>
      <c r="I176" s="189"/>
      <c r="L176" s="184"/>
      <c r="M176" s="190"/>
      <c r="N176" s="191"/>
      <c r="O176" s="191"/>
      <c r="P176" s="191"/>
      <c r="Q176" s="191"/>
      <c r="R176" s="191"/>
      <c r="S176" s="191"/>
      <c r="T176" s="192"/>
      <c r="AT176" s="186" t="s">
        <v>280</v>
      </c>
      <c r="AU176" s="186" t="s">
        <v>88</v>
      </c>
      <c r="AV176" s="13" t="s">
        <v>88</v>
      </c>
      <c r="AW176" s="13" t="s">
        <v>29</v>
      </c>
      <c r="AX176" s="13" t="s">
        <v>75</v>
      </c>
      <c r="AY176" s="186" t="s">
        <v>271</v>
      </c>
    </row>
    <row r="177" spans="1:65" s="14" customFormat="1" x14ac:dyDescent="0.1">
      <c r="B177" s="193"/>
      <c r="D177" s="185" t="s">
        <v>280</v>
      </c>
      <c r="E177" s="194" t="s">
        <v>1</v>
      </c>
      <c r="F177" s="195" t="s">
        <v>282</v>
      </c>
      <c r="H177" s="196">
        <v>0.32</v>
      </c>
      <c r="I177" s="197"/>
      <c r="L177" s="193"/>
      <c r="M177" s="198"/>
      <c r="N177" s="199"/>
      <c r="O177" s="199"/>
      <c r="P177" s="199"/>
      <c r="Q177" s="199"/>
      <c r="R177" s="199"/>
      <c r="S177" s="199"/>
      <c r="T177" s="200"/>
      <c r="AT177" s="194" t="s">
        <v>280</v>
      </c>
      <c r="AU177" s="194" t="s">
        <v>88</v>
      </c>
      <c r="AV177" s="14" t="s">
        <v>278</v>
      </c>
      <c r="AW177" s="14" t="s">
        <v>29</v>
      </c>
      <c r="AX177" s="14" t="s">
        <v>82</v>
      </c>
      <c r="AY177" s="194" t="s">
        <v>271</v>
      </c>
    </row>
    <row r="178" spans="1:65" s="2" customFormat="1" ht="21.75" customHeight="1" x14ac:dyDescent="0.15">
      <c r="A178" s="35"/>
      <c r="B178" s="141"/>
      <c r="C178" s="172" t="s">
        <v>154</v>
      </c>
      <c r="D178" s="172" t="s">
        <v>274</v>
      </c>
      <c r="E178" s="173" t="s">
        <v>5741</v>
      </c>
      <c r="F178" s="174" t="s">
        <v>5742</v>
      </c>
      <c r="G178" s="175" t="s">
        <v>289</v>
      </c>
      <c r="H178" s="176">
        <v>0.32</v>
      </c>
      <c r="I178" s="177"/>
      <c r="J178" s="176">
        <f>ROUND(I178*H178,2)</f>
        <v>0</v>
      </c>
      <c r="K178" s="178"/>
      <c r="L178" s="36"/>
      <c r="M178" s="179" t="s">
        <v>1</v>
      </c>
      <c r="N178" s="180" t="s">
        <v>41</v>
      </c>
      <c r="O178" s="61"/>
      <c r="P178" s="181">
        <f>O178*H178</f>
        <v>0</v>
      </c>
      <c r="Q178" s="181">
        <v>0</v>
      </c>
      <c r="R178" s="181">
        <f>Q178*H178</f>
        <v>0</v>
      </c>
      <c r="S178" s="181">
        <v>0</v>
      </c>
      <c r="T178" s="18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88</v>
      </c>
      <c r="AY178" s="18" t="s">
        <v>271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88</v>
      </c>
      <c r="BK178" s="105">
        <f>ROUND(I178*H178,2)</f>
        <v>0</v>
      </c>
      <c r="BL178" s="18" t="s">
        <v>278</v>
      </c>
      <c r="BM178" s="183" t="s">
        <v>465</v>
      </c>
    </row>
    <row r="179" spans="1:65" s="2" customFormat="1" ht="21.75" customHeight="1" x14ac:dyDescent="0.15">
      <c r="A179" s="35"/>
      <c r="B179" s="141"/>
      <c r="C179" s="172" t="s">
        <v>367</v>
      </c>
      <c r="D179" s="172" t="s">
        <v>274</v>
      </c>
      <c r="E179" s="173" t="s">
        <v>5743</v>
      </c>
      <c r="F179" s="174" t="s">
        <v>5744</v>
      </c>
      <c r="G179" s="175" t="s">
        <v>289</v>
      </c>
      <c r="H179" s="176">
        <v>25.2</v>
      </c>
      <c r="I179" s="177"/>
      <c r="J179" s="176">
        <f>ROUND(I179*H179,2)</f>
        <v>0</v>
      </c>
      <c r="K179" s="178"/>
      <c r="L179" s="36"/>
      <c r="M179" s="179" t="s">
        <v>1</v>
      </c>
      <c r="N179" s="180" t="s">
        <v>41</v>
      </c>
      <c r="O179" s="61"/>
      <c r="P179" s="181">
        <f>O179*H179</f>
        <v>0</v>
      </c>
      <c r="Q179" s="181">
        <v>0</v>
      </c>
      <c r="R179" s="181">
        <f>Q179*H179</f>
        <v>0</v>
      </c>
      <c r="S179" s="181">
        <v>0</v>
      </c>
      <c r="T179" s="18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88</v>
      </c>
      <c r="AY179" s="18" t="s">
        <v>271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88</v>
      </c>
      <c r="BK179" s="105">
        <f>ROUND(I179*H179,2)</f>
        <v>0</v>
      </c>
      <c r="BL179" s="18" t="s">
        <v>278</v>
      </c>
      <c r="BM179" s="183" t="s">
        <v>478</v>
      </c>
    </row>
    <row r="180" spans="1:65" s="13" customFormat="1" x14ac:dyDescent="0.1">
      <c r="B180" s="184"/>
      <c r="D180" s="185" t="s">
        <v>280</v>
      </c>
      <c r="E180" s="186" t="s">
        <v>1</v>
      </c>
      <c r="F180" s="187" t="s">
        <v>5745</v>
      </c>
      <c r="H180" s="188">
        <v>25.2</v>
      </c>
      <c r="I180" s="189"/>
      <c r="L180" s="184"/>
      <c r="M180" s="190"/>
      <c r="N180" s="191"/>
      <c r="O180" s="191"/>
      <c r="P180" s="191"/>
      <c r="Q180" s="191"/>
      <c r="R180" s="191"/>
      <c r="S180" s="191"/>
      <c r="T180" s="192"/>
      <c r="AT180" s="186" t="s">
        <v>280</v>
      </c>
      <c r="AU180" s="186" t="s">
        <v>88</v>
      </c>
      <c r="AV180" s="13" t="s">
        <v>88</v>
      </c>
      <c r="AW180" s="13" t="s">
        <v>29</v>
      </c>
      <c r="AX180" s="13" t="s">
        <v>75</v>
      </c>
      <c r="AY180" s="186" t="s">
        <v>271</v>
      </c>
    </row>
    <row r="181" spans="1:65" s="14" customFormat="1" x14ac:dyDescent="0.1">
      <c r="B181" s="193"/>
      <c r="D181" s="185" t="s">
        <v>280</v>
      </c>
      <c r="E181" s="194" t="s">
        <v>1</v>
      </c>
      <c r="F181" s="195" t="s">
        <v>282</v>
      </c>
      <c r="H181" s="196">
        <v>25.2</v>
      </c>
      <c r="I181" s="197"/>
      <c r="L181" s="193"/>
      <c r="M181" s="198"/>
      <c r="N181" s="199"/>
      <c r="O181" s="199"/>
      <c r="P181" s="199"/>
      <c r="Q181" s="199"/>
      <c r="R181" s="199"/>
      <c r="S181" s="199"/>
      <c r="T181" s="200"/>
      <c r="AT181" s="194" t="s">
        <v>280</v>
      </c>
      <c r="AU181" s="194" t="s">
        <v>88</v>
      </c>
      <c r="AV181" s="14" t="s">
        <v>278</v>
      </c>
      <c r="AW181" s="14" t="s">
        <v>29</v>
      </c>
      <c r="AX181" s="14" t="s">
        <v>82</v>
      </c>
      <c r="AY181" s="194" t="s">
        <v>271</v>
      </c>
    </row>
    <row r="182" spans="1:65" s="2" customFormat="1" ht="33" customHeight="1" x14ac:dyDescent="0.15">
      <c r="A182" s="35"/>
      <c r="B182" s="141"/>
      <c r="C182" s="172" t="s">
        <v>374</v>
      </c>
      <c r="D182" s="172" t="s">
        <v>274</v>
      </c>
      <c r="E182" s="173" t="s">
        <v>5746</v>
      </c>
      <c r="F182" s="174" t="s">
        <v>5747</v>
      </c>
      <c r="G182" s="175" t="s">
        <v>277</v>
      </c>
      <c r="H182" s="176">
        <v>421.6</v>
      </c>
      <c r="I182" s="177"/>
      <c r="J182" s="176">
        <f>ROUND(I182*H182,2)</f>
        <v>0</v>
      </c>
      <c r="K182" s="178"/>
      <c r="L182" s="36"/>
      <c r="M182" s="179" t="s">
        <v>1</v>
      </c>
      <c r="N182" s="180" t="s">
        <v>41</v>
      </c>
      <c r="O182" s="61"/>
      <c r="P182" s="181">
        <f>O182*H182</f>
        <v>0</v>
      </c>
      <c r="Q182" s="181">
        <v>0</v>
      </c>
      <c r="R182" s="181">
        <f>Q182*H182</f>
        <v>0</v>
      </c>
      <c r="S182" s="181">
        <v>0</v>
      </c>
      <c r="T182" s="18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88</v>
      </c>
      <c r="AY182" s="18" t="s">
        <v>271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88</v>
      </c>
      <c r="BK182" s="105">
        <f>ROUND(I182*H182,2)</f>
        <v>0</v>
      </c>
      <c r="BL182" s="18" t="s">
        <v>278</v>
      </c>
      <c r="BM182" s="183" t="s">
        <v>488</v>
      </c>
    </row>
    <row r="183" spans="1:65" s="13" customFormat="1" x14ac:dyDescent="0.1">
      <c r="B183" s="184"/>
      <c r="D183" s="185" t="s">
        <v>280</v>
      </c>
      <c r="E183" s="186" t="s">
        <v>1</v>
      </c>
      <c r="F183" s="187" t="s">
        <v>5711</v>
      </c>
      <c r="H183" s="188">
        <v>421.6</v>
      </c>
      <c r="I183" s="189"/>
      <c r="L183" s="184"/>
      <c r="M183" s="190"/>
      <c r="N183" s="191"/>
      <c r="O183" s="191"/>
      <c r="P183" s="191"/>
      <c r="Q183" s="191"/>
      <c r="R183" s="191"/>
      <c r="S183" s="191"/>
      <c r="T183" s="192"/>
      <c r="AT183" s="186" t="s">
        <v>280</v>
      </c>
      <c r="AU183" s="186" t="s">
        <v>88</v>
      </c>
      <c r="AV183" s="13" t="s">
        <v>88</v>
      </c>
      <c r="AW183" s="13" t="s">
        <v>29</v>
      </c>
      <c r="AX183" s="13" t="s">
        <v>75</v>
      </c>
      <c r="AY183" s="186" t="s">
        <v>271</v>
      </c>
    </row>
    <row r="184" spans="1:65" s="14" customFormat="1" x14ac:dyDescent="0.1">
      <c r="B184" s="193"/>
      <c r="D184" s="185" t="s">
        <v>280</v>
      </c>
      <c r="E184" s="194" t="s">
        <v>1</v>
      </c>
      <c r="F184" s="195" t="s">
        <v>282</v>
      </c>
      <c r="H184" s="196">
        <v>421.6</v>
      </c>
      <c r="I184" s="197"/>
      <c r="L184" s="193"/>
      <c r="M184" s="198"/>
      <c r="N184" s="199"/>
      <c r="O184" s="199"/>
      <c r="P184" s="199"/>
      <c r="Q184" s="199"/>
      <c r="R184" s="199"/>
      <c r="S184" s="199"/>
      <c r="T184" s="200"/>
      <c r="AT184" s="194" t="s">
        <v>280</v>
      </c>
      <c r="AU184" s="194" t="s">
        <v>88</v>
      </c>
      <c r="AV184" s="14" t="s">
        <v>278</v>
      </c>
      <c r="AW184" s="14" t="s">
        <v>29</v>
      </c>
      <c r="AX184" s="14" t="s">
        <v>82</v>
      </c>
      <c r="AY184" s="194" t="s">
        <v>271</v>
      </c>
    </row>
    <row r="185" spans="1:65" s="2" customFormat="1" ht="21.75" customHeight="1" x14ac:dyDescent="0.15">
      <c r="A185" s="35"/>
      <c r="B185" s="141"/>
      <c r="C185" s="172" t="s">
        <v>379</v>
      </c>
      <c r="D185" s="172" t="s">
        <v>274</v>
      </c>
      <c r="E185" s="173" t="s">
        <v>5748</v>
      </c>
      <c r="F185" s="174" t="s">
        <v>5749</v>
      </c>
      <c r="G185" s="175" t="s">
        <v>277</v>
      </c>
      <c r="H185" s="176">
        <v>9275.2000000000007</v>
      </c>
      <c r="I185" s="177"/>
      <c r="J185" s="176">
        <f>ROUND(I185*H185,2)</f>
        <v>0</v>
      </c>
      <c r="K185" s="178"/>
      <c r="L185" s="36"/>
      <c r="M185" s="179" t="s">
        <v>1</v>
      </c>
      <c r="N185" s="180" t="s">
        <v>41</v>
      </c>
      <c r="O185" s="6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88</v>
      </c>
      <c r="AY185" s="18" t="s">
        <v>271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278</v>
      </c>
      <c r="BM185" s="183" t="s">
        <v>500</v>
      </c>
    </row>
    <row r="186" spans="1:65" s="13" customFormat="1" x14ac:dyDescent="0.1">
      <c r="B186" s="184"/>
      <c r="D186" s="185" t="s">
        <v>280</v>
      </c>
      <c r="E186" s="186" t="s">
        <v>1</v>
      </c>
      <c r="F186" s="187" t="s">
        <v>5750</v>
      </c>
      <c r="H186" s="188">
        <v>9275.2000000000007</v>
      </c>
      <c r="I186" s="189"/>
      <c r="L186" s="184"/>
      <c r="M186" s="190"/>
      <c r="N186" s="191"/>
      <c r="O186" s="191"/>
      <c r="P186" s="191"/>
      <c r="Q186" s="191"/>
      <c r="R186" s="191"/>
      <c r="S186" s="191"/>
      <c r="T186" s="192"/>
      <c r="AT186" s="186" t="s">
        <v>280</v>
      </c>
      <c r="AU186" s="186" t="s">
        <v>88</v>
      </c>
      <c r="AV186" s="13" t="s">
        <v>88</v>
      </c>
      <c r="AW186" s="13" t="s">
        <v>29</v>
      </c>
      <c r="AX186" s="13" t="s">
        <v>75</v>
      </c>
      <c r="AY186" s="186" t="s">
        <v>271</v>
      </c>
    </row>
    <row r="187" spans="1:65" s="14" customFormat="1" x14ac:dyDescent="0.1">
      <c r="B187" s="193"/>
      <c r="D187" s="185" t="s">
        <v>280</v>
      </c>
      <c r="E187" s="194" t="s">
        <v>1</v>
      </c>
      <c r="F187" s="195" t="s">
        <v>282</v>
      </c>
      <c r="H187" s="196">
        <v>9275.2000000000007</v>
      </c>
      <c r="I187" s="197"/>
      <c r="L187" s="193"/>
      <c r="M187" s="198"/>
      <c r="N187" s="199"/>
      <c r="O187" s="199"/>
      <c r="P187" s="199"/>
      <c r="Q187" s="199"/>
      <c r="R187" s="199"/>
      <c r="S187" s="199"/>
      <c r="T187" s="200"/>
      <c r="AT187" s="194" t="s">
        <v>280</v>
      </c>
      <c r="AU187" s="194" t="s">
        <v>88</v>
      </c>
      <c r="AV187" s="14" t="s">
        <v>278</v>
      </c>
      <c r="AW187" s="14" t="s">
        <v>29</v>
      </c>
      <c r="AX187" s="14" t="s">
        <v>82</v>
      </c>
      <c r="AY187" s="194" t="s">
        <v>271</v>
      </c>
    </row>
    <row r="188" spans="1:65" s="2" customFormat="1" ht="33" customHeight="1" x14ac:dyDescent="0.15">
      <c r="A188" s="35"/>
      <c r="B188" s="141"/>
      <c r="C188" s="172" t="s">
        <v>384</v>
      </c>
      <c r="D188" s="172" t="s">
        <v>274</v>
      </c>
      <c r="E188" s="173" t="s">
        <v>910</v>
      </c>
      <c r="F188" s="174" t="s">
        <v>911</v>
      </c>
      <c r="G188" s="175" t="s">
        <v>289</v>
      </c>
      <c r="H188" s="176">
        <v>739.72</v>
      </c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0</v>
      </c>
      <c r="R188" s="181">
        <f>Q188*H188</f>
        <v>0</v>
      </c>
      <c r="S188" s="181">
        <v>0</v>
      </c>
      <c r="T188" s="18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278</v>
      </c>
      <c r="BM188" s="183" t="s">
        <v>514</v>
      </c>
    </row>
    <row r="189" spans="1:65" s="13" customFormat="1" x14ac:dyDescent="0.1">
      <c r="B189" s="184"/>
      <c r="D189" s="185" t="s">
        <v>280</v>
      </c>
      <c r="E189" s="186" t="s">
        <v>1</v>
      </c>
      <c r="F189" s="187" t="s">
        <v>5751</v>
      </c>
      <c r="H189" s="188">
        <v>721.6</v>
      </c>
      <c r="I189" s="189"/>
      <c r="L189" s="184"/>
      <c r="M189" s="190"/>
      <c r="N189" s="191"/>
      <c r="O189" s="191"/>
      <c r="P189" s="191"/>
      <c r="Q189" s="191"/>
      <c r="R189" s="191"/>
      <c r="S189" s="191"/>
      <c r="T189" s="192"/>
      <c r="AT189" s="186" t="s">
        <v>280</v>
      </c>
      <c r="AU189" s="186" t="s">
        <v>88</v>
      </c>
      <c r="AV189" s="13" t="s">
        <v>88</v>
      </c>
      <c r="AW189" s="13" t="s">
        <v>29</v>
      </c>
      <c r="AX189" s="13" t="s">
        <v>75</v>
      </c>
      <c r="AY189" s="186" t="s">
        <v>271</v>
      </c>
    </row>
    <row r="190" spans="1:65" s="13" customFormat="1" x14ac:dyDescent="0.1">
      <c r="B190" s="184"/>
      <c r="D190" s="185" t="s">
        <v>280</v>
      </c>
      <c r="E190" s="186" t="s">
        <v>1</v>
      </c>
      <c r="F190" s="187" t="s">
        <v>5752</v>
      </c>
      <c r="H190" s="188">
        <v>39.979999999999997</v>
      </c>
      <c r="I190" s="189"/>
      <c r="L190" s="184"/>
      <c r="M190" s="190"/>
      <c r="N190" s="191"/>
      <c r="O190" s="191"/>
      <c r="P190" s="191"/>
      <c r="Q190" s="191"/>
      <c r="R190" s="191"/>
      <c r="S190" s="191"/>
      <c r="T190" s="192"/>
      <c r="AT190" s="186" t="s">
        <v>280</v>
      </c>
      <c r="AU190" s="186" t="s">
        <v>88</v>
      </c>
      <c r="AV190" s="13" t="s">
        <v>88</v>
      </c>
      <c r="AW190" s="13" t="s">
        <v>29</v>
      </c>
      <c r="AX190" s="13" t="s">
        <v>75</v>
      </c>
      <c r="AY190" s="186" t="s">
        <v>271</v>
      </c>
    </row>
    <row r="191" spans="1:65" s="13" customFormat="1" x14ac:dyDescent="0.1">
      <c r="B191" s="184"/>
      <c r="D191" s="185" t="s">
        <v>280</v>
      </c>
      <c r="E191" s="186" t="s">
        <v>1</v>
      </c>
      <c r="F191" s="187" t="s">
        <v>5753</v>
      </c>
      <c r="H191" s="188">
        <v>177.6</v>
      </c>
      <c r="I191" s="189"/>
      <c r="L191" s="184"/>
      <c r="M191" s="190"/>
      <c r="N191" s="191"/>
      <c r="O191" s="191"/>
      <c r="P191" s="191"/>
      <c r="Q191" s="191"/>
      <c r="R191" s="191"/>
      <c r="S191" s="191"/>
      <c r="T191" s="192"/>
      <c r="AT191" s="186" t="s">
        <v>280</v>
      </c>
      <c r="AU191" s="186" t="s">
        <v>88</v>
      </c>
      <c r="AV191" s="13" t="s">
        <v>88</v>
      </c>
      <c r="AW191" s="13" t="s">
        <v>29</v>
      </c>
      <c r="AX191" s="13" t="s">
        <v>75</v>
      </c>
      <c r="AY191" s="186" t="s">
        <v>271</v>
      </c>
    </row>
    <row r="192" spans="1:65" s="13" customFormat="1" x14ac:dyDescent="0.1">
      <c r="B192" s="184"/>
      <c r="D192" s="185" t="s">
        <v>280</v>
      </c>
      <c r="E192" s="186" t="s">
        <v>1</v>
      </c>
      <c r="F192" s="187" t="s">
        <v>5754</v>
      </c>
      <c r="H192" s="188">
        <v>0.32</v>
      </c>
      <c r="I192" s="189"/>
      <c r="L192" s="184"/>
      <c r="M192" s="190"/>
      <c r="N192" s="191"/>
      <c r="O192" s="191"/>
      <c r="P192" s="191"/>
      <c r="Q192" s="191"/>
      <c r="R192" s="191"/>
      <c r="S192" s="191"/>
      <c r="T192" s="192"/>
      <c r="AT192" s="186" t="s">
        <v>280</v>
      </c>
      <c r="AU192" s="186" t="s">
        <v>88</v>
      </c>
      <c r="AV192" s="13" t="s">
        <v>88</v>
      </c>
      <c r="AW192" s="13" t="s">
        <v>29</v>
      </c>
      <c r="AX192" s="13" t="s">
        <v>75</v>
      </c>
      <c r="AY192" s="186" t="s">
        <v>271</v>
      </c>
    </row>
    <row r="193" spans="1:65" s="15" customFormat="1" x14ac:dyDescent="0.1">
      <c r="B193" s="201"/>
      <c r="D193" s="185" t="s">
        <v>280</v>
      </c>
      <c r="E193" s="202" t="s">
        <v>1</v>
      </c>
      <c r="F193" s="203" t="s">
        <v>293</v>
      </c>
      <c r="H193" s="204">
        <v>939.5</v>
      </c>
      <c r="I193" s="205"/>
      <c r="L193" s="201"/>
      <c r="M193" s="206"/>
      <c r="N193" s="207"/>
      <c r="O193" s="207"/>
      <c r="P193" s="207"/>
      <c r="Q193" s="207"/>
      <c r="R193" s="207"/>
      <c r="S193" s="207"/>
      <c r="T193" s="208"/>
      <c r="AT193" s="202" t="s">
        <v>280</v>
      </c>
      <c r="AU193" s="202" t="s">
        <v>88</v>
      </c>
      <c r="AV193" s="15" t="s">
        <v>286</v>
      </c>
      <c r="AW193" s="15" t="s">
        <v>29</v>
      </c>
      <c r="AX193" s="15" t="s">
        <v>75</v>
      </c>
      <c r="AY193" s="202" t="s">
        <v>271</v>
      </c>
    </row>
    <row r="194" spans="1:65" s="13" customFormat="1" x14ac:dyDescent="0.1">
      <c r="B194" s="184"/>
      <c r="D194" s="185" t="s">
        <v>280</v>
      </c>
      <c r="E194" s="186" t="s">
        <v>1</v>
      </c>
      <c r="F194" s="187" t="s">
        <v>5755</v>
      </c>
      <c r="H194" s="188">
        <v>-168</v>
      </c>
      <c r="I194" s="189"/>
      <c r="L194" s="184"/>
      <c r="M194" s="190"/>
      <c r="N194" s="191"/>
      <c r="O194" s="191"/>
      <c r="P194" s="191"/>
      <c r="Q194" s="191"/>
      <c r="R194" s="191"/>
      <c r="S194" s="191"/>
      <c r="T194" s="192"/>
      <c r="AT194" s="186" t="s">
        <v>280</v>
      </c>
      <c r="AU194" s="186" t="s">
        <v>88</v>
      </c>
      <c r="AV194" s="13" t="s">
        <v>88</v>
      </c>
      <c r="AW194" s="13" t="s">
        <v>29</v>
      </c>
      <c r="AX194" s="13" t="s">
        <v>75</v>
      </c>
      <c r="AY194" s="186" t="s">
        <v>271</v>
      </c>
    </row>
    <row r="195" spans="1:65" s="13" customFormat="1" x14ac:dyDescent="0.1">
      <c r="B195" s="184"/>
      <c r="D195" s="185" t="s">
        <v>280</v>
      </c>
      <c r="E195" s="186" t="s">
        <v>1</v>
      </c>
      <c r="F195" s="187" t="s">
        <v>5756</v>
      </c>
      <c r="H195" s="188">
        <v>-31.78</v>
      </c>
      <c r="I195" s="189"/>
      <c r="L195" s="184"/>
      <c r="M195" s="190"/>
      <c r="N195" s="191"/>
      <c r="O195" s="191"/>
      <c r="P195" s="191"/>
      <c r="Q195" s="191"/>
      <c r="R195" s="191"/>
      <c r="S195" s="191"/>
      <c r="T195" s="192"/>
      <c r="AT195" s="186" t="s">
        <v>280</v>
      </c>
      <c r="AU195" s="186" t="s">
        <v>88</v>
      </c>
      <c r="AV195" s="13" t="s">
        <v>88</v>
      </c>
      <c r="AW195" s="13" t="s">
        <v>29</v>
      </c>
      <c r="AX195" s="13" t="s">
        <v>75</v>
      </c>
      <c r="AY195" s="186" t="s">
        <v>271</v>
      </c>
    </row>
    <row r="196" spans="1:65" s="15" customFormat="1" x14ac:dyDescent="0.1">
      <c r="B196" s="201"/>
      <c r="D196" s="185" t="s">
        <v>280</v>
      </c>
      <c r="E196" s="202" t="s">
        <v>1</v>
      </c>
      <c r="F196" s="203" t="s">
        <v>293</v>
      </c>
      <c r="H196" s="204">
        <v>-199.78</v>
      </c>
      <c r="I196" s="205"/>
      <c r="L196" s="201"/>
      <c r="M196" s="206"/>
      <c r="N196" s="207"/>
      <c r="O196" s="207"/>
      <c r="P196" s="207"/>
      <c r="Q196" s="207"/>
      <c r="R196" s="207"/>
      <c r="S196" s="207"/>
      <c r="T196" s="208"/>
      <c r="AT196" s="202" t="s">
        <v>280</v>
      </c>
      <c r="AU196" s="202" t="s">
        <v>88</v>
      </c>
      <c r="AV196" s="15" t="s">
        <v>286</v>
      </c>
      <c r="AW196" s="15" t="s">
        <v>29</v>
      </c>
      <c r="AX196" s="15" t="s">
        <v>75</v>
      </c>
      <c r="AY196" s="202" t="s">
        <v>271</v>
      </c>
    </row>
    <row r="197" spans="1:65" s="14" customFormat="1" x14ac:dyDescent="0.1">
      <c r="B197" s="193"/>
      <c r="D197" s="185" t="s">
        <v>280</v>
      </c>
      <c r="E197" s="194" t="s">
        <v>1</v>
      </c>
      <c r="F197" s="195" t="s">
        <v>282</v>
      </c>
      <c r="H197" s="196">
        <v>739.72</v>
      </c>
      <c r="I197" s="197"/>
      <c r="L197" s="193"/>
      <c r="M197" s="198"/>
      <c r="N197" s="199"/>
      <c r="O197" s="199"/>
      <c r="P197" s="199"/>
      <c r="Q197" s="199"/>
      <c r="R197" s="199"/>
      <c r="S197" s="199"/>
      <c r="T197" s="200"/>
      <c r="AT197" s="194" t="s">
        <v>280</v>
      </c>
      <c r="AU197" s="194" t="s">
        <v>88</v>
      </c>
      <c r="AV197" s="14" t="s">
        <v>278</v>
      </c>
      <c r="AW197" s="14" t="s">
        <v>29</v>
      </c>
      <c r="AX197" s="14" t="s">
        <v>82</v>
      </c>
      <c r="AY197" s="194" t="s">
        <v>271</v>
      </c>
    </row>
    <row r="198" spans="1:65" s="2" customFormat="1" ht="44.25" customHeight="1" x14ac:dyDescent="0.15">
      <c r="A198" s="35"/>
      <c r="B198" s="141"/>
      <c r="C198" s="172" t="s">
        <v>7</v>
      </c>
      <c r="D198" s="172" t="s">
        <v>274</v>
      </c>
      <c r="E198" s="173" t="s">
        <v>913</v>
      </c>
      <c r="F198" s="174" t="s">
        <v>914</v>
      </c>
      <c r="G198" s="175" t="s">
        <v>289</v>
      </c>
      <c r="H198" s="176">
        <v>16273.93</v>
      </c>
      <c r="I198" s="177"/>
      <c r="J198" s="176">
        <f>ROUND(I198*H198,2)</f>
        <v>0</v>
      </c>
      <c r="K198" s="178"/>
      <c r="L198" s="36"/>
      <c r="M198" s="179" t="s">
        <v>1</v>
      </c>
      <c r="N198" s="180" t="s">
        <v>41</v>
      </c>
      <c r="O198" s="61"/>
      <c r="P198" s="181">
        <f>O198*H198</f>
        <v>0</v>
      </c>
      <c r="Q198" s="181">
        <v>0</v>
      </c>
      <c r="R198" s="181">
        <f>Q198*H198</f>
        <v>0</v>
      </c>
      <c r="S198" s="181">
        <v>0</v>
      </c>
      <c r="T198" s="18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278</v>
      </c>
      <c r="AT198" s="183" t="s">
        <v>274</v>
      </c>
      <c r="AU198" s="183" t="s">
        <v>88</v>
      </c>
      <c r="AY198" s="18" t="s">
        <v>271</v>
      </c>
      <c r="BE198" s="105">
        <f>IF(N198="základná",J198,0)</f>
        <v>0</v>
      </c>
      <c r="BF198" s="105">
        <f>IF(N198="znížená",J198,0)</f>
        <v>0</v>
      </c>
      <c r="BG198" s="105">
        <f>IF(N198="zákl. prenesená",J198,0)</f>
        <v>0</v>
      </c>
      <c r="BH198" s="105">
        <f>IF(N198="zníž. prenesená",J198,0)</f>
        <v>0</v>
      </c>
      <c r="BI198" s="105">
        <f>IF(N198="nulová",J198,0)</f>
        <v>0</v>
      </c>
      <c r="BJ198" s="18" t="s">
        <v>88</v>
      </c>
      <c r="BK198" s="105">
        <f>ROUND(I198*H198,2)</f>
        <v>0</v>
      </c>
      <c r="BL198" s="18" t="s">
        <v>278</v>
      </c>
      <c r="BM198" s="183" t="s">
        <v>528</v>
      </c>
    </row>
    <row r="199" spans="1:65" s="13" customFormat="1" x14ac:dyDescent="0.1">
      <c r="B199" s="184"/>
      <c r="D199" s="185" t="s">
        <v>280</v>
      </c>
      <c r="E199" s="186" t="s">
        <v>1</v>
      </c>
      <c r="F199" s="187" t="s">
        <v>5757</v>
      </c>
      <c r="H199" s="188">
        <v>16273.93</v>
      </c>
      <c r="I199" s="189"/>
      <c r="L199" s="184"/>
      <c r="M199" s="190"/>
      <c r="N199" s="191"/>
      <c r="O199" s="191"/>
      <c r="P199" s="191"/>
      <c r="Q199" s="191"/>
      <c r="R199" s="191"/>
      <c r="S199" s="191"/>
      <c r="T199" s="192"/>
      <c r="AT199" s="186" t="s">
        <v>280</v>
      </c>
      <c r="AU199" s="186" t="s">
        <v>88</v>
      </c>
      <c r="AV199" s="13" t="s">
        <v>88</v>
      </c>
      <c r="AW199" s="13" t="s">
        <v>29</v>
      </c>
      <c r="AX199" s="13" t="s">
        <v>75</v>
      </c>
      <c r="AY199" s="186" t="s">
        <v>271</v>
      </c>
    </row>
    <row r="200" spans="1:65" s="14" customFormat="1" x14ac:dyDescent="0.1">
      <c r="B200" s="193"/>
      <c r="D200" s="185" t="s">
        <v>280</v>
      </c>
      <c r="E200" s="194" t="s">
        <v>1</v>
      </c>
      <c r="F200" s="195" t="s">
        <v>282</v>
      </c>
      <c r="H200" s="196">
        <v>16273.93</v>
      </c>
      <c r="I200" s="197"/>
      <c r="L200" s="193"/>
      <c r="M200" s="198"/>
      <c r="N200" s="199"/>
      <c r="O200" s="199"/>
      <c r="P200" s="199"/>
      <c r="Q200" s="199"/>
      <c r="R200" s="199"/>
      <c r="S200" s="199"/>
      <c r="T200" s="200"/>
      <c r="AT200" s="194" t="s">
        <v>280</v>
      </c>
      <c r="AU200" s="194" t="s">
        <v>88</v>
      </c>
      <c r="AV200" s="14" t="s">
        <v>278</v>
      </c>
      <c r="AW200" s="14" t="s">
        <v>29</v>
      </c>
      <c r="AX200" s="14" t="s">
        <v>82</v>
      </c>
      <c r="AY200" s="194" t="s">
        <v>271</v>
      </c>
    </row>
    <row r="201" spans="1:65" s="2" customFormat="1" ht="33" customHeight="1" x14ac:dyDescent="0.15">
      <c r="A201" s="35"/>
      <c r="B201" s="141"/>
      <c r="C201" s="172" t="s">
        <v>409</v>
      </c>
      <c r="D201" s="172" t="s">
        <v>274</v>
      </c>
      <c r="E201" s="173" t="s">
        <v>5758</v>
      </c>
      <c r="F201" s="174" t="s">
        <v>5759</v>
      </c>
      <c r="G201" s="175" t="s">
        <v>289</v>
      </c>
      <c r="H201" s="176">
        <v>168</v>
      </c>
      <c r="I201" s="177"/>
      <c r="J201" s="176">
        <f>ROUND(I201*H201,2)</f>
        <v>0</v>
      </c>
      <c r="K201" s="178"/>
      <c r="L201" s="36"/>
      <c r="M201" s="179" t="s">
        <v>1</v>
      </c>
      <c r="N201" s="180" t="s">
        <v>41</v>
      </c>
      <c r="O201" s="61"/>
      <c r="P201" s="181">
        <f>O201*H201</f>
        <v>0</v>
      </c>
      <c r="Q201" s="181">
        <v>0</v>
      </c>
      <c r="R201" s="181">
        <f>Q201*H201</f>
        <v>0</v>
      </c>
      <c r="S201" s="181">
        <v>0</v>
      </c>
      <c r="T201" s="18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278</v>
      </c>
      <c r="AT201" s="183" t="s">
        <v>274</v>
      </c>
      <c r="AU201" s="183" t="s">
        <v>88</v>
      </c>
      <c r="AY201" s="18" t="s">
        <v>271</v>
      </c>
      <c r="BE201" s="105">
        <f>IF(N201="základná",J201,0)</f>
        <v>0</v>
      </c>
      <c r="BF201" s="105">
        <f>IF(N201="znížená",J201,0)</f>
        <v>0</v>
      </c>
      <c r="BG201" s="105">
        <f>IF(N201="zákl. prenesená",J201,0)</f>
        <v>0</v>
      </c>
      <c r="BH201" s="105">
        <f>IF(N201="zníž. prenesená",J201,0)</f>
        <v>0</v>
      </c>
      <c r="BI201" s="105">
        <f>IF(N201="nulová",J201,0)</f>
        <v>0</v>
      </c>
      <c r="BJ201" s="18" t="s">
        <v>88</v>
      </c>
      <c r="BK201" s="105">
        <f>ROUND(I201*H201,2)</f>
        <v>0</v>
      </c>
      <c r="BL201" s="18" t="s">
        <v>278</v>
      </c>
      <c r="BM201" s="183" t="s">
        <v>542</v>
      </c>
    </row>
    <row r="202" spans="1:65" s="13" customFormat="1" x14ac:dyDescent="0.1">
      <c r="B202" s="184"/>
      <c r="D202" s="185" t="s">
        <v>280</v>
      </c>
      <c r="E202" s="186" t="s">
        <v>1</v>
      </c>
      <c r="F202" s="187" t="s">
        <v>5760</v>
      </c>
      <c r="H202" s="188">
        <v>168</v>
      </c>
      <c r="I202" s="189"/>
      <c r="L202" s="184"/>
      <c r="M202" s="190"/>
      <c r="N202" s="191"/>
      <c r="O202" s="191"/>
      <c r="P202" s="191"/>
      <c r="Q202" s="191"/>
      <c r="R202" s="191"/>
      <c r="S202" s="191"/>
      <c r="T202" s="192"/>
      <c r="AT202" s="186" t="s">
        <v>280</v>
      </c>
      <c r="AU202" s="186" t="s">
        <v>88</v>
      </c>
      <c r="AV202" s="13" t="s">
        <v>88</v>
      </c>
      <c r="AW202" s="13" t="s">
        <v>29</v>
      </c>
      <c r="AX202" s="13" t="s">
        <v>75</v>
      </c>
      <c r="AY202" s="186" t="s">
        <v>271</v>
      </c>
    </row>
    <row r="203" spans="1:65" s="14" customFormat="1" x14ac:dyDescent="0.1">
      <c r="B203" s="193"/>
      <c r="D203" s="185" t="s">
        <v>280</v>
      </c>
      <c r="E203" s="194" t="s">
        <v>1</v>
      </c>
      <c r="F203" s="195" t="s">
        <v>282</v>
      </c>
      <c r="H203" s="196">
        <v>168</v>
      </c>
      <c r="I203" s="197"/>
      <c r="L203" s="193"/>
      <c r="M203" s="198"/>
      <c r="N203" s="199"/>
      <c r="O203" s="199"/>
      <c r="P203" s="199"/>
      <c r="Q203" s="199"/>
      <c r="R203" s="199"/>
      <c r="S203" s="199"/>
      <c r="T203" s="200"/>
      <c r="AT203" s="194" t="s">
        <v>280</v>
      </c>
      <c r="AU203" s="194" t="s">
        <v>88</v>
      </c>
      <c r="AV203" s="14" t="s">
        <v>278</v>
      </c>
      <c r="AW203" s="14" t="s">
        <v>29</v>
      </c>
      <c r="AX203" s="14" t="s">
        <v>82</v>
      </c>
      <c r="AY203" s="194" t="s">
        <v>271</v>
      </c>
    </row>
    <row r="204" spans="1:65" s="2" customFormat="1" ht="21.75" customHeight="1" x14ac:dyDescent="0.15">
      <c r="A204" s="35"/>
      <c r="B204" s="141"/>
      <c r="C204" s="172" t="s">
        <v>414</v>
      </c>
      <c r="D204" s="172" t="s">
        <v>274</v>
      </c>
      <c r="E204" s="173" t="s">
        <v>921</v>
      </c>
      <c r="F204" s="174" t="s">
        <v>922</v>
      </c>
      <c r="G204" s="175" t="s">
        <v>289</v>
      </c>
      <c r="H204" s="176">
        <v>739.72</v>
      </c>
      <c r="I204" s="177"/>
      <c r="J204" s="176">
        <f>ROUND(I204*H204,2)</f>
        <v>0</v>
      </c>
      <c r="K204" s="178"/>
      <c r="L204" s="36"/>
      <c r="M204" s="179" t="s">
        <v>1</v>
      </c>
      <c r="N204" s="180" t="s">
        <v>41</v>
      </c>
      <c r="O204" s="61"/>
      <c r="P204" s="181">
        <f>O204*H204</f>
        <v>0</v>
      </c>
      <c r="Q204" s="181">
        <v>0</v>
      </c>
      <c r="R204" s="181">
        <f>Q204*H204</f>
        <v>0</v>
      </c>
      <c r="S204" s="181">
        <v>0</v>
      </c>
      <c r="T204" s="18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278</v>
      </c>
      <c r="AT204" s="183" t="s">
        <v>274</v>
      </c>
      <c r="AU204" s="183" t="s">
        <v>88</v>
      </c>
      <c r="AY204" s="18" t="s">
        <v>271</v>
      </c>
      <c r="BE204" s="105">
        <f>IF(N204="základná",J204,0)</f>
        <v>0</v>
      </c>
      <c r="BF204" s="105">
        <f>IF(N204="znížená",J204,0)</f>
        <v>0</v>
      </c>
      <c r="BG204" s="105">
        <f>IF(N204="zákl. prenesená",J204,0)</f>
        <v>0</v>
      </c>
      <c r="BH204" s="105">
        <f>IF(N204="zníž. prenesená",J204,0)</f>
        <v>0</v>
      </c>
      <c r="BI204" s="105">
        <f>IF(N204="nulová",J204,0)</f>
        <v>0</v>
      </c>
      <c r="BJ204" s="18" t="s">
        <v>88</v>
      </c>
      <c r="BK204" s="105">
        <f>ROUND(I204*H204,2)</f>
        <v>0</v>
      </c>
      <c r="BL204" s="18" t="s">
        <v>278</v>
      </c>
      <c r="BM204" s="183" t="s">
        <v>555</v>
      </c>
    </row>
    <row r="205" spans="1:65" s="13" customFormat="1" x14ac:dyDescent="0.1">
      <c r="B205" s="184"/>
      <c r="D205" s="185" t="s">
        <v>280</v>
      </c>
      <c r="E205" s="186" t="s">
        <v>1</v>
      </c>
      <c r="F205" s="187" t="s">
        <v>5751</v>
      </c>
      <c r="H205" s="188">
        <v>721.6</v>
      </c>
      <c r="I205" s="189"/>
      <c r="L205" s="184"/>
      <c r="M205" s="190"/>
      <c r="N205" s="191"/>
      <c r="O205" s="191"/>
      <c r="P205" s="191"/>
      <c r="Q205" s="191"/>
      <c r="R205" s="191"/>
      <c r="S205" s="191"/>
      <c r="T205" s="192"/>
      <c r="AT205" s="186" t="s">
        <v>280</v>
      </c>
      <c r="AU205" s="186" t="s">
        <v>88</v>
      </c>
      <c r="AV205" s="13" t="s">
        <v>88</v>
      </c>
      <c r="AW205" s="13" t="s">
        <v>29</v>
      </c>
      <c r="AX205" s="13" t="s">
        <v>75</v>
      </c>
      <c r="AY205" s="186" t="s">
        <v>271</v>
      </c>
    </row>
    <row r="206" spans="1:65" s="13" customFormat="1" x14ac:dyDescent="0.1">
      <c r="B206" s="184"/>
      <c r="D206" s="185" t="s">
        <v>280</v>
      </c>
      <c r="E206" s="186" t="s">
        <v>1</v>
      </c>
      <c r="F206" s="187" t="s">
        <v>5752</v>
      </c>
      <c r="H206" s="188">
        <v>39.979999999999997</v>
      </c>
      <c r="I206" s="189"/>
      <c r="L206" s="184"/>
      <c r="M206" s="190"/>
      <c r="N206" s="191"/>
      <c r="O206" s="191"/>
      <c r="P206" s="191"/>
      <c r="Q206" s="191"/>
      <c r="R206" s="191"/>
      <c r="S206" s="191"/>
      <c r="T206" s="192"/>
      <c r="AT206" s="186" t="s">
        <v>280</v>
      </c>
      <c r="AU206" s="186" t="s">
        <v>88</v>
      </c>
      <c r="AV206" s="13" t="s">
        <v>88</v>
      </c>
      <c r="AW206" s="13" t="s">
        <v>29</v>
      </c>
      <c r="AX206" s="13" t="s">
        <v>75</v>
      </c>
      <c r="AY206" s="186" t="s">
        <v>271</v>
      </c>
    </row>
    <row r="207" spans="1:65" s="13" customFormat="1" x14ac:dyDescent="0.1">
      <c r="B207" s="184"/>
      <c r="D207" s="185" t="s">
        <v>280</v>
      </c>
      <c r="E207" s="186" t="s">
        <v>1</v>
      </c>
      <c r="F207" s="187" t="s">
        <v>5753</v>
      </c>
      <c r="H207" s="188">
        <v>177.6</v>
      </c>
      <c r="I207" s="189"/>
      <c r="L207" s="184"/>
      <c r="M207" s="190"/>
      <c r="N207" s="191"/>
      <c r="O207" s="191"/>
      <c r="P207" s="191"/>
      <c r="Q207" s="191"/>
      <c r="R207" s="191"/>
      <c r="S207" s="191"/>
      <c r="T207" s="192"/>
      <c r="AT207" s="186" t="s">
        <v>280</v>
      </c>
      <c r="AU207" s="186" t="s">
        <v>88</v>
      </c>
      <c r="AV207" s="13" t="s">
        <v>88</v>
      </c>
      <c r="AW207" s="13" t="s">
        <v>29</v>
      </c>
      <c r="AX207" s="13" t="s">
        <v>75</v>
      </c>
      <c r="AY207" s="186" t="s">
        <v>271</v>
      </c>
    </row>
    <row r="208" spans="1:65" s="13" customFormat="1" x14ac:dyDescent="0.1">
      <c r="B208" s="184"/>
      <c r="D208" s="185" t="s">
        <v>280</v>
      </c>
      <c r="E208" s="186" t="s">
        <v>1</v>
      </c>
      <c r="F208" s="187" t="s">
        <v>5754</v>
      </c>
      <c r="H208" s="188">
        <v>0.32</v>
      </c>
      <c r="I208" s="189"/>
      <c r="L208" s="184"/>
      <c r="M208" s="190"/>
      <c r="N208" s="191"/>
      <c r="O208" s="191"/>
      <c r="P208" s="191"/>
      <c r="Q208" s="191"/>
      <c r="R208" s="191"/>
      <c r="S208" s="191"/>
      <c r="T208" s="192"/>
      <c r="AT208" s="186" t="s">
        <v>280</v>
      </c>
      <c r="AU208" s="186" t="s">
        <v>88</v>
      </c>
      <c r="AV208" s="13" t="s">
        <v>88</v>
      </c>
      <c r="AW208" s="13" t="s">
        <v>29</v>
      </c>
      <c r="AX208" s="13" t="s">
        <v>75</v>
      </c>
      <c r="AY208" s="186" t="s">
        <v>271</v>
      </c>
    </row>
    <row r="209" spans="1:65" s="15" customFormat="1" x14ac:dyDescent="0.1">
      <c r="B209" s="201"/>
      <c r="D209" s="185" t="s">
        <v>280</v>
      </c>
      <c r="E209" s="202" t="s">
        <v>1</v>
      </c>
      <c r="F209" s="203" t="s">
        <v>293</v>
      </c>
      <c r="H209" s="204">
        <v>939.5</v>
      </c>
      <c r="I209" s="205"/>
      <c r="L209" s="201"/>
      <c r="M209" s="206"/>
      <c r="N209" s="207"/>
      <c r="O209" s="207"/>
      <c r="P209" s="207"/>
      <c r="Q209" s="207"/>
      <c r="R209" s="207"/>
      <c r="S209" s="207"/>
      <c r="T209" s="208"/>
      <c r="AT209" s="202" t="s">
        <v>280</v>
      </c>
      <c r="AU209" s="202" t="s">
        <v>88</v>
      </c>
      <c r="AV209" s="15" t="s">
        <v>286</v>
      </c>
      <c r="AW209" s="15" t="s">
        <v>29</v>
      </c>
      <c r="AX209" s="15" t="s">
        <v>75</v>
      </c>
      <c r="AY209" s="202" t="s">
        <v>271</v>
      </c>
    </row>
    <row r="210" spans="1:65" s="13" customFormat="1" x14ac:dyDescent="0.1">
      <c r="B210" s="184"/>
      <c r="D210" s="185" t="s">
        <v>280</v>
      </c>
      <c r="E210" s="186" t="s">
        <v>1</v>
      </c>
      <c r="F210" s="187" t="s">
        <v>5755</v>
      </c>
      <c r="H210" s="188">
        <v>-168</v>
      </c>
      <c r="I210" s="189"/>
      <c r="L210" s="184"/>
      <c r="M210" s="190"/>
      <c r="N210" s="191"/>
      <c r="O210" s="191"/>
      <c r="P210" s="191"/>
      <c r="Q210" s="191"/>
      <c r="R210" s="191"/>
      <c r="S210" s="191"/>
      <c r="T210" s="192"/>
      <c r="AT210" s="186" t="s">
        <v>280</v>
      </c>
      <c r="AU210" s="186" t="s">
        <v>88</v>
      </c>
      <c r="AV210" s="13" t="s">
        <v>88</v>
      </c>
      <c r="AW210" s="13" t="s">
        <v>29</v>
      </c>
      <c r="AX210" s="13" t="s">
        <v>75</v>
      </c>
      <c r="AY210" s="186" t="s">
        <v>271</v>
      </c>
    </row>
    <row r="211" spans="1:65" s="13" customFormat="1" x14ac:dyDescent="0.1">
      <c r="B211" s="184"/>
      <c r="D211" s="185" t="s">
        <v>280</v>
      </c>
      <c r="E211" s="186" t="s">
        <v>1</v>
      </c>
      <c r="F211" s="187" t="s">
        <v>5756</v>
      </c>
      <c r="H211" s="188">
        <v>-31.78</v>
      </c>
      <c r="I211" s="189"/>
      <c r="L211" s="184"/>
      <c r="M211" s="190"/>
      <c r="N211" s="191"/>
      <c r="O211" s="191"/>
      <c r="P211" s="191"/>
      <c r="Q211" s="191"/>
      <c r="R211" s="191"/>
      <c r="S211" s="191"/>
      <c r="T211" s="192"/>
      <c r="AT211" s="186" t="s">
        <v>280</v>
      </c>
      <c r="AU211" s="186" t="s">
        <v>88</v>
      </c>
      <c r="AV211" s="13" t="s">
        <v>88</v>
      </c>
      <c r="AW211" s="13" t="s">
        <v>29</v>
      </c>
      <c r="AX211" s="13" t="s">
        <v>75</v>
      </c>
      <c r="AY211" s="186" t="s">
        <v>271</v>
      </c>
    </row>
    <row r="212" spans="1:65" s="15" customFormat="1" x14ac:dyDescent="0.1">
      <c r="B212" s="201"/>
      <c r="D212" s="185" t="s">
        <v>280</v>
      </c>
      <c r="E212" s="202" t="s">
        <v>1</v>
      </c>
      <c r="F212" s="203" t="s">
        <v>293</v>
      </c>
      <c r="H212" s="204">
        <v>-199.78</v>
      </c>
      <c r="I212" s="205"/>
      <c r="L212" s="201"/>
      <c r="M212" s="206"/>
      <c r="N212" s="207"/>
      <c r="O212" s="207"/>
      <c r="P212" s="207"/>
      <c r="Q212" s="207"/>
      <c r="R212" s="207"/>
      <c r="S212" s="207"/>
      <c r="T212" s="208"/>
      <c r="AT212" s="202" t="s">
        <v>280</v>
      </c>
      <c r="AU212" s="202" t="s">
        <v>88</v>
      </c>
      <c r="AV212" s="15" t="s">
        <v>286</v>
      </c>
      <c r="AW212" s="15" t="s">
        <v>29</v>
      </c>
      <c r="AX212" s="15" t="s">
        <v>75</v>
      </c>
      <c r="AY212" s="202" t="s">
        <v>271</v>
      </c>
    </row>
    <row r="213" spans="1:65" s="14" customFormat="1" x14ac:dyDescent="0.1">
      <c r="B213" s="193"/>
      <c r="D213" s="185" t="s">
        <v>280</v>
      </c>
      <c r="E213" s="194" t="s">
        <v>1</v>
      </c>
      <c r="F213" s="195" t="s">
        <v>282</v>
      </c>
      <c r="H213" s="196">
        <v>739.72</v>
      </c>
      <c r="I213" s="197"/>
      <c r="L213" s="193"/>
      <c r="M213" s="198"/>
      <c r="N213" s="199"/>
      <c r="O213" s="199"/>
      <c r="P213" s="199"/>
      <c r="Q213" s="199"/>
      <c r="R213" s="199"/>
      <c r="S213" s="199"/>
      <c r="T213" s="200"/>
      <c r="AT213" s="194" t="s">
        <v>280</v>
      </c>
      <c r="AU213" s="194" t="s">
        <v>88</v>
      </c>
      <c r="AV213" s="14" t="s">
        <v>278</v>
      </c>
      <c r="AW213" s="14" t="s">
        <v>29</v>
      </c>
      <c r="AX213" s="14" t="s">
        <v>82</v>
      </c>
      <c r="AY213" s="194" t="s">
        <v>271</v>
      </c>
    </row>
    <row r="214" spans="1:65" s="2" customFormat="1" ht="21.75" customHeight="1" x14ac:dyDescent="0.15">
      <c r="A214" s="35"/>
      <c r="B214" s="141"/>
      <c r="C214" s="172" t="s">
        <v>419</v>
      </c>
      <c r="D214" s="172" t="s">
        <v>274</v>
      </c>
      <c r="E214" s="173" t="s">
        <v>924</v>
      </c>
      <c r="F214" s="174" t="s">
        <v>925</v>
      </c>
      <c r="G214" s="175" t="s">
        <v>412</v>
      </c>
      <c r="H214" s="176">
        <v>1235.3399999999999</v>
      </c>
      <c r="I214" s="177"/>
      <c r="J214" s="176">
        <f>ROUND(I214*H214,2)</f>
        <v>0</v>
      </c>
      <c r="K214" s="178"/>
      <c r="L214" s="36"/>
      <c r="M214" s="179" t="s">
        <v>1</v>
      </c>
      <c r="N214" s="180" t="s">
        <v>41</v>
      </c>
      <c r="O214" s="61"/>
      <c r="P214" s="181">
        <f>O214*H214</f>
        <v>0</v>
      </c>
      <c r="Q214" s="181">
        <v>0</v>
      </c>
      <c r="R214" s="181">
        <f>Q214*H214</f>
        <v>0</v>
      </c>
      <c r="S214" s="181">
        <v>0</v>
      </c>
      <c r="T214" s="18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278</v>
      </c>
      <c r="AT214" s="183" t="s">
        <v>274</v>
      </c>
      <c r="AU214" s="183" t="s">
        <v>88</v>
      </c>
      <c r="AY214" s="18" t="s">
        <v>271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88</v>
      </c>
      <c r="BK214" s="105">
        <f>ROUND(I214*H214,2)</f>
        <v>0</v>
      </c>
      <c r="BL214" s="18" t="s">
        <v>278</v>
      </c>
      <c r="BM214" s="183" t="s">
        <v>1128</v>
      </c>
    </row>
    <row r="215" spans="1:65" s="13" customFormat="1" x14ac:dyDescent="0.1">
      <c r="B215" s="184"/>
      <c r="D215" s="185" t="s">
        <v>280</v>
      </c>
      <c r="E215" s="186" t="s">
        <v>1</v>
      </c>
      <c r="F215" s="187" t="s">
        <v>5761</v>
      </c>
      <c r="H215" s="188">
        <v>1235.3399999999999</v>
      </c>
      <c r="I215" s="189"/>
      <c r="L215" s="184"/>
      <c r="M215" s="190"/>
      <c r="N215" s="191"/>
      <c r="O215" s="191"/>
      <c r="P215" s="191"/>
      <c r="Q215" s="191"/>
      <c r="R215" s="191"/>
      <c r="S215" s="191"/>
      <c r="T215" s="192"/>
      <c r="AT215" s="186" t="s">
        <v>280</v>
      </c>
      <c r="AU215" s="186" t="s">
        <v>88</v>
      </c>
      <c r="AV215" s="13" t="s">
        <v>88</v>
      </c>
      <c r="AW215" s="13" t="s">
        <v>29</v>
      </c>
      <c r="AX215" s="13" t="s">
        <v>75</v>
      </c>
      <c r="AY215" s="186" t="s">
        <v>271</v>
      </c>
    </row>
    <row r="216" spans="1:65" s="14" customFormat="1" x14ac:dyDescent="0.1">
      <c r="B216" s="193"/>
      <c r="D216" s="185" t="s">
        <v>280</v>
      </c>
      <c r="E216" s="194" t="s">
        <v>1</v>
      </c>
      <c r="F216" s="195" t="s">
        <v>282</v>
      </c>
      <c r="H216" s="196">
        <v>1235.3399999999999</v>
      </c>
      <c r="I216" s="197"/>
      <c r="L216" s="193"/>
      <c r="M216" s="198"/>
      <c r="N216" s="199"/>
      <c r="O216" s="199"/>
      <c r="P216" s="199"/>
      <c r="Q216" s="199"/>
      <c r="R216" s="199"/>
      <c r="S216" s="199"/>
      <c r="T216" s="200"/>
      <c r="AT216" s="194" t="s">
        <v>280</v>
      </c>
      <c r="AU216" s="194" t="s">
        <v>88</v>
      </c>
      <c r="AV216" s="14" t="s">
        <v>278</v>
      </c>
      <c r="AW216" s="14" t="s">
        <v>29</v>
      </c>
      <c r="AX216" s="14" t="s">
        <v>82</v>
      </c>
      <c r="AY216" s="194" t="s">
        <v>271</v>
      </c>
    </row>
    <row r="217" spans="1:65" s="2" customFormat="1" ht="21.75" customHeight="1" x14ac:dyDescent="0.15">
      <c r="A217" s="35"/>
      <c r="B217" s="141"/>
      <c r="C217" s="172" t="s">
        <v>424</v>
      </c>
      <c r="D217" s="172" t="s">
        <v>274</v>
      </c>
      <c r="E217" s="173" t="s">
        <v>5762</v>
      </c>
      <c r="F217" s="174" t="s">
        <v>5763</v>
      </c>
      <c r="G217" s="175" t="s">
        <v>289</v>
      </c>
      <c r="H217" s="176">
        <v>31.78</v>
      </c>
      <c r="I217" s="177"/>
      <c r="J217" s="176">
        <f>ROUND(I217*H217,2)</f>
        <v>0</v>
      </c>
      <c r="K217" s="178"/>
      <c r="L217" s="36"/>
      <c r="M217" s="179" t="s">
        <v>1</v>
      </c>
      <c r="N217" s="180" t="s">
        <v>41</v>
      </c>
      <c r="O217" s="61"/>
      <c r="P217" s="181">
        <f>O217*H217</f>
        <v>0</v>
      </c>
      <c r="Q217" s="181">
        <v>0</v>
      </c>
      <c r="R217" s="181">
        <f>Q217*H217</f>
        <v>0</v>
      </c>
      <c r="S217" s="181">
        <v>0</v>
      </c>
      <c r="T217" s="18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278</v>
      </c>
      <c r="AT217" s="183" t="s">
        <v>274</v>
      </c>
      <c r="AU217" s="183" t="s">
        <v>88</v>
      </c>
      <c r="AY217" s="18" t="s">
        <v>271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88</v>
      </c>
      <c r="BK217" s="105">
        <f>ROUND(I217*H217,2)</f>
        <v>0</v>
      </c>
      <c r="BL217" s="18" t="s">
        <v>278</v>
      </c>
      <c r="BM217" s="183" t="s">
        <v>1144</v>
      </c>
    </row>
    <row r="218" spans="1:65" s="13" customFormat="1" x14ac:dyDescent="0.1">
      <c r="B218" s="184"/>
      <c r="D218" s="185" t="s">
        <v>280</v>
      </c>
      <c r="E218" s="186" t="s">
        <v>1</v>
      </c>
      <c r="F218" s="187" t="s">
        <v>5734</v>
      </c>
      <c r="H218" s="188">
        <v>39.979999999999997</v>
      </c>
      <c r="I218" s="189"/>
      <c r="L218" s="184"/>
      <c r="M218" s="190"/>
      <c r="N218" s="191"/>
      <c r="O218" s="191"/>
      <c r="P218" s="191"/>
      <c r="Q218" s="191"/>
      <c r="R218" s="191"/>
      <c r="S218" s="191"/>
      <c r="T218" s="192"/>
      <c r="AT218" s="186" t="s">
        <v>280</v>
      </c>
      <c r="AU218" s="186" t="s">
        <v>88</v>
      </c>
      <c r="AV218" s="13" t="s">
        <v>88</v>
      </c>
      <c r="AW218" s="13" t="s">
        <v>29</v>
      </c>
      <c r="AX218" s="13" t="s">
        <v>75</v>
      </c>
      <c r="AY218" s="186" t="s">
        <v>271</v>
      </c>
    </row>
    <row r="219" spans="1:65" s="13" customFormat="1" x14ac:dyDescent="0.1">
      <c r="B219" s="184"/>
      <c r="D219" s="185" t="s">
        <v>280</v>
      </c>
      <c r="E219" s="186" t="s">
        <v>1</v>
      </c>
      <c r="F219" s="187" t="s">
        <v>5764</v>
      </c>
      <c r="H219" s="188">
        <v>-8.1999999999999993</v>
      </c>
      <c r="I219" s="189"/>
      <c r="L219" s="184"/>
      <c r="M219" s="190"/>
      <c r="N219" s="191"/>
      <c r="O219" s="191"/>
      <c r="P219" s="191"/>
      <c r="Q219" s="191"/>
      <c r="R219" s="191"/>
      <c r="S219" s="191"/>
      <c r="T219" s="192"/>
      <c r="AT219" s="186" t="s">
        <v>280</v>
      </c>
      <c r="AU219" s="186" t="s">
        <v>88</v>
      </c>
      <c r="AV219" s="13" t="s">
        <v>88</v>
      </c>
      <c r="AW219" s="13" t="s">
        <v>29</v>
      </c>
      <c r="AX219" s="13" t="s">
        <v>75</v>
      </c>
      <c r="AY219" s="186" t="s">
        <v>271</v>
      </c>
    </row>
    <row r="220" spans="1:65" s="14" customFormat="1" x14ac:dyDescent="0.1">
      <c r="B220" s="193"/>
      <c r="D220" s="185" t="s">
        <v>280</v>
      </c>
      <c r="E220" s="194" t="s">
        <v>1</v>
      </c>
      <c r="F220" s="195" t="s">
        <v>282</v>
      </c>
      <c r="H220" s="196">
        <v>31.78</v>
      </c>
      <c r="I220" s="197"/>
      <c r="L220" s="193"/>
      <c r="M220" s="198"/>
      <c r="N220" s="199"/>
      <c r="O220" s="199"/>
      <c r="P220" s="199"/>
      <c r="Q220" s="199"/>
      <c r="R220" s="199"/>
      <c r="S220" s="199"/>
      <c r="T220" s="200"/>
      <c r="AT220" s="194" t="s">
        <v>280</v>
      </c>
      <c r="AU220" s="194" t="s">
        <v>88</v>
      </c>
      <c r="AV220" s="14" t="s">
        <v>278</v>
      </c>
      <c r="AW220" s="14" t="s">
        <v>29</v>
      </c>
      <c r="AX220" s="14" t="s">
        <v>82</v>
      </c>
      <c r="AY220" s="194" t="s">
        <v>271</v>
      </c>
    </row>
    <row r="221" spans="1:65" s="2" customFormat="1" ht="16.5" customHeight="1" x14ac:dyDescent="0.15">
      <c r="A221" s="35"/>
      <c r="B221" s="141"/>
      <c r="C221" s="172" t="s">
        <v>428</v>
      </c>
      <c r="D221" s="172" t="s">
        <v>274</v>
      </c>
      <c r="E221" s="173" t="s">
        <v>5765</v>
      </c>
      <c r="F221" s="174" t="s">
        <v>5766</v>
      </c>
      <c r="G221" s="175" t="s">
        <v>277</v>
      </c>
      <c r="H221" s="176">
        <v>2812.7</v>
      </c>
      <c r="I221" s="177"/>
      <c r="J221" s="176">
        <f>ROUND(I221*H221,2)</f>
        <v>0</v>
      </c>
      <c r="K221" s="178"/>
      <c r="L221" s="36"/>
      <c r="M221" s="179" t="s">
        <v>1</v>
      </c>
      <c r="N221" s="180" t="s">
        <v>41</v>
      </c>
      <c r="O221" s="61"/>
      <c r="P221" s="181">
        <f>O221*H221</f>
        <v>0</v>
      </c>
      <c r="Q221" s="181">
        <v>0</v>
      </c>
      <c r="R221" s="181">
        <f>Q221*H221</f>
        <v>0</v>
      </c>
      <c r="S221" s="181">
        <v>0</v>
      </c>
      <c r="T221" s="18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278</v>
      </c>
      <c r="AT221" s="183" t="s">
        <v>274</v>
      </c>
      <c r="AU221" s="183" t="s">
        <v>88</v>
      </c>
      <c r="AY221" s="18" t="s">
        <v>271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88</v>
      </c>
      <c r="BK221" s="105">
        <f>ROUND(I221*H221,2)</f>
        <v>0</v>
      </c>
      <c r="BL221" s="18" t="s">
        <v>278</v>
      </c>
      <c r="BM221" s="183" t="s">
        <v>1158</v>
      </c>
    </row>
    <row r="222" spans="1:65" s="13" customFormat="1" x14ac:dyDescent="0.1">
      <c r="B222" s="184"/>
      <c r="D222" s="185" t="s">
        <v>280</v>
      </c>
      <c r="E222" s="186" t="s">
        <v>1</v>
      </c>
      <c r="F222" s="187" t="s">
        <v>5767</v>
      </c>
      <c r="H222" s="188">
        <v>2812.7</v>
      </c>
      <c r="I222" s="189"/>
      <c r="L222" s="184"/>
      <c r="M222" s="190"/>
      <c r="N222" s="191"/>
      <c r="O222" s="191"/>
      <c r="P222" s="191"/>
      <c r="Q222" s="191"/>
      <c r="R222" s="191"/>
      <c r="S222" s="191"/>
      <c r="T222" s="192"/>
      <c r="AT222" s="186" t="s">
        <v>280</v>
      </c>
      <c r="AU222" s="186" t="s">
        <v>88</v>
      </c>
      <c r="AV222" s="13" t="s">
        <v>88</v>
      </c>
      <c r="AW222" s="13" t="s">
        <v>29</v>
      </c>
      <c r="AX222" s="13" t="s">
        <v>75</v>
      </c>
      <c r="AY222" s="186" t="s">
        <v>271</v>
      </c>
    </row>
    <row r="223" spans="1:65" s="14" customFormat="1" x14ac:dyDescent="0.1">
      <c r="B223" s="193"/>
      <c r="D223" s="185" t="s">
        <v>280</v>
      </c>
      <c r="E223" s="194" t="s">
        <v>1</v>
      </c>
      <c r="F223" s="195" t="s">
        <v>282</v>
      </c>
      <c r="H223" s="196">
        <v>2812.7</v>
      </c>
      <c r="I223" s="197"/>
      <c r="L223" s="193"/>
      <c r="M223" s="198"/>
      <c r="N223" s="199"/>
      <c r="O223" s="199"/>
      <c r="P223" s="199"/>
      <c r="Q223" s="199"/>
      <c r="R223" s="199"/>
      <c r="S223" s="199"/>
      <c r="T223" s="200"/>
      <c r="AT223" s="194" t="s">
        <v>280</v>
      </c>
      <c r="AU223" s="194" t="s">
        <v>88</v>
      </c>
      <c r="AV223" s="14" t="s">
        <v>278</v>
      </c>
      <c r="AW223" s="14" t="s">
        <v>29</v>
      </c>
      <c r="AX223" s="14" t="s">
        <v>82</v>
      </c>
      <c r="AY223" s="194" t="s">
        <v>271</v>
      </c>
    </row>
    <row r="224" spans="1:65" s="2" customFormat="1" ht="21.75" customHeight="1" x14ac:dyDescent="0.15">
      <c r="A224" s="35"/>
      <c r="B224" s="141"/>
      <c r="C224" s="172" t="s">
        <v>433</v>
      </c>
      <c r="D224" s="172" t="s">
        <v>274</v>
      </c>
      <c r="E224" s="173" t="s">
        <v>5768</v>
      </c>
      <c r="F224" s="174" t="s">
        <v>5769</v>
      </c>
      <c r="G224" s="175" t="s">
        <v>277</v>
      </c>
      <c r="H224" s="176">
        <v>630.79999999999995</v>
      </c>
      <c r="I224" s="177"/>
      <c r="J224" s="176">
        <f>ROUND(I224*H224,2)</f>
        <v>0</v>
      </c>
      <c r="K224" s="178"/>
      <c r="L224" s="36"/>
      <c r="M224" s="179" t="s">
        <v>1</v>
      </c>
      <c r="N224" s="180" t="s">
        <v>41</v>
      </c>
      <c r="O224" s="61"/>
      <c r="P224" s="181">
        <f>O224*H224</f>
        <v>0</v>
      </c>
      <c r="Q224" s="181">
        <v>0</v>
      </c>
      <c r="R224" s="181">
        <f>Q224*H224</f>
        <v>0</v>
      </c>
      <c r="S224" s="181">
        <v>0</v>
      </c>
      <c r="T224" s="18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278</v>
      </c>
      <c r="AT224" s="183" t="s">
        <v>274</v>
      </c>
      <c r="AU224" s="183" t="s">
        <v>88</v>
      </c>
      <c r="AY224" s="18" t="s">
        <v>271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88</v>
      </c>
      <c r="BK224" s="105">
        <f>ROUND(I224*H224,2)</f>
        <v>0</v>
      </c>
      <c r="BL224" s="18" t="s">
        <v>278</v>
      </c>
      <c r="BM224" s="183" t="s">
        <v>1172</v>
      </c>
    </row>
    <row r="225" spans="1:65" s="13" customFormat="1" x14ac:dyDescent="0.1">
      <c r="B225" s="184"/>
      <c r="D225" s="185" t="s">
        <v>280</v>
      </c>
      <c r="E225" s="186" t="s">
        <v>1</v>
      </c>
      <c r="F225" s="187" t="s">
        <v>5770</v>
      </c>
      <c r="H225" s="188">
        <v>630.79999999999995</v>
      </c>
      <c r="I225" s="189"/>
      <c r="L225" s="184"/>
      <c r="M225" s="190"/>
      <c r="N225" s="191"/>
      <c r="O225" s="191"/>
      <c r="P225" s="191"/>
      <c r="Q225" s="191"/>
      <c r="R225" s="191"/>
      <c r="S225" s="191"/>
      <c r="T225" s="192"/>
      <c r="AT225" s="186" t="s">
        <v>280</v>
      </c>
      <c r="AU225" s="186" t="s">
        <v>88</v>
      </c>
      <c r="AV225" s="13" t="s">
        <v>88</v>
      </c>
      <c r="AW225" s="13" t="s">
        <v>29</v>
      </c>
      <c r="AX225" s="13" t="s">
        <v>75</v>
      </c>
      <c r="AY225" s="186" t="s">
        <v>271</v>
      </c>
    </row>
    <row r="226" spans="1:65" s="14" customFormat="1" x14ac:dyDescent="0.1">
      <c r="B226" s="193"/>
      <c r="D226" s="185" t="s">
        <v>280</v>
      </c>
      <c r="E226" s="194" t="s">
        <v>1</v>
      </c>
      <c r="F226" s="195" t="s">
        <v>282</v>
      </c>
      <c r="H226" s="196">
        <v>630.79999999999995</v>
      </c>
      <c r="I226" s="197"/>
      <c r="L226" s="193"/>
      <c r="M226" s="198"/>
      <c r="N226" s="199"/>
      <c r="O226" s="199"/>
      <c r="P226" s="199"/>
      <c r="Q226" s="199"/>
      <c r="R226" s="199"/>
      <c r="S226" s="199"/>
      <c r="T226" s="200"/>
      <c r="AT226" s="194" t="s">
        <v>280</v>
      </c>
      <c r="AU226" s="194" t="s">
        <v>88</v>
      </c>
      <c r="AV226" s="14" t="s">
        <v>278</v>
      </c>
      <c r="AW226" s="14" t="s">
        <v>29</v>
      </c>
      <c r="AX226" s="14" t="s">
        <v>82</v>
      </c>
      <c r="AY226" s="194" t="s">
        <v>271</v>
      </c>
    </row>
    <row r="227" spans="1:65" s="2" customFormat="1" ht="16.5" customHeight="1" x14ac:dyDescent="0.15">
      <c r="A227" s="35"/>
      <c r="B227" s="141"/>
      <c r="C227" s="224" t="s">
        <v>437</v>
      </c>
      <c r="D227" s="224" t="s">
        <v>1138</v>
      </c>
      <c r="E227" s="226" t="s">
        <v>5771</v>
      </c>
      <c r="F227" s="227" t="s">
        <v>5772</v>
      </c>
      <c r="G227" s="228" t="s">
        <v>289</v>
      </c>
      <c r="H227" s="229">
        <v>129.94999999999999</v>
      </c>
      <c r="I227" s="230"/>
      <c r="J227" s="229">
        <f>ROUND(I227*H227,2)</f>
        <v>0</v>
      </c>
      <c r="K227" s="231"/>
      <c r="L227" s="232"/>
      <c r="M227" s="233" t="s">
        <v>1</v>
      </c>
      <c r="N227" s="234" t="s">
        <v>41</v>
      </c>
      <c r="O227" s="61"/>
      <c r="P227" s="181">
        <f>O227*H227</f>
        <v>0</v>
      </c>
      <c r="Q227" s="181">
        <v>0</v>
      </c>
      <c r="R227" s="181">
        <f>Q227*H227</f>
        <v>0</v>
      </c>
      <c r="S227" s="181">
        <v>0</v>
      </c>
      <c r="T227" s="18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316</v>
      </c>
      <c r="AT227" s="183" t="s">
        <v>1138</v>
      </c>
      <c r="AU227" s="183" t="s">
        <v>88</v>
      </c>
      <c r="AY227" s="18" t="s">
        <v>271</v>
      </c>
      <c r="BE227" s="105">
        <f>IF(N227="základná",J227,0)</f>
        <v>0</v>
      </c>
      <c r="BF227" s="105">
        <f>IF(N227="znížená",J227,0)</f>
        <v>0</v>
      </c>
      <c r="BG227" s="105">
        <f>IF(N227="zákl. prenesená",J227,0)</f>
        <v>0</v>
      </c>
      <c r="BH227" s="105">
        <f>IF(N227="zníž. prenesená",J227,0)</f>
        <v>0</v>
      </c>
      <c r="BI227" s="105">
        <f>IF(N227="nulová",J227,0)</f>
        <v>0</v>
      </c>
      <c r="BJ227" s="18" t="s">
        <v>88</v>
      </c>
      <c r="BK227" s="105">
        <f>ROUND(I227*H227,2)</f>
        <v>0</v>
      </c>
      <c r="BL227" s="18" t="s">
        <v>278</v>
      </c>
      <c r="BM227" s="183" t="s">
        <v>1189</v>
      </c>
    </row>
    <row r="228" spans="1:65" s="2" customFormat="1" ht="33" customHeight="1" x14ac:dyDescent="0.15">
      <c r="A228" s="35"/>
      <c r="B228" s="141"/>
      <c r="C228" s="172" t="s">
        <v>441</v>
      </c>
      <c r="D228" s="172" t="s">
        <v>274</v>
      </c>
      <c r="E228" s="173" t="s">
        <v>5773</v>
      </c>
      <c r="F228" s="174" t="s">
        <v>5774</v>
      </c>
      <c r="G228" s="175" t="s">
        <v>277</v>
      </c>
      <c r="H228" s="176">
        <v>630.79999999999995</v>
      </c>
      <c r="I228" s="177"/>
      <c r="J228" s="176">
        <f>ROUND(I228*H228,2)</f>
        <v>0</v>
      </c>
      <c r="K228" s="178"/>
      <c r="L228" s="36"/>
      <c r="M228" s="179" t="s">
        <v>1</v>
      </c>
      <c r="N228" s="180" t="s">
        <v>41</v>
      </c>
      <c r="O228" s="61"/>
      <c r="P228" s="181">
        <f>O228*H228</f>
        <v>0</v>
      </c>
      <c r="Q228" s="181">
        <v>0</v>
      </c>
      <c r="R228" s="181">
        <f>Q228*H228</f>
        <v>0</v>
      </c>
      <c r="S228" s="181">
        <v>0</v>
      </c>
      <c r="T228" s="182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278</v>
      </c>
      <c r="AT228" s="183" t="s">
        <v>274</v>
      </c>
      <c r="AU228" s="183" t="s">
        <v>88</v>
      </c>
      <c r="AY228" s="18" t="s">
        <v>271</v>
      </c>
      <c r="BE228" s="105">
        <f>IF(N228="základná",J228,0)</f>
        <v>0</v>
      </c>
      <c r="BF228" s="105">
        <f>IF(N228="znížená",J228,0)</f>
        <v>0</v>
      </c>
      <c r="BG228" s="105">
        <f>IF(N228="zákl. prenesená",J228,0)</f>
        <v>0</v>
      </c>
      <c r="BH228" s="105">
        <f>IF(N228="zníž. prenesená",J228,0)</f>
        <v>0</v>
      </c>
      <c r="BI228" s="105">
        <f>IF(N228="nulová",J228,0)</f>
        <v>0</v>
      </c>
      <c r="BJ228" s="18" t="s">
        <v>88</v>
      </c>
      <c r="BK228" s="105">
        <f>ROUND(I228*H228,2)</f>
        <v>0</v>
      </c>
      <c r="BL228" s="18" t="s">
        <v>278</v>
      </c>
      <c r="BM228" s="183" t="s">
        <v>1204</v>
      </c>
    </row>
    <row r="229" spans="1:65" s="13" customFormat="1" x14ac:dyDescent="0.1">
      <c r="B229" s="184"/>
      <c r="D229" s="185" t="s">
        <v>280</v>
      </c>
      <c r="E229" s="186" t="s">
        <v>1</v>
      </c>
      <c r="F229" s="187" t="s">
        <v>5770</v>
      </c>
      <c r="H229" s="188">
        <v>630.79999999999995</v>
      </c>
      <c r="I229" s="189"/>
      <c r="L229" s="184"/>
      <c r="M229" s="190"/>
      <c r="N229" s="191"/>
      <c r="O229" s="191"/>
      <c r="P229" s="191"/>
      <c r="Q229" s="191"/>
      <c r="R229" s="191"/>
      <c r="S229" s="191"/>
      <c r="T229" s="192"/>
      <c r="AT229" s="186" t="s">
        <v>280</v>
      </c>
      <c r="AU229" s="186" t="s">
        <v>88</v>
      </c>
      <c r="AV229" s="13" t="s">
        <v>88</v>
      </c>
      <c r="AW229" s="13" t="s">
        <v>29</v>
      </c>
      <c r="AX229" s="13" t="s">
        <v>75</v>
      </c>
      <c r="AY229" s="186" t="s">
        <v>271</v>
      </c>
    </row>
    <row r="230" spans="1:65" s="14" customFormat="1" x14ac:dyDescent="0.1">
      <c r="B230" s="193"/>
      <c r="D230" s="185" t="s">
        <v>280</v>
      </c>
      <c r="E230" s="194" t="s">
        <v>1</v>
      </c>
      <c r="F230" s="195" t="s">
        <v>282</v>
      </c>
      <c r="H230" s="196">
        <v>630.79999999999995</v>
      </c>
      <c r="I230" s="197"/>
      <c r="L230" s="193"/>
      <c r="M230" s="198"/>
      <c r="N230" s="199"/>
      <c r="O230" s="199"/>
      <c r="P230" s="199"/>
      <c r="Q230" s="199"/>
      <c r="R230" s="199"/>
      <c r="S230" s="199"/>
      <c r="T230" s="200"/>
      <c r="AT230" s="194" t="s">
        <v>280</v>
      </c>
      <c r="AU230" s="194" t="s">
        <v>88</v>
      </c>
      <c r="AV230" s="14" t="s">
        <v>278</v>
      </c>
      <c r="AW230" s="14" t="s">
        <v>29</v>
      </c>
      <c r="AX230" s="14" t="s">
        <v>82</v>
      </c>
      <c r="AY230" s="194" t="s">
        <v>271</v>
      </c>
    </row>
    <row r="231" spans="1:65" s="2" customFormat="1" ht="21.75" customHeight="1" x14ac:dyDescent="0.15">
      <c r="A231" s="35"/>
      <c r="B231" s="141"/>
      <c r="C231" s="172" t="s">
        <v>458</v>
      </c>
      <c r="D231" s="172" t="s">
        <v>274</v>
      </c>
      <c r="E231" s="173" t="s">
        <v>5775</v>
      </c>
      <c r="F231" s="174" t="s">
        <v>5776</v>
      </c>
      <c r="G231" s="175" t="s">
        <v>277</v>
      </c>
      <c r="H231" s="176">
        <v>630.79999999999995</v>
      </c>
      <c r="I231" s="177"/>
      <c r="J231" s="176">
        <f>ROUND(I231*H231,2)</f>
        <v>0</v>
      </c>
      <c r="K231" s="178"/>
      <c r="L231" s="36"/>
      <c r="M231" s="179" t="s">
        <v>1</v>
      </c>
      <c r="N231" s="180" t="s">
        <v>41</v>
      </c>
      <c r="O231" s="61"/>
      <c r="P231" s="181">
        <f>O231*H231</f>
        <v>0</v>
      </c>
      <c r="Q231" s="181">
        <v>0</v>
      </c>
      <c r="R231" s="181">
        <f>Q231*H231</f>
        <v>0</v>
      </c>
      <c r="S231" s="181">
        <v>0</v>
      </c>
      <c r="T231" s="18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278</v>
      </c>
      <c r="AT231" s="183" t="s">
        <v>274</v>
      </c>
      <c r="AU231" s="183" t="s">
        <v>88</v>
      </c>
      <c r="AY231" s="18" t="s">
        <v>271</v>
      </c>
      <c r="BE231" s="105">
        <f>IF(N231="základná",J231,0)</f>
        <v>0</v>
      </c>
      <c r="BF231" s="105">
        <f>IF(N231="znížená",J231,0)</f>
        <v>0</v>
      </c>
      <c r="BG231" s="105">
        <f>IF(N231="zákl. prenesená",J231,0)</f>
        <v>0</v>
      </c>
      <c r="BH231" s="105">
        <f>IF(N231="zníž. prenesená",J231,0)</f>
        <v>0</v>
      </c>
      <c r="BI231" s="105">
        <f>IF(N231="nulová",J231,0)</f>
        <v>0</v>
      </c>
      <c r="BJ231" s="18" t="s">
        <v>88</v>
      </c>
      <c r="BK231" s="105">
        <f>ROUND(I231*H231,2)</f>
        <v>0</v>
      </c>
      <c r="BL231" s="18" t="s">
        <v>278</v>
      </c>
      <c r="BM231" s="183" t="s">
        <v>1216</v>
      </c>
    </row>
    <row r="232" spans="1:65" s="13" customFormat="1" x14ac:dyDescent="0.1">
      <c r="B232" s="184"/>
      <c r="D232" s="185" t="s">
        <v>280</v>
      </c>
      <c r="E232" s="186" t="s">
        <v>1</v>
      </c>
      <c r="F232" s="187" t="s">
        <v>5770</v>
      </c>
      <c r="H232" s="188">
        <v>630.79999999999995</v>
      </c>
      <c r="I232" s="189"/>
      <c r="L232" s="184"/>
      <c r="M232" s="190"/>
      <c r="N232" s="191"/>
      <c r="O232" s="191"/>
      <c r="P232" s="191"/>
      <c r="Q232" s="191"/>
      <c r="R232" s="191"/>
      <c r="S232" s="191"/>
      <c r="T232" s="192"/>
      <c r="AT232" s="186" t="s">
        <v>280</v>
      </c>
      <c r="AU232" s="186" t="s">
        <v>88</v>
      </c>
      <c r="AV232" s="13" t="s">
        <v>88</v>
      </c>
      <c r="AW232" s="13" t="s">
        <v>29</v>
      </c>
      <c r="AX232" s="13" t="s">
        <v>75</v>
      </c>
      <c r="AY232" s="186" t="s">
        <v>271</v>
      </c>
    </row>
    <row r="233" spans="1:65" s="14" customFormat="1" x14ac:dyDescent="0.1">
      <c r="B233" s="193"/>
      <c r="D233" s="185" t="s">
        <v>280</v>
      </c>
      <c r="E233" s="194" t="s">
        <v>1</v>
      </c>
      <c r="F233" s="195" t="s">
        <v>282</v>
      </c>
      <c r="H233" s="196">
        <v>630.79999999999995</v>
      </c>
      <c r="I233" s="197"/>
      <c r="L233" s="193"/>
      <c r="M233" s="198"/>
      <c r="N233" s="199"/>
      <c r="O233" s="199"/>
      <c r="P233" s="199"/>
      <c r="Q233" s="199"/>
      <c r="R233" s="199"/>
      <c r="S233" s="199"/>
      <c r="T233" s="200"/>
      <c r="AT233" s="194" t="s">
        <v>280</v>
      </c>
      <c r="AU233" s="194" t="s">
        <v>88</v>
      </c>
      <c r="AV233" s="14" t="s">
        <v>278</v>
      </c>
      <c r="AW233" s="14" t="s">
        <v>29</v>
      </c>
      <c r="AX233" s="14" t="s">
        <v>82</v>
      </c>
      <c r="AY233" s="194" t="s">
        <v>271</v>
      </c>
    </row>
    <row r="234" spans="1:65" s="2" customFormat="1" ht="21.75" customHeight="1" x14ac:dyDescent="0.15">
      <c r="A234" s="35"/>
      <c r="B234" s="141"/>
      <c r="C234" s="172" t="s">
        <v>465</v>
      </c>
      <c r="D234" s="172" t="s">
        <v>274</v>
      </c>
      <c r="E234" s="173" t="s">
        <v>5777</v>
      </c>
      <c r="F234" s="174" t="s">
        <v>5778</v>
      </c>
      <c r="G234" s="175" t="s">
        <v>277</v>
      </c>
      <c r="H234" s="176">
        <v>630.79999999999995</v>
      </c>
      <c r="I234" s="177"/>
      <c r="J234" s="176">
        <f>ROUND(I234*H234,2)</f>
        <v>0</v>
      </c>
      <c r="K234" s="178"/>
      <c r="L234" s="36"/>
      <c r="M234" s="179" t="s">
        <v>1</v>
      </c>
      <c r="N234" s="180" t="s">
        <v>41</v>
      </c>
      <c r="O234" s="61"/>
      <c r="P234" s="181">
        <f>O234*H234</f>
        <v>0</v>
      </c>
      <c r="Q234" s="181">
        <v>0</v>
      </c>
      <c r="R234" s="181">
        <f>Q234*H234</f>
        <v>0</v>
      </c>
      <c r="S234" s="181">
        <v>0</v>
      </c>
      <c r="T234" s="18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278</v>
      </c>
      <c r="AT234" s="183" t="s">
        <v>274</v>
      </c>
      <c r="AU234" s="183" t="s">
        <v>88</v>
      </c>
      <c r="AY234" s="18" t="s">
        <v>271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88</v>
      </c>
      <c r="BK234" s="105">
        <f>ROUND(I234*H234,2)</f>
        <v>0</v>
      </c>
      <c r="BL234" s="18" t="s">
        <v>278</v>
      </c>
      <c r="BM234" s="183" t="s">
        <v>1228</v>
      </c>
    </row>
    <row r="235" spans="1:65" s="13" customFormat="1" x14ac:dyDescent="0.1">
      <c r="B235" s="184"/>
      <c r="D235" s="185" t="s">
        <v>280</v>
      </c>
      <c r="E235" s="186" t="s">
        <v>1</v>
      </c>
      <c r="F235" s="187" t="s">
        <v>5770</v>
      </c>
      <c r="H235" s="188">
        <v>630.79999999999995</v>
      </c>
      <c r="I235" s="189"/>
      <c r="L235" s="184"/>
      <c r="M235" s="190"/>
      <c r="N235" s="191"/>
      <c r="O235" s="191"/>
      <c r="P235" s="191"/>
      <c r="Q235" s="191"/>
      <c r="R235" s="191"/>
      <c r="S235" s="191"/>
      <c r="T235" s="192"/>
      <c r="AT235" s="186" t="s">
        <v>280</v>
      </c>
      <c r="AU235" s="186" t="s">
        <v>88</v>
      </c>
      <c r="AV235" s="13" t="s">
        <v>88</v>
      </c>
      <c r="AW235" s="13" t="s">
        <v>29</v>
      </c>
      <c r="AX235" s="13" t="s">
        <v>75</v>
      </c>
      <c r="AY235" s="186" t="s">
        <v>271</v>
      </c>
    </row>
    <row r="236" spans="1:65" s="14" customFormat="1" x14ac:dyDescent="0.1">
      <c r="B236" s="193"/>
      <c r="D236" s="185" t="s">
        <v>280</v>
      </c>
      <c r="E236" s="194" t="s">
        <v>1</v>
      </c>
      <c r="F236" s="195" t="s">
        <v>282</v>
      </c>
      <c r="H236" s="196">
        <v>630.79999999999995</v>
      </c>
      <c r="I236" s="197"/>
      <c r="L236" s="193"/>
      <c r="M236" s="198"/>
      <c r="N236" s="199"/>
      <c r="O236" s="199"/>
      <c r="P236" s="199"/>
      <c r="Q236" s="199"/>
      <c r="R236" s="199"/>
      <c r="S236" s="199"/>
      <c r="T236" s="200"/>
      <c r="AT236" s="194" t="s">
        <v>280</v>
      </c>
      <c r="AU236" s="194" t="s">
        <v>88</v>
      </c>
      <c r="AV236" s="14" t="s">
        <v>278</v>
      </c>
      <c r="AW236" s="14" t="s">
        <v>29</v>
      </c>
      <c r="AX236" s="14" t="s">
        <v>82</v>
      </c>
      <c r="AY236" s="194" t="s">
        <v>271</v>
      </c>
    </row>
    <row r="237" spans="1:65" s="2" customFormat="1" ht="16.5" customHeight="1" x14ac:dyDescent="0.15">
      <c r="A237" s="35"/>
      <c r="B237" s="141"/>
      <c r="C237" s="172" t="s">
        <v>473</v>
      </c>
      <c r="D237" s="172" t="s">
        <v>274</v>
      </c>
      <c r="E237" s="173" t="s">
        <v>5779</v>
      </c>
      <c r="F237" s="174" t="s">
        <v>5780</v>
      </c>
      <c r="G237" s="175" t="s">
        <v>277</v>
      </c>
      <c r="H237" s="176">
        <v>630.79999999999995</v>
      </c>
      <c r="I237" s="177"/>
      <c r="J237" s="176">
        <f>ROUND(I237*H237,2)</f>
        <v>0</v>
      </c>
      <c r="K237" s="178"/>
      <c r="L237" s="36"/>
      <c r="M237" s="179" t="s">
        <v>1</v>
      </c>
      <c r="N237" s="180" t="s">
        <v>41</v>
      </c>
      <c r="O237" s="61"/>
      <c r="P237" s="181">
        <f>O237*H237</f>
        <v>0</v>
      </c>
      <c r="Q237" s="181">
        <v>0</v>
      </c>
      <c r="R237" s="181">
        <f>Q237*H237</f>
        <v>0</v>
      </c>
      <c r="S237" s="181">
        <v>0</v>
      </c>
      <c r="T237" s="18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278</v>
      </c>
      <c r="AT237" s="183" t="s">
        <v>274</v>
      </c>
      <c r="AU237" s="183" t="s">
        <v>88</v>
      </c>
      <c r="AY237" s="18" t="s">
        <v>271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88</v>
      </c>
      <c r="BK237" s="105">
        <f>ROUND(I237*H237,2)</f>
        <v>0</v>
      </c>
      <c r="BL237" s="18" t="s">
        <v>278</v>
      </c>
      <c r="BM237" s="183" t="s">
        <v>1238</v>
      </c>
    </row>
    <row r="238" spans="1:65" s="13" customFormat="1" x14ac:dyDescent="0.1">
      <c r="B238" s="184"/>
      <c r="D238" s="185" t="s">
        <v>280</v>
      </c>
      <c r="E238" s="186" t="s">
        <v>1</v>
      </c>
      <c r="F238" s="187" t="s">
        <v>5770</v>
      </c>
      <c r="H238" s="188">
        <v>630.79999999999995</v>
      </c>
      <c r="I238" s="189"/>
      <c r="L238" s="184"/>
      <c r="M238" s="190"/>
      <c r="N238" s="191"/>
      <c r="O238" s="191"/>
      <c r="P238" s="191"/>
      <c r="Q238" s="191"/>
      <c r="R238" s="191"/>
      <c r="S238" s="191"/>
      <c r="T238" s="192"/>
      <c r="AT238" s="186" t="s">
        <v>280</v>
      </c>
      <c r="AU238" s="186" t="s">
        <v>88</v>
      </c>
      <c r="AV238" s="13" t="s">
        <v>88</v>
      </c>
      <c r="AW238" s="13" t="s">
        <v>29</v>
      </c>
      <c r="AX238" s="13" t="s">
        <v>75</v>
      </c>
      <c r="AY238" s="186" t="s">
        <v>271</v>
      </c>
    </row>
    <row r="239" spans="1:65" s="14" customFormat="1" x14ac:dyDescent="0.1">
      <c r="B239" s="193"/>
      <c r="D239" s="185" t="s">
        <v>280</v>
      </c>
      <c r="E239" s="194" t="s">
        <v>1</v>
      </c>
      <c r="F239" s="195" t="s">
        <v>282</v>
      </c>
      <c r="H239" s="196">
        <v>630.79999999999995</v>
      </c>
      <c r="I239" s="197"/>
      <c r="L239" s="193"/>
      <c r="M239" s="198"/>
      <c r="N239" s="199"/>
      <c r="O239" s="199"/>
      <c r="P239" s="199"/>
      <c r="Q239" s="199"/>
      <c r="R239" s="199"/>
      <c r="S239" s="199"/>
      <c r="T239" s="200"/>
      <c r="AT239" s="194" t="s">
        <v>280</v>
      </c>
      <c r="AU239" s="194" t="s">
        <v>88</v>
      </c>
      <c r="AV239" s="14" t="s">
        <v>278</v>
      </c>
      <c r="AW239" s="14" t="s">
        <v>29</v>
      </c>
      <c r="AX239" s="14" t="s">
        <v>82</v>
      </c>
      <c r="AY239" s="194" t="s">
        <v>271</v>
      </c>
    </row>
    <row r="240" spans="1:65" s="2" customFormat="1" ht="16.5" customHeight="1" x14ac:dyDescent="0.15">
      <c r="A240" s="35"/>
      <c r="B240" s="141"/>
      <c r="C240" s="224" t="s">
        <v>478</v>
      </c>
      <c r="D240" s="224" t="s">
        <v>1138</v>
      </c>
      <c r="E240" s="226" t="s">
        <v>5781</v>
      </c>
      <c r="F240" s="227" t="s">
        <v>5782</v>
      </c>
      <c r="G240" s="228" t="s">
        <v>1375</v>
      </c>
      <c r="H240" s="229">
        <v>38.42</v>
      </c>
      <c r="I240" s="230"/>
      <c r="J240" s="229">
        <f>ROUND(I240*H240,2)</f>
        <v>0</v>
      </c>
      <c r="K240" s="231"/>
      <c r="L240" s="232"/>
      <c r="M240" s="233" t="s">
        <v>1</v>
      </c>
      <c r="N240" s="234" t="s">
        <v>41</v>
      </c>
      <c r="O240" s="61"/>
      <c r="P240" s="181">
        <f>O240*H240</f>
        <v>0</v>
      </c>
      <c r="Q240" s="181">
        <v>0</v>
      </c>
      <c r="R240" s="181">
        <f>Q240*H240</f>
        <v>0</v>
      </c>
      <c r="S240" s="181">
        <v>0</v>
      </c>
      <c r="T240" s="18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316</v>
      </c>
      <c r="AT240" s="183" t="s">
        <v>1138</v>
      </c>
      <c r="AU240" s="183" t="s">
        <v>88</v>
      </c>
      <c r="AY240" s="18" t="s">
        <v>271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88</v>
      </c>
      <c r="BK240" s="105">
        <f>ROUND(I240*H240,2)</f>
        <v>0</v>
      </c>
      <c r="BL240" s="18" t="s">
        <v>278</v>
      </c>
      <c r="BM240" s="183" t="s">
        <v>1247</v>
      </c>
    </row>
    <row r="241" spans="1:65" s="13" customFormat="1" x14ac:dyDescent="0.1">
      <c r="B241" s="184"/>
      <c r="D241" s="185" t="s">
        <v>280</v>
      </c>
      <c r="E241" s="186" t="s">
        <v>1</v>
      </c>
      <c r="F241" s="187" t="s">
        <v>5783</v>
      </c>
      <c r="H241" s="188">
        <v>38.42</v>
      </c>
      <c r="I241" s="189"/>
      <c r="L241" s="184"/>
      <c r="M241" s="190"/>
      <c r="N241" s="191"/>
      <c r="O241" s="191"/>
      <c r="P241" s="191"/>
      <c r="Q241" s="191"/>
      <c r="R241" s="191"/>
      <c r="S241" s="191"/>
      <c r="T241" s="192"/>
      <c r="AT241" s="186" t="s">
        <v>280</v>
      </c>
      <c r="AU241" s="186" t="s">
        <v>88</v>
      </c>
      <c r="AV241" s="13" t="s">
        <v>88</v>
      </c>
      <c r="AW241" s="13" t="s">
        <v>29</v>
      </c>
      <c r="AX241" s="13" t="s">
        <v>75</v>
      </c>
      <c r="AY241" s="186" t="s">
        <v>271</v>
      </c>
    </row>
    <row r="242" spans="1:65" s="14" customFormat="1" x14ac:dyDescent="0.1">
      <c r="B242" s="193"/>
      <c r="D242" s="185" t="s">
        <v>280</v>
      </c>
      <c r="E242" s="194" t="s">
        <v>1</v>
      </c>
      <c r="F242" s="195" t="s">
        <v>282</v>
      </c>
      <c r="H242" s="196">
        <v>38.42</v>
      </c>
      <c r="I242" s="197"/>
      <c r="L242" s="193"/>
      <c r="M242" s="198"/>
      <c r="N242" s="199"/>
      <c r="O242" s="199"/>
      <c r="P242" s="199"/>
      <c r="Q242" s="199"/>
      <c r="R242" s="199"/>
      <c r="S242" s="199"/>
      <c r="T242" s="200"/>
      <c r="AT242" s="194" t="s">
        <v>280</v>
      </c>
      <c r="AU242" s="194" t="s">
        <v>88</v>
      </c>
      <c r="AV242" s="14" t="s">
        <v>278</v>
      </c>
      <c r="AW242" s="14" t="s">
        <v>29</v>
      </c>
      <c r="AX242" s="14" t="s">
        <v>82</v>
      </c>
      <c r="AY242" s="194" t="s">
        <v>271</v>
      </c>
    </row>
    <row r="243" spans="1:65" s="12" customFormat="1" ht="22.9" customHeight="1" x14ac:dyDescent="0.15">
      <c r="B243" s="159"/>
      <c r="D243" s="160" t="s">
        <v>74</v>
      </c>
      <c r="E243" s="170" t="s">
        <v>88</v>
      </c>
      <c r="F243" s="170" t="s">
        <v>936</v>
      </c>
      <c r="I243" s="162"/>
      <c r="J243" s="171">
        <f>BK243</f>
        <v>0</v>
      </c>
      <c r="L243" s="159"/>
      <c r="M243" s="164"/>
      <c r="N243" s="165"/>
      <c r="O243" s="165"/>
      <c r="P243" s="166">
        <f>SUM(P244:P267)</f>
        <v>0</v>
      </c>
      <c r="Q243" s="165"/>
      <c r="R243" s="166">
        <f>SUM(R244:R267)</f>
        <v>0</v>
      </c>
      <c r="S243" s="165"/>
      <c r="T243" s="167">
        <f>SUM(T244:T267)</f>
        <v>0</v>
      </c>
      <c r="AR243" s="160" t="s">
        <v>82</v>
      </c>
      <c r="AT243" s="168" t="s">
        <v>74</v>
      </c>
      <c r="AU243" s="168" t="s">
        <v>82</v>
      </c>
      <c r="AY243" s="160" t="s">
        <v>271</v>
      </c>
      <c r="BK243" s="169">
        <f>SUM(BK244:BK267)</f>
        <v>0</v>
      </c>
    </row>
    <row r="244" spans="1:65" s="2" customFormat="1" ht="21.75" customHeight="1" x14ac:dyDescent="0.15">
      <c r="A244" s="35"/>
      <c r="B244" s="141"/>
      <c r="C244" s="172" t="s">
        <v>482</v>
      </c>
      <c r="D244" s="216" t="s">
        <v>274</v>
      </c>
      <c r="E244" s="173" t="s">
        <v>5784</v>
      </c>
      <c r="F244" s="174" t="s">
        <v>6726</v>
      </c>
      <c r="G244" s="175" t="s">
        <v>289</v>
      </c>
      <c r="H244" s="176">
        <v>177.6</v>
      </c>
      <c r="I244" s="177"/>
      <c r="J244" s="176">
        <f>ROUND(I244*H244,2)</f>
        <v>0</v>
      </c>
      <c r="K244" s="178"/>
      <c r="L244" s="36"/>
      <c r="M244" s="179" t="s">
        <v>1</v>
      </c>
      <c r="N244" s="180" t="s">
        <v>41</v>
      </c>
      <c r="O244" s="61"/>
      <c r="P244" s="181">
        <f>O244*H244</f>
        <v>0</v>
      </c>
      <c r="Q244" s="181">
        <v>0</v>
      </c>
      <c r="R244" s="181">
        <f>Q244*H244</f>
        <v>0</v>
      </c>
      <c r="S244" s="181">
        <v>0</v>
      </c>
      <c r="T244" s="18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278</v>
      </c>
      <c r="AT244" s="183" t="s">
        <v>274</v>
      </c>
      <c r="AU244" s="183" t="s">
        <v>88</v>
      </c>
      <c r="AY244" s="18" t="s">
        <v>271</v>
      </c>
      <c r="BE244" s="105">
        <f>IF(N244="základná",J244,0)</f>
        <v>0</v>
      </c>
      <c r="BF244" s="105">
        <f>IF(N244="znížená",J244,0)</f>
        <v>0</v>
      </c>
      <c r="BG244" s="105">
        <f>IF(N244="zákl. prenesená",J244,0)</f>
        <v>0</v>
      </c>
      <c r="BH244" s="105">
        <f>IF(N244="zníž. prenesená",J244,0)</f>
        <v>0</v>
      </c>
      <c r="BI244" s="105">
        <f>IF(N244="nulová",J244,0)</f>
        <v>0</v>
      </c>
      <c r="BJ244" s="18" t="s">
        <v>88</v>
      </c>
      <c r="BK244" s="105">
        <f>ROUND(I244*H244,2)</f>
        <v>0</v>
      </c>
      <c r="BL244" s="18" t="s">
        <v>278</v>
      </c>
      <c r="BM244" s="183" t="s">
        <v>1257</v>
      </c>
    </row>
    <row r="245" spans="1:65" s="13" customFormat="1" x14ac:dyDescent="0.1">
      <c r="B245" s="184"/>
      <c r="D245" s="185" t="s">
        <v>280</v>
      </c>
      <c r="E245" s="186" t="s">
        <v>1</v>
      </c>
      <c r="F245" s="187" t="s">
        <v>5737</v>
      </c>
      <c r="H245" s="188">
        <v>177.6</v>
      </c>
      <c r="I245" s="189"/>
      <c r="L245" s="184"/>
      <c r="M245" s="190"/>
      <c r="N245" s="191"/>
      <c r="O245" s="191"/>
      <c r="P245" s="191"/>
      <c r="Q245" s="191"/>
      <c r="R245" s="191"/>
      <c r="S245" s="191"/>
      <c r="T245" s="192"/>
      <c r="AT245" s="186" t="s">
        <v>280</v>
      </c>
      <c r="AU245" s="186" t="s">
        <v>88</v>
      </c>
      <c r="AV245" s="13" t="s">
        <v>88</v>
      </c>
      <c r="AW245" s="13" t="s">
        <v>29</v>
      </c>
      <c r="AX245" s="13" t="s">
        <v>75</v>
      </c>
      <c r="AY245" s="186" t="s">
        <v>271</v>
      </c>
    </row>
    <row r="246" spans="1:65" s="14" customFormat="1" x14ac:dyDescent="0.1">
      <c r="B246" s="193"/>
      <c r="D246" s="185" t="s">
        <v>280</v>
      </c>
      <c r="E246" s="194" t="s">
        <v>1</v>
      </c>
      <c r="F246" s="195" t="s">
        <v>282</v>
      </c>
      <c r="H246" s="196">
        <v>177.6</v>
      </c>
      <c r="I246" s="197"/>
      <c r="L246" s="193"/>
      <c r="M246" s="198"/>
      <c r="N246" s="199"/>
      <c r="O246" s="199"/>
      <c r="P246" s="199"/>
      <c r="Q246" s="199"/>
      <c r="R246" s="199"/>
      <c r="S246" s="199"/>
      <c r="T246" s="200"/>
      <c r="AT246" s="194" t="s">
        <v>280</v>
      </c>
      <c r="AU246" s="194" t="s">
        <v>88</v>
      </c>
      <c r="AV246" s="14" t="s">
        <v>278</v>
      </c>
      <c r="AW246" s="14" t="s">
        <v>29</v>
      </c>
      <c r="AX246" s="14" t="s">
        <v>82</v>
      </c>
      <c r="AY246" s="194" t="s">
        <v>271</v>
      </c>
    </row>
    <row r="247" spans="1:65" s="2" customFormat="1" ht="21.75" customHeight="1" x14ac:dyDescent="0.15">
      <c r="A247" s="35"/>
      <c r="B247" s="141"/>
      <c r="C247" s="172" t="s">
        <v>488</v>
      </c>
      <c r="D247" s="216" t="s">
        <v>274</v>
      </c>
      <c r="E247" s="173" t="s">
        <v>5785</v>
      </c>
      <c r="F247" s="174" t="s">
        <v>6726</v>
      </c>
      <c r="G247" s="175" t="s">
        <v>289</v>
      </c>
      <c r="H247" s="176">
        <v>177.6</v>
      </c>
      <c r="I247" s="177"/>
      <c r="J247" s="176">
        <f>ROUND(I247*H247,2)</f>
        <v>0</v>
      </c>
      <c r="K247" s="178"/>
      <c r="L247" s="36"/>
      <c r="M247" s="179" t="s">
        <v>1</v>
      </c>
      <c r="N247" s="180" t="s">
        <v>41</v>
      </c>
      <c r="O247" s="61"/>
      <c r="P247" s="181">
        <f>O247*H247</f>
        <v>0</v>
      </c>
      <c r="Q247" s="181">
        <v>0</v>
      </c>
      <c r="R247" s="181">
        <f>Q247*H247</f>
        <v>0</v>
      </c>
      <c r="S247" s="181">
        <v>0</v>
      </c>
      <c r="T247" s="18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278</v>
      </c>
      <c r="AT247" s="183" t="s">
        <v>274</v>
      </c>
      <c r="AU247" s="183" t="s">
        <v>88</v>
      </c>
      <c r="AY247" s="18" t="s">
        <v>271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88</v>
      </c>
      <c r="BK247" s="105">
        <f>ROUND(I247*H247,2)</f>
        <v>0</v>
      </c>
      <c r="BL247" s="18" t="s">
        <v>278</v>
      </c>
      <c r="BM247" s="183" t="s">
        <v>1276</v>
      </c>
    </row>
    <row r="248" spans="1:65" s="13" customFormat="1" x14ac:dyDescent="0.1">
      <c r="B248" s="184"/>
      <c r="D248" s="185" t="s">
        <v>280</v>
      </c>
      <c r="E248" s="186" t="s">
        <v>1</v>
      </c>
      <c r="F248" s="187" t="s">
        <v>5737</v>
      </c>
      <c r="H248" s="188">
        <v>177.6</v>
      </c>
      <c r="I248" s="189"/>
      <c r="L248" s="184"/>
      <c r="M248" s="190"/>
      <c r="N248" s="191"/>
      <c r="O248" s="191"/>
      <c r="P248" s="191"/>
      <c r="Q248" s="191"/>
      <c r="R248" s="191"/>
      <c r="S248" s="191"/>
      <c r="T248" s="192"/>
      <c r="AT248" s="186" t="s">
        <v>280</v>
      </c>
      <c r="AU248" s="186" t="s">
        <v>88</v>
      </c>
      <c r="AV248" s="13" t="s">
        <v>88</v>
      </c>
      <c r="AW248" s="13" t="s">
        <v>29</v>
      </c>
      <c r="AX248" s="13" t="s">
        <v>75</v>
      </c>
      <c r="AY248" s="186" t="s">
        <v>271</v>
      </c>
    </row>
    <row r="249" spans="1:65" s="14" customFormat="1" x14ac:dyDescent="0.1">
      <c r="B249" s="193"/>
      <c r="D249" s="185" t="s">
        <v>280</v>
      </c>
      <c r="E249" s="194" t="s">
        <v>1</v>
      </c>
      <c r="F249" s="195" t="s">
        <v>282</v>
      </c>
      <c r="H249" s="196">
        <v>177.6</v>
      </c>
      <c r="I249" s="197"/>
      <c r="L249" s="193"/>
      <c r="M249" s="198"/>
      <c r="N249" s="199"/>
      <c r="O249" s="199"/>
      <c r="P249" s="199"/>
      <c r="Q249" s="199"/>
      <c r="R249" s="199"/>
      <c r="S249" s="199"/>
      <c r="T249" s="200"/>
      <c r="AT249" s="194" t="s">
        <v>280</v>
      </c>
      <c r="AU249" s="194" t="s">
        <v>88</v>
      </c>
      <c r="AV249" s="14" t="s">
        <v>278</v>
      </c>
      <c r="AW249" s="14" t="s">
        <v>29</v>
      </c>
      <c r="AX249" s="14" t="s">
        <v>82</v>
      </c>
      <c r="AY249" s="194" t="s">
        <v>271</v>
      </c>
    </row>
    <row r="250" spans="1:65" s="2" customFormat="1" ht="33" customHeight="1" x14ac:dyDescent="0.15">
      <c r="A250" s="35"/>
      <c r="B250" s="141"/>
      <c r="C250" s="172" t="s">
        <v>496</v>
      </c>
      <c r="D250" s="172" t="s">
        <v>274</v>
      </c>
      <c r="E250" s="173" t="s">
        <v>5786</v>
      </c>
      <c r="F250" s="174" t="s">
        <v>5787</v>
      </c>
      <c r="G250" s="175" t="s">
        <v>277</v>
      </c>
      <c r="H250" s="176">
        <v>814</v>
      </c>
      <c r="I250" s="177"/>
      <c r="J250" s="176">
        <f>ROUND(I250*H250,2)</f>
        <v>0</v>
      </c>
      <c r="K250" s="178"/>
      <c r="L250" s="36"/>
      <c r="M250" s="179" t="s">
        <v>1</v>
      </c>
      <c r="N250" s="180" t="s">
        <v>41</v>
      </c>
      <c r="O250" s="61"/>
      <c r="P250" s="181">
        <f>O250*H250</f>
        <v>0</v>
      </c>
      <c r="Q250" s="181">
        <v>0</v>
      </c>
      <c r="R250" s="181">
        <f>Q250*H250</f>
        <v>0</v>
      </c>
      <c r="S250" s="181">
        <v>0</v>
      </c>
      <c r="T250" s="18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278</v>
      </c>
      <c r="AT250" s="183" t="s">
        <v>274</v>
      </c>
      <c r="AU250" s="183" t="s">
        <v>88</v>
      </c>
      <c r="AY250" s="18" t="s">
        <v>271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88</v>
      </c>
      <c r="BK250" s="105">
        <f>ROUND(I250*H250,2)</f>
        <v>0</v>
      </c>
      <c r="BL250" s="18" t="s">
        <v>278</v>
      </c>
      <c r="BM250" s="183" t="s">
        <v>1285</v>
      </c>
    </row>
    <row r="251" spans="1:65" s="13" customFormat="1" x14ac:dyDescent="0.1">
      <c r="B251" s="184"/>
      <c r="D251" s="185" t="s">
        <v>280</v>
      </c>
      <c r="E251" s="186" t="s">
        <v>1</v>
      </c>
      <c r="F251" s="187" t="s">
        <v>5788</v>
      </c>
      <c r="H251" s="188">
        <v>814</v>
      </c>
      <c r="I251" s="189"/>
      <c r="L251" s="184"/>
      <c r="M251" s="190"/>
      <c r="N251" s="191"/>
      <c r="O251" s="191"/>
      <c r="P251" s="191"/>
      <c r="Q251" s="191"/>
      <c r="R251" s="191"/>
      <c r="S251" s="191"/>
      <c r="T251" s="192"/>
      <c r="AT251" s="186" t="s">
        <v>280</v>
      </c>
      <c r="AU251" s="186" t="s">
        <v>88</v>
      </c>
      <c r="AV251" s="13" t="s">
        <v>88</v>
      </c>
      <c r="AW251" s="13" t="s">
        <v>29</v>
      </c>
      <c r="AX251" s="13" t="s">
        <v>75</v>
      </c>
      <c r="AY251" s="186" t="s">
        <v>271</v>
      </c>
    </row>
    <row r="252" spans="1:65" s="14" customFormat="1" x14ac:dyDescent="0.1">
      <c r="B252" s="193"/>
      <c r="D252" s="185" t="s">
        <v>280</v>
      </c>
      <c r="E252" s="194" t="s">
        <v>1</v>
      </c>
      <c r="F252" s="195" t="s">
        <v>282</v>
      </c>
      <c r="H252" s="196">
        <v>814</v>
      </c>
      <c r="I252" s="197"/>
      <c r="L252" s="193"/>
      <c r="M252" s="198"/>
      <c r="N252" s="199"/>
      <c r="O252" s="199"/>
      <c r="P252" s="199"/>
      <c r="Q252" s="199"/>
      <c r="R252" s="199"/>
      <c r="S252" s="199"/>
      <c r="T252" s="200"/>
      <c r="AT252" s="194" t="s">
        <v>280</v>
      </c>
      <c r="AU252" s="194" t="s">
        <v>88</v>
      </c>
      <c r="AV252" s="14" t="s">
        <v>278</v>
      </c>
      <c r="AW252" s="14" t="s">
        <v>29</v>
      </c>
      <c r="AX252" s="14" t="s">
        <v>82</v>
      </c>
      <c r="AY252" s="194" t="s">
        <v>271</v>
      </c>
    </row>
    <row r="253" spans="1:65" s="2" customFormat="1" ht="33" customHeight="1" x14ac:dyDescent="0.15">
      <c r="A253" s="35"/>
      <c r="B253" s="141"/>
      <c r="C253" s="224" t="s">
        <v>500</v>
      </c>
      <c r="D253" s="224" t="s">
        <v>1138</v>
      </c>
      <c r="E253" s="226" t="s">
        <v>1407</v>
      </c>
      <c r="F253" s="227" t="s">
        <v>5789</v>
      </c>
      <c r="G253" s="228" t="s">
        <v>277</v>
      </c>
      <c r="H253" s="229">
        <v>830.28</v>
      </c>
      <c r="I253" s="230"/>
      <c r="J253" s="229">
        <f>ROUND(I253*H253,2)</f>
        <v>0</v>
      </c>
      <c r="K253" s="231"/>
      <c r="L253" s="232"/>
      <c r="M253" s="233" t="s">
        <v>1</v>
      </c>
      <c r="N253" s="234" t="s">
        <v>41</v>
      </c>
      <c r="O253" s="61"/>
      <c r="P253" s="181">
        <f>O253*H253</f>
        <v>0</v>
      </c>
      <c r="Q253" s="181">
        <v>0</v>
      </c>
      <c r="R253" s="181">
        <f>Q253*H253</f>
        <v>0</v>
      </c>
      <c r="S253" s="181">
        <v>0</v>
      </c>
      <c r="T253" s="18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3" t="s">
        <v>316</v>
      </c>
      <c r="AT253" s="183" t="s">
        <v>1138</v>
      </c>
      <c r="AU253" s="183" t="s">
        <v>88</v>
      </c>
      <c r="AY253" s="18" t="s">
        <v>271</v>
      </c>
      <c r="BE253" s="105">
        <f>IF(N253="základná",J253,0)</f>
        <v>0</v>
      </c>
      <c r="BF253" s="105">
        <f>IF(N253="znížená",J253,0)</f>
        <v>0</v>
      </c>
      <c r="BG253" s="105">
        <f>IF(N253="zákl. prenesená",J253,0)</f>
        <v>0</v>
      </c>
      <c r="BH253" s="105">
        <f>IF(N253="zníž. prenesená",J253,0)</f>
        <v>0</v>
      </c>
      <c r="BI253" s="105">
        <f>IF(N253="nulová",J253,0)</f>
        <v>0</v>
      </c>
      <c r="BJ253" s="18" t="s">
        <v>88</v>
      </c>
      <c r="BK253" s="105">
        <f>ROUND(I253*H253,2)</f>
        <v>0</v>
      </c>
      <c r="BL253" s="18" t="s">
        <v>278</v>
      </c>
      <c r="BM253" s="183" t="s">
        <v>1296</v>
      </c>
    </row>
    <row r="254" spans="1:65" s="13" customFormat="1" x14ac:dyDescent="0.1">
      <c r="B254" s="184"/>
      <c r="D254" s="185" t="s">
        <v>280</v>
      </c>
      <c r="E254" s="186" t="s">
        <v>1</v>
      </c>
      <c r="F254" s="187" t="s">
        <v>5790</v>
      </c>
      <c r="H254" s="188">
        <v>830.28</v>
      </c>
      <c r="I254" s="189"/>
      <c r="L254" s="184"/>
      <c r="M254" s="190"/>
      <c r="N254" s="191"/>
      <c r="O254" s="191"/>
      <c r="P254" s="191"/>
      <c r="Q254" s="191"/>
      <c r="R254" s="191"/>
      <c r="S254" s="191"/>
      <c r="T254" s="192"/>
      <c r="AT254" s="186" t="s">
        <v>280</v>
      </c>
      <c r="AU254" s="186" t="s">
        <v>88</v>
      </c>
      <c r="AV254" s="13" t="s">
        <v>88</v>
      </c>
      <c r="AW254" s="13" t="s">
        <v>29</v>
      </c>
      <c r="AX254" s="13" t="s">
        <v>75</v>
      </c>
      <c r="AY254" s="186" t="s">
        <v>271</v>
      </c>
    </row>
    <row r="255" spans="1:65" s="14" customFormat="1" x14ac:dyDescent="0.1">
      <c r="B255" s="193"/>
      <c r="D255" s="185" t="s">
        <v>280</v>
      </c>
      <c r="E255" s="194" t="s">
        <v>1</v>
      </c>
      <c r="F255" s="195" t="s">
        <v>282</v>
      </c>
      <c r="H255" s="196">
        <v>830.28</v>
      </c>
      <c r="I255" s="197"/>
      <c r="L255" s="193"/>
      <c r="M255" s="198"/>
      <c r="N255" s="199"/>
      <c r="O255" s="199"/>
      <c r="P255" s="199"/>
      <c r="Q255" s="199"/>
      <c r="R255" s="199"/>
      <c r="S255" s="199"/>
      <c r="T255" s="200"/>
      <c r="AT255" s="194" t="s">
        <v>280</v>
      </c>
      <c r="AU255" s="194" t="s">
        <v>88</v>
      </c>
      <c r="AV255" s="14" t="s">
        <v>278</v>
      </c>
      <c r="AW255" s="14" t="s">
        <v>29</v>
      </c>
      <c r="AX255" s="14" t="s">
        <v>82</v>
      </c>
      <c r="AY255" s="194" t="s">
        <v>271</v>
      </c>
    </row>
    <row r="256" spans="1:65" s="2" customFormat="1" ht="33" customHeight="1" x14ac:dyDescent="0.15">
      <c r="A256" s="35"/>
      <c r="B256" s="141"/>
      <c r="C256" s="172" t="s">
        <v>507</v>
      </c>
      <c r="D256" s="172" t="s">
        <v>274</v>
      </c>
      <c r="E256" s="173" t="s">
        <v>5791</v>
      </c>
      <c r="F256" s="174" t="s">
        <v>5792</v>
      </c>
      <c r="G256" s="175" t="s">
        <v>277</v>
      </c>
      <c r="H256" s="176">
        <v>2789</v>
      </c>
      <c r="I256" s="177"/>
      <c r="J256" s="176">
        <f>ROUND(I256*H256,2)</f>
        <v>0</v>
      </c>
      <c r="K256" s="178"/>
      <c r="L256" s="36"/>
      <c r="M256" s="179" t="s">
        <v>1</v>
      </c>
      <c r="N256" s="180" t="s">
        <v>41</v>
      </c>
      <c r="O256" s="61"/>
      <c r="P256" s="181">
        <f>O256*H256</f>
        <v>0</v>
      </c>
      <c r="Q256" s="181">
        <v>0</v>
      </c>
      <c r="R256" s="181">
        <f>Q256*H256</f>
        <v>0</v>
      </c>
      <c r="S256" s="181">
        <v>0</v>
      </c>
      <c r="T256" s="18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278</v>
      </c>
      <c r="AT256" s="183" t="s">
        <v>274</v>
      </c>
      <c r="AU256" s="183" t="s">
        <v>88</v>
      </c>
      <c r="AY256" s="18" t="s">
        <v>271</v>
      </c>
      <c r="BE256" s="105">
        <f>IF(N256="základná",J256,0)</f>
        <v>0</v>
      </c>
      <c r="BF256" s="105">
        <f>IF(N256="znížená",J256,0)</f>
        <v>0</v>
      </c>
      <c r="BG256" s="105">
        <f>IF(N256="zákl. prenesená",J256,0)</f>
        <v>0</v>
      </c>
      <c r="BH256" s="105">
        <f>IF(N256="zníž. prenesená",J256,0)</f>
        <v>0</v>
      </c>
      <c r="BI256" s="105">
        <f>IF(N256="nulová",J256,0)</f>
        <v>0</v>
      </c>
      <c r="BJ256" s="18" t="s">
        <v>88</v>
      </c>
      <c r="BK256" s="105">
        <f>ROUND(I256*H256,2)</f>
        <v>0</v>
      </c>
      <c r="BL256" s="18" t="s">
        <v>278</v>
      </c>
      <c r="BM256" s="183" t="s">
        <v>1302</v>
      </c>
    </row>
    <row r="257" spans="1:65" s="13" customFormat="1" x14ac:dyDescent="0.1">
      <c r="B257" s="184"/>
      <c r="D257" s="185" t="s">
        <v>280</v>
      </c>
      <c r="E257" s="186" t="s">
        <v>1</v>
      </c>
      <c r="F257" s="187" t="s">
        <v>5793</v>
      </c>
      <c r="H257" s="188">
        <v>1452.8</v>
      </c>
      <c r="I257" s="189"/>
      <c r="L257" s="184"/>
      <c r="M257" s="190"/>
      <c r="N257" s="191"/>
      <c r="O257" s="191"/>
      <c r="P257" s="191"/>
      <c r="Q257" s="191"/>
      <c r="R257" s="191"/>
      <c r="S257" s="191"/>
      <c r="T257" s="192"/>
      <c r="AT257" s="186" t="s">
        <v>280</v>
      </c>
      <c r="AU257" s="186" t="s">
        <v>88</v>
      </c>
      <c r="AV257" s="13" t="s">
        <v>88</v>
      </c>
      <c r="AW257" s="13" t="s">
        <v>29</v>
      </c>
      <c r="AX257" s="13" t="s">
        <v>75</v>
      </c>
      <c r="AY257" s="186" t="s">
        <v>271</v>
      </c>
    </row>
    <row r="258" spans="1:65" s="13" customFormat="1" x14ac:dyDescent="0.1">
      <c r="B258" s="184"/>
      <c r="D258" s="185" t="s">
        <v>280</v>
      </c>
      <c r="E258" s="186" t="s">
        <v>1</v>
      </c>
      <c r="F258" s="187" t="s">
        <v>5794</v>
      </c>
      <c r="H258" s="188">
        <v>572.1</v>
      </c>
      <c r="I258" s="189"/>
      <c r="L258" s="184"/>
      <c r="M258" s="190"/>
      <c r="N258" s="191"/>
      <c r="O258" s="191"/>
      <c r="P258" s="191"/>
      <c r="Q258" s="191"/>
      <c r="R258" s="191"/>
      <c r="S258" s="191"/>
      <c r="T258" s="192"/>
      <c r="AT258" s="186" t="s">
        <v>280</v>
      </c>
      <c r="AU258" s="186" t="s">
        <v>88</v>
      </c>
      <c r="AV258" s="13" t="s">
        <v>88</v>
      </c>
      <c r="AW258" s="13" t="s">
        <v>29</v>
      </c>
      <c r="AX258" s="13" t="s">
        <v>75</v>
      </c>
      <c r="AY258" s="186" t="s">
        <v>271</v>
      </c>
    </row>
    <row r="259" spans="1:65" s="13" customFormat="1" x14ac:dyDescent="0.1">
      <c r="B259" s="184"/>
      <c r="D259" s="185" t="s">
        <v>280</v>
      </c>
      <c r="E259" s="186" t="s">
        <v>1</v>
      </c>
      <c r="F259" s="187" t="s">
        <v>5795</v>
      </c>
      <c r="H259" s="188">
        <v>764.1</v>
      </c>
      <c r="I259" s="189"/>
      <c r="L259" s="184"/>
      <c r="M259" s="190"/>
      <c r="N259" s="191"/>
      <c r="O259" s="191"/>
      <c r="P259" s="191"/>
      <c r="Q259" s="191"/>
      <c r="R259" s="191"/>
      <c r="S259" s="191"/>
      <c r="T259" s="192"/>
      <c r="AT259" s="186" t="s">
        <v>280</v>
      </c>
      <c r="AU259" s="186" t="s">
        <v>88</v>
      </c>
      <c r="AV259" s="13" t="s">
        <v>88</v>
      </c>
      <c r="AW259" s="13" t="s">
        <v>29</v>
      </c>
      <c r="AX259" s="13" t="s">
        <v>75</v>
      </c>
      <c r="AY259" s="186" t="s">
        <v>271</v>
      </c>
    </row>
    <row r="260" spans="1:65" s="14" customFormat="1" x14ac:dyDescent="0.1">
      <c r="B260" s="193"/>
      <c r="D260" s="185" t="s">
        <v>280</v>
      </c>
      <c r="E260" s="194" t="s">
        <v>1</v>
      </c>
      <c r="F260" s="195" t="s">
        <v>282</v>
      </c>
      <c r="H260" s="196">
        <v>2789</v>
      </c>
      <c r="I260" s="197"/>
      <c r="L260" s="193"/>
      <c r="M260" s="198"/>
      <c r="N260" s="199"/>
      <c r="O260" s="199"/>
      <c r="P260" s="199"/>
      <c r="Q260" s="199"/>
      <c r="R260" s="199"/>
      <c r="S260" s="199"/>
      <c r="T260" s="200"/>
      <c r="AT260" s="194" t="s">
        <v>280</v>
      </c>
      <c r="AU260" s="194" t="s">
        <v>88</v>
      </c>
      <c r="AV260" s="14" t="s">
        <v>278</v>
      </c>
      <c r="AW260" s="14" t="s">
        <v>29</v>
      </c>
      <c r="AX260" s="14" t="s">
        <v>82</v>
      </c>
      <c r="AY260" s="194" t="s">
        <v>271</v>
      </c>
    </row>
    <row r="261" spans="1:65" s="2" customFormat="1" ht="16.5" customHeight="1" x14ac:dyDescent="0.15">
      <c r="A261" s="35"/>
      <c r="B261" s="141"/>
      <c r="C261" s="172" t="s">
        <v>514</v>
      </c>
      <c r="D261" s="172" t="s">
        <v>274</v>
      </c>
      <c r="E261" s="173" t="s">
        <v>5796</v>
      </c>
      <c r="F261" s="174" t="s">
        <v>5797</v>
      </c>
      <c r="G261" s="175" t="s">
        <v>289</v>
      </c>
      <c r="H261" s="176">
        <v>0.32</v>
      </c>
      <c r="I261" s="177"/>
      <c r="J261" s="176">
        <f>ROUND(I261*H261,2)</f>
        <v>0</v>
      </c>
      <c r="K261" s="178"/>
      <c r="L261" s="36"/>
      <c r="M261" s="179" t="s">
        <v>1</v>
      </c>
      <c r="N261" s="180" t="s">
        <v>41</v>
      </c>
      <c r="O261" s="61"/>
      <c r="P261" s="181">
        <f>O261*H261</f>
        <v>0</v>
      </c>
      <c r="Q261" s="181">
        <v>0</v>
      </c>
      <c r="R261" s="181">
        <f>Q261*H261</f>
        <v>0</v>
      </c>
      <c r="S261" s="181">
        <v>0</v>
      </c>
      <c r="T261" s="18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278</v>
      </c>
      <c r="AT261" s="183" t="s">
        <v>274</v>
      </c>
      <c r="AU261" s="183" t="s">
        <v>88</v>
      </c>
      <c r="AY261" s="18" t="s">
        <v>271</v>
      </c>
      <c r="BE261" s="105">
        <f>IF(N261="základná",J261,0)</f>
        <v>0</v>
      </c>
      <c r="BF261" s="105">
        <f>IF(N261="znížená",J261,0)</f>
        <v>0</v>
      </c>
      <c r="BG261" s="105">
        <f>IF(N261="zákl. prenesená",J261,0)</f>
        <v>0</v>
      </c>
      <c r="BH261" s="105">
        <f>IF(N261="zníž. prenesená",J261,0)</f>
        <v>0</v>
      </c>
      <c r="BI261" s="105">
        <f>IF(N261="nulová",J261,0)</f>
        <v>0</v>
      </c>
      <c r="BJ261" s="18" t="s">
        <v>88</v>
      </c>
      <c r="BK261" s="105">
        <f>ROUND(I261*H261,2)</f>
        <v>0</v>
      </c>
      <c r="BL261" s="18" t="s">
        <v>278</v>
      </c>
      <c r="BM261" s="183" t="s">
        <v>1312</v>
      </c>
    </row>
    <row r="262" spans="1:65" s="13" customFormat="1" x14ac:dyDescent="0.1">
      <c r="B262" s="184"/>
      <c r="D262" s="185" t="s">
        <v>280</v>
      </c>
      <c r="E262" s="186" t="s">
        <v>1</v>
      </c>
      <c r="F262" s="187" t="s">
        <v>5740</v>
      </c>
      <c r="H262" s="188">
        <v>0.32</v>
      </c>
      <c r="I262" s="189"/>
      <c r="L262" s="184"/>
      <c r="M262" s="190"/>
      <c r="N262" s="191"/>
      <c r="O262" s="191"/>
      <c r="P262" s="191"/>
      <c r="Q262" s="191"/>
      <c r="R262" s="191"/>
      <c r="S262" s="191"/>
      <c r="T262" s="192"/>
      <c r="AT262" s="186" t="s">
        <v>280</v>
      </c>
      <c r="AU262" s="186" t="s">
        <v>88</v>
      </c>
      <c r="AV262" s="13" t="s">
        <v>88</v>
      </c>
      <c r="AW262" s="13" t="s">
        <v>29</v>
      </c>
      <c r="AX262" s="13" t="s">
        <v>75</v>
      </c>
      <c r="AY262" s="186" t="s">
        <v>271</v>
      </c>
    </row>
    <row r="263" spans="1:65" s="14" customFormat="1" x14ac:dyDescent="0.1">
      <c r="B263" s="193"/>
      <c r="D263" s="185" t="s">
        <v>280</v>
      </c>
      <c r="E263" s="194" t="s">
        <v>1</v>
      </c>
      <c r="F263" s="195" t="s">
        <v>282</v>
      </c>
      <c r="H263" s="196">
        <v>0.32</v>
      </c>
      <c r="I263" s="197"/>
      <c r="L263" s="193"/>
      <c r="M263" s="198"/>
      <c r="N263" s="199"/>
      <c r="O263" s="199"/>
      <c r="P263" s="199"/>
      <c r="Q263" s="199"/>
      <c r="R263" s="199"/>
      <c r="S263" s="199"/>
      <c r="T263" s="200"/>
      <c r="AT263" s="194" t="s">
        <v>280</v>
      </c>
      <c r="AU263" s="194" t="s">
        <v>88</v>
      </c>
      <c r="AV263" s="14" t="s">
        <v>278</v>
      </c>
      <c r="AW263" s="14" t="s">
        <v>29</v>
      </c>
      <c r="AX263" s="14" t="s">
        <v>82</v>
      </c>
      <c r="AY263" s="194" t="s">
        <v>271</v>
      </c>
    </row>
    <row r="264" spans="1:65" s="2" customFormat="1" ht="21.75" customHeight="1" x14ac:dyDescent="0.15">
      <c r="A264" s="35"/>
      <c r="B264" s="141"/>
      <c r="C264" s="172" t="s">
        <v>519</v>
      </c>
      <c r="D264" s="172" t="s">
        <v>274</v>
      </c>
      <c r="E264" s="173" t="s">
        <v>5798</v>
      </c>
      <c r="F264" s="174" t="s">
        <v>5799</v>
      </c>
      <c r="G264" s="175" t="s">
        <v>302</v>
      </c>
      <c r="H264" s="176">
        <v>6</v>
      </c>
      <c r="I264" s="177"/>
      <c r="J264" s="176">
        <f>ROUND(I264*H264,2)</f>
        <v>0</v>
      </c>
      <c r="K264" s="178"/>
      <c r="L264" s="36"/>
      <c r="M264" s="179" t="s">
        <v>1</v>
      </c>
      <c r="N264" s="180" t="s">
        <v>41</v>
      </c>
      <c r="O264" s="61"/>
      <c r="P264" s="181">
        <f>O264*H264</f>
        <v>0</v>
      </c>
      <c r="Q264" s="181">
        <v>0</v>
      </c>
      <c r="R264" s="181">
        <f>Q264*H264</f>
        <v>0</v>
      </c>
      <c r="S264" s="181">
        <v>0</v>
      </c>
      <c r="T264" s="18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278</v>
      </c>
      <c r="AT264" s="183" t="s">
        <v>274</v>
      </c>
      <c r="AU264" s="183" t="s">
        <v>88</v>
      </c>
      <c r="AY264" s="18" t="s">
        <v>271</v>
      </c>
      <c r="BE264" s="105">
        <f>IF(N264="základná",J264,0)</f>
        <v>0</v>
      </c>
      <c r="BF264" s="105">
        <f>IF(N264="znížená",J264,0)</f>
        <v>0</v>
      </c>
      <c r="BG264" s="105">
        <f>IF(N264="zákl. prenesená",J264,0)</f>
        <v>0</v>
      </c>
      <c r="BH264" s="105">
        <f>IF(N264="zníž. prenesená",J264,0)</f>
        <v>0</v>
      </c>
      <c r="BI264" s="105">
        <f>IF(N264="nulová",J264,0)</f>
        <v>0</v>
      </c>
      <c r="BJ264" s="18" t="s">
        <v>88</v>
      </c>
      <c r="BK264" s="105">
        <f>ROUND(I264*H264,2)</f>
        <v>0</v>
      </c>
      <c r="BL264" s="18" t="s">
        <v>278</v>
      </c>
      <c r="BM264" s="183" t="s">
        <v>1321</v>
      </c>
    </row>
    <row r="265" spans="1:65" s="13" customFormat="1" x14ac:dyDescent="0.1">
      <c r="B265" s="184"/>
      <c r="D265" s="185" t="s">
        <v>280</v>
      </c>
      <c r="E265" s="186" t="s">
        <v>1</v>
      </c>
      <c r="F265" s="187" t="s">
        <v>5800</v>
      </c>
      <c r="H265" s="188">
        <v>6</v>
      </c>
      <c r="I265" s="189"/>
      <c r="L265" s="184"/>
      <c r="M265" s="190"/>
      <c r="N265" s="191"/>
      <c r="O265" s="191"/>
      <c r="P265" s="191"/>
      <c r="Q265" s="191"/>
      <c r="R265" s="191"/>
      <c r="S265" s="191"/>
      <c r="T265" s="192"/>
      <c r="AT265" s="186" t="s">
        <v>280</v>
      </c>
      <c r="AU265" s="186" t="s">
        <v>88</v>
      </c>
      <c r="AV265" s="13" t="s">
        <v>88</v>
      </c>
      <c r="AW265" s="13" t="s">
        <v>29</v>
      </c>
      <c r="AX265" s="13" t="s">
        <v>75</v>
      </c>
      <c r="AY265" s="186" t="s">
        <v>271</v>
      </c>
    </row>
    <row r="266" spans="1:65" s="14" customFormat="1" x14ac:dyDescent="0.1">
      <c r="B266" s="193"/>
      <c r="D266" s="185" t="s">
        <v>280</v>
      </c>
      <c r="E266" s="194" t="s">
        <v>1</v>
      </c>
      <c r="F266" s="195" t="s">
        <v>282</v>
      </c>
      <c r="H266" s="196">
        <v>6</v>
      </c>
      <c r="I266" s="197"/>
      <c r="L266" s="193"/>
      <c r="M266" s="198"/>
      <c r="N266" s="199"/>
      <c r="O266" s="199"/>
      <c r="P266" s="199"/>
      <c r="Q266" s="199"/>
      <c r="R266" s="199"/>
      <c r="S266" s="199"/>
      <c r="T266" s="200"/>
      <c r="AT266" s="194" t="s">
        <v>280</v>
      </c>
      <c r="AU266" s="194" t="s">
        <v>88</v>
      </c>
      <c r="AV266" s="14" t="s">
        <v>278</v>
      </c>
      <c r="AW266" s="14" t="s">
        <v>29</v>
      </c>
      <c r="AX266" s="14" t="s">
        <v>82</v>
      </c>
      <c r="AY266" s="194" t="s">
        <v>271</v>
      </c>
    </row>
    <row r="267" spans="1:65" s="2" customFormat="1" ht="21.75" customHeight="1" x14ac:dyDescent="0.15">
      <c r="A267" s="35"/>
      <c r="B267" s="141"/>
      <c r="C267" s="172" t="s">
        <v>528</v>
      </c>
      <c r="D267" s="172" t="s">
        <v>274</v>
      </c>
      <c r="E267" s="173" t="s">
        <v>5801</v>
      </c>
      <c r="F267" s="174" t="s">
        <v>5802</v>
      </c>
      <c r="G267" s="175" t="s">
        <v>302</v>
      </c>
      <c r="H267" s="176">
        <v>6</v>
      </c>
      <c r="I267" s="177"/>
      <c r="J267" s="176">
        <f>ROUND(I267*H267,2)</f>
        <v>0</v>
      </c>
      <c r="K267" s="178"/>
      <c r="L267" s="36"/>
      <c r="M267" s="179" t="s">
        <v>1</v>
      </c>
      <c r="N267" s="180" t="s">
        <v>41</v>
      </c>
      <c r="O267" s="61"/>
      <c r="P267" s="181">
        <f>O267*H267</f>
        <v>0</v>
      </c>
      <c r="Q267" s="181">
        <v>0</v>
      </c>
      <c r="R267" s="181">
        <f>Q267*H267</f>
        <v>0</v>
      </c>
      <c r="S267" s="181">
        <v>0</v>
      </c>
      <c r="T267" s="18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278</v>
      </c>
      <c r="AT267" s="183" t="s">
        <v>274</v>
      </c>
      <c r="AU267" s="183" t="s">
        <v>88</v>
      </c>
      <c r="AY267" s="18" t="s">
        <v>271</v>
      </c>
      <c r="BE267" s="105">
        <f>IF(N267="základná",J267,0)</f>
        <v>0</v>
      </c>
      <c r="BF267" s="105">
        <f>IF(N267="znížená",J267,0)</f>
        <v>0</v>
      </c>
      <c r="BG267" s="105">
        <f>IF(N267="zákl. prenesená",J267,0)</f>
        <v>0</v>
      </c>
      <c r="BH267" s="105">
        <f>IF(N267="zníž. prenesená",J267,0)</f>
        <v>0</v>
      </c>
      <c r="BI267" s="105">
        <f>IF(N267="nulová",J267,0)</f>
        <v>0</v>
      </c>
      <c r="BJ267" s="18" t="s">
        <v>88</v>
      </c>
      <c r="BK267" s="105">
        <f>ROUND(I267*H267,2)</f>
        <v>0</v>
      </c>
      <c r="BL267" s="18" t="s">
        <v>278</v>
      </c>
      <c r="BM267" s="183" t="s">
        <v>1338</v>
      </c>
    </row>
    <row r="268" spans="1:65" s="12" customFormat="1" ht="22.9" customHeight="1" x14ac:dyDescent="0.15">
      <c r="B268" s="159"/>
      <c r="D268" s="160" t="s">
        <v>74</v>
      </c>
      <c r="E268" s="170" t="s">
        <v>286</v>
      </c>
      <c r="F268" s="170" t="s">
        <v>973</v>
      </c>
      <c r="I268" s="162"/>
      <c r="J268" s="171">
        <f>BK268</f>
        <v>0</v>
      </c>
      <c r="L268" s="159"/>
      <c r="M268" s="164"/>
      <c r="N268" s="165"/>
      <c r="O268" s="165"/>
      <c r="P268" s="166">
        <f>SUM(P269:P278)</f>
        <v>0</v>
      </c>
      <c r="Q268" s="165"/>
      <c r="R268" s="166">
        <f>SUM(R269:R278)</f>
        <v>0</v>
      </c>
      <c r="S268" s="165"/>
      <c r="T268" s="167">
        <f>SUM(T269:T278)</f>
        <v>0</v>
      </c>
      <c r="AR268" s="160" t="s">
        <v>82</v>
      </c>
      <c r="AT268" s="168" t="s">
        <v>74</v>
      </c>
      <c r="AU268" s="168" t="s">
        <v>82</v>
      </c>
      <c r="AY268" s="160" t="s">
        <v>271</v>
      </c>
      <c r="BK268" s="169">
        <f>SUM(BK269:BK278)</f>
        <v>0</v>
      </c>
    </row>
    <row r="269" spans="1:65" s="2" customFormat="1" ht="21.75" customHeight="1" x14ac:dyDescent="0.15">
      <c r="A269" s="35"/>
      <c r="B269" s="141"/>
      <c r="C269" s="172" t="s">
        <v>535</v>
      </c>
      <c r="D269" s="172" t="s">
        <v>274</v>
      </c>
      <c r="E269" s="173" t="s">
        <v>5803</v>
      </c>
      <c r="F269" s="174" t="s">
        <v>5804</v>
      </c>
      <c r="G269" s="175" t="s">
        <v>319</v>
      </c>
      <c r="H269" s="176">
        <v>3.6</v>
      </c>
      <c r="I269" s="177"/>
      <c r="J269" s="176">
        <f>ROUND(I269*H269,2)</f>
        <v>0</v>
      </c>
      <c r="K269" s="178"/>
      <c r="L269" s="36"/>
      <c r="M269" s="179" t="s">
        <v>1</v>
      </c>
      <c r="N269" s="180" t="s">
        <v>41</v>
      </c>
      <c r="O269" s="61"/>
      <c r="P269" s="181">
        <f>O269*H269</f>
        <v>0</v>
      </c>
      <c r="Q269" s="181">
        <v>0</v>
      </c>
      <c r="R269" s="181">
        <f>Q269*H269</f>
        <v>0</v>
      </c>
      <c r="S269" s="181">
        <v>0</v>
      </c>
      <c r="T269" s="18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278</v>
      </c>
      <c r="AT269" s="183" t="s">
        <v>274</v>
      </c>
      <c r="AU269" s="183" t="s">
        <v>88</v>
      </c>
      <c r="AY269" s="18" t="s">
        <v>271</v>
      </c>
      <c r="BE269" s="105">
        <f>IF(N269="základná",J269,0)</f>
        <v>0</v>
      </c>
      <c r="BF269" s="105">
        <f>IF(N269="znížená",J269,0)</f>
        <v>0</v>
      </c>
      <c r="BG269" s="105">
        <f>IF(N269="zákl. prenesená",J269,0)</f>
        <v>0</v>
      </c>
      <c r="BH269" s="105">
        <f>IF(N269="zníž. prenesená",J269,0)</f>
        <v>0</v>
      </c>
      <c r="BI269" s="105">
        <f>IF(N269="nulová",J269,0)</f>
        <v>0</v>
      </c>
      <c r="BJ269" s="18" t="s">
        <v>88</v>
      </c>
      <c r="BK269" s="105">
        <f>ROUND(I269*H269,2)</f>
        <v>0</v>
      </c>
      <c r="BL269" s="18" t="s">
        <v>278</v>
      </c>
      <c r="BM269" s="183" t="s">
        <v>1362</v>
      </c>
    </row>
    <row r="270" spans="1:65" s="13" customFormat="1" x14ac:dyDescent="0.1">
      <c r="B270" s="184"/>
      <c r="D270" s="185" t="s">
        <v>280</v>
      </c>
      <c r="E270" s="186" t="s">
        <v>1</v>
      </c>
      <c r="F270" s="187" t="s">
        <v>5805</v>
      </c>
      <c r="H270" s="188">
        <v>3.6</v>
      </c>
      <c r="I270" s="189"/>
      <c r="L270" s="184"/>
      <c r="M270" s="190"/>
      <c r="N270" s="191"/>
      <c r="O270" s="191"/>
      <c r="P270" s="191"/>
      <c r="Q270" s="191"/>
      <c r="R270" s="191"/>
      <c r="S270" s="191"/>
      <c r="T270" s="192"/>
      <c r="AT270" s="186" t="s">
        <v>280</v>
      </c>
      <c r="AU270" s="186" t="s">
        <v>88</v>
      </c>
      <c r="AV270" s="13" t="s">
        <v>88</v>
      </c>
      <c r="AW270" s="13" t="s">
        <v>29</v>
      </c>
      <c r="AX270" s="13" t="s">
        <v>75</v>
      </c>
      <c r="AY270" s="186" t="s">
        <v>271</v>
      </c>
    </row>
    <row r="271" spans="1:65" s="14" customFormat="1" x14ac:dyDescent="0.1">
      <c r="B271" s="193"/>
      <c r="D271" s="185" t="s">
        <v>280</v>
      </c>
      <c r="E271" s="194" t="s">
        <v>1</v>
      </c>
      <c r="F271" s="195" t="s">
        <v>282</v>
      </c>
      <c r="H271" s="196">
        <v>3.6</v>
      </c>
      <c r="I271" s="197"/>
      <c r="L271" s="193"/>
      <c r="M271" s="198"/>
      <c r="N271" s="199"/>
      <c r="O271" s="199"/>
      <c r="P271" s="199"/>
      <c r="Q271" s="199"/>
      <c r="R271" s="199"/>
      <c r="S271" s="199"/>
      <c r="T271" s="200"/>
      <c r="AT271" s="194" t="s">
        <v>280</v>
      </c>
      <c r="AU271" s="194" t="s">
        <v>88</v>
      </c>
      <c r="AV271" s="14" t="s">
        <v>278</v>
      </c>
      <c r="AW271" s="14" t="s">
        <v>29</v>
      </c>
      <c r="AX271" s="14" t="s">
        <v>82</v>
      </c>
      <c r="AY271" s="194" t="s">
        <v>271</v>
      </c>
    </row>
    <row r="272" spans="1:65" s="2" customFormat="1" ht="16.5" customHeight="1" x14ac:dyDescent="0.15">
      <c r="A272" s="35"/>
      <c r="B272" s="141"/>
      <c r="C272" s="224" t="s">
        <v>542</v>
      </c>
      <c r="D272" s="224" t="s">
        <v>1138</v>
      </c>
      <c r="E272" s="226" t="s">
        <v>5806</v>
      </c>
      <c r="F272" s="227" t="s">
        <v>5807</v>
      </c>
      <c r="G272" s="228" t="s">
        <v>319</v>
      </c>
      <c r="H272" s="229">
        <v>3.6</v>
      </c>
      <c r="I272" s="230"/>
      <c r="J272" s="229">
        <f>ROUND(I272*H272,2)</f>
        <v>0</v>
      </c>
      <c r="K272" s="231"/>
      <c r="L272" s="232"/>
      <c r="M272" s="233" t="s">
        <v>1</v>
      </c>
      <c r="N272" s="234" t="s">
        <v>41</v>
      </c>
      <c r="O272" s="61"/>
      <c r="P272" s="181">
        <f>O272*H272</f>
        <v>0</v>
      </c>
      <c r="Q272" s="181">
        <v>0</v>
      </c>
      <c r="R272" s="181">
        <f>Q272*H272</f>
        <v>0</v>
      </c>
      <c r="S272" s="181">
        <v>0</v>
      </c>
      <c r="T272" s="18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316</v>
      </c>
      <c r="AT272" s="183" t="s">
        <v>1138</v>
      </c>
      <c r="AU272" s="183" t="s">
        <v>88</v>
      </c>
      <c r="AY272" s="18" t="s">
        <v>271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88</v>
      </c>
      <c r="BK272" s="105">
        <f>ROUND(I272*H272,2)</f>
        <v>0</v>
      </c>
      <c r="BL272" s="18" t="s">
        <v>278</v>
      </c>
      <c r="BM272" s="183" t="s">
        <v>1372</v>
      </c>
    </row>
    <row r="273" spans="1:65" s="2" customFormat="1" ht="16.5" customHeight="1" x14ac:dyDescent="0.15">
      <c r="A273" s="35"/>
      <c r="B273" s="141"/>
      <c r="C273" s="172" t="s">
        <v>550</v>
      </c>
      <c r="D273" s="172" t="s">
        <v>274</v>
      </c>
      <c r="E273" s="173" t="s">
        <v>5808</v>
      </c>
      <c r="F273" s="174" t="s">
        <v>5809</v>
      </c>
      <c r="G273" s="175" t="s">
        <v>319</v>
      </c>
      <c r="H273" s="176">
        <v>8.1999999999999993</v>
      </c>
      <c r="I273" s="177"/>
      <c r="J273" s="176">
        <f>ROUND(I273*H273,2)</f>
        <v>0</v>
      </c>
      <c r="K273" s="178"/>
      <c r="L273" s="36"/>
      <c r="M273" s="179" t="s">
        <v>1</v>
      </c>
      <c r="N273" s="180" t="s">
        <v>41</v>
      </c>
      <c r="O273" s="61"/>
      <c r="P273" s="181">
        <f>O273*H273</f>
        <v>0</v>
      </c>
      <c r="Q273" s="181">
        <v>0</v>
      </c>
      <c r="R273" s="181">
        <f>Q273*H273</f>
        <v>0</v>
      </c>
      <c r="S273" s="181">
        <v>0</v>
      </c>
      <c r="T273" s="182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278</v>
      </c>
      <c r="AT273" s="183" t="s">
        <v>274</v>
      </c>
      <c r="AU273" s="183" t="s">
        <v>88</v>
      </c>
      <c r="AY273" s="18" t="s">
        <v>271</v>
      </c>
      <c r="BE273" s="105">
        <f>IF(N273="základná",J273,0)</f>
        <v>0</v>
      </c>
      <c r="BF273" s="105">
        <f>IF(N273="znížená",J273,0)</f>
        <v>0</v>
      </c>
      <c r="BG273" s="105">
        <f>IF(N273="zákl. prenesená",J273,0)</f>
        <v>0</v>
      </c>
      <c r="BH273" s="105">
        <f>IF(N273="zníž. prenesená",J273,0)</f>
        <v>0</v>
      </c>
      <c r="BI273" s="105">
        <f>IF(N273="nulová",J273,0)</f>
        <v>0</v>
      </c>
      <c r="BJ273" s="18" t="s">
        <v>88</v>
      </c>
      <c r="BK273" s="105">
        <f>ROUND(I273*H273,2)</f>
        <v>0</v>
      </c>
      <c r="BL273" s="18" t="s">
        <v>278</v>
      </c>
      <c r="BM273" s="183" t="s">
        <v>1381</v>
      </c>
    </row>
    <row r="274" spans="1:65" s="13" customFormat="1" x14ac:dyDescent="0.1">
      <c r="B274" s="184"/>
      <c r="D274" s="185" t="s">
        <v>280</v>
      </c>
      <c r="E274" s="186" t="s">
        <v>1</v>
      </c>
      <c r="F274" s="187" t="s">
        <v>5810</v>
      </c>
      <c r="H274" s="188">
        <v>8.1999999999999993</v>
      </c>
      <c r="I274" s="189"/>
      <c r="L274" s="184"/>
      <c r="M274" s="190"/>
      <c r="N274" s="191"/>
      <c r="O274" s="191"/>
      <c r="P274" s="191"/>
      <c r="Q274" s="191"/>
      <c r="R274" s="191"/>
      <c r="S274" s="191"/>
      <c r="T274" s="192"/>
      <c r="AT274" s="186" t="s">
        <v>280</v>
      </c>
      <c r="AU274" s="186" t="s">
        <v>88</v>
      </c>
      <c r="AV274" s="13" t="s">
        <v>88</v>
      </c>
      <c r="AW274" s="13" t="s">
        <v>29</v>
      </c>
      <c r="AX274" s="13" t="s">
        <v>75</v>
      </c>
      <c r="AY274" s="186" t="s">
        <v>271</v>
      </c>
    </row>
    <row r="275" spans="1:65" s="14" customFormat="1" x14ac:dyDescent="0.1">
      <c r="B275" s="193"/>
      <c r="D275" s="185" t="s">
        <v>280</v>
      </c>
      <c r="E275" s="194" t="s">
        <v>1</v>
      </c>
      <c r="F275" s="195" t="s">
        <v>282</v>
      </c>
      <c r="H275" s="196">
        <v>8.1999999999999993</v>
      </c>
      <c r="I275" s="197"/>
      <c r="L275" s="193"/>
      <c r="M275" s="198"/>
      <c r="N275" s="199"/>
      <c r="O275" s="199"/>
      <c r="P275" s="199"/>
      <c r="Q275" s="199"/>
      <c r="R275" s="199"/>
      <c r="S275" s="199"/>
      <c r="T275" s="200"/>
      <c r="AT275" s="194" t="s">
        <v>280</v>
      </c>
      <c r="AU275" s="194" t="s">
        <v>88</v>
      </c>
      <c r="AV275" s="14" t="s">
        <v>278</v>
      </c>
      <c r="AW275" s="14" t="s">
        <v>29</v>
      </c>
      <c r="AX275" s="14" t="s">
        <v>82</v>
      </c>
      <c r="AY275" s="194" t="s">
        <v>271</v>
      </c>
    </row>
    <row r="276" spans="1:65" s="2" customFormat="1" ht="16.5" customHeight="1" x14ac:dyDescent="0.15">
      <c r="A276" s="35"/>
      <c r="B276" s="141"/>
      <c r="C276" s="224" t="s">
        <v>555</v>
      </c>
      <c r="D276" s="240" t="s">
        <v>1138</v>
      </c>
      <c r="E276" s="226" t="s">
        <v>5811</v>
      </c>
      <c r="F276" s="227" t="s">
        <v>5812</v>
      </c>
      <c r="G276" s="228" t="s">
        <v>319</v>
      </c>
      <c r="H276" s="229">
        <v>8.4499999999999993</v>
      </c>
      <c r="I276" s="230"/>
      <c r="J276" s="229">
        <f>ROUND(I276*H276,2)</f>
        <v>0</v>
      </c>
      <c r="K276" s="231"/>
      <c r="L276" s="232"/>
      <c r="M276" s="233" t="s">
        <v>1</v>
      </c>
      <c r="N276" s="234" t="s">
        <v>41</v>
      </c>
      <c r="O276" s="61"/>
      <c r="P276" s="181">
        <f>O276*H276</f>
        <v>0</v>
      </c>
      <c r="Q276" s="181">
        <v>0</v>
      </c>
      <c r="R276" s="181">
        <f>Q276*H276</f>
        <v>0</v>
      </c>
      <c r="S276" s="181">
        <v>0</v>
      </c>
      <c r="T276" s="18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316</v>
      </c>
      <c r="AT276" s="183" t="s">
        <v>1138</v>
      </c>
      <c r="AU276" s="183" t="s">
        <v>88</v>
      </c>
      <c r="AY276" s="18" t="s">
        <v>271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88</v>
      </c>
      <c r="BK276" s="105">
        <f>ROUND(I276*H276,2)</f>
        <v>0</v>
      </c>
      <c r="BL276" s="18" t="s">
        <v>278</v>
      </c>
      <c r="BM276" s="183" t="s">
        <v>1392</v>
      </c>
    </row>
    <row r="277" spans="1:65" s="13" customFormat="1" x14ac:dyDescent="0.1">
      <c r="B277" s="184"/>
      <c r="D277" s="185" t="s">
        <v>280</v>
      </c>
      <c r="E277" s="186" t="s">
        <v>1</v>
      </c>
      <c r="F277" s="187" t="s">
        <v>5813</v>
      </c>
      <c r="H277" s="188">
        <v>8.4499999999999993</v>
      </c>
      <c r="I277" s="189"/>
      <c r="L277" s="184"/>
      <c r="M277" s="190"/>
      <c r="N277" s="191"/>
      <c r="O277" s="191"/>
      <c r="P277" s="191"/>
      <c r="Q277" s="191"/>
      <c r="R277" s="191"/>
      <c r="S277" s="191"/>
      <c r="T277" s="192"/>
      <c r="AT277" s="186" t="s">
        <v>280</v>
      </c>
      <c r="AU277" s="186" t="s">
        <v>88</v>
      </c>
      <c r="AV277" s="13" t="s">
        <v>88</v>
      </c>
      <c r="AW277" s="13" t="s">
        <v>29</v>
      </c>
      <c r="AX277" s="13" t="s">
        <v>75</v>
      </c>
      <c r="AY277" s="186" t="s">
        <v>271</v>
      </c>
    </row>
    <row r="278" spans="1:65" s="14" customFormat="1" x14ac:dyDescent="0.1">
      <c r="B278" s="193"/>
      <c r="D278" s="185" t="s">
        <v>280</v>
      </c>
      <c r="E278" s="194" t="s">
        <v>1</v>
      </c>
      <c r="F278" s="195" t="s">
        <v>282</v>
      </c>
      <c r="H278" s="196">
        <v>8.4499999999999993</v>
      </c>
      <c r="I278" s="197"/>
      <c r="L278" s="193"/>
      <c r="M278" s="198"/>
      <c r="N278" s="199"/>
      <c r="O278" s="199"/>
      <c r="P278" s="199"/>
      <c r="Q278" s="199"/>
      <c r="R278" s="199"/>
      <c r="S278" s="199"/>
      <c r="T278" s="200"/>
      <c r="AT278" s="194" t="s">
        <v>280</v>
      </c>
      <c r="AU278" s="194" t="s">
        <v>88</v>
      </c>
      <c r="AV278" s="14" t="s">
        <v>278</v>
      </c>
      <c r="AW278" s="14" t="s">
        <v>29</v>
      </c>
      <c r="AX278" s="14" t="s">
        <v>82</v>
      </c>
      <c r="AY278" s="194" t="s">
        <v>271</v>
      </c>
    </row>
    <row r="279" spans="1:65" s="12" customFormat="1" ht="22.9" customHeight="1" x14ac:dyDescent="0.15">
      <c r="B279" s="159"/>
      <c r="D279" s="160" t="s">
        <v>74</v>
      </c>
      <c r="E279" s="170" t="s">
        <v>278</v>
      </c>
      <c r="F279" s="170" t="s">
        <v>1041</v>
      </c>
      <c r="I279" s="162"/>
      <c r="J279" s="171">
        <f>BK279</f>
        <v>0</v>
      </c>
      <c r="L279" s="159"/>
      <c r="M279" s="164"/>
      <c r="N279" s="165"/>
      <c r="O279" s="165"/>
      <c r="P279" s="166">
        <f>SUM(P280:P286)</f>
        <v>0</v>
      </c>
      <c r="Q279" s="165"/>
      <c r="R279" s="166">
        <f>SUM(R280:R286)</f>
        <v>0</v>
      </c>
      <c r="S279" s="165"/>
      <c r="T279" s="167">
        <f>SUM(T280:T286)</f>
        <v>0</v>
      </c>
      <c r="AR279" s="160" t="s">
        <v>82</v>
      </c>
      <c r="AT279" s="168" t="s">
        <v>74</v>
      </c>
      <c r="AU279" s="168" t="s">
        <v>82</v>
      </c>
      <c r="AY279" s="160" t="s">
        <v>271</v>
      </c>
      <c r="BK279" s="169">
        <f>SUM(BK280:BK286)</f>
        <v>0</v>
      </c>
    </row>
    <row r="280" spans="1:65" s="2" customFormat="1" ht="33" customHeight="1" x14ac:dyDescent="0.15">
      <c r="A280" s="35"/>
      <c r="B280" s="141"/>
      <c r="C280" s="172" t="s">
        <v>684</v>
      </c>
      <c r="D280" s="172" t="s">
        <v>274</v>
      </c>
      <c r="E280" s="173" t="s">
        <v>5814</v>
      </c>
      <c r="F280" s="174" t="s">
        <v>5815</v>
      </c>
      <c r="G280" s="175" t="s">
        <v>277</v>
      </c>
      <c r="H280" s="176">
        <v>1336.2</v>
      </c>
      <c r="I280" s="177"/>
      <c r="J280" s="176">
        <f>ROUND(I280*H280,2)</f>
        <v>0</v>
      </c>
      <c r="K280" s="178"/>
      <c r="L280" s="36"/>
      <c r="M280" s="179" t="s">
        <v>1</v>
      </c>
      <c r="N280" s="180" t="s">
        <v>41</v>
      </c>
      <c r="O280" s="61"/>
      <c r="P280" s="181">
        <f>O280*H280</f>
        <v>0</v>
      </c>
      <c r="Q280" s="181">
        <v>0</v>
      </c>
      <c r="R280" s="181">
        <f>Q280*H280</f>
        <v>0</v>
      </c>
      <c r="S280" s="181">
        <v>0</v>
      </c>
      <c r="T280" s="182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278</v>
      </c>
      <c r="AT280" s="183" t="s">
        <v>274</v>
      </c>
      <c r="AU280" s="183" t="s">
        <v>88</v>
      </c>
      <c r="AY280" s="18" t="s">
        <v>271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88</v>
      </c>
      <c r="BK280" s="105">
        <f>ROUND(I280*H280,2)</f>
        <v>0</v>
      </c>
      <c r="BL280" s="18" t="s">
        <v>278</v>
      </c>
      <c r="BM280" s="183" t="s">
        <v>1401</v>
      </c>
    </row>
    <row r="281" spans="1:65" s="13" customFormat="1" x14ac:dyDescent="0.1">
      <c r="B281" s="184"/>
      <c r="D281" s="185" t="s">
        <v>280</v>
      </c>
      <c r="E281" s="186" t="s">
        <v>1</v>
      </c>
      <c r="F281" s="187" t="s">
        <v>5794</v>
      </c>
      <c r="H281" s="188">
        <v>572.1</v>
      </c>
      <c r="I281" s="189"/>
      <c r="L281" s="184"/>
      <c r="M281" s="190"/>
      <c r="N281" s="191"/>
      <c r="O281" s="191"/>
      <c r="P281" s="191"/>
      <c r="Q281" s="191"/>
      <c r="R281" s="191"/>
      <c r="S281" s="191"/>
      <c r="T281" s="192"/>
      <c r="AT281" s="186" t="s">
        <v>280</v>
      </c>
      <c r="AU281" s="186" t="s">
        <v>88</v>
      </c>
      <c r="AV281" s="13" t="s">
        <v>88</v>
      </c>
      <c r="AW281" s="13" t="s">
        <v>29</v>
      </c>
      <c r="AX281" s="13" t="s">
        <v>75</v>
      </c>
      <c r="AY281" s="186" t="s">
        <v>271</v>
      </c>
    </row>
    <row r="282" spans="1:65" s="13" customFormat="1" x14ac:dyDescent="0.1">
      <c r="B282" s="184"/>
      <c r="D282" s="185" t="s">
        <v>280</v>
      </c>
      <c r="E282" s="186" t="s">
        <v>1</v>
      </c>
      <c r="F282" s="187" t="s">
        <v>5795</v>
      </c>
      <c r="H282" s="188">
        <v>764.1</v>
      </c>
      <c r="I282" s="189"/>
      <c r="L282" s="184"/>
      <c r="M282" s="190"/>
      <c r="N282" s="191"/>
      <c r="O282" s="191"/>
      <c r="P282" s="191"/>
      <c r="Q282" s="191"/>
      <c r="R282" s="191"/>
      <c r="S282" s="191"/>
      <c r="T282" s="192"/>
      <c r="AT282" s="186" t="s">
        <v>280</v>
      </c>
      <c r="AU282" s="186" t="s">
        <v>88</v>
      </c>
      <c r="AV282" s="13" t="s">
        <v>88</v>
      </c>
      <c r="AW282" s="13" t="s">
        <v>29</v>
      </c>
      <c r="AX282" s="13" t="s">
        <v>75</v>
      </c>
      <c r="AY282" s="186" t="s">
        <v>271</v>
      </c>
    </row>
    <row r="283" spans="1:65" s="14" customFormat="1" x14ac:dyDescent="0.1">
      <c r="B283" s="193"/>
      <c r="D283" s="185" t="s">
        <v>280</v>
      </c>
      <c r="E283" s="194" t="s">
        <v>1</v>
      </c>
      <c r="F283" s="195" t="s">
        <v>282</v>
      </c>
      <c r="H283" s="196">
        <v>1336.2</v>
      </c>
      <c r="I283" s="197"/>
      <c r="L283" s="193"/>
      <c r="M283" s="198"/>
      <c r="N283" s="199"/>
      <c r="O283" s="199"/>
      <c r="P283" s="199"/>
      <c r="Q283" s="199"/>
      <c r="R283" s="199"/>
      <c r="S283" s="199"/>
      <c r="T283" s="200"/>
      <c r="AT283" s="194" t="s">
        <v>280</v>
      </c>
      <c r="AU283" s="194" t="s">
        <v>88</v>
      </c>
      <c r="AV283" s="14" t="s">
        <v>278</v>
      </c>
      <c r="AW283" s="14" t="s">
        <v>29</v>
      </c>
      <c r="AX283" s="14" t="s">
        <v>82</v>
      </c>
      <c r="AY283" s="194" t="s">
        <v>271</v>
      </c>
    </row>
    <row r="284" spans="1:65" s="2" customFormat="1" ht="21.75" customHeight="1" x14ac:dyDescent="0.15">
      <c r="A284" s="35"/>
      <c r="B284" s="141"/>
      <c r="C284" s="172" t="s">
        <v>1128</v>
      </c>
      <c r="D284" s="172" t="s">
        <v>274</v>
      </c>
      <c r="E284" s="173" t="s">
        <v>5816</v>
      </c>
      <c r="F284" s="174" t="s">
        <v>5817</v>
      </c>
      <c r="G284" s="175" t="s">
        <v>289</v>
      </c>
      <c r="H284" s="176">
        <v>2.79</v>
      </c>
      <c r="I284" s="177"/>
      <c r="J284" s="176">
        <f>ROUND(I284*H284,2)</f>
        <v>0</v>
      </c>
      <c r="K284" s="178"/>
      <c r="L284" s="36"/>
      <c r="M284" s="179" t="s">
        <v>1</v>
      </c>
      <c r="N284" s="180" t="s">
        <v>41</v>
      </c>
      <c r="O284" s="61"/>
      <c r="P284" s="181">
        <f>O284*H284</f>
        <v>0</v>
      </c>
      <c r="Q284" s="181">
        <v>0</v>
      </c>
      <c r="R284" s="181">
        <f>Q284*H284</f>
        <v>0</v>
      </c>
      <c r="S284" s="181">
        <v>0</v>
      </c>
      <c r="T284" s="182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278</v>
      </c>
      <c r="AT284" s="183" t="s">
        <v>274</v>
      </c>
      <c r="AU284" s="183" t="s">
        <v>88</v>
      </c>
      <c r="AY284" s="18" t="s">
        <v>271</v>
      </c>
      <c r="BE284" s="105">
        <f>IF(N284="základná",J284,0)</f>
        <v>0</v>
      </c>
      <c r="BF284" s="105">
        <f>IF(N284="znížená",J284,0)</f>
        <v>0</v>
      </c>
      <c r="BG284" s="105">
        <f>IF(N284="zákl. prenesená",J284,0)</f>
        <v>0</v>
      </c>
      <c r="BH284" s="105">
        <f>IF(N284="zníž. prenesená",J284,0)</f>
        <v>0</v>
      </c>
      <c r="BI284" s="105">
        <f>IF(N284="nulová",J284,0)</f>
        <v>0</v>
      </c>
      <c r="BJ284" s="18" t="s">
        <v>88</v>
      </c>
      <c r="BK284" s="105">
        <f>ROUND(I284*H284,2)</f>
        <v>0</v>
      </c>
      <c r="BL284" s="18" t="s">
        <v>278</v>
      </c>
      <c r="BM284" s="183" t="s">
        <v>1411</v>
      </c>
    </row>
    <row r="285" spans="1:65" s="13" customFormat="1" ht="19.5" x14ac:dyDescent="0.1">
      <c r="B285" s="184"/>
      <c r="D285" s="185" t="s">
        <v>280</v>
      </c>
      <c r="E285" s="186" t="s">
        <v>1</v>
      </c>
      <c r="F285" s="187" t="s">
        <v>5818</v>
      </c>
      <c r="H285" s="188">
        <v>2.79</v>
      </c>
      <c r="I285" s="189"/>
      <c r="L285" s="184"/>
      <c r="M285" s="190"/>
      <c r="N285" s="191"/>
      <c r="O285" s="191"/>
      <c r="P285" s="191"/>
      <c r="Q285" s="191"/>
      <c r="R285" s="191"/>
      <c r="S285" s="191"/>
      <c r="T285" s="192"/>
      <c r="AT285" s="186" t="s">
        <v>280</v>
      </c>
      <c r="AU285" s="186" t="s">
        <v>88</v>
      </c>
      <c r="AV285" s="13" t="s">
        <v>88</v>
      </c>
      <c r="AW285" s="13" t="s">
        <v>29</v>
      </c>
      <c r="AX285" s="13" t="s">
        <v>75</v>
      </c>
      <c r="AY285" s="186" t="s">
        <v>271</v>
      </c>
    </row>
    <row r="286" spans="1:65" s="14" customFormat="1" x14ac:dyDescent="0.1">
      <c r="B286" s="193"/>
      <c r="D286" s="185" t="s">
        <v>280</v>
      </c>
      <c r="E286" s="194" t="s">
        <v>1</v>
      </c>
      <c r="F286" s="195" t="s">
        <v>282</v>
      </c>
      <c r="H286" s="196">
        <v>2.79</v>
      </c>
      <c r="I286" s="197"/>
      <c r="L286" s="193"/>
      <c r="M286" s="198"/>
      <c r="N286" s="199"/>
      <c r="O286" s="199"/>
      <c r="P286" s="199"/>
      <c r="Q286" s="199"/>
      <c r="R286" s="199"/>
      <c r="S286" s="199"/>
      <c r="T286" s="200"/>
      <c r="AT286" s="194" t="s">
        <v>280</v>
      </c>
      <c r="AU286" s="194" t="s">
        <v>88</v>
      </c>
      <c r="AV286" s="14" t="s">
        <v>278</v>
      </c>
      <c r="AW286" s="14" t="s">
        <v>29</v>
      </c>
      <c r="AX286" s="14" t="s">
        <v>82</v>
      </c>
      <c r="AY286" s="194" t="s">
        <v>271</v>
      </c>
    </row>
    <row r="287" spans="1:65" s="12" customFormat="1" ht="22.9" customHeight="1" x14ac:dyDescent="0.15">
      <c r="B287" s="159"/>
      <c r="D287" s="160" t="s">
        <v>74</v>
      </c>
      <c r="E287" s="170" t="s">
        <v>299</v>
      </c>
      <c r="F287" s="170" t="s">
        <v>1083</v>
      </c>
      <c r="I287" s="162"/>
      <c r="J287" s="171">
        <f>BK287</f>
        <v>0</v>
      </c>
      <c r="L287" s="159"/>
      <c r="M287" s="164"/>
      <c r="N287" s="165"/>
      <c r="O287" s="165"/>
      <c r="P287" s="166">
        <f>SUM(P288:P335)</f>
        <v>0</v>
      </c>
      <c r="Q287" s="165"/>
      <c r="R287" s="166">
        <f>SUM(R288:R335)</f>
        <v>0</v>
      </c>
      <c r="S287" s="165"/>
      <c r="T287" s="167">
        <f>SUM(T288:T335)</f>
        <v>0</v>
      </c>
      <c r="AR287" s="160" t="s">
        <v>82</v>
      </c>
      <c r="AT287" s="168" t="s">
        <v>74</v>
      </c>
      <c r="AU287" s="168" t="s">
        <v>82</v>
      </c>
      <c r="AY287" s="160" t="s">
        <v>271</v>
      </c>
      <c r="BK287" s="169">
        <f>SUM(BK288:BK335)</f>
        <v>0</v>
      </c>
    </row>
    <row r="288" spans="1:65" s="2" customFormat="1" ht="21.75" customHeight="1" x14ac:dyDescent="0.15">
      <c r="A288" s="35"/>
      <c r="B288" s="141"/>
      <c r="C288" s="172" t="s">
        <v>1137</v>
      </c>
      <c r="D288" s="172" t="s">
        <v>274</v>
      </c>
      <c r="E288" s="173" t="s">
        <v>1089</v>
      </c>
      <c r="F288" s="174" t="s">
        <v>1090</v>
      </c>
      <c r="G288" s="175" t="s">
        <v>277</v>
      </c>
      <c r="H288" s="176">
        <v>572.1</v>
      </c>
      <c r="I288" s="177"/>
      <c r="J288" s="176">
        <f>ROUND(I288*H288,2)</f>
        <v>0</v>
      </c>
      <c r="K288" s="178"/>
      <c r="L288" s="36"/>
      <c r="M288" s="179" t="s">
        <v>1</v>
      </c>
      <c r="N288" s="180" t="s">
        <v>41</v>
      </c>
      <c r="O288" s="61"/>
      <c r="P288" s="181">
        <f>O288*H288</f>
        <v>0</v>
      </c>
      <c r="Q288" s="181">
        <v>0</v>
      </c>
      <c r="R288" s="181">
        <f>Q288*H288</f>
        <v>0</v>
      </c>
      <c r="S288" s="181">
        <v>0</v>
      </c>
      <c r="T288" s="18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278</v>
      </c>
      <c r="AT288" s="183" t="s">
        <v>274</v>
      </c>
      <c r="AU288" s="183" t="s">
        <v>88</v>
      </c>
      <c r="AY288" s="18" t="s">
        <v>271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88</v>
      </c>
      <c r="BK288" s="105">
        <f>ROUND(I288*H288,2)</f>
        <v>0</v>
      </c>
      <c r="BL288" s="18" t="s">
        <v>278</v>
      </c>
      <c r="BM288" s="183" t="s">
        <v>1417</v>
      </c>
    </row>
    <row r="289" spans="1:65" s="13" customFormat="1" x14ac:dyDescent="0.1">
      <c r="B289" s="184"/>
      <c r="D289" s="185" t="s">
        <v>280</v>
      </c>
      <c r="E289" s="186" t="s">
        <v>1</v>
      </c>
      <c r="F289" s="187" t="s">
        <v>5794</v>
      </c>
      <c r="H289" s="188">
        <v>572.1</v>
      </c>
      <c r="I289" s="189"/>
      <c r="L289" s="184"/>
      <c r="M289" s="190"/>
      <c r="N289" s="191"/>
      <c r="O289" s="191"/>
      <c r="P289" s="191"/>
      <c r="Q289" s="191"/>
      <c r="R289" s="191"/>
      <c r="S289" s="191"/>
      <c r="T289" s="192"/>
      <c r="AT289" s="186" t="s">
        <v>280</v>
      </c>
      <c r="AU289" s="186" t="s">
        <v>88</v>
      </c>
      <c r="AV289" s="13" t="s">
        <v>88</v>
      </c>
      <c r="AW289" s="13" t="s">
        <v>29</v>
      </c>
      <c r="AX289" s="13" t="s">
        <v>75</v>
      </c>
      <c r="AY289" s="186" t="s">
        <v>271</v>
      </c>
    </row>
    <row r="290" spans="1:65" s="14" customFormat="1" x14ac:dyDescent="0.1">
      <c r="B290" s="193"/>
      <c r="D290" s="185" t="s">
        <v>280</v>
      </c>
      <c r="E290" s="194" t="s">
        <v>1</v>
      </c>
      <c r="F290" s="195" t="s">
        <v>282</v>
      </c>
      <c r="H290" s="196">
        <v>572.1</v>
      </c>
      <c r="I290" s="197"/>
      <c r="L290" s="193"/>
      <c r="M290" s="198"/>
      <c r="N290" s="199"/>
      <c r="O290" s="199"/>
      <c r="P290" s="199"/>
      <c r="Q290" s="199"/>
      <c r="R290" s="199"/>
      <c r="S290" s="199"/>
      <c r="T290" s="200"/>
      <c r="AT290" s="194" t="s">
        <v>280</v>
      </c>
      <c r="AU290" s="194" t="s">
        <v>88</v>
      </c>
      <c r="AV290" s="14" t="s">
        <v>278</v>
      </c>
      <c r="AW290" s="14" t="s">
        <v>29</v>
      </c>
      <c r="AX290" s="14" t="s">
        <v>82</v>
      </c>
      <c r="AY290" s="194" t="s">
        <v>271</v>
      </c>
    </row>
    <row r="291" spans="1:65" s="2" customFormat="1" ht="21.75" customHeight="1" x14ac:dyDescent="0.15">
      <c r="A291" s="35"/>
      <c r="B291" s="141"/>
      <c r="C291" s="172" t="s">
        <v>1144</v>
      </c>
      <c r="D291" s="172" t="s">
        <v>274</v>
      </c>
      <c r="E291" s="173" t="s">
        <v>5819</v>
      </c>
      <c r="F291" s="174" t="s">
        <v>5820</v>
      </c>
      <c r="G291" s="175" t="s">
        <v>277</v>
      </c>
      <c r="H291" s="176">
        <v>2216.9</v>
      </c>
      <c r="I291" s="177"/>
      <c r="J291" s="176">
        <f>ROUND(I291*H291,2)</f>
        <v>0</v>
      </c>
      <c r="K291" s="178"/>
      <c r="L291" s="36"/>
      <c r="M291" s="179" t="s">
        <v>1</v>
      </c>
      <c r="N291" s="180" t="s">
        <v>41</v>
      </c>
      <c r="O291" s="61"/>
      <c r="P291" s="181">
        <f>O291*H291</f>
        <v>0</v>
      </c>
      <c r="Q291" s="181">
        <v>0</v>
      </c>
      <c r="R291" s="181">
        <f>Q291*H291</f>
        <v>0</v>
      </c>
      <c r="S291" s="181">
        <v>0</v>
      </c>
      <c r="T291" s="18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278</v>
      </c>
      <c r="AT291" s="183" t="s">
        <v>274</v>
      </c>
      <c r="AU291" s="183" t="s">
        <v>88</v>
      </c>
      <c r="AY291" s="18" t="s">
        <v>271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88</v>
      </c>
      <c r="BK291" s="105">
        <f>ROUND(I291*H291,2)</f>
        <v>0</v>
      </c>
      <c r="BL291" s="18" t="s">
        <v>278</v>
      </c>
      <c r="BM291" s="183" t="s">
        <v>1433</v>
      </c>
    </row>
    <row r="292" spans="1:65" s="13" customFormat="1" x14ac:dyDescent="0.1">
      <c r="B292" s="184"/>
      <c r="D292" s="185" t="s">
        <v>280</v>
      </c>
      <c r="E292" s="186" t="s">
        <v>1</v>
      </c>
      <c r="F292" s="187" t="s">
        <v>5793</v>
      </c>
      <c r="H292" s="188">
        <v>1452.8</v>
      </c>
      <c r="I292" s="189"/>
      <c r="L292" s="184"/>
      <c r="M292" s="190"/>
      <c r="N292" s="191"/>
      <c r="O292" s="191"/>
      <c r="P292" s="191"/>
      <c r="Q292" s="191"/>
      <c r="R292" s="191"/>
      <c r="S292" s="191"/>
      <c r="T292" s="192"/>
      <c r="AT292" s="186" t="s">
        <v>280</v>
      </c>
      <c r="AU292" s="186" t="s">
        <v>88</v>
      </c>
      <c r="AV292" s="13" t="s">
        <v>88</v>
      </c>
      <c r="AW292" s="13" t="s">
        <v>29</v>
      </c>
      <c r="AX292" s="13" t="s">
        <v>75</v>
      </c>
      <c r="AY292" s="186" t="s">
        <v>271</v>
      </c>
    </row>
    <row r="293" spans="1:65" s="13" customFormat="1" x14ac:dyDescent="0.1">
      <c r="B293" s="184"/>
      <c r="D293" s="185" t="s">
        <v>280</v>
      </c>
      <c r="E293" s="186" t="s">
        <v>1</v>
      </c>
      <c r="F293" s="187" t="s">
        <v>5795</v>
      </c>
      <c r="H293" s="188">
        <v>764.1</v>
      </c>
      <c r="I293" s="189"/>
      <c r="L293" s="184"/>
      <c r="M293" s="190"/>
      <c r="N293" s="191"/>
      <c r="O293" s="191"/>
      <c r="P293" s="191"/>
      <c r="Q293" s="191"/>
      <c r="R293" s="191"/>
      <c r="S293" s="191"/>
      <c r="T293" s="192"/>
      <c r="AT293" s="186" t="s">
        <v>280</v>
      </c>
      <c r="AU293" s="186" t="s">
        <v>88</v>
      </c>
      <c r="AV293" s="13" t="s">
        <v>88</v>
      </c>
      <c r="AW293" s="13" t="s">
        <v>29</v>
      </c>
      <c r="AX293" s="13" t="s">
        <v>75</v>
      </c>
      <c r="AY293" s="186" t="s">
        <v>271</v>
      </c>
    </row>
    <row r="294" spans="1:65" s="14" customFormat="1" x14ac:dyDescent="0.1">
      <c r="B294" s="193"/>
      <c r="D294" s="185" t="s">
        <v>280</v>
      </c>
      <c r="E294" s="194" t="s">
        <v>1</v>
      </c>
      <c r="F294" s="195" t="s">
        <v>282</v>
      </c>
      <c r="H294" s="196">
        <v>2216.9</v>
      </c>
      <c r="I294" s="197"/>
      <c r="L294" s="193"/>
      <c r="M294" s="198"/>
      <c r="N294" s="199"/>
      <c r="O294" s="199"/>
      <c r="P294" s="199"/>
      <c r="Q294" s="199"/>
      <c r="R294" s="199"/>
      <c r="S294" s="199"/>
      <c r="T294" s="200"/>
      <c r="AT294" s="194" t="s">
        <v>280</v>
      </c>
      <c r="AU294" s="194" t="s">
        <v>88</v>
      </c>
      <c r="AV294" s="14" t="s">
        <v>278</v>
      </c>
      <c r="AW294" s="14" t="s">
        <v>29</v>
      </c>
      <c r="AX294" s="14" t="s">
        <v>82</v>
      </c>
      <c r="AY294" s="194" t="s">
        <v>271</v>
      </c>
    </row>
    <row r="295" spans="1:65" s="2" customFormat="1" ht="33" customHeight="1" x14ac:dyDescent="0.15">
      <c r="A295" s="35"/>
      <c r="B295" s="141"/>
      <c r="C295" s="172" t="s">
        <v>1154</v>
      </c>
      <c r="D295" s="172" t="s">
        <v>274</v>
      </c>
      <c r="E295" s="173" t="s">
        <v>5821</v>
      </c>
      <c r="F295" s="174" t="s">
        <v>5822</v>
      </c>
      <c r="G295" s="175" t="s">
        <v>277</v>
      </c>
      <c r="H295" s="176">
        <v>572.1</v>
      </c>
      <c r="I295" s="177"/>
      <c r="J295" s="176">
        <f>ROUND(I295*H295,2)</f>
        <v>0</v>
      </c>
      <c r="K295" s="178"/>
      <c r="L295" s="36"/>
      <c r="M295" s="179" t="s">
        <v>1</v>
      </c>
      <c r="N295" s="180" t="s">
        <v>41</v>
      </c>
      <c r="O295" s="61"/>
      <c r="P295" s="181">
        <f>O295*H295</f>
        <v>0</v>
      </c>
      <c r="Q295" s="181">
        <v>0</v>
      </c>
      <c r="R295" s="181">
        <f>Q295*H295</f>
        <v>0</v>
      </c>
      <c r="S295" s="181">
        <v>0</v>
      </c>
      <c r="T295" s="18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278</v>
      </c>
      <c r="AT295" s="183" t="s">
        <v>274</v>
      </c>
      <c r="AU295" s="183" t="s">
        <v>88</v>
      </c>
      <c r="AY295" s="18" t="s">
        <v>271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88</v>
      </c>
      <c r="BK295" s="105">
        <f>ROUND(I295*H295,2)</f>
        <v>0</v>
      </c>
      <c r="BL295" s="18" t="s">
        <v>278</v>
      </c>
      <c r="BM295" s="183" t="s">
        <v>1442</v>
      </c>
    </row>
    <row r="296" spans="1:65" s="13" customFormat="1" x14ac:dyDescent="0.1">
      <c r="B296" s="184"/>
      <c r="D296" s="185" t="s">
        <v>280</v>
      </c>
      <c r="E296" s="186" t="s">
        <v>1</v>
      </c>
      <c r="F296" s="187" t="s">
        <v>5794</v>
      </c>
      <c r="H296" s="188">
        <v>572.1</v>
      </c>
      <c r="I296" s="189"/>
      <c r="L296" s="184"/>
      <c r="M296" s="190"/>
      <c r="N296" s="191"/>
      <c r="O296" s="191"/>
      <c r="P296" s="191"/>
      <c r="Q296" s="191"/>
      <c r="R296" s="191"/>
      <c r="S296" s="191"/>
      <c r="T296" s="192"/>
      <c r="AT296" s="186" t="s">
        <v>280</v>
      </c>
      <c r="AU296" s="186" t="s">
        <v>88</v>
      </c>
      <c r="AV296" s="13" t="s">
        <v>88</v>
      </c>
      <c r="AW296" s="13" t="s">
        <v>29</v>
      </c>
      <c r="AX296" s="13" t="s">
        <v>75</v>
      </c>
      <c r="AY296" s="186" t="s">
        <v>271</v>
      </c>
    </row>
    <row r="297" spans="1:65" s="14" customFormat="1" x14ac:dyDescent="0.1">
      <c r="B297" s="193"/>
      <c r="D297" s="185" t="s">
        <v>280</v>
      </c>
      <c r="E297" s="194" t="s">
        <v>1</v>
      </c>
      <c r="F297" s="195" t="s">
        <v>282</v>
      </c>
      <c r="H297" s="196">
        <v>572.1</v>
      </c>
      <c r="I297" s="197"/>
      <c r="L297" s="193"/>
      <c r="M297" s="198"/>
      <c r="N297" s="199"/>
      <c r="O297" s="199"/>
      <c r="P297" s="199"/>
      <c r="Q297" s="199"/>
      <c r="R297" s="199"/>
      <c r="S297" s="199"/>
      <c r="T297" s="200"/>
      <c r="AT297" s="194" t="s">
        <v>280</v>
      </c>
      <c r="AU297" s="194" t="s">
        <v>88</v>
      </c>
      <c r="AV297" s="14" t="s">
        <v>278</v>
      </c>
      <c r="AW297" s="14" t="s">
        <v>29</v>
      </c>
      <c r="AX297" s="14" t="s">
        <v>82</v>
      </c>
      <c r="AY297" s="194" t="s">
        <v>271</v>
      </c>
    </row>
    <row r="298" spans="1:65" s="2" customFormat="1" ht="33" customHeight="1" x14ac:dyDescent="0.15">
      <c r="A298" s="35"/>
      <c r="B298" s="141"/>
      <c r="C298" s="172" t="s">
        <v>1158</v>
      </c>
      <c r="D298" s="172" t="s">
        <v>274</v>
      </c>
      <c r="E298" s="173" t="s">
        <v>5823</v>
      </c>
      <c r="F298" s="174" t="s">
        <v>5824</v>
      </c>
      <c r="G298" s="175" t="s">
        <v>277</v>
      </c>
      <c r="H298" s="176">
        <v>2216.9</v>
      </c>
      <c r="I298" s="177"/>
      <c r="J298" s="176">
        <f>ROUND(I298*H298,2)</f>
        <v>0</v>
      </c>
      <c r="K298" s="178"/>
      <c r="L298" s="36"/>
      <c r="M298" s="179" t="s">
        <v>1</v>
      </c>
      <c r="N298" s="180" t="s">
        <v>41</v>
      </c>
      <c r="O298" s="61"/>
      <c r="P298" s="181">
        <f>O298*H298</f>
        <v>0</v>
      </c>
      <c r="Q298" s="181">
        <v>0</v>
      </c>
      <c r="R298" s="181">
        <f>Q298*H298</f>
        <v>0</v>
      </c>
      <c r="S298" s="181">
        <v>0</v>
      </c>
      <c r="T298" s="18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3" t="s">
        <v>278</v>
      </c>
      <c r="AT298" s="183" t="s">
        <v>274</v>
      </c>
      <c r="AU298" s="183" t="s">
        <v>88</v>
      </c>
      <c r="AY298" s="18" t="s">
        <v>271</v>
      </c>
      <c r="BE298" s="105">
        <f>IF(N298="základná",J298,0)</f>
        <v>0</v>
      </c>
      <c r="BF298" s="105">
        <f>IF(N298="znížená",J298,0)</f>
        <v>0</v>
      </c>
      <c r="BG298" s="105">
        <f>IF(N298="zákl. prenesená",J298,0)</f>
        <v>0</v>
      </c>
      <c r="BH298" s="105">
        <f>IF(N298="zníž. prenesená",J298,0)</f>
        <v>0</v>
      </c>
      <c r="BI298" s="105">
        <f>IF(N298="nulová",J298,0)</f>
        <v>0</v>
      </c>
      <c r="BJ298" s="18" t="s">
        <v>88</v>
      </c>
      <c r="BK298" s="105">
        <f>ROUND(I298*H298,2)</f>
        <v>0</v>
      </c>
      <c r="BL298" s="18" t="s">
        <v>278</v>
      </c>
      <c r="BM298" s="183" t="s">
        <v>1449</v>
      </c>
    </row>
    <row r="299" spans="1:65" s="13" customFormat="1" x14ac:dyDescent="0.1">
      <c r="B299" s="184"/>
      <c r="D299" s="185" t="s">
        <v>280</v>
      </c>
      <c r="E299" s="186" t="s">
        <v>1</v>
      </c>
      <c r="F299" s="187" t="s">
        <v>5793</v>
      </c>
      <c r="H299" s="188">
        <v>1452.8</v>
      </c>
      <c r="I299" s="189"/>
      <c r="L299" s="184"/>
      <c r="M299" s="190"/>
      <c r="N299" s="191"/>
      <c r="O299" s="191"/>
      <c r="P299" s="191"/>
      <c r="Q299" s="191"/>
      <c r="R299" s="191"/>
      <c r="S299" s="191"/>
      <c r="T299" s="192"/>
      <c r="AT299" s="186" t="s">
        <v>280</v>
      </c>
      <c r="AU299" s="186" t="s">
        <v>88</v>
      </c>
      <c r="AV299" s="13" t="s">
        <v>88</v>
      </c>
      <c r="AW299" s="13" t="s">
        <v>29</v>
      </c>
      <c r="AX299" s="13" t="s">
        <v>75</v>
      </c>
      <c r="AY299" s="186" t="s">
        <v>271</v>
      </c>
    </row>
    <row r="300" spans="1:65" s="13" customFormat="1" x14ac:dyDescent="0.1">
      <c r="B300" s="184"/>
      <c r="D300" s="185" t="s">
        <v>280</v>
      </c>
      <c r="E300" s="186" t="s">
        <v>1</v>
      </c>
      <c r="F300" s="187" t="s">
        <v>5795</v>
      </c>
      <c r="H300" s="188">
        <v>764.1</v>
      </c>
      <c r="I300" s="189"/>
      <c r="L300" s="184"/>
      <c r="M300" s="190"/>
      <c r="N300" s="191"/>
      <c r="O300" s="191"/>
      <c r="P300" s="191"/>
      <c r="Q300" s="191"/>
      <c r="R300" s="191"/>
      <c r="S300" s="191"/>
      <c r="T300" s="192"/>
      <c r="AT300" s="186" t="s">
        <v>280</v>
      </c>
      <c r="AU300" s="186" t="s">
        <v>88</v>
      </c>
      <c r="AV300" s="13" t="s">
        <v>88</v>
      </c>
      <c r="AW300" s="13" t="s">
        <v>29</v>
      </c>
      <c r="AX300" s="13" t="s">
        <v>75</v>
      </c>
      <c r="AY300" s="186" t="s">
        <v>271</v>
      </c>
    </row>
    <row r="301" spans="1:65" s="14" customFormat="1" x14ac:dyDescent="0.1">
      <c r="B301" s="193"/>
      <c r="D301" s="185" t="s">
        <v>280</v>
      </c>
      <c r="E301" s="194" t="s">
        <v>1</v>
      </c>
      <c r="F301" s="195" t="s">
        <v>282</v>
      </c>
      <c r="H301" s="196">
        <v>2216.9</v>
      </c>
      <c r="I301" s="197"/>
      <c r="L301" s="193"/>
      <c r="M301" s="198"/>
      <c r="N301" s="199"/>
      <c r="O301" s="199"/>
      <c r="P301" s="199"/>
      <c r="Q301" s="199"/>
      <c r="R301" s="199"/>
      <c r="S301" s="199"/>
      <c r="T301" s="200"/>
      <c r="AT301" s="194" t="s">
        <v>280</v>
      </c>
      <c r="AU301" s="194" t="s">
        <v>88</v>
      </c>
      <c r="AV301" s="14" t="s">
        <v>278</v>
      </c>
      <c r="AW301" s="14" t="s">
        <v>29</v>
      </c>
      <c r="AX301" s="14" t="s">
        <v>82</v>
      </c>
      <c r="AY301" s="194" t="s">
        <v>271</v>
      </c>
    </row>
    <row r="302" spans="1:65" s="2" customFormat="1" ht="21.75" customHeight="1" x14ac:dyDescent="0.15">
      <c r="A302" s="35"/>
      <c r="B302" s="141"/>
      <c r="C302" s="172" t="s">
        <v>1162</v>
      </c>
      <c r="D302" s="172" t="s">
        <v>274</v>
      </c>
      <c r="E302" s="173" t="s">
        <v>5825</v>
      </c>
      <c r="F302" s="174" t="s">
        <v>5826</v>
      </c>
      <c r="G302" s="175" t="s">
        <v>277</v>
      </c>
      <c r="H302" s="176">
        <v>45.2</v>
      </c>
      <c r="I302" s="177"/>
      <c r="J302" s="176">
        <f>ROUND(I302*H302,2)</f>
        <v>0</v>
      </c>
      <c r="K302" s="178"/>
      <c r="L302" s="36"/>
      <c r="M302" s="179" t="s">
        <v>1</v>
      </c>
      <c r="N302" s="180" t="s">
        <v>41</v>
      </c>
      <c r="O302" s="61"/>
      <c r="P302" s="181">
        <f>O302*H302</f>
        <v>0</v>
      </c>
      <c r="Q302" s="181">
        <v>0</v>
      </c>
      <c r="R302" s="181">
        <f>Q302*H302</f>
        <v>0</v>
      </c>
      <c r="S302" s="181">
        <v>0</v>
      </c>
      <c r="T302" s="18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3" t="s">
        <v>278</v>
      </c>
      <c r="AT302" s="183" t="s">
        <v>274</v>
      </c>
      <c r="AU302" s="183" t="s">
        <v>88</v>
      </c>
      <c r="AY302" s="18" t="s">
        <v>271</v>
      </c>
      <c r="BE302" s="105">
        <f>IF(N302="základná",J302,0)</f>
        <v>0</v>
      </c>
      <c r="BF302" s="105">
        <f>IF(N302="znížená",J302,0)</f>
        <v>0</v>
      </c>
      <c r="BG302" s="105">
        <f>IF(N302="zákl. prenesená",J302,0)</f>
        <v>0</v>
      </c>
      <c r="BH302" s="105">
        <f>IF(N302="zníž. prenesená",J302,0)</f>
        <v>0</v>
      </c>
      <c r="BI302" s="105">
        <f>IF(N302="nulová",J302,0)</f>
        <v>0</v>
      </c>
      <c r="BJ302" s="18" t="s">
        <v>88</v>
      </c>
      <c r="BK302" s="105">
        <f>ROUND(I302*H302,2)</f>
        <v>0</v>
      </c>
      <c r="BL302" s="18" t="s">
        <v>278</v>
      </c>
      <c r="BM302" s="183" t="s">
        <v>1457</v>
      </c>
    </row>
    <row r="303" spans="1:65" s="13" customFormat="1" x14ac:dyDescent="0.1">
      <c r="B303" s="184"/>
      <c r="D303" s="185" t="s">
        <v>280</v>
      </c>
      <c r="E303" s="186" t="s">
        <v>1</v>
      </c>
      <c r="F303" s="187" t="s">
        <v>5827</v>
      </c>
      <c r="H303" s="188">
        <v>45.2</v>
      </c>
      <c r="I303" s="189"/>
      <c r="L303" s="184"/>
      <c r="M303" s="190"/>
      <c r="N303" s="191"/>
      <c r="O303" s="191"/>
      <c r="P303" s="191"/>
      <c r="Q303" s="191"/>
      <c r="R303" s="191"/>
      <c r="S303" s="191"/>
      <c r="T303" s="192"/>
      <c r="AT303" s="186" t="s">
        <v>280</v>
      </c>
      <c r="AU303" s="186" t="s">
        <v>88</v>
      </c>
      <c r="AV303" s="13" t="s">
        <v>88</v>
      </c>
      <c r="AW303" s="13" t="s">
        <v>29</v>
      </c>
      <c r="AX303" s="13" t="s">
        <v>75</v>
      </c>
      <c r="AY303" s="186" t="s">
        <v>271</v>
      </c>
    </row>
    <row r="304" spans="1:65" s="14" customFormat="1" x14ac:dyDescent="0.1">
      <c r="B304" s="193"/>
      <c r="D304" s="185" t="s">
        <v>280</v>
      </c>
      <c r="E304" s="194" t="s">
        <v>1</v>
      </c>
      <c r="F304" s="195" t="s">
        <v>282</v>
      </c>
      <c r="H304" s="196">
        <v>45.2</v>
      </c>
      <c r="I304" s="197"/>
      <c r="L304" s="193"/>
      <c r="M304" s="198"/>
      <c r="N304" s="199"/>
      <c r="O304" s="199"/>
      <c r="P304" s="199"/>
      <c r="Q304" s="199"/>
      <c r="R304" s="199"/>
      <c r="S304" s="199"/>
      <c r="T304" s="200"/>
      <c r="AT304" s="194" t="s">
        <v>280</v>
      </c>
      <c r="AU304" s="194" t="s">
        <v>88</v>
      </c>
      <c r="AV304" s="14" t="s">
        <v>278</v>
      </c>
      <c r="AW304" s="14" t="s">
        <v>29</v>
      </c>
      <c r="AX304" s="14" t="s">
        <v>82</v>
      </c>
      <c r="AY304" s="194" t="s">
        <v>271</v>
      </c>
    </row>
    <row r="305" spans="1:65" s="2" customFormat="1" ht="21.75" customHeight="1" x14ac:dyDescent="0.15">
      <c r="A305" s="35"/>
      <c r="B305" s="141"/>
      <c r="C305" s="172" t="s">
        <v>1172</v>
      </c>
      <c r="D305" s="172" t="s">
        <v>274</v>
      </c>
      <c r="E305" s="173" t="s">
        <v>5828</v>
      </c>
      <c r="F305" s="174" t="s">
        <v>5829</v>
      </c>
      <c r="G305" s="175" t="s">
        <v>277</v>
      </c>
      <c r="H305" s="176">
        <v>1452.8</v>
      </c>
      <c r="I305" s="177"/>
      <c r="J305" s="176">
        <f>ROUND(I305*H305,2)</f>
        <v>0</v>
      </c>
      <c r="K305" s="178"/>
      <c r="L305" s="36"/>
      <c r="M305" s="179" t="s">
        <v>1</v>
      </c>
      <c r="N305" s="180" t="s">
        <v>41</v>
      </c>
      <c r="O305" s="61"/>
      <c r="P305" s="181">
        <f>O305*H305</f>
        <v>0</v>
      </c>
      <c r="Q305" s="181">
        <v>0</v>
      </c>
      <c r="R305" s="181">
        <f>Q305*H305</f>
        <v>0</v>
      </c>
      <c r="S305" s="181">
        <v>0</v>
      </c>
      <c r="T305" s="182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3" t="s">
        <v>278</v>
      </c>
      <c r="AT305" s="183" t="s">
        <v>274</v>
      </c>
      <c r="AU305" s="183" t="s">
        <v>88</v>
      </c>
      <c r="AY305" s="18" t="s">
        <v>271</v>
      </c>
      <c r="BE305" s="105">
        <f>IF(N305="základná",J305,0)</f>
        <v>0</v>
      </c>
      <c r="BF305" s="105">
        <f>IF(N305="znížená",J305,0)</f>
        <v>0</v>
      </c>
      <c r="BG305" s="105">
        <f>IF(N305="zákl. prenesená",J305,0)</f>
        <v>0</v>
      </c>
      <c r="BH305" s="105">
        <f>IF(N305="zníž. prenesená",J305,0)</f>
        <v>0</v>
      </c>
      <c r="BI305" s="105">
        <f>IF(N305="nulová",J305,0)</f>
        <v>0</v>
      </c>
      <c r="BJ305" s="18" t="s">
        <v>88</v>
      </c>
      <c r="BK305" s="105">
        <f>ROUND(I305*H305,2)</f>
        <v>0</v>
      </c>
      <c r="BL305" s="18" t="s">
        <v>278</v>
      </c>
      <c r="BM305" s="183" t="s">
        <v>1469</v>
      </c>
    </row>
    <row r="306" spans="1:65" s="13" customFormat="1" x14ac:dyDescent="0.1">
      <c r="B306" s="184"/>
      <c r="D306" s="185" t="s">
        <v>280</v>
      </c>
      <c r="E306" s="186" t="s">
        <v>1</v>
      </c>
      <c r="F306" s="187" t="s">
        <v>5793</v>
      </c>
      <c r="H306" s="188">
        <v>1452.8</v>
      </c>
      <c r="I306" s="189"/>
      <c r="L306" s="184"/>
      <c r="M306" s="190"/>
      <c r="N306" s="191"/>
      <c r="O306" s="191"/>
      <c r="P306" s="191"/>
      <c r="Q306" s="191"/>
      <c r="R306" s="191"/>
      <c r="S306" s="191"/>
      <c r="T306" s="192"/>
      <c r="AT306" s="186" t="s">
        <v>280</v>
      </c>
      <c r="AU306" s="186" t="s">
        <v>88</v>
      </c>
      <c r="AV306" s="13" t="s">
        <v>88</v>
      </c>
      <c r="AW306" s="13" t="s">
        <v>29</v>
      </c>
      <c r="AX306" s="13" t="s">
        <v>75</v>
      </c>
      <c r="AY306" s="186" t="s">
        <v>271</v>
      </c>
    </row>
    <row r="307" spans="1:65" s="14" customFormat="1" x14ac:dyDescent="0.1">
      <c r="B307" s="193"/>
      <c r="D307" s="185" t="s">
        <v>280</v>
      </c>
      <c r="E307" s="194" t="s">
        <v>1</v>
      </c>
      <c r="F307" s="195" t="s">
        <v>282</v>
      </c>
      <c r="H307" s="196">
        <v>1452.8</v>
      </c>
      <c r="I307" s="197"/>
      <c r="L307" s="193"/>
      <c r="M307" s="198"/>
      <c r="N307" s="199"/>
      <c r="O307" s="199"/>
      <c r="P307" s="199"/>
      <c r="Q307" s="199"/>
      <c r="R307" s="199"/>
      <c r="S307" s="199"/>
      <c r="T307" s="200"/>
      <c r="AT307" s="194" t="s">
        <v>280</v>
      </c>
      <c r="AU307" s="194" t="s">
        <v>88</v>
      </c>
      <c r="AV307" s="14" t="s">
        <v>278</v>
      </c>
      <c r="AW307" s="14" t="s">
        <v>29</v>
      </c>
      <c r="AX307" s="14" t="s">
        <v>82</v>
      </c>
      <c r="AY307" s="194" t="s">
        <v>271</v>
      </c>
    </row>
    <row r="308" spans="1:65" s="2" customFormat="1" ht="33" customHeight="1" x14ac:dyDescent="0.15">
      <c r="A308" s="35"/>
      <c r="B308" s="141"/>
      <c r="C308" s="172" t="s">
        <v>1178</v>
      </c>
      <c r="D308" s="172" t="s">
        <v>274</v>
      </c>
      <c r="E308" s="173" t="s">
        <v>5830</v>
      </c>
      <c r="F308" s="174" t="s">
        <v>5831</v>
      </c>
      <c r="G308" s="175" t="s">
        <v>277</v>
      </c>
      <c r="H308" s="176">
        <v>1452.8</v>
      </c>
      <c r="I308" s="177"/>
      <c r="J308" s="176">
        <f>ROUND(I308*H308,2)</f>
        <v>0</v>
      </c>
      <c r="K308" s="178"/>
      <c r="L308" s="36"/>
      <c r="M308" s="179" t="s">
        <v>1</v>
      </c>
      <c r="N308" s="180" t="s">
        <v>41</v>
      </c>
      <c r="O308" s="61"/>
      <c r="P308" s="181">
        <f>O308*H308</f>
        <v>0</v>
      </c>
      <c r="Q308" s="181">
        <v>0</v>
      </c>
      <c r="R308" s="181">
        <f>Q308*H308</f>
        <v>0</v>
      </c>
      <c r="S308" s="181">
        <v>0</v>
      </c>
      <c r="T308" s="18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3" t="s">
        <v>278</v>
      </c>
      <c r="AT308" s="183" t="s">
        <v>274</v>
      </c>
      <c r="AU308" s="183" t="s">
        <v>88</v>
      </c>
      <c r="AY308" s="18" t="s">
        <v>271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88</v>
      </c>
      <c r="BK308" s="105">
        <f>ROUND(I308*H308,2)</f>
        <v>0</v>
      </c>
      <c r="BL308" s="18" t="s">
        <v>278</v>
      </c>
      <c r="BM308" s="183" t="s">
        <v>1478</v>
      </c>
    </row>
    <row r="309" spans="1:65" s="13" customFormat="1" x14ac:dyDescent="0.1">
      <c r="B309" s="184"/>
      <c r="D309" s="185" t="s">
        <v>280</v>
      </c>
      <c r="E309" s="186" t="s">
        <v>1</v>
      </c>
      <c r="F309" s="187" t="s">
        <v>5793</v>
      </c>
      <c r="H309" s="188">
        <v>1452.8</v>
      </c>
      <c r="I309" s="189"/>
      <c r="L309" s="184"/>
      <c r="M309" s="190"/>
      <c r="N309" s="191"/>
      <c r="O309" s="191"/>
      <c r="P309" s="191"/>
      <c r="Q309" s="191"/>
      <c r="R309" s="191"/>
      <c r="S309" s="191"/>
      <c r="T309" s="192"/>
      <c r="AT309" s="186" t="s">
        <v>280</v>
      </c>
      <c r="AU309" s="186" t="s">
        <v>88</v>
      </c>
      <c r="AV309" s="13" t="s">
        <v>88</v>
      </c>
      <c r="AW309" s="13" t="s">
        <v>29</v>
      </c>
      <c r="AX309" s="13" t="s">
        <v>75</v>
      </c>
      <c r="AY309" s="186" t="s">
        <v>271</v>
      </c>
    </row>
    <row r="310" spans="1:65" s="14" customFormat="1" x14ac:dyDescent="0.1">
      <c r="B310" s="193"/>
      <c r="D310" s="185" t="s">
        <v>280</v>
      </c>
      <c r="E310" s="194" t="s">
        <v>1</v>
      </c>
      <c r="F310" s="195" t="s">
        <v>282</v>
      </c>
      <c r="H310" s="196">
        <v>1452.8</v>
      </c>
      <c r="I310" s="197"/>
      <c r="L310" s="193"/>
      <c r="M310" s="198"/>
      <c r="N310" s="199"/>
      <c r="O310" s="199"/>
      <c r="P310" s="199"/>
      <c r="Q310" s="199"/>
      <c r="R310" s="199"/>
      <c r="S310" s="199"/>
      <c r="T310" s="200"/>
      <c r="AT310" s="194" t="s">
        <v>280</v>
      </c>
      <c r="AU310" s="194" t="s">
        <v>88</v>
      </c>
      <c r="AV310" s="14" t="s">
        <v>278</v>
      </c>
      <c r="AW310" s="14" t="s">
        <v>29</v>
      </c>
      <c r="AX310" s="14" t="s">
        <v>82</v>
      </c>
      <c r="AY310" s="194" t="s">
        <v>271</v>
      </c>
    </row>
    <row r="311" spans="1:65" s="2" customFormat="1" ht="33" customHeight="1" x14ac:dyDescent="0.15">
      <c r="A311" s="35"/>
      <c r="B311" s="141"/>
      <c r="C311" s="172" t="s">
        <v>1189</v>
      </c>
      <c r="D311" s="172" t="s">
        <v>274</v>
      </c>
      <c r="E311" s="173" t="s">
        <v>5832</v>
      </c>
      <c r="F311" s="174" t="s">
        <v>5833</v>
      </c>
      <c r="G311" s="175" t="s">
        <v>277</v>
      </c>
      <c r="H311" s="176">
        <v>1452.8</v>
      </c>
      <c r="I311" s="177"/>
      <c r="J311" s="176">
        <f>ROUND(I311*H311,2)</f>
        <v>0</v>
      </c>
      <c r="K311" s="178"/>
      <c r="L311" s="36"/>
      <c r="M311" s="179" t="s">
        <v>1</v>
      </c>
      <c r="N311" s="180" t="s">
        <v>41</v>
      </c>
      <c r="O311" s="61"/>
      <c r="P311" s="181">
        <f>O311*H311</f>
        <v>0</v>
      </c>
      <c r="Q311" s="181">
        <v>0</v>
      </c>
      <c r="R311" s="181">
        <f>Q311*H311</f>
        <v>0</v>
      </c>
      <c r="S311" s="181">
        <v>0</v>
      </c>
      <c r="T311" s="182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3" t="s">
        <v>278</v>
      </c>
      <c r="AT311" s="183" t="s">
        <v>274</v>
      </c>
      <c r="AU311" s="183" t="s">
        <v>88</v>
      </c>
      <c r="AY311" s="18" t="s">
        <v>271</v>
      </c>
      <c r="BE311" s="105">
        <f>IF(N311="základná",J311,0)</f>
        <v>0</v>
      </c>
      <c r="BF311" s="105">
        <f>IF(N311="znížená",J311,0)</f>
        <v>0</v>
      </c>
      <c r="BG311" s="105">
        <f>IF(N311="zákl. prenesená",J311,0)</f>
        <v>0</v>
      </c>
      <c r="BH311" s="105">
        <f>IF(N311="zníž. prenesená",J311,0)</f>
        <v>0</v>
      </c>
      <c r="BI311" s="105">
        <f>IF(N311="nulová",J311,0)</f>
        <v>0</v>
      </c>
      <c r="BJ311" s="18" t="s">
        <v>88</v>
      </c>
      <c r="BK311" s="105">
        <f>ROUND(I311*H311,2)</f>
        <v>0</v>
      </c>
      <c r="BL311" s="18" t="s">
        <v>278</v>
      </c>
      <c r="BM311" s="183" t="s">
        <v>1491</v>
      </c>
    </row>
    <row r="312" spans="1:65" s="13" customFormat="1" x14ac:dyDescent="0.1">
      <c r="B312" s="184"/>
      <c r="D312" s="185" t="s">
        <v>280</v>
      </c>
      <c r="E312" s="186" t="s">
        <v>1</v>
      </c>
      <c r="F312" s="187" t="s">
        <v>5793</v>
      </c>
      <c r="H312" s="188">
        <v>1452.8</v>
      </c>
      <c r="I312" s="189"/>
      <c r="L312" s="184"/>
      <c r="M312" s="190"/>
      <c r="N312" s="191"/>
      <c r="O312" s="191"/>
      <c r="P312" s="191"/>
      <c r="Q312" s="191"/>
      <c r="R312" s="191"/>
      <c r="S312" s="191"/>
      <c r="T312" s="192"/>
      <c r="AT312" s="186" t="s">
        <v>280</v>
      </c>
      <c r="AU312" s="186" t="s">
        <v>88</v>
      </c>
      <c r="AV312" s="13" t="s">
        <v>88</v>
      </c>
      <c r="AW312" s="13" t="s">
        <v>29</v>
      </c>
      <c r="AX312" s="13" t="s">
        <v>75</v>
      </c>
      <c r="AY312" s="186" t="s">
        <v>271</v>
      </c>
    </row>
    <row r="313" spans="1:65" s="14" customFormat="1" x14ac:dyDescent="0.1">
      <c r="B313" s="193"/>
      <c r="D313" s="185" t="s">
        <v>280</v>
      </c>
      <c r="E313" s="194" t="s">
        <v>1</v>
      </c>
      <c r="F313" s="195" t="s">
        <v>282</v>
      </c>
      <c r="H313" s="196">
        <v>1452.8</v>
      </c>
      <c r="I313" s="197"/>
      <c r="L313" s="193"/>
      <c r="M313" s="198"/>
      <c r="N313" s="199"/>
      <c r="O313" s="199"/>
      <c r="P313" s="199"/>
      <c r="Q313" s="199"/>
      <c r="R313" s="199"/>
      <c r="S313" s="199"/>
      <c r="T313" s="200"/>
      <c r="AT313" s="194" t="s">
        <v>280</v>
      </c>
      <c r="AU313" s="194" t="s">
        <v>88</v>
      </c>
      <c r="AV313" s="14" t="s">
        <v>278</v>
      </c>
      <c r="AW313" s="14" t="s">
        <v>29</v>
      </c>
      <c r="AX313" s="14" t="s">
        <v>82</v>
      </c>
      <c r="AY313" s="194" t="s">
        <v>271</v>
      </c>
    </row>
    <row r="314" spans="1:65" s="2" customFormat="1" ht="21.75" customHeight="1" x14ac:dyDescent="0.15">
      <c r="A314" s="35"/>
      <c r="B314" s="141"/>
      <c r="C314" s="172" t="s">
        <v>1197</v>
      </c>
      <c r="D314" s="172" t="s">
        <v>274</v>
      </c>
      <c r="E314" s="173" t="s">
        <v>5834</v>
      </c>
      <c r="F314" s="174" t="s">
        <v>5835</v>
      </c>
      <c r="G314" s="175" t="s">
        <v>277</v>
      </c>
      <c r="H314" s="176">
        <v>1452.8</v>
      </c>
      <c r="I314" s="177"/>
      <c r="J314" s="176">
        <f>ROUND(I314*H314,2)</f>
        <v>0</v>
      </c>
      <c r="K314" s="178"/>
      <c r="L314" s="36"/>
      <c r="M314" s="179" t="s">
        <v>1</v>
      </c>
      <c r="N314" s="180" t="s">
        <v>41</v>
      </c>
      <c r="O314" s="61"/>
      <c r="P314" s="181">
        <f>O314*H314</f>
        <v>0</v>
      </c>
      <c r="Q314" s="181">
        <v>0</v>
      </c>
      <c r="R314" s="181">
        <f>Q314*H314</f>
        <v>0</v>
      </c>
      <c r="S314" s="181">
        <v>0</v>
      </c>
      <c r="T314" s="182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3" t="s">
        <v>278</v>
      </c>
      <c r="AT314" s="183" t="s">
        <v>274</v>
      </c>
      <c r="AU314" s="183" t="s">
        <v>88</v>
      </c>
      <c r="AY314" s="18" t="s">
        <v>271</v>
      </c>
      <c r="BE314" s="105">
        <f>IF(N314="základná",J314,0)</f>
        <v>0</v>
      </c>
      <c r="BF314" s="105">
        <f>IF(N314="znížená",J314,0)</f>
        <v>0</v>
      </c>
      <c r="BG314" s="105">
        <f>IF(N314="zákl. prenesená",J314,0)</f>
        <v>0</v>
      </c>
      <c r="BH314" s="105">
        <f>IF(N314="zníž. prenesená",J314,0)</f>
        <v>0</v>
      </c>
      <c r="BI314" s="105">
        <f>IF(N314="nulová",J314,0)</f>
        <v>0</v>
      </c>
      <c r="BJ314" s="18" t="s">
        <v>88</v>
      </c>
      <c r="BK314" s="105">
        <f>ROUND(I314*H314,2)</f>
        <v>0</v>
      </c>
      <c r="BL314" s="18" t="s">
        <v>278</v>
      </c>
      <c r="BM314" s="183" t="s">
        <v>1500</v>
      </c>
    </row>
    <row r="315" spans="1:65" s="13" customFormat="1" x14ac:dyDescent="0.1">
      <c r="B315" s="184"/>
      <c r="D315" s="185" t="s">
        <v>280</v>
      </c>
      <c r="E315" s="186" t="s">
        <v>1</v>
      </c>
      <c r="F315" s="187" t="s">
        <v>5793</v>
      </c>
      <c r="H315" s="188">
        <v>1452.8</v>
      </c>
      <c r="I315" s="189"/>
      <c r="L315" s="184"/>
      <c r="M315" s="190"/>
      <c r="N315" s="191"/>
      <c r="O315" s="191"/>
      <c r="P315" s="191"/>
      <c r="Q315" s="191"/>
      <c r="R315" s="191"/>
      <c r="S315" s="191"/>
      <c r="T315" s="192"/>
      <c r="AT315" s="186" t="s">
        <v>280</v>
      </c>
      <c r="AU315" s="186" t="s">
        <v>88</v>
      </c>
      <c r="AV315" s="13" t="s">
        <v>88</v>
      </c>
      <c r="AW315" s="13" t="s">
        <v>29</v>
      </c>
      <c r="AX315" s="13" t="s">
        <v>75</v>
      </c>
      <c r="AY315" s="186" t="s">
        <v>271</v>
      </c>
    </row>
    <row r="316" spans="1:65" s="14" customFormat="1" x14ac:dyDescent="0.1">
      <c r="B316" s="193"/>
      <c r="D316" s="185" t="s">
        <v>280</v>
      </c>
      <c r="E316" s="194" t="s">
        <v>1</v>
      </c>
      <c r="F316" s="195" t="s">
        <v>282</v>
      </c>
      <c r="H316" s="196">
        <v>1452.8</v>
      </c>
      <c r="I316" s="197"/>
      <c r="L316" s="193"/>
      <c r="M316" s="198"/>
      <c r="N316" s="199"/>
      <c r="O316" s="199"/>
      <c r="P316" s="199"/>
      <c r="Q316" s="199"/>
      <c r="R316" s="199"/>
      <c r="S316" s="199"/>
      <c r="T316" s="200"/>
      <c r="AT316" s="194" t="s">
        <v>280</v>
      </c>
      <c r="AU316" s="194" t="s">
        <v>88</v>
      </c>
      <c r="AV316" s="14" t="s">
        <v>278</v>
      </c>
      <c r="AW316" s="14" t="s">
        <v>29</v>
      </c>
      <c r="AX316" s="14" t="s">
        <v>82</v>
      </c>
      <c r="AY316" s="194" t="s">
        <v>271</v>
      </c>
    </row>
    <row r="317" spans="1:65" s="2" customFormat="1" ht="33" customHeight="1" x14ac:dyDescent="0.15">
      <c r="A317" s="35"/>
      <c r="B317" s="141"/>
      <c r="C317" s="172" t="s">
        <v>1204</v>
      </c>
      <c r="D317" s="172" t="s">
        <v>274</v>
      </c>
      <c r="E317" s="173" t="s">
        <v>5836</v>
      </c>
      <c r="F317" s="174" t="s">
        <v>5837</v>
      </c>
      <c r="G317" s="175" t="s">
        <v>277</v>
      </c>
      <c r="H317" s="176">
        <v>1452.8</v>
      </c>
      <c r="I317" s="177"/>
      <c r="J317" s="176">
        <f>ROUND(I317*H317,2)</f>
        <v>0</v>
      </c>
      <c r="K317" s="178"/>
      <c r="L317" s="36"/>
      <c r="M317" s="179" t="s">
        <v>1</v>
      </c>
      <c r="N317" s="180" t="s">
        <v>41</v>
      </c>
      <c r="O317" s="61"/>
      <c r="P317" s="181">
        <f>O317*H317</f>
        <v>0</v>
      </c>
      <c r="Q317" s="181">
        <v>0</v>
      </c>
      <c r="R317" s="181">
        <f>Q317*H317</f>
        <v>0</v>
      </c>
      <c r="S317" s="181">
        <v>0</v>
      </c>
      <c r="T317" s="18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3" t="s">
        <v>278</v>
      </c>
      <c r="AT317" s="183" t="s">
        <v>274</v>
      </c>
      <c r="AU317" s="183" t="s">
        <v>88</v>
      </c>
      <c r="AY317" s="18" t="s">
        <v>271</v>
      </c>
      <c r="BE317" s="105">
        <f>IF(N317="základná",J317,0)</f>
        <v>0</v>
      </c>
      <c r="BF317" s="105">
        <f>IF(N317="znížená",J317,0)</f>
        <v>0</v>
      </c>
      <c r="BG317" s="105">
        <f>IF(N317="zákl. prenesená",J317,0)</f>
        <v>0</v>
      </c>
      <c r="BH317" s="105">
        <f>IF(N317="zníž. prenesená",J317,0)</f>
        <v>0</v>
      </c>
      <c r="BI317" s="105">
        <f>IF(N317="nulová",J317,0)</f>
        <v>0</v>
      </c>
      <c r="BJ317" s="18" t="s">
        <v>88</v>
      </c>
      <c r="BK317" s="105">
        <f>ROUND(I317*H317,2)</f>
        <v>0</v>
      </c>
      <c r="BL317" s="18" t="s">
        <v>278</v>
      </c>
      <c r="BM317" s="183" t="s">
        <v>1508</v>
      </c>
    </row>
    <row r="318" spans="1:65" s="13" customFormat="1" x14ac:dyDescent="0.1">
      <c r="B318" s="184"/>
      <c r="D318" s="185" t="s">
        <v>280</v>
      </c>
      <c r="E318" s="186" t="s">
        <v>1</v>
      </c>
      <c r="F318" s="187" t="s">
        <v>5793</v>
      </c>
      <c r="H318" s="188">
        <v>1452.8</v>
      </c>
      <c r="I318" s="189"/>
      <c r="L318" s="184"/>
      <c r="M318" s="190"/>
      <c r="N318" s="191"/>
      <c r="O318" s="191"/>
      <c r="P318" s="191"/>
      <c r="Q318" s="191"/>
      <c r="R318" s="191"/>
      <c r="S318" s="191"/>
      <c r="T318" s="192"/>
      <c r="AT318" s="186" t="s">
        <v>280</v>
      </c>
      <c r="AU318" s="186" t="s">
        <v>88</v>
      </c>
      <c r="AV318" s="13" t="s">
        <v>88</v>
      </c>
      <c r="AW318" s="13" t="s">
        <v>29</v>
      </c>
      <c r="AX318" s="13" t="s">
        <v>75</v>
      </c>
      <c r="AY318" s="186" t="s">
        <v>271</v>
      </c>
    </row>
    <row r="319" spans="1:65" s="14" customFormat="1" x14ac:dyDescent="0.1">
      <c r="B319" s="193"/>
      <c r="D319" s="185" t="s">
        <v>280</v>
      </c>
      <c r="E319" s="194" t="s">
        <v>1</v>
      </c>
      <c r="F319" s="195" t="s">
        <v>282</v>
      </c>
      <c r="H319" s="196">
        <v>1452.8</v>
      </c>
      <c r="I319" s="197"/>
      <c r="L319" s="193"/>
      <c r="M319" s="198"/>
      <c r="N319" s="199"/>
      <c r="O319" s="199"/>
      <c r="P319" s="199"/>
      <c r="Q319" s="199"/>
      <c r="R319" s="199"/>
      <c r="S319" s="199"/>
      <c r="T319" s="200"/>
      <c r="AT319" s="194" t="s">
        <v>280</v>
      </c>
      <c r="AU319" s="194" t="s">
        <v>88</v>
      </c>
      <c r="AV319" s="14" t="s">
        <v>278</v>
      </c>
      <c r="AW319" s="14" t="s">
        <v>29</v>
      </c>
      <c r="AX319" s="14" t="s">
        <v>82</v>
      </c>
      <c r="AY319" s="194" t="s">
        <v>271</v>
      </c>
    </row>
    <row r="320" spans="1:65" s="2" customFormat="1" ht="33" customHeight="1" x14ac:dyDescent="0.15">
      <c r="A320" s="35"/>
      <c r="B320" s="141"/>
      <c r="C320" s="172" t="s">
        <v>1210</v>
      </c>
      <c r="D320" s="172" t="s">
        <v>274</v>
      </c>
      <c r="E320" s="173" t="s">
        <v>5838</v>
      </c>
      <c r="F320" s="174" t="s">
        <v>5839</v>
      </c>
      <c r="G320" s="175" t="s">
        <v>277</v>
      </c>
      <c r="H320" s="176">
        <v>572.1</v>
      </c>
      <c r="I320" s="177"/>
      <c r="J320" s="176">
        <f>ROUND(I320*H320,2)</f>
        <v>0</v>
      </c>
      <c r="K320" s="178"/>
      <c r="L320" s="36"/>
      <c r="M320" s="179" t="s">
        <v>1</v>
      </c>
      <c r="N320" s="180" t="s">
        <v>41</v>
      </c>
      <c r="O320" s="61"/>
      <c r="P320" s="181">
        <f>O320*H320</f>
        <v>0</v>
      </c>
      <c r="Q320" s="181">
        <v>0</v>
      </c>
      <c r="R320" s="181">
        <f>Q320*H320</f>
        <v>0</v>
      </c>
      <c r="S320" s="181">
        <v>0</v>
      </c>
      <c r="T320" s="182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3" t="s">
        <v>278</v>
      </c>
      <c r="AT320" s="183" t="s">
        <v>274</v>
      </c>
      <c r="AU320" s="183" t="s">
        <v>88</v>
      </c>
      <c r="AY320" s="18" t="s">
        <v>271</v>
      </c>
      <c r="BE320" s="105">
        <f>IF(N320="základná",J320,0)</f>
        <v>0</v>
      </c>
      <c r="BF320" s="105">
        <f>IF(N320="znížená",J320,0)</f>
        <v>0</v>
      </c>
      <c r="BG320" s="105">
        <f>IF(N320="zákl. prenesená",J320,0)</f>
        <v>0</v>
      </c>
      <c r="BH320" s="105">
        <f>IF(N320="zníž. prenesená",J320,0)</f>
        <v>0</v>
      </c>
      <c r="BI320" s="105">
        <f>IF(N320="nulová",J320,0)</f>
        <v>0</v>
      </c>
      <c r="BJ320" s="18" t="s">
        <v>88</v>
      </c>
      <c r="BK320" s="105">
        <f>ROUND(I320*H320,2)</f>
        <v>0</v>
      </c>
      <c r="BL320" s="18" t="s">
        <v>278</v>
      </c>
      <c r="BM320" s="183" t="s">
        <v>1518</v>
      </c>
    </row>
    <row r="321" spans="1:65" s="13" customFormat="1" x14ac:dyDescent="0.1">
      <c r="B321" s="184"/>
      <c r="D321" s="185" t="s">
        <v>280</v>
      </c>
      <c r="E321" s="186" t="s">
        <v>1</v>
      </c>
      <c r="F321" s="187" t="s">
        <v>5794</v>
      </c>
      <c r="H321" s="188">
        <v>572.1</v>
      </c>
      <c r="I321" s="189"/>
      <c r="L321" s="184"/>
      <c r="M321" s="190"/>
      <c r="N321" s="191"/>
      <c r="O321" s="191"/>
      <c r="P321" s="191"/>
      <c r="Q321" s="191"/>
      <c r="R321" s="191"/>
      <c r="S321" s="191"/>
      <c r="T321" s="192"/>
      <c r="AT321" s="186" t="s">
        <v>280</v>
      </c>
      <c r="AU321" s="186" t="s">
        <v>88</v>
      </c>
      <c r="AV321" s="13" t="s">
        <v>88</v>
      </c>
      <c r="AW321" s="13" t="s">
        <v>29</v>
      </c>
      <c r="AX321" s="13" t="s">
        <v>75</v>
      </c>
      <c r="AY321" s="186" t="s">
        <v>271</v>
      </c>
    </row>
    <row r="322" spans="1:65" s="14" customFormat="1" x14ac:dyDescent="0.1">
      <c r="B322" s="193"/>
      <c r="D322" s="185" t="s">
        <v>280</v>
      </c>
      <c r="E322" s="194" t="s">
        <v>1</v>
      </c>
      <c r="F322" s="195" t="s">
        <v>282</v>
      </c>
      <c r="H322" s="196">
        <v>572.1</v>
      </c>
      <c r="I322" s="197"/>
      <c r="L322" s="193"/>
      <c r="M322" s="198"/>
      <c r="N322" s="199"/>
      <c r="O322" s="199"/>
      <c r="P322" s="199"/>
      <c r="Q322" s="199"/>
      <c r="R322" s="199"/>
      <c r="S322" s="199"/>
      <c r="T322" s="200"/>
      <c r="AT322" s="194" t="s">
        <v>280</v>
      </c>
      <c r="AU322" s="194" t="s">
        <v>88</v>
      </c>
      <c r="AV322" s="14" t="s">
        <v>278</v>
      </c>
      <c r="AW322" s="14" t="s">
        <v>29</v>
      </c>
      <c r="AX322" s="14" t="s">
        <v>82</v>
      </c>
      <c r="AY322" s="194" t="s">
        <v>271</v>
      </c>
    </row>
    <row r="323" spans="1:65" s="2" customFormat="1" ht="16.5" customHeight="1" x14ac:dyDescent="0.15">
      <c r="A323" s="35"/>
      <c r="B323" s="141"/>
      <c r="C323" s="224" t="s">
        <v>1216</v>
      </c>
      <c r="D323" s="224" t="s">
        <v>1138</v>
      </c>
      <c r="E323" s="226" t="s">
        <v>5840</v>
      </c>
      <c r="F323" s="227" t="s">
        <v>5841</v>
      </c>
      <c r="G323" s="228" t="s">
        <v>277</v>
      </c>
      <c r="H323" s="229">
        <v>583.54</v>
      </c>
      <c r="I323" s="230"/>
      <c r="J323" s="229">
        <f>ROUND(I323*H323,2)</f>
        <v>0</v>
      </c>
      <c r="K323" s="231"/>
      <c r="L323" s="232"/>
      <c r="M323" s="233" t="s">
        <v>1</v>
      </c>
      <c r="N323" s="234" t="s">
        <v>41</v>
      </c>
      <c r="O323" s="61"/>
      <c r="P323" s="181">
        <f>O323*H323</f>
        <v>0</v>
      </c>
      <c r="Q323" s="181">
        <v>0</v>
      </c>
      <c r="R323" s="181">
        <f>Q323*H323</f>
        <v>0</v>
      </c>
      <c r="S323" s="181">
        <v>0</v>
      </c>
      <c r="T323" s="182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3" t="s">
        <v>316</v>
      </c>
      <c r="AT323" s="183" t="s">
        <v>1138</v>
      </c>
      <c r="AU323" s="183" t="s">
        <v>88</v>
      </c>
      <c r="AY323" s="18" t="s">
        <v>271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88</v>
      </c>
      <c r="BK323" s="105">
        <f>ROUND(I323*H323,2)</f>
        <v>0</v>
      </c>
      <c r="BL323" s="18" t="s">
        <v>278</v>
      </c>
      <c r="BM323" s="183" t="s">
        <v>1528</v>
      </c>
    </row>
    <row r="324" spans="1:65" s="13" customFormat="1" x14ac:dyDescent="0.1">
      <c r="B324" s="184"/>
      <c r="D324" s="185" t="s">
        <v>280</v>
      </c>
      <c r="E324" s="186" t="s">
        <v>1</v>
      </c>
      <c r="F324" s="187" t="s">
        <v>5842</v>
      </c>
      <c r="H324" s="188">
        <v>583.54</v>
      </c>
      <c r="I324" s="189"/>
      <c r="L324" s="184"/>
      <c r="M324" s="190"/>
      <c r="N324" s="191"/>
      <c r="O324" s="191"/>
      <c r="P324" s="191"/>
      <c r="Q324" s="191"/>
      <c r="R324" s="191"/>
      <c r="S324" s="191"/>
      <c r="T324" s="192"/>
      <c r="AT324" s="186" t="s">
        <v>280</v>
      </c>
      <c r="AU324" s="186" t="s">
        <v>88</v>
      </c>
      <c r="AV324" s="13" t="s">
        <v>88</v>
      </c>
      <c r="AW324" s="13" t="s">
        <v>29</v>
      </c>
      <c r="AX324" s="13" t="s">
        <v>75</v>
      </c>
      <c r="AY324" s="186" t="s">
        <v>271</v>
      </c>
    </row>
    <row r="325" spans="1:65" s="14" customFormat="1" x14ac:dyDescent="0.1">
      <c r="B325" s="193"/>
      <c r="D325" s="185" t="s">
        <v>280</v>
      </c>
      <c r="E325" s="194" t="s">
        <v>1</v>
      </c>
      <c r="F325" s="195" t="s">
        <v>282</v>
      </c>
      <c r="H325" s="196">
        <v>583.54</v>
      </c>
      <c r="I325" s="197"/>
      <c r="L325" s="193"/>
      <c r="M325" s="198"/>
      <c r="N325" s="199"/>
      <c r="O325" s="199"/>
      <c r="P325" s="199"/>
      <c r="Q325" s="199"/>
      <c r="R325" s="199"/>
      <c r="S325" s="199"/>
      <c r="T325" s="200"/>
      <c r="AT325" s="194" t="s">
        <v>280</v>
      </c>
      <c r="AU325" s="194" t="s">
        <v>88</v>
      </c>
      <c r="AV325" s="14" t="s">
        <v>278</v>
      </c>
      <c r="AW325" s="14" t="s">
        <v>29</v>
      </c>
      <c r="AX325" s="14" t="s">
        <v>82</v>
      </c>
      <c r="AY325" s="194" t="s">
        <v>271</v>
      </c>
    </row>
    <row r="326" spans="1:65" s="2" customFormat="1" ht="33" customHeight="1" x14ac:dyDescent="0.15">
      <c r="A326" s="35"/>
      <c r="B326" s="141"/>
      <c r="C326" s="172" t="s">
        <v>1222</v>
      </c>
      <c r="D326" s="172" t="s">
        <v>274</v>
      </c>
      <c r="E326" s="173" t="s">
        <v>5843</v>
      </c>
      <c r="F326" s="174" t="s">
        <v>5844</v>
      </c>
      <c r="G326" s="175" t="s">
        <v>277</v>
      </c>
      <c r="H326" s="176">
        <v>764.1</v>
      </c>
      <c r="I326" s="177"/>
      <c r="J326" s="176">
        <f>ROUND(I326*H326,2)</f>
        <v>0</v>
      </c>
      <c r="K326" s="178"/>
      <c r="L326" s="36"/>
      <c r="M326" s="179" t="s">
        <v>1</v>
      </c>
      <c r="N326" s="180" t="s">
        <v>41</v>
      </c>
      <c r="O326" s="61"/>
      <c r="P326" s="181">
        <f>O326*H326</f>
        <v>0</v>
      </c>
      <c r="Q326" s="181">
        <v>0</v>
      </c>
      <c r="R326" s="181">
        <f>Q326*H326</f>
        <v>0</v>
      </c>
      <c r="S326" s="181">
        <v>0</v>
      </c>
      <c r="T326" s="182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3" t="s">
        <v>278</v>
      </c>
      <c r="AT326" s="183" t="s">
        <v>274</v>
      </c>
      <c r="AU326" s="183" t="s">
        <v>88</v>
      </c>
      <c r="AY326" s="18" t="s">
        <v>271</v>
      </c>
      <c r="BE326" s="105">
        <f>IF(N326="základná",J326,0)</f>
        <v>0</v>
      </c>
      <c r="BF326" s="105">
        <f>IF(N326="znížená",J326,0)</f>
        <v>0</v>
      </c>
      <c r="BG326" s="105">
        <f>IF(N326="zákl. prenesená",J326,0)</f>
        <v>0</v>
      </c>
      <c r="BH326" s="105">
        <f>IF(N326="zníž. prenesená",J326,0)</f>
        <v>0</v>
      </c>
      <c r="BI326" s="105">
        <f>IF(N326="nulová",J326,0)</f>
        <v>0</v>
      </c>
      <c r="BJ326" s="18" t="s">
        <v>88</v>
      </c>
      <c r="BK326" s="105">
        <f>ROUND(I326*H326,2)</f>
        <v>0</v>
      </c>
      <c r="BL326" s="18" t="s">
        <v>278</v>
      </c>
      <c r="BM326" s="183" t="s">
        <v>1538</v>
      </c>
    </row>
    <row r="327" spans="1:65" s="13" customFormat="1" x14ac:dyDescent="0.1">
      <c r="B327" s="184"/>
      <c r="D327" s="185" t="s">
        <v>280</v>
      </c>
      <c r="E327" s="186" t="s">
        <v>1</v>
      </c>
      <c r="F327" s="187" t="s">
        <v>5795</v>
      </c>
      <c r="H327" s="188">
        <v>764.1</v>
      </c>
      <c r="I327" s="189"/>
      <c r="L327" s="184"/>
      <c r="M327" s="190"/>
      <c r="N327" s="191"/>
      <c r="O327" s="191"/>
      <c r="P327" s="191"/>
      <c r="Q327" s="191"/>
      <c r="R327" s="191"/>
      <c r="S327" s="191"/>
      <c r="T327" s="192"/>
      <c r="AT327" s="186" t="s">
        <v>280</v>
      </c>
      <c r="AU327" s="186" t="s">
        <v>88</v>
      </c>
      <c r="AV327" s="13" t="s">
        <v>88</v>
      </c>
      <c r="AW327" s="13" t="s">
        <v>29</v>
      </c>
      <c r="AX327" s="13" t="s">
        <v>75</v>
      </c>
      <c r="AY327" s="186" t="s">
        <v>271</v>
      </c>
    </row>
    <row r="328" spans="1:65" s="14" customFormat="1" x14ac:dyDescent="0.1">
      <c r="B328" s="193"/>
      <c r="D328" s="185" t="s">
        <v>280</v>
      </c>
      <c r="E328" s="194" t="s">
        <v>1</v>
      </c>
      <c r="F328" s="195" t="s">
        <v>282</v>
      </c>
      <c r="H328" s="196">
        <v>764.1</v>
      </c>
      <c r="I328" s="197"/>
      <c r="L328" s="193"/>
      <c r="M328" s="198"/>
      <c r="N328" s="199"/>
      <c r="O328" s="199"/>
      <c r="P328" s="199"/>
      <c r="Q328" s="199"/>
      <c r="R328" s="199"/>
      <c r="S328" s="199"/>
      <c r="T328" s="200"/>
      <c r="AT328" s="194" t="s">
        <v>280</v>
      </c>
      <c r="AU328" s="194" t="s">
        <v>88</v>
      </c>
      <c r="AV328" s="14" t="s">
        <v>278</v>
      </c>
      <c r="AW328" s="14" t="s">
        <v>29</v>
      </c>
      <c r="AX328" s="14" t="s">
        <v>82</v>
      </c>
      <c r="AY328" s="194" t="s">
        <v>271</v>
      </c>
    </row>
    <row r="329" spans="1:65" s="2" customFormat="1" ht="16.5" customHeight="1" x14ac:dyDescent="0.15">
      <c r="A329" s="35"/>
      <c r="B329" s="141"/>
      <c r="C329" s="224" t="s">
        <v>1228</v>
      </c>
      <c r="D329" s="224" t="s">
        <v>1138</v>
      </c>
      <c r="E329" s="226" t="s">
        <v>5845</v>
      </c>
      <c r="F329" s="227" t="s">
        <v>5846</v>
      </c>
      <c r="G329" s="228" t="s">
        <v>277</v>
      </c>
      <c r="H329" s="229">
        <v>779.38</v>
      </c>
      <c r="I329" s="230"/>
      <c r="J329" s="229">
        <f>ROUND(I329*H329,2)</f>
        <v>0</v>
      </c>
      <c r="K329" s="231"/>
      <c r="L329" s="232"/>
      <c r="M329" s="233" t="s">
        <v>1</v>
      </c>
      <c r="N329" s="234" t="s">
        <v>41</v>
      </c>
      <c r="O329" s="61"/>
      <c r="P329" s="181">
        <f>O329*H329</f>
        <v>0</v>
      </c>
      <c r="Q329" s="181">
        <v>0</v>
      </c>
      <c r="R329" s="181">
        <f>Q329*H329</f>
        <v>0</v>
      </c>
      <c r="S329" s="181">
        <v>0</v>
      </c>
      <c r="T329" s="182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3" t="s">
        <v>316</v>
      </c>
      <c r="AT329" s="183" t="s">
        <v>1138</v>
      </c>
      <c r="AU329" s="183" t="s">
        <v>88</v>
      </c>
      <c r="AY329" s="18" t="s">
        <v>271</v>
      </c>
      <c r="BE329" s="105">
        <f>IF(N329="základná",J329,0)</f>
        <v>0</v>
      </c>
      <c r="BF329" s="105">
        <f>IF(N329="znížená",J329,0)</f>
        <v>0</v>
      </c>
      <c r="BG329" s="105">
        <f>IF(N329="zákl. prenesená",J329,0)</f>
        <v>0</v>
      </c>
      <c r="BH329" s="105">
        <f>IF(N329="zníž. prenesená",J329,0)</f>
        <v>0</v>
      </c>
      <c r="BI329" s="105">
        <f>IF(N329="nulová",J329,0)</f>
        <v>0</v>
      </c>
      <c r="BJ329" s="18" t="s">
        <v>88</v>
      </c>
      <c r="BK329" s="105">
        <f>ROUND(I329*H329,2)</f>
        <v>0</v>
      </c>
      <c r="BL329" s="18" t="s">
        <v>278</v>
      </c>
      <c r="BM329" s="183" t="s">
        <v>1546</v>
      </c>
    </row>
    <row r="330" spans="1:65" s="13" customFormat="1" x14ac:dyDescent="0.1">
      <c r="B330" s="184"/>
      <c r="D330" s="185" t="s">
        <v>280</v>
      </c>
      <c r="E330" s="186" t="s">
        <v>1</v>
      </c>
      <c r="F330" s="187" t="s">
        <v>5847</v>
      </c>
      <c r="H330" s="188">
        <v>779.38</v>
      </c>
      <c r="I330" s="189"/>
      <c r="L330" s="184"/>
      <c r="M330" s="190"/>
      <c r="N330" s="191"/>
      <c r="O330" s="191"/>
      <c r="P330" s="191"/>
      <c r="Q330" s="191"/>
      <c r="R330" s="191"/>
      <c r="S330" s="191"/>
      <c r="T330" s="192"/>
      <c r="AT330" s="186" t="s">
        <v>280</v>
      </c>
      <c r="AU330" s="186" t="s">
        <v>88</v>
      </c>
      <c r="AV330" s="13" t="s">
        <v>88</v>
      </c>
      <c r="AW330" s="13" t="s">
        <v>29</v>
      </c>
      <c r="AX330" s="13" t="s">
        <v>75</v>
      </c>
      <c r="AY330" s="186" t="s">
        <v>271</v>
      </c>
    </row>
    <row r="331" spans="1:65" s="14" customFormat="1" x14ac:dyDescent="0.1">
      <c r="B331" s="193"/>
      <c r="D331" s="185" t="s">
        <v>280</v>
      </c>
      <c r="E331" s="194" t="s">
        <v>1</v>
      </c>
      <c r="F331" s="195" t="s">
        <v>282</v>
      </c>
      <c r="H331" s="196">
        <v>779.38</v>
      </c>
      <c r="I331" s="197"/>
      <c r="L331" s="193"/>
      <c r="M331" s="198"/>
      <c r="N331" s="199"/>
      <c r="O331" s="199"/>
      <c r="P331" s="199"/>
      <c r="Q331" s="199"/>
      <c r="R331" s="199"/>
      <c r="S331" s="199"/>
      <c r="T331" s="200"/>
      <c r="AT331" s="194" t="s">
        <v>280</v>
      </c>
      <c r="AU331" s="194" t="s">
        <v>88</v>
      </c>
      <c r="AV331" s="14" t="s">
        <v>278</v>
      </c>
      <c r="AW331" s="14" t="s">
        <v>29</v>
      </c>
      <c r="AX331" s="14" t="s">
        <v>82</v>
      </c>
      <c r="AY331" s="194" t="s">
        <v>271</v>
      </c>
    </row>
    <row r="332" spans="1:65" s="2" customFormat="1" ht="16.5" customHeight="1" x14ac:dyDescent="0.15">
      <c r="A332" s="35"/>
      <c r="B332" s="141"/>
      <c r="C332" s="172" t="s">
        <v>1233</v>
      </c>
      <c r="D332" s="172" t="s">
        <v>274</v>
      </c>
      <c r="E332" s="173" t="s">
        <v>5848</v>
      </c>
      <c r="F332" s="174" t="s">
        <v>5849</v>
      </c>
      <c r="G332" s="175" t="s">
        <v>277</v>
      </c>
      <c r="H332" s="176">
        <v>1336.2</v>
      </c>
      <c r="I332" s="177"/>
      <c r="J332" s="176">
        <f>ROUND(I332*H332,2)</f>
        <v>0</v>
      </c>
      <c r="K332" s="178"/>
      <c r="L332" s="36"/>
      <c r="M332" s="179" t="s">
        <v>1</v>
      </c>
      <c r="N332" s="180" t="s">
        <v>41</v>
      </c>
      <c r="O332" s="61"/>
      <c r="P332" s="181">
        <f>O332*H332</f>
        <v>0</v>
      </c>
      <c r="Q332" s="181">
        <v>0</v>
      </c>
      <c r="R332" s="181">
        <f>Q332*H332</f>
        <v>0</v>
      </c>
      <c r="S332" s="181">
        <v>0</v>
      </c>
      <c r="T332" s="182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3" t="s">
        <v>278</v>
      </c>
      <c r="AT332" s="183" t="s">
        <v>274</v>
      </c>
      <c r="AU332" s="183" t="s">
        <v>88</v>
      </c>
      <c r="AY332" s="18" t="s">
        <v>271</v>
      </c>
      <c r="BE332" s="105">
        <f>IF(N332="základná",J332,0)</f>
        <v>0</v>
      </c>
      <c r="BF332" s="105">
        <f>IF(N332="znížená",J332,0)</f>
        <v>0</v>
      </c>
      <c r="BG332" s="105">
        <f>IF(N332="zákl. prenesená",J332,0)</f>
        <v>0</v>
      </c>
      <c r="BH332" s="105">
        <f>IF(N332="zníž. prenesená",J332,0)</f>
        <v>0</v>
      </c>
      <c r="BI332" s="105">
        <f>IF(N332="nulová",J332,0)</f>
        <v>0</v>
      </c>
      <c r="BJ332" s="18" t="s">
        <v>88</v>
      </c>
      <c r="BK332" s="105">
        <f>ROUND(I332*H332,2)</f>
        <v>0</v>
      </c>
      <c r="BL332" s="18" t="s">
        <v>278</v>
      </c>
      <c r="BM332" s="183" t="s">
        <v>1557</v>
      </c>
    </row>
    <row r="333" spans="1:65" s="13" customFormat="1" x14ac:dyDescent="0.1">
      <c r="B333" s="184"/>
      <c r="D333" s="185" t="s">
        <v>280</v>
      </c>
      <c r="E333" s="186" t="s">
        <v>1</v>
      </c>
      <c r="F333" s="187" t="s">
        <v>5794</v>
      </c>
      <c r="H333" s="188">
        <v>572.1</v>
      </c>
      <c r="I333" s="189"/>
      <c r="L333" s="184"/>
      <c r="M333" s="190"/>
      <c r="N333" s="191"/>
      <c r="O333" s="191"/>
      <c r="P333" s="191"/>
      <c r="Q333" s="191"/>
      <c r="R333" s="191"/>
      <c r="S333" s="191"/>
      <c r="T333" s="192"/>
      <c r="AT333" s="186" t="s">
        <v>280</v>
      </c>
      <c r="AU333" s="186" t="s">
        <v>88</v>
      </c>
      <c r="AV333" s="13" t="s">
        <v>88</v>
      </c>
      <c r="AW333" s="13" t="s">
        <v>29</v>
      </c>
      <c r="AX333" s="13" t="s">
        <v>75</v>
      </c>
      <c r="AY333" s="186" t="s">
        <v>271</v>
      </c>
    </row>
    <row r="334" spans="1:65" s="13" customFormat="1" x14ac:dyDescent="0.1">
      <c r="B334" s="184"/>
      <c r="D334" s="185" t="s">
        <v>280</v>
      </c>
      <c r="E334" s="186" t="s">
        <v>1</v>
      </c>
      <c r="F334" s="187" t="s">
        <v>5795</v>
      </c>
      <c r="H334" s="188">
        <v>764.1</v>
      </c>
      <c r="I334" s="189"/>
      <c r="L334" s="184"/>
      <c r="M334" s="190"/>
      <c r="N334" s="191"/>
      <c r="O334" s="191"/>
      <c r="P334" s="191"/>
      <c r="Q334" s="191"/>
      <c r="R334" s="191"/>
      <c r="S334" s="191"/>
      <c r="T334" s="192"/>
      <c r="AT334" s="186" t="s">
        <v>280</v>
      </c>
      <c r="AU334" s="186" t="s">
        <v>88</v>
      </c>
      <c r="AV334" s="13" t="s">
        <v>88</v>
      </c>
      <c r="AW334" s="13" t="s">
        <v>29</v>
      </c>
      <c r="AX334" s="13" t="s">
        <v>75</v>
      </c>
      <c r="AY334" s="186" t="s">
        <v>271</v>
      </c>
    </row>
    <row r="335" spans="1:65" s="14" customFormat="1" x14ac:dyDescent="0.1">
      <c r="B335" s="193"/>
      <c r="D335" s="185" t="s">
        <v>280</v>
      </c>
      <c r="E335" s="194" t="s">
        <v>1</v>
      </c>
      <c r="F335" s="195" t="s">
        <v>282</v>
      </c>
      <c r="H335" s="196">
        <v>1336.2</v>
      </c>
      <c r="I335" s="197"/>
      <c r="L335" s="193"/>
      <c r="M335" s="198"/>
      <c r="N335" s="199"/>
      <c r="O335" s="199"/>
      <c r="P335" s="199"/>
      <c r="Q335" s="199"/>
      <c r="R335" s="199"/>
      <c r="S335" s="199"/>
      <c r="T335" s="200"/>
      <c r="AT335" s="194" t="s">
        <v>280</v>
      </c>
      <c r="AU335" s="194" t="s">
        <v>88</v>
      </c>
      <c r="AV335" s="14" t="s">
        <v>278</v>
      </c>
      <c r="AW335" s="14" t="s">
        <v>29</v>
      </c>
      <c r="AX335" s="14" t="s">
        <v>82</v>
      </c>
      <c r="AY335" s="194" t="s">
        <v>271</v>
      </c>
    </row>
    <row r="336" spans="1:65" s="12" customFormat="1" ht="22.9" customHeight="1" x14ac:dyDescent="0.15">
      <c r="B336" s="159"/>
      <c r="D336" s="160" t="s">
        <v>74</v>
      </c>
      <c r="E336" s="170" t="s">
        <v>316</v>
      </c>
      <c r="F336" s="170" t="s">
        <v>5850</v>
      </c>
      <c r="I336" s="162"/>
      <c r="J336" s="171">
        <f>BK336</f>
        <v>0</v>
      </c>
      <c r="L336" s="159"/>
      <c r="M336" s="164"/>
      <c r="N336" s="165"/>
      <c r="O336" s="165"/>
      <c r="P336" s="166">
        <f>SUM(P337:P343)</f>
        <v>0</v>
      </c>
      <c r="Q336" s="165"/>
      <c r="R336" s="166">
        <f>SUM(R337:R343)</f>
        <v>0</v>
      </c>
      <c r="S336" s="165"/>
      <c r="T336" s="167">
        <f>SUM(T337:T343)</f>
        <v>0</v>
      </c>
      <c r="AR336" s="160" t="s">
        <v>82</v>
      </c>
      <c r="AT336" s="168" t="s">
        <v>74</v>
      </c>
      <c r="AU336" s="168" t="s">
        <v>82</v>
      </c>
      <c r="AY336" s="160" t="s">
        <v>271</v>
      </c>
      <c r="BK336" s="169">
        <f>SUM(BK337:BK343)</f>
        <v>0</v>
      </c>
    </row>
    <row r="337" spans="1:65" s="2" customFormat="1" ht="16.5" customHeight="1" x14ac:dyDescent="0.15">
      <c r="A337" s="35"/>
      <c r="B337" s="141"/>
      <c r="C337" s="172" t="s">
        <v>1238</v>
      </c>
      <c r="D337" s="172" t="s">
        <v>274</v>
      </c>
      <c r="E337" s="173" t="s">
        <v>5851</v>
      </c>
      <c r="F337" s="174" t="s">
        <v>5852</v>
      </c>
      <c r="G337" s="175" t="s">
        <v>302</v>
      </c>
      <c r="H337" s="176">
        <v>7</v>
      </c>
      <c r="I337" s="177"/>
      <c r="J337" s="176">
        <f>ROUND(I337*H337,2)</f>
        <v>0</v>
      </c>
      <c r="K337" s="178"/>
      <c r="L337" s="36"/>
      <c r="M337" s="179" t="s">
        <v>1</v>
      </c>
      <c r="N337" s="180" t="s">
        <v>41</v>
      </c>
      <c r="O337" s="61"/>
      <c r="P337" s="181">
        <f>O337*H337</f>
        <v>0</v>
      </c>
      <c r="Q337" s="181">
        <v>0</v>
      </c>
      <c r="R337" s="181">
        <f>Q337*H337</f>
        <v>0</v>
      </c>
      <c r="S337" s="181">
        <v>0</v>
      </c>
      <c r="T337" s="182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3" t="s">
        <v>278</v>
      </c>
      <c r="AT337" s="183" t="s">
        <v>274</v>
      </c>
      <c r="AU337" s="183" t="s">
        <v>88</v>
      </c>
      <c r="AY337" s="18" t="s">
        <v>271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88</v>
      </c>
      <c r="BK337" s="105">
        <f>ROUND(I337*H337,2)</f>
        <v>0</v>
      </c>
      <c r="BL337" s="18" t="s">
        <v>278</v>
      </c>
      <c r="BM337" s="183" t="s">
        <v>1572</v>
      </c>
    </row>
    <row r="338" spans="1:65" s="2" customFormat="1" ht="33" customHeight="1" x14ac:dyDescent="0.15">
      <c r="A338" s="35"/>
      <c r="B338" s="141"/>
      <c r="C338" s="172" t="s">
        <v>1243</v>
      </c>
      <c r="D338" s="172" t="s">
        <v>274</v>
      </c>
      <c r="E338" s="173" t="s">
        <v>5853</v>
      </c>
      <c r="F338" s="174" t="s">
        <v>5854</v>
      </c>
      <c r="G338" s="175" t="s">
        <v>289</v>
      </c>
      <c r="H338" s="176">
        <v>5.47</v>
      </c>
      <c r="I338" s="177"/>
      <c r="J338" s="176">
        <f>ROUND(I338*H338,2)</f>
        <v>0</v>
      </c>
      <c r="K338" s="178"/>
      <c r="L338" s="36"/>
      <c r="M338" s="179" t="s">
        <v>1</v>
      </c>
      <c r="N338" s="180" t="s">
        <v>41</v>
      </c>
      <c r="O338" s="61"/>
      <c r="P338" s="181">
        <f>O338*H338</f>
        <v>0</v>
      </c>
      <c r="Q338" s="181">
        <v>0</v>
      </c>
      <c r="R338" s="181">
        <f>Q338*H338</f>
        <v>0</v>
      </c>
      <c r="S338" s="181">
        <v>0</v>
      </c>
      <c r="T338" s="182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3" t="s">
        <v>278</v>
      </c>
      <c r="AT338" s="183" t="s">
        <v>274</v>
      </c>
      <c r="AU338" s="183" t="s">
        <v>88</v>
      </c>
      <c r="AY338" s="18" t="s">
        <v>271</v>
      </c>
      <c r="BE338" s="105">
        <f>IF(N338="základná",J338,0)</f>
        <v>0</v>
      </c>
      <c r="BF338" s="105">
        <f>IF(N338="znížená",J338,0)</f>
        <v>0</v>
      </c>
      <c r="BG338" s="105">
        <f>IF(N338="zákl. prenesená",J338,0)</f>
        <v>0</v>
      </c>
      <c r="BH338" s="105">
        <f>IF(N338="zníž. prenesená",J338,0)</f>
        <v>0</v>
      </c>
      <c r="BI338" s="105">
        <f>IF(N338="nulová",J338,0)</f>
        <v>0</v>
      </c>
      <c r="BJ338" s="18" t="s">
        <v>88</v>
      </c>
      <c r="BK338" s="105">
        <f>ROUND(I338*H338,2)</f>
        <v>0</v>
      </c>
      <c r="BL338" s="18" t="s">
        <v>278</v>
      </c>
      <c r="BM338" s="183" t="s">
        <v>1583</v>
      </c>
    </row>
    <row r="339" spans="1:65" s="13" customFormat="1" x14ac:dyDescent="0.1">
      <c r="B339" s="184"/>
      <c r="D339" s="185" t="s">
        <v>280</v>
      </c>
      <c r="E339" s="186" t="s">
        <v>1</v>
      </c>
      <c r="F339" s="187" t="s">
        <v>5855</v>
      </c>
      <c r="H339" s="188">
        <v>5.47</v>
      </c>
      <c r="I339" s="189"/>
      <c r="L339" s="184"/>
      <c r="M339" s="190"/>
      <c r="N339" s="191"/>
      <c r="O339" s="191"/>
      <c r="P339" s="191"/>
      <c r="Q339" s="191"/>
      <c r="R339" s="191"/>
      <c r="S339" s="191"/>
      <c r="T339" s="192"/>
      <c r="AT339" s="186" t="s">
        <v>280</v>
      </c>
      <c r="AU339" s="186" t="s">
        <v>88</v>
      </c>
      <c r="AV339" s="13" t="s">
        <v>88</v>
      </c>
      <c r="AW339" s="13" t="s">
        <v>29</v>
      </c>
      <c r="AX339" s="13" t="s">
        <v>75</v>
      </c>
      <c r="AY339" s="186" t="s">
        <v>271</v>
      </c>
    </row>
    <row r="340" spans="1:65" s="14" customFormat="1" x14ac:dyDescent="0.1">
      <c r="B340" s="193"/>
      <c r="D340" s="185" t="s">
        <v>280</v>
      </c>
      <c r="E340" s="194" t="s">
        <v>1</v>
      </c>
      <c r="F340" s="195" t="s">
        <v>282</v>
      </c>
      <c r="H340" s="196">
        <v>5.47</v>
      </c>
      <c r="I340" s="197"/>
      <c r="L340" s="193"/>
      <c r="M340" s="198"/>
      <c r="N340" s="199"/>
      <c r="O340" s="199"/>
      <c r="P340" s="199"/>
      <c r="Q340" s="199"/>
      <c r="R340" s="199"/>
      <c r="S340" s="199"/>
      <c r="T340" s="200"/>
      <c r="AT340" s="194" t="s">
        <v>280</v>
      </c>
      <c r="AU340" s="194" t="s">
        <v>88</v>
      </c>
      <c r="AV340" s="14" t="s">
        <v>278</v>
      </c>
      <c r="AW340" s="14" t="s">
        <v>29</v>
      </c>
      <c r="AX340" s="14" t="s">
        <v>82</v>
      </c>
      <c r="AY340" s="194" t="s">
        <v>271</v>
      </c>
    </row>
    <row r="341" spans="1:65" s="2" customFormat="1" ht="21.75" customHeight="1" x14ac:dyDescent="0.15">
      <c r="A341" s="35"/>
      <c r="B341" s="141"/>
      <c r="C341" s="172" t="s">
        <v>1247</v>
      </c>
      <c r="D341" s="172" t="s">
        <v>274</v>
      </c>
      <c r="E341" s="173" t="s">
        <v>5856</v>
      </c>
      <c r="F341" s="174" t="s">
        <v>5857</v>
      </c>
      <c r="G341" s="175" t="s">
        <v>277</v>
      </c>
      <c r="H341" s="176">
        <v>16.399999999999999</v>
      </c>
      <c r="I341" s="177"/>
      <c r="J341" s="176">
        <f>ROUND(I341*H341,2)</f>
        <v>0</v>
      </c>
      <c r="K341" s="178"/>
      <c r="L341" s="36"/>
      <c r="M341" s="179" t="s">
        <v>1</v>
      </c>
      <c r="N341" s="180" t="s">
        <v>41</v>
      </c>
      <c r="O341" s="61"/>
      <c r="P341" s="181">
        <f>O341*H341</f>
        <v>0</v>
      </c>
      <c r="Q341" s="181">
        <v>0</v>
      </c>
      <c r="R341" s="181">
        <f>Q341*H341</f>
        <v>0</v>
      </c>
      <c r="S341" s="181">
        <v>0</v>
      </c>
      <c r="T341" s="182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3" t="s">
        <v>278</v>
      </c>
      <c r="AT341" s="183" t="s">
        <v>274</v>
      </c>
      <c r="AU341" s="183" t="s">
        <v>88</v>
      </c>
      <c r="AY341" s="18" t="s">
        <v>271</v>
      </c>
      <c r="BE341" s="105">
        <f>IF(N341="základná",J341,0)</f>
        <v>0</v>
      </c>
      <c r="BF341" s="105">
        <f>IF(N341="znížená",J341,0)</f>
        <v>0</v>
      </c>
      <c r="BG341" s="105">
        <f>IF(N341="zákl. prenesená",J341,0)</f>
        <v>0</v>
      </c>
      <c r="BH341" s="105">
        <f>IF(N341="zníž. prenesená",J341,0)</f>
        <v>0</v>
      </c>
      <c r="BI341" s="105">
        <f>IF(N341="nulová",J341,0)</f>
        <v>0</v>
      </c>
      <c r="BJ341" s="18" t="s">
        <v>88</v>
      </c>
      <c r="BK341" s="105">
        <f>ROUND(I341*H341,2)</f>
        <v>0</v>
      </c>
      <c r="BL341" s="18" t="s">
        <v>278</v>
      </c>
      <c r="BM341" s="183" t="s">
        <v>1592</v>
      </c>
    </row>
    <row r="342" spans="1:65" s="13" customFormat="1" x14ac:dyDescent="0.1">
      <c r="B342" s="184"/>
      <c r="D342" s="185" t="s">
        <v>280</v>
      </c>
      <c r="E342" s="186" t="s">
        <v>1</v>
      </c>
      <c r="F342" s="187" t="s">
        <v>5858</v>
      </c>
      <c r="H342" s="188">
        <v>16.399999999999999</v>
      </c>
      <c r="I342" s="189"/>
      <c r="L342" s="184"/>
      <c r="M342" s="190"/>
      <c r="N342" s="191"/>
      <c r="O342" s="191"/>
      <c r="P342" s="191"/>
      <c r="Q342" s="191"/>
      <c r="R342" s="191"/>
      <c r="S342" s="191"/>
      <c r="T342" s="192"/>
      <c r="AT342" s="186" t="s">
        <v>280</v>
      </c>
      <c r="AU342" s="186" t="s">
        <v>88</v>
      </c>
      <c r="AV342" s="13" t="s">
        <v>88</v>
      </c>
      <c r="AW342" s="13" t="s">
        <v>29</v>
      </c>
      <c r="AX342" s="13" t="s">
        <v>75</v>
      </c>
      <c r="AY342" s="186" t="s">
        <v>271</v>
      </c>
    </row>
    <row r="343" spans="1:65" s="14" customFormat="1" x14ac:dyDescent="0.1">
      <c r="B343" s="193"/>
      <c r="D343" s="185" t="s">
        <v>280</v>
      </c>
      <c r="E343" s="194" t="s">
        <v>1</v>
      </c>
      <c r="F343" s="195" t="s">
        <v>282</v>
      </c>
      <c r="H343" s="196">
        <v>16.399999999999999</v>
      </c>
      <c r="I343" s="197"/>
      <c r="L343" s="193"/>
      <c r="M343" s="198"/>
      <c r="N343" s="199"/>
      <c r="O343" s="199"/>
      <c r="P343" s="199"/>
      <c r="Q343" s="199"/>
      <c r="R343" s="199"/>
      <c r="S343" s="199"/>
      <c r="T343" s="200"/>
      <c r="AT343" s="194" t="s">
        <v>280</v>
      </c>
      <c r="AU343" s="194" t="s">
        <v>88</v>
      </c>
      <c r="AV343" s="14" t="s">
        <v>278</v>
      </c>
      <c r="AW343" s="14" t="s">
        <v>29</v>
      </c>
      <c r="AX343" s="14" t="s">
        <v>82</v>
      </c>
      <c r="AY343" s="194" t="s">
        <v>271</v>
      </c>
    </row>
    <row r="344" spans="1:65" s="12" customFormat="1" ht="22.9" customHeight="1" x14ac:dyDescent="0.15">
      <c r="B344" s="159"/>
      <c r="D344" s="160" t="s">
        <v>74</v>
      </c>
      <c r="E344" s="170" t="s">
        <v>272</v>
      </c>
      <c r="F344" s="170" t="s">
        <v>273</v>
      </c>
      <c r="I344" s="162"/>
      <c r="J344" s="171">
        <f>BK344</f>
        <v>0</v>
      </c>
      <c r="L344" s="159"/>
      <c r="M344" s="164"/>
      <c r="N344" s="165"/>
      <c r="O344" s="165"/>
      <c r="P344" s="166">
        <f>SUM(P345:P441)</f>
        <v>0</v>
      </c>
      <c r="Q344" s="165"/>
      <c r="R344" s="166">
        <f>SUM(R345:R441)</f>
        <v>0</v>
      </c>
      <c r="S344" s="165"/>
      <c r="T344" s="167">
        <f>SUM(T345:T441)</f>
        <v>0</v>
      </c>
      <c r="AR344" s="160" t="s">
        <v>82</v>
      </c>
      <c r="AT344" s="168" t="s">
        <v>74</v>
      </c>
      <c r="AU344" s="168" t="s">
        <v>82</v>
      </c>
      <c r="AY344" s="160" t="s">
        <v>271</v>
      </c>
      <c r="BK344" s="169">
        <f>SUM(BK345:BK441)</f>
        <v>0</v>
      </c>
    </row>
    <row r="345" spans="1:65" s="2" customFormat="1" ht="21.75" customHeight="1" x14ac:dyDescent="0.15">
      <c r="A345" s="35"/>
      <c r="B345" s="141"/>
      <c r="C345" s="172" t="s">
        <v>1252</v>
      </c>
      <c r="D345" s="172" t="s">
        <v>274</v>
      </c>
      <c r="E345" s="173" t="s">
        <v>5859</v>
      </c>
      <c r="F345" s="174" t="s">
        <v>5860</v>
      </c>
      <c r="G345" s="175" t="s">
        <v>302</v>
      </c>
      <c r="H345" s="176">
        <v>10</v>
      </c>
      <c r="I345" s="177"/>
      <c r="J345" s="176">
        <f>ROUND(I345*H345,2)</f>
        <v>0</v>
      </c>
      <c r="K345" s="178"/>
      <c r="L345" s="36"/>
      <c r="M345" s="179" t="s">
        <v>1</v>
      </c>
      <c r="N345" s="180" t="s">
        <v>41</v>
      </c>
      <c r="O345" s="61"/>
      <c r="P345" s="181">
        <f>O345*H345</f>
        <v>0</v>
      </c>
      <c r="Q345" s="181">
        <v>0</v>
      </c>
      <c r="R345" s="181">
        <f>Q345*H345</f>
        <v>0</v>
      </c>
      <c r="S345" s="181">
        <v>0</v>
      </c>
      <c r="T345" s="182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183" t="s">
        <v>278</v>
      </c>
      <c r="AT345" s="183" t="s">
        <v>274</v>
      </c>
      <c r="AU345" s="183" t="s">
        <v>88</v>
      </c>
      <c r="AY345" s="18" t="s">
        <v>271</v>
      </c>
      <c r="BE345" s="105">
        <f>IF(N345="základná",J345,0)</f>
        <v>0</v>
      </c>
      <c r="BF345" s="105">
        <f>IF(N345="znížená",J345,0)</f>
        <v>0</v>
      </c>
      <c r="BG345" s="105">
        <f>IF(N345="zákl. prenesená",J345,0)</f>
        <v>0</v>
      </c>
      <c r="BH345" s="105">
        <f>IF(N345="zníž. prenesená",J345,0)</f>
        <v>0</v>
      </c>
      <c r="BI345" s="105">
        <f>IF(N345="nulová",J345,0)</f>
        <v>0</v>
      </c>
      <c r="BJ345" s="18" t="s">
        <v>88</v>
      </c>
      <c r="BK345" s="105">
        <f>ROUND(I345*H345,2)</f>
        <v>0</v>
      </c>
      <c r="BL345" s="18" t="s">
        <v>278</v>
      </c>
      <c r="BM345" s="183" t="s">
        <v>1602</v>
      </c>
    </row>
    <row r="346" spans="1:65" s="13" customFormat="1" x14ac:dyDescent="0.1">
      <c r="B346" s="184"/>
      <c r="D346" s="185" t="s">
        <v>280</v>
      </c>
      <c r="E346" s="186" t="s">
        <v>1</v>
      </c>
      <c r="F346" s="187" t="s">
        <v>5861</v>
      </c>
      <c r="H346" s="188">
        <v>1</v>
      </c>
      <c r="I346" s="189"/>
      <c r="L346" s="184"/>
      <c r="M346" s="190"/>
      <c r="N346" s="191"/>
      <c r="O346" s="191"/>
      <c r="P346" s="191"/>
      <c r="Q346" s="191"/>
      <c r="R346" s="191"/>
      <c r="S346" s="191"/>
      <c r="T346" s="192"/>
      <c r="AT346" s="186" t="s">
        <v>280</v>
      </c>
      <c r="AU346" s="186" t="s">
        <v>88</v>
      </c>
      <c r="AV346" s="13" t="s">
        <v>88</v>
      </c>
      <c r="AW346" s="13" t="s">
        <v>29</v>
      </c>
      <c r="AX346" s="13" t="s">
        <v>75</v>
      </c>
      <c r="AY346" s="186" t="s">
        <v>271</v>
      </c>
    </row>
    <row r="347" spans="1:65" s="13" customFormat="1" x14ac:dyDescent="0.1">
      <c r="B347" s="184"/>
      <c r="D347" s="185" t="s">
        <v>280</v>
      </c>
      <c r="E347" s="186" t="s">
        <v>1</v>
      </c>
      <c r="F347" s="187" t="s">
        <v>5862</v>
      </c>
      <c r="H347" s="188">
        <v>2</v>
      </c>
      <c r="I347" s="189"/>
      <c r="L347" s="184"/>
      <c r="M347" s="190"/>
      <c r="N347" s="191"/>
      <c r="O347" s="191"/>
      <c r="P347" s="191"/>
      <c r="Q347" s="191"/>
      <c r="R347" s="191"/>
      <c r="S347" s="191"/>
      <c r="T347" s="192"/>
      <c r="AT347" s="186" t="s">
        <v>280</v>
      </c>
      <c r="AU347" s="186" t="s">
        <v>88</v>
      </c>
      <c r="AV347" s="13" t="s">
        <v>88</v>
      </c>
      <c r="AW347" s="13" t="s">
        <v>29</v>
      </c>
      <c r="AX347" s="13" t="s">
        <v>75</v>
      </c>
      <c r="AY347" s="186" t="s">
        <v>271</v>
      </c>
    </row>
    <row r="348" spans="1:65" s="13" customFormat="1" x14ac:dyDescent="0.1">
      <c r="B348" s="184"/>
      <c r="D348" s="185" t="s">
        <v>280</v>
      </c>
      <c r="E348" s="186" t="s">
        <v>1</v>
      </c>
      <c r="F348" s="187" t="s">
        <v>5863</v>
      </c>
      <c r="H348" s="188">
        <v>3</v>
      </c>
      <c r="I348" s="189"/>
      <c r="L348" s="184"/>
      <c r="M348" s="190"/>
      <c r="N348" s="191"/>
      <c r="O348" s="191"/>
      <c r="P348" s="191"/>
      <c r="Q348" s="191"/>
      <c r="R348" s="191"/>
      <c r="S348" s="191"/>
      <c r="T348" s="192"/>
      <c r="AT348" s="186" t="s">
        <v>280</v>
      </c>
      <c r="AU348" s="186" t="s">
        <v>88</v>
      </c>
      <c r="AV348" s="13" t="s">
        <v>88</v>
      </c>
      <c r="AW348" s="13" t="s">
        <v>29</v>
      </c>
      <c r="AX348" s="13" t="s">
        <v>75</v>
      </c>
      <c r="AY348" s="186" t="s">
        <v>271</v>
      </c>
    </row>
    <row r="349" spans="1:65" s="13" customFormat="1" x14ac:dyDescent="0.1">
      <c r="B349" s="184"/>
      <c r="D349" s="185" t="s">
        <v>280</v>
      </c>
      <c r="E349" s="186" t="s">
        <v>1</v>
      </c>
      <c r="F349" s="187" t="s">
        <v>5864</v>
      </c>
      <c r="H349" s="188">
        <v>2</v>
      </c>
      <c r="I349" s="189"/>
      <c r="L349" s="184"/>
      <c r="M349" s="190"/>
      <c r="N349" s="191"/>
      <c r="O349" s="191"/>
      <c r="P349" s="191"/>
      <c r="Q349" s="191"/>
      <c r="R349" s="191"/>
      <c r="S349" s="191"/>
      <c r="T349" s="192"/>
      <c r="AT349" s="186" t="s">
        <v>280</v>
      </c>
      <c r="AU349" s="186" t="s">
        <v>88</v>
      </c>
      <c r="AV349" s="13" t="s">
        <v>88</v>
      </c>
      <c r="AW349" s="13" t="s">
        <v>29</v>
      </c>
      <c r="AX349" s="13" t="s">
        <v>75</v>
      </c>
      <c r="AY349" s="186" t="s">
        <v>271</v>
      </c>
    </row>
    <row r="350" spans="1:65" s="13" customFormat="1" x14ac:dyDescent="0.1">
      <c r="B350" s="184"/>
      <c r="D350" s="185" t="s">
        <v>280</v>
      </c>
      <c r="E350" s="186" t="s">
        <v>1</v>
      </c>
      <c r="F350" s="187" t="s">
        <v>5865</v>
      </c>
      <c r="H350" s="188">
        <v>2</v>
      </c>
      <c r="I350" s="189"/>
      <c r="L350" s="184"/>
      <c r="M350" s="190"/>
      <c r="N350" s="191"/>
      <c r="O350" s="191"/>
      <c r="P350" s="191"/>
      <c r="Q350" s="191"/>
      <c r="R350" s="191"/>
      <c r="S350" s="191"/>
      <c r="T350" s="192"/>
      <c r="AT350" s="186" t="s">
        <v>280</v>
      </c>
      <c r="AU350" s="186" t="s">
        <v>88</v>
      </c>
      <c r="AV350" s="13" t="s">
        <v>88</v>
      </c>
      <c r="AW350" s="13" t="s">
        <v>29</v>
      </c>
      <c r="AX350" s="13" t="s">
        <v>75</v>
      </c>
      <c r="AY350" s="186" t="s">
        <v>271</v>
      </c>
    </row>
    <row r="351" spans="1:65" s="14" customFormat="1" x14ac:dyDescent="0.1">
      <c r="B351" s="193"/>
      <c r="D351" s="185" t="s">
        <v>280</v>
      </c>
      <c r="E351" s="194" t="s">
        <v>1</v>
      </c>
      <c r="F351" s="195" t="s">
        <v>282</v>
      </c>
      <c r="H351" s="196">
        <v>10</v>
      </c>
      <c r="I351" s="197"/>
      <c r="L351" s="193"/>
      <c r="M351" s="198"/>
      <c r="N351" s="199"/>
      <c r="O351" s="199"/>
      <c r="P351" s="199"/>
      <c r="Q351" s="199"/>
      <c r="R351" s="199"/>
      <c r="S351" s="199"/>
      <c r="T351" s="200"/>
      <c r="AT351" s="194" t="s">
        <v>280</v>
      </c>
      <c r="AU351" s="194" t="s">
        <v>88</v>
      </c>
      <c r="AV351" s="14" t="s">
        <v>278</v>
      </c>
      <c r="AW351" s="14" t="s">
        <v>29</v>
      </c>
      <c r="AX351" s="14" t="s">
        <v>82</v>
      </c>
      <c r="AY351" s="194" t="s">
        <v>271</v>
      </c>
    </row>
    <row r="352" spans="1:65" s="2" customFormat="1" ht="44.25" customHeight="1" x14ac:dyDescent="0.15">
      <c r="A352" s="35"/>
      <c r="B352" s="141"/>
      <c r="C352" s="224" t="s">
        <v>1257</v>
      </c>
      <c r="D352" s="224" t="s">
        <v>1138</v>
      </c>
      <c r="E352" s="226" t="s">
        <v>5866</v>
      </c>
      <c r="F352" s="227" t="s">
        <v>5867</v>
      </c>
      <c r="G352" s="228" t="s">
        <v>302</v>
      </c>
      <c r="H352" s="229">
        <v>2</v>
      </c>
      <c r="I352" s="230"/>
      <c r="J352" s="229">
        <f t="shared" ref="J352:J357" si="5">ROUND(I352*H352,2)</f>
        <v>0</v>
      </c>
      <c r="K352" s="231"/>
      <c r="L352" s="232"/>
      <c r="M352" s="233" t="s">
        <v>1</v>
      </c>
      <c r="N352" s="234" t="s">
        <v>41</v>
      </c>
      <c r="O352" s="61"/>
      <c r="P352" s="181">
        <f t="shared" ref="P352:P357" si="6">O352*H352</f>
        <v>0</v>
      </c>
      <c r="Q352" s="181">
        <v>0</v>
      </c>
      <c r="R352" s="181">
        <f t="shared" ref="R352:R357" si="7">Q352*H352</f>
        <v>0</v>
      </c>
      <c r="S352" s="181">
        <v>0</v>
      </c>
      <c r="T352" s="182">
        <f t="shared" ref="T352:T357" si="8"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3" t="s">
        <v>316</v>
      </c>
      <c r="AT352" s="183" t="s">
        <v>1138</v>
      </c>
      <c r="AU352" s="183" t="s">
        <v>88</v>
      </c>
      <c r="AY352" s="18" t="s">
        <v>271</v>
      </c>
      <c r="BE352" s="105">
        <f t="shared" ref="BE352:BE357" si="9">IF(N352="základná",J352,0)</f>
        <v>0</v>
      </c>
      <c r="BF352" s="105">
        <f t="shared" ref="BF352:BF357" si="10">IF(N352="znížená",J352,0)</f>
        <v>0</v>
      </c>
      <c r="BG352" s="105">
        <f t="shared" ref="BG352:BG357" si="11">IF(N352="zákl. prenesená",J352,0)</f>
        <v>0</v>
      </c>
      <c r="BH352" s="105">
        <f t="shared" ref="BH352:BH357" si="12">IF(N352="zníž. prenesená",J352,0)</f>
        <v>0</v>
      </c>
      <c r="BI352" s="105">
        <f t="shared" ref="BI352:BI357" si="13">IF(N352="nulová",J352,0)</f>
        <v>0</v>
      </c>
      <c r="BJ352" s="18" t="s">
        <v>88</v>
      </c>
      <c r="BK352" s="105">
        <f t="shared" ref="BK352:BK357" si="14">ROUND(I352*H352,2)</f>
        <v>0</v>
      </c>
      <c r="BL352" s="18" t="s">
        <v>278</v>
      </c>
      <c r="BM352" s="183" t="s">
        <v>1612</v>
      </c>
    </row>
    <row r="353" spans="1:65" s="2" customFormat="1" ht="33" customHeight="1" x14ac:dyDescent="0.15">
      <c r="A353" s="35"/>
      <c r="B353" s="141"/>
      <c r="C353" s="224" t="s">
        <v>1264</v>
      </c>
      <c r="D353" s="224" t="s">
        <v>1138</v>
      </c>
      <c r="E353" s="226" t="s">
        <v>5868</v>
      </c>
      <c r="F353" s="227" t="s">
        <v>5869</v>
      </c>
      <c r="G353" s="228" t="s">
        <v>302</v>
      </c>
      <c r="H353" s="229">
        <v>3</v>
      </c>
      <c r="I353" s="230"/>
      <c r="J353" s="229">
        <f t="shared" si="5"/>
        <v>0</v>
      </c>
      <c r="K353" s="231"/>
      <c r="L353" s="232"/>
      <c r="M353" s="233" t="s">
        <v>1</v>
      </c>
      <c r="N353" s="234" t="s">
        <v>41</v>
      </c>
      <c r="O353" s="61"/>
      <c r="P353" s="181">
        <f t="shared" si="6"/>
        <v>0</v>
      </c>
      <c r="Q353" s="181">
        <v>0</v>
      </c>
      <c r="R353" s="181">
        <f t="shared" si="7"/>
        <v>0</v>
      </c>
      <c r="S353" s="181">
        <v>0</v>
      </c>
      <c r="T353" s="182">
        <f t="shared" si="8"/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3" t="s">
        <v>316</v>
      </c>
      <c r="AT353" s="183" t="s">
        <v>1138</v>
      </c>
      <c r="AU353" s="183" t="s">
        <v>88</v>
      </c>
      <c r="AY353" s="18" t="s">
        <v>271</v>
      </c>
      <c r="BE353" s="105">
        <f t="shared" si="9"/>
        <v>0</v>
      </c>
      <c r="BF353" s="105">
        <f t="shared" si="10"/>
        <v>0</v>
      </c>
      <c r="BG353" s="105">
        <f t="shared" si="11"/>
        <v>0</v>
      </c>
      <c r="BH353" s="105">
        <f t="shared" si="12"/>
        <v>0</v>
      </c>
      <c r="BI353" s="105">
        <f t="shared" si="13"/>
        <v>0</v>
      </c>
      <c r="BJ353" s="18" t="s">
        <v>88</v>
      </c>
      <c r="BK353" s="105">
        <f t="shared" si="14"/>
        <v>0</v>
      </c>
      <c r="BL353" s="18" t="s">
        <v>278</v>
      </c>
      <c r="BM353" s="183" t="s">
        <v>1621</v>
      </c>
    </row>
    <row r="354" spans="1:65" s="2" customFormat="1" ht="33" customHeight="1" x14ac:dyDescent="0.15">
      <c r="A354" s="35"/>
      <c r="B354" s="141"/>
      <c r="C354" s="224" t="s">
        <v>1276</v>
      </c>
      <c r="D354" s="224" t="s">
        <v>1138</v>
      </c>
      <c r="E354" s="226" t="s">
        <v>5870</v>
      </c>
      <c r="F354" s="227" t="s">
        <v>5871</v>
      </c>
      <c r="G354" s="228" t="s">
        <v>302</v>
      </c>
      <c r="H354" s="229">
        <v>2</v>
      </c>
      <c r="I354" s="230"/>
      <c r="J354" s="229">
        <f t="shared" si="5"/>
        <v>0</v>
      </c>
      <c r="K354" s="231"/>
      <c r="L354" s="232"/>
      <c r="M354" s="233" t="s">
        <v>1</v>
      </c>
      <c r="N354" s="234" t="s">
        <v>41</v>
      </c>
      <c r="O354" s="61"/>
      <c r="P354" s="181">
        <f t="shared" si="6"/>
        <v>0</v>
      </c>
      <c r="Q354" s="181">
        <v>0</v>
      </c>
      <c r="R354" s="181">
        <f t="shared" si="7"/>
        <v>0</v>
      </c>
      <c r="S354" s="181">
        <v>0</v>
      </c>
      <c r="T354" s="182">
        <f t="shared" si="8"/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3" t="s">
        <v>316</v>
      </c>
      <c r="AT354" s="183" t="s">
        <v>1138</v>
      </c>
      <c r="AU354" s="183" t="s">
        <v>88</v>
      </c>
      <c r="AY354" s="18" t="s">
        <v>271</v>
      </c>
      <c r="BE354" s="105">
        <f t="shared" si="9"/>
        <v>0</v>
      </c>
      <c r="BF354" s="105">
        <f t="shared" si="10"/>
        <v>0</v>
      </c>
      <c r="BG354" s="105">
        <f t="shared" si="11"/>
        <v>0</v>
      </c>
      <c r="BH354" s="105">
        <f t="shared" si="12"/>
        <v>0</v>
      </c>
      <c r="BI354" s="105">
        <f t="shared" si="13"/>
        <v>0</v>
      </c>
      <c r="BJ354" s="18" t="s">
        <v>88</v>
      </c>
      <c r="BK354" s="105">
        <f t="shared" si="14"/>
        <v>0</v>
      </c>
      <c r="BL354" s="18" t="s">
        <v>278</v>
      </c>
      <c r="BM354" s="183" t="s">
        <v>1632</v>
      </c>
    </row>
    <row r="355" spans="1:65" s="2" customFormat="1" ht="44.25" customHeight="1" x14ac:dyDescent="0.15">
      <c r="A355" s="35"/>
      <c r="B355" s="141"/>
      <c r="C355" s="224" t="s">
        <v>1281</v>
      </c>
      <c r="D355" s="224" t="s">
        <v>1138</v>
      </c>
      <c r="E355" s="226" t="s">
        <v>5872</v>
      </c>
      <c r="F355" s="227" t="s">
        <v>5873</v>
      </c>
      <c r="G355" s="228" t="s">
        <v>302</v>
      </c>
      <c r="H355" s="229">
        <v>1</v>
      </c>
      <c r="I355" s="230"/>
      <c r="J355" s="229">
        <f t="shared" si="5"/>
        <v>0</v>
      </c>
      <c r="K355" s="231"/>
      <c r="L355" s="232"/>
      <c r="M355" s="233" t="s">
        <v>1</v>
      </c>
      <c r="N355" s="234" t="s">
        <v>41</v>
      </c>
      <c r="O355" s="61"/>
      <c r="P355" s="181">
        <f t="shared" si="6"/>
        <v>0</v>
      </c>
      <c r="Q355" s="181">
        <v>0</v>
      </c>
      <c r="R355" s="181">
        <f t="shared" si="7"/>
        <v>0</v>
      </c>
      <c r="S355" s="181">
        <v>0</v>
      </c>
      <c r="T355" s="182">
        <f t="shared" si="8"/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3" t="s">
        <v>316</v>
      </c>
      <c r="AT355" s="183" t="s">
        <v>1138</v>
      </c>
      <c r="AU355" s="183" t="s">
        <v>88</v>
      </c>
      <c r="AY355" s="18" t="s">
        <v>271</v>
      </c>
      <c r="BE355" s="105">
        <f t="shared" si="9"/>
        <v>0</v>
      </c>
      <c r="BF355" s="105">
        <f t="shared" si="10"/>
        <v>0</v>
      </c>
      <c r="BG355" s="105">
        <f t="shared" si="11"/>
        <v>0</v>
      </c>
      <c r="BH355" s="105">
        <f t="shared" si="12"/>
        <v>0</v>
      </c>
      <c r="BI355" s="105">
        <f t="shared" si="13"/>
        <v>0</v>
      </c>
      <c r="BJ355" s="18" t="s">
        <v>88</v>
      </c>
      <c r="BK355" s="105">
        <f t="shared" si="14"/>
        <v>0</v>
      </c>
      <c r="BL355" s="18" t="s">
        <v>278</v>
      </c>
      <c r="BM355" s="183" t="s">
        <v>1643</v>
      </c>
    </row>
    <row r="356" spans="1:65" s="2" customFormat="1" ht="55.5" customHeight="1" x14ac:dyDescent="0.15">
      <c r="A356" s="35"/>
      <c r="B356" s="141"/>
      <c r="C356" s="224" t="s">
        <v>1285</v>
      </c>
      <c r="D356" s="224" t="s">
        <v>1138</v>
      </c>
      <c r="E356" s="226" t="s">
        <v>5874</v>
      </c>
      <c r="F356" s="227" t="s">
        <v>5875</v>
      </c>
      <c r="G356" s="228" t="s">
        <v>302</v>
      </c>
      <c r="H356" s="229">
        <v>2</v>
      </c>
      <c r="I356" s="230"/>
      <c r="J356" s="229">
        <f t="shared" si="5"/>
        <v>0</v>
      </c>
      <c r="K356" s="231"/>
      <c r="L356" s="232"/>
      <c r="M356" s="233" t="s">
        <v>1</v>
      </c>
      <c r="N356" s="234" t="s">
        <v>41</v>
      </c>
      <c r="O356" s="61"/>
      <c r="P356" s="181">
        <f t="shared" si="6"/>
        <v>0</v>
      </c>
      <c r="Q356" s="181">
        <v>0</v>
      </c>
      <c r="R356" s="181">
        <f t="shared" si="7"/>
        <v>0</v>
      </c>
      <c r="S356" s="181">
        <v>0</v>
      </c>
      <c r="T356" s="182">
        <f t="shared" si="8"/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3" t="s">
        <v>316</v>
      </c>
      <c r="AT356" s="183" t="s">
        <v>1138</v>
      </c>
      <c r="AU356" s="183" t="s">
        <v>88</v>
      </c>
      <c r="AY356" s="18" t="s">
        <v>271</v>
      </c>
      <c r="BE356" s="105">
        <f t="shared" si="9"/>
        <v>0</v>
      </c>
      <c r="BF356" s="105">
        <f t="shared" si="10"/>
        <v>0</v>
      </c>
      <c r="BG356" s="105">
        <f t="shared" si="11"/>
        <v>0</v>
      </c>
      <c r="BH356" s="105">
        <f t="shared" si="12"/>
        <v>0</v>
      </c>
      <c r="BI356" s="105">
        <f t="shared" si="13"/>
        <v>0</v>
      </c>
      <c r="BJ356" s="18" t="s">
        <v>88</v>
      </c>
      <c r="BK356" s="105">
        <f t="shared" si="14"/>
        <v>0</v>
      </c>
      <c r="BL356" s="18" t="s">
        <v>278</v>
      </c>
      <c r="BM356" s="183" t="s">
        <v>1652</v>
      </c>
    </row>
    <row r="357" spans="1:65" s="2" customFormat="1" ht="21.75" customHeight="1" x14ac:dyDescent="0.15">
      <c r="A357" s="35"/>
      <c r="B357" s="141"/>
      <c r="C357" s="172" t="s">
        <v>1292</v>
      </c>
      <c r="D357" s="172" t="s">
        <v>274</v>
      </c>
      <c r="E357" s="173" t="s">
        <v>5876</v>
      </c>
      <c r="F357" s="174" t="s">
        <v>5877</v>
      </c>
      <c r="G357" s="175" t="s">
        <v>302</v>
      </c>
      <c r="H357" s="176">
        <v>8</v>
      </c>
      <c r="I357" s="177"/>
      <c r="J357" s="176">
        <f t="shared" si="5"/>
        <v>0</v>
      </c>
      <c r="K357" s="178"/>
      <c r="L357" s="36"/>
      <c r="M357" s="179" t="s">
        <v>1</v>
      </c>
      <c r="N357" s="180" t="s">
        <v>41</v>
      </c>
      <c r="O357" s="61"/>
      <c r="P357" s="181">
        <f t="shared" si="6"/>
        <v>0</v>
      </c>
      <c r="Q357" s="181">
        <v>0</v>
      </c>
      <c r="R357" s="181">
        <f t="shared" si="7"/>
        <v>0</v>
      </c>
      <c r="S357" s="181">
        <v>0</v>
      </c>
      <c r="T357" s="182">
        <f t="shared" si="8"/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3" t="s">
        <v>278</v>
      </c>
      <c r="AT357" s="183" t="s">
        <v>274</v>
      </c>
      <c r="AU357" s="183" t="s">
        <v>88</v>
      </c>
      <c r="AY357" s="18" t="s">
        <v>271</v>
      </c>
      <c r="BE357" s="105">
        <f t="shared" si="9"/>
        <v>0</v>
      </c>
      <c r="BF357" s="105">
        <f t="shared" si="10"/>
        <v>0</v>
      </c>
      <c r="BG357" s="105">
        <f t="shared" si="11"/>
        <v>0</v>
      </c>
      <c r="BH357" s="105">
        <f t="shared" si="12"/>
        <v>0</v>
      </c>
      <c r="BI357" s="105">
        <f t="shared" si="13"/>
        <v>0</v>
      </c>
      <c r="BJ357" s="18" t="s">
        <v>88</v>
      </c>
      <c r="BK357" s="105">
        <f t="shared" si="14"/>
        <v>0</v>
      </c>
      <c r="BL357" s="18" t="s">
        <v>278</v>
      </c>
      <c r="BM357" s="183" t="s">
        <v>1662</v>
      </c>
    </row>
    <row r="358" spans="1:65" s="13" customFormat="1" x14ac:dyDescent="0.1">
      <c r="B358" s="184"/>
      <c r="D358" s="185" t="s">
        <v>280</v>
      </c>
      <c r="E358" s="186" t="s">
        <v>1</v>
      </c>
      <c r="F358" s="187" t="s">
        <v>5861</v>
      </c>
      <c r="H358" s="188">
        <v>1</v>
      </c>
      <c r="I358" s="189"/>
      <c r="L358" s="184"/>
      <c r="M358" s="190"/>
      <c r="N358" s="191"/>
      <c r="O358" s="191"/>
      <c r="P358" s="191"/>
      <c r="Q358" s="191"/>
      <c r="R358" s="191"/>
      <c r="S358" s="191"/>
      <c r="T358" s="192"/>
      <c r="AT358" s="186" t="s">
        <v>280</v>
      </c>
      <c r="AU358" s="186" t="s">
        <v>88</v>
      </c>
      <c r="AV358" s="13" t="s">
        <v>88</v>
      </c>
      <c r="AW358" s="13" t="s">
        <v>29</v>
      </c>
      <c r="AX358" s="13" t="s">
        <v>75</v>
      </c>
      <c r="AY358" s="186" t="s">
        <v>271</v>
      </c>
    </row>
    <row r="359" spans="1:65" s="13" customFormat="1" x14ac:dyDescent="0.1">
      <c r="B359" s="184"/>
      <c r="D359" s="185" t="s">
        <v>280</v>
      </c>
      <c r="E359" s="186" t="s">
        <v>1</v>
      </c>
      <c r="F359" s="187" t="s">
        <v>5878</v>
      </c>
      <c r="H359" s="188">
        <v>2</v>
      </c>
      <c r="I359" s="189"/>
      <c r="L359" s="184"/>
      <c r="M359" s="190"/>
      <c r="N359" s="191"/>
      <c r="O359" s="191"/>
      <c r="P359" s="191"/>
      <c r="Q359" s="191"/>
      <c r="R359" s="191"/>
      <c r="S359" s="191"/>
      <c r="T359" s="192"/>
      <c r="AT359" s="186" t="s">
        <v>280</v>
      </c>
      <c r="AU359" s="186" t="s">
        <v>88</v>
      </c>
      <c r="AV359" s="13" t="s">
        <v>88</v>
      </c>
      <c r="AW359" s="13" t="s">
        <v>29</v>
      </c>
      <c r="AX359" s="13" t="s">
        <v>75</v>
      </c>
      <c r="AY359" s="186" t="s">
        <v>271</v>
      </c>
    </row>
    <row r="360" spans="1:65" s="13" customFormat="1" x14ac:dyDescent="0.1">
      <c r="B360" s="184"/>
      <c r="D360" s="185" t="s">
        <v>280</v>
      </c>
      <c r="E360" s="186" t="s">
        <v>1</v>
      </c>
      <c r="F360" s="187" t="s">
        <v>5863</v>
      </c>
      <c r="H360" s="188">
        <v>3</v>
      </c>
      <c r="I360" s="189"/>
      <c r="L360" s="184"/>
      <c r="M360" s="190"/>
      <c r="N360" s="191"/>
      <c r="O360" s="191"/>
      <c r="P360" s="191"/>
      <c r="Q360" s="191"/>
      <c r="R360" s="191"/>
      <c r="S360" s="191"/>
      <c r="T360" s="192"/>
      <c r="AT360" s="186" t="s">
        <v>280</v>
      </c>
      <c r="AU360" s="186" t="s">
        <v>88</v>
      </c>
      <c r="AV360" s="13" t="s">
        <v>88</v>
      </c>
      <c r="AW360" s="13" t="s">
        <v>29</v>
      </c>
      <c r="AX360" s="13" t="s">
        <v>75</v>
      </c>
      <c r="AY360" s="186" t="s">
        <v>271</v>
      </c>
    </row>
    <row r="361" spans="1:65" s="13" customFormat="1" x14ac:dyDescent="0.1">
      <c r="B361" s="184"/>
      <c r="D361" s="185" t="s">
        <v>280</v>
      </c>
      <c r="E361" s="186" t="s">
        <v>1</v>
      </c>
      <c r="F361" s="187" t="s">
        <v>5864</v>
      </c>
      <c r="H361" s="188">
        <v>2</v>
      </c>
      <c r="I361" s="189"/>
      <c r="L361" s="184"/>
      <c r="M361" s="190"/>
      <c r="N361" s="191"/>
      <c r="O361" s="191"/>
      <c r="P361" s="191"/>
      <c r="Q361" s="191"/>
      <c r="R361" s="191"/>
      <c r="S361" s="191"/>
      <c r="T361" s="192"/>
      <c r="AT361" s="186" t="s">
        <v>280</v>
      </c>
      <c r="AU361" s="186" t="s">
        <v>88</v>
      </c>
      <c r="AV361" s="13" t="s">
        <v>88</v>
      </c>
      <c r="AW361" s="13" t="s">
        <v>29</v>
      </c>
      <c r="AX361" s="13" t="s">
        <v>75</v>
      </c>
      <c r="AY361" s="186" t="s">
        <v>271</v>
      </c>
    </row>
    <row r="362" spans="1:65" s="14" customFormat="1" x14ac:dyDescent="0.1">
      <c r="B362" s="193"/>
      <c r="D362" s="185" t="s">
        <v>280</v>
      </c>
      <c r="E362" s="194" t="s">
        <v>1</v>
      </c>
      <c r="F362" s="195" t="s">
        <v>282</v>
      </c>
      <c r="H362" s="196">
        <v>8</v>
      </c>
      <c r="I362" s="197"/>
      <c r="L362" s="193"/>
      <c r="M362" s="198"/>
      <c r="N362" s="199"/>
      <c r="O362" s="199"/>
      <c r="P362" s="199"/>
      <c r="Q362" s="199"/>
      <c r="R362" s="199"/>
      <c r="S362" s="199"/>
      <c r="T362" s="200"/>
      <c r="AT362" s="194" t="s">
        <v>280</v>
      </c>
      <c r="AU362" s="194" t="s">
        <v>88</v>
      </c>
      <c r="AV362" s="14" t="s">
        <v>278</v>
      </c>
      <c r="AW362" s="14" t="s">
        <v>29</v>
      </c>
      <c r="AX362" s="14" t="s">
        <v>82</v>
      </c>
      <c r="AY362" s="194" t="s">
        <v>271</v>
      </c>
    </row>
    <row r="363" spans="1:65" s="2" customFormat="1" ht="16.5" customHeight="1" x14ac:dyDescent="0.15">
      <c r="A363" s="35"/>
      <c r="B363" s="141"/>
      <c r="C363" s="224" t="s">
        <v>1296</v>
      </c>
      <c r="D363" s="224" t="s">
        <v>1138</v>
      </c>
      <c r="E363" s="226" t="s">
        <v>5879</v>
      </c>
      <c r="F363" s="227" t="s">
        <v>5880</v>
      </c>
      <c r="G363" s="228" t="s">
        <v>302</v>
      </c>
      <c r="H363" s="229">
        <v>8</v>
      </c>
      <c r="I363" s="230"/>
      <c r="J363" s="229">
        <f>ROUND(I363*H363,2)</f>
        <v>0</v>
      </c>
      <c r="K363" s="231"/>
      <c r="L363" s="232"/>
      <c r="M363" s="233" t="s">
        <v>1</v>
      </c>
      <c r="N363" s="234" t="s">
        <v>41</v>
      </c>
      <c r="O363" s="61"/>
      <c r="P363" s="181">
        <f>O363*H363</f>
        <v>0</v>
      </c>
      <c r="Q363" s="181">
        <v>0</v>
      </c>
      <c r="R363" s="181">
        <f>Q363*H363</f>
        <v>0</v>
      </c>
      <c r="S363" s="181">
        <v>0</v>
      </c>
      <c r="T363" s="182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3" t="s">
        <v>316</v>
      </c>
      <c r="AT363" s="183" t="s">
        <v>1138</v>
      </c>
      <c r="AU363" s="183" t="s">
        <v>88</v>
      </c>
      <c r="AY363" s="18" t="s">
        <v>271</v>
      </c>
      <c r="BE363" s="105">
        <f>IF(N363="základná",J363,0)</f>
        <v>0</v>
      </c>
      <c r="BF363" s="105">
        <f>IF(N363="znížená",J363,0)</f>
        <v>0</v>
      </c>
      <c r="BG363" s="105">
        <f>IF(N363="zákl. prenesená",J363,0)</f>
        <v>0</v>
      </c>
      <c r="BH363" s="105">
        <f>IF(N363="zníž. prenesená",J363,0)</f>
        <v>0</v>
      </c>
      <c r="BI363" s="105">
        <f>IF(N363="nulová",J363,0)</f>
        <v>0</v>
      </c>
      <c r="BJ363" s="18" t="s">
        <v>88</v>
      </c>
      <c r="BK363" s="105">
        <f>ROUND(I363*H363,2)</f>
        <v>0</v>
      </c>
      <c r="BL363" s="18" t="s">
        <v>278</v>
      </c>
      <c r="BM363" s="183" t="s">
        <v>1670</v>
      </c>
    </row>
    <row r="364" spans="1:65" s="2" customFormat="1" ht="33" customHeight="1" x14ac:dyDescent="0.15">
      <c r="A364" s="35"/>
      <c r="B364" s="141"/>
      <c r="C364" s="172" t="s">
        <v>1300</v>
      </c>
      <c r="D364" s="172" t="s">
        <v>274</v>
      </c>
      <c r="E364" s="173" t="s">
        <v>5881</v>
      </c>
      <c r="F364" s="174" t="s">
        <v>5882</v>
      </c>
      <c r="G364" s="175" t="s">
        <v>319</v>
      </c>
      <c r="H364" s="176">
        <v>220.2</v>
      </c>
      <c r="I364" s="177"/>
      <c r="J364" s="176">
        <f>ROUND(I364*H364,2)</f>
        <v>0</v>
      </c>
      <c r="K364" s="178"/>
      <c r="L364" s="36"/>
      <c r="M364" s="179" t="s">
        <v>1</v>
      </c>
      <c r="N364" s="180" t="s">
        <v>41</v>
      </c>
      <c r="O364" s="61"/>
      <c r="P364" s="181">
        <f>O364*H364</f>
        <v>0</v>
      </c>
      <c r="Q364" s="181">
        <v>0</v>
      </c>
      <c r="R364" s="181">
        <f>Q364*H364</f>
        <v>0</v>
      </c>
      <c r="S364" s="181">
        <v>0</v>
      </c>
      <c r="T364" s="182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3" t="s">
        <v>278</v>
      </c>
      <c r="AT364" s="183" t="s">
        <v>274</v>
      </c>
      <c r="AU364" s="183" t="s">
        <v>88</v>
      </c>
      <c r="AY364" s="18" t="s">
        <v>271</v>
      </c>
      <c r="BE364" s="105">
        <f>IF(N364="základná",J364,0)</f>
        <v>0</v>
      </c>
      <c r="BF364" s="105">
        <f>IF(N364="znížená",J364,0)</f>
        <v>0</v>
      </c>
      <c r="BG364" s="105">
        <f>IF(N364="zákl. prenesená",J364,0)</f>
        <v>0</v>
      </c>
      <c r="BH364" s="105">
        <f>IF(N364="zníž. prenesená",J364,0)</f>
        <v>0</v>
      </c>
      <c r="BI364" s="105">
        <f>IF(N364="nulová",J364,0)</f>
        <v>0</v>
      </c>
      <c r="BJ364" s="18" t="s">
        <v>88</v>
      </c>
      <c r="BK364" s="105">
        <f>ROUND(I364*H364,2)</f>
        <v>0</v>
      </c>
      <c r="BL364" s="18" t="s">
        <v>278</v>
      </c>
      <c r="BM364" s="183" t="s">
        <v>1697</v>
      </c>
    </row>
    <row r="365" spans="1:65" s="13" customFormat="1" x14ac:dyDescent="0.1">
      <c r="B365" s="184"/>
      <c r="D365" s="185" t="s">
        <v>280</v>
      </c>
      <c r="E365" s="186" t="s">
        <v>1</v>
      </c>
      <c r="F365" s="187" t="s">
        <v>5883</v>
      </c>
      <c r="H365" s="188">
        <v>175.5</v>
      </c>
      <c r="I365" s="189"/>
      <c r="L365" s="184"/>
      <c r="M365" s="190"/>
      <c r="N365" s="191"/>
      <c r="O365" s="191"/>
      <c r="P365" s="191"/>
      <c r="Q365" s="191"/>
      <c r="R365" s="191"/>
      <c r="S365" s="191"/>
      <c r="T365" s="192"/>
      <c r="AT365" s="186" t="s">
        <v>280</v>
      </c>
      <c r="AU365" s="186" t="s">
        <v>88</v>
      </c>
      <c r="AV365" s="13" t="s">
        <v>88</v>
      </c>
      <c r="AW365" s="13" t="s">
        <v>29</v>
      </c>
      <c r="AX365" s="13" t="s">
        <v>75</v>
      </c>
      <c r="AY365" s="186" t="s">
        <v>271</v>
      </c>
    </row>
    <row r="366" spans="1:65" s="13" customFormat="1" x14ac:dyDescent="0.1">
      <c r="B366" s="184"/>
      <c r="D366" s="185" t="s">
        <v>280</v>
      </c>
      <c r="E366" s="186" t="s">
        <v>1</v>
      </c>
      <c r="F366" s="187" t="s">
        <v>5884</v>
      </c>
      <c r="H366" s="188">
        <v>23.5</v>
      </c>
      <c r="I366" s="189"/>
      <c r="L366" s="184"/>
      <c r="M366" s="190"/>
      <c r="N366" s="191"/>
      <c r="O366" s="191"/>
      <c r="P366" s="191"/>
      <c r="Q366" s="191"/>
      <c r="R366" s="191"/>
      <c r="S366" s="191"/>
      <c r="T366" s="192"/>
      <c r="AT366" s="186" t="s">
        <v>280</v>
      </c>
      <c r="AU366" s="186" t="s">
        <v>88</v>
      </c>
      <c r="AV366" s="13" t="s">
        <v>88</v>
      </c>
      <c r="AW366" s="13" t="s">
        <v>29</v>
      </c>
      <c r="AX366" s="13" t="s">
        <v>75</v>
      </c>
      <c r="AY366" s="186" t="s">
        <v>271</v>
      </c>
    </row>
    <row r="367" spans="1:65" s="13" customFormat="1" x14ac:dyDescent="0.1">
      <c r="B367" s="184"/>
      <c r="D367" s="185" t="s">
        <v>280</v>
      </c>
      <c r="E367" s="186" t="s">
        <v>1</v>
      </c>
      <c r="F367" s="187" t="s">
        <v>5885</v>
      </c>
      <c r="H367" s="188">
        <v>21.2</v>
      </c>
      <c r="I367" s="189"/>
      <c r="L367" s="184"/>
      <c r="M367" s="190"/>
      <c r="N367" s="191"/>
      <c r="O367" s="191"/>
      <c r="P367" s="191"/>
      <c r="Q367" s="191"/>
      <c r="R367" s="191"/>
      <c r="S367" s="191"/>
      <c r="T367" s="192"/>
      <c r="AT367" s="186" t="s">
        <v>280</v>
      </c>
      <c r="AU367" s="186" t="s">
        <v>88</v>
      </c>
      <c r="AV367" s="13" t="s">
        <v>88</v>
      </c>
      <c r="AW367" s="13" t="s">
        <v>29</v>
      </c>
      <c r="AX367" s="13" t="s">
        <v>75</v>
      </c>
      <c r="AY367" s="186" t="s">
        <v>271</v>
      </c>
    </row>
    <row r="368" spans="1:65" s="14" customFormat="1" x14ac:dyDescent="0.1">
      <c r="B368" s="193"/>
      <c r="D368" s="185" t="s">
        <v>280</v>
      </c>
      <c r="E368" s="194" t="s">
        <v>1</v>
      </c>
      <c r="F368" s="195" t="s">
        <v>282</v>
      </c>
      <c r="H368" s="196">
        <v>220.2</v>
      </c>
      <c r="I368" s="197"/>
      <c r="L368" s="193"/>
      <c r="M368" s="198"/>
      <c r="N368" s="199"/>
      <c r="O368" s="199"/>
      <c r="P368" s="199"/>
      <c r="Q368" s="199"/>
      <c r="R368" s="199"/>
      <c r="S368" s="199"/>
      <c r="T368" s="200"/>
      <c r="AT368" s="194" t="s">
        <v>280</v>
      </c>
      <c r="AU368" s="194" t="s">
        <v>88</v>
      </c>
      <c r="AV368" s="14" t="s">
        <v>278</v>
      </c>
      <c r="AW368" s="14" t="s">
        <v>29</v>
      </c>
      <c r="AX368" s="14" t="s">
        <v>82</v>
      </c>
      <c r="AY368" s="194" t="s">
        <v>271</v>
      </c>
    </row>
    <row r="369" spans="1:65" s="2" customFormat="1" ht="33" customHeight="1" x14ac:dyDescent="0.15">
      <c r="A369" s="35"/>
      <c r="B369" s="141"/>
      <c r="C369" s="172" t="s">
        <v>1302</v>
      </c>
      <c r="D369" s="172" t="s">
        <v>274</v>
      </c>
      <c r="E369" s="173" t="s">
        <v>5886</v>
      </c>
      <c r="F369" s="174" t="s">
        <v>5887</v>
      </c>
      <c r="G369" s="175" t="s">
        <v>319</v>
      </c>
      <c r="H369" s="176">
        <v>98</v>
      </c>
      <c r="I369" s="177"/>
      <c r="J369" s="176">
        <f>ROUND(I369*H369,2)</f>
        <v>0</v>
      </c>
      <c r="K369" s="178"/>
      <c r="L369" s="36"/>
      <c r="M369" s="179" t="s">
        <v>1</v>
      </c>
      <c r="N369" s="180" t="s">
        <v>41</v>
      </c>
      <c r="O369" s="61"/>
      <c r="P369" s="181">
        <f>O369*H369</f>
        <v>0</v>
      </c>
      <c r="Q369" s="181">
        <v>0</v>
      </c>
      <c r="R369" s="181">
        <f>Q369*H369</f>
        <v>0</v>
      </c>
      <c r="S369" s="181">
        <v>0</v>
      </c>
      <c r="T369" s="182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3" t="s">
        <v>278</v>
      </c>
      <c r="AT369" s="183" t="s">
        <v>274</v>
      </c>
      <c r="AU369" s="183" t="s">
        <v>88</v>
      </c>
      <c r="AY369" s="18" t="s">
        <v>271</v>
      </c>
      <c r="BE369" s="105">
        <f>IF(N369="základná",J369,0)</f>
        <v>0</v>
      </c>
      <c r="BF369" s="105">
        <f>IF(N369="znížená",J369,0)</f>
        <v>0</v>
      </c>
      <c r="BG369" s="105">
        <f>IF(N369="zákl. prenesená",J369,0)</f>
        <v>0</v>
      </c>
      <c r="BH369" s="105">
        <f>IF(N369="zníž. prenesená",J369,0)</f>
        <v>0</v>
      </c>
      <c r="BI369" s="105">
        <f>IF(N369="nulová",J369,0)</f>
        <v>0</v>
      </c>
      <c r="BJ369" s="18" t="s">
        <v>88</v>
      </c>
      <c r="BK369" s="105">
        <f>ROUND(I369*H369,2)</f>
        <v>0</v>
      </c>
      <c r="BL369" s="18" t="s">
        <v>278</v>
      </c>
      <c r="BM369" s="183" t="s">
        <v>1712</v>
      </c>
    </row>
    <row r="370" spans="1:65" s="13" customFormat="1" x14ac:dyDescent="0.1">
      <c r="B370" s="184"/>
      <c r="D370" s="185" t="s">
        <v>280</v>
      </c>
      <c r="E370" s="186" t="s">
        <v>1</v>
      </c>
      <c r="F370" s="187" t="s">
        <v>5888</v>
      </c>
      <c r="H370" s="188">
        <v>98</v>
      </c>
      <c r="I370" s="189"/>
      <c r="L370" s="184"/>
      <c r="M370" s="190"/>
      <c r="N370" s="191"/>
      <c r="O370" s="191"/>
      <c r="P370" s="191"/>
      <c r="Q370" s="191"/>
      <c r="R370" s="191"/>
      <c r="S370" s="191"/>
      <c r="T370" s="192"/>
      <c r="AT370" s="186" t="s">
        <v>280</v>
      </c>
      <c r="AU370" s="186" t="s">
        <v>88</v>
      </c>
      <c r="AV370" s="13" t="s">
        <v>88</v>
      </c>
      <c r="AW370" s="13" t="s">
        <v>29</v>
      </c>
      <c r="AX370" s="13" t="s">
        <v>75</v>
      </c>
      <c r="AY370" s="186" t="s">
        <v>271</v>
      </c>
    </row>
    <row r="371" spans="1:65" s="14" customFormat="1" x14ac:dyDescent="0.1">
      <c r="B371" s="193"/>
      <c r="D371" s="185" t="s">
        <v>280</v>
      </c>
      <c r="E371" s="194" t="s">
        <v>1</v>
      </c>
      <c r="F371" s="195" t="s">
        <v>282</v>
      </c>
      <c r="H371" s="196">
        <v>98</v>
      </c>
      <c r="I371" s="197"/>
      <c r="L371" s="193"/>
      <c r="M371" s="198"/>
      <c r="N371" s="199"/>
      <c r="O371" s="199"/>
      <c r="P371" s="199"/>
      <c r="Q371" s="199"/>
      <c r="R371" s="199"/>
      <c r="S371" s="199"/>
      <c r="T371" s="200"/>
      <c r="AT371" s="194" t="s">
        <v>280</v>
      </c>
      <c r="AU371" s="194" t="s">
        <v>88</v>
      </c>
      <c r="AV371" s="14" t="s">
        <v>278</v>
      </c>
      <c r="AW371" s="14" t="s">
        <v>29</v>
      </c>
      <c r="AX371" s="14" t="s">
        <v>82</v>
      </c>
      <c r="AY371" s="194" t="s">
        <v>271</v>
      </c>
    </row>
    <row r="372" spans="1:65" s="2" customFormat="1" ht="33" customHeight="1" x14ac:dyDescent="0.15">
      <c r="A372" s="35"/>
      <c r="B372" s="141"/>
      <c r="C372" s="172" t="s">
        <v>1307</v>
      </c>
      <c r="D372" s="172" t="s">
        <v>274</v>
      </c>
      <c r="E372" s="173" t="s">
        <v>5889</v>
      </c>
      <c r="F372" s="174" t="s">
        <v>5890</v>
      </c>
      <c r="G372" s="175" t="s">
        <v>319</v>
      </c>
      <c r="H372" s="176">
        <v>183.86</v>
      </c>
      <c r="I372" s="177"/>
      <c r="J372" s="176">
        <f>ROUND(I372*H372,2)</f>
        <v>0</v>
      </c>
      <c r="K372" s="178"/>
      <c r="L372" s="36"/>
      <c r="M372" s="179" t="s">
        <v>1</v>
      </c>
      <c r="N372" s="180" t="s">
        <v>41</v>
      </c>
      <c r="O372" s="61"/>
      <c r="P372" s="181">
        <f>O372*H372</f>
        <v>0</v>
      </c>
      <c r="Q372" s="181">
        <v>0</v>
      </c>
      <c r="R372" s="181">
        <f>Q372*H372</f>
        <v>0</v>
      </c>
      <c r="S372" s="181">
        <v>0</v>
      </c>
      <c r="T372" s="182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3" t="s">
        <v>278</v>
      </c>
      <c r="AT372" s="183" t="s">
        <v>274</v>
      </c>
      <c r="AU372" s="183" t="s">
        <v>88</v>
      </c>
      <c r="AY372" s="18" t="s">
        <v>271</v>
      </c>
      <c r="BE372" s="105">
        <f>IF(N372="základná",J372,0)</f>
        <v>0</v>
      </c>
      <c r="BF372" s="105">
        <f>IF(N372="znížená",J372,0)</f>
        <v>0</v>
      </c>
      <c r="BG372" s="105">
        <f>IF(N372="zákl. prenesená",J372,0)</f>
        <v>0</v>
      </c>
      <c r="BH372" s="105">
        <f>IF(N372="zníž. prenesená",J372,0)</f>
        <v>0</v>
      </c>
      <c r="BI372" s="105">
        <f>IF(N372="nulová",J372,0)</f>
        <v>0</v>
      </c>
      <c r="BJ372" s="18" t="s">
        <v>88</v>
      </c>
      <c r="BK372" s="105">
        <f>ROUND(I372*H372,2)</f>
        <v>0</v>
      </c>
      <c r="BL372" s="18" t="s">
        <v>278</v>
      </c>
      <c r="BM372" s="183" t="s">
        <v>1722</v>
      </c>
    </row>
    <row r="373" spans="1:65" s="13" customFormat="1" x14ac:dyDescent="0.1">
      <c r="B373" s="184"/>
      <c r="D373" s="185" t="s">
        <v>280</v>
      </c>
      <c r="E373" s="186" t="s">
        <v>1</v>
      </c>
      <c r="F373" s="187" t="s">
        <v>5891</v>
      </c>
      <c r="H373" s="188">
        <v>183.86</v>
      </c>
      <c r="I373" s="189"/>
      <c r="L373" s="184"/>
      <c r="M373" s="190"/>
      <c r="N373" s="191"/>
      <c r="O373" s="191"/>
      <c r="P373" s="191"/>
      <c r="Q373" s="191"/>
      <c r="R373" s="191"/>
      <c r="S373" s="191"/>
      <c r="T373" s="192"/>
      <c r="AT373" s="186" t="s">
        <v>280</v>
      </c>
      <c r="AU373" s="186" t="s">
        <v>88</v>
      </c>
      <c r="AV373" s="13" t="s">
        <v>88</v>
      </c>
      <c r="AW373" s="13" t="s">
        <v>29</v>
      </c>
      <c r="AX373" s="13" t="s">
        <v>75</v>
      </c>
      <c r="AY373" s="186" t="s">
        <v>271</v>
      </c>
    </row>
    <row r="374" spans="1:65" s="14" customFormat="1" x14ac:dyDescent="0.1">
      <c r="B374" s="193"/>
      <c r="D374" s="185" t="s">
        <v>280</v>
      </c>
      <c r="E374" s="194" t="s">
        <v>1</v>
      </c>
      <c r="F374" s="195" t="s">
        <v>282</v>
      </c>
      <c r="H374" s="196">
        <v>183.86</v>
      </c>
      <c r="I374" s="197"/>
      <c r="L374" s="193"/>
      <c r="M374" s="198"/>
      <c r="N374" s="199"/>
      <c r="O374" s="199"/>
      <c r="P374" s="199"/>
      <c r="Q374" s="199"/>
      <c r="R374" s="199"/>
      <c r="S374" s="199"/>
      <c r="T374" s="200"/>
      <c r="AT374" s="194" t="s">
        <v>280</v>
      </c>
      <c r="AU374" s="194" t="s">
        <v>88</v>
      </c>
      <c r="AV374" s="14" t="s">
        <v>278</v>
      </c>
      <c r="AW374" s="14" t="s">
        <v>29</v>
      </c>
      <c r="AX374" s="14" t="s">
        <v>82</v>
      </c>
      <c r="AY374" s="194" t="s">
        <v>271</v>
      </c>
    </row>
    <row r="375" spans="1:65" s="2" customFormat="1" ht="33" customHeight="1" x14ac:dyDescent="0.15">
      <c r="A375" s="35"/>
      <c r="B375" s="141"/>
      <c r="C375" s="172" t="s">
        <v>1312</v>
      </c>
      <c r="D375" s="172" t="s">
        <v>274</v>
      </c>
      <c r="E375" s="173" t="s">
        <v>5892</v>
      </c>
      <c r="F375" s="174" t="s">
        <v>5893</v>
      </c>
      <c r="G375" s="175" t="s">
        <v>319</v>
      </c>
      <c r="H375" s="176">
        <v>12.2</v>
      </c>
      <c r="I375" s="177"/>
      <c r="J375" s="176">
        <f>ROUND(I375*H375,2)</f>
        <v>0</v>
      </c>
      <c r="K375" s="178"/>
      <c r="L375" s="36"/>
      <c r="M375" s="179" t="s">
        <v>1</v>
      </c>
      <c r="N375" s="180" t="s">
        <v>41</v>
      </c>
      <c r="O375" s="61"/>
      <c r="P375" s="181">
        <f>O375*H375</f>
        <v>0</v>
      </c>
      <c r="Q375" s="181">
        <v>0</v>
      </c>
      <c r="R375" s="181">
        <f>Q375*H375</f>
        <v>0</v>
      </c>
      <c r="S375" s="181">
        <v>0</v>
      </c>
      <c r="T375" s="182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3" t="s">
        <v>278</v>
      </c>
      <c r="AT375" s="183" t="s">
        <v>274</v>
      </c>
      <c r="AU375" s="183" t="s">
        <v>88</v>
      </c>
      <c r="AY375" s="18" t="s">
        <v>271</v>
      </c>
      <c r="BE375" s="105">
        <f>IF(N375="základná",J375,0)</f>
        <v>0</v>
      </c>
      <c r="BF375" s="105">
        <f>IF(N375="znížená",J375,0)</f>
        <v>0</v>
      </c>
      <c r="BG375" s="105">
        <f>IF(N375="zákl. prenesená",J375,0)</f>
        <v>0</v>
      </c>
      <c r="BH375" s="105">
        <f>IF(N375="zníž. prenesená",J375,0)</f>
        <v>0</v>
      </c>
      <c r="BI375" s="105">
        <f>IF(N375="nulová",J375,0)</f>
        <v>0</v>
      </c>
      <c r="BJ375" s="18" t="s">
        <v>88</v>
      </c>
      <c r="BK375" s="105">
        <f>ROUND(I375*H375,2)</f>
        <v>0</v>
      </c>
      <c r="BL375" s="18" t="s">
        <v>278</v>
      </c>
      <c r="BM375" s="183" t="s">
        <v>1739</v>
      </c>
    </row>
    <row r="376" spans="1:65" s="13" customFormat="1" x14ac:dyDescent="0.1">
      <c r="B376" s="184"/>
      <c r="D376" s="185" t="s">
        <v>280</v>
      </c>
      <c r="E376" s="186" t="s">
        <v>1</v>
      </c>
      <c r="F376" s="187" t="s">
        <v>5894</v>
      </c>
      <c r="H376" s="188">
        <v>12.2</v>
      </c>
      <c r="I376" s="189"/>
      <c r="L376" s="184"/>
      <c r="M376" s="190"/>
      <c r="N376" s="191"/>
      <c r="O376" s="191"/>
      <c r="P376" s="191"/>
      <c r="Q376" s="191"/>
      <c r="R376" s="191"/>
      <c r="S376" s="191"/>
      <c r="T376" s="192"/>
      <c r="AT376" s="186" t="s">
        <v>280</v>
      </c>
      <c r="AU376" s="186" t="s">
        <v>88</v>
      </c>
      <c r="AV376" s="13" t="s">
        <v>88</v>
      </c>
      <c r="AW376" s="13" t="s">
        <v>29</v>
      </c>
      <c r="AX376" s="13" t="s">
        <v>75</v>
      </c>
      <c r="AY376" s="186" t="s">
        <v>271</v>
      </c>
    </row>
    <row r="377" spans="1:65" s="14" customFormat="1" x14ac:dyDescent="0.1">
      <c r="B377" s="193"/>
      <c r="D377" s="185" t="s">
        <v>280</v>
      </c>
      <c r="E377" s="194" t="s">
        <v>1</v>
      </c>
      <c r="F377" s="195" t="s">
        <v>282</v>
      </c>
      <c r="H377" s="196">
        <v>12.2</v>
      </c>
      <c r="I377" s="197"/>
      <c r="L377" s="193"/>
      <c r="M377" s="198"/>
      <c r="N377" s="199"/>
      <c r="O377" s="199"/>
      <c r="P377" s="199"/>
      <c r="Q377" s="199"/>
      <c r="R377" s="199"/>
      <c r="S377" s="199"/>
      <c r="T377" s="200"/>
      <c r="AT377" s="194" t="s">
        <v>280</v>
      </c>
      <c r="AU377" s="194" t="s">
        <v>88</v>
      </c>
      <c r="AV377" s="14" t="s">
        <v>278</v>
      </c>
      <c r="AW377" s="14" t="s">
        <v>29</v>
      </c>
      <c r="AX377" s="14" t="s">
        <v>82</v>
      </c>
      <c r="AY377" s="194" t="s">
        <v>271</v>
      </c>
    </row>
    <row r="378" spans="1:65" s="2" customFormat="1" ht="21.75" customHeight="1" x14ac:dyDescent="0.15">
      <c r="A378" s="35"/>
      <c r="B378" s="141"/>
      <c r="C378" s="172" t="s">
        <v>1317</v>
      </c>
      <c r="D378" s="172" t="s">
        <v>274</v>
      </c>
      <c r="E378" s="173" t="s">
        <v>5895</v>
      </c>
      <c r="F378" s="174" t="s">
        <v>5896</v>
      </c>
      <c r="G378" s="175" t="s">
        <v>319</v>
      </c>
      <c r="H378" s="176">
        <v>220.2</v>
      </c>
      <c r="I378" s="177"/>
      <c r="J378" s="176">
        <f>ROUND(I378*H378,2)</f>
        <v>0</v>
      </c>
      <c r="K378" s="178"/>
      <c r="L378" s="36"/>
      <c r="M378" s="179" t="s">
        <v>1</v>
      </c>
      <c r="N378" s="180" t="s">
        <v>41</v>
      </c>
      <c r="O378" s="61"/>
      <c r="P378" s="181">
        <f>O378*H378</f>
        <v>0</v>
      </c>
      <c r="Q378" s="181">
        <v>0</v>
      </c>
      <c r="R378" s="181">
        <f>Q378*H378</f>
        <v>0</v>
      </c>
      <c r="S378" s="181">
        <v>0</v>
      </c>
      <c r="T378" s="182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83" t="s">
        <v>278</v>
      </c>
      <c r="AT378" s="183" t="s">
        <v>274</v>
      </c>
      <c r="AU378" s="183" t="s">
        <v>88</v>
      </c>
      <c r="AY378" s="18" t="s">
        <v>271</v>
      </c>
      <c r="BE378" s="105">
        <f>IF(N378="základná",J378,0)</f>
        <v>0</v>
      </c>
      <c r="BF378" s="105">
        <f>IF(N378="znížená",J378,0)</f>
        <v>0</v>
      </c>
      <c r="BG378" s="105">
        <f>IF(N378="zákl. prenesená",J378,0)</f>
        <v>0</v>
      </c>
      <c r="BH378" s="105">
        <f>IF(N378="zníž. prenesená",J378,0)</f>
        <v>0</v>
      </c>
      <c r="BI378" s="105">
        <f>IF(N378="nulová",J378,0)</f>
        <v>0</v>
      </c>
      <c r="BJ378" s="18" t="s">
        <v>88</v>
      </c>
      <c r="BK378" s="105">
        <f>ROUND(I378*H378,2)</f>
        <v>0</v>
      </c>
      <c r="BL378" s="18" t="s">
        <v>278</v>
      </c>
      <c r="BM378" s="183" t="s">
        <v>1751</v>
      </c>
    </row>
    <row r="379" spans="1:65" s="13" customFormat="1" x14ac:dyDescent="0.1">
      <c r="B379" s="184"/>
      <c r="D379" s="185" t="s">
        <v>280</v>
      </c>
      <c r="E379" s="186" t="s">
        <v>1</v>
      </c>
      <c r="F379" s="187" t="s">
        <v>5883</v>
      </c>
      <c r="H379" s="188">
        <v>175.5</v>
      </c>
      <c r="I379" s="189"/>
      <c r="L379" s="184"/>
      <c r="M379" s="190"/>
      <c r="N379" s="191"/>
      <c r="O379" s="191"/>
      <c r="P379" s="191"/>
      <c r="Q379" s="191"/>
      <c r="R379" s="191"/>
      <c r="S379" s="191"/>
      <c r="T379" s="192"/>
      <c r="AT379" s="186" t="s">
        <v>280</v>
      </c>
      <c r="AU379" s="186" t="s">
        <v>88</v>
      </c>
      <c r="AV379" s="13" t="s">
        <v>88</v>
      </c>
      <c r="AW379" s="13" t="s">
        <v>29</v>
      </c>
      <c r="AX379" s="13" t="s">
        <v>75</v>
      </c>
      <c r="AY379" s="186" t="s">
        <v>271</v>
      </c>
    </row>
    <row r="380" spans="1:65" s="13" customFormat="1" x14ac:dyDescent="0.1">
      <c r="B380" s="184"/>
      <c r="D380" s="185" t="s">
        <v>280</v>
      </c>
      <c r="E380" s="186" t="s">
        <v>1</v>
      </c>
      <c r="F380" s="187" t="s">
        <v>5884</v>
      </c>
      <c r="H380" s="188">
        <v>23.5</v>
      </c>
      <c r="I380" s="189"/>
      <c r="L380" s="184"/>
      <c r="M380" s="190"/>
      <c r="N380" s="191"/>
      <c r="O380" s="191"/>
      <c r="P380" s="191"/>
      <c r="Q380" s="191"/>
      <c r="R380" s="191"/>
      <c r="S380" s="191"/>
      <c r="T380" s="192"/>
      <c r="AT380" s="186" t="s">
        <v>280</v>
      </c>
      <c r="AU380" s="186" t="s">
        <v>88</v>
      </c>
      <c r="AV380" s="13" t="s">
        <v>88</v>
      </c>
      <c r="AW380" s="13" t="s">
        <v>29</v>
      </c>
      <c r="AX380" s="13" t="s">
        <v>75</v>
      </c>
      <c r="AY380" s="186" t="s">
        <v>271</v>
      </c>
    </row>
    <row r="381" spans="1:65" s="13" customFormat="1" x14ac:dyDescent="0.1">
      <c r="B381" s="184"/>
      <c r="D381" s="185" t="s">
        <v>280</v>
      </c>
      <c r="E381" s="186" t="s">
        <v>1</v>
      </c>
      <c r="F381" s="187" t="s">
        <v>5885</v>
      </c>
      <c r="H381" s="188">
        <v>21.2</v>
      </c>
      <c r="I381" s="189"/>
      <c r="L381" s="184"/>
      <c r="M381" s="190"/>
      <c r="N381" s="191"/>
      <c r="O381" s="191"/>
      <c r="P381" s="191"/>
      <c r="Q381" s="191"/>
      <c r="R381" s="191"/>
      <c r="S381" s="191"/>
      <c r="T381" s="192"/>
      <c r="AT381" s="186" t="s">
        <v>280</v>
      </c>
      <c r="AU381" s="186" t="s">
        <v>88</v>
      </c>
      <c r="AV381" s="13" t="s">
        <v>88</v>
      </c>
      <c r="AW381" s="13" t="s">
        <v>29</v>
      </c>
      <c r="AX381" s="13" t="s">
        <v>75</v>
      </c>
      <c r="AY381" s="186" t="s">
        <v>271</v>
      </c>
    </row>
    <row r="382" spans="1:65" s="14" customFormat="1" x14ac:dyDescent="0.1">
      <c r="B382" s="193"/>
      <c r="D382" s="185" t="s">
        <v>280</v>
      </c>
      <c r="E382" s="194" t="s">
        <v>1</v>
      </c>
      <c r="F382" s="195" t="s">
        <v>282</v>
      </c>
      <c r="H382" s="196">
        <v>220.2</v>
      </c>
      <c r="I382" s="197"/>
      <c r="L382" s="193"/>
      <c r="M382" s="198"/>
      <c r="N382" s="199"/>
      <c r="O382" s="199"/>
      <c r="P382" s="199"/>
      <c r="Q382" s="199"/>
      <c r="R382" s="199"/>
      <c r="S382" s="199"/>
      <c r="T382" s="200"/>
      <c r="AT382" s="194" t="s">
        <v>280</v>
      </c>
      <c r="AU382" s="194" t="s">
        <v>88</v>
      </c>
      <c r="AV382" s="14" t="s">
        <v>278</v>
      </c>
      <c r="AW382" s="14" t="s">
        <v>29</v>
      </c>
      <c r="AX382" s="14" t="s">
        <v>82</v>
      </c>
      <c r="AY382" s="194" t="s">
        <v>271</v>
      </c>
    </row>
    <row r="383" spans="1:65" s="2" customFormat="1" ht="33" customHeight="1" x14ac:dyDescent="0.15">
      <c r="A383" s="35"/>
      <c r="B383" s="141"/>
      <c r="C383" s="172" t="s">
        <v>1321</v>
      </c>
      <c r="D383" s="172" t="s">
        <v>274</v>
      </c>
      <c r="E383" s="173" t="s">
        <v>5897</v>
      </c>
      <c r="F383" s="174" t="s">
        <v>5898</v>
      </c>
      <c r="G383" s="175" t="s">
        <v>319</v>
      </c>
      <c r="H383" s="176">
        <v>661.8</v>
      </c>
      <c r="I383" s="177"/>
      <c r="J383" s="176">
        <f>ROUND(I383*H383,2)</f>
        <v>0</v>
      </c>
      <c r="K383" s="178"/>
      <c r="L383" s="36"/>
      <c r="M383" s="179" t="s">
        <v>1</v>
      </c>
      <c r="N383" s="180" t="s">
        <v>41</v>
      </c>
      <c r="O383" s="61"/>
      <c r="P383" s="181">
        <f>O383*H383</f>
        <v>0</v>
      </c>
      <c r="Q383" s="181">
        <v>0</v>
      </c>
      <c r="R383" s="181">
        <f>Q383*H383</f>
        <v>0</v>
      </c>
      <c r="S383" s="181">
        <v>0</v>
      </c>
      <c r="T383" s="182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83" t="s">
        <v>278</v>
      </c>
      <c r="AT383" s="183" t="s">
        <v>274</v>
      </c>
      <c r="AU383" s="183" t="s">
        <v>88</v>
      </c>
      <c r="AY383" s="18" t="s">
        <v>271</v>
      </c>
      <c r="BE383" s="105">
        <f>IF(N383="základná",J383,0)</f>
        <v>0</v>
      </c>
      <c r="BF383" s="105">
        <f>IF(N383="znížená",J383,0)</f>
        <v>0</v>
      </c>
      <c r="BG383" s="105">
        <f>IF(N383="zákl. prenesená",J383,0)</f>
        <v>0</v>
      </c>
      <c r="BH383" s="105">
        <f>IF(N383="zníž. prenesená",J383,0)</f>
        <v>0</v>
      </c>
      <c r="BI383" s="105">
        <f>IF(N383="nulová",J383,0)</f>
        <v>0</v>
      </c>
      <c r="BJ383" s="18" t="s">
        <v>88</v>
      </c>
      <c r="BK383" s="105">
        <f>ROUND(I383*H383,2)</f>
        <v>0</v>
      </c>
      <c r="BL383" s="18" t="s">
        <v>278</v>
      </c>
      <c r="BM383" s="183" t="s">
        <v>1761</v>
      </c>
    </row>
    <row r="384" spans="1:65" s="2" customFormat="1" ht="16.5" customHeight="1" x14ac:dyDescent="0.15">
      <c r="A384" s="35"/>
      <c r="B384" s="141"/>
      <c r="C384" s="224" t="s">
        <v>1325</v>
      </c>
      <c r="D384" s="224" t="s">
        <v>1138</v>
      </c>
      <c r="E384" s="226" t="s">
        <v>5899</v>
      </c>
      <c r="F384" s="227" t="s">
        <v>5900</v>
      </c>
      <c r="G384" s="228" t="s">
        <v>302</v>
      </c>
      <c r="H384" s="229">
        <v>668.42</v>
      </c>
      <c r="I384" s="230"/>
      <c r="J384" s="229">
        <f>ROUND(I384*H384,2)</f>
        <v>0</v>
      </c>
      <c r="K384" s="231"/>
      <c r="L384" s="232"/>
      <c r="M384" s="233" t="s">
        <v>1</v>
      </c>
      <c r="N384" s="234" t="s">
        <v>41</v>
      </c>
      <c r="O384" s="61"/>
      <c r="P384" s="181">
        <f>O384*H384</f>
        <v>0</v>
      </c>
      <c r="Q384" s="181">
        <v>0</v>
      </c>
      <c r="R384" s="181">
        <f>Q384*H384</f>
        <v>0</v>
      </c>
      <c r="S384" s="181">
        <v>0</v>
      </c>
      <c r="T384" s="182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83" t="s">
        <v>316</v>
      </c>
      <c r="AT384" s="183" t="s">
        <v>1138</v>
      </c>
      <c r="AU384" s="183" t="s">
        <v>88</v>
      </c>
      <c r="AY384" s="18" t="s">
        <v>271</v>
      </c>
      <c r="BE384" s="105">
        <f>IF(N384="základná",J384,0)</f>
        <v>0</v>
      </c>
      <c r="BF384" s="105">
        <f>IF(N384="znížená",J384,0)</f>
        <v>0</v>
      </c>
      <c r="BG384" s="105">
        <f>IF(N384="zákl. prenesená",J384,0)</f>
        <v>0</v>
      </c>
      <c r="BH384" s="105">
        <f>IF(N384="zníž. prenesená",J384,0)</f>
        <v>0</v>
      </c>
      <c r="BI384" s="105">
        <f>IF(N384="nulová",J384,0)</f>
        <v>0</v>
      </c>
      <c r="BJ384" s="18" t="s">
        <v>88</v>
      </c>
      <c r="BK384" s="105">
        <f>ROUND(I384*H384,2)</f>
        <v>0</v>
      </c>
      <c r="BL384" s="18" t="s">
        <v>278</v>
      </c>
      <c r="BM384" s="183" t="s">
        <v>1769</v>
      </c>
    </row>
    <row r="385" spans="1:65" s="13" customFormat="1" x14ac:dyDescent="0.1">
      <c r="B385" s="184"/>
      <c r="D385" s="185" t="s">
        <v>280</v>
      </c>
      <c r="E385" s="186" t="s">
        <v>1</v>
      </c>
      <c r="F385" s="187" t="s">
        <v>5901</v>
      </c>
      <c r="H385" s="188">
        <v>668.42</v>
      </c>
      <c r="I385" s="189"/>
      <c r="L385" s="184"/>
      <c r="M385" s="190"/>
      <c r="N385" s="191"/>
      <c r="O385" s="191"/>
      <c r="P385" s="191"/>
      <c r="Q385" s="191"/>
      <c r="R385" s="191"/>
      <c r="S385" s="191"/>
      <c r="T385" s="192"/>
      <c r="AT385" s="186" t="s">
        <v>280</v>
      </c>
      <c r="AU385" s="186" t="s">
        <v>88</v>
      </c>
      <c r="AV385" s="13" t="s">
        <v>88</v>
      </c>
      <c r="AW385" s="13" t="s">
        <v>29</v>
      </c>
      <c r="AX385" s="13" t="s">
        <v>75</v>
      </c>
      <c r="AY385" s="186" t="s">
        <v>271</v>
      </c>
    </row>
    <row r="386" spans="1:65" s="14" customFormat="1" x14ac:dyDescent="0.1">
      <c r="B386" s="193"/>
      <c r="D386" s="185" t="s">
        <v>280</v>
      </c>
      <c r="E386" s="194" t="s">
        <v>1</v>
      </c>
      <c r="F386" s="195" t="s">
        <v>282</v>
      </c>
      <c r="H386" s="196">
        <v>668.42</v>
      </c>
      <c r="I386" s="197"/>
      <c r="L386" s="193"/>
      <c r="M386" s="198"/>
      <c r="N386" s="199"/>
      <c r="O386" s="199"/>
      <c r="P386" s="199"/>
      <c r="Q386" s="199"/>
      <c r="R386" s="199"/>
      <c r="S386" s="199"/>
      <c r="T386" s="200"/>
      <c r="AT386" s="194" t="s">
        <v>280</v>
      </c>
      <c r="AU386" s="194" t="s">
        <v>88</v>
      </c>
      <c r="AV386" s="14" t="s">
        <v>278</v>
      </c>
      <c r="AW386" s="14" t="s">
        <v>29</v>
      </c>
      <c r="AX386" s="14" t="s">
        <v>82</v>
      </c>
      <c r="AY386" s="194" t="s">
        <v>271</v>
      </c>
    </row>
    <row r="387" spans="1:65" s="2" customFormat="1" ht="33" customHeight="1" x14ac:dyDescent="0.15">
      <c r="A387" s="35"/>
      <c r="B387" s="141"/>
      <c r="C387" s="172" t="s">
        <v>1338</v>
      </c>
      <c r="D387" s="172" t="s">
        <v>274</v>
      </c>
      <c r="E387" s="173" t="s">
        <v>5902</v>
      </c>
      <c r="F387" s="174" t="s">
        <v>5903</v>
      </c>
      <c r="G387" s="175" t="s">
        <v>319</v>
      </c>
      <c r="H387" s="176">
        <v>738.2</v>
      </c>
      <c r="I387" s="177"/>
      <c r="J387" s="176">
        <f>ROUND(I387*H387,2)</f>
        <v>0</v>
      </c>
      <c r="K387" s="178"/>
      <c r="L387" s="36"/>
      <c r="M387" s="179" t="s">
        <v>1</v>
      </c>
      <c r="N387" s="180" t="s">
        <v>41</v>
      </c>
      <c r="O387" s="61"/>
      <c r="P387" s="181">
        <f>O387*H387</f>
        <v>0</v>
      </c>
      <c r="Q387" s="181">
        <v>0</v>
      </c>
      <c r="R387" s="181">
        <f>Q387*H387</f>
        <v>0</v>
      </c>
      <c r="S387" s="181">
        <v>0</v>
      </c>
      <c r="T387" s="182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83" t="s">
        <v>278</v>
      </c>
      <c r="AT387" s="183" t="s">
        <v>274</v>
      </c>
      <c r="AU387" s="183" t="s">
        <v>88</v>
      </c>
      <c r="AY387" s="18" t="s">
        <v>271</v>
      </c>
      <c r="BE387" s="105">
        <f>IF(N387="základná",J387,0)</f>
        <v>0</v>
      </c>
      <c r="BF387" s="105">
        <f>IF(N387="znížená",J387,0)</f>
        <v>0</v>
      </c>
      <c r="BG387" s="105">
        <f>IF(N387="zákl. prenesená",J387,0)</f>
        <v>0</v>
      </c>
      <c r="BH387" s="105">
        <f>IF(N387="zníž. prenesená",J387,0)</f>
        <v>0</v>
      </c>
      <c r="BI387" s="105">
        <f>IF(N387="nulová",J387,0)</f>
        <v>0</v>
      </c>
      <c r="BJ387" s="18" t="s">
        <v>88</v>
      </c>
      <c r="BK387" s="105">
        <f>ROUND(I387*H387,2)</f>
        <v>0</v>
      </c>
      <c r="BL387" s="18" t="s">
        <v>278</v>
      </c>
      <c r="BM387" s="183" t="s">
        <v>1779</v>
      </c>
    </row>
    <row r="388" spans="1:65" s="2" customFormat="1" ht="16.5" customHeight="1" x14ac:dyDescent="0.15">
      <c r="A388" s="35"/>
      <c r="B388" s="141"/>
      <c r="C388" s="224" t="s">
        <v>1349</v>
      </c>
      <c r="D388" s="224" t="s">
        <v>1138</v>
      </c>
      <c r="E388" s="226" t="s">
        <v>5904</v>
      </c>
      <c r="F388" s="227" t="s">
        <v>5905</v>
      </c>
      <c r="G388" s="228" t="s">
        <v>302</v>
      </c>
      <c r="H388" s="229">
        <v>745.58</v>
      </c>
      <c r="I388" s="230"/>
      <c r="J388" s="229">
        <f>ROUND(I388*H388,2)</f>
        <v>0</v>
      </c>
      <c r="K388" s="231"/>
      <c r="L388" s="232"/>
      <c r="M388" s="233" t="s">
        <v>1</v>
      </c>
      <c r="N388" s="234" t="s">
        <v>41</v>
      </c>
      <c r="O388" s="61"/>
      <c r="P388" s="181">
        <f>O388*H388</f>
        <v>0</v>
      </c>
      <c r="Q388" s="181">
        <v>0</v>
      </c>
      <c r="R388" s="181">
        <f>Q388*H388</f>
        <v>0</v>
      </c>
      <c r="S388" s="181">
        <v>0</v>
      </c>
      <c r="T388" s="182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83" t="s">
        <v>316</v>
      </c>
      <c r="AT388" s="183" t="s">
        <v>1138</v>
      </c>
      <c r="AU388" s="183" t="s">
        <v>88</v>
      </c>
      <c r="AY388" s="18" t="s">
        <v>271</v>
      </c>
      <c r="BE388" s="105">
        <f>IF(N388="základná",J388,0)</f>
        <v>0</v>
      </c>
      <c r="BF388" s="105">
        <f>IF(N388="znížená",J388,0)</f>
        <v>0</v>
      </c>
      <c r="BG388" s="105">
        <f>IF(N388="zákl. prenesená",J388,0)</f>
        <v>0</v>
      </c>
      <c r="BH388" s="105">
        <f>IF(N388="zníž. prenesená",J388,0)</f>
        <v>0</v>
      </c>
      <c r="BI388" s="105">
        <f>IF(N388="nulová",J388,0)</f>
        <v>0</v>
      </c>
      <c r="BJ388" s="18" t="s">
        <v>88</v>
      </c>
      <c r="BK388" s="105">
        <f>ROUND(I388*H388,2)</f>
        <v>0</v>
      </c>
      <c r="BL388" s="18" t="s">
        <v>278</v>
      </c>
      <c r="BM388" s="183" t="s">
        <v>1788</v>
      </c>
    </row>
    <row r="389" spans="1:65" s="13" customFormat="1" x14ac:dyDescent="0.1">
      <c r="B389" s="184"/>
      <c r="D389" s="185" t="s">
        <v>280</v>
      </c>
      <c r="E389" s="186" t="s">
        <v>1</v>
      </c>
      <c r="F389" s="187" t="s">
        <v>5906</v>
      </c>
      <c r="H389" s="188">
        <v>745.58</v>
      </c>
      <c r="I389" s="189"/>
      <c r="L389" s="184"/>
      <c r="M389" s="190"/>
      <c r="N389" s="191"/>
      <c r="O389" s="191"/>
      <c r="P389" s="191"/>
      <c r="Q389" s="191"/>
      <c r="R389" s="191"/>
      <c r="S389" s="191"/>
      <c r="T389" s="192"/>
      <c r="AT389" s="186" t="s">
        <v>280</v>
      </c>
      <c r="AU389" s="186" t="s">
        <v>88</v>
      </c>
      <c r="AV389" s="13" t="s">
        <v>88</v>
      </c>
      <c r="AW389" s="13" t="s">
        <v>29</v>
      </c>
      <c r="AX389" s="13" t="s">
        <v>75</v>
      </c>
      <c r="AY389" s="186" t="s">
        <v>271</v>
      </c>
    </row>
    <row r="390" spans="1:65" s="14" customFormat="1" x14ac:dyDescent="0.1">
      <c r="B390" s="193"/>
      <c r="D390" s="185" t="s">
        <v>280</v>
      </c>
      <c r="E390" s="194" t="s">
        <v>1</v>
      </c>
      <c r="F390" s="195" t="s">
        <v>282</v>
      </c>
      <c r="H390" s="196">
        <v>745.58</v>
      </c>
      <c r="I390" s="197"/>
      <c r="L390" s="193"/>
      <c r="M390" s="198"/>
      <c r="N390" s="199"/>
      <c r="O390" s="199"/>
      <c r="P390" s="199"/>
      <c r="Q390" s="199"/>
      <c r="R390" s="199"/>
      <c r="S390" s="199"/>
      <c r="T390" s="200"/>
      <c r="AT390" s="194" t="s">
        <v>280</v>
      </c>
      <c r="AU390" s="194" t="s">
        <v>88</v>
      </c>
      <c r="AV390" s="14" t="s">
        <v>278</v>
      </c>
      <c r="AW390" s="14" t="s">
        <v>29</v>
      </c>
      <c r="AX390" s="14" t="s">
        <v>82</v>
      </c>
      <c r="AY390" s="194" t="s">
        <v>271</v>
      </c>
    </row>
    <row r="391" spans="1:65" s="2" customFormat="1" ht="21.75" customHeight="1" x14ac:dyDescent="0.15">
      <c r="A391" s="35"/>
      <c r="B391" s="141"/>
      <c r="C391" s="172" t="s">
        <v>1362</v>
      </c>
      <c r="D391" s="172" t="s">
        <v>274</v>
      </c>
      <c r="E391" s="173" t="s">
        <v>5907</v>
      </c>
      <c r="F391" s="174" t="s">
        <v>5908</v>
      </c>
      <c r="G391" s="175" t="s">
        <v>289</v>
      </c>
      <c r="H391" s="176">
        <v>3.11</v>
      </c>
      <c r="I391" s="177"/>
      <c r="J391" s="176">
        <f>ROUND(I391*H391,2)</f>
        <v>0</v>
      </c>
      <c r="K391" s="178"/>
      <c r="L391" s="36"/>
      <c r="M391" s="179" t="s">
        <v>1</v>
      </c>
      <c r="N391" s="180" t="s">
        <v>41</v>
      </c>
      <c r="O391" s="61"/>
      <c r="P391" s="181">
        <f>O391*H391</f>
        <v>0</v>
      </c>
      <c r="Q391" s="181">
        <v>0</v>
      </c>
      <c r="R391" s="181">
        <f>Q391*H391</f>
        <v>0</v>
      </c>
      <c r="S391" s="181">
        <v>0</v>
      </c>
      <c r="T391" s="182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83" t="s">
        <v>278</v>
      </c>
      <c r="AT391" s="183" t="s">
        <v>274</v>
      </c>
      <c r="AU391" s="183" t="s">
        <v>88</v>
      </c>
      <c r="AY391" s="18" t="s">
        <v>271</v>
      </c>
      <c r="BE391" s="105">
        <f>IF(N391="základná",J391,0)</f>
        <v>0</v>
      </c>
      <c r="BF391" s="105">
        <f>IF(N391="znížená",J391,0)</f>
        <v>0</v>
      </c>
      <c r="BG391" s="105">
        <f>IF(N391="zákl. prenesená",J391,0)</f>
        <v>0</v>
      </c>
      <c r="BH391" s="105">
        <f>IF(N391="zníž. prenesená",J391,0)</f>
        <v>0</v>
      </c>
      <c r="BI391" s="105">
        <f>IF(N391="nulová",J391,0)</f>
        <v>0</v>
      </c>
      <c r="BJ391" s="18" t="s">
        <v>88</v>
      </c>
      <c r="BK391" s="105">
        <f>ROUND(I391*H391,2)</f>
        <v>0</v>
      </c>
      <c r="BL391" s="18" t="s">
        <v>278</v>
      </c>
      <c r="BM391" s="183" t="s">
        <v>1800</v>
      </c>
    </row>
    <row r="392" spans="1:65" s="2" customFormat="1" ht="21.75" customHeight="1" x14ac:dyDescent="0.15">
      <c r="A392" s="35"/>
      <c r="B392" s="141"/>
      <c r="C392" s="172" t="s">
        <v>1366</v>
      </c>
      <c r="D392" s="172" t="s">
        <v>274</v>
      </c>
      <c r="E392" s="173" t="s">
        <v>5909</v>
      </c>
      <c r="F392" s="174" t="s">
        <v>5910</v>
      </c>
      <c r="G392" s="175" t="s">
        <v>277</v>
      </c>
      <c r="H392" s="176">
        <v>11.88</v>
      </c>
      <c r="I392" s="177"/>
      <c r="J392" s="176">
        <f>ROUND(I392*H392,2)</f>
        <v>0</v>
      </c>
      <c r="K392" s="178"/>
      <c r="L392" s="36"/>
      <c r="M392" s="179" t="s">
        <v>1</v>
      </c>
      <c r="N392" s="180" t="s">
        <v>41</v>
      </c>
      <c r="O392" s="61"/>
      <c r="P392" s="181">
        <f>O392*H392</f>
        <v>0</v>
      </c>
      <c r="Q392" s="181">
        <v>0</v>
      </c>
      <c r="R392" s="181">
        <f>Q392*H392</f>
        <v>0</v>
      </c>
      <c r="S392" s="181">
        <v>0</v>
      </c>
      <c r="T392" s="182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83" t="s">
        <v>278</v>
      </c>
      <c r="AT392" s="183" t="s">
        <v>274</v>
      </c>
      <c r="AU392" s="183" t="s">
        <v>88</v>
      </c>
      <c r="AY392" s="18" t="s">
        <v>271</v>
      </c>
      <c r="BE392" s="105">
        <f>IF(N392="základná",J392,0)</f>
        <v>0</v>
      </c>
      <c r="BF392" s="105">
        <f>IF(N392="znížená",J392,0)</f>
        <v>0</v>
      </c>
      <c r="BG392" s="105">
        <f>IF(N392="zákl. prenesená",J392,0)</f>
        <v>0</v>
      </c>
      <c r="BH392" s="105">
        <f>IF(N392="zníž. prenesená",J392,0)</f>
        <v>0</v>
      </c>
      <c r="BI392" s="105">
        <f>IF(N392="nulová",J392,0)</f>
        <v>0</v>
      </c>
      <c r="BJ392" s="18" t="s">
        <v>88</v>
      </c>
      <c r="BK392" s="105">
        <f>ROUND(I392*H392,2)</f>
        <v>0</v>
      </c>
      <c r="BL392" s="18" t="s">
        <v>278</v>
      </c>
      <c r="BM392" s="183" t="s">
        <v>1809</v>
      </c>
    </row>
    <row r="393" spans="1:65" s="13" customFormat="1" x14ac:dyDescent="0.1">
      <c r="B393" s="184"/>
      <c r="D393" s="185" t="s">
        <v>280</v>
      </c>
      <c r="E393" s="186" t="s">
        <v>1</v>
      </c>
      <c r="F393" s="187" t="s">
        <v>5911</v>
      </c>
      <c r="H393" s="188">
        <v>11.88</v>
      </c>
      <c r="I393" s="189"/>
      <c r="L393" s="184"/>
      <c r="M393" s="190"/>
      <c r="N393" s="191"/>
      <c r="O393" s="191"/>
      <c r="P393" s="191"/>
      <c r="Q393" s="191"/>
      <c r="R393" s="191"/>
      <c r="S393" s="191"/>
      <c r="T393" s="192"/>
      <c r="AT393" s="186" t="s">
        <v>280</v>
      </c>
      <c r="AU393" s="186" t="s">
        <v>88</v>
      </c>
      <c r="AV393" s="13" t="s">
        <v>88</v>
      </c>
      <c r="AW393" s="13" t="s">
        <v>29</v>
      </c>
      <c r="AX393" s="13" t="s">
        <v>75</v>
      </c>
      <c r="AY393" s="186" t="s">
        <v>271</v>
      </c>
    </row>
    <row r="394" spans="1:65" s="14" customFormat="1" x14ac:dyDescent="0.1">
      <c r="B394" s="193"/>
      <c r="D394" s="185" t="s">
        <v>280</v>
      </c>
      <c r="E394" s="194" t="s">
        <v>1</v>
      </c>
      <c r="F394" s="195" t="s">
        <v>282</v>
      </c>
      <c r="H394" s="196">
        <v>11.88</v>
      </c>
      <c r="I394" s="197"/>
      <c r="L394" s="193"/>
      <c r="M394" s="198"/>
      <c r="N394" s="199"/>
      <c r="O394" s="199"/>
      <c r="P394" s="199"/>
      <c r="Q394" s="199"/>
      <c r="R394" s="199"/>
      <c r="S394" s="199"/>
      <c r="T394" s="200"/>
      <c r="AT394" s="194" t="s">
        <v>280</v>
      </c>
      <c r="AU394" s="194" t="s">
        <v>88</v>
      </c>
      <c r="AV394" s="14" t="s">
        <v>278</v>
      </c>
      <c r="AW394" s="14" t="s">
        <v>29</v>
      </c>
      <c r="AX394" s="14" t="s">
        <v>82</v>
      </c>
      <c r="AY394" s="194" t="s">
        <v>271</v>
      </c>
    </row>
    <row r="395" spans="1:65" s="2" customFormat="1" ht="21.75" customHeight="1" x14ac:dyDescent="0.15">
      <c r="A395" s="35"/>
      <c r="B395" s="141"/>
      <c r="C395" s="172" t="s">
        <v>1372</v>
      </c>
      <c r="D395" s="172" t="s">
        <v>274</v>
      </c>
      <c r="E395" s="173" t="s">
        <v>5912</v>
      </c>
      <c r="F395" s="174" t="s">
        <v>5913</v>
      </c>
      <c r="G395" s="175" t="s">
        <v>412</v>
      </c>
      <c r="H395" s="176">
        <v>0.35</v>
      </c>
      <c r="I395" s="177"/>
      <c r="J395" s="176">
        <f>ROUND(I395*H395,2)</f>
        <v>0</v>
      </c>
      <c r="K395" s="178"/>
      <c r="L395" s="36"/>
      <c r="M395" s="179" t="s">
        <v>1</v>
      </c>
      <c r="N395" s="180" t="s">
        <v>41</v>
      </c>
      <c r="O395" s="61"/>
      <c r="P395" s="181">
        <f>O395*H395</f>
        <v>0</v>
      </c>
      <c r="Q395" s="181">
        <v>0</v>
      </c>
      <c r="R395" s="181">
        <f>Q395*H395</f>
        <v>0</v>
      </c>
      <c r="S395" s="181">
        <v>0</v>
      </c>
      <c r="T395" s="182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183" t="s">
        <v>278</v>
      </c>
      <c r="AT395" s="183" t="s">
        <v>274</v>
      </c>
      <c r="AU395" s="183" t="s">
        <v>88</v>
      </c>
      <c r="AY395" s="18" t="s">
        <v>271</v>
      </c>
      <c r="BE395" s="105">
        <f>IF(N395="základná",J395,0)</f>
        <v>0</v>
      </c>
      <c r="BF395" s="105">
        <f>IF(N395="znížená",J395,0)</f>
        <v>0</v>
      </c>
      <c r="BG395" s="105">
        <f>IF(N395="zákl. prenesená",J395,0)</f>
        <v>0</v>
      </c>
      <c r="BH395" s="105">
        <f>IF(N395="zníž. prenesená",J395,0)</f>
        <v>0</v>
      </c>
      <c r="BI395" s="105">
        <f>IF(N395="nulová",J395,0)</f>
        <v>0</v>
      </c>
      <c r="BJ395" s="18" t="s">
        <v>88</v>
      </c>
      <c r="BK395" s="105">
        <f>ROUND(I395*H395,2)</f>
        <v>0</v>
      </c>
      <c r="BL395" s="18" t="s">
        <v>278</v>
      </c>
      <c r="BM395" s="183" t="s">
        <v>1820</v>
      </c>
    </row>
    <row r="396" spans="1:65" s="13" customFormat="1" x14ac:dyDescent="0.1">
      <c r="B396" s="184"/>
      <c r="D396" s="185" t="s">
        <v>280</v>
      </c>
      <c r="E396" s="186" t="s">
        <v>1</v>
      </c>
      <c r="F396" s="187" t="s">
        <v>5914</v>
      </c>
      <c r="H396" s="188">
        <v>0.04</v>
      </c>
      <c r="I396" s="189"/>
      <c r="L396" s="184"/>
      <c r="M396" s="190"/>
      <c r="N396" s="191"/>
      <c r="O396" s="191"/>
      <c r="P396" s="191"/>
      <c r="Q396" s="191"/>
      <c r="R396" s="191"/>
      <c r="S396" s="191"/>
      <c r="T396" s="192"/>
      <c r="AT396" s="186" t="s">
        <v>280</v>
      </c>
      <c r="AU396" s="186" t="s">
        <v>88</v>
      </c>
      <c r="AV396" s="13" t="s">
        <v>88</v>
      </c>
      <c r="AW396" s="13" t="s">
        <v>29</v>
      </c>
      <c r="AX396" s="13" t="s">
        <v>75</v>
      </c>
      <c r="AY396" s="186" t="s">
        <v>271</v>
      </c>
    </row>
    <row r="397" spans="1:65" s="13" customFormat="1" x14ac:dyDescent="0.1">
      <c r="B397" s="184"/>
      <c r="D397" s="185" t="s">
        <v>280</v>
      </c>
      <c r="E397" s="186" t="s">
        <v>1</v>
      </c>
      <c r="F397" s="187" t="s">
        <v>5915</v>
      </c>
      <c r="H397" s="188">
        <v>0.11</v>
      </c>
      <c r="I397" s="189"/>
      <c r="L397" s="184"/>
      <c r="M397" s="190"/>
      <c r="N397" s="191"/>
      <c r="O397" s="191"/>
      <c r="P397" s="191"/>
      <c r="Q397" s="191"/>
      <c r="R397" s="191"/>
      <c r="S397" s="191"/>
      <c r="T397" s="192"/>
      <c r="AT397" s="186" t="s">
        <v>280</v>
      </c>
      <c r="AU397" s="186" t="s">
        <v>88</v>
      </c>
      <c r="AV397" s="13" t="s">
        <v>88</v>
      </c>
      <c r="AW397" s="13" t="s">
        <v>29</v>
      </c>
      <c r="AX397" s="13" t="s">
        <v>75</v>
      </c>
      <c r="AY397" s="186" t="s">
        <v>271</v>
      </c>
    </row>
    <row r="398" spans="1:65" s="13" customFormat="1" x14ac:dyDescent="0.1">
      <c r="B398" s="184"/>
      <c r="D398" s="185" t="s">
        <v>280</v>
      </c>
      <c r="E398" s="186" t="s">
        <v>1</v>
      </c>
      <c r="F398" s="187" t="s">
        <v>5916</v>
      </c>
      <c r="H398" s="188">
        <v>0.2</v>
      </c>
      <c r="I398" s="189"/>
      <c r="L398" s="184"/>
      <c r="M398" s="190"/>
      <c r="N398" s="191"/>
      <c r="O398" s="191"/>
      <c r="P398" s="191"/>
      <c r="Q398" s="191"/>
      <c r="R398" s="191"/>
      <c r="S398" s="191"/>
      <c r="T398" s="192"/>
      <c r="AT398" s="186" t="s">
        <v>280</v>
      </c>
      <c r="AU398" s="186" t="s">
        <v>88</v>
      </c>
      <c r="AV398" s="13" t="s">
        <v>88</v>
      </c>
      <c r="AW398" s="13" t="s">
        <v>29</v>
      </c>
      <c r="AX398" s="13" t="s">
        <v>75</v>
      </c>
      <c r="AY398" s="186" t="s">
        <v>271</v>
      </c>
    </row>
    <row r="399" spans="1:65" s="14" customFormat="1" x14ac:dyDescent="0.1">
      <c r="B399" s="193"/>
      <c r="D399" s="185" t="s">
        <v>280</v>
      </c>
      <c r="E399" s="194" t="s">
        <v>1</v>
      </c>
      <c r="F399" s="195" t="s">
        <v>282</v>
      </c>
      <c r="H399" s="196">
        <v>0.35</v>
      </c>
      <c r="I399" s="197"/>
      <c r="L399" s="193"/>
      <c r="M399" s="198"/>
      <c r="N399" s="199"/>
      <c r="O399" s="199"/>
      <c r="P399" s="199"/>
      <c r="Q399" s="199"/>
      <c r="R399" s="199"/>
      <c r="S399" s="199"/>
      <c r="T399" s="200"/>
      <c r="AT399" s="194" t="s">
        <v>280</v>
      </c>
      <c r="AU399" s="194" t="s">
        <v>88</v>
      </c>
      <c r="AV399" s="14" t="s">
        <v>278</v>
      </c>
      <c r="AW399" s="14" t="s">
        <v>29</v>
      </c>
      <c r="AX399" s="14" t="s">
        <v>82</v>
      </c>
      <c r="AY399" s="194" t="s">
        <v>271</v>
      </c>
    </row>
    <row r="400" spans="1:65" s="2" customFormat="1" ht="33" customHeight="1" x14ac:dyDescent="0.15">
      <c r="A400" s="35"/>
      <c r="B400" s="141"/>
      <c r="C400" s="172" t="s">
        <v>1377</v>
      </c>
      <c r="D400" s="172" t="s">
        <v>274</v>
      </c>
      <c r="E400" s="173" t="s">
        <v>5917</v>
      </c>
      <c r="F400" s="174" t="s">
        <v>5918</v>
      </c>
      <c r="G400" s="175" t="s">
        <v>319</v>
      </c>
      <c r="H400" s="176">
        <v>8.1999999999999993</v>
      </c>
      <c r="I400" s="177"/>
      <c r="J400" s="176">
        <f>ROUND(I400*H400,2)</f>
        <v>0</v>
      </c>
      <c r="K400" s="178"/>
      <c r="L400" s="36"/>
      <c r="M400" s="179" t="s">
        <v>1</v>
      </c>
      <c r="N400" s="180" t="s">
        <v>41</v>
      </c>
      <c r="O400" s="61"/>
      <c r="P400" s="181">
        <f>O400*H400</f>
        <v>0</v>
      </c>
      <c r="Q400" s="181">
        <v>0</v>
      </c>
      <c r="R400" s="181">
        <f>Q400*H400</f>
        <v>0</v>
      </c>
      <c r="S400" s="181">
        <v>0</v>
      </c>
      <c r="T400" s="182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183" t="s">
        <v>278</v>
      </c>
      <c r="AT400" s="183" t="s">
        <v>274</v>
      </c>
      <c r="AU400" s="183" t="s">
        <v>88</v>
      </c>
      <c r="AY400" s="18" t="s">
        <v>271</v>
      </c>
      <c r="BE400" s="105">
        <f>IF(N400="základná",J400,0)</f>
        <v>0</v>
      </c>
      <c r="BF400" s="105">
        <f>IF(N400="znížená",J400,0)</f>
        <v>0</v>
      </c>
      <c r="BG400" s="105">
        <f>IF(N400="zákl. prenesená",J400,0)</f>
        <v>0</v>
      </c>
      <c r="BH400" s="105">
        <f>IF(N400="zníž. prenesená",J400,0)</f>
        <v>0</v>
      </c>
      <c r="BI400" s="105">
        <f>IF(N400="nulová",J400,0)</f>
        <v>0</v>
      </c>
      <c r="BJ400" s="18" t="s">
        <v>88</v>
      </c>
      <c r="BK400" s="105">
        <f>ROUND(I400*H400,2)</f>
        <v>0</v>
      </c>
      <c r="BL400" s="18" t="s">
        <v>278</v>
      </c>
      <c r="BM400" s="183" t="s">
        <v>1830</v>
      </c>
    </row>
    <row r="401" spans="1:65" s="13" customFormat="1" x14ac:dyDescent="0.1">
      <c r="B401" s="184"/>
      <c r="D401" s="185" t="s">
        <v>280</v>
      </c>
      <c r="E401" s="186" t="s">
        <v>1</v>
      </c>
      <c r="F401" s="187" t="s">
        <v>5810</v>
      </c>
      <c r="H401" s="188">
        <v>8.1999999999999993</v>
      </c>
      <c r="I401" s="189"/>
      <c r="L401" s="184"/>
      <c r="M401" s="190"/>
      <c r="N401" s="191"/>
      <c r="O401" s="191"/>
      <c r="P401" s="191"/>
      <c r="Q401" s="191"/>
      <c r="R401" s="191"/>
      <c r="S401" s="191"/>
      <c r="T401" s="192"/>
      <c r="AT401" s="186" t="s">
        <v>280</v>
      </c>
      <c r="AU401" s="186" t="s">
        <v>88</v>
      </c>
      <c r="AV401" s="13" t="s">
        <v>88</v>
      </c>
      <c r="AW401" s="13" t="s">
        <v>29</v>
      </c>
      <c r="AX401" s="13" t="s">
        <v>75</v>
      </c>
      <c r="AY401" s="186" t="s">
        <v>271</v>
      </c>
    </row>
    <row r="402" spans="1:65" s="14" customFormat="1" x14ac:dyDescent="0.1">
      <c r="B402" s="193"/>
      <c r="D402" s="185" t="s">
        <v>280</v>
      </c>
      <c r="E402" s="194" t="s">
        <v>1</v>
      </c>
      <c r="F402" s="195" t="s">
        <v>282</v>
      </c>
      <c r="H402" s="196">
        <v>8.1999999999999993</v>
      </c>
      <c r="I402" s="197"/>
      <c r="L402" s="193"/>
      <c r="M402" s="198"/>
      <c r="N402" s="199"/>
      <c r="O402" s="199"/>
      <c r="P402" s="199"/>
      <c r="Q402" s="199"/>
      <c r="R402" s="199"/>
      <c r="S402" s="199"/>
      <c r="T402" s="200"/>
      <c r="AT402" s="194" t="s">
        <v>280</v>
      </c>
      <c r="AU402" s="194" t="s">
        <v>88</v>
      </c>
      <c r="AV402" s="14" t="s">
        <v>278</v>
      </c>
      <c r="AW402" s="14" t="s">
        <v>29</v>
      </c>
      <c r="AX402" s="14" t="s">
        <v>82</v>
      </c>
      <c r="AY402" s="194" t="s">
        <v>271</v>
      </c>
    </row>
    <row r="403" spans="1:65" s="2" customFormat="1" ht="16.5" customHeight="1" x14ac:dyDescent="0.15">
      <c r="A403" s="35"/>
      <c r="B403" s="141"/>
      <c r="C403" s="224" t="s">
        <v>1381</v>
      </c>
      <c r="D403" s="240" t="s">
        <v>1138</v>
      </c>
      <c r="E403" s="226" t="s">
        <v>5811</v>
      </c>
      <c r="F403" s="227" t="s">
        <v>5812</v>
      </c>
      <c r="G403" s="228" t="s">
        <v>319</v>
      </c>
      <c r="H403" s="229">
        <v>8.86</v>
      </c>
      <c r="I403" s="230"/>
      <c r="J403" s="229">
        <f>ROUND(I403*H403,2)</f>
        <v>0</v>
      </c>
      <c r="K403" s="231"/>
      <c r="L403" s="232"/>
      <c r="M403" s="233" t="s">
        <v>1</v>
      </c>
      <c r="N403" s="234" t="s">
        <v>41</v>
      </c>
      <c r="O403" s="61"/>
      <c r="P403" s="181">
        <f>O403*H403</f>
        <v>0</v>
      </c>
      <c r="Q403" s="181">
        <v>0</v>
      </c>
      <c r="R403" s="181">
        <f>Q403*H403</f>
        <v>0</v>
      </c>
      <c r="S403" s="181">
        <v>0</v>
      </c>
      <c r="T403" s="182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83" t="s">
        <v>316</v>
      </c>
      <c r="AT403" s="183" t="s">
        <v>1138</v>
      </c>
      <c r="AU403" s="183" t="s">
        <v>88</v>
      </c>
      <c r="AY403" s="18" t="s">
        <v>271</v>
      </c>
      <c r="BE403" s="105">
        <f>IF(N403="základná",J403,0)</f>
        <v>0</v>
      </c>
      <c r="BF403" s="105">
        <f>IF(N403="znížená",J403,0)</f>
        <v>0</v>
      </c>
      <c r="BG403" s="105">
        <f>IF(N403="zákl. prenesená",J403,0)</f>
        <v>0</v>
      </c>
      <c r="BH403" s="105">
        <f>IF(N403="zníž. prenesená",J403,0)</f>
        <v>0</v>
      </c>
      <c r="BI403" s="105">
        <f>IF(N403="nulová",J403,0)</f>
        <v>0</v>
      </c>
      <c r="BJ403" s="18" t="s">
        <v>88</v>
      </c>
      <c r="BK403" s="105">
        <f>ROUND(I403*H403,2)</f>
        <v>0</v>
      </c>
      <c r="BL403" s="18" t="s">
        <v>278</v>
      </c>
      <c r="BM403" s="183" t="s">
        <v>1841</v>
      </c>
    </row>
    <row r="404" spans="1:65" s="13" customFormat="1" x14ac:dyDescent="0.1">
      <c r="B404" s="184"/>
      <c r="D404" s="185" t="s">
        <v>280</v>
      </c>
      <c r="E404" s="186" t="s">
        <v>1</v>
      </c>
      <c r="F404" s="187" t="s">
        <v>5919</v>
      </c>
      <c r="H404" s="188">
        <v>8.86</v>
      </c>
      <c r="I404" s="189"/>
      <c r="L404" s="184"/>
      <c r="M404" s="190"/>
      <c r="N404" s="191"/>
      <c r="O404" s="191"/>
      <c r="P404" s="191"/>
      <c r="Q404" s="191"/>
      <c r="R404" s="191"/>
      <c r="S404" s="191"/>
      <c r="T404" s="192"/>
      <c r="AT404" s="186" t="s">
        <v>280</v>
      </c>
      <c r="AU404" s="186" t="s">
        <v>88</v>
      </c>
      <c r="AV404" s="13" t="s">
        <v>88</v>
      </c>
      <c r="AW404" s="13" t="s">
        <v>29</v>
      </c>
      <c r="AX404" s="13" t="s">
        <v>75</v>
      </c>
      <c r="AY404" s="186" t="s">
        <v>271</v>
      </c>
    </row>
    <row r="405" spans="1:65" s="14" customFormat="1" x14ac:dyDescent="0.1">
      <c r="B405" s="193"/>
      <c r="D405" s="185" t="s">
        <v>280</v>
      </c>
      <c r="E405" s="194" t="s">
        <v>1</v>
      </c>
      <c r="F405" s="195" t="s">
        <v>282</v>
      </c>
      <c r="H405" s="196">
        <v>8.86</v>
      </c>
      <c r="I405" s="197"/>
      <c r="L405" s="193"/>
      <c r="M405" s="198"/>
      <c r="N405" s="199"/>
      <c r="O405" s="199"/>
      <c r="P405" s="199"/>
      <c r="Q405" s="199"/>
      <c r="R405" s="199"/>
      <c r="S405" s="199"/>
      <c r="T405" s="200"/>
      <c r="AT405" s="194" t="s">
        <v>280</v>
      </c>
      <c r="AU405" s="194" t="s">
        <v>88</v>
      </c>
      <c r="AV405" s="14" t="s">
        <v>278</v>
      </c>
      <c r="AW405" s="14" t="s">
        <v>29</v>
      </c>
      <c r="AX405" s="14" t="s">
        <v>82</v>
      </c>
      <c r="AY405" s="194" t="s">
        <v>271</v>
      </c>
    </row>
    <row r="406" spans="1:65" s="2" customFormat="1" ht="16.5" customHeight="1" x14ac:dyDescent="0.15">
      <c r="A406" s="35"/>
      <c r="B406" s="141"/>
      <c r="C406" s="172" t="s">
        <v>1387</v>
      </c>
      <c r="D406" s="172" t="s">
        <v>274</v>
      </c>
      <c r="E406" s="173" t="s">
        <v>5920</v>
      </c>
      <c r="F406" s="174" t="s">
        <v>5921</v>
      </c>
      <c r="G406" s="175" t="s">
        <v>319</v>
      </c>
      <c r="H406" s="176">
        <v>12</v>
      </c>
      <c r="I406" s="177"/>
      <c r="J406" s="176">
        <f>ROUND(I406*H406,2)</f>
        <v>0</v>
      </c>
      <c r="K406" s="178"/>
      <c r="L406" s="36"/>
      <c r="M406" s="179" t="s">
        <v>1</v>
      </c>
      <c r="N406" s="180" t="s">
        <v>41</v>
      </c>
      <c r="O406" s="61"/>
      <c r="P406" s="181">
        <f>O406*H406</f>
        <v>0</v>
      </c>
      <c r="Q406" s="181">
        <v>0</v>
      </c>
      <c r="R406" s="181">
        <f>Q406*H406</f>
        <v>0</v>
      </c>
      <c r="S406" s="181">
        <v>0</v>
      </c>
      <c r="T406" s="182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3" t="s">
        <v>278</v>
      </c>
      <c r="AT406" s="183" t="s">
        <v>274</v>
      </c>
      <c r="AU406" s="183" t="s">
        <v>88</v>
      </c>
      <c r="AY406" s="18" t="s">
        <v>271</v>
      </c>
      <c r="BE406" s="105">
        <f>IF(N406="základná",J406,0)</f>
        <v>0</v>
      </c>
      <c r="BF406" s="105">
        <f>IF(N406="znížená",J406,0)</f>
        <v>0</v>
      </c>
      <c r="BG406" s="105">
        <f>IF(N406="zákl. prenesená",J406,0)</f>
        <v>0</v>
      </c>
      <c r="BH406" s="105">
        <f>IF(N406="zníž. prenesená",J406,0)</f>
        <v>0</v>
      </c>
      <c r="BI406" s="105">
        <f>IF(N406="nulová",J406,0)</f>
        <v>0</v>
      </c>
      <c r="BJ406" s="18" t="s">
        <v>88</v>
      </c>
      <c r="BK406" s="105">
        <f>ROUND(I406*H406,2)</f>
        <v>0</v>
      </c>
      <c r="BL406" s="18" t="s">
        <v>278</v>
      </c>
      <c r="BM406" s="183" t="s">
        <v>1854</v>
      </c>
    </row>
    <row r="407" spans="1:65" s="13" customFormat="1" x14ac:dyDescent="0.1">
      <c r="B407" s="184"/>
      <c r="D407" s="185" t="s">
        <v>280</v>
      </c>
      <c r="E407" s="186" t="s">
        <v>1</v>
      </c>
      <c r="F407" s="187" t="s">
        <v>5922</v>
      </c>
      <c r="H407" s="188">
        <v>12</v>
      </c>
      <c r="I407" s="189"/>
      <c r="L407" s="184"/>
      <c r="M407" s="190"/>
      <c r="N407" s="191"/>
      <c r="O407" s="191"/>
      <c r="P407" s="191"/>
      <c r="Q407" s="191"/>
      <c r="R407" s="191"/>
      <c r="S407" s="191"/>
      <c r="T407" s="192"/>
      <c r="AT407" s="186" t="s">
        <v>280</v>
      </c>
      <c r="AU407" s="186" t="s">
        <v>88</v>
      </c>
      <c r="AV407" s="13" t="s">
        <v>88</v>
      </c>
      <c r="AW407" s="13" t="s">
        <v>29</v>
      </c>
      <c r="AX407" s="13" t="s">
        <v>75</v>
      </c>
      <c r="AY407" s="186" t="s">
        <v>271</v>
      </c>
    </row>
    <row r="408" spans="1:65" s="14" customFormat="1" x14ac:dyDescent="0.1">
      <c r="B408" s="193"/>
      <c r="D408" s="185" t="s">
        <v>280</v>
      </c>
      <c r="E408" s="194" t="s">
        <v>1</v>
      </c>
      <c r="F408" s="195" t="s">
        <v>282</v>
      </c>
      <c r="H408" s="196">
        <v>12</v>
      </c>
      <c r="I408" s="197"/>
      <c r="L408" s="193"/>
      <c r="M408" s="198"/>
      <c r="N408" s="199"/>
      <c r="O408" s="199"/>
      <c r="P408" s="199"/>
      <c r="Q408" s="199"/>
      <c r="R408" s="199"/>
      <c r="S408" s="199"/>
      <c r="T408" s="200"/>
      <c r="AT408" s="194" t="s">
        <v>280</v>
      </c>
      <c r="AU408" s="194" t="s">
        <v>88</v>
      </c>
      <c r="AV408" s="14" t="s">
        <v>278</v>
      </c>
      <c r="AW408" s="14" t="s">
        <v>29</v>
      </c>
      <c r="AX408" s="14" t="s">
        <v>82</v>
      </c>
      <c r="AY408" s="194" t="s">
        <v>271</v>
      </c>
    </row>
    <row r="409" spans="1:65" s="2" customFormat="1" ht="21.75" customHeight="1" x14ac:dyDescent="0.15">
      <c r="A409" s="35"/>
      <c r="B409" s="141"/>
      <c r="C409" s="172" t="s">
        <v>1392</v>
      </c>
      <c r="D409" s="172" t="s">
        <v>274</v>
      </c>
      <c r="E409" s="173" t="s">
        <v>5923</v>
      </c>
      <c r="F409" s="174" t="s">
        <v>5924</v>
      </c>
      <c r="G409" s="175" t="s">
        <v>319</v>
      </c>
      <c r="H409" s="176">
        <v>99.5</v>
      </c>
      <c r="I409" s="177"/>
      <c r="J409" s="176">
        <f>ROUND(I409*H409,2)</f>
        <v>0</v>
      </c>
      <c r="K409" s="178"/>
      <c r="L409" s="36"/>
      <c r="M409" s="179" t="s">
        <v>1</v>
      </c>
      <c r="N409" s="180" t="s">
        <v>41</v>
      </c>
      <c r="O409" s="61"/>
      <c r="P409" s="181">
        <f>O409*H409</f>
        <v>0</v>
      </c>
      <c r="Q409" s="181">
        <v>0</v>
      </c>
      <c r="R409" s="181">
        <f>Q409*H409</f>
        <v>0</v>
      </c>
      <c r="S409" s="181">
        <v>0</v>
      </c>
      <c r="T409" s="182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183" t="s">
        <v>278</v>
      </c>
      <c r="AT409" s="183" t="s">
        <v>274</v>
      </c>
      <c r="AU409" s="183" t="s">
        <v>88</v>
      </c>
      <c r="AY409" s="18" t="s">
        <v>271</v>
      </c>
      <c r="BE409" s="105">
        <f>IF(N409="základná",J409,0)</f>
        <v>0</v>
      </c>
      <c r="BF409" s="105">
        <f>IF(N409="znížená",J409,0)</f>
        <v>0</v>
      </c>
      <c r="BG409" s="105">
        <f>IF(N409="zákl. prenesená",J409,0)</f>
        <v>0</v>
      </c>
      <c r="BH409" s="105">
        <f>IF(N409="zníž. prenesená",J409,0)</f>
        <v>0</v>
      </c>
      <c r="BI409" s="105">
        <f>IF(N409="nulová",J409,0)</f>
        <v>0</v>
      </c>
      <c r="BJ409" s="18" t="s">
        <v>88</v>
      </c>
      <c r="BK409" s="105">
        <f>ROUND(I409*H409,2)</f>
        <v>0</v>
      </c>
      <c r="BL409" s="18" t="s">
        <v>278</v>
      </c>
      <c r="BM409" s="183" t="s">
        <v>1864</v>
      </c>
    </row>
    <row r="410" spans="1:65" s="13" customFormat="1" x14ac:dyDescent="0.1">
      <c r="B410" s="184"/>
      <c r="D410" s="185" t="s">
        <v>280</v>
      </c>
      <c r="E410" s="186" t="s">
        <v>1</v>
      </c>
      <c r="F410" s="187" t="s">
        <v>5925</v>
      </c>
      <c r="H410" s="188">
        <v>99.5</v>
      </c>
      <c r="I410" s="189"/>
      <c r="L410" s="184"/>
      <c r="M410" s="190"/>
      <c r="N410" s="191"/>
      <c r="O410" s="191"/>
      <c r="P410" s="191"/>
      <c r="Q410" s="191"/>
      <c r="R410" s="191"/>
      <c r="S410" s="191"/>
      <c r="T410" s="192"/>
      <c r="AT410" s="186" t="s">
        <v>280</v>
      </c>
      <c r="AU410" s="186" t="s">
        <v>88</v>
      </c>
      <c r="AV410" s="13" t="s">
        <v>88</v>
      </c>
      <c r="AW410" s="13" t="s">
        <v>29</v>
      </c>
      <c r="AX410" s="13" t="s">
        <v>75</v>
      </c>
      <c r="AY410" s="186" t="s">
        <v>271</v>
      </c>
    </row>
    <row r="411" spans="1:65" s="14" customFormat="1" x14ac:dyDescent="0.1">
      <c r="B411" s="193"/>
      <c r="D411" s="185" t="s">
        <v>280</v>
      </c>
      <c r="E411" s="194" t="s">
        <v>1</v>
      </c>
      <c r="F411" s="195" t="s">
        <v>282</v>
      </c>
      <c r="H411" s="196">
        <v>99.5</v>
      </c>
      <c r="I411" s="197"/>
      <c r="L411" s="193"/>
      <c r="M411" s="198"/>
      <c r="N411" s="199"/>
      <c r="O411" s="199"/>
      <c r="P411" s="199"/>
      <c r="Q411" s="199"/>
      <c r="R411" s="199"/>
      <c r="S411" s="199"/>
      <c r="T411" s="200"/>
      <c r="AT411" s="194" t="s">
        <v>280</v>
      </c>
      <c r="AU411" s="194" t="s">
        <v>88</v>
      </c>
      <c r="AV411" s="14" t="s">
        <v>278</v>
      </c>
      <c r="AW411" s="14" t="s">
        <v>29</v>
      </c>
      <c r="AX411" s="14" t="s">
        <v>82</v>
      </c>
      <c r="AY411" s="194" t="s">
        <v>271</v>
      </c>
    </row>
    <row r="412" spans="1:65" s="2" customFormat="1" ht="16.5" customHeight="1" x14ac:dyDescent="0.15">
      <c r="A412" s="35"/>
      <c r="B412" s="141"/>
      <c r="C412" s="224" t="s">
        <v>1398</v>
      </c>
      <c r="D412" s="224" t="s">
        <v>1138</v>
      </c>
      <c r="E412" s="226" t="s">
        <v>5926</v>
      </c>
      <c r="F412" s="227" t="s">
        <v>5927</v>
      </c>
      <c r="G412" s="228" t="s">
        <v>302</v>
      </c>
      <c r="H412" s="229">
        <v>99.5</v>
      </c>
      <c r="I412" s="230"/>
      <c r="J412" s="229">
        <f>ROUND(I412*H412,2)</f>
        <v>0</v>
      </c>
      <c r="K412" s="231"/>
      <c r="L412" s="232"/>
      <c r="M412" s="233" t="s">
        <v>1</v>
      </c>
      <c r="N412" s="234" t="s">
        <v>41</v>
      </c>
      <c r="O412" s="61"/>
      <c r="P412" s="181">
        <f>O412*H412</f>
        <v>0</v>
      </c>
      <c r="Q412" s="181">
        <v>0</v>
      </c>
      <c r="R412" s="181">
        <f>Q412*H412</f>
        <v>0</v>
      </c>
      <c r="S412" s="181">
        <v>0</v>
      </c>
      <c r="T412" s="182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83" t="s">
        <v>316</v>
      </c>
      <c r="AT412" s="183" t="s">
        <v>1138</v>
      </c>
      <c r="AU412" s="183" t="s">
        <v>88</v>
      </c>
      <c r="AY412" s="18" t="s">
        <v>271</v>
      </c>
      <c r="BE412" s="105">
        <f>IF(N412="základná",J412,0)</f>
        <v>0</v>
      </c>
      <c r="BF412" s="105">
        <f>IF(N412="znížená",J412,0)</f>
        <v>0</v>
      </c>
      <c r="BG412" s="105">
        <f>IF(N412="zákl. prenesená",J412,0)</f>
        <v>0</v>
      </c>
      <c r="BH412" s="105">
        <f>IF(N412="zníž. prenesená",J412,0)</f>
        <v>0</v>
      </c>
      <c r="BI412" s="105">
        <f>IF(N412="nulová",J412,0)</f>
        <v>0</v>
      </c>
      <c r="BJ412" s="18" t="s">
        <v>88</v>
      </c>
      <c r="BK412" s="105">
        <f>ROUND(I412*H412,2)</f>
        <v>0</v>
      </c>
      <c r="BL412" s="18" t="s">
        <v>278</v>
      </c>
      <c r="BM412" s="183" t="s">
        <v>1874</v>
      </c>
    </row>
    <row r="413" spans="1:65" s="2" customFormat="1" ht="21.75" customHeight="1" x14ac:dyDescent="0.15">
      <c r="A413" s="35"/>
      <c r="B413" s="141"/>
      <c r="C413" s="172" t="s">
        <v>1401</v>
      </c>
      <c r="D413" s="172" t="s">
        <v>274</v>
      </c>
      <c r="E413" s="173" t="s">
        <v>5928</v>
      </c>
      <c r="F413" s="174" t="s">
        <v>5929</v>
      </c>
      <c r="G413" s="175" t="s">
        <v>289</v>
      </c>
      <c r="H413" s="176">
        <v>1.64</v>
      </c>
      <c r="I413" s="177"/>
      <c r="J413" s="176">
        <f>ROUND(I413*H413,2)</f>
        <v>0</v>
      </c>
      <c r="K413" s="178"/>
      <c r="L413" s="36"/>
      <c r="M413" s="179" t="s">
        <v>1</v>
      </c>
      <c r="N413" s="180" t="s">
        <v>41</v>
      </c>
      <c r="O413" s="61"/>
      <c r="P413" s="181">
        <f>O413*H413</f>
        <v>0</v>
      </c>
      <c r="Q413" s="181">
        <v>0</v>
      </c>
      <c r="R413" s="181">
        <f>Q413*H413</f>
        <v>0</v>
      </c>
      <c r="S413" s="181">
        <v>0</v>
      </c>
      <c r="T413" s="182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183" t="s">
        <v>278</v>
      </c>
      <c r="AT413" s="183" t="s">
        <v>274</v>
      </c>
      <c r="AU413" s="183" t="s">
        <v>88</v>
      </c>
      <c r="AY413" s="18" t="s">
        <v>271</v>
      </c>
      <c r="BE413" s="105">
        <f>IF(N413="základná",J413,0)</f>
        <v>0</v>
      </c>
      <c r="BF413" s="105">
        <f>IF(N413="znížená",J413,0)</f>
        <v>0</v>
      </c>
      <c r="BG413" s="105">
        <f>IF(N413="zákl. prenesená",J413,0)</f>
        <v>0</v>
      </c>
      <c r="BH413" s="105">
        <f>IF(N413="zníž. prenesená",J413,0)</f>
        <v>0</v>
      </c>
      <c r="BI413" s="105">
        <f>IF(N413="nulová",J413,0)</f>
        <v>0</v>
      </c>
      <c r="BJ413" s="18" t="s">
        <v>88</v>
      </c>
      <c r="BK413" s="105">
        <f>ROUND(I413*H413,2)</f>
        <v>0</v>
      </c>
      <c r="BL413" s="18" t="s">
        <v>278</v>
      </c>
      <c r="BM413" s="183" t="s">
        <v>1883</v>
      </c>
    </row>
    <row r="414" spans="1:65" s="13" customFormat="1" x14ac:dyDescent="0.1">
      <c r="B414" s="184"/>
      <c r="D414" s="185" t="s">
        <v>280</v>
      </c>
      <c r="E414" s="186" t="s">
        <v>1</v>
      </c>
      <c r="F414" s="187" t="s">
        <v>5930</v>
      </c>
      <c r="H414" s="188">
        <v>1.64</v>
      </c>
      <c r="I414" s="189"/>
      <c r="L414" s="184"/>
      <c r="M414" s="190"/>
      <c r="N414" s="191"/>
      <c r="O414" s="191"/>
      <c r="P414" s="191"/>
      <c r="Q414" s="191"/>
      <c r="R414" s="191"/>
      <c r="S414" s="191"/>
      <c r="T414" s="192"/>
      <c r="AT414" s="186" t="s">
        <v>280</v>
      </c>
      <c r="AU414" s="186" t="s">
        <v>88</v>
      </c>
      <c r="AV414" s="13" t="s">
        <v>88</v>
      </c>
      <c r="AW414" s="13" t="s">
        <v>29</v>
      </c>
      <c r="AX414" s="13" t="s">
        <v>75</v>
      </c>
      <c r="AY414" s="186" t="s">
        <v>271</v>
      </c>
    </row>
    <row r="415" spans="1:65" s="14" customFormat="1" x14ac:dyDescent="0.1">
      <c r="B415" s="193"/>
      <c r="D415" s="185" t="s">
        <v>280</v>
      </c>
      <c r="E415" s="194" t="s">
        <v>1</v>
      </c>
      <c r="F415" s="195" t="s">
        <v>282</v>
      </c>
      <c r="H415" s="196">
        <v>1.64</v>
      </c>
      <c r="I415" s="197"/>
      <c r="L415" s="193"/>
      <c r="M415" s="198"/>
      <c r="N415" s="199"/>
      <c r="O415" s="199"/>
      <c r="P415" s="199"/>
      <c r="Q415" s="199"/>
      <c r="R415" s="199"/>
      <c r="S415" s="199"/>
      <c r="T415" s="200"/>
      <c r="AT415" s="194" t="s">
        <v>280</v>
      </c>
      <c r="AU415" s="194" t="s">
        <v>88</v>
      </c>
      <c r="AV415" s="14" t="s">
        <v>278</v>
      </c>
      <c r="AW415" s="14" t="s">
        <v>29</v>
      </c>
      <c r="AX415" s="14" t="s">
        <v>82</v>
      </c>
      <c r="AY415" s="194" t="s">
        <v>271</v>
      </c>
    </row>
    <row r="416" spans="1:65" s="2" customFormat="1" ht="33" customHeight="1" x14ac:dyDescent="0.15">
      <c r="A416" s="35"/>
      <c r="B416" s="141"/>
      <c r="C416" s="172" t="s">
        <v>1406</v>
      </c>
      <c r="D416" s="172" t="s">
        <v>274</v>
      </c>
      <c r="E416" s="173" t="s">
        <v>5931</v>
      </c>
      <c r="F416" s="174" t="s">
        <v>5932</v>
      </c>
      <c r="G416" s="175" t="s">
        <v>319</v>
      </c>
      <c r="H416" s="176">
        <v>90</v>
      </c>
      <c r="I416" s="177"/>
      <c r="J416" s="176">
        <f>ROUND(I416*H416,2)</f>
        <v>0</v>
      </c>
      <c r="K416" s="178"/>
      <c r="L416" s="36"/>
      <c r="M416" s="179" t="s">
        <v>1</v>
      </c>
      <c r="N416" s="180" t="s">
        <v>41</v>
      </c>
      <c r="O416" s="61"/>
      <c r="P416" s="181">
        <f>O416*H416</f>
        <v>0</v>
      </c>
      <c r="Q416" s="181">
        <v>0</v>
      </c>
      <c r="R416" s="181">
        <f>Q416*H416</f>
        <v>0</v>
      </c>
      <c r="S416" s="181">
        <v>0</v>
      </c>
      <c r="T416" s="182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183" t="s">
        <v>278</v>
      </c>
      <c r="AT416" s="183" t="s">
        <v>274</v>
      </c>
      <c r="AU416" s="183" t="s">
        <v>88</v>
      </c>
      <c r="AY416" s="18" t="s">
        <v>271</v>
      </c>
      <c r="BE416" s="105">
        <f>IF(N416="základná",J416,0)</f>
        <v>0</v>
      </c>
      <c r="BF416" s="105">
        <f>IF(N416="znížená",J416,0)</f>
        <v>0</v>
      </c>
      <c r="BG416" s="105">
        <f>IF(N416="zákl. prenesená",J416,0)</f>
        <v>0</v>
      </c>
      <c r="BH416" s="105">
        <f>IF(N416="zníž. prenesená",J416,0)</f>
        <v>0</v>
      </c>
      <c r="BI416" s="105">
        <f>IF(N416="nulová",J416,0)</f>
        <v>0</v>
      </c>
      <c r="BJ416" s="18" t="s">
        <v>88</v>
      </c>
      <c r="BK416" s="105">
        <f>ROUND(I416*H416,2)</f>
        <v>0</v>
      </c>
      <c r="BL416" s="18" t="s">
        <v>278</v>
      </c>
      <c r="BM416" s="183" t="s">
        <v>1891</v>
      </c>
    </row>
    <row r="417" spans="1:65" s="13" customFormat="1" x14ac:dyDescent="0.1">
      <c r="B417" s="184"/>
      <c r="D417" s="185" t="s">
        <v>280</v>
      </c>
      <c r="E417" s="186" t="s">
        <v>1</v>
      </c>
      <c r="F417" s="187" t="s">
        <v>5933</v>
      </c>
      <c r="H417" s="188">
        <v>90</v>
      </c>
      <c r="I417" s="189"/>
      <c r="L417" s="184"/>
      <c r="M417" s="190"/>
      <c r="N417" s="191"/>
      <c r="O417" s="191"/>
      <c r="P417" s="191"/>
      <c r="Q417" s="191"/>
      <c r="R417" s="191"/>
      <c r="S417" s="191"/>
      <c r="T417" s="192"/>
      <c r="AT417" s="186" t="s">
        <v>280</v>
      </c>
      <c r="AU417" s="186" t="s">
        <v>88</v>
      </c>
      <c r="AV417" s="13" t="s">
        <v>88</v>
      </c>
      <c r="AW417" s="13" t="s">
        <v>29</v>
      </c>
      <c r="AX417" s="13" t="s">
        <v>75</v>
      </c>
      <c r="AY417" s="186" t="s">
        <v>271</v>
      </c>
    </row>
    <row r="418" spans="1:65" s="14" customFormat="1" x14ac:dyDescent="0.1">
      <c r="B418" s="193"/>
      <c r="D418" s="185" t="s">
        <v>280</v>
      </c>
      <c r="E418" s="194" t="s">
        <v>1</v>
      </c>
      <c r="F418" s="195" t="s">
        <v>282</v>
      </c>
      <c r="H418" s="196">
        <v>90</v>
      </c>
      <c r="I418" s="197"/>
      <c r="L418" s="193"/>
      <c r="M418" s="198"/>
      <c r="N418" s="199"/>
      <c r="O418" s="199"/>
      <c r="P418" s="199"/>
      <c r="Q418" s="199"/>
      <c r="R418" s="199"/>
      <c r="S418" s="199"/>
      <c r="T418" s="200"/>
      <c r="AT418" s="194" t="s">
        <v>280</v>
      </c>
      <c r="AU418" s="194" t="s">
        <v>88</v>
      </c>
      <c r="AV418" s="14" t="s">
        <v>278</v>
      </c>
      <c r="AW418" s="14" t="s">
        <v>29</v>
      </c>
      <c r="AX418" s="14" t="s">
        <v>82</v>
      </c>
      <c r="AY418" s="194" t="s">
        <v>271</v>
      </c>
    </row>
    <row r="419" spans="1:65" s="2" customFormat="1" ht="16.5" customHeight="1" x14ac:dyDescent="0.15">
      <c r="A419" s="35"/>
      <c r="B419" s="141"/>
      <c r="C419" s="172" t="s">
        <v>1411</v>
      </c>
      <c r="D419" s="172" t="s">
        <v>274</v>
      </c>
      <c r="E419" s="173" t="s">
        <v>5934</v>
      </c>
      <c r="F419" s="174" t="s">
        <v>5935</v>
      </c>
      <c r="G419" s="175" t="s">
        <v>277</v>
      </c>
      <c r="H419" s="176">
        <v>2789</v>
      </c>
      <c r="I419" s="177"/>
      <c r="J419" s="176">
        <f>ROUND(I419*H419,2)</f>
        <v>0</v>
      </c>
      <c r="K419" s="178"/>
      <c r="L419" s="36"/>
      <c r="M419" s="179" t="s">
        <v>1</v>
      </c>
      <c r="N419" s="180" t="s">
        <v>41</v>
      </c>
      <c r="O419" s="61"/>
      <c r="P419" s="181">
        <f>O419*H419</f>
        <v>0</v>
      </c>
      <c r="Q419" s="181">
        <v>0</v>
      </c>
      <c r="R419" s="181">
        <f>Q419*H419</f>
        <v>0</v>
      </c>
      <c r="S419" s="181">
        <v>0</v>
      </c>
      <c r="T419" s="182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83" t="s">
        <v>278</v>
      </c>
      <c r="AT419" s="183" t="s">
        <v>274</v>
      </c>
      <c r="AU419" s="183" t="s">
        <v>88</v>
      </c>
      <c r="AY419" s="18" t="s">
        <v>271</v>
      </c>
      <c r="BE419" s="105">
        <f>IF(N419="základná",J419,0)</f>
        <v>0</v>
      </c>
      <c r="BF419" s="105">
        <f>IF(N419="znížená",J419,0)</f>
        <v>0</v>
      </c>
      <c r="BG419" s="105">
        <f>IF(N419="zákl. prenesená",J419,0)</f>
        <v>0</v>
      </c>
      <c r="BH419" s="105">
        <f>IF(N419="zníž. prenesená",J419,0)</f>
        <v>0</v>
      </c>
      <c r="BI419" s="105">
        <f>IF(N419="nulová",J419,0)</f>
        <v>0</v>
      </c>
      <c r="BJ419" s="18" t="s">
        <v>88</v>
      </c>
      <c r="BK419" s="105">
        <f>ROUND(I419*H419,2)</f>
        <v>0</v>
      </c>
      <c r="BL419" s="18" t="s">
        <v>278</v>
      </c>
      <c r="BM419" s="183" t="s">
        <v>1900</v>
      </c>
    </row>
    <row r="420" spans="1:65" s="13" customFormat="1" x14ac:dyDescent="0.1">
      <c r="B420" s="184"/>
      <c r="D420" s="185" t="s">
        <v>280</v>
      </c>
      <c r="E420" s="186" t="s">
        <v>1</v>
      </c>
      <c r="F420" s="187" t="s">
        <v>5793</v>
      </c>
      <c r="H420" s="188">
        <v>1452.8</v>
      </c>
      <c r="I420" s="189"/>
      <c r="L420" s="184"/>
      <c r="M420" s="190"/>
      <c r="N420" s="191"/>
      <c r="O420" s="191"/>
      <c r="P420" s="191"/>
      <c r="Q420" s="191"/>
      <c r="R420" s="191"/>
      <c r="S420" s="191"/>
      <c r="T420" s="192"/>
      <c r="AT420" s="186" t="s">
        <v>280</v>
      </c>
      <c r="AU420" s="186" t="s">
        <v>88</v>
      </c>
      <c r="AV420" s="13" t="s">
        <v>88</v>
      </c>
      <c r="AW420" s="13" t="s">
        <v>29</v>
      </c>
      <c r="AX420" s="13" t="s">
        <v>75</v>
      </c>
      <c r="AY420" s="186" t="s">
        <v>271</v>
      </c>
    </row>
    <row r="421" spans="1:65" s="13" customFormat="1" x14ac:dyDescent="0.1">
      <c r="B421" s="184"/>
      <c r="D421" s="185" t="s">
        <v>280</v>
      </c>
      <c r="E421" s="186" t="s">
        <v>1</v>
      </c>
      <c r="F421" s="187" t="s">
        <v>5794</v>
      </c>
      <c r="H421" s="188">
        <v>572.1</v>
      </c>
      <c r="I421" s="189"/>
      <c r="L421" s="184"/>
      <c r="M421" s="190"/>
      <c r="N421" s="191"/>
      <c r="O421" s="191"/>
      <c r="P421" s="191"/>
      <c r="Q421" s="191"/>
      <c r="R421" s="191"/>
      <c r="S421" s="191"/>
      <c r="T421" s="192"/>
      <c r="AT421" s="186" t="s">
        <v>280</v>
      </c>
      <c r="AU421" s="186" t="s">
        <v>88</v>
      </c>
      <c r="AV421" s="13" t="s">
        <v>88</v>
      </c>
      <c r="AW421" s="13" t="s">
        <v>29</v>
      </c>
      <c r="AX421" s="13" t="s">
        <v>75</v>
      </c>
      <c r="AY421" s="186" t="s">
        <v>271</v>
      </c>
    </row>
    <row r="422" spans="1:65" s="13" customFormat="1" x14ac:dyDescent="0.1">
      <c r="B422" s="184"/>
      <c r="D422" s="185" t="s">
        <v>280</v>
      </c>
      <c r="E422" s="186" t="s">
        <v>1</v>
      </c>
      <c r="F422" s="187" t="s">
        <v>5795</v>
      </c>
      <c r="H422" s="188">
        <v>764.1</v>
      </c>
      <c r="I422" s="189"/>
      <c r="L422" s="184"/>
      <c r="M422" s="190"/>
      <c r="N422" s="191"/>
      <c r="O422" s="191"/>
      <c r="P422" s="191"/>
      <c r="Q422" s="191"/>
      <c r="R422" s="191"/>
      <c r="S422" s="191"/>
      <c r="T422" s="192"/>
      <c r="AT422" s="186" t="s">
        <v>280</v>
      </c>
      <c r="AU422" s="186" t="s">
        <v>88</v>
      </c>
      <c r="AV422" s="13" t="s">
        <v>88</v>
      </c>
      <c r="AW422" s="13" t="s">
        <v>29</v>
      </c>
      <c r="AX422" s="13" t="s">
        <v>75</v>
      </c>
      <c r="AY422" s="186" t="s">
        <v>271</v>
      </c>
    </row>
    <row r="423" spans="1:65" s="14" customFormat="1" x14ac:dyDescent="0.1">
      <c r="B423" s="193"/>
      <c r="D423" s="185" t="s">
        <v>280</v>
      </c>
      <c r="E423" s="194" t="s">
        <v>1</v>
      </c>
      <c r="F423" s="195" t="s">
        <v>282</v>
      </c>
      <c r="H423" s="196">
        <v>2789</v>
      </c>
      <c r="I423" s="197"/>
      <c r="L423" s="193"/>
      <c r="M423" s="198"/>
      <c r="N423" s="199"/>
      <c r="O423" s="199"/>
      <c r="P423" s="199"/>
      <c r="Q423" s="199"/>
      <c r="R423" s="199"/>
      <c r="S423" s="199"/>
      <c r="T423" s="200"/>
      <c r="AT423" s="194" t="s">
        <v>280</v>
      </c>
      <c r="AU423" s="194" t="s">
        <v>88</v>
      </c>
      <c r="AV423" s="14" t="s">
        <v>278</v>
      </c>
      <c r="AW423" s="14" t="s">
        <v>29</v>
      </c>
      <c r="AX423" s="14" t="s">
        <v>82</v>
      </c>
      <c r="AY423" s="194" t="s">
        <v>271</v>
      </c>
    </row>
    <row r="424" spans="1:65" s="2" customFormat="1" ht="16.5" customHeight="1" x14ac:dyDescent="0.15">
      <c r="A424" s="35"/>
      <c r="B424" s="141"/>
      <c r="C424" s="172" t="s">
        <v>1415</v>
      </c>
      <c r="D424" s="172" t="s">
        <v>274</v>
      </c>
      <c r="E424" s="173" t="s">
        <v>5936</v>
      </c>
      <c r="F424" s="174" t="s">
        <v>5937</v>
      </c>
      <c r="G424" s="175" t="s">
        <v>289</v>
      </c>
      <c r="H424" s="176">
        <v>1.38</v>
      </c>
      <c r="I424" s="177"/>
      <c r="J424" s="176">
        <f>ROUND(I424*H424,2)</f>
        <v>0</v>
      </c>
      <c r="K424" s="178"/>
      <c r="L424" s="36"/>
      <c r="M424" s="179" t="s">
        <v>1</v>
      </c>
      <c r="N424" s="180" t="s">
        <v>41</v>
      </c>
      <c r="O424" s="61"/>
      <c r="P424" s="181">
        <f>O424*H424</f>
        <v>0</v>
      </c>
      <c r="Q424" s="181">
        <v>0</v>
      </c>
      <c r="R424" s="181">
        <f>Q424*H424</f>
        <v>0</v>
      </c>
      <c r="S424" s="181">
        <v>0</v>
      </c>
      <c r="T424" s="182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83" t="s">
        <v>278</v>
      </c>
      <c r="AT424" s="183" t="s">
        <v>274</v>
      </c>
      <c r="AU424" s="183" t="s">
        <v>88</v>
      </c>
      <c r="AY424" s="18" t="s">
        <v>271</v>
      </c>
      <c r="BE424" s="105">
        <f>IF(N424="základná",J424,0)</f>
        <v>0</v>
      </c>
      <c r="BF424" s="105">
        <f>IF(N424="znížená",J424,0)</f>
        <v>0</v>
      </c>
      <c r="BG424" s="105">
        <f>IF(N424="zákl. prenesená",J424,0)</f>
        <v>0</v>
      </c>
      <c r="BH424" s="105">
        <f>IF(N424="zníž. prenesená",J424,0)</f>
        <v>0</v>
      </c>
      <c r="BI424" s="105">
        <f>IF(N424="nulová",J424,0)</f>
        <v>0</v>
      </c>
      <c r="BJ424" s="18" t="s">
        <v>88</v>
      </c>
      <c r="BK424" s="105">
        <f>ROUND(I424*H424,2)</f>
        <v>0</v>
      </c>
      <c r="BL424" s="18" t="s">
        <v>278</v>
      </c>
      <c r="BM424" s="183" t="s">
        <v>1908</v>
      </c>
    </row>
    <row r="425" spans="1:65" s="13" customFormat="1" x14ac:dyDescent="0.1">
      <c r="B425" s="184"/>
      <c r="D425" s="185" t="s">
        <v>280</v>
      </c>
      <c r="E425" s="186" t="s">
        <v>1</v>
      </c>
      <c r="F425" s="187" t="s">
        <v>5938</v>
      </c>
      <c r="H425" s="188">
        <v>1.38</v>
      </c>
      <c r="I425" s="189"/>
      <c r="L425" s="184"/>
      <c r="M425" s="190"/>
      <c r="N425" s="191"/>
      <c r="O425" s="191"/>
      <c r="P425" s="191"/>
      <c r="Q425" s="191"/>
      <c r="R425" s="191"/>
      <c r="S425" s="191"/>
      <c r="T425" s="192"/>
      <c r="AT425" s="186" t="s">
        <v>280</v>
      </c>
      <c r="AU425" s="186" t="s">
        <v>88</v>
      </c>
      <c r="AV425" s="13" t="s">
        <v>88</v>
      </c>
      <c r="AW425" s="13" t="s">
        <v>29</v>
      </c>
      <c r="AX425" s="13" t="s">
        <v>75</v>
      </c>
      <c r="AY425" s="186" t="s">
        <v>271</v>
      </c>
    </row>
    <row r="426" spans="1:65" s="14" customFormat="1" x14ac:dyDescent="0.1">
      <c r="B426" s="193"/>
      <c r="D426" s="185" t="s">
        <v>280</v>
      </c>
      <c r="E426" s="194" t="s">
        <v>1</v>
      </c>
      <c r="F426" s="195" t="s">
        <v>282</v>
      </c>
      <c r="H426" s="196">
        <v>1.38</v>
      </c>
      <c r="I426" s="197"/>
      <c r="L426" s="193"/>
      <c r="M426" s="198"/>
      <c r="N426" s="199"/>
      <c r="O426" s="199"/>
      <c r="P426" s="199"/>
      <c r="Q426" s="199"/>
      <c r="R426" s="199"/>
      <c r="S426" s="199"/>
      <c r="T426" s="200"/>
      <c r="AT426" s="194" t="s">
        <v>280</v>
      </c>
      <c r="AU426" s="194" t="s">
        <v>88</v>
      </c>
      <c r="AV426" s="14" t="s">
        <v>278</v>
      </c>
      <c r="AW426" s="14" t="s">
        <v>29</v>
      </c>
      <c r="AX426" s="14" t="s">
        <v>82</v>
      </c>
      <c r="AY426" s="194" t="s">
        <v>271</v>
      </c>
    </row>
    <row r="427" spans="1:65" s="2" customFormat="1" ht="21.75" customHeight="1" x14ac:dyDescent="0.15">
      <c r="A427" s="35"/>
      <c r="B427" s="141"/>
      <c r="C427" s="172" t="s">
        <v>1417</v>
      </c>
      <c r="D427" s="172" t="s">
        <v>274</v>
      </c>
      <c r="E427" s="173" t="s">
        <v>5939</v>
      </c>
      <c r="F427" s="174" t="s">
        <v>5940</v>
      </c>
      <c r="G427" s="175" t="s">
        <v>319</v>
      </c>
      <c r="H427" s="176">
        <v>8.1999999999999993</v>
      </c>
      <c r="I427" s="177"/>
      <c r="J427" s="176">
        <f>ROUND(I427*H427,2)</f>
        <v>0</v>
      </c>
      <c r="K427" s="178"/>
      <c r="L427" s="36"/>
      <c r="M427" s="179" t="s">
        <v>1</v>
      </c>
      <c r="N427" s="180" t="s">
        <v>41</v>
      </c>
      <c r="O427" s="61"/>
      <c r="P427" s="181">
        <f>O427*H427</f>
        <v>0</v>
      </c>
      <c r="Q427" s="181">
        <v>0</v>
      </c>
      <c r="R427" s="181">
        <f>Q427*H427</f>
        <v>0</v>
      </c>
      <c r="S427" s="181">
        <v>0</v>
      </c>
      <c r="T427" s="182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3" t="s">
        <v>278</v>
      </c>
      <c r="AT427" s="183" t="s">
        <v>274</v>
      </c>
      <c r="AU427" s="183" t="s">
        <v>88</v>
      </c>
      <c r="AY427" s="18" t="s">
        <v>271</v>
      </c>
      <c r="BE427" s="105">
        <f>IF(N427="základná",J427,0)</f>
        <v>0</v>
      </c>
      <c r="BF427" s="105">
        <f>IF(N427="znížená",J427,0)</f>
        <v>0</v>
      </c>
      <c r="BG427" s="105">
        <f>IF(N427="zákl. prenesená",J427,0)</f>
        <v>0</v>
      </c>
      <c r="BH427" s="105">
        <f>IF(N427="zníž. prenesená",J427,0)</f>
        <v>0</v>
      </c>
      <c r="BI427" s="105">
        <f>IF(N427="nulová",J427,0)</f>
        <v>0</v>
      </c>
      <c r="BJ427" s="18" t="s">
        <v>88</v>
      </c>
      <c r="BK427" s="105">
        <f>ROUND(I427*H427,2)</f>
        <v>0</v>
      </c>
      <c r="BL427" s="18" t="s">
        <v>278</v>
      </c>
      <c r="BM427" s="183" t="s">
        <v>1916</v>
      </c>
    </row>
    <row r="428" spans="1:65" s="13" customFormat="1" x14ac:dyDescent="0.1">
      <c r="B428" s="184"/>
      <c r="D428" s="185" t="s">
        <v>280</v>
      </c>
      <c r="E428" s="186" t="s">
        <v>1</v>
      </c>
      <c r="F428" s="187" t="s">
        <v>5941</v>
      </c>
      <c r="H428" s="188">
        <v>8.1999999999999993</v>
      </c>
      <c r="I428" s="189"/>
      <c r="L428" s="184"/>
      <c r="M428" s="190"/>
      <c r="N428" s="191"/>
      <c r="O428" s="191"/>
      <c r="P428" s="191"/>
      <c r="Q428" s="191"/>
      <c r="R428" s="191"/>
      <c r="S428" s="191"/>
      <c r="T428" s="192"/>
      <c r="AT428" s="186" t="s">
        <v>280</v>
      </c>
      <c r="AU428" s="186" t="s">
        <v>88</v>
      </c>
      <c r="AV428" s="13" t="s">
        <v>88</v>
      </c>
      <c r="AW428" s="13" t="s">
        <v>29</v>
      </c>
      <c r="AX428" s="13" t="s">
        <v>75</v>
      </c>
      <c r="AY428" s="186" t="s">
        <v>271</v>
      </c>
    </row>
    <row r="429" spans="1:65" s="14" customFormat="1" x14ac:dyDescent="0.1">
      <c r="B429" s="193"/>
      <c r="D429" s="185" t="s">
        <v>280</v>
      </c>
      <c r="E429" s="194" t="s">
        <v>1</v>
      </c>
      <c r="F429" s="195" t="s">
        <v>282</v>
      </c>
      <c r="H429" s="196">
        <v>8.1999999999999993</v>
      </c>
      <c r="I429" s="197"/>
      <c r="L429" s="193"/>
      <c r="M429" s="198"/>
      <c r="N429" s="199"/>
      <c r="O429" s="199"/>
      <c r="P429" s="199"/>
      <c r="Q429" s="199"/>
      <c r="R429" s="199"/>
      <c r="S429" s="199"/>
      <c r="T429" s="200"/>
      <c r="AT429" s="194" t="s">
        <v>280</v>
      </c>
      <c r="AU429" s="194" t="s">
        <v>88</v>
      </c>
      <c r="AV429" s="14" t="s">
        <v>278</v>
      </c>
      <c r="AW429" s="14" t="s">
        <v>29</v>
      </c>
      <c r="AX429" s="14" t="s">
        <v>82</v>
      </c>
      <c r="AY429" s="194" t="s">
        <v>271</v>
      </c>
    </row>
    <row r="430" spans="1:65" s="2" customFormat="1" ht="21.75" customHeight="1" x14ac:dyDescent="0.15">
      <c r="A430" s="35"/>
      <c r="B430" s="141"/>
      <c r="C430" s="172" t="s">
        <v>1424</v>
      </c>
      <c r="D430" s="172" t="s">
        <v>274</v>
      </c>
      <c r="E430" s="173" t="s">
        <v>5942</v>
      </c>
      <c r="F430" s="174" t="s">
        <v>5943</v>
      </c>
      <c r="G430" s="175" t="s">
        <v>412</v>
      </c>
      <c r="H430" s="176">
        <v>1537.14</v>
      </c>
      <c r="I430" s="177"/>
      <c r="J430" s="176">
        <f>ROUND(I430*H430,2)</f>
        <v>0</v>
      </c>
      <c r="K430" s="178"/>
      <c r="L430" s="36"/>
      <c r="M430" s="179" t="s">
        <v>1</v>
      </c>
      <c r="N430" s="180" t="s">
        <v>41</v>
      </c>
      <c r="O430" s="61"/>
      <c r="P430" s="181">
        <f>O430*H430</f>
        <v>0</v>
      </c>
      <c r="Q430" s="181">
        <v>0</v>
      </c>
      <c r="R430" s="181">
        <f>Q430*H430</f>
        <v>0</v>
      </c>
      <c r="S430" s="181">
        <v>0</v>
      </c>
      <c r="T430" s="182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83" t="s">
        <v>278</v>
      </c>
      <c r="AT430" s="183" t="s">
        <v>274</v>
      </c>
      <c r="AU430" s="183" t="s">
        <v>88</v>
      </c>
      <c r="AY430" s="18" t="s">
        <v>271</v>
      </c>
      <c r="BE430" s="105">
        <f>IF(N430="základná",J430,0)</f>
        <v>0</v>
      </c>
      <c r="BF430" s="105">
        <f>IF(N430="znížená",J430,0)</f>
        <v>0</v>
      </c>
      <c r="BG430" s="105">
        <f>IF(N430="zákl. prenesená",J430,0)</f>
        <v>0</v>
      </c>
      <c r="BH430" s="105">
        <f>IF(N430="zníž. prenesená",J430,0)</f>
        <v>0</v>
      </c>
      <c r="BI430" s="105">
        <f>IF(N430="nulová",J430,0)</f>
        <v>0</v>
      </c>
      <c r="BJ430" s="18" t="s">
        <v>88</v>
      </c>
      <c r="BK430" s="105">
        <f>ROUND(I430*H430,2)</f>
        <v>0</v>
      </c>
      <c r="BL430" s="18" t="s">
        <v>278</v>
      </c>
      <c r="BM430" s="183" t="s">
        <v>1927</v>
      </c>
    </row>
    <row r="431" spans="1:65" s="2" customFormat="1" ht="21.75" customHeight="1" x14ac:dyDescent="0.15">
      <c r="A431" s="35"/>
      <c r="B431" s="141"/>
      <c r="C431" s="172" t="s">
        <v>1433</v>
      </c>
      <c r="D431" s="216" t="s">
        <v>274</v>
      </c>
      <c r="E431" s="173" t="s">
        <v>5944</v>
      </c>
      <c r="F431" s="174" t="s">
        <v>5945</v>
      </c>
      <c r="G431" s="175" t="s">
        <v>412</v>
      </c>
      <c r="H431" s="176">
        <v>19982.849999999999</v>
      </c>
      <c r="I431" s="177"/>
      <c r="J431" s="176">
        <f>ROUND(I431*H431,2)</f>
        <v>0</v>
      </c>
      <c r="K431" s="178"/>
      <c r="L431" s="36"/>
      <c r="M431" s="179" t="s">
        <v>1</v>
      </c>
      <c r="N431" s="180" t="s">
        <v>41</v>
      </c>
      <c r="O431" s="61"/>
      <c r="P431" s="181">
        <f>O431*H431</f>
        <v>0</v>
      </c>
      <c r="Q431" s="181">
        <v>0</v>
      </c>
      <c r="R431" s="181">
        <f>Q431*H431</f>
        <v>0</v>
      </c>
      <c r="S431" s="181">
        <v>0</v>
      </c>
      <c r="T431" s="182">
        <f>S431*H431</f>
        <v>0</v>
      </c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R431" s="183" t="s">
        <v>278</v>
      </c>
      <c r="AT431" s="183" t="s">
        <v>274</v>
      </c>
      <c r="AU431" s="183" t="s">
        <v>88</v>
      </c>
      <c r="AY431" s="18" t="s">
        <v>271</v>
      </c>
      <c r="BE431" s="105">
        <f>IF(N431="základná",J431,0)</f>
        <v>0</v>
      </c>
      <c r="BF431" s="105">
        <f>IF(N431="znížená",J431,0)</f>
        <v>0</v>
      </c>
      <c r="BG431" s="105">
        <f>IF(N431="zákl. prenesená",J431,0)</f>
        <v>0</v>
      </c>
      <c r="BH431" s="105">
        <f>IF(N431="zníž. prenesená",J431,0)</f>
        <v>0</v>
      </c>
      <c r="BI431" s="105">
        <f>IF(N431="nulová",J431,0)</f>
        <v>0</v>
      </c>
      <c r="BJ431" s="18" t="s">
        <v>88</v>
      </c>
      <c r="BK431" s="105">
        <f>ROUND(I431*H431,2)</f>
        <v>0</v>
      </c>
      <c r="BL431" s="18" t="s">
        <v>278</v>
      </c>
      <c r="BM431" s="183" t="s">
        <v>1940</v>
      </c>
    </row>
    <row r="432" spans="1:65" s="13" customFormat="1" x14ac:dyDescent="0.1">
      <c r="B432" s="184"/>
      <c r="D432" s="185" t="s">
        <v>280</v>
      </c>
      <c r="E432" s="186" t="s">
        <v>1</v>
      </c>
      <c r="F432" s="187" t="s">
        <v>5946</v>
      </c>
      <c r="H432" s="188">
        <v>19982.849999999999</v>
      </c>
      <c r="I432" s="189"/>
      <c r="L432" s="184"/>
      <c r="M432" s="190"/>
      <c r="N432" s="191"/>
      <c r="O432" s="191"/>
      <c r="P432" s="191"/>
      <c r="Q432" s="191"/>
      <c r="R432" s="191"/>
      <c r="S432" s="191"/>
      <c r="T432" s="192"/>
      <c r="AT432" s="186" t="s">
        <v>280</v>
      </c>
      <c r="AU432" s="186" t="s">
        <v>88</v>
      </c>
      <c r="AV432" s="13" t="s">
        <v>88</v>
      </c>
      <c r="AW432" s="13" t="s">
        <v>29</v>
      </c>
      <c r="AX432" s="13" t="s">
        <v>75</v>
      </c>
      <c r="AY432" s="186" t="s">
        <v>271</v>
      </c>
    </row>
    <row r="433" spans="1:65" s="14" customFormat="1" x14ac:dyDescent="0.1">
      <c r="B433" s="193"/>
      <c r="D433" s="185" t="s">
        <v>280</v>
      </c>
      <c r="E433" s="194" t="s">
        <v>1</v>
      </c>
      <c r="F433" s="195" t="s">
        <v>282</v>
      </c>
      <c r="H433" s="196">
        <v>19982.849999999999</v>
      </c>
      <c r="I433" s="197"/>
      <c r="L433" s="193"/>
      <c r="M433" s="198"/>
      <c r="N433" s="199"/>
      <c r="O433" s="199"/>
      <c r="P433" s="199"/>
      <c r="Q433" s="199"/>
      <c r="R433" s="199"/>
      <c r="S433" s="199"/>
      <c r="T433" s="200"/>
      <c r="AT433" s="194" t="s">
        <v>280</v>
      </c>
      <c r="AU433" s="194" t="s">
        <v>88</v>
      </c>
      <c r="AV433" s="14" t="s">
        <v>278</v>
      </c>
      <c r="AW433" s="14" t="s">
        <v>29</v>
      </c>
      <c r="AX433" s="14" t="s">
        <v>82</v>
      </c>
      <c r="AY433" s="194" t="s">
        <v>271</v>
      </c>
    </row>
    <row r="434" spans="1:65" s="2" customFormat="1" ht="21.75" customHeight="1" x14ac:dyDescent="0.15">
      <c r="A434" s="35"/>
      <c r="B434" s="141"/>
      <c r="C434" s="172" t="s">
        <v>1438</v>
      </c>
      <c r="D434" s="172" t="s">
        <v>274</v>
      </c>
      <c r="E434" s="173" t="s">
        <v>5947</v>
      </c>
      <c r="F434" s="174" t="s">
        <v>5948</v>
      </c>
      <c r="G434" s="175" t="s">
        <v>412</v>
      </c>
      <c r="H434" s="176">
        <v>1537.14</v>
      </c>
      <c r="I434" s="177"/>
      <c r="J434" s="176">
        <f>ROUND(I434*H434,2)</f>
        <v>0</v>
      </c>
      <c r="K434" s="178"/>
      <c r="L434" s="36"/>
      <c r="M434" s="179" t="s">
        <v>1</v>
      </c>
      <c r="N434" s="180" t="s">
        <v>41</v>
      </c>
      <c r="O434" s="61"/>
      <c r="P434" s="181">
        <f>O434*H434</f>
        <v>0</v>
      </c>
      <c r="Q434" s="181">
        <v>0</v>
      </c>
      <c r="R434" s="181">
        <f>Q434*H434</f>
        <v>0</v>
      </c>
      <c r="S434" s="181">
        <v>0</v>
      </c>
      <c r="T434" s="182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183" t="s">
        <v>278</v>
      </c>
      <c r="AT434" s="183" t="s">
        <v>274</v>
      </c>
      <c r="AU434" s="183" t="s">
        <v>88</v>
      </c>
      <c r="AY434" s="18" t="s">
        <v>271</v>
      </c>
      <c r="BE434" s="105">
        <f>IF(N434="základná",J434,0)</f>
        <v>0</v>
      </c>
      <c r="BF434" s="105">
        <f>IF(N434="znížená",J434,0)</f>
        <v>0</v>
      </c>
      <c r="BG434" s="105">
        <f>IF(N434="zákl. prenesená",J434,0)</f>
        <v>0</v>
      </c>
      <c r="BH434" s="105">
        <f>IF(N434="zníž. prenesená",J434,0)</f>
        <v>0</v>
      </c>
      <c r="BI434" s="105">
        <f>IF(N434="nulová",J434,0)</f>
        <v>0</v>
      </c>
      <c r="BJ434" s="18" t="s">
        <v>88</v>
      </c>
      <c r="BK434" s="105">
        <f>ROUND(I434*H434,2)</f>
        <v>0</v>
      </c>
      <c r="BL434" s="18" t="s">
        <v>278</v>
      </c>
      <c r="BM434" s="183" t="s">
        <v>1952</v>
      </c>
    </row>
    <row r="435" spans="1:65" s="2" customFormat="1" ht="21.75" customHeight="1" x14ac:dyDescent="0.15">
      <c r="A435" s="35"/>
      <c r="B435" s="141"/>
      <c r="C435" s="172" t="s">
        <v>1442</v>
      </c>
      <c r="D435" s="172" t="s">
        <v>274</v>
      </c>
      <c r="E435" s="173" t="s">
        <v>5949</v>
      </c>
      <c r="F435" s="174" t="s">
        <v>5950</v>
      </c>
      <c r="G435" s="175" t="s">
        <v>412</v>
      </c>
      <c r="H435" s="176">
        <v>1160.32</v>
      </c>
      <c r="I435" s="177"/>
      <c r="J435" s="176">
        <f>ROUND(I435*H435,2)</f>
        <v>0</v>
      </c>
      <c r="K435" s="178"/>
      <c r="L435" s="36"/>
      <c r="M435" s="179" t="s">
        <v>1</v>
      </c>
      <c r="N435" s="180" t="s">
        <v>41</v>
      </c>
      <c r="O435" s="61"/>
      <c r="P435" s="181">
        <f>O435*H435</f>
        <v>0</v>
      </c>
      <c r="Q435" s="181">
        <v>0</v>
      </c>
      <c r="R435" s="181">
        <f>Q435*H435</f>
        <v>0</v>
      </c>
      <c r="S435" s="181">
        <v>0</v>
      </c>
      <c r="T435" s="182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183" t="s">
        <v>278</v>
      </c>
      <c r="AT435" s="183" t="s">
        <v>274</v>
      </c>
      <c r="AU435" s="183" t="s">
        <v>88</v>
      </c>
      <c r="AY435" s="18" t="s">
        <v>271</v>
      </c>
      <c r="BE435" s="105">
        <f>IF(N435="základná",J435,0)</f>
        <v>0</v>
      </c>
      <c r="BF435" s="105">
        <f>IF(N435="znížená",J435,0)</f>
        <v>0</v>
      </c>
      <c r="BG435" s="105">
        <f>IF(N435="zákl. prenesená",J435,0)</f>
        <v>0</v>
      </c>
      <c r="BH435" s="105">
        <f>IF(N435="zníž. prenesená",J435,0)</f>
        <v>0</v>
      </c>
      <c r="BI435" s="105">
        <f>IF(N435="nulová",J435,0)</f>
        <v>0</v>
      </c>
      <c r="BJ435" s="18" t="s">
        <v>88</v>
      </c>
      <c r="BK435" s="105">
        <f>ROUND(I435*H435,2)</f>
        <v>0</v>
      </c>
      <c r="BL435" s="18" t="s">
        <v>278</v>
      </c>
      <c r="BM435" s="183" t="s">
        <v>1964</v>
      </c>
    </row>
    <row r="436" spans="1:65" s="13" customFormat="1" x14ac:dyDescent="0.1">
      <c r="B436" s="184"/>
      <c r="D436" s="185" t="s">
        <v>280</v>
      </c>
      <c r="E436" s="186" t="s">
        <v>1</v>
      </c>
      <c r="F436" s="187" t="s">
        <v>5951</v>
      </c>
      <c r="H436" s="188">
        <v>1538.14</v>
      </c>
      <c r="I436" s="189"/>
      <c r="L436" s="184"/>
      <c r="M436" s="190"/>
      <c r="N436" s="191"/>
      <c r="O436" s="191"/>
      <c r="P436" s="191"/>
      <c r="Q436" s="191"/>
      <c r="R436" s="191"/>
      <c r="S436" s="191"/>
      <c r="T436" s="192"/>
      <c r="AT436" s="186" t="s">
        <v>280</v>
      </c>
      <c r="AU436" s="186" t="s">
        <v>88</v>
      </c>
      <c r="AV436" s="13" t="s">
        <v>88</v>
      </c>
      <c r="AW436" s="13" t="s">
        <v>29</v>
      </c>
      <c r="AX436" s="13" t="s">
        <v>75</v>
      </c>
      <c r="AY436" s="186" t="s">
        <v>271</v>
      </c>
    </row>
    <row r="437" spans="1:65" s="13" customFormat="1" x14ac:dyDescent="0.1">
      <c r="B437" s="184"/>
      <c r="D437" s="185" t="s">
        <v>280</v>
      </c>
      <c r="E437" s="186" t="s">
        <v>1</v>
      </c>
      <c r="F437" s="187" t="s">
        <v>5952</v>
      </c>
      <c r="H437" s="188">
        <v>-377.82</v>
      </c>
      <c r="I437" s="189"/>
      <c r="L437" s="184"/>
      <c r="M437" s="190"/>
      <c r="N437" s="191"/>
      <c r="O437" s="191"/>
      <c r="P437" s="191"/>
      <c r="Q437" s="191"/>
      <c r="R437" s="191"/>
      <c r="S437" s="191"/>
      <c r="T437" s="192"/>
      <c r="AT437" s="186" t="s">
        <v>280</v>
      </c>
      <c r="AU437" s="186" t="s">
        <v>88</v>
      </c>
      <c r="AV437" s="13" t="s">
        <v>88</v>
      </c>
      <c r="AW437" s="13" t="s">
        <v>29</v>
      </c>
      <c r="AX437" s="13" t="s">
        <v>75</v>
      </c>
      <c r="AY437" s="186" t="s">
        <v>271</v>
      </c>
    </row>
    <row r="438" spans="1:65" s="14" customFormat="1" x14ac:dyDescent="0.1">
      <c r="B438" s="193"/>
      <c r="D438" s="185" t="s">
        <v>280</v>
      </c>
      <c r="E438" s="194" t="s">
        <v>1</v>
      </c>
      <c r="F438" s="195" t="s">
        <v>282</v>
      </c>
      <c r="H438" s="196">
        <v>1160.3200000000002</v>
      </c>
      <c r="I438" s="197"/>
      <c r="L438" s="193"/>
      <c r="M438" s="198"/>
      <c r="N438" s="199"/>
      <c r="O438" s="199"/>
      <c r="P438" s="199"/>
      <c r="Q438" s="199"/>
      <c r="R438" s="199"/>
      <c r="S438" s="199"/>
      <c r="T438" s="200"/>
      <c r="AT438" s="194" t="s">
        <v>280</v>
      </c>
      <c r="AU438" s="194" t="s">
        <v>88</v>
      </c>
      <c r="AV438" s="14" t="s">
        <v>278</v>
      </c>
      <c r="AW438" s="14" t="s">
        <v>29</v>
      </c>
      <c r="AX438" s="14" t="s">
        <v>82</v>
      </c>
      <c r="AY438" s="194" t="s">
        <v>271</v>
      </c>
    </row>
    <row r="439" spans="1:65" s="2" customFormat="1" ht="21.75" customHeight="1" x14ac:dyDescent="0.15">
      <c r="A439" s="35"/>
      <c r="B439" s="141"/>
      <c r="C439" s="172" t="s">
        <v>463</v>
      </c>
      <c r="D439" s="172" t="s">
        <v>274</v>
      </c>
      <c r="E439" s="173" t="s">
        <v>5953</v>
      </c>
      <c r="F439" s="174" t="s">
        <v>5954</v>
      </c>
      <c r="G439" s="175" t="s">
        <v>412</v>
      </c>
      <c r="H439" s="176">
        <v>377.82</v>
      </c>
      <c r="I439" s="177"/>
      <c r="J439" s="176">
        <f>ROUND(I439*H439,2)</f>
        <v>0</v>
      </c>
      <c r="K439" s="178"/>
      <c r="L439" s="36"/>
      <c r="M439" s="179" t="s">
        <v>1</v>
      </c>
      <c r="N439" s="180" t="s">
        <v>41</v>
      </c>
      <c r="O439" s="61"/>
      <c r="P439" s="181">
        <f>O439*H439</f>
        <v>0</v>
      </c>
      <c r="Q439" s="181">
        <v>0</v>
      </c>
      <c r="R439" s="181">
        <f>Q439*H439</f>
        <v>0</v>
      </c>
      <c r="S439" s="181">
        <v>0</v>
      </c>
      <c r="T439" s="182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83" t="s">
        <v>278</v>
      </c>
      <c r="AT439" s="183" t="s">
        <v>274</v>
      </c>
      <c r="AU439" s="183" t="s">
        <v>88</v>
      </c>
      <c r="AY439" s="18" t="s">
        <v>271</v>
      </c>
      <c r="BE439" s="105">
        <f>IF(N439="základná",J439,0)</f>
        <v>0</v>
      </c>
      <c r="BF439" s="105">
        <f>IF(N439="znížená",J439,0)</f>
        <v>0</v>
      </c>
      <c r="BG439" s="105">
        <f>IF(N439="zákl. prenesená",J439,0)</f>
        <v>0</v>
      </c>
      <c r="BH439" s="105">
        <f>IF(N439="zníž. prenesená",J439,0)</f>
        <v>0</v>
      </c>
      <c r="BI439" s="105">
        <f>IF(N439="nulová",J439,0)</f>
        <v>0</v>
      </c>
      <c r="BJ439" s="18" t="s">
        <v>88</v>
      </c>
      <c r="BK439" s="105">
        <f>ROUND(I439*H439,2)</f>
        <v>0</v>
      </c>
      <c r="BL439" s="18" t="s">
        <v>278</v>
      </c>
      <c r="BM439" s="183" t="s">
        <v>1975</v>
      </c>
    </row>
    <row r="440" spans="1:65" s="13" customFormat="1" x14ac:dyDescent="0.1">
      <c r="B440" s="184"/>
      <c r="D440" s="185" t="s">
        <v>280</v>
      </c>
      <c r="E440" s="186" t="s">
        <v>1</v>
      </c>
      <c r="F440" s="187" t="s">
        <v>5955</v>
      </c>
      <c r="H440" s="188">
        <v>377.82</v>
      </c>
      <c r="I440" s="189"/>
      <c r="L440" s="184"/>
      <c r="M440" s="190"/>
      <c r="N440" s="191"/>
      <c r="O440" s="191"/>
      <c r="P440" s="191"/>
      <c r="Q440" s="191"/>
      <c r="R440" s="191"/>
      <c r="S440" s="191"/>
      <c r="T440" s="192"/>
      <c r="AT440" s="186" t="s">
        <v>280</v>
      </c>
      <c r="AU440" s="186" t="s">
        <v>88</v>
      </c>
      <c r="AV440" s="13" t="s">
        <v>88</v>
      </c>
      <c r="AW440" s="13" t="s">
        <v>29</v>
      </c>
      <c r="AX440" s="13" t="s">
        <v>75</v>
      </c>
      <c r="AY440" s="186" t="s">
        <v>271</v>
      </c>
    </row>
    <row r="441" spans="1:65" s="14" customFormat="1" x14ac:dyDescent="0.1">
      <c r="B441" s="193"/>
      <c r="D441" s="185" t="s">
        <v>280</v>
      </c>
      <c r="E441" s="194" t="s">
        <v>1</v>
      </c>
      <c r="F441" s="195" t="s">
        <v>282</v>
      </c>
      <c r="H441" s="196">
        <v>377.82</v>
      </c>
      <c r="I441" s="197"/>
      <c r="L441" s="193"/>
      <c r="M441" s="198"/>
      <c r="N441" s="199"/>
      <c r="O441" s="199"/>
      <c r="P441" s="199"/>
      <c r="Q441" s="199"/>
      <c r="R441" s="199"/>
      <c r="S441" s="199"/>
      <c r="T441" s="200"/>
      <c r="AT441" s="194" t="s">
        <v>280</v>
      </c>
      <c r="AU441" s="194" t="s">
        <v>88</v>
      </c>
      <c r="AV441" s="14" t="s">
        <v>278</v>
      </c>
      <c r="AW441" s="14" t="s">
        <v>29</v>
      </c>
      <c r="AX441" s="14" t="s">
        <v>82</v>
      </c>
      <c r="AY441" s="194" t="s">
        <v>271</v>
      </c>
    </row>
    <row r="442" spans="1:65" s="12" customFormat="1" ht="22.9" customHeight="1" x14ac:dyDescent="0.15">
      <c r="B442" s="159"/>
      <c r="D442" s="160" t="s">
        <v>74</v>
      </c>
      <c r="E442" s="170" t="s">
        <v>463</v>
      </c>
      <c r="F442" s="170" t="s">
        <v>464</v>
      </c>
      <c r="I442" s="162"/>
      <c r="J442" s="171">
        <f>BK442</f>
        <v>0</v>
      </c>
      <c r="L442" s="159"/>
      <c r="M442" s="164"/>
      <c r="N442" s="165"/>
      <c r="O442" s="165"/>
      <c r="P442" s="166">
        <f>SUM(P443:P448)</f>
        <v>0</v>
      </c>
      <c r="Q442" s="165"/>
      <c r="R442" s="166">
        <f>SUM(R443:R448)</f>
        <v>0</v>
      </c>
      <c r="S442" s="165"/>
      <c r="T442" s="167">
        <f>SUM(T443:T448)</f>
        <v>0</v>
      </c>
      <c r="AR442" s="160" t="s">
        <v>82</v>
      </c>
      <c r="AT442" s="168" t="s">
        <v>74</v>
      </c>
      <c r="AU442" s="168" t="s">
        <v>82</v>
      </c>
      <c r="AY442" s="160" t="s">
        <v>271</v>
      </c>
      <c r="BK442" s="169">
        <f>SUM(BK443:BK448)</f>
        <v>0</v>
      </c>
    </row>
    <row r="443" spans="1:65" s="2" customFormat="1" ht="33" customHeight="1" x14ac:dyDescent="0.15">
      <c r="A443" s="35"/>
      <c r="B443" s="141"/>
      <c r="C443" s="172" t="s">
        <v>1449</v>
      </c>
      <c r="D443" s="172" t="s">
        <v>274</v>
      </c>
      <c r="E443" s="173" t="s">
        <v>5956</v>
      </c>
      <c r="F443" s="174" t="s">
        <v>5957</v>
      </c>
      <c r="G443" s="175" t="s">
        <v>412</v>
      </c>
      <c r="H443" s="176">
        <v>2010.65</v>
      </c>
      <c r="I443" s="177"/>
      <c r="J443" s="176">
        <f>ROUND(I443*H443,2)</f>
        <v>0</v>
      </c>
      <c r="K443" s="178"/>
      <c r="L443" s="36"/>
      <c r="M443" s="179" t="s">
        <v>1</v>
      </c>
      <c r="N443" s="180" t="s">
        <v>41</v>
      </c>
      <c r="O443" s="61"/>
      <c r="P443" s="181">
        <f>O443*H443</f>
        <v>0</v>
      </c>
      <c r="Q443" s="181">
        <v>0</v>
      </c>
      <c r="R443" s="181">
        <f>Q443*H443</f>
        <v>0</v>
      </c>
      <c r="S443" s="181">
        <v>0</v>
      </c>
      <c r="T443" s="182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183" t="s">
        <v>278</v>
      </c>
      <c r="AT443" s="183" t="s">
        <v>274</v>
      </c>
      <c r="AU443" s="183" t="s">
        <v>88</v>
      </c>
      <c r="AY443" s="18" t="s">
        <v>271</v>
      </c>
      <c r="BE443" s="105">
        <f>IF(N443="základná",J443,0)</f>
        <v>0</v>
      </c>
      <c r="BF443" s="105">
        <f>IF(N443="znížená",J443,0)</f>
        <v>0</v>
      </c>
      <c r="BG443" s="105">
        <f>IF(N443="zákl. prenesená",J443,0)</f>
        <v>0</v>
      </c>
      <c r="BH443" s="105">
        <f>IF(N443="zníž. prenesená",J443,0)</f>
        <v>0</v>
      </c>
      <c r="BI443" s="105">
        <f>IF(N443="nulová",J443,0)</f>
        <v>0</v>
      </c>
      <c r="BJ443" s="18" t="s">
        <v>88</v>
      </c>
      <c r="BK443" s="105">
        <f>ROUND(I443*H443,2)</f>
        <v>0</v>
      </c>
      <c r="BL443" s="18" t="s">
        <v>278</v>
      </c>
      <c r="BM443" s="183" t="s">
        <v>1985</v>
      </c>
    </row>
    <row r="444" spans="1:65" s="13" customFormat="1" x14ac:dyDescent="0.1">
      <c r="B444" s="184"/>
      <c r="D444" s="185" t="s">
        <v>280</v>
      </c>
      <c r="E444" s="186" t="s">
        <v>1</v>
      </c>
      <c r="F444" s="187" t="s">
        <v>5958</v>
      </c>
      <c r="H444" s="188">
        <v>2010.65</v>
      </c>
      <c r="I444" s="189"/>
      <c r="L444" s="184"/>
      <c r="M444" s="190"/>
      <c r="N444" s="191"/>
      <c r="O444" s="191"/>
      <c r="P444" s="191"/>
      <c r="Q444" s="191"/>
      <c r="R444" s="191"/>
      <c r="S444" s="191"/>
      <c r="T444" s="192"/>
      <c r="AT444" s="186" t="s">
        <v>280</v>
      </c>
      <c r="AU444" s="186" t="s">
        <v>88</v>
      </c>
      <c r="AV444" s="13" t="s">
        <v>88</v>
      </c>
      <c r="AW444" s="13" t="s">
        <v>29</v>
      </c>
      <c r="AX444" s="13" t="s">
        <v>75</v>
      </c>
      <c r="AY444" s="186" t="s">
        <v>271</v>
      </c>
    </row>
    <row r="445" spans="1:65" s="14" customFormat="1" x14ac:dyDescent="0.1">
      <c r="B445" s="193"/>
      <c r="D445" s="185" t="s">
        <v>280</v>
      </c>
      <c r="E445" s="194" t="s">
        <v>1</v>
      </c>
      <c r="F445" s="195" t="s">
        <v>282</v>
      </c>
      <c r="H445" s="196">
        <v>2010.65</v>
      </c>
      <c r="I445" s="197"/>
      <c r="L445" s="193"/>
      <c r="M445" s="198"/>
      <c r="N445" s="199"/>
      <c r="O445" s="199"/>
      <c r="P445" s="199"/>
      <c r="Q445" s="199"/>
      <c r="R445" s="199"/>
      <c r="S445" s="199"/>
      <c r="T445" s="200"/>
      <c r="AT445" s="194" t="s">
        <v>280</v>
      </c>
      <c r="AU445" s="194" t="s">
        <v>88</v>
      </c>
      <c r="AV445" s="14" t="s">
        <v>278</v>
      </c>
      <c r="AW445" s="14" t="s">
        <v>29</v>
      </c>
      <c r="AX445" s="14" t="s">
        <v>82</v>
      </c>
      <c r="AY445" s="194" t="s">
        <v>271</v>
      </c>
    </row>
    <row r="446" spans="1:65" s="2" customFormat="1" ht="33" customHeight="1" x14ac:dyDescent="0.15">
      <c r="A446" s="35"/>
      <c r="B446" s="141"/>
      <c r="C446" s="172" t="s">
        <v>1453</v>
      </c>
      <c r="D446" s="172" t="s">
        <v>274</v>
      </c>
      <c r="E446" s="173" t="s">
        <v>5959</v>
      </c>
      <c r="F446" s="174" t="s">
        <v>5960</v>
      </c>
      <c r="G446" s="175" t="s">
        <v>412</v>
      </c>
      <c r="H446" s="176">
        <v>2457.46</v>
      </c>
      <c r="I446" s="177"/>
      <c r="J446" s="176">
        <f>ROUND(I446*H446,2)</f>
        <v>0</v>
      </c>
      <c r="K446" s="178"/>
      <c r="L446" s="36"/>
      <c r="M446" s="179" t="s">
        <v>1</v>
      </c>
      <c r="N446" s="180" t="s">
        <v>41</v>
      </c>
      <c r="O446" s="61"/>
      <c r="P446" s="181">
        <f>O446*H446</f>
        <v>0</v>
      </c>
      <c r="Q446" s="181">
        <v>0</v>
      </c>
      <c r="R446" s="181">
        <f>Q446*H446</f>
        <v>0</v>
      </c>
      <c r="S446" s="181">
        <v>0</v>
      </c>
      <c r="T446" s="182">
        <f>S446*H446</f>
        <v>0</v>
      </c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R446" s="183" t="s">
        <v>278</v>
      </c>
      <c r="AT446" s="183" t="s">
        <v>274</v>
      </c>
      <c r="AU446" s="183" t="s">
        <v>88</v>
      </c>
      <c r="AY446" s="18" t="s">
        <v>271</v>
      </c>
      <c r="BE446" s="105">
        <f>IF(N446="základná",J446,0)</f>
        <v>0</v>
      </c>
      <c r="BF446" s="105">
        <f>IF(N446="znížená",J446,0)</f>
        <v>0</v>
      </c>
      <c r="BG446" s="105">
        <f>IF(N446="zákl. prenesená",J446,0)</f>
        <v>0</v>
      </c>
      <c r="BH446" s="105">
        <f>IF(N446="zníž. prenesená",J446,0)</f>
        <v>0</v>
      </c>
      <c r="BI446" s="105">
        <f>IF(N446="nulová",J446,0)</f>
        <v>0</v>
      </c>
      <c r="BJ446" s="18" t="s">
        <v>88</v>
      </c>
      <c r="BK446" s="105">
        <f>ROUND(I446*H446,2)</f>
        <v>0</v>
      </c>
      <c r="BL446" s="18" t="s">
        <v>278</v>
      </c>
      <c r="BM446" s="183" t="s">
        <v>1995</v>
      </c>
    </row>
    <row r="447" spans="1:65" s="13" customFormat="1" x14ac:dyDescent="0.1">
      <c r="B447" s="184"/>
      <c r="D447" s="185" t="s">
        <v>280</v>
      </c>
      <c r="E447" s="186" t="s">
        <v>1</v>
      </c>
      <c r="F447" s="187" t="s">
        <v>5961</v>
      </c>
      <c r="H447" s="188">
        <v>2457.46</v>
      </c>
      <c r="I447" s="189"/>
      <c r="L447" s="184"/>
      <c r="M447" s="190"/>
      <c r="N447" s="191"/>
      <c r="O447" s="191"/>
      <c r="P447" s="191"/>
      <c r="Q447" s="191"/>
      <c r="R447" s="191"/>
      <c r="S447" s="191"/>
      <c r="T447" s="192"/>
      <c r="AT447" s="186" t="s">
        <v>280</v>
      </c>
      <c r="AU447" s="186" t="s">
        <v>88</v>
      </c>
      <c r="AV447" s="13" t="s">
        <v>88</v>
      </c>
      <c r="AW447" s="13" t="s">
        <v>29</v>
      </c>
      <c r="AX447" s="13" t="s">
        <v>75</v>
      </c>
      <c r="AY447" s="186" t="s">
        <v>271</v>
      </c>
    </row>
    <row r="448" spans="1:65" s="14" customFormat="1" x14ac:dyDescent="0.1">
      <c r="B448" s="193"/>
      <c r="D448" s="185" t="s">
        <v>280</v>
      </c>
      <c r="E448" s="194" t="s">
        <v>1</v>
      </c>
      <c r="F448" s="195" t="s">
        <v>282</v>
      </c>
      <c r="H448" s="196">
        <v>2457.46</v>
      </c>
      <c r="I448" s="197"/>
      <c r="L448" s="193"/>
      <c r="M448" s="198"/>
      <c r="N448" s="199"/>
      <c r="O448" s="199"/>
      <c r="P448" s="199"/>
      <c r="Q448" s="199"/>
      <c r="R448" s="199"/>
      <c r="S448" s="199"/>
      <c r="T448" s="200"/>
      <c r="AT448" s="194" t="s">
        <v>280</v>
      </c>
      <c r="AU448" s="194" t="s">
        <v>88</v>
      </c>
      <c r="AV448" s="14" t="s">
        <v>278</v>
      </c>
      <c r="AW448" s="14" t="s">
        <v>29</v>
      </c>
      <c r="AX448" s="14" t="s">
        <v>82</v>
      </c>
      <c r="AY448" s="194" t="s">
        <v>271</v>
      </c>
    </row>
    <row r="449" spans="1:65" s="12" customFormat="1" ht="25.9" customHeight="1" x14ac:dyDescent="0.15">
      <c r="B449" s="159"/>
      <c r="D449" s="160" t="s">
        <v>74</v>
      </c>
      <c r="E449" s="161" t="s">
        <v>469</v>
      </c>
      <c r="F449" s="161" t="s">
        <v>470</v>
      </c>
      <c r="I449" s="162"/>
      <c r="J449" s="163">
        <f>BK449</f>
        <v>0</v>
      </c>
      <c r="L449" s="159"/>
      <c r="M449" s="164"/>
      <c r="N449" s="165"/>
      <c r="O449" s="165"/>
      <c r="P449" s="166">
        <f>P450+P464</f>
        <v>0</v>
      </c>
      <c r="Q449" s="165"/>
      <c r="R449" s="166">
        <f>R450+R464</f>
        <v>0</v>
      </c>
      <c r="S449" s="165"/>
      <c r="T449" s="167">
        <f>T450+T464</f>
        <v>0</v>
      </c>
      <c r="AR449" s="160" t="s">
        <v>88</v>
      </c>
      <c r="AT449" s="168" t="s">
        <v>74</v>
      </c>
      <c r="AU449" s="168" t="s">
        <v>75</v>
      </c>
      <c r="AY449" s="160" t="s">
        <v>271</v>
      </c>
      <c r="BK449" s="169">
        <f>BK450+BK464</f>
        <v>0</v>
      </c>
    </row>
    <row r="450" spans="1:65" s="12" customFormat="1" ht="22.9" customHeight="1" x14ac:dyDescent="0.15">
      <c r="B450" s="159"/>
      <c r="D450" s="160" t="s">
        <v>74</v>
      </c>
      <c r="E450" s="170" t="s">
        <v>1364</v>
      </c>
      <c r="F450" s="170" t="s">
        <v>1365</v>
      </c>
      <c r="I450" s="162"/>
      <c r="J450" s="171">
        <f>BK450</f>
        <v>0</v>
      </c>
      <c r="L450" s="159"/>
      <c r="M450" s="164"/>
      <c r="N450" s="165"/>
      <c r="O450" s="165"/>
      <c r="P450" s="166">
        <f>SUM(P451:P463)</f>
        <v>0</v>
      </c>
      <c r="Q450" s="165"/>
      <c r="R450" s="166">
        <f>SUM(R451:R463)</f>
        <v>0</v>
      </c>
      <c r="S450" s="165"/>
      <c r="T450" s="167">
        <f>SUM(T451:T463)</f>
        <v>0</v>
      </c>
      <c r="AR450" s="160" t="s">
        <v>88</v>
      </c>
      <c r="AT450" s="168" t="s">
        <v>74</v>
      </c>
      <c r="AU450" s="168" t="s">
        <v>82</v>
      </c>
      <c r="AY450" s="160" t="s">
        <v>271</v>
      </c>
      <c r="BK450" s="169">
        <f>SUM(BK451:BK463)</f>
        <v>0</v>
      </c>
    </row>
    <row r="451" spans="1:65" s="2" customFormat="1" ht="21.75" customHeight="1" x14ac:dyDescent="0.15">
      <c r="A451" s="35"/>
      <c r="B451" s="141"/>
      <c r="C451" s="172" t="s">
        <v>1457</v>
      </c>
      <c r="D451" s="172" t="s">
        <v>274</v>
      </c>
      <c r="E451" s="173" t="s">
        <v>5962</v>
      </c>
      <c r="F451" s="174" t="s">
        <v>5963</v>
      </c>
      <c r="G451" s="175" t="s">
        <v>277</v>
      </c>
      <c r="H451" s="176">
        <v>15.45</v>
      </c>
      <c r="I451" s="177"/>
      <c r="J451" s="176">
        <f>ROUND(I451*H451,2)</f>
        <v>0</v>
      </c>
      <c r="K451" s="178"/>
      <c r="L451" s="36"/>
      <c r="M451" s="179" t="s">
        <v>1</v>
      </c>
      <c r="N451" s="180" t="s">
        <v>41</v>
      </c>
      <c r="O451" s="61"/>
      <c r="P451" s="181">
        <f>O451*H451</f>
        <v>0</v>
      </c>
      <c r="Q451" s="181">
        <v>0</v>
      </c>
      <c r="R451" s="181">
        <f>Q451*H451</f>
        <v>0</v>
      </c>
      <c r="S451" s="181">
        <v>0</v>
      </c>
      <c r="T451" s="182">
        <f>S451*H451</f>
        <v>0</v>
      </c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R451" s="183" t="s">
        <v>367</v>
      </c>
      <c r="AT451" s="183" t="s">
        <v>274</v>
      </c>
      <c r="AU451" s="183" t="s">
        <v>88</v>
      </c>
      <c r="AY451" s="18" t="s">
        <v>271</v>
      </c>
      <c r="BE451" s="105">
        <f>IF(N451="základná",J451,0)</f>
        <v>0</v>
      </c>
      <c r="BF451" s="105">
        <f>IF(N451="znížená",J451,0)</f>
        <v>0</v>
      </c>
      <c r="BG451" s="105">
        <f>IF(N451="zákl. prenesená",J451,0)</f>
        <v>0</v>
      </c>
      <c r="BH451" s="105">
        <f>IF(N451="zníž. prenesená",J451,0)</f>
        <v>0</v>
      </c>
      <c r="BI451" s="105">
        <f>IF(N451="nulová",J451,0)</f>
        <v>0</v>
      </c>
      <c r="BJ451" s="18" t="s">
        <v>88</v>
      </c>
      <c r="BK451" s="105">
        <f>ROUND(I451*H451,2)</f>
        <v>0</v>
      </c>
      <c r="BL451" s="18" t="s">
        <v>367</v>
      </c>
      <c r="BM451" s="183" t="s">
        <v>2005</v>
      </c>
    </row>
    <row r="452" spans="1:65" s="13" customFormat="1" x14ac:dyDescent="0.1">
      <c r="B452" s="184"/>
      <c r="D452" s="185" t="s">
        <v>280</v>
      </c>
      <c r="E452" s="186" t="s">
        <v>1</v>
      </c>
      <c r="F452" s="187" t="s">
        <v>5964</v>
      </c>
      <c r="H452" s="188">
        <v>15.45</v>
      </c>
      <c r="I452" s="189"/>
      <c r="L452" s="184"/>
      <c r="M452" s="190"/>
      <c r="N452" s="191"/>
      <c r="O452" s="191"/>
      <c r="P452" s="191"/>
      <c r="Q452" s="191"/>
      <c r="R452" s="191"/>
      <c r="S452" s="191"/>
      <c r="T452" s="192"/>
      <c r="AT452" s="186" t="s">
        <v>280</v>
      </c>
      <c r="AU452" s="186" t="s">
        <v>88</v>
      </c>
      <c r="AV452" s="13" t="s">
        <v>88</v>
      </c>
      <c r="AW452" s="13" t="s">
        <v>29</v>
      </c>
      <c r="AX452" s="13" t="s">
        <v>75</v>
      </c>
      <c r="AY452" s="186" t="s">
        <v>271</v>
      </c>
    </row>
    <row r="453" spans="1:65" s="14" customFormat="1" x14ac:dyDescent="0.1">
      <c r="B453" s="193"/>
      <c r="D453" s="185" t="s">
        <v>280</v>
      </c>
      <c r="E453" s="194" t="s">
        <v>1</v>
      </c>
      <c r="F453" s="195" t="s">
        <v>282</v>
      </c>
      <c r="H453" s="196">
        <v>15.45</v>
      </c>
      <c r="I453" s="197"/>
      <c r="L453" s="193"/>
      <c r="M453" s="198"/>
      <c r="N453" s="199"/>
      <c r="O453" s="199"/>
      <c r="P453" s="199"/>
      <c r="Q453" s="199"/>
      <c r="R453" s="199"/>
      <c r="S453" s="199"/>
      <c r="T453" s="200"/>
      <c r="AT453" s="194" t="s">
        <v>280</v>
      </c>
      <c r="AU453" s="194" t="s">
        <v>88</v>
      </c>
      <c r="AV453" s="14" t="s">
        <v>278</v>
      </c>
      <c r="AW453" s="14" t="s">
        <v>29</v>
      </c>
      <c r="AX453" s="14" t="s">
        <v>82</v>
      </c>
      <c r="AY453" s="194" t="s">
        <v>271</v>
      </c>
    </row>
    <row r="454" spans="1:65" s="2" customFormat="1" ht="16.5" customHeight="1" x14ac:dyDescent="0.15">
      <c r="A454" s="35"/>
      <c r="B454" s="141"/>
      <c r="C454" s="224" t="s">
        <v>1465</v>
      </c>
      <c r="D454" s="224" t="s">
        <v>1138</v>
      </c>
      <c r="E454" s="226" t="s">
        <v>5965</v>
      </c>
      <c r="F454" s="227" t="s">
        <v>5966</v>
      </c>
      <c r="G454" s="228" t="s">
        <v>412</v>
      </c>
      <c r="H454" s="229">
        <v>0.01</v>
      </c>
      <c r="I454" s="230"/>
      <c r="J454" s="229">
        <f>ROUND(I454*H454,2)</f>
        <v>0</v>
      </c>
      <c r="K454" s="231"/>
      <c r="L454" s="232"/>
      <c r="M454" s="233" t="s">
        <v>1</v>
      </c>
      <c r="N454" s="234" t="s">
        <v>41</v>
      </c>
      <c r="O454" s="61"/>
      <c r="P454" s="181">
        <f>O454*H454</f>
        <v>0</v>
      </c>
      <c r="Q454" s="181">
        <v>0</v>
      </c>
      <c r="R454" s="181">
        <f>Q454*H454</f>
        <v>0</v>
      </c>
      <c r="S454" s="181">
        <v>0</v>
      </c>
      <c r="T454" s="182">
        <f>S454*H454</f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183" t="s">
        <v>478</v>
      </c>
      <c r="AT454" s="183" t="s">
        <v>1138</v>
      </c>
      <c r="AU454" s="183" t="s">
        <v>88</v>
      </c>
      <c r="AY454" s="18" t="s">
        <v>271</v>
      </c>
      <c r="BE454" s="105">
        <f>IF(N454="základná",J454,0)</f>
        <v>0</v>
      </c>
      <c r="BF454" s="105">
        <f>IF(N454="znížená",J454,0)</f>
        <v>0</v>
      </c>
      <c r="BG454" s="105">
        <f>IF(N454="zákl. prenesená",J454,0)</f>
        <v>0</v>
      </c>
      <c r="BH454" s="105">
        <f>IF(N454="zníž. prenesená",J454,0)</f>
        <v>0</v>
      </c>
      <c r="BI454" s="105">
        <f>IF(N454="nulová",J454,0)</f>
        <v>0</v>
      </c>
      <c r="BJ454" s="18" t="s">
        <v>88</v>
      </c>
      <c r="BK454" s="105">
        <f>ROUND(I454*H454,2)</f>
        <v>0</v>
      </c>
      <c r="BL454" s="18" t="s">
        <v>367</v>
      </c>
      <c r="BM454" s="183" t="s">
        <v>2013</v>
      </c>
    </row>
    <row r="455" spans="1:65" s="13" customFormat="1" x14ac:dyDescent="0.1">
      <c r="B455" s="184"/>
      <c r="D455" s="185" t="s">
        <v>280</v>
      </c>
      <c r="E455" s="186" t="s">
        <v>1</v>
      </c>
      <c r="F455" s="187" t="s">
        <v>5967</v>
      </c>
      <c r="H455" s="188">
        <v>0.01</v>
      </c>
      <c r="I455" s="189"/>
      <c r="L455" s="184"/>
      <c r="M455" s="190"/>
      <c r="N455" s="191"/>
      <c r="O455" s="191"/>
      <c r="P455" s="191"/>
      <c r="Q455" s="191"/>
      <c r="R455" s="191"/>
      <c r="S455" s="191"/>
      <c r="T455" s="192"/>
      <c r="AT455" s="186" t="s">
        <v>280</v>
      </c>
      <c r="AU455" s="186" t="s">
        <v>88</v>
      </c>
      <c r="AV455" s="13" t="s">
        <v>88</v>
      </c>
      <c r="AW455" s="13" t="s">
        <v>29</v>
      </c>
      <c r="AX455" s="13" t="s">
        <v>75</v>
      </c>
      <c r="AY455" s="186" t="s">
        <v>271</v>
      </c>
    </row>
    <row r="456" spans="1:65" s="14" customFormat="1" x14ac:dyDescent="0.1">
      <c r="B456" s="193"/>
      <c r="D456" s="185" t="s">
        <v>280</v>
      </c>
      <c r="E456" s="194" t="s">
        <v>1</v>
      </c>
      <c r="F456" s="195" t="s">
        <v>282</v>
      </c>
      <c r="H456" s="196">
        <v>0.01</v>
      </c>
      <c r="I456" s="197"/>
      <c r="L456" s="193"/>
      <c r="M456" s="198"/>
      <c r="N456" s="199"/>
      <c r="O456" s="199"/>
      <c r="P456" s="199"/>
      <c r="Q456" s="199"/>
      <c r="R456" s="199"/>
      <c r="S456" s="199"/>
      <c r="T456" s="200"/>
      <c r="AT456" s="194" t="s">
        <v>280</v>
      </c>
      <c r="AU456" s="194" t="s">
        <v>88</v>
      </c>
      <c r="AV456" s="14" t="s">
        <v>278</v>
      </c>
      <c r="AW456" s="14" t="s">
        <v>29</v>
      </c>
      <c r="AX456" s="14" t="s">
        <v>82</v>
      </c>
      <c r="AY456" s="194" t="s">
        <v>271</v>
      </c>
    </row>
    <row r="457" spans="1:65" s="2" customFormat="1" ht="21.75" customHeight="1" x14ac:dyDescent="0.15">
      <c r="A457" s="35"/>
      <c r="B457" s="141"/>
      <c r="C457" s="172" t="s">
        <v>1469</v>
      </c>
      <c r="D457" s="172" t="s">
        <v>274</v>
      </c>
      <c r="E457" s="173" t="s">
        <v>5968</v>
      </c>
      <c r="F457" s="174" t="s">
        <v>5969</v>
      </c>
      <c r="G457" s="175" t="s">
        <v>277</v>
      </c>
      <c r="H457" s="176">
        <v>15.45</v>
      </c>
      <c r="I457" s="177"/>
      <c r="J457" s="176">
        <f>ROUND(I457*H457,2)</f>
        <v>0</v>
      </c>
      <c r="K457" s="178"/>
      <c r="L457" s="36"/>
      <c r="M457" s="179" t="s">
        <v>1</v>
      </c>
      <c r="N457" s="180" t="s">
        <v>41</v>
      </c>
      <c r="O457" s="61"/>
      <c r="P457" s="181">
        <f>O457*H457</f>
        <v>0</v>
      </c>
      <c r="Q457" s="181">
        <v>0</v>
      </c>
      <c r="R457" s="181">
        <f>Q457*H457</f>
        <v>0</v>
      </c>
      <c r="S457" s="181">
        <v>0</v>
      </c>
      <c r="T457" s="182">
        <f>S457*H457</f>
        <v>0</v>
      </c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R457" s="183" t="s">
        <v>367</v>
      </c>
      <c r="AT457" s="183" t="s">
        <v>274</v>
      </c>
      <c r="AU457" s="183" t="s">
        <v>88</v>
      </c>
      <c r="AY457" s="18" t="s">
        <v>271</v>
      </c>
      <c r="BE457" s="105">
        <f>IF(N457="základná",J457,0)</f>
        <v>0</v>
      </c>
      <c r="BF457" s="105">
        <f>IF(N457="znížená",J457,0)</f>
        <v>0</v>
      </c>
      <c r="BG457" s="105">
        <f>IF(N457="zákl. prenesená",J457,0)</f>
        <v>0</v>
      </c>
      <c r="BH457" s="105">
        <f>IF(N457="zníž. prenesená",J457,0)</f>
        <v>0</v>
      </c>
      <c r="BI457" s="105">
        <f>IF(N457="nulová",J457,0)</f>
        <v>0</v>
      </c>
      <c r="BJ457" s="18" t="s">
        <v>88</v>
      </c>
      <c r="BK457" s="105">
        <f>ROUND(I457*H457,2)</f>
        <v>0</v>
      </c>
      <c r="BL457" s="18" t="s">
        <v>367</v>
      </c>
      <c r="BM457" s="183" t="s">
        <v>2021</v>
      </c>
    </row>
    <row r="458" spans="1:65" s="13" customFormat="1" x14ac:dyDescent="0.1">
      <c r="B458" s="184"/>
      <c r="D458" s="185" t="s">
        <v>280</v>
      </c>
      <c r="E458" s="186" t="s">
        <v>1</v>
      </c>
      <c r="F458" s="187" t="s">
        <v>5964</v>
      </c>
      <c r="H458" s="188">
        <v>15.45</v>
      </c>
      <c r="I458" s="189"/>
      <c r="L458" s="184"/>
      <c r="M458" s="190"/>
      <c r="N458" s="191"/>
      <c r="O458" s="191"/>
      <c r="P458" s="191"/>
      <c r="Q458" s="191"/>
      <c r="R458" s="191"/>
      <c r="S458" s="191"/>
      <c r="T458" s="192"/>
      <c r="AT458" s="186" t="s">
        <v>280</v>
      </c>
      <c r="AU458" s="186" t="s">
        <v>88</v>
      </c>
      <c r="AV458" s="13" t="s">
        <v>88</v>
      </c>
      <c r="AW458" s="13" t="s">
        <v>29</v>
      </c>
      <c r="AX458" s="13" t="s">
        <v>75</v>
      </c>
      <c r="AY458" s="186" t="s">
        <v>271</v>
      </c>
    </row>
    <row r="459" spans="1:65" s="14" customFormat="1" x14ac:dyDescent="0.1">
      <c r="B459" s="193"/>
      <c r="D459" s="185" t="s">
        <v>280</v>
      </c>
      <c r="E459" s="194" t="s">
        <v>1</v>
      </c>
      <c r="F459" s="195" t="s">
        <v>282</v>
      </c>
      <c r="H459" s="196">
        <v>15.45</v>
      </c>
      <c r="I459" s="197"/>
      <c r="L459" s="193"/>
      <c r="M459" s="198"/>
      <c r="N459" s="199"/>
      <c r="O459" s="199"/>
      <c r="P459" s="199"/>
      <c r="Q459" s="199"/>
      <c r="R459" s="199"/>
      <c r="S459" s="199"/>
      <c r="T459" s="200"/>
      <c r="AT459" s="194" t="s">
        <v>280</v>
      </c>
      <c r="AU459" s="194" t="s">
        <v>88</v>
      </c>
      <c r="AV459" s="14" t="s">
        <v>278</v>
      </c>
      <c r="AW459" s="14" t="s">
        <v>29</v>
      </c>
      <c r="AX459" s="14" t="s">
        <v>82</v>
      </c>
      <c r="AY459" s="194" t="s">
        <v>271</v>
      </c>
    </row>
    <row r="460" spans="1:65" s="2" customFormat="1" ht="16.5" customHeight="1" x14ac:dyDescent="0.15">
      <c r="A460" s="35"/>
      <c r="B460" s="141"/>
      <c r="C460" s="224" t="s">
        <v>1473</v>
      </c>
      <c r="D460" s="224" t="s">
        <v>1138</v>
      </c>
      <c r="E460" s="226" t="s">
        <v>5970</v>
      </c>
      <c r="F460" s="227" t="s">
        <v>5971</v>
      </c>
      <c r="G460" s="228" t="s">
        <v>412</v>
      </c>
      <c r="H460" s="229">
        <v>0.02</v>
      </c>
      <c r="I460" s="230"/>
      <c r="J460" s="229">
        <f>ROUND(I460*H460,2)</f>
        <v>0</v>
      </c>
      <c r="K460" s="231"/>
      <c r="L460" s="232"/>
      <c r="M460" s="233" t="s">
        <v>1</v>
      </c>
      <c r="N460" s="234" t="s">
        <v>41</v>
      </c>
      <c r="O460" s="61"/>
      <c r="P460" s="181">
        <f>O460*H460</f>
        <v>0</v>
      </c>
      <c r="Q460" s="181">
        <v>0</v>
      </c>
      <c r="R460" s="181">
        <f>Q460*H460</f>
        <v>0</v>
      </c>
      <c r="S460" s="181">
        <v>0</v>
      </c>
      <c r="T460" s="182">
        <f>S460*H460</f>
        <v>0</v>
      </c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R460" s="183" t="s">
        <v>478</v>
      </c>
      <c r="AT460" s="183" t="s">
        <v>1138</v>
      </c>
      <c r="AU460" s="183" t="s">
        <v>88</v>
      </c>
      <c r="AY460" s="18" t="s">
        <v>271</v>
      </c>
      <c r="BE460" s="105">
        <f>IF(N460="základná",J460,0)</f>
        <v>0</v>
      </c>
      <c r="BF460" s="105">
        <f>IF(N460="znížená",J460,0)</f>
        <v>0</v>
      </c>
      <c r="BG460" s="105">
        <f>IF(N460="zákl. prenesená",J460,0)</f>
        <v>0</v>
      </c>
      <c r="BH460" s="105">
        <f>IF(N460="zníž. prenesená",J460,0)</f>
        <v>0</v>
      </c>
      <c r="BI460" s="105">
        <f>IF(N460="nulová",J460,0)</f>
        <v>0</v>
      </c>
      <c r="BJ460" s="18" t="s">
        <v>88</v>
      </c>
      <c r="BK460" s="105">
        <f>ROUND(I460*H460,2)</f>
        <v>0</v>
      </c>
      <c r="BL460" s="18" t="s">
        <v>367</v>
      </c>
      <c r="BM460" s="183" t="s">
        <v>2032</v>
      </c>
    </row>
    <row r="461" spans="1:65" s="13" customFormat="1" x14ac:dyDescent="0.1">
      <c r="B461" s="184"/>
      <c r="D461" s="185" t="s">
        <v>280</v>
      </c>
      <c r="E461" s="186" t="s">
        <v>1</v>
      </c>
      <c r="F461" s="187" t="s">
        <v>5972</v>
      </c>
      <c r="H461" s="188">
        <v>0.02</v>
      </c>
      <c r="I461" s="189"/>
      <c r="L461" s="184"/>
      <c r="M461" s="190"/>
      <c r="N461" s="191"/>
      <c r="O461" s="191"/>
      <c r="P461" s="191"/>
      <c r="Q461" s="191"/>
      <c r="R461" s="191"/>
      <c r="S461" s="191"/>
      <c r="T461" s="192"/>
      <c r="AT461" s="186" t="s">
        <v>280</v>
      </c>
      <c r="AU461" s="186" t="s">
        <v>88</v>
      </c>
      <c r="AV461" s="13" t="s">
        <v>88</v>
      </c>
      <c r="AW461" s="13" t="s">
        <v>29</v>
      </c>
      <c r="AX461" s="13" t="s">
        <v>75</v>
      </c>
      <c r="AY461" s="186" t="s">
        <v>271</v>
      </c>
    </row>
    <row r="462" spans="1:65" s="14" customFormat="1" x14ac:dyDescent="0.1">
      <c r="B462" s="193"/>
      <c r="D462" s="185" t="s">
        <v>280</v>
      </c>
      <c r="E462" s="194" t="s">
        <v>1</v>
      </c>
      <c r="F462" s="195" t="s">
        <v>282</v>
      </c>
      <c r="H462" s="196">
        <v>0.02</v>
      </c>
      <c r="I462" s="197"/>
      <c r="L462" s="193"/>
      <c r="M462" s="198"/>
      <c r="N462" s="199"/>
      <c r="O462" s="199"/>
      <c r="P462" s="199"/>
      <c r="Q462" s="199"/>
      <c r="R462" s="199"/>
      <c r="S462" s="199"/>
      <c r="T462" s="200"/>
      <c r="AT462" s="194" t="s">
        <v>280</v>
      </c>
      <c r="AU462" s="194" t="s">
        <v>88</v>
      </c>
      <c r="AV462" s="14" t="s">
        <v>278</v>
      </c>
      <c r="AW462" s="14" t="s">
        <v>29</v>
      </c>
      <c r="AX462" s="14" t="s">
        <v>82</v>
      </c>
      <c r="AY462" s="194" t="s">
        <v>271</v>
      </c>
    </row>
    <row r="463" spans="1:65" s="2" customFormat="1" ht="21.75" customHeight="1" x14ac:dyDescent="0.15">
      <c r="A463" s="35"/>
      <c r="B463" s="141"/>
      <c r="C463" s="172" t="s">
        <v>1478</v>
      </c>
      <c r="D463" s="172" t="s">
        <v>274</v>
      </c>
      <c r="E463" s="173" t="s">
        <v>5973</v>
      </c>
      <c r="F463" s="174" t="s">
        <v>5974</v>
      </c>
      <c r="G463" s="175" t="s">
        <v>1420</v>
      </c>
      <c r="H463" s="177"/>
      <c r="I463" s="177"/>
      <c r="J463" s="176">
        <f>ROUND(I463*H463,2)</f>
        <v>0</v>
      </c>
      <c r="K463" s="178"/>
      <c r="L463" s="36"/>
      <c r="M463" s="179" t="s">
        <v>1</v>
      </c>
      <c r="N463" s="180" t="s">
        <v>41</v>
      </c>
      <c r="O463" s="61"/>
      <c r="P463" s="181">
        <f>O463*H463</f>
        <v>0</v>
      </c>
      <c r="Q463" s="181">
        <v>0</v>
      </c>
      <c r="R463" s="181">
        <f>Q463*H463</f>
        <v>0</v>
      </c>
      <c r="S463" s="181">
        <v>0</v>
      </c>
      <c r="T463" s="182">
        <f>S463*H463</f>
        <v>0</v>
      </c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R463" s="183" t="s">
        <v>367</v>
      </c>
      <c r="AT463" s="183" t="s">
        <v>274</v>
      </c>
      <c r="AU463" s="183" t="s">
        <v>88</v>
      </c>
      <c r="AY463" s="18" t="s">
        <v>271</v>
      </c>
      <c r="BE463" s="105">
        <f>IF(N463="základná",J463,0)</f>
        <v>0</v>
      </c>
      <c r="BF463" s="105">
        <f>IF(N463="znížená",J463,0)</f>
        <v>0</v>
      </c>
      <c r="BG463" s="105">
        <f>IF(N463="zákl. prenesená",J463,0)</f>
        <v>0</v>
      </c>
      <c r="BH463" s="105">
        <f>IF(N463="zníž. prenesená",J463,0)</f>
        <v>0</v>
      </c>
      <c r="BI463" s="105">
        <f>IF(N463="nulová",J463,0)</f>
        <v>0</v>
      </c>
      <c r="BJ463" s="18" t="s">
        <v>88</v>
      </c>
      <c r="BK463" s="105">
        <f>ROUND(I463*H463,2)</f>
        <v>0</v>
      </c>
      <c r="BL463" s="18" t="s">
        <v>367</v>
      </c>
      <c r="BM463" s="183" t="s">
        <v>2048</v>
      </c>
    </row>
    <row r="464" spans="1:65" s="12" customFormat="1" ht="22.9" customHeight="1" x14ac:dyDescent="0.15">
      <c r="B464" s="159"/>
      <c r="D464" s="160" t="s">
        <v>74</v>
      </c>
      <c r="E464" s="170" t="s">
        <v>2429</v>
      </c>
      <c r="F464" s="170" t="s">
        <v>2430</v>
      </c>
      <c r="I464" s="162"/>
      <c r="J464" s="171">
        <f>BK464</f>
        <v>0</v>
      </c>
      <c r="L464" s="159"/>
      <c r="M464" s="164"/>
      <c r="N464" s="165"/>
      <c r="O464" s="165"/>
      <c r="P464" s="166">
        <f>SUM(P465:P470)</f>
        <v>0</v>
      </c>
      <c r="Q464" s="165"/>
      <c r="R464" s="166">
        <f>SUM(R465:R470)</f>
        <v>0</v>
      </c>
      <c r="S464" s="165"/>
      <c r="T464" s="167">
        <f>SUM(T465:T470)</f>
        <v>0</v>
      </c>
      <c r="AR464" s="160" t="s">
        <v>88</v>
      </c>
      <c r="AT464" s="168" t="s">
        <v>74</v>
      </c>
      <c r="AU464" s="168" t="s">
        <v>82</v>
      </c>
      <c r="AY464" s="160" t="s">
        <v>271</v>
      </c>
      <c r="BK464" s="169">
        <f>SUM(BK465:BK470)</f>
        <v>0</v>
      </c>
    </row>
    <row r="465" spans="1:65" s="2" customFormat="1" ht="21.75" customHeight="1" x14ac:dyDescent="0.15">
      <c r="A465" s="35"/>
      <c r="B465" s="141"/>
      <c r="C465" s="172" t="s">
        <v>1483</v>
      </c>
      <c r="D465" s="172" t="s">
        <v>274</v>
      </c>
      <c r="E465" s="173" t="s">
        <v>5975</v>
      </c>
      <c r="F465" s="174" t="s">
        <v>5976</v>
      </c>
      <c r="G465" s="175" t="s">
        <v>277</v>
      </c>
      <c r="H465" s="176">
        <v>10.8</v>
      </c>
      <c r="I465" s="177"/>
      <c r="J465" s="176">
        <f>ROUND(I465*H465,2)</f>
        <v>0</v>
      </c>
      <c r="K465" s="178"/>
      <c r="L465" s="36"/>
      <c r="M465" s="179" t="s">
        <v>1</v>
      </c>
      <c r="N465" s="180" t="s">
        <v>41</v>
      </c>
      <c r="O465" s="61"/>
      <c r="P465" s="181">
        <f>O465*H465</f>
        <v>0</v>
      </c>
      <c r="Q465" s="181">
        <v>0</v>
      </c>
      <c r="R465" s="181">
        <f>Q465*H465</f>
        <v>0</v>
      </c>
      <c r="S465" s="181">
        <v>0</v>
      </c>
      <c r="T465" s="182">
        <f>S465*H465</f>
        <v>0</v>
      </c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R465" s="183" t="s">
        <v>367</v>
      </c>
      <c r="AT465" s="183" t="s">
        <v>274</v>
      </c>
      <c r="AU465" s="183" t="s">
        <v>88</v>
      </c>
      <c r="AY465" s="18" t="s">
        <v>271</v>
      </c>
      <c r="BE465" s="105">
        <f>IF(N465="základná",J465,0)</f>
        <v>0</v>
      </c>
      <c r="BF465" s="105">
        <f>IF(N465="znížená",J465,0)</f>
        <v>0</v>
      </c>
      <c r="BG465" s="105">
        <f>IF(N465="zákl. prenesená",J465,0)</f>
        <v>0</v>
      </c>
      <c r="BH465" s="105">
        <f>IF(N465="zníž. prenesená",J465,0)</f>
        <v>0</v>
      </c>
      <c r="BI465" s="105">
        <f>IF(N465="nulová",J465,0)</f>
        <v>0</v>
      </c>
      <c r="BJ465" s="18" t="s">
        <v>88</v>
      </c>
      <c r="BK465" s="105">
        <f>ROUND(I465*H465,2)</f>
        <v>0</v>
      </c>
      <c r="BL465" s="18" t="s">
        <v>367</v>
      </c>
      <c r="BM465" s="183" t="s">
        <v>2056</v>
      </c>
    </row>
    <row r="466" spans="1:65" s="13" customFormat="1" x14ac:dyDescent="0.1">
      <c r="B466" s="184"/>
      <c r="D466" s="185" t="s">
        <v>280</v>
      </c>
      <c r="E466" s="186" t="s">
        <v>1</v>
      </c>
      <c r="F466" s="187" t="s">
        <v>5977</v>
      </c>
      <c r="H466" s="188">
        <v>10.8</v>
      </c>
      <c r="I466" s="189"/>
      <c r="L466" s="184"/>
      <c r="M466" s="190"/>
      <c r="N466" s="191"/>
      <c r="O466" s="191"/>
      <c r="P466" s="191"/>
      <c r="Q466" s="191"/>
      <c r="R466" s="191"/>
      <c r="S466" s="191"/>
      <c r="T466" s="192"/>
      <c r="AT466" s="186" t="s">
        <v>280</v>
      </c>
      <c r="AU466" s="186" t="s">
        <v>88</v>
      </c>
      <c r="AV466" s="13" t="s">
        <v>88</v>
      </c>
      <c r="AW466" s="13" t="s">
        <v>29</v>
      </c>
      <c r="AX466" s="13" t="s">
        <v>75</v>
      </c>
      <c r="AY466" s="186" t="s">
        <v>271</v>
      </c>
    </row>
    <row r="467" spans="1:65" s="14" customFormat="1" x14ac:dyDescent="0.1">
      <c r="B467" s="193"/>
      <c r="D467" s="185" t="s">
        <v>280</v>
      </c>
      <c r="E467" s="194" t="s">
        <v>1</v>
      </c>
      <c r="F467" s="195" t="s">
        <v>282</v>
      </c>
      <c r="H467" s="196">
        <v>10.8</v>
      </c>
      <c r="I467" s="197"/>
      <c r="L467" s="193"/>
      <c r="M467" s="198"/>
      <c r="N467" s="199"/>
      <c r="O467" s="199"/>
      <c r="P467" s="199"/>
      <c r="Q467" s="199"/>
      <c r="R467" s="199"/>
      <c r="S467" s="199"/>
      <c r="T467" s="200"/>
      <c r="AT467" s="194" t="s">
        <v>280</v>
      </c>
      <c r="AU467" s="194" t="s">
        <v>88</v>
      </c>
      <c r="AV467" s="14" t="s">
        <v>278</v>
      </c>
      <c r="AW467" s="14" t="s">
        <v>29</v>
      </c>
      <c r="AX467" s="14" t="s">
        <v>82</v>
      </c>
      <c r="AY467" s="194" t="s">
        <v>271</v>
      </c>
    </row>
    <row r="468" spans="1:65" s="2" customFormat="1" ht="21.75" customHeight="1" x14ac:dyDescent="0.15">
      <c r="A468" s="35"/>
      <c r="B468" s="141"/>
      <c r="C468" s="172" t="s">
        <v>1491</v>
      </c>
      <c r="D468" s="172" t="s">
        <v>274</v>
      </c>
      <c r="E468" s="173" t="s">
        <v>5978</v>
      </c>
      <c r="F468" s="174" t="s">
        <v>5979</v>
      </c>
      <c r="G468" s="175" t="s">
        <v>277</v>
      </c>
      <c r="H468" s="176">
        <v>10.8</v>
      </c>
      <c r="I468" s="177"/>
      <c r="J468" s="176">
        <f>ROUND(I468*H468,2)</f>
        <v>0</v>
      </c>
      <c r="K468" s="178"/>
      <c r="L468" s="36"/>
      <c r="M468" s="179" t="s">
        <v>1</v>
      </c>
      <c r="N468" s="180" t="s">
        <v>41</v>
      </c>
      <c r="O468" s="61"/>
      <c r="P468" s="181">
        <f>O468*H468</f>
        <v>0</v>
      </c>
      <c r="Q468" s="181">
        <v>0</v>
      </c>
      <c r="R468" s="181">
        <f>Q468*H468</f>
        <v>0</v>
      </c>
      <c r="S468" s="181">
        <v>0</v>
      </c>
      <c r="T468" s="182">
        <f>S468*H468</f>
        <v>0</v>
      </c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R468" s="183" t="s">
        <v>367</v>
      </c>
      <c r="AT468" s="183" t="s">
        <v>274</v>
      </c>
      <c r="AU468" s="183" t="s">
        <v>88</v>
      </c>
      <c r="AY468" s="18" t="s">
        <v>271</v>
      </c>
      <c r="BE468" s="105">
        <f>IF(N468="základná",J468,0)</f>
        <v>0</v>
      </c>
      <c r="BF468" s="105">
        <f>IF(N468="znížená",J468,0)</f>
        <v>0</v>
      </c>
      <c r="BG468" s="105">
        <f>IF(N468="zákl. prenesená",J468,0)</f>
        <v>0</v>
      </c>
      <c r="BH468" s="105">
        <f>IF(N468="zníž. prenesená",J468,0)</f>
        <v>0</v>
      </c>
      <c r="BI468" s="105">
        <f>IF(N468="nulová",J468,0)</f>
        <v>0</v>
      </c>
      <c r="BJ468" s="18" t="s">
        <v>88</v>
      </c>
      <c r="BK468" s="105">
        <f>ROUND(I468*H468,2)</f>
        <v>0</v>
      </c>
      <c r="BL468" s="18" t="s">
        <v>367</v>
      </c>
      <c r="BM468" s="183" t="s">
        <v>2063</v>
      </c>
    </row>
    <row r="469" spans="1:65" s="13" customFormat="1" x14ac:dyDescent="0.1">
      <c r="B469" s="184"/>
      <c r="D469" s="185" t="s">
        <v>280</v>
      </c>
      <c r="E469" s="186" t="s">
        <v>1</v>
      </c>
      <c r="F469" s="187" t="s">
        <v>5977</v>
      </c>
      <c r="H469" s="188">
        <v>10.8</v>
      </c>
      <c r="I469" s="189"/>
      <c r="L469" s="184"/>
      <c r="M469" s="190"/>
      <c r="N469" s="191"/>
      <c r="O469" s="191"/>
      <c r="P469" s="191"/>
      <c r="Q469" s="191"/>
      <c r="R469" s="191"/>
      <c r="S469" s="191"/>
      <c r="T469" s="192"/>
      <c r="AT469" s="186" t="s">
        <v>280</v>
      </c>
      <c r="AU469" s="186" t="s">
        <v>88</v>
      </c>
      <c r="AV469" s="13" t="s">
        <v>88</v>
      </c>
      <c r="AW469" s="13" t="s">
        <v>29</v>
      </c>
      <c r="AX469" s="13" t="s">
        <v>75</v>
      </c>
      <c r="AY469" s="186" t="s">
        <v>271</v>
      </c>
    </row>
    <row r="470" spans="1:65" s="14" customFormat="1" x14ac:dyDescent="0.1">
      <c r="B470" s="193"/>
      <c r="D470" s="185" t="s">
        <v>280</v>
      </c>
      <c r="E470" s="194" t="s">
        <v>1</v>
      </c>
      <c r="F470" s="195" t="s">
        <v>282</v>
      </c>
      <c r="H470" s="196">
        <v>10.8</v>
      </c>
      <c r="I470" s="197"/>
      <c r="L470" s="193"/>
      <c r="M470" s="198"/>
      <c r="N470" s="199"/>
      <c r="O470" s="199"/>
      <c r="P470" s="199"/>
      <c r="Q470" s="199"/>
      <c r="R470" s="199"/>
      <c r="S470" s="199"/>
      <c r="T470" s="200"/>
      <c r="AT470" s="194" t="s">
        <v>280</v>
      </c>
      <c r="AU470" s="194" t="s">
        <v>88</v>
      </c>
      <c r="AV470" s="14" t="s">
        <v>278</v>
      </c>
      <c r="AW470" s="14" t="s">
        <v>29</v>
      </c>
      <c r="AX470" s="14" t="s">
        <v>82</v>
      </c>
      <c r="AY470" s="194" t="s">
        <v>271</v>
      </c>
    </row>
    <row r="471" spans="1:65" s="12" customFormat="1" ht="25.9" customHeight="1" x14ac:dyDescent="0.15">
      <c r="B471" s="159"/>
      <c r="D471" s="160" t="s">
        <v>74</v>
      </c>
      <c r="E471" s="161" t="s">
        <v>1138</v>
      </c>
      <c r="F471" s="161" t="s">
        <v>2555</v>
      </c>
      <c r="I471" s="162"/>
      <c r="J471" s="163">
        <f>BK471</f>
        <v>0</v>
      </c>
      <c r="L471" s="159"/>
      <c r="M471" s="164"/>
      <c r="N471" s="165"/>
      <c r="O471" s="165"/>
      <c r="P471" s="166">
        <f>P472</f>
        <v>0</v>
      </c>
      <c r="Q471" s="165"/>
      <c r="R471" s="166">
        <f>R472</f>
        <v>0</v>
      </c>
      <c r="S471" s="165"/>
      <c r="T471" s="167">
        <f>T472</f>
        <v>0</v>
      </c>
      <c r="AR471" s="160" t="s">
        <v>286</v>
      </c>
      <c r="AT471" s="168" t="s">
        <v>74</v>
      </c>
      <c r="AU471" s="168" t="s">
        <v>75</v>
      </c>
      <c r="AY471" s="160" t="s">
        <v>271</v>
      </c>
      <c r="BK471" s="169">
        <f>BK472</f>
        <v>0</v>
      </c>
    </row>
    <row r="472" spans="1:65" s="12" customFormat="1" ht="22.9" customHeight="1" x14ac:dyDescent="0.15">
      <c r="B472" s="159"/>
      <c r="D472" s="160" t="s">
        <v>74</v>
      </c>
      <c r="E472" s="170" t="s">
        <v>2556</v>
      </c>
      <c r="F472" s="170" t="s">
        <v>2557</v>
      </c>
      <c r="I472" s="162"/>
      <c r="J472" s="171">
        <f>BK472</f>
        <v>0</v>
      </c>
      <c r="L472" s="159"/>
      <c r="M472" s="164"/>
      <c r="N472" s="165"/>
      <c r="O472" s="165"/>
      <c r="P472" s="166">
        <f>P473</f>
        <v>0</v>
      </c>
      <c r="Q472" s="165"/>
      <c r="R472" s="166">
        <f>R473</f>
        <v>0</v>
      </c>
      <c r="S472" s="165"/>
      <c r="T472" s="167">
        <f>T473</f>
        <v>0</v>
      </c>
      <c r="AR472" s="160" t="s">
        <v>286</v>
      </c>
      <c r="AT472" s="168" t="s">
        <v>74</v>
      </c>
      <c r="AU472" s="168" t="s">
        <v>82</v>
      </c>
      <c r="AY472" s="160" t="s">
        <v>271</v>
      </c>
      <c r="BK472" s="169">
        <f>BK473</f>
        <v>0</v>
      </c>
    </row>
    <row r="473" spans="1:65" s="2" customFormat="1" ht="16.5" customHeight="1" x14ac:dyDescent="0.15">
      <c r="A473" s="35"/>
      <c r="B473" s="141"/>
      <c r="C473" s="172" t="s">
        <v>1496</v>
      </c>
      <c r="D473" s="172" t="s">
        <v>274</v>
      </c>
      <c r="E473" s="173" t="s">
        <v>5980</v>
      </c>
      <c r="F473" s="174" t="s">
        <v>5981</v>
      </c>
      <c r="G473" s="175" t="s">
        <v>302</v>
      </c>
      <c r="H473" s="176">
        <v>1</v>
      </c>
      <c r="I473" s="177"/>
      <c r="J473" s="176">
        <f>ROUND(I473*H473,2)</f>
        <v>0</v>
      </c>
      <c r="K473" s="178"/>
      <c r="L473" s="36"/>
      <c r="M473" s="241" t="s">
        <v>1</v>
      </c>
      <c r="N473" s="242" t="s">
        <v>41</v>
      </c>
      <c r="O473" s="243"/>
      <c r="P473" s="244">
        <f>O473*H473</f>
        <v>0</v>
      </c>
      <c r="Q473" s="244">
        <v>0</v>
      </c>
      <c r="R473" s="244">
        <f>Q473*H473</f>
        <v>0</v>
      </c>
      <c r="S473" s="244">
        <v>0</v>
      </c>
      <c r="T473" s="245">
        <f>S473*H473</f>
        <v>0</v>
      </c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R473" s="183" t="s">
        <v>1247</v>
      </c>
      <c r="AT473" s="183" t="s">
        <v>274</v>
      </c>
      <c r="AU473" s="183" t="s">
        <v>88</v>
      </c>
      <c r="AY473" s="18" t="s">
        <v>271</v>
      </c>
      <c r="BE473" s="105">
        <f>IF(N473="základná",J473,0)</f>
        <v>0</v>
      </c>
      <c r="BF473" s="105">
        <f>IF(N473="znížená",J473,0)</f>
        <v>0</v>
      </c>
      <c r="BG473" s="105">
        <f>IF(N473="zákl. prenesená",J473,0)</f>
        <v>0</v>
      </c>
      <c r="BH473" s="105">
        <f>IF(N473="zníž. prenesená",J473,0)</f>
        <v>0</v>
      </c>
      <c r="BI473" s="105">
        <f>IF(N473="nulová",J473,0)</f>
        <v>0</v>
      </c>
      <c r="BJ473" s="18" t="s">
        <v>88</v>
      </c>
      <c r="BK473" s="105">
        <f>ROUND(I473*H473,2)</f>
        <v>0</v>
      </c>
      <c r="BL473" s="18" t="s">
        <v>1247</v>
      </c>
      <c r="BM473" s="183" t="s">
        <v>2069</v>
      </c>
    </row>
    <row r="474" spans="1:65" s="2" customFormat="1" ht="6.95" customHeight="1" x14ac:dyDescent="0.1">
      <c r="A474" s="35"/>
      <c r="B474" s="50"/>
      <c r="C474" s="51"/>
      <c r="D474" s="51"/>
      <c r="E474" s="51"/>
      <c r="F474" s="51"/>
      <c r="G474" s="51"/>
      <c r="H474" s="51"/>
      <c r="I474" s="51"/>
      <c r="J474" s="51"/>
      <c r="K474" s="51"/>
      <c r="L474" s="36"/>
      <c r="M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</row>
  </sheetData>
  <autoFilter ref="C134:K473" xr:uid="{00000000-0009-0000-0000-00001E000000}"/>
  <mergeCells count="10">
    <mergeCell ref="E125:H125"/>
    <mergeCell ref="E127:H127"/>
    <mergeCell ref="L2:V2"/>
    <mergeCell ref="E87:H87"/>
    <mergeCell ref="D114:F11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BM151"/>
  <sheetViews>
    <sheetView showGridLines="0" topLeftCell="A96" workbookViewId="0">
      <selection activeCell="J104" sqref="J104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163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5982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5983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ROUND((SUM(BE103:BE105) + SUM(BE127:BE150)),  2)</f>
        <v>0</v>
      </c>
      <c r="G37" s="35"/>
      <c r="H37" s="35"/>
      <c r="I37" s="120">
        <v>0.2</v>
      </c>
      <c r="J37" s="119">
        <f>ROUND(((SUM(BE103:BE105) + SUM(BE127:BE150))*I37),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ROUND((SUM(BF103:BF105) + SUM(BF127:BF150)),  2)</f>
        <v>0</v>
      </c>
      <c r="G38" s="35"/>
      <c r="H38" s="35"/>
      <c r="I38" s="120">
        <v>0.2</v>
      </c>
      <c r="J38" s="119">
        <f>ROUND(((SUM(BF103:BF105) + SUM(BF127:BF150))*I38),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ROUND((SUM(BG103:BG105) + SUM(BG127:BG150)),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ROUND((SUM(BH103:BH105) + SUM(BH127:BH150)),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ROUND((SUM(BI103:BI105) + SUM(BI127:BI150)),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5982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01 - Vegetačné prvky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5984</v>
      </c>
      <c r="E99" s="133"/>
      <c r="F99" s="133"/>
      <c r="G99" s="133"/>
      <c r="H99" s="133"/>
      <c r="I99" s="133"/>
      <c r="J99" s="134">
        <f>J128</f>
        <v>0</v>
      </c>
      <c r="L99" s="131"/>
    </row>
    <row r="100" spans="1:65" s="9" customFormat="1" ht="24.95" customHeight="1" x14ac:dyDescent="0.1">
      <c r="B100" s="131"/>
      <c r="D100" s="132" t="s">
        <v>5985</v>
      </c>
      <c r="E100" s="133"/>
      <c r="F100" s="133"/>
      <c r="G100" s="133"/>
      <c r="H100" s="133"/>
      <c r="I100" s="133"/>
      <c r="J100" s="134">
        <f>J145</f>
        <v>0</v>
      </c>
      <c r="L100" s="131"/>
    </row>
    <row r="101" spans="1:65" s="2" customFormat="1" ht="21.75" customHeight="1" x14ac:dyDescent="0.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 x14ac:dyDescent="0.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 x14ac:dyDescent="0.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 x14ac:dyDescent="0.1">
      <c r="A104" s="35"/>
      <c r="B104" s="141"/>
      <c r="C104" s="142"/>
      <c r="D104" s="338" t="s">
        <v>255</v>
      </c>
      <c r="E104" s="342"/>
      <c r="F104" s="342"/>
      <c r="G104" s="142"/>
      <c r="H104" s="142"/>
      <c r="I104" s="142"/>
      <c r="J104" s="102">
        <v>0</v>
      </c>
      <c r="K104" s="142"/>
      <c r="L104" s="143"/>
      <c r="M104" s="144"/>
      <c r="N104" s="145" t="s">
        <v>41</v>
      </c>
      <c r="O104" s="144"/>
      <c r="P104" s="144"/>
      <c r="Q104" s="144"/>
      <c r="R104" s="144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6" t="s">
        <v>256</v>
      </c>
      <c r="AZ104" s="144"/>
      <c r="BA104" s="144"/>
      <c r="BB104" s="144"/>
      <c r="BC104" s="144"/>
      <c r="BD104" s="144"/>
      <c r="BE104" s="147">
        <f t="shared" ref="BE104" si="0">IF(N104="základná",J104,0)</f>
        <v>0</v>
      </c>
      <c r="BF104" s="147">
        <f t="shared" ref="BF104" si="1">IF(N104="znížená",J104,0)</f>
        <v>0</v>
      </c>
      <c r="BG104" s="147">
        <f t="shared" ref="BG104" si="2">IF(N104="zákl. prenesená",J104,0)</f>
        <v>0</v>
      </c>
      <c r="BH104" s="147">
        <f t="shared" ref="BH104" si="3">IF(N104="zníž. prenesená",J104,0)</f>
        <v>0</v>
      </c>
      <c r="BI104" s="147">
        <f t="shared" ref="BI104" si="4">IF(N104="nulová",J104,0)</f>
        <v>0</v>
      </c>
      <c r="BJ104" s="146" t="s">
        <v>88</v>
      </c>
      <c r="BK104" s="144"/>
      <c r="BL104" s="144"/>
      <c r="BM104" s="144"/>
    </row>
    <row r="105" spans="1:65" s="2" customFormat="1" x14ac:dyDescent="0.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 x14ac:dyDescent="0.1">
      <c r="A106" s="35"/>
      <c r="B106" s="36"/>
      <c r="C106" s="109" t="s">
        <v>213</v>
      </c>
      <c r="D106" s="110"/>
      <c r="E106" s="110"/>
      <c r="F106" s="110"/>
      <c r="G106" s="110"/>
      <c r="H106" s="110"/>
      <c r="I106" s="110"/>
      <c r="J106" s="111">
        <f>ROUND(J98+J103,2)</f>
        <v>0</v>
      </c>
      <c r="K106" s="110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 x14ac:dyDescent="0.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 x14ac:dyDescent="0.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 x14ac:dyDescent="0.1">
      <c r="A112" s="35"/>
      <c r="B112" s="36"/>
      <c r="C112" s="22" t="s">
        <v>257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 x14ac:dyDescent="0.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 x14ac:dyDescent="0.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6.5" customHeight="1" x14ac:dyDescent="0.1">
      <c r="A115" s="35"/>
      <c r="B115" s="36"/>
      <c r="C115" s="35"/>
      <c r="D115" s="35"/>
      <c r="E115" s="340" t="str">
        <f>E7</f>
        <v>Kreatívne cenrum Nitra - Martinský vrch</v>
      </c>
      <c r="F115" s="341"/>
      <c r="G115" s="341"/>
      <c r="H115" s="341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 x14ac:dyDescent="0.1">
      <c r="B116" s="21"/>
      <c r="C116" s="28" t="s">
        <v>228</v>
      </c>
      <c r="L116" s="21"/>
    </row>
    <row r="117" spans="1:63" s="2" customFormat="1" ht="16.5" customHeight="1" x14ac:dyDescent="0.1">
      <c r="A117" s="35"/>
      <c r="B117" s="36"/>
      <c r="C117" s="35"/>
      <c r="D117" s="35"/>
      <c r="E117" s="340" t="s">
        <v>5982</v>
      </c>
      <c r="F117" s="339"/>
      <c r="G117" s="339"/>
      <c r="H117" s="339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 x14ac:dyDescent="0.1">
      <c r="A118" s="35"/>
      <c r="B118" s="36"/>
      <c r="C118" s="28" t="s">
        <v>233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 x14ac:dyDescent="0.1">
      <c r="A119" s="35"/>
      <c r="B119" s="36"/>
      <c r="C119" s="35"/>
      <c r="D119" s="35"/>
      <c r="E119" s="321" t="str">
        <f>E11</f>
        <v>01 - Vegetačné prvky</v>
      </c>
      <c r="F119" s="339"/>
      <c r="G119" s="339"/>
      <c r="H119" s="339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 x14ac:dyDescent="0.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 x14ac:dyDescent="0.1">
      <c r="A121" s="35"/>
      <c r="B121" s="36"/>
      <c r="C121" s="28" t="s">
        <v>18</v>
      </c>
      <c r="D121" s="35"/>
      <c r="E121" s="35"/>
      <c r="F121" s="26" t="str">
        <f>F14</f>
        <v>Nitra</v>
      </c>
      <c r="G121" s="35"/>
      <c r="H121" s="35"/>
      <c r="I121" s="28" t="s">
        <v>20</v>
      </c>
      <c r="J121" s="58" t="str">
        <f>IF(J14="","",J14)</f>
        <v>26. 8. 2020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 x14ac:dyDescent="0.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 x14ac:dyDescent="0.15">
      <c r="A123" s="35"/>
      <c r="B123" s="36"/>
      <c r="C123" s="28" t="s">
        <v>22</v>
      </c>
      <c r="D123" s="35"/>
      <c r="E123" s="35"/>
      <c r="F123" s="26" t="str">
        <f>E17</f>
        <v>Mesto Nitra, Štefánikova tr. 60, 949 01 Nitra</v>
      </c>
      <c r="G123" s="35"/>
      <c r="H123" s="35"/>
      <c r="I123" s="28" t="s">
        <v>28</v>
      </c>
      <c r="J123" s="31" t="str">
        <f>E23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 x14ac:dyDescent="0.15">
      <c r="A124" s="35"/>
      <c r="B124" s="36"/>
      <c r="C124" s="28" t="s">
        <v>26</v>
      </c>
      <c r="D124" s="35"/>
      <c r="E124" s="35"/>
      <c r="F124" s="26" t="str">
        <f>IF(E20="","",E20)</f>
        <v>Vyplň údaj</v>
      </c>
      <c r="G124" s="35"/>
      <c r="H124" s="35"/>
      <c r="I124" s="28" t="s">
        <v>30</v>
      </c>
      <c r="J124" s="31" t="str">
        <f>E26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 x14ac:dyDescent="0.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 x14ac:dyDescent="0.15">
      <c r="A126" s="148"/>
      <c r="B126" s="149"/>
      <c r="C126" s="150" t="s">
        <v>258</v>
      </c>
      <c r="D126" s="151" t="s">
        <v>60</v>
      </c>
      <c r="E126" s="151" t="s">
        <v>56</v>
      </c>
      <c r="F126" s="151" t="s">
        <v>57</v>
      </c>
      <c r="G126" s="151" t="s">
        <v>259</v>
      </c>
      <c r="H126" s="151" t="s">
        <v>260</v>
      </c>
      <c r="I126" s="151" t="s">
        <v>261</v>
      </c>
      <c r="J126" s="152" t="s">
        <v>241</v>
      </c>
      <c r="K126" s="153" t="s">
        <v>262</v>
      </c>
      <c r="L126" s="154"/>
      <c r="M126" s="65" t="s">
        <v>1</v>
      </c>
      <c r="N126" s="66" t="s">
        <v>39</v>
      </c>
      <c r="O126" s="66" t="s">
        <v>263</v>
      </c>
      <c r="P126" s="66" t="s">
        <v>264</v>
      </c>
      <c r="Q126" s="66" t="s">
        <v>265</v>
      </c>
      <c r="R126" s="66" t="s">
        <v>266</v>
      </c>
      <c r="S126" s="66" t="s">
        <v>267</v>
      </c>
      <c r="T126" s="67" t="s">
        <v>268</v>
      </c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</row>
    <row r="127" spans="1:63" s="2" customFormat="1" ht="22.9" customHeight="1" x14ac:dyDescent="0.15">
      <c r="A127" s="35"/>
      <c r="B127" s="36"/>
      <c r="C127" s="72" t="s">
        <v>238</v>
      </c>
      <c r="D127" s="35"/>
      <c r="E127" s="35"/>
      <c r="F127" s="35"/>
      <c r="G127" s="35"/>
      <c r="H127" s="35"/>
      <c r="I127" s="35"/>
      <c r="J127" s="155">
        <f>BK127</f>
        <v>0</v>
      </c>
      <c r="K127" s="35"/>
      <c r="L127" s="36"/>
      <c r="M127" s="68"/>
      <c r="N127" s="59"/>
      <c r="O127" s="69"/>
      <c r="P127" s="156">
        <f>P128+P145</f>
        <v>0</v>
      </c>
      <c r="Q127" s="69"/>
      <c r="R127" s="156">
        <f>R128+R145</f>
        <v>0</v>
      </c>
      <c r="S127" s="69"/>
      <c r="T127" s="157">
        <f>T128+T145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74</v>
      </c>
      <c r="AU127" s="18" t="s">
        <v>243</v>
      </c>
      <c r="BK127" s="158">
        <f>BK128+BK145</f>
        <v>0</v>
      </c>
    </row>
    <row r="128" spans="1:63" s="12" customFormat="1" ht="25.9" customHeight="1" x14ac:dyDescent="0.15">
      <c r="B128" s="159"/>
      <c r="D128" s="160" t="s">
        <v>74</v>
      </c>
      <c r="E128" s="161" t="s">
        <v>2856</v>
      </c>
      <c r="F128" s="161" t="s">
        <v>5986</v>
      </c>
      <c r="I128" s="162"/>
      <c r="J128" s="163">
        <f>BK128</f>
        <v>0</v>
      </c>
      <c r="L128" s="159"/>
      <c r="M128" s="164"/>
      <c r="N128" s="165"/>
      <c r="O128" s="165"/>
      <c r="P128" s="166">
        <f>SUM(P129:P144)</f>
        <v>0</v>
      </c>
      <c r="Q128" s="165"/>
      <c r="R128" s="166">
        <f>SUM(R129:R144)</f>
        <v>0</v>
      </c>
      <c r="S128" s="165"/>
      <c r="T128" s="167">
        <f>SUM(T129:T144)</f>
        <v>0</v>
      </c>
      <c r="AR128" s="160" t="s">
        <v>82</v>
      </c>
      <c r="AT128" s="168" t="s">
        <v>74</v>
      </c>
      <c r="AU128" s="168" t="s">
        <v>75</v>
      </c>
      <c r="AY128" s="160" t="s">
        <v>271</v>
      </c>
      <c r="BK128" s="169">
        <f>SUM(BK129:BK144)</f>
        <v>0</v>
      </c>
    </row>
    <row r="129" spans="1:65" s="2" customFormat="1" ht="16.5" customHeight="1" x14ac:dyDescent="0.15">
      <c r="A129" s="35"/>
      <c r="B129" s="141"/>
      <c r="C129" s="172" t="s">
        <v>82</v>
      </c>
      <c r="D129" s="172" t="s">
        <v>274</v>
      </c>
      <c r="E129" s="173" t="s">
        <v>5987</v>
      </c>
      <c r="F129" s="174" t="s">
        <v>5988</v>
      </c>
      <c r="G129" s="175" t="s">
        <v>1</v>
      </c>
      <c r="H129" s="176">
        <v>6</v>
      </c>
      <c r="I129" s="177"/>
      <c r="J129" s="176">
        <f t="shared" ref="J129:J144" si="5">ROUND(I129*H129,2)</f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ref="P129:P144" si="6">O129*H129</f>
        <v>0</v>
      </c>
      <c r="Q129" s="181">
        <v>0</v>
      </c>
      <c r="R129" s="181">
        <f t="shared" ref="R129:R144" si="7">Q129*H129</f>
        <v>0</v>
      </c>
      <c r="S129" s="181">
        <v>0</v>
      </c>
      <c r="T129" s="182">
        <f t="shared" ref="T129:T144" si="8"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 t="shared" ref="BE129:BE144" si="9">IF(N129="základná",J129,0)</f>
        <v>0</v>
      </c>
      <c r="BF129" s="105">
        <f t="shared" ref="BF129:BF144" si="10">IF(N129="znížená",J129,0)</f>
        <v>0</v>
      </c>
      <c r="BG129" s="105">
        <f t="shared" ref="BG129:BG144" si="11">IF(N129="zákl. prenesená",J129,0)</f>
        <v>0</v>
      </c>
      <c r="BH129" s="105">
        <f t="shared" ref="BH129:BH144" si="12">IF(N129="zníž. prenesená",J129,0)</f>
        <v>0</v>
      </c>
      <c r="BI129" s="105">
        <f t="shared" ref="BI129:BI144" si="13">IF(N129="nulová",J129,0)</f>
        <v>0</v>
      </c>
      <c r="BJ129" s="18" t="s">
        <v>88</v>
      </c>
      <c r="BK129" s="105">
        <f t="shared" ref="BK129:BK144" si="14">ROUND(I129*H129,2)</f>
        <v>0</v>
      </c>
      <c r="BL129" s="18" t="s">
        <v>278</v>
      </c>
      <c r="BM129" s="183" t="s">
        <v>88</v>
      </c>
    </row>
    <row r="130" spans="1:65" s="2" customFormat="1" ht="16.5" customHeight="1" x14ac:dyDescent="0.15">
      <c r="A130" s="35"/>
      <c r="B130" s="141"/>
      <c r="C130" s="172" t="s">
        <v>88</v>
      </c>
      <c r="D130" s="172" t="s">
        <v>274</v>
      </c>
      <c r="E130" s="173" t="s">
        <v>5989</v>
      </c>
      <c r="F130" s="174" t="s">
        <v>5990</v>
      </c>
      <c r="G130" s="175" t="s">
        <v>1</v>
      </c>
      <c r="H130" s="176">
        <v>71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278</v>
      </c>
    </row>
    <row r="131" spans="1:65" s="2" customFormat="1" ht="16.5" customHeight="1" x14ac:dyDescent="0.15">
      <c r="A131" s="35"/>
      <c r="B131" s="141"/>
      <c r="C131" s="172" t="s">
        <v>286</v>
      </c>
      <c r="D131" s="172" t="s">
        <v>274</v>
      </c>
      <c r="E131" s="173" t="s">
        <v>5991</v>
      </c>
      <c r="F131" s="174" t="s">
        <v>5992</v>
      </c>
      <c r="G131" s="175" t="s">
        <v>1</v>
      </c>
      <c r="H131" s="176">
        <v>45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304</v>
      </c>
    </row>
    <row r="132" spans="1:65" s="2" customFormat="1" ht="16.5" customHeight="1" x14ac:dyDescent="0.15">
      <c r="A132" s="35"/>
      <c r="B132" s="141"/>
      <c r="C132" s="172" t="s">
        <v>278</v>
      </c>
      <c r="D132" s="172" t="s">
        <v>274</v>
      </c>
      <c r="E132" s="173" t="s">
        <v>5993</v>
      </c>
      <c r="F132" s="174" t="s">
        <v>5994</v>
      </c>
      <c r="G132" s="175" t="s">
        <v>1</v>
      </c>
      <c r="H132" s="176">
        <v>69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316</v>
      </c>
    </row>
    <row r="133" spans="1:65" s="2" customFormat="1" ht="16.5" customHeight="1" x14ac:dyDescent="0.15">
      <c r="A133" s="35"/>
      <c r="B133" s="141"/>
      <c r="C133" s="172" t="s">
        <v>299</v>
      </c>
      <c r="D133" s="172" t="s">
        <v>274</v>
      </c>
      <c r="E133" s="173" t="s">
        <v>5995</v>
      </c>
      <c r="F133" s="174" t="s">
        <v>5996</v>
      </c>
      <c r="G133" s="175" t="s">
        <v>1</v>
      </c>
      <c r="H133" s="176">
        <v>214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115</v>
      </c>
    </row>
    <row r="134" spans="1:65" s="2" customFormat="1" ht="16.5" customHeight="1" x14ac:dyDescent="0.15">
      <c r="A134" s="35"/>
      <c r="B134" s="141"/>
      <c r="C134" s="172" t="s">
        <v>304</v>
      </c>
      <c r="D134" s="172" t="s">
        <v>274</v>
      </c>
      <c r="E134" s="173" t="s">
        <v>5997</v>
      </c>
      <c r="F134" s="174" t="s">
        <v>5998</v>
      </c>
      <c r="G134" s="175" t="s">
        <v>1</v>
      </c>
      <c r="H134" s="176">
        <v>378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121</v>
      </c>
    </row>
    <row r="135" spans="1:65" s="2" customFormat="1" ht="16.5" customHeight="1" x14ac:dyDescent="0.15">
      <c r="A135" s="35"/>
      <c r="B135" s="141"/>
      <c r="C135" s="172" t="s">
        <v>310</v>
      </c>
      <c r="D135" s="172" t="s">
        <v>274</v>
      </c>
      <c r="E135" s="173" t="s">
        <v>5999</v>
      </c>
      <c r="F135" s="174" t="s">
        <v>6000</v>
      </c>
      <c r="G135" s="175" t="s">
        <v>1</v>
      </c>
      <c r="H135" s="176">
        <v>111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127</v>
      </c>
    </row>
    <row r="136" spans="1:65" s="2" customFormat="1" ht="16.5" customHeight="1" x14ac:dyDescent="0.15">
      <c r="A136" s="35"/>
      <c r="B136" s="141"/>
      <c r="C136" s="172" t="s">
        <v>316</v>
      </c>
      <c r="D136" s="172" t="s">
        <v>274</v>
      </c>
      <c r="E136" s="173" t="s">
        <v>6001</v>
      </c>
      <c r="F136" s="174" t="s">
        <v>6002</v>
      </c>
      <c r="G136" s="175" t="s">
        <v>1</v>
      </c>
      <c r="H136" s="176">
        <v>117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367</v>
      </c>
    </row>
    <row r="137" spans="1:65" s="2" customFormat="1" ht="16.5" customHeight="1" x14ac:dyDescent="0.15">
      <c r="A137" s="35"/>
      <c r="B137" s="141"/>
      <c r="C137" s="172" t="s">
        <v>272</v>
      </c>
      <c r="D137" s="172" t="s">
        <v>274</v>
      </c>
      <c r="E137" s="173" t="s">
        <v>6003</v>
      </c>
      <c r="F137" s="174" t="s">
        <v>6004</v>
      </c>
      <c r="G137" s="175" t="s">
        <v>1</v>
      </c>
      <c r="H137" s="176">
        <v>232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379</v>
      </c>
    </row>
    <row r="138" spans="1:65" s="2" customFormat="1" ht="16.5" customHeight="1" x14ac:dyDescent="0.15">
      <c r="A138" s="35"/>
      <c r="B138" s="141"/>
      <c r="C138" s="172" t="s">
        <v>115</v>
      </c>
      <c r="D138" s="172" t="s">
        <v>274</v>
      </c>
      <c r="E138" s="173" t="s">
        <v>6005</v>
      </c>
      <c r="F138" s="174" t="s">
        <v>6006</v>
      </c>
      <c r="G138" s="175" t="s">
        <v>1</v>
      </c>
      <c r="H138" s="176">
        <v>321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7</v>
      </c>
    </row>
    <row r="139" spans="1:65" s="2" customFormat="1" ht="16.5" customHeight="1" x14ac:dyDescent="0.15">
      <c r="A139" s="35"/>
      <c r="B139" s="141"/>
      <c r="C139" s="172" t="s">
        <v>118</v>
      </c>
      <c r="D139" s="172" t="s">
        <v>274</v>
      </c>
      <c r="E139" s="173" t="s">
        <v>6007</v>
      </c>
      <c r="F139" s="174" t="s">
        <v>6008</v>
      </c>
      <c r="G139" s="175" t="s">
        <v>1</v>
      </c>
      <c r="H139" s="176">
        <v>67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414</v>
      </c>
    </row>
    <row r="140" spans="1:65" s="2" customFormat="1" ht="16.5" customHeight="1" x14ac:dyDescent="0.15">
      <c r="A140" s="35"/>
      <c r="B140" s="141"/>
      <c r="C140" s="172" t="s">
        <v>121</v>
      </c>
      <c r="D140" s="172" t="s">
        <v>274</v>
      </c>
      <c r="E140" s="173" t="s">
        <v>6009</v>
      </c>
      <c r="F140" s="174" t="s">
        <v>6010</v>
      </c>
      <c r="G140" s="175" t="s">
        <v>1</v>
      </c>
      <c r="H140" s="176">
        <v>2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424</v>
      </c>
    </row>
    <row r="141" spans="1:65" s="2" customFormat="1" ht="16.5" customHeight="1" x14ac:dyDescent="0.15">
      <c r="A141" s="35"/>
      <c r="B141" s="141"/>
      <c r="C141" s="172" t="s">
        <v>124</v>
      </c>
      <c r="D141" s="172" t="s">
        <v>274</v>
      </c>
      <c r="E141" s="173" t="s">
        <v>6011</v>
      </c>
      <c r="F141" s="174" t="s">
        <v>6012</v>
      </c>
      <c r="G141" s="175" t="s">
        <v>1</v>
      </c>
      <c r="H141" s="176">
        <v>54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433</v>
      </c>
    </row>
    <row r="142" spans="1:65" s="2" customFormat="1" ht="16.5" customHeight="1" x14ac:dyDescent="0.15">
      <c r="A142" s="35"/>
      <c r="B142" s="141"/>
      <c r="C142" s="172" t="s">
        <v>127</v>
      </c>
      <c r="D142" s="172" t="s">
        <v>274</v>
      </c>
      <c r="E142" s="173" t="s">
        <v>6013</v>
      </c>
      <c r="F142" s="174" t="s">
        <v>6014</v>
      </c>
      <c r="G142" s="175" t="s">
        <v>1</v>
      </c>
      <c r="H142" s="176">
        <v>52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441</v>
      </c>
    </row>
    <row r="143" spans="1:65" s="2" customFormat="1" ht="16.5" customHeight="1" x14ac:dyDescent="0.15">
      <c r="A143" s="35"/>
      <c r="B143" s="141"/>
      <c r="C143" s="172" t="s">
        <v>154</v>
      </c>
      <c r="D143" s="172" t="s">
        <v>274</v>
      </c>
      <c r="E143" s="173" t="s">
        <v>6015</v>
      </c>
      <c r="F143" s="174" t="s">
        <v>6016</v>
      </c>
      <c r="G143" s="175" t="s">
        <v>1</v>
      </c>
      <c r="H143" s="176">
        <v>12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465</v>
      </c>
    </row>
    <row r="144" spans="1:65" s="2" customFormat="1" ht="16.5" customHeight="1" x14ac:dyDescent="0.15">
      <c r="A144" s="35"/>
      <c r="B144" s="141"/>
      <c r="C144" s="172" t="s">
        <v>367</v>
      </c>
      <c r="D144" s="172" t="s">
        <v>274</v>
      </c>
      <c r="E144" s="173" t="s">
        <v>6017</v>
      </c>
      <c r="F144" s="174" t="s">
        <v>6018</v>
      </c>
      <c r="G144" s="175" t="s">
        <v>1</v>
      </c>
      <c r="H144" s="176">
        <v>35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478</v>
      </c>
    </row>
    <row r="145" spans="1:65" s="12" customFormat="1" ht="25.9" customHeight="1" x14ac:dyDescent="0.15">
      <c r="B145" s="159"/>
      <c r="D145" s="160" t="s">
        <v>74</v>
      </c>
      <c r="E145" s="161" t="s">
        <v>2869</v>
      </c>
      <c r="F145" s="161" t="s">
        <v>6019</v>
      </c>
      <c r="I145" s="162"/>
      <c r="J145" s="163">
        <f>BK145</f>
        <v>0</v>
      </c>
      <c r="L145" s="159"/>
      <c r="M145" s="164"/>
      <c r="N145" s="165"/>
      <c r="O145" s="165"/>
      <c r="P145" s="166">
        <f>SUM(P146:P150)</f>
        <v>0</v>
      </c>
      <c r="Q145" s="165"/>
      <c r="R145" s="166">
        <f>SUM(R146:R150)</f>
        <v>0</v>
      </c>
      <c r="S145" s="165"/>
      <c r="T145" s="167">
        <f>SUM(T146:T150)</f>
        <v>0</v>
      </c>
      <c r="AR145" s="160" t="s">
        <v>82</v>
      </c>
      <c r="AT145" s="168" t="s">
        <v>74</v>
      </c>
      <c r="AU145" s="168" t="s">
        <v>75</v>
      </c>
      <c r="AY145" s="160" t="s">
        <v>271</v>
      </c>
      <c r="BK145" s="169">
        <f>SUM(BK146:BK150)</f>
        <v>0</v>
      </c>
    </row>
    <row r="146" spans="1:65" s="2" customFormat="1" ht="16.5" customHeight="1" x14ac:dyDescent="0.15">
      <c r="A146" s="35"/>
      <c r="B146" s="141"/>
      <c r="C146" s="172" t="s">
        <v>374</v>
      </c>
      <c r="D146" s="172" t="s">
        <v>274</v>
      </c>
      <c r="E146" s="173" t="s">
        <v>6020</v>
      </c>
      <c r="F146" s="174" t="s">
        <v>6021</v>
      </c>
      <c r="G146" s="175" t="s">
        <v>1</v>
      </c>
      <c r="H146" s="176">
        <v>1</v>
      </c>
      <c r="I146" s="177"/>
      <c r="J146" s="176">
        <f>ROUND(I146*H146,2)</f>
        <v>0</v>
      </c>
      <c r="K146" s="178"/>
      <c r="L146" s="36"/>
      <c r="M146" s="179" t="s">
        <v>1</v>
      </c>
      <c r="N146" s="180" t="s">
        <v>41</v>
      </c>
      <c r="O146" s="61"/>
      <c r="P146" s="181">
        <f>O146*H146</f>
        <v>0</v>
      </c>
      <c r="Q146" s="181">
        <v>0</v>
      </c>
      <c r="R146" s="181">
        <f>Q146*H146</f>
        <v>0</v>
      </c>
      <c r="S146" s="181">
        <v>0</v>
      </c>
      <c r="T146" s="18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>IF(N146="základná",J146,0)</f>
        <v>0</v>
      </c>
      <c r="BF146" s="105">
        <f>IF(N146="znížená",J146,0)</f>
        <v>0</v>
      </c>
      <c r="BG146" s="105">
        <f>IF(N146="zákl. prenesená",J146,0)</f>
        <v>0</v>
      </c>
      <c r="BH146" s="105">
        <f>IF(N146="zníž. prenesená",J146,0)</f>
        <v>0</v>
      </c>
      <c r="BI146" s="105">
        <f>IF(N146="nulová",J146,0)</f>
        <v>0</v>
      </c>
      <c r="BJ146" s="18" t="s">
        <v>88</v>
      </c>
      <c r="BK146" s="105">
        <f>ROUND(I146*H146,2)</f>
        <v>0</v>
      </c>
      <c r="BL146" s="18" t="s">
        <v>278</v>
      </c>
      <c r="BM146" s="183" t="s">
        <v>488</v>
      </c>
    </row>
    <row r="147" spans="1:65" s="2" customFormat="1" ht="16.5" customHeight="1" x14ac:dyDescent="0.15">
      <c r="A147" s="35"/>
      <c r="B147" s="141"/>
      <c r="C147" s="172" t="s">
        <v>379</v>
      </c>
      <c r="D147" s="172" t="s">
        <v>274</v>
      </c>
      <c r="E147" s="173" t="s">
        <v>6022</v>
      </c>
      <c r="F147" s="174" t="s">
        <v>6023</v>
      </c>
      <c r="G147" s="175" t="s">
        <v>1</v>
      </c>
      <c r="H147" s="176">
        <v>3</v>
      </c>
      <c r="I147" s="177"/>
      <c r="J147" s="176">
        <f>ROUND(I147*H147,2)</f>
        <v>0</v>
      </c>
      <c r="K147" s="178"/>
      <c r="L147" s="36"/>
      <c r="M147" s="179" t="s">
        <v>1</v>
      </c>
      <c r="N147" s="180" t="s">
        <v>41</v>
      </c>
      <c r="O147" s="61"/>
      <c r="P147" s="181">
        <f>O147*H147</f>
        <v>0</v>
      </c>
      <c r="Q147" s="181">
        <v>0</v>
      </c>
      <c r="R147" s="181">
        <f>Q147*H147</f>
        <v>0</v>
      </c>
      <c r="S147" s="181">
        <v>0</v>
      </c>
      <c r="T147" s="18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278</v>
      </c>
      <c r="BM147" s="183" t="s">
        <v>500</v>
      </c>
    </row>
    <row r="148" spans="1:65" s="2" customFormat="1" ht="16.5" customHeight="1" x14ac:dyDescent="0.15">
      <c r="A148" s="35"/>
      <c r="B148" s="141"/>
      <c r="C148" s="172" t="s">
        <v>384</v>
      </c>
      <c r="D148" s="172" t="s">
        <v>274</v>
      </c>
      <c r="E148" s="173" t="s">
        <v>6024</v>
      </c>
      <c r="F148" s="174" t="s">
        <v>6025</v>
      </c>
      <c r="G148" s="175" t="s">
        <v>1</v>
      </c>
      <c r="H148" s="176">
        <v>2</v>
      </c>
      <c r="I148" s="177"/>
      <c r="J148" s="176">
        <f>ROUND(I148*H148,2)</f>
        <v>0</v>
      </c>
      <c r="K148" s="178"/>
      <c r="L148" s="36"/>
      <c r="M148" s="179" t="s">
        <v>1</v>
      </c>
      <c r="N148" s="180" t="s">
        <v>41</v>
      </c>
      <c r="O148" s="61"/>
      <c r="P148" s="181">
        <f>O148*H148</f>
        <v>0</v>
      </c>
      <c r="Q148" s="181">
        <v>0</v>
      </c>
      <c r="R148" s="181">
        <f>Q148*H148</f>
        <v>0</v>
      </c>
      <c r="S148" s="181">
        <v>0</v>
      </c>
      <c r="T148" s="18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88</v>
      </c>
      <c r="BK148" s="105">
        <f>ROUND(I148*H148,2)</f>
        <v>0</v>
      </c>
      <c r="BL148" s="18" t="s">
        <v>278</v>
      </c>
      <c r="BM148" s="183" t="s">
        <v>514</v>
      </c>
    </row>
    <row r="149" spans="1:65" s="2" customFormat="1" ht="16.5" customHeight="1" x14ac:dyDescent="0.15">
      <c r="A149" s="35"/>
      <c r="B149" s="141"/>
      <c r="C149" s="172" t="s">
        <v>7</v>
      </c>
      <c r="D149" s="172" t="s">
        <v>274</v>
      </c>
      <c r="E149" s="173" t="s">
        <v>6026</v>
      </c>
      <c r="F149" s="174" t="s">
        <v>6027</v>
      </c>
      <c r="G149" s="175" t="s">
        <v>1</v>
      </c>
      <c r="H149" s="176">
        <v>5</v>
      </c>
      <c r="I149" s="177"/>
      <c r="J149" s="176">
        <f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278</v>
      </c>
      <c r="BM149" s="183" t="s">
        <v>528</v>
      </c>
    </row>
    <row r="150" spans="1:65" s="2" customFormat="1" ht="16.5" customHeight="1" x14ac:dyDescent="0.15">
      <c r="A150" s="35"/>
      <c r="B150" s="141"/>
      <c r="C150" s="172" t="s">
        <v>409</v>
      </c>
      <c r="D150" s="172" t="s">
        <v>274</v>
      </c>
      <c r="E150" s="173" t="s">
        <v>6028</v>
      </c>
      <c r="F150" s="174" t="s">
        <v>6029</v>
      </c>
      <c r="G150" s="175" t="s">
        <v>1</v>
      </c>
      <c r="H150" s="176">
        <v>6</v>
      </c>
      <c r="I150" s="177"/>
      <c r="J150" s="176">
        <f>ROUND(I150*H150,2)</f>
        <v>0</v>
      </c>
      <c r="K150" s="178"/>
      <c r="L150" s="36"/>
      <c r="M150" s="241" t="s">
        <v>1</v>
      </c>
      <c r="N150" s="242" t="s">
        <v>41</v>
      </c>
      <c r="O150" s="243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278</v>
      </c>
      <c r="BM150" s="183" t="s">
        <v>542</v>
      </c>
    </row>
    <row r="151" spans="1:65" s="2" customFormat="1" ht="6.95" customHeight="1" x14ac:dyDescent="0.1">
      <c r="A151" s="35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36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autoFilter ref="C126:K150" xr:uid="{00000000-0009-0000-0000-00001F000000}"/>
  <mergeCells count="13">
    <mergeCell ref="E119:H119"/>
    <mergeCell ref="L2:V2"/>
    <mergeCell ref="E115:H115"/>
    <mergeCell ref="E117:H117"/>
    <mergeCell ref="E85:H85"/>
    <mergeCell ref="E87:H87"/>
    <mergeCell ref="E89:H89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2:BM142"/>
  <sheetViews>
    <sheetView showGridLines="0" topLeftCell="A96" workbookViewId="0">
      <selection activeCell="J103" sqref="J103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165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5982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6030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ROUND((SUM(BE102:BE104) + SUM(BE126:BE141)),  2)</f>
        <v>0</v>
      </c>
      <c r="G37" s="35"/>
      <c r="H37" s="35"/>
      <c r="I37" s="120">
        <v>0.2</v>
      </c>
      <c r="J37" s="119">
        <f>ROUND(((SUM(BE102:BE104) + SUM(BE126:BE141))*I37),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ROUND((SUM(BF102:BF104) + SUM(BF126:BF141)),  2)</f>
        <v>0</v>
      </c>
      <c r="G38" s="35"/>
      <c r="H38" s="35"/>
      <c r="I38" s="120">
        <v>0.2</v>
      </c>
      <c r="J38" s="119">
        <f>ROUND(((SUM(BF102:BF104) + SUM(BF126:BF141))*I38),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ROUND((SUM(BG102:BG104) + SUM(BG126:BG141)),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ROUND((SUM(BH102:BH104) + SUM(BH126:BH141)),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ROUND((SUM(BI102:BI104) + SUM(BI126:BI141)),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5982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02 - Terénne úpravy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6031</v>
      </c>
      <c r="E99" s="133"/>
      <c r="F99" s="133"/>
      <c r="G99" s="133"/>
      <c r="H99" s="133"/>
      <c r="I99" s="133"/>
      <c r="J99" s="134">
        <f>J127</f>
        <v>0</v>
      </c>
      <c r="L99" s="131"/>
    </row>
    <row r="100" spans="1:65" s="2" customFormat="1" ht="21.75" customHeight="1" x14ac:dyDescent="0.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 x14ac:dyDescent="0.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 x14ac:dyDescent="0.1">
      <c r="A102" s="35"/>
      <c r="B102" s="36"/>
      <c r="C102" s="130" t="s">
        <v>254</v>
      </c>
      <c r="D102" s="35"/>
      <c r="E102" s="35"/>
      <c r="F102" s="35"/>
      <c r="G102" s="35"/>
      <c r="H102" s="35"/>
      <c r="I102" s="35"/>
      <c r="J102" s="139">
        <f>ROUND(J103,2)</f>
        <v>0</v>
      </c>
      <c r="K102" s="35"/>
      <c r="L102" s="45"/>
      <c r="N102" s="140" t="s">
        <v>39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 x14ac:dyDescent="0.1">
      <c r="A103" s="35"/>
      <c r="B103" s="141"/>
      <c r="C103" s="142"/>
      <c r="D103" s="338" t="s">
        <v>255</v>
      </c>
      <c r="E103" s="342"/>
      <c r="F103" s="342"/>
      <c r="G103" s="142"/>
      <c r="H103" s="142"/>
      <c r="I103" s="142"/>
      <c r="J103" s="102">
        <v>0</v>
      </c>
      <c r="K103" s="142"/>
      <c r="L103" s="143"/>
      <c r="M103" s="144"/>
      <c r="N103" s="145" t="s">
        <v>41</v>
      </c>
      <c r="O103" s="144"/>
      <c r="P103" s="144"/>
      <c r="Q103" s="144"/>
      <c r="R103" s="144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6" t="s">
        <v>256</v>
      </c>
      <c r="AZ103" s="144"/>
      <c r="BA103" s="144"/>
      <c r="BB103" s="144"/>
      <c r="BC103" s="144"/>
      <c r="BD103" s="144"/>
      <c r="BE103" s="147">
        <f t="shared" ref="BE103" si="0">IF(N103="základná",J103,0)</f>
        <v>0</v>
      </c>
      <c r="BF103" s="147">
        <f t="shared" ref="BF103" si="1">IF(N103="znížená",J103,0)</f>
        <v>0</v>
      </c>
      <c r="BG103" s="147">
        <f t="shared" ref="BG103" si="2">IF(N103="zákl. prenesená",J103,0)</f>
        <v>0</v>
      </c>
      <c r="BH103" s="147">
        <f t="shared" ref="BH103" si="3">IF(N103="zníž. prenesená",J103,0)</f>
        <v>0</v>
      </c>
      <c r="BI103" s="147">
        <f t="shared" ref="BI103" si="4">IF(N103="nulová",J103,0)</f>
        <v>0</v>
      </c>
      <c r="BJ103" s="146" t="s">
        <v>88</v>
      </c>
      <c r="BK103" s="144"/>
      <c r="BL103" s="144"/>
      <c r="BM103" s="144"/>
    </row>
    <row r="104" spans="1:65" s="2" customFormat="1" x14ac:dyDescent="0.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 x14ac:dyDescent="0.1">
      <c r="A105" s="35"/>
      <c r="B105" s="36"/>
      <c r="C105" s="109" t="s">
        <v>213</v>
      </c>
      <c r="D105" s="110"/>
      <c r="E105" s="110"/>
      <c r="F105" s="110"/>
      <c r="G105" s="110"/>
      <c r="H105" s="110"/>
      <c r="I105" s="110"/>
      <c r="J105" s="111">
        <f>ROUND(J98+J102,2)</f>
        <v>0</v>
      </c>
      <c r="K105" s="110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5" customHeight="1" x14ac:dyDescent="0.1">
      <c r="A106" s="35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65" s="2" customFormat="1" ht="6.95" customHeight="1" x14ac:dyDescent="0.1">
      <c r="A110" s="35"/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4.95" customHeight="1" x14ac:dyDescent="0.1">
      <c r="A111" s="35"/>
      <c r="B111" s="36"/>
      <c r="C111" s="22" t="s">
        <v>257</v>
      </c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 x14ac:dyDescent="0.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 x14ac:dyDescent="0.1">
      <c r="A113" s="35"/>
      <c r="B113" s="36"/>
      <c r="C113" s="28" t="s">
        <v>14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 x14ac:dyDescent="0.1">
      <c r="A114" s="35"/>
      <c r="B114" s="36"/>
      <c r="C114" s="35"/>
      <c r="D114" s="35"/>
      <c r="E114" s="340" t="str">
        <f>E7</f>
        <v>Kreatívne cenrum Nitra - Martinský vrch</v>
      </c>
      <c r="F114" s="341"/>
      <c r="G114" s="341"/>
      <c r="H114" s="341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1" customFormat="1" ht="12" customHeight="1" x14ac:dyDescent="0.1">
      <c r="B115" s="21"/>
      <c r="C115" s="28" t="s">
        <v>228</v>
      </c>
      <c r="L115" s="21"/>
    </row>
    <row r="116" spans="1:65" s="2" customFormat="1" ht="16.5" customHeight="1" x14ac:dyDescent="0.1">
      <c r="A116" s="35"/>
      <c r="B116" s="36"/>
      <c r="C116" s="35"/>
      <c r="D116" s="35"/>
      <c r="E116" s="340" t="s">
        <v>5982</v>
      </c>
      <c r="F116" s="339"/>
      <c r="G116" s="339"/>
      <c r="H116" s="339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 x14ac:dyDescent="0.1">
      <c r="A117" s="35"/>
      <c r="B117" s="36"/>
      <c r="C117" s="28" t="s">
        <v>233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6.5" customHeight="1" x14ac:dyDescent="0.1">
      <c r="A118" s="35"/>
      <c r="B118" s="36"/>
      <c r="C118" s="35"/>
      <c r="D118" s="35"/>
      <c r="E118" s="321" t="str">
        <f>E11</f>
        <v>02 - Terénne úpravy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 x14ac:dyDescent="0.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2" customHeight="1" x14ac:dyDescent="0.1">
      <c r="A120" s="35"/>
      <c r="B120" s="36"/>
      <c r="C120" s="28" t="s">
        <v>18</v>
      </c>
      <c r="D120" s="35"/>
      <c r="E120" s="35"/>
      <c r="F120" s="26" t="str">
        <f>F14</f>
        <v>Nitra</v>
      </c>
      <c r="G120" s="35"/>
      <c r="H120" s="35"/>
      <c r="I120" s="28" t="s">
        <v>20</v>
      </c>
      <c r="J120" s="58" t="str">
        <f>IF(J14="","",J14)</f>
        <v>26. 8. 2020</v>
      </c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6.95" customHeight="1" x14ac:dyDescent="0.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40.15" customHeight="1" x14ac:dyDescent="0.15">
      <c r="A122" s="35"/>
      <c r="B122" s="36"/>
      <c r="C122" s="28" t="s">
        <v>22</v>
      </c>
      <c r="D122" s="35"/>
      <c r="E122" s="35"/>
      <c r="F122" s="26" t="str">
        <f>E17</f>
        <v>Mesto Nitra, Štefánikova tr. 60, 949 01 Nitra</v>
      </c>
      <c r="G122" s="35"/>
      <c r="H122" s="35"/>
      <c r="I122" s="28" t="s">
        <v>28</v>
      </c>
      <c r="J122" s="31" t="str">
        <f>E23</f>
        <v>Mesto Nitra, Štefánikova tr. 60, 949 01 Nitra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5.2" customHeight="1" x14ac:dyDescent="0.15">
      <c r="A123" s="35"/>
      <c r="B123" s="36"/>
      <c r="C123" s="28" t="s">
        <v>26</v>
      </c>
      <c r="D123" s="35"/>
      <c r="E123" s="35"/>
      <c r="F123" s="26" t="str">
        <f>IF(E20="","",E20)</f>
        <v>Vyplň údaj</v>
      </c>
      <c r="G123" s="35"/>
      <c r="H123" s="35"/>
      <c r="I123" s="28" t="s">
        <v>30</v>
      </c>
      <c r="J123" s="31" t="str">
        <f>E26</f>
        <v>Mesto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0.35" customHeight="1" x14ac:dyDescent="0.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1" customFormat="1" ht="29.25" customHeight="1" x14ac:dyDescent="0.15">
      <c r="A125" s="148"/>
      <c r="B125" s="149"/>
      <c r="C125" s="150" t="s">
        <v>258</v>
      </c>
      <c r="D125" s="151" t="s">
        <v>60</v>
      </c>
      <c r="E125" s="151" t="s">
        <v>56</v>
      </c>
      <c r="F125" s="151" t="s">
        <v>57</v>
      </c>
      <c r="G125" s="151" t="s">
        <v>259</v>
      </c>
      <c r="H125" s="151" t="s">
        <v>260</v>
      </c>
      <c r="I125" s="151" t="s">
        <v>261</v>
      </c>
      <c r="J125" s="152" t="s">
        <v>241</v>
      </c>
      <c r="K125" s="153" t="s">
        <v>262</v>
      </c>
      <c r="L125" s="154"/>
      <c r="M125" s="65" t="s">
        <v>1</v>
      </c>
      <c r="N125" s="66" t="s">
        <v>39</v>
      </c>
      <c r="O125" s="66" t="s">
        <v>263</v>
      </c>
      <c r="P125" s="66" t="s">
        <v>264</v>
      </c>
      <c r="Q125" s="66" t="s">
        <v>265</v>
      </c>
      <c r="R125" s="66" t="s">
        <v>266</v>
      </c>
      <c r="S125" s="66" t="s">
        <v>267</v>
      </c>
      <c r="T125" s="67" t="s">
        <v>268</v>
      </c>
      <c r="U125" s="148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</row>
    <row r="126" spans="1:65" s="2" customFormat="1" ht="22.9" customHeight="1" x14ac:dyDescent="0.15">
      <c r="A126" s="35"/>
      <c r="B126" s="36"/>
      <c r="C126" s="72" t="s">
        <v>238</v>
      </c>
      <c r="D126" s="35"/>
      <c r="E126" s="35"/>
      <c r="F126" s="35"/>
      <c r="G126" s="35"/>
      <c r="H126" s="35"/>
      <c r="I126" s="35"/>
      <c r="J126" s="155">
        <f>BK126</f>
        <v>0</v>
      </c>
      <c r="K126" s="35"/>
      <c r="L126" s="36"/>
      <c r="M126" s="68"/>
      <c r="N126" s="59"/>
      <c r="O126" s="69"/>
      <c r="P126" s="156">
        <f>P127</f>
        <v>0</v>
      </c>
      <c r="Q126" s="69"/>
      <c r="R126" s="156">
        <f>R127</f>
        <v>0</v>
      </c>
      <c r="S126" s="69"/>
      <c r="T126" s="15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74</v>
      </c>
      <c r="AU126" s="18" t="s">
        <v>243</v>
      </c>
      <c r="BK126" s="158">
        <f>BK127</f>
        <v>0</v>
      </c>
    </row>
    <row r="127" spans="1:65" s="12" customFormat="1" ht="25.9" customHeight="1" x14ac:dyDescent="0.15">
      <c r="B127" s="159"/>
      <c r="D127" s="160" t="s">
        <v>74</v>
      </c>
      <c r="E127" s="161" t="s">
        <v>2856</v>
      </c>
      <c r="F127" s="161" t="s">
        <v>6032</v>
      </c>
      <c r="I127" s="162"/>
      <c r="J127" s="163">
        <f>BK127</f>
        <v>0</v>
      </c>
      <c r="L127" s="159"/>
      <c r="M127" s="164"/>
      <c r="N127" s="165"/>
      <c r="O127" s="165"/>
      <c r="P127" s="166">
        <f>SUM(P128:P141)</f>
        <v>0</v>
      </c>
      <c r="Q127" s="165"/>
      <c r="R127" s="166">
        <f>SUM(R128:R141)</f>
        <v>0</v>
      </c>
      <c r="S127" s="165"/>
      <c r="T127" s="167">
        <f>SUM(T128:T141)</f>
        <v>0</v>
      </c>
      <c r="AR127" s="160" t="s">
        <v>82</v>
      </c>
      <c r="AT127" s="168" t="s">
        <v>74</v>
      </c>
      <c r="AU127" s="168" t="s">
        <v>75</v>
      </c>
      <c r="AY127" s="160" t="s">
        <v>271</v>
      </c>
      <c r="BK127" s="169">
        <f>SUM(BK128:BK141)</f>
        <v>0</v>
      </c>
    </row>
    <row r="128" spans="1:65" s="2" customFormat="1" ht="21.75" customHeight="1" x14ac:dyDescent="0.15">
      <c r="A128" s="35"/>
      <c r="B128" s="141"/>
      <c r="C128" s="172" t="s">
        <v>82</v>
      </c>
      <c r="D128" s="172" t="s">
        <v>274</v>
      </c>
      <c r="E128" s="173" t="s">
        <v>6033</v>
      </c>
      <c r="F128" s="174" t="s">
        <v>6034</v>
      </c>
      <c r="G128" s="175" t="s">
        <v>6035</v>
      </c>
      <c r="H128" s="176">
        <v>464</v>
      </c>
      <c r="I128" s="177"/>
      <c r="J128" s="176">
        <f>ROUND(I128*H128,2)</f>
        <v>0</v>
      </c>
      <c r="K128" s="178"/>
      <c r="L128" s="36"/>
      <c r="M128" s="179" t="s">
        <v>1</v>
      </c>
      <c r="N128" s="180" t="s">
        <v>41</v>
      </c>
      <c r="O128" s="61"/>
      <c r="P128" s="181">
        <f>O128*H128</f>
        <v>0</v>
      </c>
      <c r="Q128" s="181">
        <v>0</v>
      </c>
      <c r="R128" s="181">
        <f>Q128*H128</f>
        <v>0</v>
      </c>
      <c r="S128" s="181">
        <v>0</v>
      </c>
      <c r="T128" s="18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3" t="s">
        <v>278</v>
      </c>
      <c r="AT128" s="183" t="s">
        <v>274</v>
      </c>
      <c r="AU128" s="183" t="s">
        <v>82</v>
      </c>
      <c r="AY128" s="18" t="s">
        <v>271</v>
      </c>
      <c r="BE128" s="105">
        <f>IF(N128="základná",J128,0)</f>
        <v>0</v>
      </c>
      <c r="BF128" s="105">
        <f>IF(N128="znížená",J128,0)</f>
        <v>0</v>
      </c>
      <c r="BG128" s="105">
        <f>IF(N128="zákl. prenesená",J128,0)</f>
        <v>0</v>
      </c>
      <c r="BH128" s="105">
        <f>IF(N128="zníž. prenesená",J128,0)</f>
        <v>0</v>
      </c>
      <c r="BI128" s="105">
        <f>IF(N128="nulová",J128,0)</f>
        <v>0</v>
      </c>
      <c r="BJ128" s="18" t="s">
        <v>88</v>
      </c>
      <c r="BK128" s="105">
        <f>ROUND(I128*H128,2)</f>
        <v>0</v>
      </c>
      <c r="BL128" s="18" t="s">
        <v>278</v>
      </c>
      <c r="BM128" s="183" t="s">
        <v>88</v>
      </c>
    </row>
    <row r="129" spans="1:65" s="2" customFormat="1" ht="21.75" customHeight="1" x14ac:dyDescent="0.15">
      <c r="A129" s="35"/>
      <c r="B129" s="141"/>
      <c r="C129" s="172" t="s">
        <v>88</v>
      </c>
      <c r="D129" s="172" t="s">
        <v>274</v>
      </c>
      <c r="E129" s="173" t="s">
        <v>6036</v>
      </c>
      <c r="F129" s="174" t="s">
        <v>6037</v>
      </c>
      <c r="G129" s="175" t="s">
        <v>6038</v>
      </c>
      <c r="H129" s="176">
        <v>30.16</v>
      </c>
      <c r="I129" s="177"/>
      <c r="J129" s="176">
        <f>ROUND(I129*H129,2)</f>
        <v>0</v>
      </c>
      <c r="K129" s="178"/>
      <c r="L129" s="36"/>
      <c r="M129" s="179" t="s">
        <v>1</v>
      </c>
      <c r="N129" s="180" t="s">
        <v>41</v>
      </c>
      <c r="O129" s="61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>IF(N129="základná",J129,0)</f>
        <v>0</v>
      </c>
      <c r="BF129" s="105">
        <f>IF(N129="znížená",J129,0)</f>
        <v>0</v>
      </c>
      <c r="BG129" s="105">
        <f>IF(N129="zákl. prenesená",J129,0)</f>
        <v>0</v>
      </c>
      <c r="BH129" s="105">
        <f>IF(N129="zníž. prenesená",J129,0)</f>
        <v>0</v>
      </c>
      <c r="BI129" s="105">
        <f>IF(N129="nulová",J129,0)</f>
        <v>0</v>
      </c>
      <c r="BJ129" s="18" t="s">
        <v>88</v>
      </c>
      <c r="BK129" s="105">
        <f>ROUND(I129*H129,2)</f>
        <v>0</v>
      </c>
      <c r="BL129" s="18" t="s">
        <v>278</v>
      </c>
      <c r="BM129" s="183" t="s">
        <v>278</v>
      </c>
    </row>
    <row r="130" spans="1:65" s="2" customFormat="1" ht="21.75" customHeight="1" x14ac:dyDescent="0.15">
      <c r="A130" s="35"/>
      <c r="B130" s="141"/>
      <c r="C130" s="172" t="s">
        <v>286</v>
      </c>
      <c r="D130" s="172" t="s">
        <v>274</v>
      </c>
      <c r="E130" s="173" t="s">
        <v>6039</v>
      </c>
      <c r="F130" s="174" t="s">
        <v>6040</v>
      </c>
      <c r="G130" s="175" t="s">
        <v>6035</v>
      </c>
      <c r="H130" s="176">
        <v>464</v>
      </c>
      <c r="I130" s="177"/>
      <c r="J130" s="176">
        <f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>O130*H130</f>
        <v>0</v>
      </c>
      <c r="Q130" s="181">
        <v>0</v>
      </c>
      <c r="R130" s="181">
        <f>Q130*H130</f>
        <v>0</v>
      </c>
      <c r="S130" s="181">
        <v>0</v>
      </c>
      <c r="T130" s="18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>IF(N130="základná",J130,0)</f>
        <v>0</v>
      </c>
      <c r="BF130" s="105">
        <f>IF(N130="znížená",J130,0)</f>
        <v>0</v>
      </c>
      <c r="BG130" s="105">
        <f>IF(N130="zákl. prenesená",J130,0)</f>
        <v>0</v>
      </c>
      <c r="BH130" s="105">
        <f>IF(N130="zníž. prenesená",J130,0)</f>
        <v>0</v>
      </c>
      <c r="BI130" s="105">
        <f>IF(N130="nulová",J130,0)</f>
        <v>0</v>
      </c>
      <c r="BJ130" s="18" t="s">
        <v>88</v>
      </c>
      <c r="BK130" s="105">
        <f>ROUND(I130*H130,2)</f>
        <v>0</v>
      </c>
      <c r="BL130" s="18" t="s">
        <v>278</v>
      </c>
      <c r="BM130" s="183" t="s">
        <v>304</v>
      </c>
    </row>
    <row r="131" spans="1:65" s="2" customFormat="1" ht="24.75" x14ac:dyDescent="0.1">
      <c r="A131" s="35"/>
      <c r="B131" s="36"/>
      <c r="C131" s="35"/>
      <c r="D131" s="185" t="s">
        <v>1142</v>
      </c>
      <c r="E131" s="35"/>
      <c r="F131" s="235" t="s">
        <v>6041</v>
      </c>
      <c r="G131" s="35"/>
      <c r="H131" s="35"/>
      <c r="I131" s="142"/>
      <c r="J131" s="35"/>
      <c r="K131" s="35"/>
      <c r="L131" s="36"/>
      <c r="M131" s="236"/>
      <c r="N131" s="237"/>
      <c r="O131" s="61"/>
      <c r="P131" s="61"/>
      <c r="Q131" s="61"/>
      <c r="R131" s="61"/>
      <c r="S131" s="61"/>
      <c r="T131" s="62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1142</v>
      </c>
      <c r="AU131" s="18" t="s">
        <v>82</v>
      </c>
    </row>
    <row r="132" spans="1:65" s="2" customFormat="1" ht="16.5" customHeight="1" x14ac:dyDescent="0.15">
      <c r="A132" s="35"/>
      <c r="B132" s="141"/>
      <c r="C132" s="172" t="s">
        <v>278</v>
      </c>
      <c r="D132" s="172" t="s">
        <v>274</v>
      </c>
      <c r="E132" s="173" t="s">
        <v>6042</v>
      </c>
      <c r="F132" s="174" t="s">
        <v>6043</v>
      </c>
      <c r="G132" s="175" t="s">
        <v>302</v>
      </c>
      <c r="H132" s="176">
        <v>1778</v>
      </c>
      <c r="I132" s="177"/>
      <c r="J132" s="176">
        <f>ROUND(I132*H132,2)</f>
        <v>0</v>
      </c>
      <c r="K132" s="178"/>
      <c r="L132" s="36"/>
      <c r="M132" s="179" t="s">
        <v>1</v>
      </c>
      <c r="N132" s="180" t="s">
        <v>41</v>
      </c>
      <c r="O132" s="61"/>
      <c r="P132" s="181">
        <f>O132*H132</f>
        <v>0</v>
      </c>
      <c r="Q132" s="181">
        <v>0</v>
      </c>
      <c r="R132" s="181">
        <f>Q132*H132</f>
        <v>0</v>
      </c>
      <c r="S132" s="181">
        <v>0</v>
      </c>
      <c r="T132" s="18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>IF(N132="základná",J132,0)</f>
        <v>0</v>
      </c>
      <c r="BF132" s="105">
        <f>IF(N132="znížená",J132,0)</f>
        <v>0</v>
      </c>
      <c r="BG132" s="105">
        <f>IF(N132="zákl. prenesená",J132,0)</f>
        <v>0</v>
      </c>
      <c r="BH132" s="105">
        <f>IF(N132="zníž. prenesená",J132,0)</f>
        <v>0</v>
      </c>
      <c r="BI132" s="105">
        <f>IF(N132="nulová",J132,0)</f>
        <v>0</v>
      </c>
      <c r="BJ132" s="18" t="s">
        <v>88</v>
      </c>
      <c r="BK132" s="105">
        <f>ROUND(I132*H132,2)</f>
        <v>0</v>
      </c>
      <c r="BL132" s="18" t="s">
        <v>278</v>
      </c>
      <c r="BM132" s="183" t="s">
        <v>316</v>
      </c>
    </row>
    <row r="133" spans="1:65" s="2" customFormat="1" ht="16.5" customHeight="1" x14ac:dyDescent="0.15">
      <c r="A133" s="35"/>
      <c r="B133" s="141"/>
      <c r="C133" s="172" t="s">
        <v>299</v>
      </c>
      <c r="D133" s="172" t="s">
        <v>274</v>
      </c>
      <c r="E133" s="173" t="s">
        <v>6044</v>
      </c>
      <c r="F133" s="174" t="s">
        <v>6045</v>
      </c>
      <c r="G133" s="175" t="s">
        <v>302</v>
      </c>
      <c r="H133" s="176">
        <v>6</v>
      </c>
      <c r="I133" s="177"/>
      <c r="J133" s="176">
        <f>ROUND(I133*H133,2)</f>
        <v>0</v>
      </c>
      <c r="K133" s="178"/>
      <c r="L133" s="36"/>
      <c r="M133" s="179" t="s">
        <v>1</v>
      </c>
      <c r="N133" s="180" t="s">
        <v>41</v>
      </c>
      <c r="O133" s="61"/>
      <c r="P133" s="181">
        <f>O133*H133</f>
        <v>0</v>
      </c>
      <c r="Q133" s="181">
        <v>0</v>
      </c>
      <c r="R133" s="181">
        <f>Q133*H133</f>
        <v>0</v>
      </c>
      <c r="S133" s="181">
        <v>0</v>
      </c>
      <c r="T133" s="18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>IF(N133="základná",J133,0)</f>
        <v>0</v>
      </c>
      <c r="BF133" s="105">
        <f>IF(N133="znížená",J133,0)</f>
        <v>0</v>
      </c>
      <c r="BG133" s="105">
        <f>IF(N133="zákl. prenesená",J133,0)</f>
        <v>0</v>
      </c>
      <c r="BH133" s="105">
        <f>IF(N133="zníž. prenesená",J133,0)</f>
        <v>0</v>
      </c>
      <c r="BI133" s="105">
        <f>IF(N133="nulová",J133,0)</f>
        <v>0</v>
      </c>
      <c r="BJ133" s="18" t="s">
        <v>88</v>
      </c>
      <c r="BK133" s="105">
        <f>ROUND(I133*H133,2)</f>
        <v>0</v>
      </c>
      <c r="BL133" s="18" t="s">
        <v>278</v>
      </c>
      <c r="BM133" s="183" t="s">
        <v>115</v>
      </c>
    </row>
    <row r="134" spans="1:65" s="2" customFormat="1" ht="16.5" customHeight="1" x14ac:dyDescent="0.15">
      <c r="A134" s="35"/>
      <c r="B134" s="141"/>
      <c r="C134" s="172" t="s">
        <v>304</v>
      </c>
      <c r="D134" s="172" t="s">
        <v>274</v>
      </c>
      <c r="E134" s="173" t="s">
        <v>6046</v>
      </c>
      <c r="F134" s="174" t="s">
        <v>6047</v>
      </c>
      <c r="G134" s="175" t="s">
        <v>302</v>
      </c>
      <c r="H134" s="176">
        <v>2</v>
      </c>
      <c r="I134" s="177"/>
      <c r="J134" s="176">
        <f>ROUND(I134*H134,2)</f>
        <v>0</v>
      </c>
      <c r="K134" s="178"/>
      <c r="L134" s="36"/>
      <c r="M134" s="179" t="s">
        <v>1</v>
      </c>
      <c r="N134" s="180" t="s">
        <v>41</v>
      </c>
      <c r="O134" s="61"/>
      <c r="P134" s="181">
        <f>O134*H134</f>
        <v>0</v>
      </c>
      <c r="Q134" s="181">
        <v>0</v>
      </c>
      <c r="R134" s="181">
        <f>Q134*H134</f>
        <v>0</v>
      </c>
      <c r="S134" s="181">
        <v>0</v>
      </c>
      <c r="T134" s="18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>IF(N134="základná",J134,0)</f>
        <v>0</v>
      </c>
      <c r="BF134" s="105">
        <f>IF(N134="znížená",J134,0)</f>
        <v>0</v>
      </c>
      <c r="BG134" s="105">
        <f>IF(N134="zákl. prenesená",J134,0)</f>
        <v>0</v>
      </c>
      <c r="BH134" s="105">
        <f>IF(N134="zníž. prenesená",J134,0)</f>
        <v>0</v>
      </c>
      <c r="BI134" s="105">
        <f>IF(N134="nulová",J134,0)</f>
        <v>0</v>
      </c>
      <c r="BJ134" s="18" t="s">
        <v>88</v>
      </c>
      <c r="BK134" s="105">
        <f>ROUND(I134*H134,2)</f>
        <v>0</v>
      </c>
      <c r="BL134" s="18" t="s">
        <v>278</v>
      </c>
      <c r="BM134" s="183" t="s">
        <v>121</v>
      </c>
    </row>
    <row r="135" spans="1:65" s="2" customFormat="1" ht="16.5" x14ac:dyDescent="0.1">
      <c r="A135" s="35"/>
      <c r="B135" s="36"/>
      <c r="C135" s="35"/>
      <c r="D135" s="185" t="s">
        <v>1142</v>
      </c>
      <c r="E135" s="35"/>
      <c r="F135" s="235" t="s">
        <v>6048</v>
      </c>
      <c r="G135" s="35"/>
      <c r="H135" s="35"/>
      <c r="I135" s="142"/>
      <c r="J135" s="35"/>
      <c r="K135" s="35"/>
      <c r="L135" s="36"/>
      <c r="M135" s="236"/>
      <c r="N135" s="237"/>
      <c r="O135" s="61"/>
      <c r="P135" s="61"/>
      <c r="Q135" s="61"/>
      <c r="R135" s="61"/>
      <c r="S135" s="61"/>
      <c r="T135" s="62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1142</v>
      </c>
      <c r="AU135" s="18" t="s">
        <v>82</v>
      </c>
    </row>
    <row r="136" spans="1:65" s="2" customFormat="1" ht="16.5" customHeight="1" x14ac:dyDescent="0.15">
      <c r="A136" s="35"/>
      <c r="B136" s="141"/>
      <c r="C136" s="172" t="s">
        <v>310</v>
      </c>
      <c r="D136" s="172" t="s">
        <v>274</v>
      </c>
      <c r="E136" s="173" t="s">
        <v>6049</v>
      </c>
      <c r="F136" s="174" t="s">
        <v>6050</v>
      </c>
      <c r="G136" s="175" t="s">
        <v>302</v>
      </c>
      <c r="H136" s="176">
        <v>1711</v>
      </c>
      <c r="I136" s="177"/>
      <c r="J136" s="176">
        <f t="shared" ref="J136:J141" si="5"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ref="P136:P141" si="6">O136*H136</f>
        <v>0</v>
      </c>
      <c r="Q136" s="181">
        <v>0</v>
      </c>
      <c r="R136" s="181">
        <f t="shared" ref="R136:R141" si="7">Q136*H136</f>
        <v>0</v>
      </c>
      <c r="S136" s="181">
        <v>0</v>
      </c>
      <c r="T136" s="182">
        <f t="shared" ref="T136:T141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ref="BE136:BE141" si="9">IF(N136="základná",J136,0)</f>
        <v>0</v>
      </c>
      <c r="BF136" s="105">
        <f t="shared" ref="BF136:BF141" si="10">IF(N136="znížená",J136,0)</f>
        <v>0</v>
      </c>
      <c r="BG136" s="105">
        <f t="shared" ref="BG136:BG141" si="11">IF(N136="zákl. prenesená",J136,0)</f>
        <v>0</v>
      </c>
      <c r="BH136" s="105">
        <f t="shared" ref="BH136:BH141" si="12">IF(N136="zníž. prenesená",J136,0)</f>
        <v>0</v>
      </c>
      <c r="BI136" s="105">
        <f t="shared" ref="BI136:BI141" si="13">IF(N136="nulová",J136,0)</f>
        <v>0</v>
      </c>
      <c r="BJ136" s="18" t="s">
        <v>88</v>
      </c>
      <c r="BK136" s="105">
        <f t="shared" ref="BK136:BK141" si="14">ROUND(I136*H136,2)</f>
        <v>0</v>
      </c>
      <c r="BL136" s="18" t="s">
        <v>278</v>
      </c>
      <c r="BM136" s="183" t="s">
        <v>127</v>
      </c>
    </row>
    <row r="137" spans="1:65" s="2" customFormat="1" ht="16.5" customHeight="1" x14ac:dyDescent="0.15">
      <c r="A137" s="35"/>
      <c r="B137" s="141"/>
      <c r="C137" s="172" t="s">
        <v>316</v>
      </c>
      <c r="D137" s="172" t="s">
        <v>274</v>
      </c>
      <c r="E137" s="173" t="s">
        <v>6051</v>
      </c>
      <c r="F137" s="174" t="s">
        <v>6052</v>
      </c>
      <c r="G137" s="175" t="s">
        <v>302</v>
      </c>
      <c r="H137" s="176">
        <v>67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16.5" customHeight="1" x14ac:dyDescent="0.15">
      <c r="A138" s="35"/>
      <c r="B138" s="141"/>
      <c r="C138" s="172" t="s">
        <v>272</v>
      </c>
      <c r="D138" s="172" t="s">
        <v>274</v>
      </c>
      <c r="E138" s="173" t="s">
        <v>6053</v>
      </c>
      <c r="F138" s="174" t="s">
        <v>6054</v>
      </c>
      <c r="G138" s="175" t="s">
        <v>302</v>
      </c>
      <c r="H138" s="176">
        <v>6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16.5" customHeight="1" x14ac:dyDescent="0.15">
      <c r="A139" s="35"/>
      <c r="B139" s="141"/>
      <c r="C139" s="172" t="s">
        <v>115</v>
      </c>
      <c r="D139" s="172" t="s">
        <v>274</v>
      </c>
      <c r="E139" s="173" t="s">
        <v>6055</v>
      </c>
      <c r="F139" s="174" t="s">
        <v>6056</v>
      </c>
      <c r="G139" s="175" t="s">
        <v>302</v>
      </c>
      <c r="H139" s="176">
        <v>2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16.5" customHeight="1" x14ac:dyDescent="0.15">
      <c r="A140" s="35"/>
      <c r="B140" s="141"/>
      <c r="C140" s="172" t="s">
        <v>118</v>
      </c>
      <c r="D140" s="172" t="s">
        <v>274</v>
      </c>
      <c r="E140" s="173" t="s">
        <v>6057</v>
      </c>
      <c r="F140" s="174" t="s">
        <v>6058</v>
      </c>
      <c r="G140" s="175" t="s">
        <v>6059</v>
      </c>
      <c r="H140" s="176">
        <v>12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21.75" customHeight="1" x14ac:dyDescent="0.15">
      <c r="A141" s="35"/>
      <c r="B141" s="141"/>
      <c r="C141" s="172" t="s">
        <v>121</v>
      </c>
      <c r="D141" s="172" t="s">
        <v>274</v>
      </c>
      <c r="E141" s="173" t="s">
        <v>6060</v>
      </c>
      <c r="F141" s="174" t="s">
        <v>6061</v>
      </c>
      <c r="G141" s="175" t="s">
        <v>6035</v>
      </c>
      <c r="H141" s="176">
        <v>400</v>
      </c>
      <c r="I141" s="177"/>
      <c r="J141" s="176">
        <f t="shared" si="5"/>
        <v>0</v>
      </c>
      <c r="K141" s="178"/>
      <c r="L141" s="36"/>
      <c r="M141" s="241" t="s">
        <v>1</v>
      </c>
      <c r="N141" s="242" t="s">
        <v>41</v>
      </c>
      <c r="O141" s="243"/>
      <c r="P141" s="244">
        <f t="shared" si="6"/>
        <v>0</v>
      </c>
      <c r="Q141" s="244">
        <v>0</v>
      </c>
      <c r="R141" s="244">
        <f t="shared" si="7"/>
        <v>0</v>
      </c>
      <c r="S141" s="244">
        <v>0</v>
      </c>
      <c r="T141" s="245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6.95" customHeight="1" x14ac:dyDescent="0.1">
      <c r="A142" s="35"/>
      <c r="B142" s="50"/>
      <c r="C142" s="51"/>
      <c r="D142" s="51"/>
      <c r="E142" s="51"/>
      <c r="F142" s="51"/>
      <c r="G142" s="51"/>
      <c r="H142" s="51"/>
      <c r="I142" s="51"/>
      <c r="J142" s="51"/>
      <c r="K142" s="51"/>
      <c r="L142" s="36"/>
      <c r="M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</sheetData>
  <autoFilter ref="C125:K141" xr:uid="{00000000-0009-0000-0000-000020000000}"/>
  <mergeCells count="13">
    <mergeCell ref="E118:H118"/>
    <mergeCell ref="L2:V2"/>
    <mergeCell ref="E114:H114"/>
    <mergeCell ref="E116:H116"/>
    <mergeCell ref="E85:H85"/>
    <mergeCell ref="E87:H87"/>
    <mergeCell ref="E89:H89"/>
    <mergeCell ref="D103:F10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BM131"/>
  <sheetViews>
    <sheetView showGridLines="0" topLeftCell="A111" workbookViewId="0">
      <selection activeCell="D130" sqref="D130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167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5982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6062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ROUND((SUM(BE102:BE104) + SUM(BE126:BE130)),  2)</f>
        <v>0</v>
      </c>
      <c r="G37" s="35"/>
      <c r="H37" s="35"/>
      <c r="I37" s="120">
        <v>0.2</v>
      </c>
      <c r="J37" s="119">
        <f>ROUND(((SUM(BE102:BE104) + SUM(BE126:BE130))*I37),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ROUND((SUM(BF102:BF104) + SUM(BF126:BF130)),  2)</f>
        <v>0</v>
      </c>
      <c r="G38" s="35"/>
      <c r="H38" s="35"/>
      <c r="I38" s="120">
        <v>0.2</v>
      </c>
      <c r="J38" s="119">
        <f>ROUND(((SUM(BF102:BF104) + SUM(BF126:BF130))*I38),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ROUND((SUM(BG102:BG104) + SUM(BG126:BG130)),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ROUND((SUM(BH102:BH104) + SUM(BH126:BH130)),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ROUND((SUM(BI102:BI104) + SUM(BI126:BI130)),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5982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03 - Mobiliar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6063</v>
      </c>
      <c r="E99" s="133"/>
      <c r="F99" s="133"/>
      <c r="G99" s="133"/>
      <c r="H99" s="133"/>
      <c r="I99" s="133"/>
      <c r="J99" s="134">
        <f>J127</f>
        <v>0</v>
      </c>
      <c r="L99" s="131"/>
    </row>
    <row r="100" spans="1:65" s="2" customFormat="1" ht="21.75" customHeight="1" x14ac:dyDescent="0.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 x14ac:dyDescent="0.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 x14ac:dyDescent="0.1">
      <c r="A102" s="35"/>
      <c r="B102" s="36"/>
      <c r="C102" s="130" t="s">
        <v>254</v>
      </c>
      <c r="D102" s="35"/>
      <c r="E102" s="35"/>
      <c r="F102" s="35"/>
      <c r="G102" s="35"/>
      <c r="H102" s="35"/>
      <c r="I102" s="35"/>
      <c r="J102" s="139">
        <f>ROUND(J103,2)</f>
        <v>0</v>
      </c>
      <c r="K102" s="35"/>
      <c r="L102" s="45"/>
      <c r="N102" s="140" t="s">
        <v>39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 x14ac:dyDescent="0.1">
      <c r="A103" s="35"/>
      <c r="B103" s="141"/>
      <c r="C103" s="142"/>
      <c r="D103" s="338" t="s">
        <v>255</v>
      </c>
      <c r="E103" s="342"/>
      <c r="F103" s="342"/>
      <c r="G103" s="142"/>
      <c r="H103" s="142"/>
      <c r="I103" s="142"/>
      <c r="J103" s="102">
        <v>0</v>
      </c>
      <c r="K103" s="142"/>
      <c r="L103" s="143"/>
      <c r="M103" s="144"/>
      <c r="N103" s="145" t="s">
        <v>41</v>
      </c>
      <c r="O103" s="144"/>
      <c r="P103" s="144"/>
      <c r="Q103" s="144"/>
      <c r="R103" s="144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6" t="s">
        <v>256</v>
      </c>
      <c r="AZ103" s="144"/>
      <c r="BA103" s="144"/>
      <c r="BB103" s="144"/>
      <c r="BC103" s="144"/>
      <c r="BD103" s="144"/>
      <c r="BE103" s="147">
        <f t="shared" ref="BE103" si="0">IF(N103="základná",J103,0)</f>
        <v>0</v>
      </c>
      <c r="BF103" s="147">
        <f t="shared" ref="BF103" si="1">IF(N103="znížená",J103,0)</f>
        <v>0</v>
      </c>
      <c r="BG103" s="147">
        <f t="shared" ref="BG103" si="2">IF(N103="zákl. prenesená",J103,0)</f>
        <v>0</v>
      </c>
      <c r="BH103" s="147">
        <f t="shared" ref="BH103" si="3">IF(N103="zníž. prenesená",J103,0)</f>
        <v>0</v>
      </c>
      <c r="BI103" s="147">
        <f t="shared" ref="BI103" si="4">IF(N103="nulová",J103,0)</f>
        <v>0</v>
      </c>
      <c r="BJ103" s="146" t="s">
        <v>88</v>
      </c>
      <c r="BK103" s="144"/>
      <c r="BL103" s="144"/>
      <c r="BM103" s="144"/>
    </row>
    <row r="104" spans="1:65" s="2" customFormat="1" x14ac:dyDescent="0.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 x14ac:dyDescent="0.1">
      <c r="A105" s="35"/>
      <c r="B105" s="36"/>
      <c r="C105" s="109" t="s">
        <v>213</v>
      </c>
      <c r="D105" s="110"/>
      <c r="E105" s="110"/>
      <c r="F105" s="110"/>
      <c r="G105" s="110"/>
      <c r="H105" s="110"/>
      <c r="I105" s="110"/>
      <c r="J105" s="111">
        <f>ROUND(J98+J102,2)</f>
        <v>0</v>
      </c>
      <c r="K105" s="110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5" customHeight="1" x14ac:dyDescent="0.1">
      <c r="A106" s="35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65" s="2" customFormat="1" ht="6.95" customHeight="1" x14ac:dyDescent="0.1">
      <c r="A110" s="35"/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4.95" customHeight="1" x14ac:dyDescent="0.1">
      <c r="A111" s="35"/>
      <c r="B111" s="36"/>
      <c r="C111" s="22" t="s">
        <v>257</v>
      </c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 x14ac:dyDescent="0.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 x14ac:dyDescent="0.1">
      <c r="A113" s="35"/>
      <c r="B113" s="36"/>
      <c r="C113" s="28" t="s">
        <v>14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 x14ac:dyDescent="0.1">
      <c r="A114" s="35"/>
      <c r="B114" s="36"/>
      <c r="C114" s="35"/>
      <c r="D114" s="35"/>
      <c r="E114" s="340" t="str">
        <f>E7</f>
        <v>Kreatívne cenrum Nitra - Martinský vrch</v>
      </c>
      <c r="F114" s="341"/>
      <c r="G114" s="341"/>
      <c r="H114" s="341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1" customFormat="1" ht="12" customHeight="1" x14ac:dyDescent="0.1">
      <c r="B115" s="21"/>
      <c r="C115" s="28" t="s">
        <v>228</v>
      </c>
      <c r="L115" s="21"/>
    </row>
    <row r="116" spans="1:65" s="2" customFormat="1" ht="16.5" customHeight="1" x14ac:dyDescent="0.1">
      <c r="A116" s="35"/>
      <c r="B116" s="36"/>
      <c r="C116" s="35"/>
      <c r="D116" s="35"/>
      <c r="E116" s="340" t="s">
        <v>5982</v>
      </c>
      <c r="F116" s="339"/>
      <c r="G116" s="339"/>
      <c r="H116" s="339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 x14ac:dyDescent="0.1">
      <c r="A117" s="35"/>
      <c r="B117" s="36"/>
      <c r="C117" s="28" t="s">
        <v>233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6.5" customHeight="1" x14ac:dyDescent="0.1">
      <c r="A118" s="35"/>
      <c r="B118" s="36"/>
      <c r="C118" s="35"/>
      <c r="D118" s="35"/>
      <c r="E118" s="321" t="str">
        <f>E11</f>
        <v>03 - Mobiliar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 x14ac:dyDescent="0.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2" customHeight="1" x14ac:dyDescent="0.1">
      <c r="A120" s="35"/>
      <c r="B120" s="36"/>
      <c r="C120" s="28" t="s">
        <v>18</v>
      </c>
      <c r="D120" s="35"/>
      <c r="E120" s="35"/>
      <c r="F120" s="26" t="str">
        <f>F14</f>
        <v>Nitra</v>
      </c>
      <c r="G120" s="35"/>
      <c r="H120" s="35"/>
      <c r="I120" s="28" t="s">
        <v>20</v>
      </c>
      <c r="J120" s="58" t="str">
        <f>IF(J14="","",J14)</f>
        <v>26. 8. 2020</v>
      </c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6.95" customHeight="1" x14ac:dyDescent="0.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40.15" customHeight="1" x14ac:dyDescent="0.15">
      <c r="A122" s="35"/>
      <c r="B122" s="36"/>
      <c r="C122" s="28" t="s">
        <v>22</v>
      </c>
      <c r="D122" s="35"/>
      <c r="E122" s="35"/>
      <c r="F122" s="26" t="str">
        <f>E17</f>
        <v>Mesto Nitra, Štefánikova tr. 60, 949 01 Nitra</v>
      </c>
      <c r="G122" s="35"/>
      <c r="H122" s="35"/>
      <c r="I122" s="28" t="s">
        <v>28</v>
      </c>
      <c r="J122" s="31" t="str">
        <f>E23</f>
        <v>Mesto Nitra, Štefánikova tr. 60, 949 01 Nitra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5.2" customHeight="1" x14ac:dyDescent="0.15">
      <c r="A123" s="35"/>
      <c r="B123" s="36"/>
      <c r="C123" s="28" t="s">
        <v>26</v>
      </c>
      <c r="D123" s="35"/>
      <c r="E123" s="35"/>
      <c r="F123" s="26" t="str">
        <f>IF(E20="","",E20)</f>
        <v>Vyplň údaj</v>
      </c>
      <c r="G123" s="35"/>
      <c r="H123" s="35"/>
      <c r="I123" s="28" t="s">
        <v>30</v>
      </c>
      <c r="J123" s="31" t="str">
        <f>E26</f>
        <v>Mesto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0.35" customHeight="1" x14ac:dyDescent="0.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1" customFormat="1" ht="29.25" customHeight="1" x14ac:dyDescent="0.15">
      <c r="A125" s="148"/>
      <c r="B125" s="149"/>
      <c r="C125" s="150" t="s">
        <v>258</v>
      </c>
      <c r="D125" s="151" t="s">
        <v>60</v>
      </c>
      <c r="E125" s="151" t="s">
        <v>56</v>
      </c>
      <c r="F125" s="151" t="s">
        <v>57</v>
      </c>
      <c r="G125" s="151" t="s">
        <v>259</v>
      </c>
      <c r="H125" s="151" t="s">
        <v>260</v>
      </c>
      <c r="I125" s="151" t="s">
        <v>261</v>
      </c>
      <c r="J125" s="152" t="s">
        <v>241</v>
      </c>
      <c r="K125" s="153" t="s">
        <v>262</v>
      </c>
      <c r="L125" s="154"/>
      <c r="M125" s="65" t="s">
        <v>1</v>
      </c>
      <c r="N125" s="66" t="s">
        <v>39</v>
      </c>
      <c r="O125" s="66" t="s">
        <v>263</v>
      </c>
      <c r="P125" s="66" t="s">
        <v>264</v>
      </c>
      <c r="Q125" s="66" t="s">
        <v>265</v>
      </c>
      <c r="R125" s="66" t="s">
        <v>266</v>
      </c>
      <c r="S125" s="66" t="s">
        <v>267</v>
      </c>
      <c r="T125" s="67" t="s">
        <v>268</v>
      </c>
      <c r="U125" s="148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</row>
    <row r="126" spans="1:65" s="2" customFormat="1" ht="22.9" customHeight="1" x14ac:dyDescent="0.15">
      <c r="A126" s="35"/>
      <c r="B126" s="36"/>
      <c r="C126" s="72" t="s">
        <v>238</v>
      </c>
      <c r="D126" s="35"/>
      <c r="E126" s="35"/>
      <c r="F126" s="35"/>
      <c r="G126" s="35"/>
      <c r="H126" s="35"/>
      <c r="I126" s="35"/>
      <c r="J126" s="155">
        <f>BK126</f>
        <v>0</v>
      </c>
      <c r="K126" s="35"/>
      <c r="L126" s="36"/>
      <c r="M126" s="68"/>
      <c r="N126" s="59"/>
      <c r="O126" s="69"/>
      <c r="P126" s="156">
        <f>P127</f>
        <v>0</v>
      </c>
      <c r="Q126" s="69"/>
      <c r="R126" s="156">
        <f>R127</f>
        <v>0</v>
      </c>
      <c r="S126" s="69"/>
      <c r="T126" s="15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74</v>
      </c>
      <c r="AU126" s="18" t="s">
        <v>243</v>
      </c>
      <c r="BK126" s="158">
        <f>BK127</f>
        <v>0</v>
      </c>
    </row>
    <row r="127" spans="1:65" s="12" customFormat="1" ht="25.9" customHeight="1" x14ac:dyDescent="0.15">
      <c r="B127" s="159"/>
      <c r="D127" s="160" t="s">
        <v>74</v>
      </c>
      <c r="E127" s="161" t="s">
        <v>2856</v>
      </c>
      <c r="F127" s="161" t="s">
        <v>6064</v>
      </c>
      <c r="I127" s="162"/>
      <c r="J127" s="163">
        <f>BK127</f>
        <v>0</v>
      </c>
      <c r="L127" s="159"/>
      <c r="M127" s="164"/>
      <c r="N127" s="165"/>
      <c r="O127" s="165"/>
      <c r="P127" s="166">
        <f>SUM(P128:P130)</f>
        <v>0</v>
      </c>
      <c r="Q127" s="165"/>
      <c r="R127" s="166">
        <f>SUM(R128:R130)</f>
        <v>0</v>
      </c>
      <c r="S127" s="165"/>
      <c r="T127" s="167">
        <f>SUM(T128:T130)</f>
        <v>0</v>
      </c>
      <c r="AR127" s="160" t="s">
        <v>82</v>
      </c>
      <c r="AT127" s="168" t="s">
        <v>74</v>
      </c>
      <c r="AU127" s="168" t="s">
        <v>75</v>
      </c>
      <c r="AY127" s="160" t="s">
        <v>271</v>
      </c>
      <c r="BK127" s="169">
        <f>SUM(BK128:BK130)</f>
        <v>0</v>
      </c>
    </row>
    <row r="128" spans="1:65" s="2" customFormat="1" ht="63" x14ac:dyDescent="0.15">
      <c r="A128" s="35"/>
      <c r="B128" s="141"/>
      <c r="C128" s="172" t="s">
        <v>82</v>
      </c>
      <c r="D128" s="289" t="s">
        <v>274</v>
      </c>
      <c r="E128" s="173" t="s">
        <v>6065</v>
      </c>
      <c r="F128" s="174" t="s">
        <v>6739</v>
      </c>
      <c r="G128" s="175" t="s">
        <v>302</v>
      </c>
      <c r="H128" s="176">
        <v>6</v>
      </c>
      <c r="I128" s="177"/>
      <c r="J128" s="176">
        <f>ROUND(I128*H128,2)</f>
        <v>0</v>
      </c>
      <c r="K128" s="178"/>
      <c r="L128" s="36"/>
      <c r="M128" s="179" t="s">
        <v>1</v>
      </c>
      <c r="N128" s="180" t="s">
        <v>41</v>
      </c>
      <c r="O128" s="61"/>
      <c r="P128" s="181">
        <f>O128*H128</f>
        <v>0</v>
      </c>
      <c r="Q128" s="181">
        <v>0</v>
      </c>
      <c r="R128" s="181">
        <f>Q128*H128</f>
        <v>0</v>
      </c>
      <c r="S128" s="181">
        <v>0</v>
      </c>
      <c r="T128" s="18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3" t="s">
        <v>278</v>
      </c>
      <c r="AT128" s="183" t="s">
        <v>274</v>
      </c>
      <c r="AU128" s="183" t="s">
        <v>82</v>
      </c>
      <c r="AY128" s="18" t="s">
        <v>271</v>
      </c>
      <c r="BE128" s="105">
        <f>IF(N128="základná",J128,0)</f>
        <v>0</v>
      </c>
      <c r="BF128" s="105">
        <f>IF(N128="znížená",J128,0)</f>
        <v>0</v>
      </c>
      <c r="BG128" s="105">
        <f>IF(N128="zákl. prenesená",J128,0)</f>
        <v>0</v>
      </c>
      <c r="BH128" s="105">
        <f>IF(N128="zníž. prenesená",J128,0)</f>
        <v>0</v>
      </c>
      <c r="BI128" s="105">
        <f>IF(N128="nulová",J128,0)</f>
        <v>0</v>
      </c>
      <c r="BJ128" s="18" t="s">
        <v>88</v>
      </c>
      <c r="BK128" s="105">
        <f>ROUND(I128*H128,2)</f>
        <v>0</v>
      </c>
      <c r="BL128" s="18" t="s">
        <v>278</v>
      </c>
      <c r="BM128" s="183" t="s">
        <v>88</v>
      </c>
    </row>
    <row r="129" spans="1:65" s="2" customFormat="1" ht="52.5" x14ac:dyDescent="0.15">
      <c r="A129" s="35"/>
      <c r="B129" s="141"/>
      <c r="C129" s="172" t="s">
        <v>88</v>
      </c>
      <c r="D129" s="289" t="s">
        <v>274</v>
      </c>
      <c r="E129" s="173" t="s">
        <v>6066</v>
      </c>
      <c r="F129" s="174" t="s">
        <v>6740</v>
      </c>
      <c r="G129" s="175" t="s">
        <v>302</v>
      </c>
      <c r="H129" s="176">
        <v>20</v>
      </c>
      <c r="I129" s="177"/>
      <c r="J129" s="176">
        <f>ROUND(I129*H129,2)</f>
        <v>0</v>
      </c>
      <c r="K129" s="178"/>
      <c r="L129" s="36"/>
      <c r="M129" s="179" t="s">
        <v>1</v>
      </c>
      <c r="N129" s="180" t="s">
        <v>41</v>
      </c>
      <c r="O129" s="61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>IF(N129="základná",J129,0)</f>
        <v>0</v>
      </c>
      <c r="BF129" s="105">
        <f>IF(N129="znížená",J129,0)</f>
        <v>0</v>
      </c>
      <c r="BG129" s="105">
        <f>IF(N129="zákl. prenesená",J129,0)</f>
        <v>0</v>
      </c>
      <c r="BH129" s="105">
        <f>IF(N129="zníž. prenesená",J129,0)</f>
        <v>0</v>
      </c>
      <c r="BI129" s="105">
        <f>IF(N129="nulová",J129,0)</f>
        <v>0</v>
      </c>
      <c r="BJ129" s="18" t="s">
        <v>88</v>
      </c>
      <c r="BK129" s="105">
        <f>ROUND(I129*H129,2)</f>
        <v>0</v>
      </c>
      <c r="BL129" s="18" t="s">
        <v>278</v>
      </c>
      <c r="BM129" s="183" t="s">
        <v>278</v>
      </c>
    </row>
    <row r="130" spans="1:65" s="2" customFormat="1" ht="73.5" x14ac:dyDescent="0.15">
      <c r="A130" s="35"/>
      <c r="B130" s="141"/>
      <c r="C130" s="172" t="s">
        <v>286</v>
      </c>
      <c r="D130" s="289" t="s">
        <v>274</v>
      </c>
      <c r="E130" s="173" t="s">
        <v>6067</v>
      </c>
      <c r="F130" s="174" t="s">
        <v>6741</v>
      </c>
      <c r="G130" s="175" t="s">
        <v>302</v>
      </c>
      <c r="H130" s="176">
        <v>8</v>
      </c>
      <c r="I130" s="177"/>
      <c r="J130" s="176">
        <f>ROUND(I130*H130,2)</f>
        <v>0</v>
      </c>
      <c r="K130" s="178"/>
      <c r="L130" s="36"/>
      <c r="M130" s="241" t="s">
        <v>1</v>
      </c>
      <c r="N130" s="242" t="s">
        <v>41</v>
      </c>
      <c r="O130" s="243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>IF(N130="základná",J130,0)</f>
        <v>0</v>
      </c>
      <c r="BF130" s="105">
        <f>IF(N130="znížená",J130,0)</f>
        <v>0</v>
      </c>
      <c r="BG130" s="105">
        <f>IF(N130="zákl. prenesená",J130,0)</f>
        <v>0</v>
      </c>
      <c r="BH130" s="105">
        <f>IF(N130="zníž. prenesená",J130,0)</f>
        <v>0</v>
      </c>
      <c r="BI130" s="105">
        <f>IF(N130="nulová",J130,0)</f>
        <v>0</v>
      </c>
      <c r="BJ130" s="18" t="s">
        <v>88</v>
      </c>
      <c r="BK130" s="105">
        <f>ROUND(I130*H130,2)</f>
        <v>0</v>
      </c>
      <c r="BL130" s="18" t="s">
        <v>278</v>
      </c>
      <c r="BM130" s="183" t="s">
        <v>304</v>
      </c>
    </row>
    <row r="131" spans="1:65" s="2" customFormat="1" ht="6.95" customHeight="1" x14ac:dyDescent="0.1">
      <c r="A131" s="35"/>
      <c r="B131" s="50"/>
      <c r="C131" s="51"/>
      <c r="D131" s="51"/>
      <c r="E131" s="51"/>
      <c r="F131" s="51"/>
      <c r="G131" s="51"/>
      <c r="H131" s="51"/>
      <c r="I131" s="51"/>
      <c r="J131" s="51"/>
      <c r="K131" s="51"/>
      <c r="L131" s="36"/>
      <c r="M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</sheetData>
  <autoFilter ref="C125:K130" xr:uid="{00000000-0009-0000-0000-000021000000}"/>
  <mergeCells count="13">
    <mergeCell ref="E118:H118"/>
    <mergeCell ref="L2:V2"/>
    <mergeCell ref="E114:H114"/>
    <mergeCell ref="E116:H116"/>
    <mergeCell ref="E85:H85"/>
    <mergeCell ref="E87:H87"/>
    <mergeCell ref="E89:H89"/>
    <mergeCell ref="D103:F10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BM219"/>
  <sheetViews>
    <sheetView showGridLines="0" topLeftCell="A106" workbookViewId="0">
      <selection activeCell="J112" sqref="J112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170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 x14ac:dyDescent="0.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1">
      <c r="A9" s="35"/>
      <c r="B9" s="36"/>
      <c r="C9" s="35"/>
      <c r="D9" s="35"/>
      <c r="E9" s="321" t="s">
        <v>6068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1">
      <c r="A12" s="35"/>
      <c r="B12" s="36"/>
      <c r="C12" s="35"/>
      <c r="D12" s="28" t="s">
        <v>18</v>
      </c>
      <c r="E12" s="35"/>
      <c r="F12" s="26" t="s">
        <v>108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tr">
        <f>IF('Rekapitulácia stavby'!AN10="","",'Rekapitulácia stavby'!AN10)</f>
        <v/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1">
      <c r="A15" s="35"/>
      <c r="B15" s="36"/>
      <c r="C15" s="35"/>
      <c r="D15" s="35"/>
      <c r="E15" s="26" t="str">
        <f>IF('Rekapitulácia stavby'!E11="","",'Rekapitulácia stavby'!E11)</f>
        <v>Mesto Nitra, Štefánikova tr. 60, 949 01 Nitra</v>
      </c>
      <c r="F15" s="35"/>
      <c r="G15" s="35"/>
      <c r="H15" s="35"/>
      <c r="I15" s="28" t="s">
        <v>25</v>
      </c>
      <c r="J15" s="26" t="str">
        <f>IF('Rekapitulácia stavby'!AN11="","",'Rekapitulácia stavby'!AN11)</f>
        <v/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tr">
        <f>IF('Rekapitulácia stavby'!AN16="","",'Rekapitulácia stavby'!AN16)</f>
        <v/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1">
      <c r="A21" s="35"/>
      <c r="B21" s="36"/>
      <c r="C21" s="35"/>
      <c r="D21" s="35"/>
      <c r="E21" s="26" t="str">
        <f>IF('Rekapitulácia stavby'!E17="","",'Rekapitulácia stavby'!E17)</f>
        <v>Mesto Nitra, Štefánikova tr. 60, 949 01 Nitra</v>
      </c>
      <c r="F21" s="35"/>
      <c r="G21" s="35"/>
      <c r="H21" s="35"/>
      <c r="I21" s="28" t="s">
        <v>25</v>
      </c>
      <c r="J21" s="26" t="str">
        <f>IF('Rekapitulácia stavby'!AN17="","",'Rekapitulácia stavby'!AN17)</f>
        <v/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1">
      <c r="A24" s="35"/>
      <c r="B24" s="36"/>
      <c r="C24" s="35"/>
      <c r="D24" s="35"/>
      <c r="E24" s="26" t="str">
        <f>IF('Rekapitulácia stavby'!E20="","",'Rekapitulácia stavby'!E20)</f>
        <v>Mesto Nitra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 x14ac:dyDescent="0.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 x14ac:dyDescent="0.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J111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 x14ac:dyDescent="0.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 x14ac:dyDescent="0.1">
      <c r="A35" s="35"/>
      <c r="B35" s="36"/>
      <c r="C35" s="35"/>
      <c r="D35" s="118" t="s">
        <v>39</v>
      </c>
      <c r="E35" s="28" t="s">
        <v>40</v>
      </c>
      <c r="F35" s="119">
        <f>ROUND((SUM(BE111:BE113) + SUM(BE133:BE218)),  2)</f>
        <v>0</v>
      </c>
      <c r="G35" s="35"/>
      <c r="H35" s="35"/>
      <c r="I35" s="120">
        <v>0.2</v>
      </c>
      <c r="J35" s="119">
        <f>ROUND(((SUM(BE111:BE113) + SUM(BE133:BE218))*I35),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28" t="s">
        <v>41</v>
      </c>
      <c r="F36" s="119">
        <f>ROUND((SUM(BF111:BF113) + SUM(BF133:BF218)),  2)</f>
        <v>0</v>
      </c>
      <c r="G36" s="35"/>
      <c r="H36" s="35"/>
      <c r="I36" s="120">
        <v>0.2</v>
      </c>
      <c r="J36" s="119">
        <f>ROUND(((SUM(BF111:BF113) + SUM(BF133:BF218))*I36),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1">
      <c r="A37" s="35"/>
      <c r="B37" s="36"/>
      <c r="C37" s="35"/>
      <c r="D37" s="35"/>
      <c r="E37" s="28" t="s">
        <v>42</v>
      </c>
      <c r="F37" s="119">
        <f>ROUND((SUM(BG111:BG113) + SUM(BG133:BG218)),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 x14ac:dyDescent="0.1">
      <c r="A38" s="35"/>
      <c r="B38" s="36"/>
      <c r="C38" s="35"/>
      <c r="D38" s="35"/>
      <c r="E38" s="28" t="s">
        <v>43</v>
      </c>
      <c r="F38" s="119">
        <f>ROUND((SUM(BH111:BH113) + SUM(BH133:BH218)),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44</v>
      </c>
      <c r="F39" s="119">
        <f>ROUND((SUM(BI111:BI113) + SUM(BI133:BI218)),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 x14ac:dyDescent="0.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 x14ac:dyDescent="0.1">
      <c r="B43" s="21"/>
      <c r="L43" s="21"/>
    </row>
    <row r="44" spans="1:31" s="1" customFormat="1" ht="14.45" customHeight="1" x14ac:dyDescent="0.1">
      <c r="B44" s="21"/>
      <c r="L44" s="21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1">
      <c r="A87" s="35"/>
      <c r="B87" s="36"/>
      <c r="C87" s="35"/>
      <c r="D87" s="35"/>
      <c r="E87" s="321" t="str">
        <f>E9</f>
        <v>SO 05A - Vodovodná prípojka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 x14ac:dyDescent="0.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1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 x14ac:dyDescent="0.15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 x14ac:dyDescent="0.15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 x14ac:dyDescent="0.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J133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 x14ac:dyDescent="0.1">
      <c r="B97" s="131"/>
      <c r="D97" s="132" t="s">
        <v>6069</v>
      </c>
      <c r="E97" s="133"/>
      <c r="F97" s="133"/>
      <c r="G97" s="133"/>
      <c r="H97" s="133"/>
      <c r="I97" s="133"/>
      <c r="J97" s="134">
        <f>J134</f>
        <v>0</v>
      </c>
      <c r="L97" s="131"/>
    </row>
    <row r="98" spans="1:65" s="10" customFormat="1" ht="19.899999999999999" customHeight="1" x14ac:dyDescent="0.1">
      <c r="B98" s="135"/>
      <c r="D98" s="136" t="s">
        <v>6070</v>
      </c>
      <c r="E98" s="137"/>
      <c r="F98" s="137"/>
      <c r="G98" s="137"/>
      <c r="H98" s="137"/>
      <c r="I98" s="137"/>
      <c r="J98" s="138">
        <f>J135</f>
        <v>0</v>
      </c>
      <c r="L98" s="135"/>
    </row>
    <row r="99" spans="1:65" s="10" customFormat="1" ht="19.899999999999999" customHeight="1" x14ac:dyDescent="0.1">
      <c r="B99" s="135"/>
      <c r="D99" s="136" t="s">
        <v>6071</v>
      </c>
      <c r="E99" s="137"/>
      <c r="F99" s="137"/>
      <c r="G99" s="137"/>
      <c r="H99" s="137"/>
      <c r="I99" s="137"/>
      <c r="J99" s="138">
        <f>J149</f>
        <v>0</v>
      </c>
      <c r="L99" s="135"/>
    </row>
    <row r="100" spans="1:65" s="10" customFormat="1" ht="19.899999999999999" customHeight="1" x14ac:dyDescent="0.1">
      <c r="B100" s="135"/>
      <c r="D100" s="136" t="s">
        <v>6072</v>
      </c>
      <c r="E100" s="137"/>
      <c r="F100" s="137"/>
      <c r="G100" s="137"/>
      <c r="H100" s="137"/>
      <c r="I100" s="137"/>
      <c r="J100" s="138">
        <f>J154</f>
        <v>0</v>
      </c>
      <c r="L100" s="135"/>
    </row>
    <row r="101" spans="1:65" s="10" customFormat="1" ht="19.899999999999999" customHeight="1" x14ac:dyDescent="0.1">
      <c r="B101" s="135"/>
      <c r="D101" s="136" t="s">
        <v>6073</v>
      </c>
      <c r="E101" s="137"/>
      <c r="F101" s="137"/>
      <c r="G101" s="137"/>
      <c r="H101" s="137"/>
      <c r="I101" s="137"/>
      <c r="J101" s="138">
        <f>J159</f>
        <v>0</v>
      </c>
      <c r="L101" s="135"/>
    </row>
    <row r="102" spans="1:65" s="10" customFormat="1" ht="19.899999999999999" customHeight="1" x14ac:dyDescent="0.1">
      <c r="B102" s="135"/>
      <c r="D102" s="136" t="s">
        <v>6074</v>
      </c>
      <c r="E102" s="137"/>
      <c r="F102" s="137"/>
      <c r="G102" s="137"/>
      <c r="H102" s="137"/>
      <c r="I102" s="137"/>
      <c r="J102" s="138">
        <f>J165</f>
        <v>0</v>
      </c>
      <c r="L102" s="135"/>
    </row>
    <row r="103" spans="1:65" s="10" customFormat="1" ht="19.899999999999999" customHeight="1" x14ac:dyDescent="0.1">
      <c r="B103" s="135"/>
      <c r="D103" s="136" t="s">
        <v>6075</v>
      </c>
      <c r="E103" s="137"/>
      <c r="F103" s="137"/>
      <c r="G103" s="137"/>
      <c r="H103" s="137"/>
      <c r="I103" s="137"/>
      <c r="J103" s="138">
        <f>J187</f>
        <v>0</v>
      </c>
      <c r="L103" s="135"/>
    </row>
    <row r="104" spans="1:65" s="10" customFormat="1" ht="19.899999999999999" customHeight="1" x14ac:dyDescent="0.1">
      <c r="B104" s="135"/>
      <c r="D104" s="136" t="s">
        <v>6076</v>
      </c>
      <c r="E104" s="137"/>
      <c r="F104" s="137"/>
      <c r="G104" s="137"/>
      <c r="H104" s="137"/>
      <c r="I104" s="137"/>
      <c r="J104" s="138">
        <f>J195</f>
        <v>0</v>
      </c>
      <c r="L104" s="135"/>
    </row>
    <row r="105" spans="1:65" s="9" customFormat="1" ht="24.95" customHeight="1" x14ac:dyDescent="0.1">
      <c r="B105" s="131"/>
      <c r="D105" s="132" t="s">
        <v>6077</v>
      </c>
      <c r="E105" s="133"/>
      <c r="F105" s="133"/>
      <c r="G105" s="133"/>
      <c r="H105" s="133"/>
      <c r="I105" s="133"/>
      <c r="J105" s="134">
        <f>J198</f>
        <v>0</v>
      </c>
      <c r="L105" s="131"/>
    </row>
    <row r="106" spans="1:65" s="10" customFormat="1" ht="19.899999999999999" customHeight="1" x14ac:dyDescent="0.1">
      <c r="B106" s="135"/>
      <c r="D106" s="136" t="s">
        <v>6078</v>
      </c>
      <c r="E106" s="137"/>
      <c r="F106" s="137"/>
      <c r="G106" s="137"/>
      <c r="H106" s="137"/>
      <c r="I106" s="137"/>
      <c r="J106" s="138">
        <f>J199</f>
        <v>0</v>
      </c>
      <c r="L106" s="135"/>
    </row>
    <row r="107" spans="1:65" s="9" customFormat="1" ht="24.95" customHeight="1" x14ac:dyDescent="0.1">
      <c r="B107" s="131"/>
      <c r="D107" s="132" t="s">
        <v>6079</v>
      </c>
      <c r="E107" s="133"/>
      <c r="F107" s="133"/>
      <c r="G107" s="133"/>
      <c r="H107" s="133"/>
      <c r="I107" s="133"/>
      <c r="J107" s="134">
        <f>J213</f>
        <v>0</v>
      </c>
      <c r="L107" s="131"/>
    </row>
    <row r="108" spans="1:65" s="10" customFormat="1" ht="19.899999999999999" customHeight="1" x14ac:dyDescent="0.1">
      <c r="B108" s="135"/>
      <c r="D108" s="136" t="s">
        <v>6080</v>
      </c>
      <c r="E108" s="137"/>
      <c r="F108" s="137"/>
      <c r="G108" s="137"/>
      <c r="H108" s="137"/>
      <c r="I108" s="137"/>
      <c r="J108" s="138">
        <f>J214</f>
        <v>0</v>
      </c>
      <c r="L108" s="135"/>
    </row>
    <row r="109" spans="1:65" s="2" customFormat="1" ht="21.75" customHeight="1" x14ac:dyDescent="0.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 x14ac:dyDescent="0.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 x14ac:dyDescent="0.1">
      <c r="A111" s="35"/>
      <c r="B111" s="36"/>
      <c r="C111" s="130" t="s">
        <v>254</v>
      </c>
      <c r="D111" s="35"/>
      <c r="E111" s="35"/>
      <c r="F111" s="35"/>
      <c r="G111" s="35"/>
      <c r="H111" s="35"/>
      <c r="I111" s="35"/>
      <c r="J111" s="139">
        <f>ROUND(J112,2)</f>
        <v>0</v>
      </c>
      <c r="K111" s="35"/>
      <c r="L111" s="45"/>
      <c r="N111" s="140" t="s">
        <v>39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 x14ac:dyDescent="0.1">
      <c r="A112" s="35"/>
      <c r="B112" s="141"/>
      <c r="C112" s="142"/>
      <c r="D112" s="338" t="s">
        <v>255</v>
      </c>
      <c r="E112" s="342"/>
      <c r="F112" s="342"/>
      <c r="G112" s="142"/>
      <c r="H112" s="142"/>
      <c r="I112" s="142"/>
      <c r="J112" s="102">
        <v>0</v>
      </c>
      <c r="K112" s="142"/>
      <c r="L112" s="143"/>
      <c r="M112" s="144"/>
      <c r="N112" s="145" t="s">
        <v>41</v>
      </c>
      <c r="O112" s="144"/>
      <c r="P112" s="144"/>
      <c r="Q112" s="144"/>
      <c r="R112" s="144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6" t="s">
        <v>256</v>
      </c>
      <c r="AZ112" s="144"/>
      <c r="BA112" s="144"/>
      <c r="BB112" s="144"/>
      <c r="BC112" s="144"/>
      <c r="BD112" s="144"/>
      <c r="BE112" s="147">
        <f t="shared" ref="BE112" si="0">IF(N112="základná",J112,0)</f>
        <v>0</v>
      </c>
      <c r="BF112" s="147">
        <f t="shared" ref="BF112" si="1">IF(N112="znížená",J112,0)</f>
        <v>0</v>
      </c>
      <c r="BG112" s="147">
        <f t="shared" ref="BG112" si="2">IF(N112="zákl. prenesená",J112,0)</f>
        <v>0</v>
      </c>
      <c r="BH112" s="147">
        <f t="shared" ref="BH112" si="3">IF(N112="zníž. prenesená",J112,0)</f>
        <v>0</v>
      </c>
      <c r="BI112" s="147">
        <f t="shared" ref="BI112" si="4">IF(N112="nulová",J112,0)</f>
        <v>0</v>
      </c>
      <c r="BJ112" s="146" t="s">
        <v>88</v>
      </c>
      <c r="BK112" s="144"/>
      <c r="BL112" s="144"/>
      <c r="BM112" s="144"/>
    </row>
    <row r="113" spans="1:31" s="2" customFormat="1" x14ac:dyDescent="0.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 x14ac:dyDescent="0.1">
      <c r="A114" s="35"/>
      <c r="B114" s="36"/>
      <c r="C114" s="109" t="s">
        <v>213</v>
      </c>
      <c r="D114" s="110"/>
      <c r="E114" s="110"/>
      <c r="F114" s="110"/>
      <c r="G114" s="110"/>
      <c r="H114" s="110"/>
      <c r="I114" s="110"/>
      <c r="J114" s="111">
        <f>ROUND(J96+J111,2)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 x14ac:dyDescent="0.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 x14ac:dyDescent="0.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 x14ac:dyDescent="0.1">
      <c r="A120" s="35"/>
      <c r="B120" s="36"/>
      <c r="C120" s="22" t="s">
        <v>257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 x14ac:dyDescent="0.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 x14ac:dyDescent="0.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 x14ac:dyDescent="0.1">
      <c r="A123" s="35"/>
      <c r="B123" s="36"/>
      <c r="C123" s="35"/>
      <c r="D123" s="35"/>
      <c r="E123" s="340" t="str">
        <f>E7</f>
        <v>Kreatívne cenrum Nitra - Martinský vrch</v>
      </c>
      <c r="F123" s="341"/>
      <c r="G123" s="341"/>
      <c r="H123" s="341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 x14ac:dyDescent="0.1">
      <c r="A124" s="35"/>
      <c r="B124" s="36"/>
      <c r="C124" s="28" t="s">
        <v>228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 x14ac:dyDescent="0.1">
      <c r="A125" s="35"/>
      <c r="B125" s="36"/>
      <c r="C125" s="35"/>
      <c r="D125" s="35"/>
      <c r="E125" s="321" t="str">
        <f>E9</f>
        <v>SO 05A - Vodovodná prípojka</v>
      </c>
      <c r="F125" s="339"/>
      <c r="G125" s="339"/>
      <c r="H125" s="33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 x14ac:dyDescent="0.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 x14ac:dyDescent="0.1">
      <c r="A127" s="35"/>
      <c r="B127" s="36"/>
      <c r="C127" s="28" t="s">
        <v>18</v>
      </c>
      <c r="D127" s="35"/>
      <c r="E127" s="35"/>
      <c r="F127" s="26" t="str">
        <f>F12</f>
        <v xml:space="preserve"> </v>
      </c>
      <c r="G127" s="35"/>
      <c r="H127" s="35"/>
      <c r="I127" s="28" t="s">
        <v>20</v>
      </c>
      <c r="J127" s="58" t="str">
        <f>IF(J12="","",J12)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 x14ac:dyDescent="0.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 x14ac:dyDescent="0.15">
      <c r="A129" s="35"/>
      <c r="B129" s="36"/>
      <c r="C129" s="28" t="s">
        <v>22</v>
      </c>
      <c r="D129" s="35"/>
      <c r="E129" s="35"/>
      <c r="F129" s="26" t="str">
        <f>E15</f>
        <v>Mesto Nitra, Štefánikova tr. 60, 949 01 Nitra</v>
      </c>
      <c r="G129" s="35"/>
      <c r="H129" s="35"/>
      <c r="I129" s="28" t="s">
        <v>28</v>
      </c>
      <c r="J129" s="31" t="str">
        <f>E21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 x14ac:dyDescent="0.15">
      <c r="A130" s="35"/>
      <c r="B130" s="36"/>
      <c r="C130" s="28" t="s">
        <v>26</v>
      </c>
      <c r="D130" s="35"/>
      <c r="E130" s="35"/>
      <c r="F130" s="26" t="str">
        <f>IF(E18="","",E18)</f>
        <v>Vyplň údaj</v>
      </c>
      <c r="G130" s="35"/>
      <c r="H130" s="35"/>
      <c r="I130" s="28" t="s">
        <v>30</v>
      </c>
      <c r="J130" s="31" t="str">
        <f>E24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 x14ac:dyDescent="0.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 x14ac:dyDescent="0.15">
      <c r="A132" s="148"/>
      <c r="B132" s="149"/>
      <c r="C132" s="150" t="s">
        <v>258</v>
      </c>
      <c r="D132" s="151" t="s">
        <v>60</v>
      </c>
      <c r="E132" s="151" t="s">
        <v>56</v>
      </c>
      <c r="F132" s="151" t="s">
        <v>57</v>
      </c>
      <c r="G132" s="151" t="s">
        <v>259</v>
      </c>
      <c r="H132" s="151" t="s">
        <v>260</v>
      </c>
      <c r="I132" s="151" t="s">
        <v>261</v>
      </c>
      <c r="J132" s="152" t="s">
        <v>241</v>
      </c>
      <c r="K132" s="153" t="s">
        <v>262</v>
      </c>
      <c r="L132" s="154"/>
      <c r="M132" s="65" t="s">
        <v>1</v>
      </c>
      <c r="N132" s="66" t="s">
        <v>39</v>
      </c>
      <c r="O132" s="66" t="s">
        <v>263</v>
      </c>
      <c r="P132" s="66" t="s">
        <v>264</v>
      </c>
      <c r="Q132" s="66" t="s">
        <v>265</v>
      </c>
      <c r="R132" s="66" t="s">
        <v>266</v>
      </c>
      <c r="S132" s="66" t="s">
        <v>267</v>
      </c>
      <c r="T132" s="67" t="s">
        <v>268</v>
      </c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</row>
    <row r="133" spans="1:65" s="2" customFormat="1" ht="22.9" customHeight="1" x14ac:dyDescent="0.15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5">
        <f>BK133</f>
        <v>0</v>
      </c>
      <c r="K133" s="35"/>
      <c r="L133" s="36"/>
      <c r="M133" s="68"/>
      <c r="N133" s="59"/>
      <c r="O133" s="69"/>
      <c r="P133" s="156">
        <f>P134+P198+P213</f>
        <v>0</v>
      </c>
      <c r="Q133" s="69"/>
      <c r="R133" s="156">
        <f>R134+R198+R213</f>
        <v>0</v>
      </c>
      <c r="S133" s="69"/>
      <c r="T133" s="157">
        <f>T134+T198+T213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8">
        <f>BK134+BK198+BK213</f>
        <v>0</v>
      </c>
    </row>
    <row r="134" spans="1:65" s="12" customFormat="1" ht="25.9" customHeight="1" x14ac:dyDescent="0.15">
      <c r="B134" s="159"/>
      <c r="D134" s="160" t="s">
        <v>74</v>
      </c>
      <c r="E134" s="161" t="s">
        <v>269</v>
      </c>
      <c r="F134" s="161" t="s">
        <v>6081</v>
      </c>
      <c r="I134" s="162"/>
      <c r="J134" s="163">
        <f>BK134</f>
        <v>0</v>
      </c>
      <c r="L134" s="159"/>
      <c r="M134" s="164"/>
      <c r="N134" s="165"/>
      <c r="O134" s="165"/>
      <c r="P134" s="166">
        <f>P135+P149+P154+P159+P165+P187+P195</f>
        <v>0</v>
      </c>
      <c r="Q134" s="165"/>
      <c r="R134" s="166">
        <f>R135+R149+R154+R159+R165+R187+R195</f>
        <v>0</v>
      </c>
      <c r="S134" s="165"/>
      <c r="T134" s="167">
        <f>T135+T149+T154+T159+T165+T187+T195</f>
        <v>0</v>
      </c>
      <c r="AR134" s="160" t="s">
        <v>82</v>
      </c>
      <c r="AT134" s="168" t="s">
        <v>74</v>
      </c>
      <c r="AU134" s="168" t="s">
        <v>75</v>
      </c>
      <c r="AY134" s="160" t="s">
        <v>271</v>
      </c>
      <c r="BK134" s="169">
        <f>BK135+BK149+BK154+BK159+BK165+BK187+BK195</f>
        <v>0</v>
      </c>
    </row>
    <row r="135" spans="1:65" s="12" customFormat="1" ht="22.9" customHeight="1" x14ac:dyDescent="0.15">
      <c r="B135" s="159"/>
      <c r="D135" s="160" t="s">
        <v>74</v>
      </c>
      <c r="E135" s="170" t="s">
        <v>82</v>
      </c>
      <c r="F135" s="170" t="s">
        <v>6082</v>
      </c>
      <c r="I135" s="162"/>
      <c r="J135" s="171">
        <f>BK135</f>
        <v>0</v>
      </c>
      <c r="L135" s="159"/>
      <c r="M135" s="164"/>
      <c r="N135" s="165"/>
      <c r="O135" s="165"/>
      <c r="P135" s="166">
        <f>SUM(P136:P148)</f>
        <v>0</v>
      </c>
      <c r="Q135" s="165"/>
      <c r="R135" s="166">
        <f>SUM(R136:R148)</f>
        <v>0</v>
      </c>
      <c r="S135" s="165"/>
      <c r="T135" s="167">
        <f>SUM(T136:T148)</f>
        <v>0</v>
      </c>
      <c r="AR135" s="160" t="s">
        <v>82</v>
      </c>
      <c r="AT135" s="168" t="s">
        <v>74</v>
      </c>
      <c r="AU135" s="168" t="s">
        <v>82</v>
      </c>
      <c r="AY135" s="160" t="s">
        <v>271</v>
      </c>
      <c r="BK135" s="169">
        <f>SUM(BK136:BK148)</f>
        <v>0</v>
      </c>
    </row>
    <row r="136" spans="1:65" s="2" customFormat="1" ht="33" customHeight="1" x14ac:dyDescent="0.15">
      <c r="A136" s="35"/>
      <c r="B136" s="141"/>
      <c r="C136" s="172" t="s">
        <v>82</v>
      </c>
      <c r="D136" s="172" t="s">
        <v>274</v>
      </c>
      <c r="E136" s="173" t="s">
        <v>6083</v>
      </c>
      <c r="F136" s="174" t="s">
        <v>6084</v>
      </c>
      <c r="G136" s="175" t="s">
        <v>277</v>
      </c>
      <c r="H136" s="176">
        <v>6.28</v>
      </c>
      <c r="I136" s="177"/>
      <c r="J136" s="176">
        <f t="shared" ref="J136:J148" si="5"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ref="P136:P148" si="6">O136*H136</f>
        <v>0</v>
      </c>
      <c r="Q136" s="181">
        <v>0</v>
      </c>
      <c r="R136" s="181">
        <f t="shared" ref="R136:R148" si="7">Q136*H136</f>
        <v>0</v>
      </c>
      <c r="S136" s="181">
        <v>0</v>
      </c>
      <c r="T136" s="182">
        <f t="shared" ref="T136:T148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88</v>
      </c>
      <c r="AY136" s="18" t="s">
        <v>271</v>
      </c>
      <c r="BE136" s="105">
        <f t="shared" ref="BE136:BE148" si="9">IF(N136="základná",J136,0)</f>
        <v>0</v>
      </c>
      <c r="BF136" s="105">
        <f t="shared" ref="BF136:BF148" si="10">IF(N136="znížená",J136,0)</f>
        <v>0</v>
      </c>
      <c r="BG136" s="105">
        <f t="shared" ref="BG136:BG148" si="11">IF(N136="zákl. prenesená",J136,0)</f>
        <v>0</v>
      </c>
      <c r="BH136" s="105">
        <f t="shared" ref="BH136:BH148" si="12">IF(N136="zníž. prenesená",J136,0)</f>
        <v>0</v>
      </c>
      <c r="BI136" s="105">
        <f t="shared" ref="BI136:BI148" si="13">IF(N136="nulová",J136,0)</f>
        <v>0</v>
      </c>
      <c r="BJ136" s="18" t="s">
        <v>88</v>
      </c>
      <c r="BK136" s="105">
        <f t="shared" ref="BK136:BK148" si="14">ROUND(I136*H136,2)</f>
        <v>0</v>
      </c>
      <c r="BL136" s="18" t="s">
        <v>278</v>
      </c>
      <c r="BM136" s="183" t="s">
        <v>88</v>
      </c>
    </row>
    <row r="137" spans="1:65" s="2" customFormat="1" ht="33" customHeight="1" x14ac:dyDescent="0.15">
      <c r="A137" s="35"/>
      <c r="B137" s="141"/>
      <c r="C137" s="172" t="s">
        <v>88</v>
      </c>
      <c r="D137" s="172" t="s">
        <v>274</v>
      </c>
      <c r="E137" s="173" t="s">
        <v>6085</v>
      </c>
      <c r="F137" s="174" t="s">
        <v>6086</v>
      </c>
      <c r="G137" s="175" t="s">
        <v>277</v>
      </c>
      <c r="H137" s="176">
        <v>6.28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278</v>
      </c>
    </row>
    <row r="138" spans="1:65" s="2" customFormat="1" ht="16.5" customHeight="1" x14ac:dyDescent="0.15">
      <c r="A138" s="35"/>
      <c r="B138" s="141"/>
      <c r="C138" s="172" t="s">
        <v>286</v>
      </c>
      <c r="D138" s="216" t="s">
        <v>274</v>
      </c>
      <c r="E138" s="173" t="s">
        <v>6087</v>
      </c>
      <c r="F138" s="174" t="s">
        <v>6088</v>
      </c>
      <c r="G138" s="175" t="s">
        <v>289</v>
      </c>
      <c r="H138" s="176">
        <v>95.4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304</v>
      </c>
    </row>
    <row r="139" spans="1:65" s="2" customFormat="1" ht="21.75" customHeight="1" x14ac:dyDescent="0.15">
      <c r="A139" s="35"/>
      <c r="B139" s="141"/>
      <c r="C139" s="172" t="s">
        <v>278</v>
      </c>
      <c r="D139" s="216" t="s">
        <v>274</v>
      </c>
      <c r="E139" s="173" t="s">
        <v>6089</v>
      </c>
      <c r="F139" s="174" t="s">
        <v>6090</v>
      </c>
      <c r="G139" s="175" t="s">
        <v>289</v>
      </c>
      <c r="H139" s="176">
        <v>23.85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316</v>
      </c>
    </row>
    <row r="140" spans="1:65" s="2" customFormat="1" ht="21.75" customHeight="1" x14ac:dyDescent="0.15">
      <c r="A140" s="35"/>
      <c r="B140" s="141"/>
      <c r="C140" s="172" t="s">
        <v>299</v>
      </c>
      <c r="D140" s="172" t="s">
        <v>274</v>
      </c>
      <c r="E140" s="173" t="s">
        <v>5735</v>
      </c>
      <c r="F140" s="174" t="s">
        <v>5736</v>
      </c>
      <c r="G140" s="175" t="s">
        <v>289</v>
      </c>
      <c r="H140" s="176">
        <v>13.84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115</v>
      </c>
    </row>
    <row r="141" spans="1:65" s="2" customFormat="1" ht="33" customHeight="1" x14ac:dyDescent="0.15">
      <c r="A141" s="35"/>
      <c r="B141" s="141"/>
      <c r="C141" s="172" t="s">
        <v>304</v>
      </c>
      <c r="D141" s="216" t="s">
        <v>274</v>
      </c>
      <c r="E141" s="173" t="s">
        <v>902</v>
      </c>
      <c r="F141" s="174" t="s">
        <v>903</v>
      </c>
      <c r="G141" s="175" t="s">
        <v>289</v>
      </c>
      <c r="H141" s="176">
        <v>12.53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121</v>
      </c>
    </row>
    <row r="142" spans="1:65" s="2" customFormat="1" ht="33" customHeight="1" x14ac:dyDescent="0.15">
      <c r="A142" s="35"/>
      <c r="B142" s="141"/>
      <c r="C142" s="172" t="s">
        <v>310</v>
      </c>
      <c r="D142" s="216" t="s">
        <v>274</v>
      </c>
      <c r="E142" s="173" t="s">
        <v>6091</v>
      </c>
      <c r="F142" s="174" t="s">
        <v>6092</v>
      </c>
      <c r="G142" s="175" t="s">
        <v>289</v>
      </c>
      <c r="H142" s="176">
        <v>95.4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127</v>
      </c>
    </row>
    <row r="143" spans="1:65" s="2" customFormat="1" ht="16.5" customHeight="1" x14ac:dyDescent="0.15">
      <c r="A143" s="35"/>
      <c r="B143" s="141"/>
      <c r="C143" s="172" t="s">
        <v>316</v>
      </c>
      <c r="D143" s="216" t="s">
        <v>274</v>
      </c>
      <c r="E143" s="173" t="s">
        <v>921</v>
      </c>
      <c r="F143" s="174" t="s">
        <v>6093</v>
      </c>
      <c r="G143" s="175" t="s">
        <v>289</v>
      </c>
      <c r="H143" s="176">
        <v>28.62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367</v>
      </c>
    </row>
    <row r="144" spans="1:65" s="2" customFormat="1" ht="21.75" customHeight="1" x14ac:dyDescent="0.15">
      <c r="A144" s="35"/>
      <c r="B144" s="141"/>
      <c r="C144" s="172" t="s">
        <v>272</v>
      </c>
      <c r="D144" s="216" t="s">
        <v>274</v>
      </c>
      <c r="E144" s="173" t="s">
        <v>924</v>
      </c>
      <c r="F144" s="174" t="s">
        <v>925</v>
      </c>
      <c r="G144" s="175" t="s">
        <v>412</v>
      </c>
      <c r="H144" s="176">
        <v>51.51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379</v>
      </c>
    </row>
    <row r="145" spans="1:65" s="2" customFormat="1" ht="33" customHeight="1" x14ac:dyDescent="0.15">
      <c r="A145" s="35"/>
      <c r="B145" s="141"/>
      <c r="C145" s="172" t="s">
        <v>115</v>
      </c>
      <c r="D145" s="172" t="s">
        <v>274</v>
      </c>
      <c r="E145" s="173" t="s">
        <v>6094</v>
      </c>
      <c r="F145" s="174" t="s">
        <v>6095</v>
      </c>
      <c r="G145" s="175" t="s">
        <v>289</v>
      </c>
      <c r="H145" s="176">
        <v>1.1000000000000001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7</v>
      </c>
    </row>
    <row r="146" spans="1:65" s="2" customFormat="1" ht="16.5" customHeight="1" x14ac:dyDescent="0.15">
      <c r="A146" s="35"/>
      <c r="B146" s="141"/>
      <c r="C146" s="224" t="s">
        <v>118</v>
      </c>
      <c r="D146" s="224" t="s">
        <v>1138</v>
      </c>
      <c r="E146" s="226" t="s">
        <v>6096</v>
      </c>
      <c r="F146" s="227" t="s">
        <v>6097</v>
      </c>
      <c r="G146" s="228" t="s">
        <v>412</v>
      </c>
      <c r="H146" s="229">
        <v>2</v>
      </c>
      <c r="I146" s="230"/>
      <c r="J146" s="229">
        <f t="shared" si="5"/>
        <v>0</v>
      </c>
      <c r="K146" s="231"/>
      <c r="L146" s="232"/>
      <c r="M146" s="233" t="s">
        <v>1</v>
      </c>
      <c r="N146" s="234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316</v>
      </c>
      <c r="AT146" s="183" t="s">
        <v>1138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414</v>
      </c>
    </row>
    <row r="147" spans="1:65" s="2" customFormat="1" ht="21.75" customHeight="1" x14ac:dyDescent="0.15">
      <c r="A147" s="35"/>
      <c r="B147" s="141"/>
      <c r="C147" s="172" t="s">
        <v>121</v>
      </c>
      <c r="D147" s="172" t="s">
        <v>274</v>
      </c>
      <c r="E147" s="173" t="s">
        <v>6098</v>
      </c>
      <c r="F147" s="174" t="s">
        <v>6099</v>
      </c>
      <c r="G147" s="175" t="s">
        <v>289</v>
      </c>
      <c r="H147" s="176">
        <v>3.65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424</v>
      </c>
    </row>
    <row r="148" spans="1:65" s="2" customFormat="1" ht="16.5" customHeight="1" x14ac:dyDescent="0.15">
      <c r="A148" s="35"/>
      <c r="B148" s="141"/>
      <c r="C148" s="224" t="s">
        <v>124</v>
      </c>
      <c r="D148" s="224" t="s">
        <v>1138</v>
      </c>
      <c r="E148" s="226" t="s">
        <v>6100</v>
      </c>
      <c r="F148" s="227" t="s">
        <v>6101</v>
      </c>
      <c r="G148" s="228" t="s">
        <v>412</v>
      </c>
      <c r="H148" s="229">
        <v>7.61</v>
      </c>
      <c r="I148" s="230"/>
      <c r="J148" s="229">
        <f t="shared" si="5"/>
        <v>0</v>
      </c>
      <c r="K148" s="231"/>
      <c r="L148" s="232"/>
      <c r="M148" s="233" t="s">
        <v>1</v>
      </c>
      <c r="N148" s="234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316</v>
      </c>
      <c r="AT148" s="183" t="s">
        <v>1138</v>
      </c>
      <c r="AU148" s="183" t="s">
        <v>88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433</v>
      </c>
    </row>
    <row r="149" spans="1:65" s="12" customFormat="1" ht="22.9" customHeight="1" x14ac:dyDescent="0.15">
      <c r="B149" s="159"/>
      <c r="D149" s="160" t="s">
        <v>74</v>
      </c>
      <c r="E149" s="170" t="s">
        <v>88</v>
      </c>
      <c r="F149" s="170" t="s">
        <v>6102</v>
      </c>
      <c r="I149" s="162"/>
      <c r="J149" s="171">
        <f>BK149</f>
        <v>0</v>
      </c>
      <c r="L149" s="159"/>
      <c r="M149" s="164"/>
      <c r="N149" s="165"/>
      <c r="O149" s="165"/>
      <c r="P149" s="166">
        <f>SUM(P150:P153)</f>
        <v>0</v>
      </c>
      <c r="Q149" s="165"/>
      <c r="R149" s="166">
        <f>SUM(R150:R153)</f>
        <v>0</v>
      </c>
      <c r="S149" s="165"/>
      <c r="T149" s="167">
        <f>SUM(T150:T153)</f>
        <v>0</v>
      </c>
      <c r="AR149" s="160" t="s">
        <v>82</v>
      </c>
      <c r="AT149" s="168" t="s">
        <v>74</v>
      </c>
      <c r="AU149" s="168" t="s">
        <v>82</v>
      </c>
      <c r="AY149" s="160" t="s">
        <v>271</v>
      </c>
      <c r="BK149" s="169">
        <f>SUM(BK150:BK153)</f>
        <v>0</v>
      </c>
    </row>
    <row r="150" spans="1:65" s="2" customFormat="1" ht="21.75" customHeight="1" x14ac:dyDescent="0.15">
      <c r="A150" s="35"/>
      <c r="B150" s="141"/>
      <c r="C150" s="172" t="s">
        <v>127</v>
      </c>
      <c r="D150" s="216" t="s">
        <v>274</v>
      </c>
      <c r="E150" s="173" t="s">
        <v>6103</v>
      </c>
      <c r="F150" s="174" t="s">
        <v>6104</v>
      </c>
      <c r="G150" s="175" t="s">
        <v>289</v>
      </c>
      <c r="H150" s="176">
        <v>3.65</v>
      </c>
      <c r="I150" s="177"/>
      <c r="J150" s="176">
        <f>ROUND(I150*H150,2)</f>
        <v>0</v>
      </c>
      <c r="K150" s="178"/>
      <c r="L150" s="36"/>
      <c r="M150" s="179" t="s">
        <v>1</v>
      </c>
      <c r="N150" s="180" t="s">
        <v>41</v>
      </c>
      <c r="O150" s="61"/>
      <c r="P150" s="181">
        <f>O150*H150</f>
        <v>0</v>
      </c>
      <c r="Q150" s="181">
        <v>0</v>
      </c>
      <c r="R150" s="181">
        <f>Q150*H150</f>
        <v>0</v>
      </c>
      <c r="S150" s="181">
        <v>0</v>
      </c>
      <c r="T150" s="18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88</v>
      </c>
      <c r="AY150" s="18" t="s">
        <v>271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278</v>
      </c>
      <c r="BM150" s="183" t="s">
        <v>441</v>
      </c>
    </row>
    <row r="151" spans="1:65" s="2" customFormat="1" ht="21.75" customHeight="1" x14ac:dyDescent="0.15">
      <c r="A151" s="35"/>
      <c r="B151" s="141"/>
      <c r="C151" s="224" t="s">
        <v>154</v>
      </c>
      <c r="D151" s="240" t="s">
        <v>1138</v>
      </c>
      <c r="E151" s="226" t="s">
        <v>6105</v>
      </c>
      <c r="F151" s="227" t="s">
        <v>6106</v>
      </c>
      <c r="G151" s="228" t="s">
        <v>289</v>
      </c>
      <c r="H151" s="229">
        <v>3.65</v>
      </c>
      <c r="I151" s="230"/>
      <c r="J151" s="229">
        <f>ROUND(I151*H151,2)</f>
        <v>0</v>
      </c>
      <c r="K151" s="231"/>
      <c r="L151" s="232"/>
      <c r="M151" s="233" t="s">
        <v>1</v>
      </c>
      <c r="N151" s="234" t="s">
        <v>41</v>
      </c>
      <c r="O151" s="61"/>
      <c r="P151" s="181">
        <f>O151*H151</f>
        <v>0</v>
      </c>
      <c r="Q151" s="181">
        <v>0</v>
      </c>
      <c r="R151" s="181">
        <f>Q151*H151</f>
        <v>0</v>
      </c>
      <c r="S151" s="181">
        <v>0</v>
      </c>
      <c r="T151" s="18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316</v>
      </c>
      <c r="AT151" s="183" t="s">
        <v>1138</v>
      </c>
      <c r="AU151" s="183" t="s">
        <v>88</v>
      </c>
      <c r="AY151" s="18" t="s">
        <v>271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88</v>
      </c>
      <c r="BK151" s="105">
        <f>ROUND(I151*H151,2)</f>
        <v>0</v>
      </c>
      <c r="BL151" s="18" t="s">
        <v>278</v>
      </c>
      <c r="BM151" s="183" t="s">
        <v>465</v>
      </c>
    </row>
    <row r="152" spans="1:65" s="2" customFormat="1" ht="21.75" customHeight="1" x14ac:dyDescent="0.15">
      <c r="A152" s="35"/>
      <c r="B152" s="141"/>
      <c r="C152" s="172" t="s">
        <v>367</v>
      </c>
      <c r="D152" s="172" t="s">
        <v>274</v>
      </c>
      <c r="E152" s="173" t="s">
        <v>6107</v>
      </c>
      <c r="F152" s="174" t="s">
        <v>6108</v>
      </c>
      <c r="G152" s="175" t="s">
        <v>277</v>
      </c>
      <c r="H152" s="176">
        <v>1.5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478</v>
      </c>
    </row>
    <row r="153" spans="1:65" s="2" customFormat="1" ht="33" customHeight="1" x14ac:dyDescent="0.15">
      <c r="A153" s="35"/>
      <c r="B153" s="141"/>
      <c r="C153" s="172" t="s">
        <v>374</v>
      </c>
      <c r="D153" s="172" t="s">
        <v>274</v>
      </c>
      <c r="E153" s="173" t="s">
        <v>6109</v>
      </c>
      <c r="F153" s="174" t="s">
        <v>6110</v>
      </c>
      <c r="G153" s="175" t="s">
        <v>289</v>
      </c>
      <c r="H153" s="176">
        <v>0.14000000000000001</v>
      </c>
      <c r="I153" s="177"/>
      <c r="J153" s="176">
        <f>ROUND(I153*H153,2)</f>
        <v>0</v>
      </c>
      <c r="K153" s="178"/>
      <c r="L153" s="36"/>
      <c r="M153" s="179" t="s">
        <v>1</v>
      </c>
      <c r="N153" s="180" t="s">
        <v>41</v>
      </c>
      <c r="O153" s="61"/>
      <c r="P153" s="181">
        <f>O153*H153</f>
        <v>0</v>
      </c>
      <c r="Q153" s="181">
        <v>0</v>
      </c>
      <c r="R153" s="181">
        <f>Q153*H153</f>
        <v>0</v>
      </c>
      <c r="S153" s="181">
        <v>0</v>
      </c>
      <c r="T153" s="18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88</v>
      </c>
      <c r="AY153" s="18" t="s">
        <v>271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278</v>
      </c>
      <c r="BM153" s="183" t="s">
        <v>488</v>
      </c>
    </row>
    <row r="154" spans="1:65" s="12" customFormat="1" ht="22.9" customHeight="1" x14ac:dyDescent="0.15">
      <c r="B154" s="159"/>
      <c r="D154" s="160" t="s">
        <v>74</v>
      </c>
      <c r="E154" s="170" t="s">
        <v>278</v>
      </c>
      <c r="F154" s="170" t="s">
        <v>6111</v>
      </c>
      <c r="I154" s="162"/>
      <c r="J154" s="171">
        <f>BK154</f>
        <v>0</v>
      </c>
      <c r="L154" s="159"/>
      <c r="M154" s="164"/>
      <c r="N154" s="165"/>
      <c r="O154" s="165"/>
      <c r="P154" s="166">
        <f>SUM(P155:P158)</f>
        <v>0</v>
      </c>
      <c r="Q154" s="165"/>
      <c r="R154" s="166">
        <f>SUM(R155:R158)</f>
        <v>0</v>
      </c>
      <c r="S154" s="165"/>
      <c r="T154" s="167">
        <f>SUM(T155:T158)</f>
        <v>0</v>
      </c>
      <c r="AR154" s="160" t="s">
        <v>82</v>
      </c>
      <c r="AT154" s="168" t="s">
        <v>74</v>
      </c>
      <c r="AU154" s="168" t="s">
        <v>82</v>
      </c>
      <c r="AY154" s="160" t="s">
        <v>271</v>
      </c>
      <c r="BK154" s="169">
        <f>SUM(BK155:BK158)</f>
        <v>0</v>
      </c>
    </row>
    <row r="155" spans="1:65" s="2" customFormat="1" ht="21.75" customHeight="1" x14ac:dyDescent="0.15">
      <c r="A155" s="35"/>
      <c r="B155" s="141"/>
      <c r="C155" s="172" t="s">
        <v>379</v>
      </c>
      <c r="D155" s="216" t="s">
        <v>274</v>
      </c>
      <c r="E155" s="173" t="s">
        <v>6112</v>
      </c>
      <c r="F155" s="174" t="s">
        <v>6113</v>
      </c>
      <c r="G155" s="175" t="s">
        <v>289</v>
      </c>
      <c r="H155" s="176">
        <v>3.62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500</v>
      </c>
    </row>
    <row r="156" spans="1:65" s="2" customFormat="1" ht="33" customHeight="1" x14ac:dyDescent="0.15">
      <c r="A156" s="35"/>
      <c r="B156" s="141"/>
      <c r="C156" s="172" t="s">
        <v>384</v>
      </c>
      <c r="D156" s="216" t="s">
        <v>274</v>
      </c>
      <c r="E156" s="173" t="s">
        <v>6114</v>
      </c>
      <c r="F156" s="174" t="s">
        <v>6115</v>
      </c>
      <c r="G156" s="175" t="s">
        <v>289</v>
      </c>
      <c r="H156" s="176">
        <v>2.85</v>
      </c>
      <c r="I156" s="177"/>
      <c r="J156" s="176">
        <f>ROUND(I156*H156,2)</f>
        <v>0</v>
      </c>
      <c r="K156" s="178"/>
      <c r="L156" s="36"/>
      <c r="M156" s="179" t="s">
        <v>1</v>
      </c>
      <c r="N156" s="180" t="s">
        <v>41</v>
      </c>
      <c r="O156" s="61"/>
      <c r="P156" s="181">
        <f>O156*H156</f>
        <v>0</v>
      </c>
      <c r="Q156" s="181">
        <v>0</v>
      </c>
      <c r="R156" s="181">
        <f>Q156*H156</f>
        <v>0</v>
      </c>
      <c r="S156" s="181">
        <v>0</v>
      </c>
      <c r="T156" s="18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88</v>
      </c>
      <c r="AY156" s="18" t="s">
        <v>271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278</v>
      </c>
      <c r="BM156" s="183" t="s">
        <v>514</v>
      </c>
    </row>
    <row r="157" spans="1:65" s="2" customFormat="1" ht="21.75" customHeight="1" x14ac:dyDescent="0.15">
      <c r="A157" s="35"/>
      <c r="B157" s="141"/>
      <c r="C157" s="172" t="s">
        <v>7</v>
      </c>
      <c r="D157" s="172" t="s">
        <v>274</v>
      </c>
      <c r="E157" s="173" t="s">
        <v>6116</v>
      </c>
      <c r="F157" s="174" t="s">
        <v>6117</v>
      </c>
      <c r="G157" s="175" t="s">
        <v>289</v>
      </c>
      <c r="H157" s="176">
        <v>0.42</v>
      </c>
      <c r="I157" s="177"/>
      <c r="J157" s="176">
        <f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>O157*H157</f>
        <v>0</v>
      </c>
      <c r="Q157" s="181">
        <v>0</v>
      </c>
      <c r="R157" s="181">
        <f>Q157*H157</f>
        <v>0</v>
      </c>
      <c r="S157" s="181">
        <v>0</v>
      </c>
      <c r="T157" s="18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278</v>
      </c>
      <c r="BM157" s="183" t="s">
        <v>528</v>
      </c>
    </row>
    <row r="158" spans="1:65" s="2" customFormat="1" ht="33" customHeight="1" x14ac:dyDescent="0.15">
      <c r="A158" s="35"/>
      <c r="B158" s="141"/>
      <c r="C158" s="172" t="s">
        <v>409</v>
      </c>
      <c r="D158" s="172" t="s">
        <v>274</v>
      </c>
      <c r="E158" s="173" t="s">
        <v>6118</v>
      </c>
      <c r="F158" s="174" t="s">
        <v>6119</v>
      </c>
      <c r="G158" s="175" t="s">
        <v>277</v>
      </c>
      <c r="H158" s="176">
        <v>4.7</v>
      </c>
      <c r="I158" s="177"/>
      <c r="J158" s="176">
        <f>ROUND(I158*H158,2)</f>
        <v>0</v>
      </c>
      <c r="K158" s="178"/>
      <c r="L158" s="36"/>
      <c r="M158" s="179" t="s">
        <v>1</v>
      </c>
      <c r="N158" s="180" t="s">
        <v>41</v>
      </c>
      <c r="O158" s="61"/>
      <c r="P158" s="181">
        <f>O158*H158</f>
        <v>0</v>
      </c>
      <c r="Q158" s="181">
        <v>0</v>
      </c>
      <c r="R158" s="181">
        <f>Q158*H158</f>
        <v>0</v>
      </c>
      <c r="S158" s="181">
        <v>0</v>
      </c>
      <c r="T158" s="18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88</v>
      </c>
      <c r="BK158" s="105">
        <f>ROUND(I158*H158,2)</f>
        <v>0</v>
      </c>
      <c r="BL158" s="18" t="s">
        <v>278</v>
      </c>
      <c r="BM158" s="183" t="s">
        <v>542</v>
      </c>
    </row>
    <row r="159" spans="1:65" s="12" customFormat="1" ht="22.9" customHeight="1" x14ac:dyDescent="0.15">
      <c r="B159" s="159"/>
      <c r="D159" s="160" t="s">
        <v>74</v>
      </c>
      <c r="E159" s="170" t="s">
        <v>299</v>
      </c>
      <c r="F159" s="170" t="s">
        <v>6120</v>
      </c>
      <c r="I159" s="162"/>
      <c r="J159" s="171">
        <f>BK159</f>
        <v>0</v>
      </c>
      <c r="L159" s="159"/>
      <c r="M159" s="164"/>
      <c r="N159" s="165"/>
      <c r="O159" s="165"/>
      <c r="P159" s="166">
        <f>SUM(P160:P164)</f>
        <v>0</v>
      </c>
      <c r="Q159" s="165"/>
      <c r="R159" s="166">
        <f>SUM(R160:R164)</f>
        <v>0</v>
      </c>
      <c r="S159" s="165"/>
      <c r="T159" s="167">
        <f>SUM(T160:T164)</f>
        <v>0</v>
      </c>
      <c r="AR159" s="160" t="s">
        <v>82</v>
      </c>
      <c r="AT159" s="168" t="s">
        <v>74</v>
      </c>
      <c r="AU159" s="168" t="s">
        <v>82</v>
      </c>
      <c r="AY159" s="160" t="s">
        <v>271</v>
      </c>
      <c r="BK159" s="169">
        <f>SUM(BK160:BK164)</f>
        <v>0</v>
      </c>
    </row>
    <row r="160" spans="1:65" s="2" customFormat="1" ht="33" customHeight="1" x14ac:dyDescent="0.15">
      <c r="A160" s="35"/>
      <c r="B160" s="141"/>
      <c r="C160" s="172" t="s">
        <v>414</v>
      </c>
      <c r="D160" s="172" t="s">
        <v>274</v>
      </c>
      <c r="E160" s="173" t="s">
        <v>6121</v>
      </c>
      <c r="F160" s="174" t="s">
        <v>6122</v>
      </c>
      <c r="G160" s="175" t="s">
        <v>277</v>
      </c>
      <c r="H160" s="176">
        <v>9.7899999999999991</v>
      </c>
      <c r="I160" s="177"/>
      <c r="J160" s="176">
        <f>ROUND(I160*H160,2)</f>
        <v>0</v>
      </c>
      <c r="K160" s="178"/>
      <c r="L160" s="36"/>
      <c r="M160" s="179" t="s">
        <v>1</v>
      </c>
      <c r="N160" s="180" t="s">
        <v>41</v>
      </c>
      <c r="O160" s="61"/>
      <c r="P160" s="181">
        <f>O160*H160</f>
        <v>0</v>
      </c>
      <c r="Q160" s="181">
        <v>0</v>
      </c>
      <c r="R160" s="181">
        <f>Q160*H160</f>
        <v>0</v>
      </c>
      <c r="S160" s="181">
        <v>0</v>
      </c>
      <c r="T160" s="18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88</v>
      </c>
      <c r="AY160" s="18" t="s">
        <v>271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278</v>
      </c>
      <c r="BM160" s="183" t="s">
        <v>555</v>
      </c>
    </row>
    <row r="161" spans="1:65" s="2" customFormat="1" ht="33" customHeight="1" x14ac:dyDescent="0.15">
      <c r="A161" s="35"/>
      <c r="B161" s="141"/>
      <c r="C161" s="172" t="s">
        <v>419</v>
      </c>
      <c r="D161" s="172" t="s">
        <v>274</v>
      </c>
      <c r="E161" s="173" t="s">
        <v>6123</v>
      </c>
      <c r="F161" s="174" t="s">
        <v>6124</v>
      </c>
      <c r="G161" s="175" t="s">
        <v>277</v>
      </c>
      <c r="H161" s="176">
        <v>9.7899999999999991</v>
      </c>
      <c r="I161" s="177"/>
      <c r="J161" s="176">
        <f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88</v>
      </c>
      <c r="AY161" s="18" t="s">
        <v>271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278</v>
      </c>
      <c r="BM161" s="183" t="s">
        <v>1128</v>
      </c>
    </row>
    <row r="162" spans="1:65" s="2" customFormat="1" ht="33" customHeight="1" x14ac:dyDescent="0.15">
      <c r="A162" s="35"/>
      <c r="B162" s="141"/>
      <c r="C162" s="172" t="s">
        <v>424</v>
      </c>
      <c r="D162" s="172" t="s">
        <v>274</v>
      </c>
      <c r="E162" s="173" t="s">
        <v>6125</v>
      </c>
      <c r="F162" s="174" t="s">
        <v>6126</v>
      </c>
      <c r="G162" s="175" t="s">
        <v>277</v>
      </c>
      <c r="H162" s="176">
        <v>9.7899999999999991</v>
      </c>
      <c r="I162" s="177"/>
      <c r="J162" s="176">
        <f>ROUND(I162*H162,2)</f>
        <v>0</v>
      </c>
      <c r="K162" s="178"/>
      <c r="L162" s="36"/>
      <c r="M162" s="179" t="s">
        <v>1</v>
      </c>
      <c r="N162" s="180" t="s">
        <v>41</v>
      </c>
      <c r="O162" s="61"/>
      <c r="P162" s="181">
        <f>O162*H162</f>
        <v>0</v>
      </c>
      <c r="Q162" s="181">
        <v>0</v>
      </c>
      <c r="R162" s="181">
        <f>Q162*H162</f>
        <v>0</v>
      </c>
      <c r="S162" s="181">
        <v>0</v>
      </c>
      <c r="T162" s="18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88</v>
      </c>
      <c r="AY162" s="18" t="s">
        <v>271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278</v>
      </c>
      <c r="BM162" s="183" t="s">
        <v>1144</v>
      </c>
    </row>
    <row r="163" spans="1:65" s="2" customFormat="1" ht="33" customHeight="1" x14ac:dyDescent="0.15">
      <c r="A163" s="35"/>
      <c r="B163" s="141"/>
      <c r="C163" s="172" t="s">
        <v>428</v>
      </c>
      <c r="D163" s="172" t="s">
        <v>274</v>
      </c>
      <c r="E163" s="173" t="s">
        <v>6127</v>
      </c>
      <c r="F163" s="174" t="s">
        <v>6128</v>
      </c>
      <c r="G163" s="175" t="s">
        <v>277</v>
      </c>
      <c r="H163" s="176">
        <v>9.7899999999999991</v>
      </c>
      <c r="I163" s="177"/>
      <c r="J163" s="176">
        <f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278</v>
      </c>
      <c r="BM163" s="183" t="s">
        <v>1158</v>
      </c>
    </row>
    <row r="164" spans="1:65" s="2" customFormat="1" ht="33" customHeight="1" x14ac:dyDescent="0.15">
      <c r="A164" s="35"/>
      <c r="B164" s="141"/>
      <c r="C164" s="172" t="s">
        <v>433</v>
      </c>
      <c r="D164" s="172" t="s">
        <v>274</v>
      </c>
      <c r="E164" s="173" t="s">
        <v>6129</v>
      </c>
      <c r="F164" s="174" t="s">
        <v>6130</v>
      </c>
      <c r="G164" s="175" t="s">
        <v>277</v>
      </c>
      <c r="H164" s="176">
        <v>6.16</v>
      </c>
      <c r="I164" s="177"/>
      <c r="J164" s="176">
        <f>ROUND(I164*H164,2)</f>
        <v>0</v>
      </c>
      <c r="K164" s="178"/>
      <c r="L164" s="36"/>
      <c r="M164" s="179" t="s">
        <v>1</v>
      </c>
      <c r="N164" s="180" t="s">
        <v>41</v>
      </c>
      <c r="O164" s="61"/>
      <c r="P164" s="181">
        <f>O164*H164</f>
        <v>0</v>
      </c>
      <c r="Q164" s="181">
        <v>0</v>
      </c>
      <c r="R164" s="181">
        <f>Q164*H164</f>
        <v>0</v>
      </c>
      <c r="S164" s="181">
        <v>0</v>
      </c>
      <c r="T164" s="18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88</v>
      </c>
      <c r="AY164" s="18" t="s">
        <v>271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278</v>
      </c>
      <c r="BM164" s="183" t="s">
        <v>1172</v>
      </c>
    </row>
    <row r="165" spans="1:65" s="12" customFormat="1" ht="22.9" customHeight="1" x14ac:dyDescent="0.15">
      <c r="B165" s="159"/>
      <c r="D165" s="160" t="s">
        <v>74</v>
      </c>
      <c r="E165" s="170" t="s">
        <v>316</v>
      </c>
      <c r="F165" s="170" t="s">
        <v>6131</v>
      </c>
      <c r="I165" s="162"/>
      <c r="J165" s="171">
        <f>BK165</f>
        <v>0</v>
      </c>
      <c r="L165" s="159"/>
      <c r="M165" s="164"/>
      <c r="N165" s="165"/>
      <c r="O165" s="165"/>
      <c r="P165" s="166">
        <f>SUM(P166:P186)</f>
        <v>0</v>
      </c>
      <c r="Q165" s="165"/>
      <c r="R165" s="166">
        <f>SUM(R166:R186)</f>
        <v>0</v>
      </c>
      <c r="S165" s="165"/>
      <c r="T165" s="167">
        <f>SUM(T166:T186)</f>
        <v>0</v>
      </c>
      <c r="AR165" s="160" t="s">
        <v>82</v>
      </c>
      <c r="AT165" s="168" t="s">
        <v>74</v>
      </c>
      <c r="AU165" s="168" t="s">
        <v>82</v>
      </c>
      <c r="AY165" s="160" t="s">
        <v>271</v>
      </c>
      <c r="BK165" s="169">
        <f>SUM(BK166:BK186)</f>
        <v>0</v>
      </c>
    </row>
    <row r="166" spans="1:65" s="2" customFormat="1" ht="21.75" customHeight="1" x14ac:dyDescent="0.15">
      <c r="A166" s="35"/>
      <c r="B166" s="141"/>
      <c r="C166" s="172" t="s">
        <v>437</v>
      </c>
      <c r="D166" s="172" t="s">
        <v>274</v>
      </c>
      <c r="E166" s="173" t="s">
        <v>6132</v>
      </c>
      <c r="F166" s="174" t="s">
        <v>6133</v>
      </c>
      <c r="G166" s="175" t="s">
        <v>319</v>
      </c>
      <c r="H166" s="176">
        <v>15.2</v>
      </c>
      <c r="I166" s="177"/>
      <c r="J166" s="176">
        <f t="shared" ref="J166:J186" si="15">ROUND(I166*H166,2)</f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ref="P166:P186" si="16">O166*H166</f>
        <v>0</v>
      </c>
      <c r="Q166" s="181">
        <v>0</v>
      </c>
      <c r="R166" s="181">
        <f t="shared" ref="R166:R186" si="17">Q166*H166</f>
        <v>0</v>
      </c>
      <c r="S166" s="181">
        <v>0</v>
      </c>
      <c r="T166" s="182">
        <f t="shared" ref="T166:T186" si="18"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88</v>
      </c>
      <c r="AY166" s="18" t="s">
        <v>271</v>
      </c>
      <c r="BE166" s="105">
        <f t="shared" ref="BE166:BE186" si="19">IF(N166="základná",J166,0)</f>
        <v>0</v>
      </c>
      <c r="BF166" s="105">
        <f t="shared" ref="BF166:BF186" si="20">IF(N166="znížená",J166,0)</f>
        <v>0</v>
      </c>
      <c r="BG166" s="105">
        <f t="shared" ref="BG166:BG186" si="21">IF(N166="zákl. prenesená",J166,0)</f>
        <v>0</v>
      </c>
      <c r="BH166" s="105">
        <f t="shared" ref="BH166:BH186" si="22">IF(N166="zníž. prenesená",J166,0)</f>
        <v>0</v>
      </c>
      <c r="BI166" s="105">
        <f t="shared" ref="BI166:BI186" si="23">IF(N166="nulová",J166,0)</f>
        <v>0</v>
      </c>
      <c r="BJ166" s="18" t="s">
        <v>88</v>
      </c>
      <c r="BK166" s="105">
        <f t="shared" ref="BK166:BK186" si="24">ROUND(I166*H166,2)</f>
        <v>0</v>
      </c>
      <c r="BL166" s="18" t="s">
        <v>278</v>
      </c>
      <c r="BM166" s="183" t="s">
        <v>1189</v>
      </c>
    </row>
    <row r="167" spans="1:65" s="2" customFormat="1" ht="21.75" customHeight="1" x14ac:dyDescent="0.15">
      <c r="A167" s="35"/>
      <c r="B167" s="141"/>
      <c r="C167" s="224" t="s">
        <v>441</v>
      </c>
      <c r="D167" s="224" t="s">
        <v>1138</v>
      </c>
      <c r="E167" s="226" t="s">
        <v>6134</v>
      </c>
      <c r="F167" s="227" t="s">
        <v>6135</v>
      </c>
      <c r="G167" s="228" t="s">
        <v>319</v>
      </c>
      <c r="H167" s="229">
        <v>15.2</v>
      </c>
      <c r="I167" s="230"/>
      <c r="J167" s="229">
        <f t="shared" si="15"/>
        <v>0</v>
      </c>
      <c r="K167" s="231"/>
      <c r="L167" s="232"/>
      <c r="M167" s="233" t="s">
        <v>1</v>
      </c>
      <c r="N167" s="234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316</v>
      </c>
      <c r="AT167" s="183" t="s">
        <v>1138</v>
      </c>
      <c r="AU167" s="183" t="s">
        <v>88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278</v>
      </c>
      <c r="BM167" s="183" t="s">
        <v>1204</v>
      </c>
    </row>
    <row r="168" spans="1:65" s="2" customFormat="1" ht="21.75" customHeight="1" x14ac:dyDescent="0.15">
      <c r="A168" s="35"/>
      <c r="B168" s="141"/>
      <c r="C168" s="172" t="s">
        <v>458</v>
      </c>
      <c r="D168" s="172" t="s">
        <v>274</v>
      </c>
      <c r="E168" s="173" t="s">
        <v>6136</v>
      </c>
      <c r="F168" s="174" t="s">
        <v>6137</v>
      </c>
      <c r="G168" s="175" t="s">
        <v>302</v>
      </c>
      <c r="H168" s="176">
        <v>2</v>
      </c>
      <c r="I168" s="177"/>
      <c r="J168" s="176">
        <f t="shared" si="1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278</v>
      </c>
      <c r="BM168" s="183" t="s">
        <v>1216</v>
      </c>
    </row>
    <row r="169" spans="1:65" s="2" customFormat="1" ht="21.75" customHeight="1" x14ac:dyDescent="0.15">
      <c r="A169" s="35"/>
      <c r="B169" s="141"/>
      <c r="C169" s="224" t="s">
        <v>465</v>
      </c>
      <c r="D169" s="224" t="s">
        <v>1138</v>
      </c>
      <c r="E169" s="226" t="s">
        <v>6138</v>
      </c>
      <c r="F169" s="227" t="s">
        <v>6139</v>
      </c>
      <c r="G169" s="228" t="s">
        <v>302</v>
      </c>
      <c r="H169" s="229">
        <v>2</v>
      </c>
      <c r="I169" s="230"/>
      <c r="J169" s="229">
        <f t="shared" si="15"/>
        <v>0</v>
      </c>
      <c r="K169" s="231"/>
      <c r="L169" s="232"/>
      <c r="M169" s="233" t="s">
        <v>1</v>
      </c>
      <c r="N169" s="234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316</v>
      </c>
      <c r="AT169" s="183" t="s">
        <v>1138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278</v>
      </c>
      <c r="BM169" s="183" t="s">
        <v>1228</v>
      </c>
    </row>
    <row r="170" spans="1:65" s="2" customFormat="1" ht="21.75" customHeight="1" x14ac:dyDescent="0.15">
      <c r="A170" s="35"/>
      <c r="B170" s="141"/>
      <c r="C170" s="172" t="s">
        <v>473</v>
      </c>
      <c r="D170" s="172" t="s">
        <v>274</v>
      </c>
      <c r="E170" s="173" t="s">
        <v>6140</v>
      </c>
      <c r="F170" s="174" t="s">
        <v>6141</v>
      </c>
      <c r="G170" s="175" t="s">
        <v>302</v>
      </c>
      <c r="H170" s="176">
        <v>1</v>
      </c>
      <c r="I170" s="177"/>
      <c r="J170" s="176">
        <f t="shared" si="1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278</v>
      </c>
      <c r="BM170" s="183" t="s">
        <v>1238</v>
      </c>
    </row>
    <row r="171" spans="1:65" s="2" customFormat="1" ht="16.5" customHeight="1" x14ac:dyDescent="0.15">
      <c r="A171" s="35"/>
      <c r="B171" s="141"/>
      <c r="C171" s="224" t="s">
        <v>478</v>
      </c>
      <c r="D171" s="224" t="s">
        <v>1138</v>
      </c>
      <c r="E171" s="226" t="s">
        <v>6142</v>
      </c>
      <c r="F171" s="227" t="s">
        <v>6143</v>
      </c>
      <c r="G171" s="228" t="s">
        <v>302</v>
      </c>
      <c r="H171" s="229">
        <v>1</v>
      </c>
      <c r="I171" s="230"/>
      <c r="J171" s="229">
        <f t="shared" si="15"/>
        <v>0</v>
      </c>
      <c r="K171" s="231"/>
      <c r="L171" s="232"/>
      <c r="M171" s="233" t="s">
        <v>1</v>
      </c>
      <c r="N171" s="234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316</v>
      </c>
      <c r="AT171" s="183" t="s">
        <v>1138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278</v>
      </c>
      <c r="BM171" s="183" t="s">
        <v>1247</v>
      </c>
    </row>
    <row r="172" spans="1:65" s="2" customFormat="1" ht="21.75" customHeight="1" x14ac:dyDescent="0.15">
      <c r="A172" s="35"/>
      <c r="B172" s="141"/>
      <c r="C172" s="172" t="s">
        <v>482</v>
      </c>
      <c r="D172" s="172" t="s">
        <v>274</v>
      </c>
      <c r="E172" s="173" t="s">
        <v>6144</v>
      </c>
      <c r="F172" s="174" t="s">
        <v>6145</v>
      </c>
      <c r="G172" s="175" t="s">
        <v>302</v>
      </c>
      <c r="H172" s="176">
        <v>1</v>
      </c>
      <c r="I172" s="177"/>
      <c r="J172" s="176">
        <f t="shared" si="1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278</v>
      </c>
      <c r="BM172" s="183" t="s">
        <v>1257</v>
      </c>
    </row>
    <row r="173" spans="1:65" s="2" customFormat="1" ht="21.75" customHeight="1" x14ac:dyDescent="0.15">
      <c r="A173" s="35"/>
      <c r="B173" s="141"/>
      <c r="C173" s="224" t="s">
        <v>488</v>
      </c>
      <c r="D173" s="224" t="s">
        <v>1138</v>
      </c>
      <c r="E173" s="226" t="s">
        <v>6146</v>
      </c>
      <c r="F173" s="227" t="s">
        <v>6147</v>
      </c>
      <c r="G173" s="228" t="s">
        <v>302</v>
      </c>
      <c r="H173" s="229">
        <v>1</v>
      </c>
      <c r="I173" s="230"/>
      <c r="J173" s="229">
        <f t="shared" si="15"/>
        <v>0</v>
      </c>
      <c r="K173" s="231"/>
      <c r="L173" s="232"/>
      <c r="M173" s="233" t="s">
        <v>1</v>
      </c>
      <c r="N173" s="234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316</v>
      </c>
      <c r="AT173" s="183" t="s">
        <v>1138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278</v>
      </c>
      <c r="BM173" s="183" t="s">
        <v>1276</v>
      </c>
    </row>
    <row r="174" spans="1:65" s="2" customFormat="1" ht="21.75" customHeight="1" x14ac:dyDescent="0.15">
      <c r="A174" s="35"/>
      <c r="B174" s="141"/>
      <c r="C174" s="172" t="s">
        <v>496</v>
      </c>
      <c r="D174" s="172" t="s">
        <v>274</v>
      </c>
      <c r="E174" s="173" t="s">
        <v>6148</v>
      </c>
      <c r="F174" s="174" t="s">
        <v>6149</v>
      </c>
      <c r="G174" s="175" t="s">
        <v>319</v>
      </c>
      <c r="H174" s="176">
        <v>15.2</v>
      </c>
      <c r="I174" s="177"/>
      <c r="J174" s="176">
        <f t="shared" si="1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278</v>
      </c>
      <c r="BM174" s="183" t="s">
        <v>1285</v>
      </c>
    </row>
    <row r="175" spans="1:65" s="2" customFormat="1" ht="21.75" customHeight="1" x14ac:dyDescent="0.15">
      <c r="A175" s="35"/>
      <c r="B175" s="141"/>
      <c r="C175" s="172" t="s">
        <v>500</v>
      </c>
      <c r="D175" s="172" t="s">
        <v>274</v>
      </c>
      <c r="E175" s="173" t="s">
        <v>6150</v>
      </c>
      <c r="F175" s="174" t="s">
        <v>6151</v>
      </c>
      <c r="G175" s="175" t="s">
        <v>302</v>
      </c>
      <c r="H175" s="176">
        <v>2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1296</v>
      </c>
    </row>
    <row r="176" spans="1:65" s="2" customFormat="1" ht="21.75" customHeight="1" x14ac:dyDescent="0.15">
      <c r="A176" s="35"/>
      <c r="B176" s="141"/>
      <c r="C176" s="172" t="s">
        <v>507</v>
      </c>
      <c r="D176" s="216" t="s">
        <v>274</v>
      </c>
      <c r="E176" s="173" t="s">
        <v>6152</v>
      </c>
      <c r="F176" s="174" t="s">
        <v>6153</v>
      </c>
      <c r="G176" s="175" t="s">
        <v>302</v>
      </c>
      <c r="H176" s="176">
        <v>1</v>
      </c>
      <c r="I176" s="177"/>
      <c r="J176" s="176">
        <f t="shared" si="15"/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1302</v>
      </c>
    </row>
    <row r="177" spans="1:65" s="2" customFormat="1" ht="21.75" customHeight="1" x14ac:dyDescent="0.15">
      <c r="A177" s="35"/>
      <c r="B177" s="141"/>
      <c r="C177" s="224" t="s">
        <v>514</v>
      </c>
      <c r="D177" s="224" t="s">
        <v>1138</v>
      </c>
      <c r="E177" s="226" t="s">
        <v>6154</v>
      </c>
      <c r="F177" s="227" t="s">
        <v>6155</v>
      </c>
      <c r="G177" s="228" t="s">
        <v>302</v>
      </c>
      <c r="H177" s="229">
        <v>1</v>
      </c>
      <c r="I177" s="230"/>
      <c r="J177" s="229">
        <f t="shared" si="15"/>
        <v>0</v>
      </c>
      <c r="K177" s="231"/>
      <c r="L177" s="232"/>
      <c r="M177" s="233" t="s">
        <v>1</v>
      </c>
      <c r="N177" s="234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316</v>
      </c>
      <c r="AT177" s="183" t="s">
        <v>1138</v>
      </c>
      <c r="AU177" s="183" t="s">
        <v>88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1312</v>
      </c>
    </row>
    <row r="178" spans="1:65" s="2" customFormat="1" ht="16.5" customHeight="1" x14ac:dyDescent="0.15">
      <c r="A178" s="35"/>
      <c r="B178" s="141"/>
      <c r="C178" s="172" t="s">
        <v>519</v>
      </c>
      <c r="D178" s="238" t="s">
        <v>274</v>
      </c>
      <c r="E178" s="173" t="s">
        <v>6156</v>
      </c>
      <c r="F178" s="174" t="s">
        <v>6157</v>
      </c>
      <c r="G178" s="175" t="s">
        <v>302</v>
      </c>
      <c r="H178" s="176">
        <v>1</v>
      </c>
      <c r="I178" s="177"/>
      <c r="J178" s="176">
        <f t="shared" si="1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88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6158</v>
      </c>
    </row>
    <row r="179" spans="1:65" s="2" customFormat="1" ht="16.5" customHeight="1" x14ac:dyDescent="0.15">
      <c r="A179" s="35"/>
      <c r="B179" s="141"/>
      <c r="C179" s="224" t="s">
        <v>528</v>
      </c>
      <c r="D179" s="224" t="s">
        <v>1138</v>
      </c>
      <c r="E179" s="226" t="s">
        <v>6159</v>
      </c>
      <c r="F179" s="227" t="s">
        <v>6160</v>
      </c>
      <c r="G179" s="228" t="s">
        <v>302</v>
      </c>
      <c r="H179" s="229">
        <v>1</v>
      </c>
      <c r="I179" s="230"/>
      <c r="J179" s="229">
        <f t="shared" si="15"/>
        <v>0</v>
      </c>
      <c r="K179" s="231"/>
      <c r="L179" s="232"/>
      <c r="M179" s="233" t="s">
        <v>1</v>
      </c>
      <c r="N179" s="234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316</v>
      </c>
      <c r="AT179" s="183" t="s">
        <v>1138</v>
      </c>
      <c r="AU179" s="183" t="s">
        <v>88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1321</v>
      </c>
    </row>
    <row r="180" spans="1:65" s="2" customFormat="1" ht="21.75" customHeight="1" x14ac:dyDescent="0.15">
      <c r="A180" s="35"/>
      <c r="B180" s="141"/>
      <c r="C180" s="172" t="s">
        <v>535</v>
      </c>
      <c r="D180" s="216" t="s">
        <v>274</v>
      </c>
      <c r="E180" s="173" t="s">
        <v>6161</v>
      </c>
      <c r="F180" s="174" t="s">
        <v>6162</v>
      </c>
      <c r="G180" s="175" t="s">
        <v>302</v>
      </c>
      <c r="H180" s="176">
        <v>1</v>
      </c>
      <c r="I180" s="177"/>
      <c r="J180" s="176">
        <f t="shared" si="15"/>
        <v>0</v>
      </c>
      <c r="K180" s="178"/>
      <c r="L180" s="36"/>
      <c r="M180" s="179" t="s">
        <v>1</v>
      </c>
      <c r="N180" s="180" t="s">
        <v>41</v>
      </c>
      <c r="O180" s="61"/>
      <c r="P180" s="181">
        <f t="shared" si="16"/>
        <v>0</v>
      </c>
      <c r="Q180" s="181">
        <v>0</v>
      </c>
      <c r="R180" s="181">
        <f t="shared" si="17"/>
        <v>0</v>
      </c>
      <c r="S180" s="181">
        <v>0</v>
      </c>
      <c r="T180" s="182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278</v>
      </c>
      <c r="AT180" s="183" t="s">
        <v>274</v>
      </c>
      <c r="AU180" s="183" t="s">
        <v>88</v>
      </c>
      <c r="AY180" s="18" t="s">
        <v>271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278</v>
      </c>
      <c r="BM180" s="183" t="s">
        <v>1338</v>
      </c>
    </row>
    <row r="181" spans="1:65" s="2" customFormat="1" ht="16.5" customHeight="1" x14ac:dyDescent="0.15">
      <c r="A181" s="35"/>
      <c r="B181" s="141"/>
      <c r="C181" s="224" t="s">
        <v>542</v>
      </c>
      <c r="D181" s="224" t="s">
        <v>1138</v>
      </c>
      <c r="E181" s="226" t="s">
        <v>6163</v>
      </c>
      <c r="F181" s="227" t="s">
        <v>6164</v>
      </c>
      <c r="G181" s="228" t="s">
        <v>302</v>
      </c>
      <c r="H181" s="229">
        <v>2</v>
      </c>
      <c r="I181" s="230"/>
      <c r="J181" s="229">
        <f t="shared" si="15"/>
        <v>0</v>
      </c>
      <c r="K181" s="231"/>
      <c r="L181" s="232"/>
      <c r="M181" s="233" t="s">
        <v>1</v>
      </c>
      <c r="N181" s="234" t="s">
        <v>41</v>
      </c>
      <c r="O181" s="61"/>
      <c r="P181" s="181">
        <f t="shared" si="16"/>
        <v>0</v>
      </c>
      <c r="Q181" s="181">
        <v>0</v>
      </c>
      <c r="R181" s="181">
        <f t="shared" si="17"/>
        <v>0</v>
      </c>
      <c r="S181" s="181">
        <v>0</v>
      </c>
      <c r="T181" s="182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316</v>
      </c>
      <c r="AT181" s="183" t="s">
        <v>1138</v>
      </c>
      <c r="AU181" s="183" t="s">
        <v>88</v>
      </c>
      <c r="AY181" s="18" t="s">
        <v>271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278</v>
      </c>
      <c r="BM181" s="183" t="s">
        <v>1362</v>
      </c>
    </row>
    <row r="182" spans="1:65" s="2" customFormat="1" ht="21.75" customHeight="1" x14ac:dyDescent="0.15">
      <c r="A182" s="35"/>
      <c r="B182" s="141"/>
      <c r="C182" s="172" t="s">
        <v>550</v>
      </c>
      <c r="D182" s="238" t="s">
        <v>274</v>
      </c>
      <c r="E182" s="173" t="s">
        <v>6165</v>
      </c>
      <c r="F182" s="174" t="s">
        <v>6166</v>
      </c>
      <c r="G182" s="175" t="s">
        <v>302</v>
      </c>
      <c r="H182" s="176">
        <v>2</v>
      </c>
      <c r="I182" s="177"/>
      <c r="J182" s="176">
        <f t="shared" si="15"/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si="16"/>
        <v>0</v>
      </c>
      <c r="Q182" s="181">
        <v>0</v>
      </c>
      <c r="R182" s="181">
        <f t="shared" si="17"/>
        <v>0</v>
      </c>
      <c r="S182" s="181">
        <v>0</v>
      </c>
      <c r="T182" s="182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88</v>
      </c>
      <c r="AY182" s="18" t="s">
        <v>271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278</v>
      </c>
      <c r="BM182" s="183" t="s">
        <v>6167</v>
      </c>
    </row>
    <row r="183" spans="1:65" s="2" customFormat="1" ht="16.5" customHeight="1" x14ac:dyDescent="0.15">
      <c r="A183" s="35"/>
      <c r="B183" s="141"/>
      <c r="C183" s="224" t="s">
        <v>555</v>
      </c>
      <c r="D183" s="239" t="s">
        <v>1138</v>
      </c>
      <c r="E183" s="226" t="s">
        <v>6168</v>
      </c>
      <c r="F183" s="227" t="s">
        <v>6169</v>
      </c>
      <c r="G183" s="228" t="s">
        <v>302</v>
      </c>
      <c r="H183" s="229">
        <v>2</v>
      </c>
      <c r="I183" s="230"/>
      <c r="J183" s="229">
        <f t="shared" si="15"/>
        <v>0</v>
      </c>
      <c r="K183" s="231"/>
      <c r="L183" s="232"/>
      <c r="M183" s="233" t="s">
        <v>1</v>
      </c>
      <c r="N183" s="234" t="s">
        <v>41</v>
      </c>
      <c r="O183" s="61"/>
      <c r="P183" s="181">
        <f t="shared" si="16"/>
        <v>0</v>
      </c>
      <c r="Q183" s="181">
        <v>0</v>
      </c>
      <c r="R183" s="181">
        <f t="shared" si="17"/>
        <v>0</v>
      </c>
      <c r="S183" s="181">
        <v>0</v>
      </c>
      <c r="T183" s="182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316</v>
      </c>
      <c r="AT183" s="183" t="s">
        <v>1138</v>
      </c>
      <c r="AU183" s="183" t="s">
        <v>88</v>
      </c>
      <c r="AY183" s="18" t="s">
        <v>271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278</v>
      </c>
      <c r="BM183" s="183" t="s">
        <v>6170</v>
      </c>
    </row>
    <row r="184" spans="1:65" s="2" customFormat="1" ht="21.75" customHeight="1" x14ac:dyDescent="0.15">
      <c r="A184" s="35"/>
      <c r="B184" s="141"/>
      <c r="C184" s="224" t="s">
        <v>684</v>
      </c>
      <c r="D184" s="224" t="s">
        <v>1138</v>
      </c>
      <c r="E184" s="226" t="s">
        <v>6171</v>
      </c>
      <c r="F184" s="227" t="s">
        <v>6172</v>
      </c>
      <c r="G184" s="228" t="s">
        <v>302</v>
      </c>
      <c r="H184" s="229">
        <v>2</v>
      </c>
      <c r="I184" s="230"/>
      <c r="J184" s="229">
        <f t="shared" si="15"/>
        <v>0</v>
      </c>
      <c r="K184" s="231"/>
      <c r="L184" s="232"/>
      <c r="M184" s="233" t="s">
        <v>1</v>
      </c>
      <c r="N184" s="234" t="s">
        <v>41</v>
      </c>
      <c r="O184" s="61"/>
      <c r="P184" s="181">
        <f t="shared" si="16"/>
        <v>0</v>
      </c>
      <c r="Q184" s="181">
        <v>0</v>
      </c>
      <c r="R184" s="181">
        <f t="shared" si="17"/>
        <v>0</v>
      </c>
      <c r="S184" s="181">
        <v>0</v>
      </c>
      <c r="T184" s="182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316</v>
      </c>
      <c r="AT184" s="183" t="s">
        <v>1138</v>
      </c>
      <c r="AU184" s="183" t="s">
        <v>88</v>
      </c>
      <c r="AY184" s="18" t="s">
        <v>271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278</v>
      </c>
      <c r="BM184" s="183" t="s">
        <v>1372</v>
      </c>
    </row>
    <row r="185" spans="1:65" s="2" customFormat="1" ht="21.75" customHeight="1" x14ac:dyDescent="0.15">
      <c r="A185" s="35"/>
      <c r="B185" s="141"/>
      <c r="C185" s="172" t="s">
        <v>1128</v>
      </c>
      <c r="D185" s="172" t="s">
        <v>274</v>
      </c>
      <c r="E185" s="173" t="s">
        <v>6173</v>
      </c>
      <c r="F185" s="174" t="s">
        <v>6174</v>
      </c>
      <c r="G185" s="175" t="s">
        <v>319</v>
      </c>
      <c r="H185" s="176">
        <v>18</v>
      </c>
      <c r="I185" s="177"/>
      <c r="J185" s="176">
        <f t="shared" si="15"/>
        <v>0</v>
      </c>
      <c r="K185" s="178"/>
      <c r="L185" s="36"/>
      <c r="M185" s="179" t="s">
        <v>1</v>
      </c>
      <c r="N185" s="180" t="s">
        <v>41</v>
      </c>
      <c r="O185" s="61"/>
      <c r="P185" s="181">
        <f t="shared" si="16"/>
        <v>0</v>
      </c>
      <c r="Q185" s="181">
        <v>0</v>
      </c>
      <c r="R185" s="181">
        <f t="shared" si="17"/>
        <v>0</v>
      </c>
      <c r="S185" s="181">
        <v>0</v>
      </c>
      <c r="T185" s="182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88</v>
      </c>
      <c r="AY185" s="18" t="s">
        <v>271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88</v>
      </c>
      <c r="BK185" s="105">
        <f t="shared" si="24"/>
        <v>0</v>
      </c>
      <c r="BL185" s="18" t="s">
        <v>278</v>
      </c>
      <c r="BM185" s="183" t="s">
        <v>1381</v>
      </c>
    </row>
    <row r="186" spans="1:65" s="2" customFormat="1" ht="16.5" customHeight="1" x14ac:dyDescent="0.15">
      <c r="A186" s="35"/>
      <c r="B186" s="141"/>
      <c r="C186" s="224" t="s">
        <v>1137</v>
      </c>
      <c r="D186" s="224" t="s">
        <v>1138</v>
      </c>
      <c r="E186" s="226" t="s">
        <v>6175</v>
      </c>
      <c r="F186" s="227" t="s">
        <v>6176</v>
      </c>
      <c r="G186" s="228" t="s">
        <v>302</v>
      </c>
      <c r="H186" s="229">
        <v>2</v>
      </c>
      <c r="I186" s="230"/>
      <c r="J186" s="229">
        <f t="shared" si="15"/>
        <v>0</v>
      </c>
      <c r="K186" s="231"/>
      <c r="L186" s="232"/>
      <c r="M186" s="233" t="s">
        <v>1</v>
      </c>
      <c r="N186" s="234" t="s">
        <v>41</v>
      </c>
      <c r="O186" s="61"/>
      <c r="P186" s="181">
        <f t="shared" si="16"/>
        <v>0</v>
      </c>
      <c r="Q186" s="181">
        <v>0</v>
      </c>
      <c r="R186" s="181">
        <f t="shared" si="17"/>
        <v>0</v>
      </c>
      <c r="S186" s="181">
        <v>0</v>
      </c>
      <c r="T186" s="182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316</v>
      </c>
      <c r="AT186" s="183" t="s">
        <v>1138</v>
      </c>
      <c r="AU186" s="183" t="s">
        <v>88</v>
      </c>
      <c r="AY186" s="18" t="s">
        <v>271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88</v>
      </c>
      <c r="BK186" s="105">
        <f t="shared" si="24"/>
        <v>0</v>
      </c>
      <c r="BL186" s="18" t="s">
        <v>278</v>
      </c>
      <c r="BM186" s="183" t="s">
        <v>1392</v>
      </c>
    </row>
    <row r="187" spans="1:65" s="12" customFormat="1" ht="22.9" customHeight="1" x14ac:dyDescent="0.15">
      <c r="B187" s="159"/>
      <c r="D187" s="160" t="s">
        <v>74</v>
      </c>
      <c r="E187" s="170" t="s">
        <v>272</v>
      </c>
      <c r="F187" s="170" t="s">
        <v>6177</v>
      </c>
      <c r="I187" s="162"/>
      <c r="J187" s="171">
        <f>BK187</f>
        <v>0</v>
      </c>
      <c r="L187" s="159"/>
      <c r="M187" s="164"/>
      <c r="N187" s="165"/>
      <c r="O187" s="165"/>
      <c r="P187" s="166">
        <f>SUM(P188:P194)</f>
        <v>0</v>
      </c>
      <c r="Q187" s="165"/>
      <c r="R187" s="166">
        <f>SUM(R188:R194)</f>
        <v>0</v>
      </c>
      <c r="S187" s="165"/>
      <c r="T187" s="167">
        <f>SUM(T188:T194)</f>
        <v>0</v>
      </c>
      <c r="AR187" s="160" t="s">
        <v>82</v>
      </c>
      <c r="AT187" s="168" t="s">
        <v>74</v>
      </c>
      <c r="AU187" s="168" t="s">
        <v>82</v>
      </c>
      <c r="AY187" s="160" t="s">
        <v>271</v>
      </c>
      <c r="BK187" s="169">
        <f>SUM(BK188:BK194)</f>
        <v>0</v>
      </c>
    </row>
    <row r="188" spans="1:65" s="2" customFormat="1" ht="21.75" customHeight="1" x14ac:dyDescent="0.15">
      <c r="A188" s="35"/>
      <c r="B188" s="141"/>
      <c r="C188" s="172" t="s">
        <v>1144</v>
      </c>
      <c r="D188" s="172" t="s">
        <v>274</v>
      </c>
      <c r="E188" s="173" t="s">
        <v>6178</v>
      </c>
      <c r="F188" s="174" t="s">
        <v>6179</v>
      </c>
      <c r="G188" s="175" t="s">
        <v>412</v>
      </c>
      <c r="H188" s="176">
        <v>19.45</v>
      </c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0</v>
      </c>
      <c r="R188" s="181">
        <f>Q188*H188</f>
        <v>0</v>
      </c>
      <c r="S188" s="181">
        <v>0</v>
      </c>
      <c r="T188" s="18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278</v>
      </c>
      <c r="BM188" s="183" t="s">
        <v>1401</v>
      </c>
    </row>
    <row r="189" spans="1:65" s="2" customFormat="1" ht="21.75" customHeight="1" x14ac:dyDescent="0.15">
      <c r="A189" s="35"/>
      <c r="B189" s="141"/>
      <c r="C189" s="172" t="s">
        <v>1154</v>
      </c>
      <c r="D189" s="216" t="s">
        <v>274</v>
      </c>
      <c r="E189" s="173" t="s">
        <v>5942</v>
      </c>
      <c r="F189" s="174" t="s">
        <v>5943</v>
      </c>
      <c r="G189" s="175" t="s">
        <v>412</v>
      </c>
      <c r="H189" s="176">
        <v>1.95</v>
      </c>
      <c r="I189" s="177"/>
      <c r="J189" s="176">
        <f>ROUND(I189*H189,2)</f>
        <v>0</v>
      </c>
      <c r="K189" s="178"/>
      <c r="L189" s="36"/>
      <c r="M189" s="179" t="s">
        <v>1</v>
      </c>
      <c r="N189" s="180" t="s">
        <v>41</v>
      </c>
      <c r="O189" s="61"/>
      <c r="P189" s="181">
        <f>O189*H189</f>
        <v>0</v>
      </c>
      <c r="Q189" s="181">
        <v>0</v>
      </c>
      <c r="R189" s="181">
        <f>Q189*H189</f>
        <v>0</v>
      </c>
      <c r="S189" s="181">
        <v>0</v>
      </c>
      <c r="T189" s="18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88</v>
      </c>
      <c r="AY189" s="18" t="s">
        <v>271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278</v>
      </c>
      <c r="BM189" s="183" t="s">
        <v>1411</v>
      </c>
    </row>
    <row r="190" spans="1:65" s="13" customFormat="1" x14ac:dyDescent="0.1">
      <c r="B190" s="184"/>
      <c r="D190" s="185" t="s">
        <v>280</v>
      </c>
      <c r="F190" s="187" t="s">
        <v>6180</v>
      </c>
      <c r="H190" s="188">
        <v>1.95</v>
      </c>
      <c r="I190" s="189"/>
      <c r="L190" s="184"/>
      <c r="M190" s="190"/>
      <c r="N190" s="191"/>
      <c r="O190" s="191"/>
      <c r="P190" s="191"/>
      <c r="Q190" s="191"/>
      <c r="R190" s="191"/>
      <c r="S190" s="191"/>
      <c r="T190" s="192"/>
      <c r="AT190" s="186" t="s">
        <v>280</v>
      </c>
      <c r="AU190" s="186" t="s">
        <v>88</v>
      </c>
      <c r="AV190" s="13" t="s">
        <v>88</v>
      </c>
      <c r="AW190" s="13" t="s">
        <v>3</v>
      </c>
      <c r="AX190" s="13" t="s">
        <v>82</v>
      </c>
      <c r="AY190" s="186" t="s">
        <v>271</v>
      </c>
    </row>
    <row r="191" spans="1:65" s="2" customFormat="1" ht="21.75" customHeight="1" x14ac:dyDescent="0.15">
      <c r="A191" s="35"/>
      <c r="B191" s="141"/>
      <c r="C191" s="172" t="s">
        <v>1158</v>
      </c>
      <c r="D191" s="216" t="s">
        <v>274</v>
      </c>
      <c r="E191" s="173" t="s">
        <v>5944</v>
      </c>
      <c r="F191" s="174" t="s">
        <v>6181</v>
      </c>
      <c r="G191" s="175" t="s">
        <v>412</v>
      </c>
      <c r="H191" s="176">
        <v>25.22</v>
      </c>
      <c r="I191" s="177"/>
      <c r="J191" s="176">
        <f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>O191*H191</f>
        <v>0</v>
      </c>
      <c r="Q191" s="181">
        <v>0</v>
      </c>
      <c r="R191" s="181">
        <f>Q191*H191</f>
        <v>0</v>
      </c>
      <c r="S191" s="181">
        <v>0</v>
      </c>
      <c r="T191" s="18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278</v>
      </c>
      <c r="BM191" s="183" t="s">
        <v>1417</v>
      </c>
    </row>
    <row r="192" spans="1:65" s="13" customFormat="1" x14ac:dyDescent="0.1">
      <c r="B192" s="184"/>
      <c r="D192" s="185" t="s">
        <v>280</v>
      </c>
      <c r="F192" s="187" t="s">
        <v>6182</v>
      </c>
      <c r="H192" s="188">
        <v>25.22</v>
      </c>
      <c r="I192" s="189"/>
      <c r="L192" s="184"/>
      <c r="M192" s="190"/>
      <c r="N192" s="191"/>
      <c r="O192" s="191"/>
      <c r="P192" s="191"/>
      <c r="Q192" s="191"/>
      <c r="R192" s="191"/>
      <c r="S192" s="191"/>
      <c r="T192" s="192"/>
      <c r="AT192" s="186" t="s">
        <v>280</v>
      </c>
      <c r="AU192" s="186" t="s">
        <v>88</v>
      </c>
      <c r="AV192" s="13" t="s">
        <v>88</v>
      </c>
      <c r="AW192" s="13" t="s">
        <v>3</v>
      </c>
      <c r="AX192" s="13" t="s">
        <v>82</v>
      </c>
      <c r="AY192" s="186" t="s">
        <v>271</v>
      </c>
    </row>
    <row r="193" spans="1:65" s="2" customFormat="1" ht="16.5" customHeight="1" x14ac:dyDescent="0.15">
      <c r="A193" s="35"/>
      <c r="B193" s="141"/>
      <c r="C193" s="172" t="s">
        <v>1162</v>
      </c>
      <c r="D193" s="216" t="s">
        <v>274</v>
      </c>
      <c r="E193" s="173" t="s">
        <v>6183</v>
      </c>
      <c r="F193" s="174" t="s">
        <v>6184</v>
      </c>
      <c r="G193" s="175" t="s">
        <v>412</v>
      </c>
      <c r="H193" s="176">
        <v>1.95</v>
      </c>
      <c r="I193" s="177"/>
      <c r="J193" s="176">
        <f>ROUND(I193*H193,2)</f>
        <v>0</v>
      </c>
      <c r="K193" s="178"/>
      <c r="L193" s="36"/>
      <c r="M193" s="179" t="s">
        <v>1</v>
      </c>
      <c r="N193" s="180" t="s">
        <v>41</v>
      </c>
      <c r="O193" s="61"/>
      <c r="P193" s="181">
        <f>O193*H193</f>
        <v>0</v>
      </c>
      <c r="Q193" s="181">
        <v>0</v>
      </c>
      <c r="R193" s="181">
        <f>Q193*H193</f>
        <v>0</v>
      </c>
      <c r="S193" s="181">
        <v>0</v>
      </c>
      <c r="T193" s="18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278</v>
      </c>
      <c r="AT193" s="183" t="s">
        <v>274</v>
      </c>
      <c r="AU193" s="183" t="s">
        <v>88</v>
      </c>
      <c r="AY193" s="18" t="s">
        <v>271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88</v>
      </c>
      <c r="BK193" s="105">
        <f>ROUND(I193*H193,2)</f>
        <v>0</v>
      </c>
      <c r="BL193" s="18" t="s">
        <v>278</v>
      </c>
      <c r="BM193" s="183" t="s">
        <v>1433</v>
      </c>
    </row>
    <row r="194" spans="1:65" s="13" customFormat="1" x14ac:dyDescent="0.1">
      <c r="B194" s="184"/>
      <c r="D194" s="185" t="s">
        <v>280</v>
      </c>
      <c r="F194" s="187" t="s">
        <v>6180</v>
      </c>
      <c r="H194" s="188">
        <v>1.95</v>
      </c>
      <c r="I194" s="189"/>
      <c r="L194" s="184"/>
      <c r="M194" s="190"/>
      <c r="N194" s="191"/>
      <c r="O194" s="191"/>
      <c r="P194" s="191"/>
      <c r="Q194" s="191"/>
      <c r="R194" s="191"/>
      <c r="S194" s="191"/>
      <c r="T194" s="192"/>
      <c r="AT194" s="186" t="s">
        <v>280</v>
      </c>
      <c r="AU194" s="186" t="s">
        <v>88</v>
      </c>
      <c r="AV194" s="13" t="s">
        <v>88</v>
      </c>
      <c r="AW194" s="13" t="s">
        <v>3</v>
      </c>
      <c r="AX194" s="13" t="s">
        <v>82</v>
      </c>
      <c r="AY194" s="186" t="s">
        <v>271</v>
      </c>
    </row>
    <row r="195" spans="1:65" s="12" customFormat="1" ht="22.9" customHeight="1" x14ac:dyDescent="0.15">
      <c r="B195" s="159"/>
      <c r="D195" s="160" t="s">
        <v>74</v>
      </c>
      <c r="E195" s="170" t="s">
        <v>463</v>
      </c>
      <c r="F195" s="170" t="s">
        <v>6185</v>
      </c>
      <c r="I195" s="162"/>
      <c r="J195" s="171">
        <f>BK195</f>
        <v>0</v>
      </c>
      <c r="L195" s="159"/>
      <c r="M195" s="164"/>
      <c r="N195" s="165"/>
      <c r="O195" s="165"/>
      <c r="P195" s="166">
        <f>SUM(P196:P197)</f>
        <v>0</v>
      </c>
      <c r="Q195" s="165"/>
      <c r="R195" s="166">
        <f>SUM(R196:R197)</f>
        <v>0</v>
      </c>
      <c r="S195" s="165"/>
      <c r="T195" s="167">
        <f>SUM(T196:T197)</f>
        <v>0</v>
      </c>
      <c r="AR195" s="160" t="s">
        <v>82</v>
      </c>
      <c r="AT195" s="168" t="s">
        <v>74</v>
      </c>
      <c r="AU195" s="168" t="s">
        <v>82</v>
      </c>
      <c r="AY195" s="160" t="s">
        <v>271</v>
      </c>
      <c r="BK195" s="169">
        <f>SUM(BK196:BK197)</f>
        <v>0</v>
      </c>
    </row>
    <row r="196" spans="1:65" s="2" customFormat="1" ht="33" customHeight="1" x14ac:dyDescent="0.15">
      <c r="A196" s="35"/>
      <c r="B196" s="141"/>
      <c r="C196" s="172" t="s">
        <v>1172</v>
      </c>
      <c r="D196" s="172" t="s">
        <v>274</v>
      </c>
      <c r="E196" s="173" t="s">
        <v>6186</v>
      </c>
      <c r="F196" s="174" t="s">
        <v>6187</v>
      </c>
      <c r="G196" s="175" t="s">
        <v>412</v>
      </c>
      <c r="H196" s="176">
        <v>14.55</v>
      </c>
      <c r="I196" s="177"/>
      <c r="J196" s="176">
        <f>ROUND(I196*H196,2)</f>
        <v>0</v>
      </c>
      <c r="K196" s="178"/>
      <c r="L196" s="36"/>
      <c r="M196" s="179" t="s">
        <v>1</v>
      </c>
      <c r="N196" s="180" t="s">
        <v>41</v>
      </c>
      <c r="O196" s="61"/>
      <c r="P196" s="181">
        <f>O196*H196</f>
        <v>0</v>
      </c>
      <c r="Q196" s="181">
        <v>0</v>
      </c>
      <c r="R196" s="181">
        <f>Q196*H196</f>
        <v>0</v>
      </c>
      <c r="S196" s="181">
        <v>0</v>
      </c>
      <c r="T196" s="18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278</v>
      </c>
      <c r="AT196" s="183" t="s">
        <v>274</v>
      </c>
      <c r="AU196" s="183" t="s">
        <v>88</v>
      </c>
      <c r="AY196" s="18" t="s">
        <v>271</v>
      </c>
      <c r="BE196" s="105">
        <f>IF(N196="základná",J196,0)</f>
        <v>0</v>
      </c>
      <c r="BF196" s="105">
        <f>IF(N196="znížená",J196,0)</f>
        <v>0</v>
      </c>
      <c r="BG196" s="105">
        <f>IF(N196="zákl. prenesená",J196,0)</f>
        <v>0</v>
      </c>
      <c r="BH196" s="105">
        <f>IF(N196="zníž. prenesená",J196,0)</f>
        <v>0</v>
      </c>
      <c r="BI196" s="105">
        <f>IF(N196="nulová",J196,0)</f>
        <v>0</v>
      </c>
      <c r="BJ196" s="18" t="s">
        <v>88</v>
      </c>
      <c r="BK196" s="105">
        <f>ROUND(I196*H196,2)</f>
        <v>0</v>
      </c>
      <c r="BL196" s="18" t="s">
        <v>278</v>
      </c>
      <c r="BM196" s="183" t="s">
        <v>1442</v>
      </c>
    </row>
    <row r="197" spans="1:65" s="2" customFormat="1" ht="33" customHeight="1" x14ac:dyDescent="0.15">
      <c r="A197" s="35"/>
      <c r="B197" s="141"/>
      <c r="C197" s="172" t="s">
        <v>1178</v>
      </c>
      <c r="D197" s="172" t="s">
        <v>274</v>
      </c>
      <c r="E197" s="173" t="s">
        <v>6188</v>
      </c>
      <c r="F197" s="174" t="s">
        <v>6189</v>
      </c>
      <c r="G197" s="175" t="s">
        <v>412</v>
      </c>
      <c r="H197" s="176">
        <v>2.4300000000000002</v>
      </c>
      <c r="I197" s="177"/>
      <c r="J197" s="176">
        <f>ROUND(I197*H197,2)</f>
        <v>0</v>
      </c>
      <c r="K197" s="178"/>
      <c r="L197" s="36"/>
      <c r="M197" s="179" t="s">
        <v>1</v>
      </c>
      <c r="N197" s="180" t="s">
        <v>41</v>
      </c>
      <c r="O197" s="61"/>
      <c r="P197" s="181">
        <f>O197*H197</f>
        <v>0</v>
      </c>
      <c r="Q197" s="181">
        <v>0</v>
      </c>
      <c r="R197" s="181">
        <f>Q197*H197</f>
        <v>0</v>
      </c>
      <c r="S197" s="181">
        <v>0</v>
      </c>
      <c r="T197" s="18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278</v>
      </c>
      <c r="AT197" s="183" t="s">
        <v>274</v>
      </c>
      <c r="AU197" s="183" t="s">
        <v>88</v>
      </c>
      <c r="AY197" s="18" t="s">
        <v>271</v>
      </c>
      <c r="BE197" s="105">
        <f>IF(N197="základná",J197,0)</f>
        <v>0</v>
      </c>
      <c r="BF197" s="105">
        <f>IF(N197="znížená",J197,0)</f>
        <v>0</v>
      </c>
      <c r="BG197" s="105">
        <f>IF(N197="zákl. prenesená",J197,0)</f>
        <v>0</v>
      </c>
      <c r="BH197" s="105">
        <f>IF(N197="zníž. prenesená",J197,0)</f>
        <v>0</v>
      </c>
      <c r="BI197" s="105">
        <f>IF(N197="nulová",J197,0)</f>
        <v>0</v>
      </c>
      <c r="BJ197" s="18" t="s">
        <v>88</v>
      </c>
      <c r="BK197" s="105">
        <f>ROUND(I197*H197,2)</f>
        <v>0</v>
      </c>
      <c r="BL197" s="18" t="s">
        <v>278</v>
      </c>
      <c r="BM197" s="183" t="s">
        <v>1449</v>
      </c>
    </row>
    <row r="198" spans="1:65" s="12" customFormat="1" ht="25.9" customHeight="1" x14ac:dyDescent="0.15">
      <c r="B198" s="159"/>
      <c r="D198" s="160" t="s">
        <v>74</v>
      </c>
      <c r="E198" s="161" t="s">
        <v>469</v>
      </c>
      <c r="F198" s="161" t="s">
        <v>6190</v>
      </c>
      <c r="I198" s="162"/>
      <c r="J198" s="163">
        <f>BK198</f>
        <v>0</v>
      </c>
      <c r="L198" s="159"/>
      <c r="M198" s="164"/>
      <c r="N198" s="165"/>
      <c r="O198" s="165"/>
      <c r="P198" s="166">
        <f>P199</f>
        <v>0</v>
      </c>
      <c r="Q198" s="165"/>
      <c r="R198" s="166">
        <f>R199</f>
        <v>0</v>
      </c>
      <c r="S198" s="165"/>
      <c r="T198" s="167">
        <f>T199</f>
        <v>0</v>
      </c>
      <c r="AR198" s="160" t="s">
        <v>88</v>
      </c>
      <c r="AT198" s="168" t="s">
        <v>74</v>
      </c>
      <c r="AU198" s="168" t="s">
        <v>75</v>
      </c>
      <c r="AY198" s="160" t="s">
        <v>271</v>
      </c>
      <c r="BK198" s="169">
        <f>BK199</f>
        <v>0</v>
      </c>
    </row>
    <row r="199" spans="1:65" s="12" customFormat="1" ht="22.9" customHeight="1" x14ac:dyDescent="0.15">
      <c r="B199" s="159"/>
      <c r="D199" s="160" t="s">
        <v>74</v>
      </c>
      <c r="E199" s="170" t="s">
        <v>3361</v>
      </c>
      <c r="F199" s="170" t="s">
        <v>6191</v>
      </c>
      <c r="I199" s="162"/>
      <c r="J199" s="171">
        <f>BK199</f>
        <v>0</v>
      </c>
      <c r="L199" s="159"/>
      <c r="M199" s="164"/>
      <c r="N199" s="165"/>
      <c r="O199" s="165"/>
      <c r="P199" s="166">
        <f>SUM(P200:P212)</f>
        <v>0</v>
      </c>
      <c r="Q199" s="165"/>
      <c r="R199" s="166">
        <f>SUM(R200:R212)</f>
        <v>0</v>
      </c>
      <c r="S199" s="165"/>
      <c r="T199" s="167">
        <f>SUM(T200:T212)</f>
        <v>0</v>
      </c>
      <c r="AR199" s="160" t="s">
        <v>88</v>
      </c>
      <c r="AT199" s="168" t="s">
        <v>74</v>
      </c>
      <c r="AU199" s="168" t="s">
        <v>82</v>
      </c>
      <c r="AY199" s="160" t="s">
        <v>271</v>
      </c>
      <c r="BK199" s="169">
        <f>SUM(BK200:BK212)</f>
        <v>0</v>
      </c>
    </row>
    <row r="200" spans="1:65" s="2" customFormat="1" ht="16.5" customHeight="1" x14ac:dyDescent="0.15">
      <c r="A200" s="35"/>
      <c r="B200" s="141"/>
      <c r="C200" s="172" t="s">
        <v>1189</v>
      </c>
      <c r="D200" s="172" t="s">
        <v>274</v>
      </c>
      <c r="E200" s="173" t="s">
        <v>6192</v>
      </c>
      <c r="F200" s="174" t="s">
        <v>6193</v>
      </c>
      <c r="G200" s="175" t="s">
        <v>302</v>
      </c>
      <c r="H200" s="176">
        <v>1</v>
      </c>
      <c r="I200" s="177"/>
      <c r="J200" s="176">
        <f t="shared" ref="J200:J212" si="25">ROUND(I200*H200,2)</f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ref="P200:P212" si="26">O200*H200</f>
        <v>0</v>
      </c>
      <c r="Q200" s="181">
        <v>0</v>
      </c>
      <c r="R200" s="181">
        <f t="shared" ref="R200:R212" si="27">Q200*H200</f>
        <v>0</v>
      </c>
      <c r="S200" s="181">
        <v>0</v>
      </c>
      <c r="T200" s="182">
        <f t="shared" ref="T200:T212" si="28"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367</v>
      </c>
      <c r="AT200" s="183" t="s">
        <v>274</v>
      </c>
      <c r="AU200" s="183" t="s">
        <v>88</v>
      </c>
      <c r="AY200" s="18" t="s">
        <v>271</v>
      </c>
      <c r="BE200" s="105">
        <f t="shared" ref="BE200:BE212" si="29">IF(N200="základná",J200,0)</f>
        <v>0</v>
      </c>
      <c r="BF200" s="105">
        <f t="shared" ref="BF200:BF212" si="30">IF(N200="znížená",J200,0)</f>
        <v>0</v>
      </c>
      <c r="BG200" s="105">
        <f t="shared" ref="BG200:BG212" si="31">IF(N200="zákl. prenesená",J200,0)</f>
        <v>0</v>
      </c>
      <c r="BH200" s="105">
        <f t="shared" ref="BH200:BH212" si="32">IF(N200="zníž. prenesená",J200,0)</f>
        <v>0</v>
      </c>
      <c r="BI200" s="105">
        <f t="shared" ref="BI200:BI212" si="33">IF(N200="nulová",J200,0)</f>
        <v>0</v>
      </c>
      <c r="BJ200" s="18" t="s">
        <v>88</v>
      </c>
      <c r="BK200" s="105">
        <f t="shared" ref="BK200:BK212" si="34">ROUND(I200*H200,2)</f>
        <v>0</v>
      </c>
      <c r="BL200" s="18" t="s">
        <v>367</v>
      </c>
      <c r="BM200" s="183" t="s">
        <v>1457</v>
      </c>
    </row>
    <row r="201" spans="1:65" s="2" customFormat="1" ht="33" customHeight="1" x14ac:dyDescent="0.15">
      <c r="A201" s="35"/>
      <c r="B201" s="141"/>
      <c r="C201" s="224" t="s">
        <v>1197</v>
      </c>
      <c r="D201" s="224" t="s">
        <v>1138</v>
      </c>
      <c r="E201" s="226" t="s">
        <v>6194</v>
      </c>
      <c r="F201" s="227" t="s">
        <v>6195</v>
      </c>
      <c r="G201" s="228" t="s">
        <v>302</v>
      </c>
      <c r="H201" s="229">
        <v>1</v>
      </c>
      <c r="I201" s="230"/>
      <c r="J201" s="229">
        <f t="shared" si="25"/>
        <v>0</v>
      </c>
      <c r="K201" s="231"/>
      <c r="L201" s="232"/>
      <c r="M201" s="233" t="s">
        <v>1</v>
      </c>
      <c r="N201" s="234" t="s">
        <v>41</v>
      </c>
      <c r="O201" s="61"/>
      <c r="P201" s="181">
        <f t="shared" si="26"/>
        <v>0</v>
      </c>
      <c r="Q201" s="181">
        <v>0</v>
      </c>
      <c r="R201" s="181">
        <f t="shared" si="27"/>
        <v>0</v>
      </c>
      <c r="S201" s="181">
        <v>0</v>
      </c>
      <c r="T201" s="182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478</v>
      </c>
      <c r="AT201" s="183" t="s">
        <v>1138</v>
      </c>
      <c r="AU201" s="183" t="s">
        <v>88</v>
      </c>
      <c r="AY201" s="18" t="s">
        <v>271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367</v>
      </c>
      <c r="BM201" s="183" t="s">
        <v>1469</v>
      </c>
    </row>
    <row r="202" spans="1:65" s="2" customFormat="1" ht="21.75" customHeight="1" x14ac:dyDescent="0.15">
      <c r="A202" s="35"/>
      <c r="B202" s="141"/>
      <c r="C202" s="172" t="s">
        <v>1204</v>
      </c>
      <c r="D202" s="172" t="s">
        <v>274</v>
      </c>
      <c r="E202" s="173" t="s">
        <v>6196</v>
      </c>
      <c r="F202" s="174" t="s">
        <v>6197</v>
      </c>
      <c r="G202" s="175" t="s">
        <v>302</v>
      </c>
      <c r="H202" s="176">
        <v>2</v>
      </c>
      <c r="I202" s="177"/>
      <c r="J202" s="176">
        <f t="shared" si="2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26"/>
        <v>0</v>
      </c>
      <c r="Q202" s="181">
        <v>0</v>
      </c>
      <c r="R202" s="181">
        <f t="shared" si="27"/>
        <v>0</v>
      </c>
      <c r="S202" s="181">
        <v>0</v>
      </c>
      <c r="T202" s="182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367</v>
      </c>
      <c r="AT202" s="183" t="s">
        <v>274</v>
      </c>
      <c r="AU202" s="183" t="s">
        <v>88</v>
      </c>
      <c r="AY202" s="18" t="s">
        <v>271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367</v>
      </c>
      <c r="BM202" s="183" t="s">
        <v>1478</v>
      </c>
    </row>
    <row r="203" spans="1:65" s="2" customFormat="1" ht="21.75" customHeight="1" x14ac:dyDescent="0.15">
      <c r="A203" s="35"/>
      <c r="B203" s="141"/>
      <c r="C203" s="224" t="s">
        <v>1210</v>
      </c>
      <c r="D203" s="224" t="s">
        <v>1138</v>
      </c>
      <c r="E203" s="226" t="s">
        <v>6198</v>
      </c>
      <c r="F203" s="227" t="s">
        <v>6199</v>
      </c>
      <c r="G203" s="228" t="s">
        <v>302</v>
      </c>
      <c r="H203" s="229">
        <v>2</v>
      </c>
      <c r="I203" s="230"/>
      <c r="J203" s="229">
        <f t="shared" si="25"/>
        <v>0</v>
      </c>
      <c r="K203" s="231"/>
      <c r="L203" s="232"/>
      <c r="M203" s="233" t="s">
        <v>1</v>
      </c>
      <c r="N203" s="234" t="s">
        <v>41</v>
      </c>
      <c r="O203" s="61"/>
      <c r="P203" s="181">
        <f t="shared" si="26"/>
        <v>0</v>
      </c>
      <c r="Q203" s="181">
        <v>0</v>
      </c>
      <c r="R203" s="181">
        <f t="shared" si="27"/>
        <v>0</v>
      </c>
      <c r="S203" s="181">
        <v>0</v>
      </c>
      <c r="T203" s="182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478</v>
      </c>
      <c r="AT203" s="183" t="s">
        <v>1138</v>
      </c>
      <c r="AU203" s="183" t="s">
        <v>88</v>
      </c>
      <c r="AY203" s="18" t="s">
        <v>271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367</v>
      </c>
      <c r="BM203" s="183" t="s">
        <v>1491</v>
      </c>
    </row>
    <row r="204" spans="1:65" s="2" customFormat="1" ht="21.75" customHeight="1" x14ac:dyDescent="0.15">
      <c r="A204" s="35"/>
      <c r="B204" s="141"/>
      <c r="C204" s="172" t="s">
        <v>1216</v>
      </c>
      <c r="D204" s="172" t="s">
        <v>274</v>
      </c>
      <c r="E204" s="173" t="s">
        <v>6200</v>
      </c>
      <c r="F204" s="174" t="s">
        <v>6201</v>
      </c>
      <c r="G204" s="175" t="s">
        <v>302</v>
      </c>
      <c r="H204" s="176">
        <v>1</v>
      </c>
      <c r="I204" s="177"/>
      <c r="J204" s="176">
        <f t="shared" si="25"/>
        <v>0</v>
      </c>
      <c r="K204" s="178"/>
      <c r="L204" s="36"/>
      <c r="M204" s="179" t="s">
        <v>1</v>
      </c>
      <c r="N204" s="180" t="s">
        <v>41</v>
      </c>
      <c r="O204" s="61"/>
      <c r="P204" s="181">
        <f t="shared" si="26"/>
        <v>0</v>
      </c>
      <c r="Q204" s="181">
        <v>0</v>
      </c>
      <c r="R204" s="181">
        <f t="shared" si="27"/>
        <v>0</v>
      </c>
      <c r="S204" s="181">
        <v>0</v>
      </c>
      <c r="T204" s="182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367</v>
      </c>
      <c r="AT204" s="183" t="s">
        <v>274</v>
      </c>
      <c r="AU204" s="183" t="s">
        <v>88</v>
      </c>
      <c r="AY204" s="18" t="s">
        <v>271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367</v>
      </c>
      <c r="BM204" s="183" t="s">
        <v>1500</v>
      </c>
    </row>
    <row r="205" spans="1:65" s="2" customFormat="1" ht="21.75" customHeight="1" x14ac:dyDescent="0.15">
      <c r="A205" s="35"/>
      <c r="B205" s="141"/>
      <c r="C205" s="224" t="s">
        <v>1222</v>
      </c>
      <c r="D205" s="224" t="s">
        <v>1138</v>
      </c>
      <c r="E205" s="226" t="s">
        <v>6202</v>
      </c>
      <c r="F205" s="227" t="s">
        <v>6203</v>
      </c>
      <c r="G205" s="228" t="s">
        <v>302</v>
      </c>
      <c r="H205" s="229">
        <v>1</v>
      </c>
      <c r="I205" s="230"/>
      <c r="J205" s="229">
        <f t="shared" si="25"/>
        <v>0</v>
      </c>
      <c r="K205" s="231"/>
      <c r="L205" s="232"/>
      <c r="M205" s="233" t="s">
        <v>1</v>
      </c>
      <c r="N205" s="234" t="s">
        <v>41</v>
      </c>
      <c r="O205" s="61"/>
      <c r="P205" s="181">
        <f t="shared" si="26"/>
        <v>0</v>
      </c>
      <c r="Q205" s="181">
        <v>0</v>
      </c>
      <c r="R205" s="181">
        <f t="shared" si="27"/>
        <v>0</v>
      </c>
      <c r="S205" s="181">
        <v>0</v>
      </c>
      <c r="T205" s="182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478</v>
      </c>
      <c r="AT205" s="183" t="s">
        <v>1138</v>
      </c>
      <c r="AU205" s="183" t="s">
        <v>88</v>
      </c>
      <c r="AY205" s="18" t="s">
        <v>271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367</v>
      </c>
      <c r="BM205" s="183" t="s">
        <v>1508</v>
      </c>
    </row>
    <row r="206" spans="1:65" s="2" customFormat="1" ht="16.5" customHeight="1" x14ac:dyDescent="0.15">
      <c r="A206" s="35"/>
      <c r="B206" s="141"/>
      <c r="C206" s="172" t="s">
        <v>1228</v>
      </c>
      <c r="D206" s="172" t="s">
        <v>274</v>
      </c>
      <c r="E206" s="173" t="s">
        <v>6204</v>
      </c>
      <c r="F206" s="174" t="s">
        <v>6205</v>
      </c>
      <c r="G206" s="175" t="s">
        <v>302</v>
      </c>
      <c r="H206" s="176">
        <v>1</v>
      </c>
      <c r="I206" s="177"/>
      <c r="J206" s="176">
        <f t="shared" si="25"/>
        <v>0</v>
      </c>
      <c r="K206" s="178"/>
      <c r="L206" s="36"/>
      <c r="M206" s="179" t="s">
        <v>1</v>
      </c>
      <c r="N206" s="180" t="s">
        <v>41</v>
      </c>
      <c r="O206" s="61"/>
      <c r="P206" s="181">
        <f t="shared" si="26"/>
        <v>0</v>
      </c>
      <c r="Q206" s="181">
        <v>0</v>
      </c>
      <c r="R206" s="181">
        <f t="shared" si="27"/>
        <v>0</v>
      </c>
      <c r="S206" s="181">
        <v>0</v>
      </c>
      <c r="T206" s="182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367</v>
      </c>
      <c r="AT206" s="183" t="s">
        <v>274</v>
      </c>
      <c r="AU206" s="183" t="s">
        <v>88</v>
      </c>
      <c r="AY206" s="18" t="s">
        <v>271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367</v>
      </c>
      <c r="BM206" s="183" t="s">
        <v>1518</v>
      </c>
    </row>
    <row r="207" spans="1:65" s="2" customFormat="1" ht="21.75" customHeight="1" x14ac:dyDescent="0.15">
      <c r="A207" s="35"/>
      <c r="B207" s="141"/>
      <c r="C207" s="224" t="s">
        <v>1233</v>
      </c>
      <c r="D207" s="224" t="s">
        <v>1138</v>
      </c>
      <c r="E207" s="226" t="s">
        <v>6206</v>
      </c>
      <c r="F207" s="227" t="s">
        <v>6207</v>
      </c>
      <c r="G207" s="228" t="s">
        <v>302</v>
      </c>
      <c r="H207" s="229">
        <v>1</v>
      </c>
      <c r="I207" s="230"/>
      <c r="J207" s="229">
        <f t="shared" si="25"/>
        <v>0</v>
      </c>
      <c r="K207" s="231"/>
      <c r="L207" s="232"/>
      <c r="M207" s="233" t="s">
        <v>1</v>
      </c>
      <c r="N207" s="234" t="s">
        <v>41</v>
      </c>
      <c r="O207" s="61"/>
      <c r="P207" s="181">
        <f t="shared" si="26"/>
        <v>0</v>
      </c>
      <c r="Q207" s="181">
        <v>0</v>
      </c>
      <c r="R207" s="181">
        <f t="shared" si="27"/>
        <v>0</v>
      </c>
      <c r="S207" s="181">
        <v>0</v>
      </c>
      <c r="T207" s="182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478</v>
      </c>
      <c r="AT207" s="183" t="s">
        <v>1138</v>
      </c>
      <c r="AU207" s="183" t="s">
        <v>88</v>
      </c>
      <c r="AY207" s="18" t="s">
        <v>271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367</v>
      </c>
      <c r="BM207" s="183" t="s">
        <v>1528</v>
      </c>
    </row>
    <row r="208" spans="1:65" s="2" customFormat="1" ht="16.5" customHeight="1" x14ac:dyDescent="0.15">
      <c r="A208" s="35"/>
      <c r="B208" s="141"/>
      <c r="C208" s="172" t="s">
        <v>1238</v>
      </c>
      <c r="D208" s="172" t="s">
        <v>274</v>
      </c>
      <c r="E208" s="173" t="s">
        <v>6208</v>
      </c>
      <c r="F208" s="174" t="s">
        <v>6209</v>
      </c>
      <c r="G208" s="175" t="s">
        <v>302</v>
      </c>
      <c r="H208" s="176">
        <v>1</v>
      </c>
      <c r="I208" s="177"/>
      <c r="J208" s="176">
        <f t="shared" si="25"/>
        <v>0</v>
      </c>
      <c r="K208" s="178"/>
      <c r="L208" s="36"/>
      <c r="M208" s="179" t="s">
        <v>1</v>
      </c>
      <c r="N208" s="180" t="s">
        <v>41</v>
      </c>
      <c r="O208" s="61"/>
      <c r="P208" s="181">
        <f t="shared" si="26"/>
        <v>0</v>
      </c>
      <c r="Q208" s="181">
        <v>0</v>
      </c>
      <c r="R208" s="181">
        <f t="shared" si="27"/>
        <v>0</v>
      </c>
      <c r="S208" s="181">
        <v>0</v>
      </c>
      <c r="T208" s="182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367</v>
      </c>
      <c r="AT208" s="183" t="s">
        <v>274</v>
      </c>
      <c r="AU208" s="183" t="s">
        <v>88</v>
      </c>
      <c r="AY208" s="18" t="s">
        <v>271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367</v>
      </c>
      <c r="BM208" s="183" t="s">
        <v>1538</v>
      </c>
    </row>
    <row r="209" spans="1:65" s="2" customFormat="1" ht="21.75" customHeight="1" x14ac:dyDescent="0.15">
      <c r="A209" s="35"/>
      <c r="B209" s="141"/>
      <c r="C209" s="224" t="s">
        <v>1243</v>
      </c>
      <c r="D209" s="224" t="s">
        <v>1138</v>
      </c>
      <c r="E209" s="226" t="s">
        <v>6210</v>
      </c>
      <c r="F209" s="227" t="s">
        <v>6211</v>
      </c>
      <c r="G209" s="228" t="s">
        <v>302</v>
      </c>
      <c r="H209" s="229">
        <v>1</v>
      </c>
      <c r="I209" s="230"/>
      <c r="J209" s="229">
        <f t="shared" si="25"/>
        <v>0</v>
      </c>
      <c r="K209" s="231"/>
      <c r="L209" s="232"/>
      <c r="M209" s="233" t="s">
        <v>1</v>
      </c>
      <c r="N209" s="234" t="s">
        <v>41</v>
      </c>
      <c r="O209" s="61"/>
      <c r="P209" s="181">
        <f t="shared" si="26"/>
        <v>0</v>
      </c>
      <c r="Q209" s="181">
        <v>0</v>
      </c>
      <c r="R209" s="181">
        <f t="shared" si="27"/>
        <v>0</v>
      </c>
      <c r="S209" s="181">
        <v>0</v>
      </c>
      <c r="T209" s="182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478</v>
      </c>
      <c r="AT209" s="183" t="s">
        <v>1138</v>
      </c>
      <c r="AU209" s="183" t="s">
        <v>88</v>
      </c>
      <c r="AY209" s="18" t="s">
        <v>271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367</v>
      </c>
      <c r="BM209" s="183" t="s">
        <v>1546</v>
      </c>
    </row>
    <row r="210" spans="1:65" s="2" customFormat="1" ht="21.75" customHeight="1" x14ac:dyDescent="0.15">
      <c r="A210" s="35"/>
      <c r="B210" s="141"/>
      <c r="C210" s="172" t="s">
        <v>1247</v>
      </c>
      <c r="D210" s="172" t="s">
        <v>274</v>
      </c>
      <c r="E210" s="173" t="s">
        <v>6212</v>
      </c>
      <c r="F210" s="174" t="s">
        <v>6213</v>
      </c>
      <c r="G210" s="175" t="s">
        <v>302</v>
      </c>
      <c r="H210" s="176">
        <v>1</v>
      </c>
      <c r="I210" s="177"/>
      <c r="J210" s="176">
        <f t="shared" si="25"/>
        <v>0</v>
      </c>
      <c r="K210" s="178"/>
      <c r="L210" s="36"/>
      <c r="M210" s="179" t="s">
        <v>1</v>
      </c>
      <c r="N210" s="180" t="s">
        <v>41</v>
      </c>
      <c r="O210" s="61"/>
      <c r="P210" s="181">
        <f t="shared" si="26"/>
        <v>0</v>
      </c>
      <c r="Q210" s="181">
        <v>0</v>
      </c>
      <c r="R210" s="181">
        <f t="shared" si="27"/>
        <v>0</v>
      </c>
      <c r="S210" s="181">
        <v>0</v>
      </c>
      <c r="T210" s="182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367</v>
      </c>
      <c r="AT210" s="183" t="s">
        <v>274</v>
      </c>
      <c r="AU210" s="183" t="s">
        <v>88</v>
      </c>
      <c r="AY210" s="18" t="s">
        <v>271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367</v>
      </c>
      <c r="BM210" s="183" t="s">
        <v>1557</v>
      </c>
    </row>
    <row r="211" spans="1:65" s="2" customFormat="1" ht="16.5" customHeight="1" x14ac:dyDescent="0.15">
      <c r="A211" s="35"/>
      <c r="B211" s="141"/>
      <c r="C211" s="224" t="s">
        <v>1252</v>
      </c>
      <c r="D211" s="224" t="s">
        <v>1138</v>
      </c>
      <c r="E211" s="226" t="s">
        <v>6214</v>
      </c>
      <c r="F211" s="227" t="s">
        <v>6215</v>
      </c>
      <c r="G211" s="228" t="s">
        <v>302</v>
      </c>
      <c r="H211" s="229">
        <v>1</v>
      </c>
      <c r="I211" s="230"/>
      <c r="J211" s="229">
        <f t="shared" si="25"/>
        <v>0</v>
      </c>
      <c r="K211" s="231"/>
      <c r="L211" s="232"/>
      <c r="M211" s="233" t="s">
        <v>1</v>
      </c>
      <c r="N211" s="234" t="s">
        <v>41</v>
      </c>
      <c r="O211" s="61"/>
      <c r="P211" s="181">
        <f t="shared" si="26"/>
        <v>0</v>
      </c>
      <c r="Q211" s="181">
        <v>0</v>
      </c>
      <c r="R211" s="181">
        <f t="shared" si="27"/>
        <v>0</v>
      </c>
      <c r="S211" s="181">
        <v>0</v>
      </c>
      <c r="T211" s="182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478</v>
      </c>
      <c r="AT211" s="183" t="s">
        <v>1138</v>
      </c>
      <c r="AU211" s="183" t="s">
        <v>88</v>
      </c>
      <c r="AY211" s="18" t="s">
        <v>271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367</v>
      </c>
      <c r="BM211" s="183" t="s">
        <v>1572</v>
      </c>
    </row>
    <row r="212" spans="1:65" s="2" customFormat="1" ht="21.75" customHeight="1" x14ac:dyDescent="0.15">
      <c r="A212" s="35"/>
      <c r="B212" s="141"/>
      <c r="C212" s="172" t="s">
        <v>1257</v>
      </c>
      <c r="D212" s="172" t="s">
        <v>274</v>
      </c>
      <c r="E212" s="173" t="s">
        <v>6216</v>
      </c>
      <c r="F212" s="174" t="s">
        <v>6217</v>
      </c>
      <c r="G212" s="175" t="s">
        <v>1420</v>
      </c>
      <c r="H212" s="177"/>
      <c r="I212" s="177"/>
      <c r="J212" s="176">
        <f t="shared" si="25"/>
        <v>0</v>
      </c>
      <c r="K212" s="178"/>
      <c r="L212" s="36"/>
      <c r="M212" s="179" t="s">
        <v>1</v>
      </c>
      <c r="N212" s="180" t="s">
        <v>41</v>
      </c>
      <c r="O212" s="61"/>
      <c r="P212" s="181">
        <f t="shared" si="26"/>
        <v>0</v>
      </c>
      <c r="Q212" s="181">
        <v>0</v>
      </c>
      <c r="R212" s="181">
        <f t="shared" si="27"/>
        <v>0</v>
      </c>
      <c r="S212" s="181">
        <v>0</v>
      </c>
      <c r="T212" s="182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367</v>
      </c>
      <c r="AT212" s="183" t="s">
        <v>274</v>
      </c>
      <c r="AU212" s="183" t="s">
        <v>88</v>
      </c>
      <c r="AY212" s="18" t="s">
        <v>271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88</v>
      </c>
      <c r="BK212" s="105">
        <f t="shared" si="34"/>
        <v>0</v>
      </c>
      <c r="BL212" s="18" t="s">
        <v>367</v>
      </c>
      <c r="BM212" s="183" t="s">
        <v>1583</v>
      </c>
    </row>
    <row r="213" spans="1:65" s="12" customFormat="1" ht="25.9" customHeight="1" x14ac:dyDescent="0.15">
      <c r="B213" s="159"/>
      <c r="D213" s="160" t="s">
        <v>74</v>
      </c>
      <c r="E213" s="161" t="s">
        <v>1138</v>
      </c>
      <c r="F213" s="161" t="s">
        <v>6218</v>
      </c>
      <c r="I213" s="162"/>
      <c r="J213" s="163">
        <f>BK213</f>
        <v>0</v>
      </c>
      <c r="L213" s="159"/>
      <c r="M213" s="164"/>
      <c r="N213" s="165"/>
      <c r="O213" s="165"/>
      <c r="P213" s="166">
        <f>P214</f>
        <v>0</v>
      </c>
      <c r="Q213" s="165"/>
      <c r="R213" s="166">
        <f>R214</f>
        <v>0</v>
      </c>
      <c r="S213" s="165"/>
      <c r="T213" s="167">
        <f>T214</f>
        <v>0</v>
      </c>
      <c r="AR213" s="160" t="s">
        <v>286</v>
      </c>
      <c r="AT213" s="168" t="s">
        <v>74</v>
      </c>
      <c r="AU213" s="168" t="s">
        <v>75</v>
      </c>
      <c r="AY213" s="160" t="s">
        <v>271</v>
      </c>
      <c r="BK213" s="169">
        <f>BK214</f>
        <v>0</v>
      </c>
    </row>
    <row r="214" spans="1:65" s="12" customFormat="1" ht="22.9" customHeight="1" x14ac:dyDescent="0.15">
      <c r="B214" s="159"/>
      <c r="D214" s="160" t="s">
        <v>74</v>
      </c>
      <c r="E214" s="170" t="s">
        <v>6219</v>
      </c>
      <c r="F214" s="170" t="s">
        <v>6220</v>
      </c>
      <c r="I214" s="162"/>
      <c r="J214" s="171">
        <f>BK214</f>
        <v>0</v>
      </c>
      <c r="L214" s="159"/>
      <c r="M214" s="164"/>
      <c r="N214" s="165"/>
      <c r="O214" s="165"/>
      <c r="P214" s="166">
        <f>SUM(P215:P218)</f>
        <v>0</v>
      </c>
      <c r="Q214" s="165"/>
      <c r="R214" s="166">
        <f>SUM(R215:R218)</f>
        <v>0</v>
      </c>
      <c r="S214" s="165"/>
      <c r="T214" s="167">
        <f>SUM(T215:T218)</f>
        <v>0</v>
      </c>
      <c r="AR214" s="160" t="s">
        <v>286</v>
      </c>
      <c r="AT214" s="168" t="s">
        <v>74</v>
      </c>
      <c r="AU214" s="168" t="s">
        <v>82</v>
      </c>
      <c r="AY214" s="160" t="s">
        <v>271</v>
      </c>
      <c r="BK214" s="169">
        <f>SUM(BK215:BK218)</f>
        <v>0</v>
      </c>
    </row>
    <row r="215" spans="1:65" s="2" customFormat="1" ht="21.75" customHeight="1" x14ac:dyDescent="0.15">
      <c r="A215" s="35"/>
      <c r="B215" s="141"/>
      <c r="C215" s="172" t="s">
        <v>1264</v>
      </c>
      <c r="D215" s="172" t="s">
        <v>274</v>
      </c>
      <c r="E215" s="173" t="s">
        <v>6221</v>
      </c>
      <c r="F215" s="174" t="s">
        <v>6222</v>
      </c>
      <c r="G215" s="175" t="s">
        <v>302</v>
      </c>
      <c r="H215" s="176">
        <v>2</v>
      </c>
      <c r="I215" s="177"/>
      <c r="J215" s="176">
        <f>ROUND(I215*H215,2)</f>
        <v>0</v>
      </c>
      <c r="K215" s="178"/>
      <c r="L215" s="36"/>
      <c r="M215" s="179" t="s">
        <v>1</v>
      </c>
      <c r="N215" s="180" t="s">
        <v>41</v>
      </c>
      <c r="O215" s="61"/>
      <c r="P215" s="181">
        <f>O215*H215</f>
        <v>0</v>
      </c>
      <c r="Q215" s="181">
        <v>0</v>
      </c>
      <c r="R215" s="181">
        <f>Q215*H215</f>
        <v>0</v>
      </c>
      <c r="S215" s="181">
        <v>0</v>
      </c>
      <c r="T215" s="18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1247</v>
      </c>
      <c r="AT215" s="183" t="s">
        <v>274</v>
      </c>
      <c r="AU215" s="183" t="s">
        <v>88</v>
      </c>
      <c r="AY215" s="18" t="s">
        <v>271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88</v>
      </c>
      <c r="BK215" s="105">
        <f>ROUND(I215*H215,2)</f>
        <v>0</v>
      </c>
      <c r="BL215" s="18" t="s">
        <v>1247</v>
      </c>
      <c r="BM215" s="183" t="s">
        <v>1592</v>
      </c>
    </row>
    <row r="216" spans="1:65" s="2" customFormat="1" ht="21.75" customHeight="1" x14ac:dyDescent="0.15">
      <c r="A216" s="35"/>
      <c r="B216" s="141"/>
      <c r="C216" s="224" t="s">
        <v>1276</v>
      </c>
      <c r="D216" s="224" t="s">
        <v>1138</v>
      </c>
      <c r="E216" s="226" t="s">
        <v>6223</v>
      </c>
      <c r="F216" s="227" t="s">
        <v>6224</v>
      </c>
      <c r="G216" s="228" t="s">
        <v>302</v>
      </c>
      <c r="H216" s="229">
        <v>2</v>
      </c>
      <c r="I216" s="230"/>
      <c r="J216" s="229">
        <f>ROUND(I216*H216,2)</f>
        <v>0</v>
      </c>
      <c r="K216" s="231"/>
      <c r="L216" s="232"/>
      <c r="M216" s="233" t="s">
        <v>1</v>
      </c>
      <c r="N216" s="234" t="s">
        <v>41</v>
      </c>
      <c r="O216" s="61"/>
      <c r="P216" s="181">
        <f>O216*H216</f>
        <v>0</v>
      </c>
      <c r="Q216" s="181">
        <v>0</v>
      </c>
      <c r="R216" s="181">
        <f>Q216*H216</f>
        <v>0</v>
      </c>
      <c r="S216" s="181">
        <v>0</v>
      </c>
      <c r="T216" s="18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2345</v>
      </c>
      <c r="AT216" s="183" t="s">
        <v>1138</v>
      </c>
      <c r="AU216" s="183" t="s">
        <v>88</v>
      </c>
      <c r="AY216" s="18" t="s">
        <v>271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88</v>
      </c>
      <c r="BK216" s="105">
        <f>ROUND(I216*H216,2)</f>
        <v>0</v>
      </c>
      <c r="BL216" s="18" t="s">
        <v>1247</v>
      </c>
      <c r="BM216" s="183" t="s">
        <v>1602</v>
      </c>
    </row>
    <row r="217" spans="1:65" s="2" customFormat="1" ht="16.5" customHeight="1" x14ac:dyDescent="0.15">
      <c r="A217" s="35"/>
      <c r="B217" s="141"/>
      <c r="C217" s="172" t="s">
        <v>1281</v>
      </c>
      <c r="D217" s="172" t="s">
        <v>274</v>
      </c>
      <c r="E217" s="173" t="s">
        <v>6225</v>
      </c>
      <c r="F217" s="174" t="s">
        <v>6226</v>
      </c>
      <c r="G217" s="175" t="s">
        <v>302</v>
      </c>
      <c r="H217" s="176">
        <v>1</v>
      </c>
      <c r="I217" s="177"/>
      <c r="J217" s="176">
        <f>ROUND(I217*H217,2)</f>
        <v>0</v>
      </c>
      <c r="K217" s="178"/>
      <c r="L217" s="36"/>
      <c r="M217" s="179" t="s">
        <v>1</v>
      </c>
      <c r="N217" s="180" t="s">
        <v>41</v>
      </c>
      <c r="O217" s="61"/>
      <c r="P217" s="181">
        <f>O217*H217</f>
        <v>0</v>
      </c>
      <c r="Q217" s="181">
        <v>0</v>
      </c>
      <c r="R217" s="181">
        <f>Q217*H217</f>
        <v>0</v>
      </c>
      <c r="S217" s="181">
        <v>0</v>
      </c>
      <c r="T217" s="18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1247</v>
      </c>
      <c r="AT217" s="183" t="s">
        <v>274</v>
      </c>
      <c r="AU217" s="183" t="s">
        <v>88</v>
      </c>
      <c r="AY217" s="18" t="s">
        <v>271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88</v>
      </c>
      <c r="BK217" s="105">
        <f>ROUND(I217*H217,2)</f>
        <v>0</v>
      </c>
      <c r="BL217" s="18" t="s">
        <v>1247</v>
      </c>
      <c r="BM217" s="183" t="s">
        <v>1612</v>
      </c>
    </row>
    <row r="218" spans="1:65" s="2" customFormat="1" ht="16.5" customHeight="1" x14ac:dyDescent="0.15">
      <c r="A218" s="35"/>
      <c r="B218" s="141"/>
      <c r="C218" s="224" t="s">
        <v>1285</v>
      </c>
      <c r="D218" s="224" t="s">
        <v>1138</v>
      </c>
      <c r="E218" s="226" t="s">
        <v>6227</v>
      </c>
      <c r="F218" s="227" t="s">
        <v>6228</v>
      </c>
      <c r="G218" s="228" t="s">
        <v>302</v>
      </c>
      <c r="H218" s="229">
        <v>1</v>
      </c>
      <c r="I218" s="230"/>
      <c r="J218" s="229">
        <f>ROUND(I218*H218,2)</f>
        <v>0</v>
      </c>
      <c r="K218" s="231"/>
      <c r="L218" s="232"/>
      <c r="M218" s="247" t="s">
        <v>1</v>
      </c>
      <c r="N218" s="248" t="s">
        <v>41</v>
      </c>
      <c r="O218" s="243"/>
      <c r="P218" s="244">
        <f>O218*H218</f>
        <v>0</v>
      </c>
      <c r="Q218" s="244">
        <v>0</v>
      </c>
      <c r="R218" s="244">
        <f>Q218*H218</f>
        <v>0</v>
      </c>
      <c r="S218" s="244">
        <v>0</v>
      </c>
      <c r="T218" s="245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2345</v>
      </c>
      <c r="AT218" s="183" t="s">
        <v>1138</v>
      </c>
      <c r="AU218" s="183" t="s">
        <v>88</v>
      </c>
      <c r="AY218" s="18" t="s">
        <v>271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88</v>
      </c>
      <c r="BK218" s="105">
        <f>ROUND(I218*H218,2)</f>
        <v>0</v>
      </c>
      <c r="BL218" s="18" t="s">
        <v>1247</v>
      </c>
      <c r="BM218" s="183" t="s">
        <v>1621</v>
      </c>
    </row>
    <row r="219" spans="1:65" s="2" customFormat="1" ht="6.95" customHeight="1" x14ac:dyDescent="0.1">
      <c r="A219" s="35"/>
      <c r="B219" s="50"/>
      <c r="C219" s="51"/>
      <c r="D219" s="51"/>
      <c r="E219" s="51"/>
      <c r="F219" s="51"/>
      <c r="G219" s="51"/>
      <c r="H219" s="51"/>
      <c r="I219" s="51"/>
      <c r="J219" s="51"/>
      <c r="K219" s="51"/>
      <c r="L219" s="36"/>
      <c r="M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</row>
  </sheetData>
  <autoFilter ref="C132:K218" xr:uid="{00000000-0009-0000-0000-000022000000}"/>
  <mergeCells count="10">
    <mergeCell ref="E123:H123"/>
    <mergeCell ref="E125:H125"/>
    <mergeCell ref="L2:V2"/>
    <mergeCell ref="E87:H87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BM214"/>
  <sheetViews>
    <sheetView showGridLines="0" topLeftCell="A109" workbookViewId="0">
      <selection activeCell="J112" sqref="J112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172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 x14ac:dyDescent="0.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1">
      <c r="A9" s="35"/>
      <c r="B9" s="36"/>
      <c r="C9" s="35"/>
      <c r="D9" s="35"/>
      <c r="E9" s="321" t="s">
        <v>6229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 x14ac:dyDescent="0.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 x14ac:dyDescent="0.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J111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 x14ac:dyDescent="0.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 x14ac:dyDescent="0.1">
      <c r="A35" s="35"/>
      <c r="B35" s="36"/>
      <c r="C35" s="35"/>
      <c r="D35" s="118" t="s">
        <v>39</v>
      </c>
      <c r="E35" s="28" t="s">
        <v>40</v>
      </c>
      <c r="F35" s="119">
        <f>ROUND((SUM(BE111:BE113) + SUM(BE133:BE213)),  2)</f>
        <v>0</v>
      </c>
      <c r="G35" s="35"/>
      <c r="H35" s="35"/>
      <c r="I35" s="120">
        <v>0.2</v>
      </c>
      <c r="J35" s="119">
        <f>ROUND(((SUM(BE111:BE113) + SUM(BE133:BE213))*I35),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28" t="s">
        <v>41</v>
      </c>
      <c r="F36" s="119">
        <f>ROUND((SUM(BF111:BF113) + SUM(BF133:BF213)),  2)</f>
        <v>0</v>
      </c>
      <c r="G36" s="35"/>
      <c r="H36" s="35"/>
      <c r="I36" s="120">
        <v>0.2</v>
      </c>
      <c r="J36" s="119">
        <f>ROUND(((SUM(BF111:BF113) + SUM(BF133:BF213))*I36),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1">
      <c r="A37" s="35"/>
      <c r="B37" s="36"/>
      <c r="C37" s="35"/>
      <c r="D37" s="35"/>
      <c r="E37" s="28" t="s">
        <v>42</v>
      </c>
      <c r="F37" s="119">
        <f>ROUND((SUM(BG111:BG113) + SUM(BG133:BG213)),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 x14ac:dyDescent="0.1">
      <c r="A38" s="35"/>
      <c r="B38" s="36"/>
      <c r="C38" s="35"/>
      <c r="D38" s="35"/>
      <c r="E38" s="28" t="s">
        <v>43</v>
      </c>
      <c r="F38" s="119">
        <f>ROUND((SUM(BH111:BH113) + SUM(BH133:BH213)),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44</v>
      </c>
      <c r="F39" s="119">
        <f>ROUND((SUM(BI111:BI113) + SUM(BI133:BI213)),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 x14ac:dyDescent="0.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 x14ac:dyDescent="0.1">
      <c r="B43" s="21"/>
      <c r="L43" s="21"/>
    </row>
    <row r="44" spans="1:31" s="1" customFormat="1" ht="14.45" customHeight="1" x14ac:dyDescent="0.1">
      <c r="B44" s="21"/>
      <c r="L44" s="21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1">
      <c r="A87" s="35"/>
      <c r="B87" s="36"/>
      <c r="C87" s="35"/>
      <c r="D87" s="35"/>
      <c r="E87" s="321" t="str">
        <f>E9</f>
        <v>SO 05B - Vodovodná prípojka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 x14ac:dyDescent="0.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 x14ac:dyDescent="0.15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 x14ac:dyDescent="0.15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 x14ac:dyDescent="0.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J133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 x14ac:dyDescent="0.1">
      <c r="B97" s="131"/>
      <c r="D97" s="132" t="s">
        <v>6069</v>
      </c>
      <c r="E97" s="133"/>
      <c r="F97" s="133"/>
      <c r="G97" s="133"/>
      <c r="H97" s="133"/>
      <c r="I97" s="133"/>
      <c r="J97" s="134">
        <f>J134</f>
        <v>0</v>
      </c>
      <c r="L97" s="131"/>
    </row>
    <row r="98" spans="1:65" s="10" customFormat="1" ht="19.899999999999999" customHeight="1" x14ac:dyDescent="0.1">
      <c r="B98" s="135"/>
      <c r="D98" s="136" t="s">
        <v>6070</v>
      </c>
      <c r="E98" s="137"/>
      <c r="F98" s="137"/>
      <c r="G98" s="137"/>
      <c r="H98" s="137"/>
      <c r="I98" s="137"/>
      <c r="J98" s="138">
        <f>J135</f>
        <v>0</v>
      </c>
      <c r="L98" s="135"/>
    </row>
    <row r="99" spans="1:65" s="10" customFormat="1" ht="19.899999999999999" customHeight="1" x14ac:dyDescent="0.1">
      <c r="B99" s="135"/>
      <c r="D99" s="136" t="s">
        <v>6071</v>
      </c>
      <c r="E99" s="137"/>
      <c r="F99" s="137"/>
      <c r="G99" s="137"/>
      <c r="H99" s="137"/>
      <c r="I99" s="137"/>
      <c r="J99" s="138">
        <f>J150</f>
        <v>0</v>
      </c>
      <c r="L99" s="135"/>
    </row>
    <row r="100" spans="1:65" s="10" customFormat="1" ht="19.899999999999999" customHeight="1" x14ac:dyDescent="0.1">
      <c r="B100" s="135"/>
      <c r="D100" s="136" t="s">
        <v>6072</v>
      </c>
      <c r="E100" s="137"/>
      <c r="F100" s="137"/>
      <c r="G100" s="137"/>
      <c r="H100" s="137"/>
      <c r="I100" s="137"/>
      <c r="J100" s="138">
        <f>J155</f>
        <v>0</v>
      </c>
      <c r="L100" s="135"/>
    </row>
    <row r="101" spans="1:65" s="10" customFormat="1" ht="19.899999999999999" customHeight="1" x14ac:dyDescent="0.1">
      <c r="B101" s="135"/>
      <c r="D101" s="136" t="s">
        <v>6073</v>
      </c>
      <c r="E101" s="137"/>
      <c r="F101" s="137"/>
      <c r="G101" s="137"/>
      <c r="H101" s="137"/>
      <c r="I101" s="137"/>
      <c r="J101" s="138">
        <f>J160</f>
        <v>0</v>
      </c>
      <c r="L101" s="135"/>
    </row>
    <row r="102" spans="1:65" s="10" customFormat="1" ht="19.899999999999999" customHeight="1" x14ac:dyDescent="0.1">
      <c r="B102" s="135"/>
      <c r="D102" s="136" t="s">
        <v>6074</v>
      </c>
      <c r="E102" s="137"/>
      <c r="F102" s="137"/>
      <c r="G102" s="137"/>
      <c r="H102" s="137"/>
      <c r="I102" s="137"/>
      <c r="J102" s="138">
        <f>J166</f>
        <v>0</v>
      </c>
      <c r="L102" s="135"/>
    </row>
    <row r="103" spans="1:65" s="10" customFormat="1" ht="19.899999999999999" customHeight="1" x14ac:dyDescent="0.1">
      <c r="B103" s="135"/>
      <c r="D103" s="136" t="s">
        <v>6075</v>
      </c>
      <c r="E103" s="137"/>
      <c r="F103" s="137"/>
      <c r="G103" s="137"/>
      <c r="H103" s="137"/>
      <c r="I103" s="137"/>
      <c r="J103" s="138">
        <f>J183</f>
        <v>0</v>
      </c>
      <c r="L103" s="135"/>
    </row>
    <row r="104" spans="1:65" s="10" customFormat="1" ht="19.899999999999999" customHeight="1" x14ac:dyDescent="0.1">
      <c r="B104" s="135"/>
      <c r="D104" s="136" t="s">
        <v>6076</v>
      </c>
      <c r="E104" s="137"/>
      <c r="F104" s="137"/>
      <c r="G104" s="137"/>
      <c r="H104" s="137"/>
      <c r="I104" s="137"/>
      <c r="J104" s="138">
        <f>J190</f>
        <v>0</v>
      </c>
      <c r="L104" s="135"/>
    </row>
    <row r="105" spans="1:65" s="9" customFormat="1" ht="24.95" customHeight="1" x14ac:dyDescent="0.1">
      <c r="B105" s="131"/>
      <c r="D105" s="132" t="s">
        <v>6077</v>
      </c>
      <c r="E105" s="133"/>
      <c r="F105" s="133"/>
      <c r="G105" s="133"/>
      <c r="H105" s="133"/>
      <c r="I105" s="133"/>
      <c r="J105" s="134">
        <f>J193</f>
        <v>0</v>
      </c>
      <c r="L105" s="131"/>
    </row>
    <row r="106" spans="1:65" s="10" customFormat="1" ht="19.899999999999999" customHeight="1" x14ac:dyDescent="0.1">
      <c r="B106" s="135"/>
      <c r="D106" s="136" t="s">
        <v>6078</v>
      </c>
      <c r="E106" s="137"/>
      <c r="F106" s="137"/>
      <c r="G106" s="137"/>
      <c r="H106" s="137"/>
      <c r="I106" s="137"/>
      <c r="J106" s="138">
        <f>J194</f>
        <v>0</v>
      </c>
      <c r="L106" s="135"/>
    </row>
    <row r="107" spans="1:65" s="9" customFormat="1" ht="24.95" customHeight="1" x14ac:dyDescent="0.1">
      <c r="B107" s="131"/>
      <c r="D107" s="132" t="s">
        <v>6079</v>
      </c>
      <c r="E107" s="133"/>
      <c r="F107" s="133"/>
      <c r="G107" s="133"/>
      <c r="H107" s="133"/>
      <c r="I107" s="133"/>
      <c r="J107" s="134">
        <f>J208</f>
        <v>0</v>
      </c>
      <c r="L107" s="131"/>
    </row>
    <row r="108" spans="1:65" s="10" customFormat="1" ht="19.899999999999999" customHeight="1" x14ac:dyDescent="0.1">
      <c r="B108" s="135"/>
      <c r="D108" s="136" t="s">
        <v>6080</v>
      </c>
      <c r="E108" s="137"/>
      <c r="F108" s="137"/>
      <c r="G108" s="137"/>
      <c r="H108" s="137"/>
      <c r="I108" s="137"/>
      <c r="J108" s="138">
        <f>J209</f>
        <v>0</v>
      </c>
      <c r="L108" s="135"/>
    </row>
    <row r="109" spans="1:65" s="2" customFormat="1" ht="21.75" customHeight="1" x14ac:dyDescent="0.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 x14ac:dyDescent="0.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 x14ac:dyDescent="0.1">
      <c r="A111" s="35"/>
      <c r="B111" s="36"/>
      <c r="C111" s="130" t="s">
        <v>254</v>
      </c>
      <c r="D111" s="35"/>
      <c r="E111" s="35"/>
      <c r="F111" s="35"/>
      <c r="G111" s="35"/>
      <c r="H111" s="35"/>
      <c r="I111" s="35"/>
      <c r="J111" s="139">
        <f>ROUND(J112,2)</f>
        <v>0</v>
      </c>
      <c r="K111" s="35"/>
      <c r="L111" s="45"/>
      <c r="N111" s="140" t="s">
        <v>39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 x14ac:dyDescent="0.1">
      <c r="A112" s="35"/>
      <c r="B112" s="141"/>
      <c r="C112" s="142"/>
      <c r="D112" s="338" t="s">
        <v>255</v>
      </c>
      <c r="E112" s="342"/>
      <c r="F112" s="342"/>
      <c r="G112" s="142"/>
      <c r="H112" s="142"/>
      <c r="I112" s="142"/>
      <c r="J112" s="102">
        <v>0</v>
      </c>
      <c r="K112" s="142"/>
      <c r="L112" s="143"/>
      <c r="M112" s="144"/>
      <c r="N112" s="145" t="s">
        <v>41</v>
      </c>
      <c r="O112" s="144"/>
      <c r="P112" s="144"/>
      <c r="Q112" s="144"/>
      <c r="R112" s="144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6" t="s">
        <v>256</v>
      </c>
      <c r="AZ112" s="144"/>
      <c r="BA112" s="144"/>
      <c r="BB112" s="144"/>
      <c r="BC112" s="144"/>
      <c r="BD112" s="144"/>
      <c r="BE112" s="147">
        <f t="shared" ref="BE112" si="0">IF(N112="základná",J112,0)</f>
        <v>0</v>
      </c>
      <c r="BF112" s="147">
        <f t="shared" ref="BF112" si="1">IF(N112="znížená",J112,0)</f>
        <v>0</v>
      </c>
      <c r="BG112" s="147">
        <f t="shared" ref="BG112" si="2">IF(N112="zákl. prenesená",J112,0)</f>
        <v>0</v>
      </c>
      <c r="BH112" s="147">
        <f t="shared" ref="BH112" si="3">IF(N112="zníž. prenesená",J112,0)</f>
        <v>0</v>
      </c>
      <c r="BI112" s="147">
        <f t="shared" ref="BI112" si="4">IF(N112="nulová",J112,0)</f>
        <v>0</v>
      </c>
      <c r="BJ112" s="146" t="s">
        <v>88</v>
      </c>
      <c r="BK112" s="144"/>
      <c r="BL112" s="144"/>
      <c r="BM112" s="144"/>
    </row>
    <row r="113" spans="1:31" s="2" customFormat="1" x14ac:dyDescent="0.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 x14ac:dyDescent="0.1">
      <c r="A114" s="35"/>
      <c r="B114" s="36"/>
      <c r="C114" s="109" t="s">
        <v>213</v>
      </c>
      <c r="D114" s="110"/>
      <c r="E114" s="110"/>
      <c r="F114" s="110"/>
      <c r="G114" s="110"/>
      <c r="H114" s="110"/>
      <c r="I114" s="110"/>
      <c r="J114" s="111">
        <f>ROUND(J96+J111,2)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 x14ac:dyDescent="0.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 x14ac:dyDescent="0.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 x14ac:dyDescent="0.1">
      <c r="A120" s="35"/>
      <c r="B120" s="36"/>
      <c r="C120" s="22" t="s">
        <v>257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 x14ac:dyDescent="0.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 x14ac:dyDescent="0.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 x14ac:dyDescent="0.1">
      <c r="A123" s="35"/>
      <c r="B123" s="36"/>
      <c r="C123" s="35"/>
      <c r="D123" s="35"/>
      <c r="E123" s="340" t="str">
        <f>E7</f>
        <v>Kreatívne cenrum Nitra - Martinský vrch</v>
      </c>
      <c r="F123" s="341"/>
      <c r="G123" s="341"/>
      <c r="H123" s="341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 x14ac:dyDescent="0.1">
      <c r="A124" s="35"/>
      <c r="B124" s="36"/>
      <c r="C124" s="28" t="s">
        <v>228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 x14ac:dyDescent="0.1">
      <c r="A125" s="35"/>
      <c r="B125" s="36"/>
      <c r="C125" s="35"/>
      <c r="D125" s="35"/>
      <c r="E125" s="321" t="str">
        <f>E9</f>
        <v>SO 05B - Vodovodná prípojka</v>
      </c>
      <c r="F125" s="339"/>
      <c r="G125" s="339"/>
      <c r="H125" s="33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 x14ac:dyDescent="0.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 x14ac:dyDescent="0.1">
      <c r="A127" s="35"/>
      <c r="B127" s="36"/>
      <c r="C127" s="28" t="s">
        <v>18</v>
      </c>
      <c r="D127" s="35"/>
      <c r="E127" s="35"/>
      <c r="F127" s="26" t="str">
        <f>F12</f>
        <v>Nitra</v>
      </c>
      <c r="G127" s="35"/>
      <c r="H127" s="35"/>
      <c r="I127" s="28" t="s">
        <v>20</v>
      </c>
      <c r="J127" s="58" t="str">
        <f>IF(J12="","",J12)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 x14ac:dyDescent="0.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 x14ac:dyDescent="0.15">
      <c r="A129" s="35"/>
      <c r="B129" s="36"/>
      <c r="C129" s="28" t="s">
        <v>22</v>
      </c>
      <c r="D129" s="35"/>
      <c r="E129" s="35"/>
      <c r="F129" s="26" t="str">
        <f>E15</f>
        <v>Mesto Nitra, Štefánikova tr. 60, 949 01 Nitra</v>
      </c>
      <c r="G129" s="35"/>
      <c r="H129" s="35"/>
      <c r="I129" s="28" t="s">
        <v>28</v>
      </c>
      <c r="J129" s="31" t="str">
        <f>E21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 x14ac:dyDescent="0.15">
      <c r="A130" s="35"/>
      <c r="B130" s="36"/>
      <c r="C130" s="28" t="s">
        <v>26</v>
      </c>
      <c r="D130" s="35"/>
      <c r="E130" s="35"/>
      <c r="F130" s="26" t="str">
        <f>IF(E18="","",E18)</f>
        <v>Vyplň údaj</v>
      </c>
      <c r="G130" s="35"/>
      <c r="H130" s="35"/>
      <c r="I130" s="28" t="s">
        <v>30</v>
      </c>
      <c r="J130" s="31" t="str">
        <f>E24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 x14ac:dyDescent="0.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 x14ac:dyDescent="0.15">
      <c r="A132" s="148"/>
      <c r="B132" s="149"/>
      <c r="C132" s="150" t="s">
        <v>258</v>
      </c>
      <c r="D132" s="151" t="s">
        <v>60</v>
      </c>
      <c r="E132" s="151" t="s">
        <v>56</v>
      </c>
      <c r="F132" s="151" t="s">
        <v>57</v>
      </c>
      <c r="G132" s="151" t="s">
        <v>259</v>
      </c>
      <c r="H132" s="151" t="s">
        <v>260</v>
      </c>
      <c r="I132" s="151" t="s">
        <v>261</v>
      </c>
      <c r="J132" s="152" t="s">
        <v>241</v>
      </c>
      <c r="K132" s="153" t="s">
        <v>262</v>
      </c>
      <c r="L132" s="154"/>
      <c r="M132" s="65" t="s">
        <v>1</v>
      </c>
      <c r="N132" s="66" t="s">
        <v>39</v>
      </c>
      <c r="O132" s="66" t="s">
        <v>263</v>
      </c>
      <c r="P132" s="66" t="s">
        <v>264</v>
      </c>
      <c r="Q132" s="66" t="s">
        <v>265</v>
      </c>
      <c r="R132" s="66" t="s">
        <v>266</v>
      </c>
      <c r="S132" s="66" t="s">
        <v>267</v>
      </c>
      <c r="T132" s="67" t="s">
        <v>268</v>
      </c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</row>
    <row r="133" spans="1:65" s="2" customFormat="1" ht="22.9" customHeight="1" x14ac:dyDescent="0.15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5">
        <f>BK133</f>
        <v>0</v>
      </c>
      <c r="K133" s="35"/>
      <c r="L133" s="36"/>
      <c r="M133" s="68"/>
      <c r="N133" s="59"/>
      <c r="O133" s="69"/>
      <c r="P133" s="156">
        <f>P134+P193+P208</f>
        <v>0</v>
      </c>
      <c r="Q133" s="69"/>
      <c r="R133" s="156">
        <f>R134+R193+R208</f>
        <v>0</v>
      </c>
      <c r="S133" s="69"/>
      <c r="T133" s="157">
        <f>T134+T193+T208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8">
        <f>BK134+BK193+BK208</f>
        <v>0</v>
      </c>
    </row>
    <row r="134" spans="1:65" s="12" customFormat="1" ht="25.9" customHeight="1" x14ac:dyDescent="0.15">
      <c r="B134" s="159"/>
      <c r="D134" s="160" t="s">
        <v>74</v>
      </c>
      <c r="E134" s="161" t="s">
        <v>269</v>
      </c>
      <c r="F134" s="161" t="s">
        <v>6081</v>
      </c>
      <c r="I134" s="162"/>
      <c r="J134" s="163">
        <f>BK134</f>
        <v>0</v>
      </c>
      <c r="L134" s="159"/>
      <c r="M134" s="164"/>
      <c r="N134" s="165"/>
      <c r="O134" s="165"/>
      <c r="P134" s="166">
        <f>P135+P150+P155+P160+P166+P183+P190</f>
        <v>0</v>
      </c>
      <c r="Q134" s="165"/>
      <c r="R134" s="166">
        <f>R135+R150+R155+R160+R166+R183+R190</f>
        <v>0</v>
      </c>
      <c r="S134" s="165"/>
      <c r="T134" s="167">
        <f>T135+T150+T155+T160+T166+T183+T190</f>
        <v>0</v>
      </c>
      <c r="AR134" s="160" t="s">
        <v>82</v>
      </c>
      <c r="AT134" s="168" t="s">
        <v>74</v>
      </c>
      <c r="AU134" s="168" t="s">
        <v>75</v>
      </c>
      <c r="AY134" s="160" t="s">
        <v>271</v>
      </c>
      <c r="BK134" s="169">
        <f>BK135+BK150+BK155+BK160+BK166+BK183+BK190</f>
        <v>0</v>
      </c>
    </row>
    <row r="135" spans="1:65" s="12" customFormat="1" ht="22.9" customHeight="1" x14ac:dyDescent="0.15">
      <c r="B135" s="159"/>
      <c r="D135" s="160" t="s">
        <v>74</v>
      </c>
      <c r="E135" s="170" t="s">
        <v>82</v>
      </c>
      <c r="F135" s="170" t="s">
        <v>6082</v>
      </c>
      <c r="I135" s="162"/>
      <c r="J135" s="171">
        <f>BK135</f>
        <v>0</v>
      </c>
      <c r="L135" s="159"/>
      <c r="M135" s="164"/>
      <c r="N135" s="165"/>
      <c r="O135" s="165"/>
      <c r="P135" s="166">
        <f>SUM(P136:P149)</f>
        <v>0</v>
      </c>
      <c r="Q135" s="165"/>
      <c r="R135" s="166">
        <f>SUM(R136:R149)</f>
        <v>0</v>
      </c>
      <c r="S135" s="165"/>
      <c r="T135" s="167">
        <f>SUM(T136:T149)</f>
        <v>0</v>
      </c>
      <c r="AR135" s="160" t="s">
        <v>82</v>
      </c>
      <c r="AT135" s="168" t="s">
        <v>74</v>
      </c>
      <c r="AU135" s="168" t="s">
        <v>82</v>
      </c>
      <c r="AY135" s="160" t="s">
        <v>271</v>
      </c>
      <c r="BK135" s="169">
        <f>SUM(BK136:BK149)</f>
        <v>0</v>
      </c>
    </row>
    <row r="136" spans="1:65" s="2" customFormat="1" ht="33" customHeight="1" x14ac:dyDescent="0.15">
      <c r="A136" s="35"/>
      <c r="B136" s="141"/>
      <c r="C136" s="172" t="s">
        <v>82</v>
      </c>
      <c r="D136" s="172" t="s">
        <v>274</v>
      </c>
      <c r="E136" s="173" t="s">
        <v>6083</v>
      </c>
      <c r="F136" s="174" t="s">
        <v>6084</v>
      </c>
      <c r="G136" s="175" t="s">
        <v>277</v>
      </c>
      <c r="H136" s="176">
        <v>10.47</v>
      </c>
      <c r="I136" s="177"/>
      <c r="J136" s="176">
        <f t="shared" ref="J136:J149" si="5"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ref="P136:P149" si="6">O136*H136</f>
        <v>0</v>
      </c>
      <c r="Q136" s="181">
        <v>0</v>
      </c>
      <c r="R136" s="181">
        <f t="shared" ref="R136:R149" si="7">Q136*H136</f>
        <v>0</v>
      </c>
      <c r="S136" s="181">
        <v>0</v>
      </c>
      <c r="T136" s="182">
        <f t="shared" ref="T136:T149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88</v>
      </c>
      <c r="AY136" s="18" t="s">
        <v>271</v>
      </c>
      <c r="BE136" s="105">
        <f t="shared" ref="BE136:BE149" si="9">IF(N136="základná",J136,0)</f>
        <v>0</v>
      </c>
      <c r="BF136" s="105">
        <f t="shared" ref="BF136:BF149" si="10">IF(N136="znížená",J136,0)</f>
        <v>0</v>
      </c>
      <c r="BG136" s="105">
        <f t="shared" ref="BG136:BG149" si="11">IF(N136="zákl. prenesená",J136,0)</f>
        <v>0</v>
      </c>
      <c r="BH136" s="105">
        <f t="shared" ref="BH136:BH149" si="12">IF(N136="zníž. prenesená",J136,0)</f>
        <v>0</v>
      </c>
      <c r="BI136" s="105">
        <f t="shared" ref="BI136:BI149" si="13">IF(N136="nulová",J136,0)</f>
        <v>0</v>
      </c>
      <c r="BJ136" s="18" t="s">
        <v>88</v>
      </c>
      <c r="BK136" s="105">
        <f t="shared" ref="BK136:BK149" si="14">ROUND(I136*H136,2)</f>
        <v>0</v>
      </c>
      <c r="BL136" s="18" t="s">
        <v>278</v>
      </c>
      <c r="BM136" s="183" t="s">
        <v>88</v>
      </c>
    </row>
    <row r="137" spans="1:65" s="2" customFormat="1" ht="33" customHeight="1" x14ac:dyDescent="0.15">
      <c r="A137" s="35"/>
      <c r="B137" s="141"/>
      <c r="C137" s="172" t="s">
        <v>88</v>
      </c>
      <c r="D137" s="172" t="s">
        <v>274</v>
      </c>
      <c r="E137" s="173" t="s">
        <v>6085</v>
      </c>
      <c r="F137" s="174" t="s">
        <v>6086</v>
      </c>
      <c r="G137" s="175" t="s">
        <v>277</v>
      </c>
      <c r="H137" s="176">
        <v>10.47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278</v>
      </c>
    </row>
    <row r="138" spans="1:65" s="2" customFormat="1" ht="16.5" customHeight="1" x14ac:dyDescent="0.15">
      <c r="A138" s="35"/>
      <c r="B138" s="141"/>
      <c r="C138" s="172" t="s">
        <v>286</v>
      </c>
      <c r="D138" s="172" t="s">
        <v>274</v>
      </c>
      <c r="E138" s="173" t="s">
        <v>6087</v>
      </c>
      <c r="F138" s="174" t="s">
        <v>6088</v>
      </c>
      <c r="G138" s="175" t="s">
        <v>289</v>
      </c>
      <c r="H138" s="176">
        <v>8.85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304</v>
      </c>
    </row>
    <row r="139" spans="1:65" s="2" customFormat="1" ht="21.75" customHeight="1" x14ac:dyDescent="0.15">
      <c r="A139" s="35"/>
      <c r="B139" s="141"/>
      <c r="C139" s="172" t="s">
        <v>278</v>
      </c>
      <c r="D139" s="172" t="s">
        <v>274</v>
      </c>
      <c r="E139" s="173" t="s">
        <v>6089</v>
      </c>
      <c r="F139" s="174" t="s">
        <v>6090</v>
      </c>
      <c r="G139" s="175" t="s">
        <v>289</v>
      </c>
      <c r="H139" s="176">
        <v>3.65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316</v>
      </c>
    </row>
    <row r="140" spans="1:65" s="2" customFormat="1" ht="21.75" customHeight="1" x14ac:dyDescent="0.15">
      <c r="A140" s="35"/>
      <c r="B140" s="141"/>
      <c r="C140" s="172" t="s">
        <v>299</v>
      </c>
      <c r="D140" s="172" t="s">
        <v>274</v>
      </c>
      <c r="E140" s="173" t="s">
        <v>5735</v>
      </c>
      <c r="F140" s="174" t="s">
        <v>5736</v>
      </c>
      <c r="G140" s="175" t="s">
        <v>289</v>
      </c>
      <c r="H140" s="176">
        <v>23.07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115</v>
      </c>
    </row>
    <row r="141" spans="1:65" s="2" customFormat="1" ht="33" customHeight="1" x14ac:dyDescent="0.15">
      <c r="A141" s="35"/>
      <c r="B141" s="141"/>
      <c r="C141" s="172" t="s">
        <v>304</v>
      </c>
      <c r="D141" s="172" t="s">
        <v>274</v>
      </c>
      <c r="E141" s="173" t="s">
        <v>902</v>
      </c>
      <c r="F141" s="174" t="s">
        <v>903</v>
      </c>
      <c r="G141" s="175" t="s">
        <v>289</v>
      </c>
      <c r="H141" s="176">
        <v>13.92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121</v>
      </c>
    </row>
    <row r="142" spans="1:65" s="2" customFormat="1" ht="33" customHeight="1" x14ac:dyDescent="0.15">
      <c r="A142" s="35"/>
      <c r="B142" s="141"/>
      <c r="C142" s="172" t="s">
        <v>310</v>
      </c>
      <c r="D142" s="216" t="s">
        <v>274</v>
      </c>
      <c r="E142" s="173" t="s">
        <v>6091</v>
      </c>
      <c r="F142" s="174" t="s">
        <v>6092</v>
      </c>
      <c r="G142" s="175" t="s">
        <v>289</v>
      </c>
      <c r="H142" s="176">
        <v>31.92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127</v>
      </c>
    </row>
    <row r="143" spans="1:65" s="2" customFormat="1" ht="16.5" customHeight="1" x14ac:dyDescent="0.15">
      <c r="A143" s="35"/>
      <c r="B143" s="141"/>
      <c r="C143" s="172" t="s">
        <v>316</v>
      </c>
      <c r="D143" s="216" t="s">
        <v>274</v>
      </c>
      <c r="E143" s="173" t="s">
        <v>921</v>
      </c>
      <c r="F143" s="174" t="s">
        <v>6093</v>
      </c>
      <c r="G143" s="175" t="s">
        <v>289</v>
      </c>
      <c r="H143" s="176">
        <v>8.85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367</v>
      </c>
    </row>
    <row r="144" spans="1:65" s="2" customFormat="1" ht="21.75" customHeight="1" x14ac:dyDescent="0.15">
      <c r="A144" s="35"/>
      <c r="B144" s="141"/>
      <c r="C144" s="172" t="s">
        <v>272</v>
      </c>
      <c r="D144" s="216" t="s">
        <v>274</v>
      </c>
      <c r="E144" s="173" t="s">
        <v>924</v>
      </c>
      <c r="F144" s="174" t="s">
        <v>925</v>
      </c>
      <c r="G144" s="175" t="s">
        <v>412</v>
      </c>
      <c r="H144" s="176">
        <v>15.93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379</v>
      </c>
    </row>
    <row r="145" spans="1:65" s="2" customFormat="1" ht="21.75" customHeight="1" x14ac:dyDescent="0.15">
      <c r="A145" s="35"/>
      <c r="B145" s="141"/>
      <c r="C145" s="172" t="s">
        <v>115</v>
      </c>
      <c r="D145" s="238" t="s">
        <v>274</v>
      </c>
      <c r="E145" s="173" t="s">
        <v>6230</v>
      </c>
      <c r="F145" s="174" t="s">
        <v>6231</v>
      </c>
      <c r="G145" s="175" t="s">
        <v>289</v>
      </c>
      <c r="H145" s="176">
        <v>15.15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7</v>
      </c>
    </row>
    <row r="146" spans="1:65" s="2" customFormat="1" ht="33" customHeight="1" x14ac:dyDescent="0.15">
      <c r="A146" s="35"/>
      <c r="B146" s="141"/>
      <c r="C146" s="172" t="s">
        <v>118</v>
      </c>
      <c r="D146" s="172" t="s">
        <v>274</v>
      </c>
      <c r="E146" s="173" t="s">
        <v>6094</v>
      </c>
      <c r="F146" s="174" t="s">
        <v>6095</v>
      </c>
      <c r="G146" s="175" t="s">
        <v>289</v>
      </c>
      <c r="H146" s="176">
        <v>1.83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6232</v>
      </c>
    </row>
    <row r="147" spans="1:65" s="2" customFormat="1" ht="16.5" customHeight="1" x14ac:dyDescent="0.15">
      <c r="A147" s="35"/>
      <c r="B147" s="141"/>
      <c r="C147" s="224" t="s">
        <v>121</v>
      </c>
      <c r="D147" s="224" t="s">
        <v>1138</v>
      </c>
      <c r="E147" s="226" t="s">
        <v>6096</v>
      </c>
      <c r="F147" s="227" t="s">
        <v>6097</v>
      </c>
      <c r="G147" s="228" t="s">
        <v>412</v>
      </c>
      <c r="H147" s="229">
        <v>3.33</v>
      </c>
      <c r="I147" s="230"/>
      <c r="J147" s="229">
        <f t="shared" si="5"/>
        <v>0</v>
      </c>
      <c r="K147" s="231"/>
      <c r="L147" s="232"/>
      <c r="M147" s="233" t="s">
        <v>1</v>
      </c>
      <c r="N147" s="234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316</v>
      </c>
      <c r="AT147" s="183" t="s">
        <v>1138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414</v>
      </c>
    </row>
    <row r="148" spans="1:65" s="2" customFormat="1" ht="21.75" customHeight="1" x14ac:dyDescent="0.15">
      <c r="A148" s="35"/>
      <c r="B148" s="141"/>
      <c r="C148" s="172" t="s">
        <v>124</v>
      </c>
      <c r="D148" s="172" t="s">
        <v>274</v>
      </c>
      <c r="E148" s="173" t="s">
        <v>6098</v>
      </c>
      <c r="F148" s="174" t="s">
        <v>6099</v>
      </c>
      <c r="G148" s="175" t="s">
        <v>289</v>
      </c>
      <c r="H148" s="176">
        <v>6.09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88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424</v>
      </c>
    </row>
    <row r="149" spans="1:65" s="2" customFormat="1" ht="16.5" customHeight="1" x14ac:dyDescent="0.15">
      <c r="A149" s="35"/>
      <c r="B149" s="141"/>
      <c r="C149" s="224" t="s">
        <v>127</v>
      </c>
      <c r="D149" s="240" t="s">
        <v>1138</v>
      </c>
      <c r="E149" s="226" t="s">
        <v>6100</v>
      </c>
      <c r="F149" s="227" t="s">
        <v>6101</v>
      </c>
      <c r="G149" s="228" t="s">
        <v>412</v>
      </c>
      <c r="H149" s="229">
        <v>10.96</v>
      </c>
      <c r="I149" s="230"/>
      <c r="J149" s="229">
        <f t="shared" si="5"/>
        <v>0</v>
      </c>
      <c r="K149" s="231"/>
      <c r="L149" s="232"/>
      <c r="M149" s="233" t="s">
        <v>1</v>
      </c>
      <c r="N149" s="234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316</v>
      </c>
      <c r="AT149" s="183" t="s">
        <v>1138</v>
      </c>
      <c r="AU149" s="183" t="s">
        <v>88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278</v>
      </c>
      <c r="BM149" s="183" t="s">
        <v>433</v>
      </c>
    </row>
    <row r="150" spans="1:65" s="12" customFormat="1" ht="22.9" customHeight="1" x14ac:dyDescent="0.15">
      <c r="B150" s="159"/>
      <c r="D150" s="160" t="s">
        <v>74</v>
      </c>
      <c r="E150" s="170" t="s">
        <v>88</v>
      </c>
      <c r="F150" s="170" t="s">
        <v>6102</v>
      </c>
      <c r="I150" s="162"/>
      <c r="J150" s="171">
        <f>BK150</f>
        <v>0</v>
      </c>
      <c r="L150" s="159"/>
      <c r="M150" s="164"/>
      <c r="N150" s="165"/>
      <c r="O150" s="165"/>
      <c r="P150" s="166">
        <f>SUM(P151:P154)</f>
        <v>0</v>
      </c>
      <c r="Q150" s="165"/>
      <c r="R150" s="166">
        <f>SUM(R151:R154)</f>
        <v>0</v>
      </c>
      <c r="S150" s="165"/>
      <c r="T150" s="167">
        <f>SUM(T151:T154)</f>
        <v>0</v>
      </c>
      <c r="AR150" s="160" t="s">
        <v>82</v>
      </c>
      <c r="AT150" s="168" t="s">
        <v>74</v>
      </c>
      <c r="AU150" s="168" t="s">
        <v>82</v>
      </c>
      <c r="AY150" s="160" t="s">
        <v>271</v>
      </c>
      <c r="BK150" s="169">
        <f>SUM(BK151:BK154)</f>
        <v>0</v>
      </c>
    </row>
    <row r="151" spans="1:65" s="2" customFormat="1" ht="21.75" customHeight="1" x14ac:dyDescent="0.15">
      <c r="A151" s="35"/>
      <c r="B151" s="141"/>
      <c r="C151" s="172" t="s">
        <v>154</v>
      </c>
      <c r="D151" s="172" t="s">
        <v>274</v>
      </c>
      <c r="E151" s="173" t="s">
        <v>6103</v>
      </c>
      <c r="F151" s="174" t="s">
        <v>6104</v>
      </c>
      <c r="G151" s="175" t="s">
        <v>289</v>
      </c>
      <c r="H151" s="176">
        <v>1.68</v>
      </c>
      <c r="I151" s="177"/>
      <c r="J151" s="176">
        <f>ROUND(I151*H151,2)</f>
        <v>0</v>
      </c>
      <c r="K151" s="178"/>
      <c r="L151" s="36"/>
      <c r="M151" s="179" t="s">
        <v>1</v>
      </c>
      <c r="N151" s="180" t="s">
        <v>41</v>
      </c>
      <c r="O151" s="61"/>
      <c r="P151" s="181">
        <f>O151*H151</f>
        <v>0</v>
      </c>
      <c r="Q151" s="181">
        <v>0</v>
      </c>
      <c r="R151" s="181">
        <f>Q151*H151</f>
        <v>0</v>
      </c>
      <c r="S151" s="181">
        <v>0</v>
      </c>
      <c r="T151" s="18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88</v>
      </c>
      <c r="AY151" s="18" t="s">
        <v>271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88</v>
      </c>
      <c r="BK151" s="105">
        <f>ROUND(I151*H151,2)</f>
        <v>0</v>
      </c>
      <c r="BL151" s="18" t="s">
        <v>278</v>
      </c>
      <c r="BM151" s="183" t="s">
        <v>441</v>
      </c>
    </row>
    <row r="152" spans="1:65" s="2" customFormat="1" ht="21.75" customHeight="1" x14ac:dyDescent="0.15">
      <c r="A152" s="35"/>
      <c r="B152" s="141"/>
      <c r="C152" s="224" t="s">
        <v>367</v>
      </c>
      <c r="D152" s="224" t="s">
        <v>1138</v>
      </c>
      <c r="E152" s="226" t="s">
        <v>6105</v>
      </c>
      <c r="F152" s="227" t="s">
        <v>6106</v>
      </c>
      <c r="G152" s="228" t="s">
        <v>289</v>
      </c>
      <c r="H152" s="229">
        <v>1.68</v>
      </c>
      <c r="I152" s="230"/>
      <c r="J152" s="229">
        <f>ROUND(I152*H152,2)</f>
        <v>0</v>
      </c>
      <c r="K152" s="231"/>
      <c r="L152" s="232"/>
      <c r="M152" s="233" t="s">
        <v>1</v>
      </c>
      <c r="N152" s="234" t="s">
        <v>41</v>
      </c>
      <c r="O152" s="6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316</v>
      </c>
      <c r="AT152" s="183" t="s">
        <v>1138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465</v>
      </c>
    </row>
    <row r="153" spans="1:65" s="2" customFormat="1" ht="21.75" customHeight="1" x14ac:dyDescent="0.15">
      <c r="A153" s="35"/>
      <c r="B153" s="141"/>
      <c r="C153" s="172" t="s">
        <v>374</v>
      </c>
      <c r="D153" s="172" t="s">
        <v>274</v>
      </c>
      <c r="E153" s="173" t="s">
        <v>6107</v>
      </c>
      <c r="F153" s="174" t="s">
        <v>6108</v>
      </c>
      <c r="G153" s="175" t="s">
        <v>277</v>
      </c>
      <c r="H153" s="176">
        <v>1.5</v>
      </c>
      <c r="I153" s="177"/>
      <c r="J153" s="176">
        <f>ROUND(I153*H153,2)</f>
        <v>0</v>
      </c>
      <c r="K153" s="178"/>
      <c r="L153" s="36"/>
      <c r="M153" s="179" t="s">
        <v>1</v>
      </c>
      <c r="N153" s="180" t="s">
        <v>41</v>
      </c>
      <c r="O153" s="61"/>
      <c r="P153" s="181">
        <f>O153*H153</f>
        <v>0</v>
      </c>
      <c r="Q153" s="181">
        <v>0</v>
      </c>
      <c r="R153" s="181">
        <f>Q153*H153</f>
        <v>0</v>
      </c>
      <c r="S153" s="181">
        <v>0</v>
      </c>
      <c r="T153" s="18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88</v>
      </c>
      <c r="AY153" s="18" t="s">
        <v>271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278</v>
      </c>
      <c r="BM153" s="183" t="s">
        <v>478</v>
      </c>
    </row>
    <row r="154" spans="1:65" s="2" customFormat="1" ht="33" customHeight="1" x14ac:dyDescent="0.15">
      <c r="A154" s="35"/>
      <c r="B154" s="141"/>
      <c r="C154" s="172" t="s">
        <v>379</v>
      </c>
      <c r="D154" s="172" t="s">
        <v>274</v>
      </c>
      <c r="E154" s="173" t="s">
        <v>6109</v>
      </c>
      <c r="F154" s="174" t="s">
        <v>6110</v>
      </c>
      <c r="G154" s="175" t="s">
        <v>289</v>
      </c>
      <c r="H154" s="176">
        <v>0.14000000000000001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488</v>
      </c>
    </row>
    <row r="155" spans="1:65" s="12" customFormat="1" ht="22.9" customHeight="1" x14ac:dyDescent="0.15">
      <c r="B155" s="159"/>
      <c r="D155" s="160" t="s">
        <v>74</v>
      </c>
      <c r="E155" s="170" t="s">
        <v>278</v>
      </c>
      <c r="F155" s="170" t="s">
        <v>6111</v>
      </c>
      <c r="I155" s="162"/>
      <c r="J155" s="171">
        <f>BK155</f>
        <v>0</v>
      </c>
      <c r="L155" s="159"/>
      <c r="M155" s="164"/>
      <c r="N155" s="165"/>
      <c r="O155" s="165"/>
      <c r="P155" s="166">
        <f>SUM(P156:P159)</f>
        <v>0</v>
      </c>
      <c r="Q155" s="165"/>
      <c r="R155" s="166">
        <f>SUM(R156:R159)</f>
        <v>0</v>
      </c>
      <c r="S155" s="165"/>
      <c r="T155" s="167">
        <f>SUM(T156:T159)</f>
        <v>0</v>
      </c>
      <c r="AR155" s="160" t="s">
        <v>82</v>
      </c>
      <c r="AT155" s="168" t="s">
        <v>74</v>
      </c>
      <c r="AU155" s="168" t="s">
        <v>82</v>
      </c>
      <c r="AY155" s="160" t="s">
        <v>271</v>
      </c>
      <c r="BK155" s="169">
        <f>SUM(BK156:BK159)</f>
        <v>0</v>
      </c>
    </row>
    <row r="156" spans="1:65" s="2" customFormat="1" ht="21.75" customHeight="1" x14ac:dyDescent="0.15">
      <c r="A156" s="35"/>
      <c r="B156" s="141"/>
      <c r="C156" s="172" t="s">
        <v>384</v>
      </c>
      <c r="D156" s="172" t="s">
        <v>274</v>
      </c>
      <c r="E156" s="173" t="s">
        <v>6112</v>
      </c>
      <c r="F156" s="174" t="s">
        <v>6113</v>
      </c>
      <c r="G156" s="175" t="s">
        <v>289</v>
      </c>
      <c r="H156" s="176">
        <v>1.06</v>
      </c>
      <c r="I156" s="177"/>
      <c r="J156" s="176">
        <f>ROUND(I156*H156,2)</f>
        <v>0</v>
      </c>
      <c r="K156" s="178"/>
      <c r="L156" s="36"/>
      <c r="M156" s="179" t="s">
        <v>1</v>
      </c>
      <c r="N156" s="180" t="s">
        <v>41</v>
      </c>
      <c r="O156" s="61"/>
      <c r="P156" s="181">
        <f>O156*H156</f>
        <v>0</v>
      </c>
      <c r="Q156" s="181">
        <v>0</v>
      </c>
      <c r="R156" s="181">
        <f>Q156*H156</f>
        <v>0</v>
      </c>
      <c r="S156" s="181">
        <v>0</v>
      </c>
      <c r="T156" s="18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88</v>
      </c>
      <c r="AY156" s="18" t="s">
        <v>271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278</v>
      </c>
      <c r="BM156" s="183" t="s">
        <v>500</v>
      </c>
    </row>
    <row r="157" spans="1:65" s="2" customFormat="1" ht="33" customHeight="1" x14ac:dyDescent="0.15">
      <c r="A157" s="35"/>
      <c r="B157" s="141"/>
      <c r="C157" s="172" t="s">
        <v>7</v>
      </c>
      <c r="D157" s="172" t="s">
        <v>274</v>
      </c>
      <c r="E157" s="173" t="s">
        <v>6114</v>
      </c>
      <c r="F157" s="174" t="s">
        <v>6115</v>
      </c>
      <c r="G157" s="175" t="s">
        <v>289</v>
      </c>
      <c r="H157" s="176">
        <v>2.35</v>
      </c>
      <c r="I157" s="177"/>
      <c r="J157" s="176">
        <f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>O157*H157</f>
        <v>0</v>
      </c>
      <c r="Q157" s="181">
        <v>0</v>
      </c>
      <c r="R157" s="181">
        <f>Q157*H157</f>
        <v>0</v>
      </c>
      <c r="S157" s="181">
        <v>0</v>
      </c>
      <c r="T157" s="18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278</v>
      </c>
      <c r="BM157" s="183" t="s">
        <v>514</v>
      </c>
    </row>
    <row r="158" spans="1:65" s="2" customFormat="1" ht="21.75" customHeight="1" x14ac:dyDescent="0.15">
      <c r="A158" s="35"/>
      <c r="B158" s="141"/>
      <c r="C158" s="172" t="s">
        <v>409</v>
      </c>
      <c r="D158" s="172" t="s">
        <v>274</v>
      </c>
      <c r="E158" s="173" t="s">
        <v>6116</v>
      </c>
      <c r="F158" s="174" t="s">
        <v>6117</v>
      </c>
      <c r="G158" s="175" t="s">
        <v>289</v>
      </c>
      <c r="H158" s="176">
        <v>0.42</v>
      </c>
      <c r="I158" s="177"/>
      <c r="J158" s="176">
        <f>ROUND(I158*H158,2)</f>
        <v>0</v>
      </c>
      <c r="K158" s="178"/>
      <c r="L158" s="36"/>
      <c r="M158" s="179" t="s">
        <v>1</v>
      </c>
      <c r="N158" s="180" t="s">
        <v>41</v>
      </c>
      <c r="O158" s="61"/>
      <c r="P158" s="181">
        <f>O158*H158</f>
        <v>0</v>
      </c>
      <c r="Q158" s="181">
        <v>0</v>
      </c>
      <c r="R158" s="181">
        <f>Q158*H158</f>
        <v>0</v>
      </c>
      <c r="S158" s="181">
        <v>0</v>
      </c>
      <c r="T158" s="18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88</v>
      </c>
      <c r="BK158" s="105">
        <f>ROUND(I158*H158,2)</f>
        <v>0</v>
      </c>
      <c r="BL158" s="18" t="s">
        <v>278</v>
      </c>
      <c r="BM158" s="183" t="s">
        <v>528</v>
      </c>
    </row>
    <row r="159" spans="1:65" s="2" customFormat="1" ht="33" customHeight="1" x14ac:dyDescent="0.15">
      <c r="A159" s="35"/>
      <c r="B159" s="141"/>
      <c r="C159" s="172" t="s">
        <v>414</v>
      </c>
      <c r="D159" s="172" t="s">
        <v>274</v>
      </c>
      <c r="E159" s="173" t="s">
        <v>6118</v>
      </c>
      <c r="F159" s="174" t="s">
        <v>6119</v>
      </c>
      <c r="G159" s="175" t="s">
        <v>277</v>
      </c>
      <c r="H159" s="176">
        <v>4.7</v>
      </c>
      <c r="I159" s="177"/>
      <c r="J159" s="176">
        <f>ROUND(I159*H159,2)</f>
        <v>0</v>
      </c>
      <c r="K159" s="178"/>
      <c r="L159" s="36"/>
      <c r="M159" s="179" t="s">
        <v>1</v>
      </c>
      <c r="N159" s="180" t="s">
        <v>41</v>
      </c>
      <c r="O159" s="61"/>
      <c r="P159" s="181">
        <f>O159*H159</f>
        <v>0</v>
      </c>
      <c r="Q159" s="181">
        <v>0</v>
      </c>
      <c r="R159" s="181">
        <f>Q159*H159</f>
        <v>0</v>
      </c>
      <c r="S159" s="181">
        <v>0</v>
      </c>
      <c r="T159" s="18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88</v>
      </c>
      <c r="AY159" s="18" t="s">
        <v>271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278</v>
      </c>
      <c r="BM159" s="183" t="s">
        <v>542</v>
      </c>
    </row>
    <row r="160" spans="1:65" s="12" customFormat="1" ht="22.9" customHeight="1" x14ac:dyDescent="0.15">
      <c r="B160" s="159"/>
      <c r="D160" s="160" t="s">
        <v>74</v>
      </c>
      <c r="E160" s="170" t="s">
        <v>299</v>
      </c>
      <c r="F160" s="170" t="s">
        <v>6120</v>
      </c>
      <c r="I160" s="162"/>
      <c r="J160" s="171">
        <f>BK160</f>
        <v>0</v>
      </c>
      <c r="L160" s="159"/>
      <c r="M160" s="164"/>
      <c r="N160" s="165"/>
      <c r="O160" s="165"/>
      <c r="P160" s="166">
        <f>SUM(P161:P165)</f>
        <v>0</v>
      </c>
      <c r="Q160" s="165"/>
      <c r="R160" s="166">
        <f>SUM(R161:R165)</f>
        <v>0</v>
      </c>
      <c r="S160" s="165"/>
      <c r="T160" s="167">
        <f>SUM(T161:T165)</f>
        <v>0</v>
      </c>
      <c r="AR160" s="160" t="s">
        <v>82</v>
      </c>
      <c r="AT160" s="168" t="s">
        <v>74</v>
      </c>
      <c r="AU160" s="168" t="s">
        <v>82</v>
      </c>
      <c r="AY160" s="160" t="s">
        <v>271</v>
      </c>
      <c r="BK160" s="169">
        <f>SUM(BK161:BK165)</f>
        <v>0</v>
      </c>
    </row>
    <row r="161" spans="1:65" s="2" customFormat="1" ht="33" customHeight="1" x14ac:dyDescent="0.15">
      <c r="A161" s="35"/>
      <c r="B161" s="141"/>
      <c r="C161" s="172" t="s">
        <v>419</v>
      </c>
      <c r="D161" s="172" t="s">
        <v>274</v>
      </c>
      <c r="E161" s="173" t="s">
        <v>6121</v>
      </c>
      <c r="F161" s="174" t="s">
        <v>6122</v>
      </c>
      <c r="G161" s="175" t="s">
        <v>277</v>
      </c>
      <c r="H161" s="176">
        <v>11.52</v>
      </c>
      <c r="I161" s="177"/>
      <c r="J161" s="176">
        <f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88</v>
      </c>
      <c r="AY161" s="18" t="s">
        <v>271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278</v>
      </c>
      <c r="BM161" s="183" t="s">
        <v>555</v>
      </c>
    </row>
    <row r="162" spans="1:65" s="2" customFormat="1" ht="33" customHeight="1" x14ac:dyDescent="0.15">
      <c r="A162" s="35"/>
      <c r="B162" s="141"/>
      <c r="C162" s="172" t="s">
        <v>424</v>
      </c>
      <c r="D162" s="172" t="s">
        <v>274</v>
      </c>
      <c r="E162" s="173" t="s">
        <v>6123</v>
      </c>
      <c r="F162" s="174" t="s">
        <v>6124</v>
      </c>
      <c r="G162" s="175" t="s">
        <v>277</v>
      </c>
      <c r="H162" s="176">
        <v>11.52</v>
      </c>
      <c r="I162" s="177"/>
      <c r="J162" s="176">
        <f>ROUND(I162*H162,2)</f>
        <v>0</v>
      </c>
      <c r="K162" s="178"/>
      <c r="L162" s="36"/>
      <c r="M162" s="179" t="s">
        <v>1</v>
      </c>
      <c r="N162" s="180" t="s">
        <v>41</v>
      </c>
      <c r="O162" s="61"/>
      <c r="P162" s="181">
        <f>O162*H162</f>
        <v>0</v>
      </c>
      <c r="Q162" s="181">
        <v>0</v>
      </c>
      <c r="R162" s="181">
        <f>Q162*H162</f>
        <v>0</v>
      </c>
      <c r="S162" s="181">
        <v>0</v>
      </c>
      <c r="T162" s="18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88</v>
      </c>
      <c r="AY162" s="18" t="s">
        <v>271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278</v>
      </c>
      <c r="BM162" s="183" t="s">
        <v>1128</v>
      </c>
    </row>
    <row r="163" spans="1:65" s="2" customFormat="1" ht="33" customHeight="1" x14ac:dyDescent="0.15">
      <c r="A163" s="35"/>
      <c r="B163" s="141"/>
      <c r="C163" s="172" t="s">
        <v>428</v>
      </c>
      <c r="D163" s="172" t="s">
        <v>274</v>
      </c>
      <c r="E163" s="173" t="s">
        <v>6125</v>
      </c>
      <c r="F163" s="174" t="s">
        <v>6126</v>
      </c>
      <c r="G163" s="175" t="s">
        <v>277</v>
      </c>
      <c r="H163" s="176">
        <v>11.52</v>
      </c>
      <c r="I163" s="177"/>
      <c r="J163" s="176">
        <f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278</v>
      </c>
      <c r="BM163" s="183" t="s">
        <v>1144</v>
      </c>
    </row>
    <row r="164" spans="1:65" s="2" customFormat="1" ht="33" customHeight="1" x14ac:dyDescent="0.15">
      <c r="A164" s="35"/>
      <c r="B164" s="141"/>
      <c r="C164" s="172" t="s">
        <v>433</v>
      </c>
      <c r="D164" s="172" t="s">
        <v>274</v>
      </c>
      <c r="E164" s="173" t="s">
        <v>6127</v>
      </c>
      <c r="F164" s="174" t="s">
        <v>6128</v>
      </c>
      <c r="G164" s="175" t="s">
        <v>277</v>
      </c>
      <c r="H164" s="176">
        <v>11.52</v>
      </c>
      <c r="I164" s="177"/>
      <c r="J164" s="176">
        <f>ROUND(I164*H164,2)</f>
        <v>0</v>
      </c>
      <c r="K164" s="178"/>
      <c r="L164" s="36"/>
      <c r="M164" s="179" t="s">
        <v>1</v>
      </c>
      <c r="N164" s="180" t="s">
        <v>41</v>
      </c>
      <c r="O164" s="61"/>
      <c r="P164" s="181">
        <f>O164*H164</f>
        <v>0</v>
      </c>
      <c r="Q164" s="181">
        <v>0</v>
      </c>
      <c r="R164" s="181">
        <f>Q164*H164</f>
        <v>0</v>
      </c>
      <c r="S164" s="181">
        <v>0</v>
      </c>
      <c r="T164" s="18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88</v>
      </c>
      <c r="AY164" s="18" t="s">
        <v>271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278</v>
      </c>
      <c r="BM164" s="183" t="s">
        <v>1158</v>
      </c>
    </row>
    <row r="165" spans="1:65" s="2" customFormat="1" ht="33" customHeight="1" x14ac:dyDescent="0.15">
      <c r="A165" s="35"/>
      <c r="B165" s="141"/>
      <c r="C165" s="172" t="s">
        <v>437</v>
      </c>
      <c r="D165" s="172" t="s">
        <v>274</v>
      </c>
      <c r="E165" s="173" t="s">
        <v>6129</v>
      </c>
      <c r="F165" s="174" t="s">
        <v>6130</v>
      </c>
      <c r="G165" s="175" t="s">
        <v>277</v>
      </c>
      <c r="H165" s="176">
        <v>7.25</v>
      </c>
      <c r="I165" s="177"/>
      <c r="J165" s="176">
        <f>ROUND(I165*H165,2)</f>
        <v>0</v>
      </c>
      <c r="K165" s="178"/>
      <c r="L165" s="36"/>
      <c r="M165" s="179" t="s">
        <v>1</v>
      </c>
      <c r="N165" s="180" t="s">
        <v>41</v>
      </c>
      <c r="O165" s="61"/>
      <c r="P165" s="181">
        <f>O165*H165</f>
        <v>0</v>
      </c>
      <c r="Q165" s="181">
        <v>0</v>
      </c>
      <c r="R165" s="181">
        <f>Q165*H165</f>
        <v>0</v>
      </c>
      <c r="S165" s="181">
        <v>0</v>
      </c>
      <c r="T165" s="18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88</v>
      </c>
      <c r="AY165" s="18" t="s">
        <v>271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88</v>
      </c>
      <c r="BK165" s="105">
        <f>ROUND(I165*H165,2)</f>
        <v>0</v>
      </c>
      <c r="BL165" s="18" t="s">
        <v>278</v>
      </c>
      <c r="BM165" s="183" t="s">
        <v>1172</v>
      </c>
    </row>
    <row r="166" spans="1:65" s="12" customFormat="1" ht="22.9" customHeight="1" x14ac:dyDescent="0.15">
      <c r="B166" s="159"/>
      <c r="D166" s="160" t="s">
        <v>74</v>
      </c>
      <c r="E166" s="170" t="s">
        <v>316</v>
      </c>
      <c r="F166" s="170" t="s">
        <v>6131</v>
      </c>
      <c r="I166" s="162"/>
      <c r="J166" s="171">
        <f>BK166</f>
        <v>0</v>
      </c>
      <c r="L166" s="159"/>
      <c r="M166" s="164"/>
      <c r="N166" s="165"/>
      <c r="O166" s="165"/>
      <c r="P166" s="166">
        <f>SUM(P167:P182)</f>
        <v>0</v>
      </c>
      <c r="Q166" s="165"/>
      <c r="R166" s="166">
        <f>SUM(R167:R182)</f>
        <v>0</v>
      </c>
      <c r="S166" s="165"/>
      <c r="T166" s="167">
        <f>SUM(T167:T182)</f>
        <v>0</v>
      </c>
      <c r="AR166" s="160" t="s">
        <v>82</v>
      </c>
      <c r="AT166" s="168" t="s">
        <v>74</v>
      </c>
      <c r="AU166" s="168" t="s">
        <v>82</v>
      </c>
      <c r="AY166" s="160" t="s">
        <v>271</v>
      </c>
      <c r="BK166" s="169">
        <f>SUM(BK167:BK182)</f>
        <v>0</v>
      </c>
    </row>
    <row r="167" spans="1:65" s="2" customFormat="1" ht="21.75" customHeight="1" x14ac:dyDescent="0.15">
      <c r="A167" s="35"/>
      <c r="B167" s="141"/>
      <c r="C167" s="172" t="s">
        <v>441</v>
      </c>
      <c r="D167" s="172" t="s">
        <v>274</v>
      </c>
      <c r="E167" s="173" t="s">
        <v>6132</v>
      </c>
      <c r="F167" s="174" t="s">
        <v>6133</v>
      </c>
      <c r="G167" s="175" t="s">
        <v>319</v>
      </c>
      <c r="H167" s="176">
        <v>22.2</v>
      </c>
      <c r="I167" s="177"/>
      <c r="J167" s="176">
        <f t="shared" ref="J167:J182" si="15">ROUND(I167*H167,2)</f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ref="P167:P182" si="16">O167*H167</f>
        <v>0</v>
      </c>
      <c r="Q167" s="181">
        <v>0</v>
      </c>
      <c r="R167" s="181">
        <f t="shared" ref="R167:R182" si="17">Q167*H167</f>
        <v>0</v>
      </c>
      <c r="S167" s="181">
        <v>0</v>
      </c>
      <c r="T167" s="182">
        <f t="shared" ref="T167:T182" si="18"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88</v>
      </c>
      <c r="AY167" s="18" t="s">
        <v>271</v>
      </c>
      <c r="BE167" s="105">
        <f t="shared" ref="BE167:BE182" si="19">IF(N167="základná",J167,0)</f>
        <v>0</v>
      </c>
      <c r="BF167" s="105">
        <f t="shared" ref="BF167:BF182" si="20">IF(N167="znížená",J167,0)</f>
        <v>0</v>
      </c>
      <c r="BG167" s="105">
        <f t="shared" ref="BG167:BG182" si="21">IF(N167="zákl. prenesená",J167,0)</f>
        <v>0</v>
      </c>
      <c r="BH167" s="105">
        <f t="shared" ref="BH167:BH182" si="22">IF(N167="zníž. prenesená",J167,0)</f>
        <v>0</v>
      </c>
      <c r="BI167" s="105">
        <f t="shared" ref="BI167:BI182" si="23">IF(N167="nulová",J167,0)</f>
        <v>0</v>
      </c>
      <c r="BJ167" s="18" t="s">
        <v>88</v>
      </c>
      <c r="BK167" s="105">
        <f t="shared" ref="BK167:BK182" si="24">ROUND(I167*H167,2)</f>
        <v>0</v>
      </c>
      <c r="BL167" s="18" t="s">
        <v>278</v>
      </c>
      <c r="BM167" s="183" t="s">
        <v>1189</v>
      </c>
    </row>
    <row r="168" spans="1:65" s="2" customFormat="1" ht="21.75" customHeight="1" x14ac:dyDescent="0.15">
      <c r="A168" s="35"/>
      <c r="B168" s="141"/>
      <c r="C168" s="224" t="s">
        <v>458</v>
      </c>
      <c r="D168" s="224" t="s">
        <v>1138</v>
      </c>
      <c r="E168" s="226" t="s">
        <v>6134</v>
      </c>
      <c r="F168" s="227" t="s">
        <v>6135</v>
      </c>
      <c r="G168" s="228" t="s">
        <v>319</v>
      </c>
      <c r="H168" s="229">
        <v>22.2</v>
      </c>
      <c r="I168" s="230"/>
      <c r="J168" s="229">
        <f t="shared" si="15"/>
        <v>0</v>
      </c>
      <c r="K168" s="231"/>
      <c r="L168" s="232"/>
      <c r="M168" s="233" t="s">
        <v>1</v>
      </c>
      <c r="N168" s="234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316</v>
      </c>
      <c r="AT168" s="183" t="s">
        <v>1138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278</v>
      </c>
      <c r="BM168" s="183" t="s">
        <v>1204</v>
      </c>
    </row>
    <row r="169" spans="1:65" s="2" customFormat="1" ht="21.75" customHeight="1" x14ac:dyDescent="0.15">
      <c r="A169" s="35"/>
      <c r="B169" s="141"/>
      <c r="C169" s="172" t="s">
        <v>465</v>
      </c>
      <c r="D169" s="172" t="s">
        <v>274</v>
      </c>
      <c r="E169" s="173" t="s">
        <v>6136</v>
      </c>
      <c r="F169" s="174" t="s">
        <v>6137</v>
      </c>
      <c r="G169" s="175" t="s">
        <v>302</v>
      </c>
      <c r="H169" s="176">
        <v>2</v>
      </c>
      <c r="I169" s="177"/>
      <c r="J169" s="176">
        <f t="shared" si="1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278</v>
      </c>
      <c r="BM169" s="183" t="s">
        <v>1216</v>
      </c>
    </row>
    <row r="170" spans="1:65" s="2" customFormat="1" ht="21.75" customHeight="1" x14ac:dyDescent="0.15">
      <c r="A170" s="35"/>
      <c r="B170" s="141"/>
      <c r="C170" s="224" t="s">
        <v>473</v>
      </c>
      <c r="D170" s="224" t="s">
        <v>1138</v>
      </c>
      <c r="E170" s="226" t="s">
        <v>6138</v>
      </c>
      <c r="F170" s="227" t="s">
        <v>6139</v>
      </c>
      <c r="G170" s="228" t="s">
        <v>302</v>
      </c>
      <c r="H170" s="229">
        <v>2</v>
      </c>
      <c r="I170" s="230"/>
      <c r="J170" s="229">
        <f t="shared" si="15"/>
        <v>0</v>
      </c>
      <c r="K170" s="231"/>
      <c r="L170" s="232"/>
      <c r="M170" s="233" t="s">
        <v>1</v>
      </c>
      <c r="N170" s="234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316</v>
      </c>
      <c r="AT170" s="183" t="s">
        <v>1138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278</v>
      </c>
      <c r="BM170" s="183" t="s">
        <v>1228</v>
      </c>
    </row>
    <row r="171" spans="1:65" s="2" customFormat="1" ht="21.75" customHeight="1" x14ac:dyDescent="0.15">
      <c r="A171" s="35"/>
      <c r="B171" s="141"/>
      <c r="C171" s="172" t="s">
        <v>478</v>
      </c>
      <c r="D171" s="172" t="s">
        <v>274</v>
      </c>
      <c r="E171" s="173" t="s">
        <v>6140</v>
      </c>
      <c r="F171" s="174" t="s">
        <v>6141</v>
      </c>
      <c r="G171" s="175" t="s">
        <v>302</v>
      </c>
      <c r="H171" s="176">
        <v>1</v>
      </c>
      <c r="I171" s="177"/>
      <c r="J171" s="176">
        <f t="shared" si="1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278</v>
      </c>
      <c r="BM171" s="183" t="s">
        <v>1238</v>
      </c>
    </row>
    <row r="172" spans="1:65" s="2" customFormat="1" ht="16.5" customHeight="1" x14ac:dyDescent="0.15">
      <c r="A172" s="35"/>
      <c r="B172" s="141"/>
      <c r="C172" s="224" t="s">
        <v>482</v>
      </c>
      <c r="D172" s="224" t="s">
        <v>1138</v>
      </c>
      <c r="E172" s="226" t="s">
        <v>6142</v>
      </c>
      <c r="F172" s="227" t="s">
        <v>6143</v>
      </c>
      <c r="G172" s="228" t="s">
        <v>302</v>
      </c>
      <c r="H172" s="229">
        <v>1</v>
      </c>
      <c r="I172" s="230"/>
      <c r="J172" s="229">
        <f t="shared" si="15"/>
        <v>0</v>
      </c>
      <c r="K172" s="231"/>
      <c r="L172" s="232"/>
      <c r="M172" s="233" t="s">
        <v>1</v>
      </c>
      <c r="N172" s="234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316</v>
      </c>
      <c r="AT172" s="183" t="s">
        <v>1138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278</v>
      </c>
      <c r="BM172" s="183" t="s">
        <v>1247</v>
      </c>
    </row>
    <row r="173" spans="1:65" s="2" customFormat="1" ht="21.75" customHeight="1" x14ac:dyDescent="0.15">
      <c r="A173" s="35"/>
      <c r="B173" s="141"/>
      <c r="C173" s="172" t="s">
        <v>488</v>
      </c>
      <c r="D173" s="172" t="s">
        <v>274</v>
      </c>
      <c r="E173" s="173" t="s">
        <v>6144</v>
      </c>
      <c r="F173" s="174" t="s">
        <v>6145</v>
      </c>
      <c r="G173" s="175" t="s">
        <v>302</v>
      </c>
      <c r="H173" s="176">
        <v>1</v>
      </c>
      <c r="I173" s="177"/>
      <c r="J173" s="176">
        <f t="shared" si="1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278</v>
      </c>
      <c r="BM173" s="183" t="s">
        <v>1257</v>
      </c>
    </row>
    <row r="174" spans="1:65" s="2" customFormat="1" ht="21.75" customHeight="1" x14ac:dyDescent="0.15">
      <c r="A174" s="35"/>
      <c r="B174" s="141"/>
      <c r="C174" s="224" t="s">
        <v>496</v>
      </c>
      <c r="D174" s="224" t="s">
        <v>1138</v>
      </c>
      <c r="E174" s="226" t="s">
        <v>6146</v>
      </c>
      <c r="F174" s="227" t="s">
        <v>6147</v>
      </c>
      <c r="G174" s="228" t="s">
        <v>302</v>
      </c>
      <c r="H174" s="229">
        <v>1</v>
      </c>
      <c r="I174" s="230"/>
      <c r="J174" s="229">
        <f t="shared" si="15"/>
        <v>0</v>
      </c>
      <c r="K174" s="231"/>
      <c r="L174" s="232"/>
      <c r="M174" s="233" t="s">
        <v>1</v>
      </c>
      <c r="N174" s="234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316</v>
      </c>
      <c r="AT174" s="183" t="s">
        <v>1138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278</v>
      </c>
      <c r="BM174" s="183" t="s">
        <v>1276</v>
      </c>
    </row>
    <row r="175" spans="1:65" s="2" customFormat="1" ht="21.75" customHeight="1" x14ac:dyDescent="0.15">
      <c r="A175" s="35"/>
      <c r="B175" s="141"/>
      <c r="C175" s="172" t="s">
        <v>500</v>
      </c>
      <c r="D175" s="172" t="s">
        <v>274</v>
      </c>
      <c r="E175" s="173" t="s">
        <v>6148</v>
      </c>
      <c r="F175" s="174" t="s">
        <v>6149</v>
      </c>
      <c r="G175" s="175" t="s">
        <v>319</v>
      </c>
      <c r="H175" s="176">
        <v>22.2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1285</v>
      </c>
    </row>
    <row r="176" spans="1:65" s="2" customFormat="1" ht="21.75" customHeight="1" x14ac:dyDescent="0.15">
      <c r="A176" s="35"/>
      <c r="B176" s="141"/>
      <c r="C176" s="172" t="s">
        <v>507</v>
      </c>
      <c r="D176" s="172" t="s">
        <v>274</v>
      </c>
      <c r="E176" s="173" t="s">
        <v>6150</v>
      </c>
      <c r="F176" s="174" t="s">
        <v>6151</v>
      </c>
      <c r="G176" s="175" t="s">
        <v>302</v>
      </c>
      <c r="H176" s="176">
        <v>2</v>
      </c>
      <c r="I176" s="177"/>
      <c r="J176" s="176">
        <f t="shared" si="15"/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1296</v>
      </c>
    </row>
    <row r="177" spans="1:65" s="2" customFormat="1" ht="21.75" customHeight="1" x14ac:dyDescent="0.15">
      <c r="A177" s="35"/>
      <c r="B177" s="141"/>
      <c r="C177" s="172" t="s">
        <v>514</v>
      </c>
      <c r="D177" s="172" t="s">
        <v>274</v>
      </c>
      <c r="E177" s="173" t="s">
        <v>6152</v>
      </c>
      <c r="F177" s="174" t="s">
        <v>6153</v>
      </c>
      <c r="G177" s="175" t="s">
        <v>302</v>
      </c>
      <c r="H177" s="176">
        <v>1</v>
      </c>
      <c r="I177" s="177"/>
      <c r="J177" s="176">
        <f t="shared" si="15"/>
        <v>0</v>
      </c>
      <c r="K177" s="178"/>
      <c r="L177" s="36"/>
      <c r="M177" s="179" t="s">
        <v>1</v>
      </c>
      <c r="N177" s="180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278</v>
      </c>
      <c r="AT177" s="183" t="s">
        <v>274</v>
      </c>
      <c r="AU177" s="183" t="s">
        <v>88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1302</v>
      </c>
    </row>
    <row r="178" spans="1:65" s="2" customFormat="1" ht="21.75" customHeight="1" x14ac:dyDescent="0.15">
      <c r="A178" s="35"/>
      <c r="B178" s="141"/>
      <c r="C178" s="224" t="s">
        <v>519</v>
      </c>
      <c r="D178" s="224" t="s">
        <v>1138</v>
      </c>
      <c r="E178" s="226" t="s">
        <v>6154</v>
      </c>
      <c r="F178" s="227" t="s">
        <v>6155</v>
      </c>
      <c r="G178" s="228" t="s">
        <v>302</v>
      </c>
      <c r="H178" s="229">
        <v>1</v>
      </c>
      <c r="I178" s="230"/>
      <c r="J178" s="229">
        <f t="shared" si="15"/>
        <v>0</v>
      </c>
      <c r="K178" s="231"/>
      <c r="L178" s="232"/>
      <c r="M178" s="233" t="s">
        <v>1</v>
      </c>
      <c r="N178" s="234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316</v>
      </c>
      <c r="AT178" s="183" t="s">
        <v>1138</v>
      </c>
      <c r="AU178" s="183" t="s">
        <v>88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1312</v>
      </c>
    </row>
    <row r="179" spans="1:65" s="2" customFormat="1" ht="21.75" customHeight="1" x14ac:dyDescent="0.15">
      <c r="A179" s="35"/>
      <c r="B179" s="141"/>
      <c r="C179" s="172" t="s">
        <v>528</v>
      </c>
      <c r="D179" s="172" t="s">
        <v>274</v>
      </c>
      <c r="E179" s="173" t="s">
        <v>6161</v>
      </c>
      <c r="F179" s="174" t="s">
        <v>6162</v>
      </c>
      <c r="G179" s="175" t="s">
        <v>302</v>
      </c>
      <c r="H179" s="176">
        <v>1</v>
      </c>
      <c r="I179" s="177"/>
      <c r="J179" s="176">
        <f t="shared" si="1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88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1321</v>
      </c>
    </row>
    <row r="180" spans="1:65" s="2" customFormat="1" ht="16.5" customHeight="1" x14ac:dyDescent="0.15">
      <c r="A180" s="35"/>
      <c r="B180" s="141"/>
      <c r="C180" s="224" t="s">
        <v>535</v>
      </c>
      <c r="D180" s="224" t="s">
        <v>1138</v>
      </c>
      <c r="E180" s="226" t="s">
        <v>6163</v>
      </c>
      <c r="F180" s="227" t="s">
        <v>6164</v>
      </c>
      <c r="G180" s="228" t="s">
        <v>302</v>
      </c>
      <c r="H180" s="229">
        <v>1</v>
      </c>
      <c r="I180" s="230"/>
      <c r="J180" s="229">
        <f t="shared" si="15"/>
        <v>0</v>
      </c>
      <c r="K180" s="231"/>
      <c r="L180" s="232"/>
      <c r="M180" s="233" t="s">
        <v>1</v>
      </c>
      <c r="N180" s="234" t="s">
        <v>41</v>
      </c>
      <c r="O180" s="61"/>
      <c r="P180" s="181">
        <f t="shared" si="16"/>
        <v>0</v>
      </c>
      <c r="Q180" s="181">
        <v>0</v>
      </c>
      <c r="R180" s="181">
        <f t="shared" si="17"/>
        <v>0</v>
      </c>
      <c r="S180" s="181">
        <v>0</v>
      </c>
      <c r="T180" s="182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316</v>
      </c>
      <c r="AT180" s="183" t="s">
        <v>1138</v>
      </c>
      <c r="AU180" s="183" t="s">
        <v>88</v>
      </c>
      <c r="AY180" s="18" t="s">
        <v>271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278</v>
      </c>
      <c r="BM180" s="183" t="s">
        <v>1338</v>
      </c>
    </row>
    <row r="181" spans="1:65" s="2" customFormat="1" ht="21.75" customHeight="1" x14ac:dyDescent="0.15">
      <c r="A181" s="35"/>
      <c r="B181" s="141"/>
      <c r="C181" s="172" t="s">
        <v>542</v>
      </c>
      <c r="D181" s="172" t="s">
        <v>274</v>
      </c>
      <c r="E181" s="173" t="s">
        <v>6173</v>
      </c>
      <c r="F181" s="174" t="s">
        <v>6174</v>
      </c>
      <c r="G181" s="175" t="s">
        <v>319</v>
      </c>
      <c r="H181" s="176">
        <v>24</v>
      </c>
      <c r="I181" s="177"/>
      <c r="J181" s="176">
        <f t="shared" si="15"/>
        <v>0</v>
      </c>
      <c r="K181" s="178"/>
      <c r="L181" s="36"/>
      <c r="M181" s="179" t="s">
        <v>1</v>
      </c>
      <c r="N181" s="180" t="s">
        <v>41</v>
      </c>
      <c r="O181" s="61"/>
      <c r="P181" s="181">
        <f t="shared" si="16"/>
        <v>0</v>
      </c>
      <c r="Q181" s="181">
        <v>0</v>
      </c>
      <c r="R181" s="181">
        <f t="shared" si="17"/>
        <v>0</v>
      </c>
      <c r="S181" s="181">
        <v>0</v>
      </c>
      <c r="T181" s="182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88</v>
      </c>
      <c r="AY181" s="18" t="s">
        <v>271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278</v>
      </c>
      <c r="BM181" s="183" t="s">
        <v>1362</v>
      </c>
    </row>
    <row r="182" spans="1:65" s="2" customFormat="1" ht="16.5" customHeight="1" x14ac:dyDescent="0.15">
      <c r="A182" s="35"/>
      <c r="B182" s="141"/>
      <c r="C182" s="224" t="s">
        <v>550</v>
      </c>
      <c r="D182" s="224" t="s">
        <v>1138</v>
      </c>
      <c r="E182" s="226" t="s">
        <v>6175</v>
      </c>
      <c r="F182" s="227" t="s">
        <v>6176</v>
      </c>
      <c r="G182" s="228" t="s">
        <v>302</v>
      </c>
      <c r="H182" s="229">
        <v>2</v>
      </c>
      <c r="I182" s="230"/>
      <c r="J182" s="229">
        <f t="shared" si="15"/>
        <v>0</v>
      </c>
      <c r="K182" s="231"/>
      <c r="L182" s="232"/>
      <c r="M182" s="233" t="s">
        <v>1</v>
      </c>
      <c r="N182" s="234" t="s">
        <v>41</v>
      </c>
      <c r="O182" s="61"/>
      <c r="P182" s="181">
        <f t="shared" si="16"/>
        <v>0</v>
      </c>
      <c r="Q182" s="181">
        <v>0</v>
      </c>
      <c r="R182" s="181">
        <f t="shared" si="17"/>
        <v>0</v>
      </c>
      <c r="S182" s="181">
        <v>0</v>
      </c>
      <c r="T182" s="182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316</v>
      </c>
      <c r="AT182" s="183" t="s">
        <v>1138</v>
      </c>
      <c r="AU182" s="183" t="s">
        <v>88</v>
      </c>
      <c r="AY182" s="18" t="s">
        <v>271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278</v>
      </c>
      <c r="BM182" s="183" t="s">
        <v>1372</v>
      </c>
    </row>
    <row r="183" spans="1:65" s="12" customFormat="1" ht="22.9" customHeight="1" x14ac:dyDescent="0.15">
      <c r="B183" s="159"/>
      <c r="D183" s="160" t="s">
        <v>74</v>
      </c>
      <c r="E183" s="170" t="s">
        <v>272</v>
      </c>
      <c r="F183" s="170" t="s">
        <v>6177</v>
      </c>
      <c r="I183" s="162"/>
      <c r="J183" s="171">
        <f>BK183</f>
        <v>0</v>
      </c>
      <c r="L183" s="159"/>
      <c r="M183" s="164"/>
      <c r="N183" s="165"/>
      <c r="O183" s="165"/>
      <c r="P183" s="166">
        <f>SUM(P184:P189)</f>
        <v>0</v>
      </c>
      <c r="Q183" s="165"/>
      <c r="R183" s="166">
        <f>SUM(R184:R189)</f>
        <v>0</v>
      </c>
      <c r="S183" s="165"/>
      <c r="T183" s="167">
        <f>SUM(T184:T189)</f>
        <v>0</v>
      </c>
      <c r="AR183" s="160" t="s">
        <v>82</v>
      </c>
      <c r="AT183" s="168" t="s">
        <v>74</v>
      </c>
      <c r="AU183" s="168" t="s">
        <v>82</v>
      </c>
      <c r="AY183" s="160" t="s">
        <v>271</v>
      </c>
      <c r="BK183" s="169">
        <f>SUM(BK184:BK189)</f>
        <v>0</v>
      </c>
    </row>
    <row r="184" spans="1:65" s="2" customFormat="1" ht="21.75" customHeight="1" x14ac:dyDescent="0.15">
      <c r="A184" s="35"/>
      <c r="B184" s="141"/>
      <c r="C184" s="172" t="s">
        <v>555</v>
      </c>
      <c r="D184" s="172" t="s">
        <v>274</v>
      </c>
      <c r="E184" s="173" t="s">
        <v>6178</v>
      </c>
      <c r="F184" s="174" t="s">
        <v>6179</v>
      </c>
      <c r="G184" s="175" t="s">
        <v>412</v>
      </c>
      <c r="H184" s="176">
        <v>25.45</v>
      </c>
      <c r="I184" s="177"/>
      <c r="J184" s="176">
        <f>ROUND(I184*H184,2)</f>
        <v>0</v>
      </c>
      <c r="K184" s="178"/>
      <c r="L184" s="36"/>
      <c r="M184" s="179" t="s">
        <v>1</v>
      </c>
      <c r="N184" s="180" t="s">
        <v>41</v>
      </c>
      <c r="O184" s="61"/>
      <c r="P184" s="181">
        <f>O184*H184</f>
        <v>0</v>
      </c>
      <c r="Q184" s="181">
        <v>0</v>
      </c>
      <c r="R184" s="181">
        <f>Q184*H184</f>
        <v>0</v>
      </c>
      <c r="S184" s="181">
        <v>0</v>
      </c>
      <c r="T184" s="18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88</v>
      </c>
      <c r="AY184" s="18" t="s">
        <v>271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278</v>
      </c>
      <c r="BM184" s="183" t="s">
        <v>1381</v>
      </c>
    </row>
    <row r="185" spans="1:65" s="2" customFormat="1" ht="21.75" customHeight="1" x14ac:dyDescent="0.15">
      <c r="A185" s="35"/>
      <c r="B185" s="141"/>
      <c r="C185" s="172" t="s">
        <v>684</v>
      </c>
      <c r="D185" s="216" t="s">
        <v>274</v>
      </c>
      <c r="E185" s="173" t="s">
        <v>5942</v>
      </c>
      <c r="F185" s="174" t="s">
        <v>5943</v>
      </c>
      <c r="G185" s="175" t="s">
        <v>412</v>
      </c>
      <c r="H185" s="176">
        <v>2.5499999999999998</v>
      </c>
      <c r="I185" s="177"/>
      <c r="J185" s="176">
        <f>ROUND(I185*H185,2)</f>
        <v>0</v>
      </c>
      <c r="K185" s="178"/>
      <c r="L185" s="36"/>
      <c r="M185" s="179" t="s">
        <v>1</v>
      </c>
      <c r="N185" s="180" t="s">
        <v>41</v>
      </c>
      <c r="O185" s="6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88</v>
      </c>
      <c r="AY185" s="18" t="s">
        <v>271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278</v>
      </c>
      <c r="BM185" s="183" t="s">
        <v>1392</v>
      </c>
    </row>
    <row r="186" spans="1:65" s="13" customFormat="1" x14ac:dyDescent="0.1">
      <c r="B186" s="184"/>
      <c r="D186" s="185" t="s">
        <v>280</v>
      </c>
      <c r="F186" s="187" t="s">
        <v>6233</v>
      </c>
      <c r="H186" s="188">
        <v>2.5499999999999998</v>
      </c>
      <c r="I186" s="189"/>
      <c r="L186" s="184"/>
      <c r="M186" s="190"/>
      <c r="N186" s="191"/>
      <c r="O186" s="191"/>
      <c r="P186" s="191"/>
      <c r="Q186" s="191"/>
      <c r="R186" s="191"/>
      <c r="S186" s="191"/>
      <c r="T186" s="192"/>
      <c r="AT186" s="186" t="s">
        <v>280</v>
      </c>
      <c r="AU186" s="186" t="s">
        <v>88</v>
      </c>
      <c r="AV186" s="13" t="s">
        <v>88</v>
      </c>
      <c r="AW186" s="13" t="s">
        <v>3</v>
      </c>
      <c r="AX186" s="13" t="s">
        <v>82</v>
      </c>
      <c r="AY186" s="186" t="s">
        <v>271</v>
      </c>
    </row>
    <row r="187" spans="1:65" s="2" customFormat="1" ht="21.75" customHeight="1" x14ac:dyDescent="0.15">
      <c r="A187" s="35"/>
      <c r="B187" s="141"/>
      <c r="C187" s="172" t="s">
        <v>1128</v>
      </c>
      <c r="D187" s="216" t="s">
        <v>274</v>
      </c>
      <c r="E187" s="173" t="s">
        <v>5944</v>
      </c>
      <c r="F187" s="174" t="s">
        <v>6181</v>
      </c>
      <c r="G187" s="175" t="s">
        <v>412</v>
      </c>
      <c r="H187" s="176">
        <v>33.15</v>
      </c>
      <c r="I187" s="177"/>
      <c r="J187" s="176">
        <f>ROUND(I187*H187,2)</f>
        <v>0</v>
      </c>
      <c r="K187" s="178"/>
      <c r="L187" s="36"/>
      <c r="M187" s="179" t="s">
        <v>1</v>
      </c>
      <c r="N187" s="180" t="s">
        <v>41</v>
      </c>
      <c r="O187" s="61"/>
      <c r="P187" s="181">
        <f>O187*H187</f>
        <v>0</v>
      </c>
      <c r="Q187" s="181">
        <v>0</v>
      </c>
      <c r="R187" s="181">
        <f>Q187*H187</f>
        <v>0</v>
      </c>
      <c r="S187" s="181">
        <v>0</v>
      </c>
      <c r="T187" s="18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88</v>
      </c>
      <c r="AY187" s="18" t="s">
        <v>271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278</v>
      </c>
      <c r="BM187" s="183" t="s">
        <v>1401</v>
      </c>
    </row>
    <row r="188" spans="1:65" s="13" customFormat="1" x14ac:dyDescent="0.1">
      <c r="B188" s="184"/>
      <c r="D188" s="185" t="s">
        <v>280</v>
      </c>
      <c r="F188" s="187" t="s">
        <v>6234</v>
      </c>
      <c r="H188" s="188">
        <v>33.15</v>
      </c>
      <c r="I188" s="189"/>
      <c r="L188" s="184"/>
      <c r="M188" s="190"/>
      <c r="N188" s="191"/>
      <c r="O188" s="191"/>
      <c r="P188" s="191"/>
      <c r="Q188" s="191"/>
      <c r="R188" s="191"/>
      <c r="S188" s="191"/>
      <c r="T188" s="192"/>
      <c r="AT188" s="186" t="s">
        <v>280</v>
      </c>
      <c r="AU188" s="186" t="s">
        <v>88</v>
      </c>
      <c r="AV188" s="13" t="s">
        <v>88</v>
      </c>
      <c r="AW188" s="13" t="s">
        <v>3</v>
      </c>
      <c r="AX188" s="13" t="s">
        <v>82</v>
      </c>
      <c r="AY188" s="186" t="s">
        <v>271</v>
      </c>
    </row>
    <row r="189" spans="1:65" s="2" customFormat="1" ht="16.5" customHeight="1" x14ac:dyDescent="0.15">
      <c r="A189" s="35"/>
      <c r="B189" s="141"/>
      <c r="C189" s="172" t="s">
        <v>1137</v>
      </c>
      <c r="D189" s="216" t="s">
        <v>274</v>
      </c>
      <c r="E189" s="173" t="s">
        <v>6183</v>
      </c>
      <c r="F189" s="174" t="s">
        <v>6184</v>
      </c>
      <c r="G189" s="175" t="s">
        <v>412</v>
      </c>
      <c r="H189" s="176">
        <v>2.5499999999999998</v>
      </c>
      <c r="I189" s="177"/>
      <c r="J189" s="176">
        <f>ROUND(I189*H189,2)</f>
        <v>0</v>
      </c>
      <c r="K189" s="178"/>
      <c r="L189" s="36"/>
      <c r="M189" s="179" t="s">
        <v>1</v>
      </c>
      <c r="N189" s="180" t="s">
        <v>41</v>
      </c>
      <c r="O189" s="61"/>
      <c r="P189" s="181">
        <f>O189*H189</f>
        <v>0</v>
      </c>
      <c r="Q189" s="181">
        <v>0</v>
      </c>
      <c r="R189" s="181">
        <f>Q189*H189</f>
        <v>0</v>
      </c>
      <c r="S189" s="181">
        <v>0</v>
      </c>
      <c r="T189" s="18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88</v>
      </c>
      <c r="AY189" s="18" t="s">
        <v>271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278</v>
      </c>
      <c r="BM189" s="183" t="s">
        <v>1411</v>
      </c>
    </row>
    <row r="190" spans="1:65" s="12" customFormat="1" ht="22.9" customHeight="1" x14ac:dyDescent="0.15">
      <c r="B190" s="159"/>
      <c r="D190" s="160" t="s">
        <v>74</v>
      </c>
      <c r="E190" s="170" t="s">
        <v>463</v>
      </c>
      <c r="F190" s="170" t="s">
        <v>6185</v>
      </c>
      <c r="I190" s="162"/>
      <c r="J190" s="171">
        <f>BK190</f>
        <v>0</v>
      </c>
      <c r="L190" s="159"/>
      <c r="M190" s="164"/>
      <c r="N190" s="165"/>
      <c r="O190" s="165"/>
      <c r="P190" s="166">
        <f>SUM(P191:P192)</f>
        <v>0</v>
      </c>
      <c r="Q190" s="165"/>
      <c r="R190" s="166">
        <f>SUM(R191:R192)</f>
        <v>0</v>
      </c>
      <c r="S190" s="165"/>
      <c r="T190" s="167">
        <f>SUM(T191:T192)</f>
        <v>0</v>
      </c>
      <c r="AR190" s="160" t="s">
        <v>82</v>
      </c>
      <c r="AT190" s="168" t="s">
        <v>74</v>
      </c>
      <c r="AU190" s="168" t="s">
        <v>82</v>
      </c>
      <c r="AY190" s="160" t="s">
        <v>271</v>
      </c>
      <c r="BK190" s="169">
        <f>SUM(BK191:BK192)</f>
        <v>0</v>
      </c>
    </row>
    <row r="191" spans="1:65" s="2" customFormat="1" ht="33" customHeight="1" x14ac:dyDescent="0.15">
      <c r="A191" s="35"/>
      <c r="B191" s="141"/>
      <c r="C191" s="172" t="s">
        <v>1144</v>
      </c>
      <c r="D191" s="172" t="s">
        <v>274</v>
      </c>
      <c r="E191" s="173" t="s">
        <v>6186</v>
      </c>
      <c r="F191" s="174" t="s">
        <v>6187</v>
      </c>
      <c r="G191" s="175" t="s">
        <v>412</v>
      </c>
      <c r="H191" s="176">
        <v>14.55</v>
      </c>
      <c r="I191" s="177"/>
      <c r="J191" s="176">
        <f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>O191*H191</f>
        <v>0</v>
      </c>
      <c r="Q191" s="181">
        <v>0</v>
      </c>
      <c r="R191" s="181">
        <f>Q191*H191</f>
        <v>0</v>
      </c>
      <c r="S191" s="181">
        <v>0</v>
      </c>
      <c r="T191" s="18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278</v>
      </c>
      <c r="BM191" s="183" t="s">
        <v>1417</v>
      </c>
    </row>
    <row r="192" spans="1:65" s="2" customFormat="1" ht="33" customHeight="1" x14ac:dyDescent="0.15">
      <c r="A192" s="35"/>
      <c r="B192" s="141"/>
      <c r="C192" s="172" t="s">
        <v>1154</v>
      </c>
      <c r="D192" s="172" t="s">
        <v>274</v>
      </c>
      <c r="E192" s="173" t="s">
        <v>6188</v>
      </c>
      <c r="F192" s="174" t="s">
        <v>6189</v>
      </c>
      <c r="G192" s="175" t="s">
        <v>412</v>
      </c>
      <c r="H192" s="176">
        <v>2.4300000000000002</v>
      </c>
      <c r="I192" s="177"/>
      <c r="J192" s="176">
        <f>ROUND(I192*H192,2)</f>
        <v>0</v>
      </c>
      <c r="K192" s="178"/>
      <c r="L192" s="36"/>
      <c r="M192" s="179" t="s">
        <v>1</v>
      </c>
      <c r="N192" s="180" t="s">
        <v>41</v>
      </c>
      <c r="O192" s="61"/>
      <c r="P192" s="181">
        <f>O192*H192</f>
        <v>0</v>
      </c>
      <c r="Q192" s="181">
        <v>0</v>
      </c>
      <c r="R192" s="181">
        <f>Q192*H192</f>
        <v>0</v>
      </c>
      <c r="S192" s="181">
        <v>0</v>
      </c>
      <c r="T192" s="18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88</v>
      </c>
      <c r="AY192" s="18" t="s">
        <v>271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88</v>
      </c>
      <c r="BK192" s="105">
        <f>ROUND(I192*H192,2)</f>
        <v>0</v>
      </c>
      <c r="BL192" s="18" t="s">
        <v>278</v>
      </c>
      <c r="BM192" s="183" t="s">
        <v>1433</v>
      </c>
    </row>
    <row r="193" spans="1:65" s="12" customFormat="1" ht="25.9" customHeight="1" x14ac:dyDescent="0.15">
      <c r="B193" s="159"/>
      <c r="D193" s="160" t="s">
        <v>74</v>
      </c>
      <c r="E193" s="161" t="s">
        <v>469</v>
      </c>
      <c r="F193" s="161" t="s">
        <v>6190</v>
      </c>
      <c r="I193" s="162"/>
      <c r="J193" s="163">
        <f>BK193</f>
        <v>0</v>
      </c>
      <c r="L193" s="159"/>
      <c r="M193" s="164"/>
      <c r="N193" s="165"/>
      <c r="O193" s="165"/>
      <c r="P193" s="166">
        <f>P194</f>
        <v>0</v>
      </c>
      <c r="Q193" s="165"/>
      <c r="R193" s="166">
        <f>R194</f>
        <v>0</v>
      </c>
      <c r="S193" s="165"/>
      <c r="T193" s="167">
        <f>T194</f>
        <v>0</v>
      </c>
      <c r="AR193" s="160" t="s">
        <v>88</v>
      </c>
      <c r="AT193" s="168" t="s">
        <v>74</v>
      </c>
      <c r="AU193" s="168" t="s">
        <v>75</v>
      </c>
      <c r="AY193" s="160" t="s">
        <v>271</v>
      </c>
      <c r="BK193" s="169">
        <f>BK194</f>
        <v>0</v>
      </c>
    </row>
    <row r="194" spans="1:65" s="12" customFormat="1" ht="22.9" customHeight="1" x14ac:dyDescent="0.15">
      <c r="B194" s="159"/>
      <c r="D194" s="160" t="s">
        <v>74</v>
      </c>
      <c r="E194" s="170" t="s">
        <v>3361</v>
      </c>
      <c r="F194" s="170" t="s">
        <v>6191</v>
      </c>
      <c r="I194" s="162"/>
      <c r="J194" s="171">
        <f>BK194</f>
        <v>0</v>
      </c>
      <c r="L194" s="159"/>
      <c r="M194" s="164"/>
      <c r="N194" s="165"/>
      <c r="O194" s="165"/>
      <c r="P194" s="166">
        <f>SUM(P195:P207)</f>
        <v>0</v>
      </c>
      <c r="Q194" s="165"/>
      <c r="R194" s="166">
        <f>SUM(R195:R207)</f>
        <v>0</v>
      </c>
      <c r="S194" s="165"/>
      <c r="T194" s="167">
        <f>SUM(T195:T207)</f>
        <v>0</v>
      </c>
      <c r="AR194" s="160" t="s">
        <v>88</v>
      </c>
      <c r="AT194" s="168" t="s">
        <v>74</v>
      </c>
      <c r="AU194" s="168" t="s">
        <v>82</v>
      </c>
      <c r="AY194" s="160" t="s">
        <v>271</v>
      </c>
      <c r="BK194" s="169">
        <f>SUM(BK195:BK207)</f>
        <v>0</v>
      </c>
    </row>
    <row r="195" spans="1:65" s="2" customFormat="1" ht="16.5" customHeight="1" x14ac:dyDescent="0.15">
      <c r="A195" s="35"/>
      <c r="B195" s="141"/>
      <c r="C195" s="172" t="s">
        <v>1158</v>
      </c>
      <c r="D195" s="172" t="s">
        <v>274</v>
      </c>
      <c r="E195" s="173" t="s">
        <v>6192</v>
      </c>
      <c r="F195" s="174" t="s">
        <v>6193</v>
      </c>
      <c r="G195" s="175" t="s">
        <v>302</v>
      </c>
      <c r="H195" s="176">
        <v>1</v>
      </c>
      <c r="I195" s="177"/>
      <c r="J195" s="176">
        <f t="shared" ref="J195:J207" si="25">ROUND(I195*H195,2)</f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ref="P195:P207" si="26">O195*H195</f>
        <v>0</v>
      </c>
      <c r="Q195" s="181">
        <v>0</v>
      </c>
      <c r="R195" s="181">
        <f t="shared" ref="R195:R207" si="27">Q195*H195</f>
        <v>0</v>
      </c>
      <c r="S195" s="181">
        <v>0</v>
      </c>
      <c r="T195" s="182">
        <f t="shared" ref="T195:T207" si="28"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367</v>
      </c>
      <c r="AT195" s="183" t="s">
        <v>274</v>
      </c>
      <c r="AU195" s="183" t="s">
        <v>88</v>
      </c>
      <c r="AY195" s="18" t="s">
        <v>271</v>
      </c>
      <c r="BE195" s="105">
        <f t="shared" ref="BE195:BE207" si="29">IF(N195="základná",J195,0)</f>
        <v>0</v>
      </c>
      <c r="BF195" s="105">
        <f t="shared" ref="BF195:BF207" si="30">IF(N195="znížená",J195,0)</f>
        <v>0</v>
      </c>
      <c r="BG195" s="105">
        <f t="shared" ref="BG195:BG207" si="31">IF(N195="zákl. prenesená",J195,0)</f>
        <v>0</v>
      </c>
      <c r="BH195" s="105">
        <f t="shared" ref="BH195:BH207" si="32">IF(N195="zníž. prenesená",J195,0)</f>
        <v>0</v>
      </c>
      <c r="BI195" s="105">
        <f t="shared" ref="BI195:BI207" si="33">IF(N195="nulová",J195,0)</f>
        <v>0</v>
      </c>
      <c r="BJ195" s="18" t="s">
        <v>88</v>
      </c>
      <c r="BK195" s="105">
        <f t="shared" ref="BK195:BK207" si="34">ROUND(I195*H195,2)</f>
        <v>0</v>
      </c>
      <c r="BL195" s="18" t="s">
        <v>367</v>
      </c>
      <c r="BM195" s="183" t="s">
        <v>1442</v>
      </c>
    </row>
    <row r="196" spans="1:65" s="2" customFormat="1" ht="33" customHeight="1" x14ac:dyDescent="0.15">
      <c r="A196" s="35"/>
      <c r="B196" s="141"/>
      <c r="C196" s="224" t="s">
        <v>1162</v>
      </c>
      <c r="D196" s="224" t="s">
        <v>1138</v>
      </c>
      <c r="E196" s="226" t="s">
        <v>6194</v>
      </c>
      <c r="F196" s="227" t="s">
        <v>6195</v>
      </c>
      <c r="G196" s="228" t="s">
        <v>302</v>
      </c>
      <c r="H196" s="229">
        <v>1</v>
      </c>
      <c r="I196" s="230"/>
      <c r="J196" s="229">
        <f t="shared" si="25"/>
        <v>0</v>
      </c>
      <c r="K196" s="231"/>
      <c r="L196" s="232"/>
      <c r="M196" s="233" t="s">
        <v>1</v>
      </c>
      <c r="N196" s="234" t="s">
        <v>41</v>
      </c>
      <c r="O196" s="61"/>
      <c r="P196" s="181">
        <f t="shared" si="26"/>
        <v>0</v>
      </c>
      <c r="Q196" s="181">
        <v>0</v>
      </c>
      <c r="R196" s="181">
        <f t="shared" si="27"/>
        <v>0</v>
      </c>
      <c r="S196" s="181">
        <v>0</v>
      </c>
      <c r="T196" s="182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478</v>
      </c>
      <c r="AT196" s="183" t="s">
        <v>1138</v>
      </c>
      <c r="AU196" s="183" t="s">
        <v>88</v>
      </c>
      <c r="AY196" s="18" t="s">
        <v>271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88</v>
      </c>
      <c r="BK196" s="105">
        <f t="shared" si="34"/>
        <v>0</v>
      </c>
      <c r="BL196" s="18" t="s">
        <v>367</v>
      </c>
      <c r="BM196" s="183" t="s">
        <v>1449</v>
      </c>
    </row>
    <row r="197" spans="1:65" s="2" customFormat="1" ht="21.75" customHeight="1" x14ac:dyDescent="0.15">
      <c r="A197" s="35"/>
      <c r="B197" s="141"/>
      <c r="C197" s="172" t="s">
        <v>1172</v>
      </c>
      <c r="D197" s="172" t="s">
        <v>274</v>
      </c>
      <c r="E197" s="173" t="s">
        <v>6196</v>
      </c>
      <c r="F197" s="174" t="s">
        <v>6197</v>
      </c>
      <c r="G197" s="175" t="s">
        <v>302</v>
      </c>
      <c r="H197" s="176">
        <v>2</v>
      </c>
      <c r="I197" s="177"/>
      <c r="J197" s="176">
        <f t="shared" si="2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26"/>
        <v>0</v>
      </c>
      <c r="Q197" s="181">
        <v>0</v>
      </c>
      <c r="R197" s="181">
        <f t="shared" si="27"/>
        <v>0</v>
      </c>
      <c r="S197" s="181">
        <v>0</v>
      </c>
      <c r="T197" s="182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367</v>
      </c>
      <c r="AT197" s="183" t="s">
        <v>274</v>
      </c>
      <c r="AU197" s="183" t="s">
        <v>88</v>
      </c>
      <c r="AY197" s="18" t="s">
        <v>271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367</v>
      </c>
      <c r="BM197" s="183" t="s">
        <v>1457</v>
      </c>
    </row>
    <row r="198" spans="1:65" s="2" customFormat="1" ht="21.75" customHeight="1" x14ac:dyDescent="0.15">
      <c r="A198" s="35"/>
      <c r="B198" s="141"/>
      <c r="C198" s="224" t="s">
        <v>1178</v>
      </c>
      <c r="D198" s="224" t="s">
        <v>1138</v>
      </c>
      <c r="E198" s="226" t="s">
        <v>6198</v>
      </c>
      <c r="F198" s="227" t="s">
        <v>6199</v>
      </c>
      <c r="G198" s="228" t="s">
        <v>302</v>
      </c>
      <c r="H198" s="229">
        <v>2</v>
      </c>
      <c r="I198" s="230"/>
      <c r="J198" s="229">
        <f t="shared" si="25"/>
        <v>0</v>
      </c>
      <c r="K198" s="231"/>
      <c r="L198" s="232"/>
      <c r="M198" s="233" t="s">
        <v>1</v>
      </c>
      <c r="N198" s="234" t="s">
        <v>41</v>
      </c>
      <c r="O198" s="61"/>
      <c r="P198" s="181">
        <f t="shared" si="26"/>
        <v>0</v>
      </c>
      <c r="Q198" s="181">
        <v>0</v>
      </c>
      <c r="R198" s="181">
        <f t="shared" si="27"/>
        <v>0</v>
      </c>
      <c r="S198" s="181">
        <v>0</v>
      </c>
      <c r="T198" s="182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478</v>
      </c>
      <c r="AT198" s="183" t="s">
        <v>1138</v>
      </c>
      <c r="AU198" s="183" t="s">
        <v>88</v>
      </c>
      <c r="AY198" s="18" t="s">
        <v>271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367</v>
      </c>
      <c r="BM198" s="183" t="s">
        <v>1469</v>
      </c>
    </row>
    <row r="199" spans="1:65" s="2" customFormat="1" ht="21.75" customHeight="1" x14ac:dyDescent="0.15">
      <c r="A199" s="35"/>
      <c r="B199" s="141"/>
      <c r="C199" s="172" t="s">
        <v>1189</v>
      </c>
      <c r="D199" s="172" t="s">
        <v>274</v>
      </c>
      <c r="E199" s="173" t="s">
        <v>6200</v>
      </c>
      <c r="F199" s="174" t="s">
        <v>6201</v>
      </c>
      <c r="G199" s="175" t="s">
        <v>302</v>
      </c>
      <c r="H199" s="176">
        <v>1</v>
      </c>
      <c r="I199" s="177"/>
      <c r="J199" s="176">
        <f t="shared" si="2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26"/>
        <v>0</v>
      </c>
      <c r="Q199" s="181">
        <v>0</v>
      </c>
      <c r="R199" s="181">
        <f t="shared" si="27"/>
        <v>0</v>
      </c>
      <c r="S199" s="181">
        <v>0</v>
      </c>
      <c r="T199" s="182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367</v>
      </c>
      <c r="AT199" s="183" t="s">
        <v>274</v>
      </c>
      <c r="AU199" s="183" t="s">
        <v>88</v>
      </c>
      <c r="AY199" s="18" t="s">
        <v>271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88</v>
      </c>
      <c r="BK199" s="105">
        <f t="shared" si="34"/>
        <v>0</v>
      </c>
      <c r="BL199" s="18" t="s">
        <v>367</v>
      </c>
      <c r="BM199" s="183" t="s">
        <v>1478</v>
      </c>
    </row>
    <row r="200" spans="1:65" s="2" customFormat="1" ht="21.75" customHeight="1" x14ac:dyDescent="0.15">
      <c r="A200" s="35"/>
      <c r="B200" s="141"/>
      <c r="C200" s="224" t="s">
        <v>1197</v>
      </c>
      <c r="D200" s="224" t="s">
        <v>1138</v>
      </c>
      <c r="E200" s="226" t="s">
        <v>6202</v>
      </c>
      <c r="F200" s="227" t="s">
        <v>6203</v>
      </c>
      <c r="G200" s="228" t="s">
        <v>302</v>
      </c>
      <c r="H200" s="229">
        <v>1</v>
      </c>
      <c r="I200" s="230"/>
      <c r="J200" s="229">
        <f t="shared" si="25"/>
        <v>0</v>
      </c>
      <c r="K200" s="231"/>
      <c r="L200" s="232"/>
      <c r="M200" s="233" t="s">
        <v>1</v>
      </c>
      <c r="N200" s="234" t="s">
        <v>41</v>
      </c>
      <c r="O200" s="61"/>
      <c r="P200" s="181">
        <f t="shared" si="26"/>
        <v>0</v>
      </c>
      <c r="Q200" s="181">
        <v>0</v>
      </c>
      <c r="R200" s="181">
        <f t="shared" si="27"/>
        <v>0</v>
      </c>
      <c r="S200" s="181">
        <v>0</v>
      </c>
      <c r="T200" s="182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478</v>
      </c>
      <c r="AT200" s="183" t="s">
        <v>1138</v>
      </c>
      <c r="AU200" s="183" t="s">
        <v>88</v>
      </c>
      <c r="AY200" s="18" t="s">
        <v>271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367</v>
      </c>
      <c r="BM200" s="183" t="s">
        <v>1491</v>
      </c>
    </row>
    <row r="201" spans="1:65" s="2" customFormat="1" ht="16.5" customHeight="1" x14ac:dyDescent="0.15">
      <c r="A201" s="35"/>
      <c r="B201" s="141"/>
      <c r="C201" s="172" t="s">
        <v>1204</v>
      </c>
      <c r="D201" s="172" t="s">
        <v>274</v>
      </c>
      <c r="E201" s="173" t="s">
        <v>6204</v>
      </c>
      <c r="F201" s="174" t="s">
        <v>6205</v>
      </c>
      <c r="G201" s="175" t="s">
        <v>302</v>
      </c>
      <c r="H201" s="176">
        <v>1</v>
      </c>
      <c r="I201" s="177"/>
      <c r="J201" s="176">
        <f t="shared" si="2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26"/>
        <v>0</v>
      </c>
      <c r="Q201" s="181">
        <v>0</v>
      </c>
      <c r="R201" s="181">
        <f t="shared" si="27"/>
        <v>0</v>
      </c>
      <c r="S201" s="181">
        <v>0</v>
      </c>
      <c r="T201" s="182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367</v>
      </c>
      <c r="AT201" s="183" t="s">
        <v>274</v>
      </c>
      <c r="AU201" s="183" t="s">
        <v>88</v>
      </c>
      <c r="AY201" s="18" t="s">
        <v>271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367</v>
      </c>
      <c r="BM201" s="183" t="s">
        <v>1500</v>
      </c>
    </row>
    <row r="202" spans="1:65" s="2" customFormat="1" ht="21.75" customHeight="1" x14ac:dyDescent="0.15">
      <c r="A202" s="35"/>
      <c r="B202" s="141"/>
      <c r="C202" s="224" t="s">
        <v>1210</v>
      </c>
      <c r="D202" s="224" t="s">
        <v>1138</v>
      </c>
      <c r="E202" s="226" t="s">
        <v>6206</v>
      </c>
      <c r="F202" s="227" t="s">
        <v>6207</v>
      </c>
      <c r="G202" s="228" t="s">
        <v>302</v>
      </c>
      <c r="H202" s="229">
        <v>1</v>
      </c>
      <c r="I202" s="230"/>
      <c r="J202" s="229">
        <f t="shared" si="25"/>
        <v>0</v>
      </c>
      <c r="K202" s="231"/>
      <c r="L202" s="232"/>
      <c r="M202" s="233" t="s">
        <v>1</v>
      </c>
      <c r="N202" s="234" t="s">
        <v>41</v>
      </c>
      <c r="O202" s="61"/>
      <c r="P202" s="181">
        <f t="shared" si="26"/>
        <v>0</v>
      </c>
      <c r="Q202" s="181">
        <v>0</v>
      </c>
      <c r="R202" s="181">
        <f t="shared" si="27"/>
        <v>0</v>
      </c>
      <c r="S202" s="181">
        <v>0</v>
      </c>
      <c r="T202" s="182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478</v>
      </c>
      <c r="AT202" s="183" t="s">
        <v>1138</v>
      </c>
      <c r="AU202" s="183" t="s">
        <v>88</v>
      </c>
      <c r="AY202" s="18" t="s">
        <v>271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367</v>
      </c>
      <c r="BM202" s="183" t="s">
        <v>1508</v>
      </c>
    </row>
    <row r="203" spans="1:65" s="2" customFormat="1" ht="16.5" customHeight="1" x14ac:dyDescent="0.15">
      <c r="A203" s="35"/>
      <c r="B203" s="141"/>
      <c r="C203" s="172" t="s">
        <v>1216</v>
      </c>
      <c r="D203" s="172" t="s">
        <v>274</v>
      </c>
      <c r="E203" s="173" t="s">
        <v>6208</v>
      </c>
      <c r="F203" s="174" t="s">
        <v>6209</v>
      </c>
      <c r="G203" s="175" t="s">
        <v>302</v>
      </c>
      <c r="H203" s="176">
        <v>1</v>
      </c>
      <c r="I203" s="177"/>
      <c r="J203" s="176">
        <f t="shared" si="2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26"/>
        <v>0</v>
      </c>
      <c r="Q203" s="181">
        <v>0</v>
      </c>
      <c r="R203" s="181">
        <f t="shared" si="27"/>
        <v>0</v>
      </c>
      <c r="S203" s="181">
        <v>0</v>
      </c>
      <c r="T203" s="182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367</v>
      </c>
      <c r="AT203" s="183" t="s">
        <v>274</v>
      </c>
      <c r="AU203" s="183" t="s">
        <v>88</v>
      </c>
      <c r="AY203" s="18" t="s">
        <v>271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367</v>
      </c>
      <c r="BM203" s="183" t="s">
        <v>1518</v>
      </c>
    </row>
    <row r="204" spans="1:65" s="2" customFormat="1" ht="21.75" customHeight="1" x14ac:dyDescent="0.15">
      <c r="A204" s="35"/>
      <c r="B204" s="141"/>
      <c r="C204" s="224" t="s">
        <v>1222</v>
      </c>
      <c r="D204" s="224" t="s">
        <v>1138</v>
      </c>
      <c r="E204" s="226" t="s">
        <v>6210</v>
      </c>
      <c r="F204" s="227" t="s">
        <v>6211</v>
      </c>
      <c r="G204" s="228" t="s">
        <v>302</v>
      </c>
      <c r="H204" s="229">
        <v>1</v>
      </c>
      <c r="I204" s="230"/>
      <c r="J204" s="229">
        <f t="shared" si="25"/>
        <v>0</v>
      </c>
      <c r="K204" s="231"/>
      <c r="L204" s="232"/>
      <c r="M204" s="233" t="s">
        <v>1</v>
      </c>
      <c r="N204" s="234" t="s">
        <v>41</v>
      </c>
      <c r="O204" s="61"/>
      <c r="P204" s="181">
        <f t="shared" si="26"/>
        <v>0</v>
      </c>
      <c r="Q204" s="181">
        <v>0</v>
      </c>
      <c r="R204" s="181">
        <f t="shared" si="27"/>
        <v>0</v>
      </c>
      <c r="S204" s="181">
        <v>0</v>
      </c>
      <c r="T204" s="182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478</v>
      </c>
      <c r="AT204" s="183" t="s">
        <v>1138</v>
      </c>
      <c r="AU204" s="183" t="s">
        <v>88</v>
      </c>
      <c r="AY204" s="18" t="s">
        <v>271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367</v>
      </c>
      <c r="BM204" s="183" t="s">
        <v>1528</v>
      </c>
    </row>
    <row r="205" spans="1:65" s="2" customFormat="1" ht="21.75" customHeight="1" x14ac:dyDescent="0.15">
      <c r="A205" s="35"/>
      <c r="B205" s="141"/>
      <c r="C205" s="172" t="s">
        <v>1228</v>
      </c>
      <c r="D205" s="172" t="s">
        <v>274</v>
      </c>
      <c r="E205" s="173" t="s">
        <v>6212</v>
      </c>
      <c r="F205" s="174" t="s">
        <v>6213</v>
      </c>
      <c r="G205" s="175" t="s">
        <v>302</v>
      </c>
      <c r="H205" s="176">
        <v>1</v>
      </c>
      <c r="I205" s="177"/>
      <c r="J205" s="176">
        <f t="shared" si="2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26"/>
        <v>0</v>
      </c>
      <c r="Q205" s="181">
        <v>0</v>
      </c>
      <c r="R205" s="181">
        <f t="shared" si="27"/>
        <v>0</v>
      </c>
      <c r="S205" s="181">
        <v>0</v>
      </c>
      <c r="T205" s="182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367</v>
      </c>
      <c r="AT205" s="183" t="s">
        <v>274</v>
      </c>
      <c r="AU205" s="183" t="s">
        <v>88</v>
      </c>
      <c r="AY205" s="18" t="s">
        <v>271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367</v>
      </c>
      <c r="BM205" s="183" t="s">
        <v>1538</v>
      </c>
    </row>
    <row r="206" spans="1:65" s="2" customFormat="1" ht="16.5" customHeight="1" x14ac:dyDescent="0.15">
      <c r="A206" s="35"/>
      <c r="B206" s="141"/>
      <c r="C206" s="224" t="s">
        <v>1233</v>
      </c>
      <c r="D206" s="224" t="s">
        <v>1138</v>
      </c>
      <c r="E206" s="226" t="s">
        <v>6214</v>
      </c>
      <c r="F206" s="227" t="s">
        <v>6215</v>
      </c>
      <c r="G206" s="228" t="s">
        <v>302</v>
      </c>
      <c r="H206" s="229">
        <v>1</v>
      </c>
      <c r="I206" s="230"/>
      <c r="J206" s="229">
        <f t="shared" si="25"/>
        <v>0</v>
      </c>
      <c r="K206" s="231"/>
      <c r="L206" s="232"/>
      <c r="M206" s="233" t="s">
        <v>1</v>
      </c>
      <c r="N206" s="234" t="s">
        <v>41</v>
      </c>
      <c r="O206" s="61"/>
      <c r="P206" s="181">
        <f t="shared" si="26"/>
        <v>0</v>
      </c>
      <c r="Q206" s="181">
        <v>0</v>
      </c>
      <c r="R206" s="181">
        <f t="shared" si="27"/>
        <v>0</v>
      </c>
      <c r="S206" s="181">
        <v>0</v>
      </c>
      <c r="T206" s="182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478</v>
      </c>
      <c r="AT206" s="183" t="s">
        <v>1138</v>
      </c>
      <c r="AU206" s="183" t="s">
        <v>88</v>
      </c>
      <c r="AY206" s="18" t="s">
        <v>271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367</v>
      </c>
      <c r="BM206" s="183" t="s">
        <v>1546</v>
      </c>
    </row>
    <row r="207" spans="1:65" s="2" customFormat="1" ht="21.75" customHeight="1" x14ac:dyDescent="0.15">
      <c r="A207" s="35"/>
      <c r="B207" s="141"/>
      <c r="C207" s="172" t="s">
        <v>1238</v>
      </c>
      <c r="D207" s="172" t="s">
        <v>274</v>
      </c>
      <c r="E207" s="173" t="s">
        <v>6216</v>
      </c>
      <c r="F207" s="174" t="s">
        <v>6217</v>
      </c>
      <c r="G207" s="175" t="s">
        <v>1420</v>
      </c>
      <c r="H207" s="177"/>
      <c r="I207" s="177"/>
      <c r="J207" s="176">
        <f t="shared" si="25"/>
        <v>0</v>
      </c>
      <c r="K207" s="178"/>
      <c r="L207" s="36"/>
      <c r="M207" s="179" t="s">
        <v>1</v>
      </c>
      <c r="N207" s="180" t="s">
        <v>41</v>
      </c>
      <c r="O207" s="61"/>
      <c r="P207" s="181">
        <f t="shared" si="26"/>
        <v>0</v>
      </c>
      <c r="Q207" s="181">
        <v>0</v>
      </c>
      <c r="R207" s="181">
        <f t="shared" si="27"/>
        <v>0</v>
      </c>
      <c r="S207" s="181">
        <v>0</v>
      </c>
      <c r="T207" s="182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367</v>
      </c>
      <c r="AT207" s="183" t="s">
        <v>274</v>
      </c>
      <c r="AU207" s="183" t="s">
        <v>88</v>
      </c>
      <c r="AY207" s="18" t="s">
        <v>271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367</v>
      </c>
      <c r="BM207" s="183" t="s">
        <v>1557</v>
      </c>
    </row>
    <row r="208" spans="1:65" s="12" customFormat="1" ht="25.9" customHeight="1" x14ac:dyDescent="0.15">
      <c r="B208" s="159"/>
      <c r="D208" s="160" t="s">
        <v>74</v>
      </c>
      <c r="E208" s="161" t="s">
        <v>1138</v>
      </c>
      <c r="F208" s="161" t="s">
        <v>6218</v>
      </c>
      <c r="I208" s="162"/>
      <c r="J208" s="163">
        <f>BK208</f>
        <v>0</v>
      </c>
      <c r="L208" s="159"/>
      <c r="M208" s="164"/>
      <c r="N208" s="165"/>
      <c r="O208" s="165"/>
      <c r="P208" s="166">
        <f>P209</f>
        <v>0</v>
      </c>
      <c r="Q208" s="165"/>
      <c r="R208" s="166">
        <f>R209</f>
        <v>0</v>
      </c>
      <c r="S208" s="165"/>
      <c r="T208" s="167">
        <f>T209</f>
        <v>0</v>
      </c>
      <c r="AR208" s="160" t="s">
        <v>286</v>
      </c>
      <c r="AT208" s="168" t="s">
        <v>74</v>
      </c>
      <c r="AU208" s="168" t="s">
        <v>75</v>
      </c>
      <c r="AY208" s="160" t="s">
        <v>271</v>
      </c>
      <c r="BK208" s="169">
        <f>BK209</f>
        <v>0</v>
      </c>
    </row>
    <row r="209" spans="1:65" s="12" customFormat="1" ht="22.9" customHeight="1" x14ac:dyDescent="0.15">
      <c r="B209" s="159"/>
      <c r="D209" s="160" t="s">
        <v>74</v>
      </c>
      <c r="E209" s="170" t="s">
        <v>6219</v>
      </c>
      <c r="F209" s="170" t="s">
        <v>6220</v>
      </c>
      <c r="I209" s="162"/>
      <c r="J209" s="171">
        <f>BK209</f>
        <v>0</v>
      </c>
      <c r="L209" s="159"/>
      <c r="M209" s="164"/>
      <c r="N209" s="165"/>
      <c r="O209" s="165"/>
      <c r="P209" s="166">
        <f>SUM(P210:P213)</f>
        <v>0</v>
      </c>
      <c r="Q209" s="165"/>
      <c r="R209" s="166">
        <f>SUM(R210:R213)</f>
        <v>0</v>
      </c>
      <c r="S209" s="165"/>
      <c r="T209" s="167">
        <f>SUM(T210:T213)</f>
        <v>0</v>
      </c>
      <c r="AR209" s="160" t="s">
        <v>286</v>
      </c>
      <c r="AT209" s="168" t="s">
        <v>74</v>
      </c>
      <c r="AU209" s="168" t="s">
        <v>82</v>
      </c>
      <c r="AY209" s="160" t="s">
        <v>271</v>
      </c>
      <c r="BK209" s="169">
        <f>SUM(BK210:BK213)</f>
        <v>0</v>
      </c>
    </row>
    <row r="210" spans="1:65" s="2" customFormat="1" ht="21.75" customHeight="1" x14ac:dyDescent="0.15">
      <c r="A210" s="35"/>
      <c r="B210" s="141"/>
      <c r="C210" s="172" t="s">
        <v>1243</v>
      </c>
      <c r="D210" s="172" t="s">
        <v>274</v>
      </c>
      <c r="E210" s="173" t="s">
        <v>6221</v>
      </c>
      <c r="F210" s="174" t="s">
        <v>6222</v>
      </c>
      <c r="G210" s="175" t="s">
        <v>302</v>
      </c>
      <c r="H210" s="176">
        <v>2</v>
      </c>
      <c r="I210" s="177"/>
      <c r="J210" s="176">
        <f>ROUND(I210*H210,2)</f>
        <v>0</v>
      </c>
      <c r="K210" s="178"/>
      <c r="L210" s="36"/>
      <c r="M210" s="179" t="s">
        <v>1</v>
      </c>
      <c r="N210" s="180" t="s">
        <v>41</v>
      </c>
      <c r="O210" s="61"/>
      <c r="P210" s="181">
        <f>O210*H210</f>
        <v>0</v>
      </c>
      <c r="Q210" s="181">
        <v>0</v>
      </c>
      <c r="R210" s="181">
        <f>Q210*H210</f>
        <v>0</v>
      </c>
      <c r="S210" s="181">
        <v>0</v>
      </c>
      <c r="T210" s="18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1247</v>
      </c>
      <c r="AT210" s="183" t="s">
        <v>274</v>
      </c>
      <c r="AU210" s="183" t="s">
        <v>88</v>
      </c>
      <c r="AY210" s="18" t="s">
        <v>271</v>
      </c>
      <c r="BE210" s="105">
        <f>IF(N210="základná",J210,0)</f>
        <v>0</v>
      </c>
      <c r="BF210" s="105">
        <f>IF(N210="znížená",J210,0)</f>
        <v>0</v>
      </c>
      <c r="BG210" s="105">
        <f>IF(N210="zákl. prenesená",J210,0)</f>
        <v>0</v>
      </c>
      <c r="BH210" s="105">
        <f>IF(N210="zníž. prenesená",J210,0)</f>
        <v>0</v>
      </c>
      <c r="BI210" s="105">
        <f>IF(N210="nulová",J210,0)</f>
        <v>0</v>
      </c>
      <c r="BJ210" s="18" t="s">
        <v>88</v>
      </c>
      <c r="BK210" s="105">
        <f>ROUND(I210*H210,2)</f>
        <v>0</v>
      </c>
      <c r="BL210" s="18" t="s">
        <v>1247</v>
      </c>
      <c r="BM210" s="183" t="s">
        <v>1572</v>
      </c>
    </row>
    <row r="211" spans="1:65" s="2" customFormat="1" ht="21.75" customHeight="1" x14ac:dyDescent="0.15">
      <c r="A211" s="35"/>
      <c r="B211" s="141"/>
      <c r="C211" s="224" t="s">
        <v>1247</v>
      </c>
      <c r="D211" s="224" t="s">
        <v>1138</v>
      </c>
      <c r="E211" s="226" t="s">
        <v>6223</v>
      </c>
      <c r="F211" s="227" t="s">
        <v>6224</v>
      </c>
      <c r="G211" s="228" t="s">
        <v>302</v>
      </c>
      <c r="H211" s="229">
        <v>2</v>
      </c>
      <c r="I211" s="230"/>
      <c r="J211" s="229">
        <f>ROUND(I211*H211,2)</f>
        <v>0</v>
      </c>
      <c r="K211" s="231"/>
      <c r="L211" s="232"/>
      <c r="M211" s="233" t="s">
        <v>1</v>
      </c>
      <c r="N211" s="234" t="s">
        <v>41</v>
      </c>
      <c r="O211" s="61"/>
      <c r="P211" s="181">
        <f>O211*H211</f>
        <v>0</v>
      </c>
      <c r="Q211" s="181">
        <v>0</v>
      </c>
      <c r="R211" s="181">
        <f>Q211*H211</f>
        <v>0</v>
      </c>
      <c r="S211" s="181">
        <v>0</v>
      </c>
      <c r="T211" s="18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2345</v>
      </c>
      <c r="AT211" s="183" t="s">
        <v>1138</v>
      </c>
      <c r="AU211" s="183" t="s">
        <v>88</v>
      </c>
      <c r="AY211" s="18" t="s">
        <v>271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88</v>
      </c>
      <c r="BK211" s="105">
        <f>ROUND(I211*H211,2)</f>
        <v>0</v>
      </c>
      <c r="BL211" s="18" t="s">
        <v>1247</v>
      </c>
      <c r="BM211" s="183" t="s">
        <v>1583</v>
      </c>
    </row>
    <row r="212" spans="1:65" s="2" customFormat="1" ht="16.5" customHeight="1" x14ac:dyDescent="0.15">
      <c r="A212" s="35"/>
      <c r="B212" s="141"/>
      <c r="C212" s="172" t="s">
        <v>1252</v>
      </c>
      <c r="D212" s="172" t="s">
        <v>274</v>
      </c>
      <c r="E212" s="173" t="s">
        <v>6225</v>
      </c>
      <c r="F212" s="174" t="s">
        <v>6226</v>
      </c>
      <c r="G212" s="175" t="s">
        <v>302</v>
      </c>
      <c r="H212" s="176">
        <v>1</v>
      </c>
      <c r="I212" s="177"/>
      <c r="J212" s="176">
        <f>ROUND(I212*H212,2)</f>
        <v>0</v>
      </c>
      <c r="K212" s="178"/>
      <c r="L212" s="36"/>
      <c r="M212" s="179" t="s">
        <v>1</v>
      </c>
      <c r="N212" s="180" t="s">
        <v>41</v>
      </c>
      <c r="O212" s="61"/>
      <c r="P212" s="181">
        <f>O212*H212</f>
        <v>0</v>
      </c>
      <c r="Q212" s="181">
        <v>0</v>
      </c>
      <c r="R212" s="181">
        <f>Q212*H212</f>
        <v>0</v>
      </c>
      <c r="S212" s="181">
        <v>0</v>
      </c>
      <c r="T212" s="18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1247</v>
      </c>
      <c r="AT212" s="183" t="s">
        <v>274</v>
      </c>
      <c r="AU212" s="183" t="s">
        <v>88</v>
      </c>
      <c r="AY212" s="18" t="s">
        <v>271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88</v>
      </c>
      <c r="BK212" s="105">
        <f>ROUND(I212*H212,2)</f>
        <v>0</v>
      </c>
      <c r="BL212" s="18" t="s">
        <v>1247</v>
      </c>
      <c r="BM212" s="183" t="s">
        <v>1592</v>
      </c>
    </row>
    <row r="213" spans="1:65" s="2" customFormat="1" ht="16.5" customHeight="1" x14ac:dyDescent="0.15">
      <c r="A213" s="35"/>
      <c r="B213" s="141"/>
      <c r="C213" s="224" t="s">
        <v>1257</v>
      </c>
      <c r="D213" s="224" t="s">
        <v>1138</v>
      </c>
      <c r="E213" s="226" t="s">
        <v>6227</v>
      </c>
      <c r="F213" s="227" t="s">
        <v>6228</v>
      </c>
      <c r="G213" s="228" t="s">
        <v>302</v>
      </c>
      <c r="H213" s="229">
        <v>1</v>
      </c>
      <c r="I213" s="230"/>
      <c r="J213" s="229">
        <f>ROUND(I213*H213,2)</f>
        <v>0</v>
      </c>
      <c r="K213" s="231"/>
      <c r="L213" s="232"/>
      <c r="M213" s="247" t="s">
        <v>1</v>
      </c>
      <c r="N213" s="248" t="s">
        <v>41</v>
      </c>
      <c r="O213" s="243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2345</v>
      </c>
      <c r="AT213" s="183" t="s">
        <v>1138</v>
      </c>
      <c r="AU213" s="183" t="s">
        <v>88</v>
      </c>
      <c r="AY213" s="18" t="s">
        <v>271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88</v>
      </c>
      <c r="BK213" s="105">
        <f>ROUND(I213*H213,2)</f>
        <v>0</v>
      </c>
      <c r="BL213" s="18" t="s">
        <v>1247</v>
      </c>
      <c r="BM213" s="183" t="s">
        <v>1602</v>
      </c>
    </row>
    <row r="214" spans="1:65" s="2" customFormat="1" ht="6.95" customHeight="1" x14ac:dyDescent="0.1">
      <c r="A214" s="35"/>
      <c r="B214" s="50"/>
      <c r="C214" s="51"/>
      <c r="D214" s="51"/>
      <c r="E214" s="51"/>
      <c r="F214" s="51"/>
      <c r="G214" s="51"/>
      <c r="H214" s="51"/>
      <c r="I214" s="51"/>
      <c r="J214" s="51"/>
      <c r="K214" s="51"/>
      <c r="L214" s="36"/>
      <c r="M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</row>
  </sheetData>
  <autoFilter ref="C132:K213" xr:uid="{00000000-0009-0000-0000-000023000000}"/>
  <mergeCells count="10">
    <mergeCell ref="E123:H123"/>
    <mergeCell ref="E125:H125"/>
    <mergeCell ref="L2:V2"/>
    <mergeCell ref="E87:H87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2:BM193"/>
  <sheetViews>
    <sheetView showGridLines="0" topLeftCell="A103" workbookViewId="0">
      <selection activeCell="J107" sqref="J107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175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 x14ac:dyDescent="0.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1">
      <c r="A9" s="35"/>
      <c r="B9" s="36"/>
      <c r="C9" s="35"/>
      <c r="D9" s="35"/>
      <c r="E9" s="321" t="s">
        <v>6235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 x14ac:dyDescent="0.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 x14ac:dyDescent="0.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J106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 x14ac:dyDescent="0.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 x14ac:dyDescent="0.1">
      <c r="A35" s="35"/>
      <c r="B35" s="36"/>
      <c r="C35" s="35"/>
      <c r="D35" s="118" t="s">
        <v>39</v>
      </c>
      <c r="E35" s="28" t="s">
        <v>40</v>
      </c>
      <c r="F35" s="119">
        <f>ROUND((SUM(BE106:BE108) + SUM(BE128:BE192)),  2)</f>
        <v>0</v>
      </c>
      <c r="G35" s="35"/>
      <c r="H35" s="35"/>
      <c r="I35" s="120">
        <v>0.2</v>
      </c>
      <c r="J35" s="119">
        <f>ROUND(((SUM(BE106:BE108) + SUM(BE128:BE192))*I35),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28" t="s">
        <v>41</v>
      </c>
      <c r="F36" s="119">
        <f>ROUND((SUM(BF106:BF108) + SUM(BF128:BF192)),  2)</f>
        <v>0</v>
      </c>
      <c r="G36" s="35"/>
      <c r="H36" s="35"/>
      <c r="I36" s="120">
        <v>0.2</v>
      </c>
      <c r="J36" s="119">
        <f>ROUND(((SUM(BF106:BF108) + SUM(BF128:BF192))*I36),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1">
      <c r="A37" s="35"/>
      <c r="B37" s="36"/>
      <c r="C37" s="35"/>
      <c r="D37" s="35"/>
      <c r="E37" s="28" t="s">
        <v>42</v>
      </c>
      <c r="F37" s="119">
        <f>ROUND((SUM(BG106:BG108) + SUM(BG128:BG192)),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 x14ac:dyDescent="0.1">
      <c r="A38" s="35"/>
      <c r="B38" s="36"/>
      <c r="C38" s="35"/>
      <c r="D38" s="35"/>
      <c r="E38" s="28" t="s">
        <v>43</v>
      </c>
      <c r="F38" s="119">
        <f>ROUND((SUM(BH106:BH108) + SUM(BH128:BH192)),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44</v>
      </c>
      <c r="F39" s="119">
        <f>ROUND((SUM(BI106:BI108) + SUM(BI128:BI192)),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 x14ac:dyDescent="0.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 x14ac:dyDescent="0.1">
      <c r="B43" s="21"/>
      <c r="L43" s="21"/>
    </row>
    <row r="44" spans="1:31" s="1" customFormat="1" ht="14.45" customHeight="1" x14ac:dyDescent="0.1">
      <c r="B44" s="21"/>
      <c r="L44" s="21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1">
      <c r="A87" s="35"/>
      <c r="B87" s="36"/>
      <c r="C87" s="35"/>
      <c r="D87" s="35"/>
      <c r="E87" s="321" t="str">
        <f>E9</f>
        <v>SO 06A - Kanalizačná prípojka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 x14ac:dyDescent="0.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 x14ac:dyDescent="0.15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 x14ac:dyDescent="0.15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 x14ac:dyDescent="0.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J128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 x14ac:dyDescent="0.1">
      <c r="B97" s="131"/>
      <c r="D97" s="132" t="s">
        <v>6069</v>
      </c>
      <c r="E97" s="133"/>
      <c r="F97" s="133"/>
      <c r="G97" s="133"/>
      <c r="H97" s="133"/>
      <c r="I97" s="133"/>
      <c r="J97" s="134">
        <f>J129</f>
        <v>0</v>
      </c>
      <c r="L97" s="131"/>
    </row>
    <row r="98" spans="1:65" s="10" customFormat="1" ht="19.899999999999999" customHeight="1" x14ac:dyDescent="0.1">
      <c r="B98" s="135"/>
      <c r="D98" s="136" t="s">
        <v>6070</v>
      </c>
      <c r="E98" s="137"/>
      <c r="F98" s="137"/>
      <c r="G98" s="137"/>
      <c r="H98" s="137"/>
      <c r="I98" s="137"/>
      <c r="J98" s="138">
        <f>J130</f>
        <v>0</v>
      </c>
      <c r="L98" s="135"/>
    </row>
    <row r="99" spans="1:65" s="10" customFormat="1" ht="19.899999999999999" customHeight="1" x14ac:dyDescent="0.1">
      <c r="B99" s="135"/>
      <c r="D99" s="136" t="s">
        <v>6072</v>
      </c>
      <c r="E99" s="137"/>
      <c r="F99" s="137"/>
      <c r="G99" s="137"/>
      <c r="H99" s="137"/>
      <c r="I99" s="137"/>
      <c r="J99" s="138">
        <f>J147</f>
        <v>0</v>
      </c>
      <c r="L99" s="135"/>
    </row>
    <row r="100" spans="1:65" s="10" customFormat="1" ht="19.899999999999999" customHeight="1" x14ac:dyDescent="0.1">
      <c r="B100" s="135"/>
      <c r="D100" s="136" t="s">
        <v>6073</v>
      </c>
      <c r="E100" s="137"/>
      <c r="F100" s="137"/>
      <c r="G100" s="137"/>
      <c r="H100" s="137"/>
      <c r="I100" s="137"/>
      <c r="J100" s="138">
        <f>J151</f>
        <v>0</v>
      </c>
      <c r="L100" s="135"/>
    </row>
    <row r="101" spans="1:65" s="10" customFormat="1" ht="19.899999999999999" customHeight="1" x14ac:dyDescent="0.1">
      <c r="B101" s="135"/>
      <c r="D101" s="136" t="s">
        <v>6074</v>
      </c>
      <c r="E101" s="137"/>
      <c r="F101" s="137"/>
      <c r="G101" s="137"/>
      <c r="H101" s="137"/>
      <c r="I101" s="137"/>
      <c r="J101" s="138">
        <f>J156</f>
        <v>0</v>
      </c>
      <c r="L101" s="135"/>
    </row>
    <row r="102" spans="1:65" s="10" customFormat="1" ht="19.899999999999999" customHeight="1" x14ac:dyDescent="0.1">
      <c r="B102" s="135"/>
      <c r="D102" s="136" t="s">
        <v>6075</v>
      </c>
      <c r="E102" s="137"/>
      <c r="F102" s="137"/>
      <c r="G102" s="137"/>
      <c r="H102" s="137"/>
      <c r="I102" s="137"/>
      <c r="J102" s="138">
        <f>J181</f>
        <v>0</v>
      </c>
      <c r="L102" s="135"/>
    </row>
    <row r="103" spans="1:65" s="10" customFormat="1" ht="19.899999999999999" customHeight="1" x14ac:dyDescent="0.1">
      <c r="B103" s="135"/>
      <c r="D103" s="136" t="s">
        <v>6076</v>
      </c>
      <c r="E103" s="137"/>
      <c r="F103" s="137"/>
      <c r="G103" s="137"/>
      <c r="H103" s="137"/>
      <c r="I103" s="137"/>
      <c r="J103" s="138">
        <f>J190</f>
        <v>0</v>
      </c>
      <c r="L103" s="135"/>
    </row>
    <row r="104" spans="1:65" s="2" customFormat="1" ht="21.75" customHeight="1" x14ac:dyDescent="0.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 x14ac:dyDescent="0.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 x14ac:dyDescent="0.1">
      <c r="A106" s="35"/>
      <c r="B106" s="36"/>
      <c r="C106" s="130" t="s">
        <v>254</v>
      </c>
      <c r="D106" s="35"/>
      <c r="E106" s="35"/>
      <c r="F106" s="35"/>
      <c r="G106" s="35"/>
      <c r="H106" s="35"/>
      <c r="I106" s="35"/>
      <c r="J106" s="139">
        <f>ROUND(J107,2)</f>
        <v>0</v>
      </c>
      <c r="K106" s="35"/>
      <c r="L106" s="45"/>
      <c r="N106" s="140" t="s">
        <v>39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 x14ac:dyDescent="0.1">
      <c r="A107" s="35"/>
      <c r="B107" s="141"/>
      <c r="C107" s="142"/>
      <c r="D107" s="338" t="s">
        <v>255</v>
      </c>
      <c r="E107" s="342"/>
      <c r="F107" s="342"/>
      <c r="G107" s="142"/>
      <c r="H107" s="142"/>
      <c r="I107" s="142"/>
      <c r="J107" s="102">
        <v>0</v>
      </c>
      <c r="K107" s="142"/>
      <c r="L107" s="143"/>
      <c r="M107" s="144"/>
      <c r="N107" s="145" t="s">
        <v>41</v>
      </c>
      <c r="O107" s="144"/>
      <c r="P107" s="144"/>
      <c r="Q107" s="144"/>
      <c r="R107" s="144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6" t="s">
        <v>256</v>
      </c>
      <c r="AZ107" s="144"/>
      <c r="BA107" s="144"/>
      <c r="BB107" s="144"/>
      <c r="BC107" s="144"/>
      <c r="BD107" s="144"/>
      <c r="BE107" s="147">
        <f t="shared" ref="BE107" si="0">IF(N107="základná",J107,0)</f>
        <v>0</v>
      </c>
      <c r="BF107" s="147">
        <f t="shared" ref="BF107" si="1">IF(N107="znížená",J107,0)</f>
        <v>0</v>
      </c>
      <c r="BG107" s="147">
        <f t="shared" ref="BG107" si="2">IF(N107="zákl. prenesená",J107,0)</f>
        <v>0</v>
      </c>
      <c r="BH107" s="147">
        <f t="shared" ref="BH107" si="3">IF(N107="zníž. prenesená",J107,0)</f>
        <v>0</v>
      </c>
      <c r="BI107" s="147">
        <f t="shared" ref="BI107" si="4">IF(N107="nulová",J107,0)</f>
        <v>0</v>
      </c>
      <c r="BJ107" s="146" t="s">
        <v>88</v>
      </c>
      <c r="BK107" s="144"/>
      <c r="BL107" s="144"/>
      <c r="BM107" s="144"/>
    </row>
    <row r="108" spans="1:65" s="2" customFormat="1" x14ac:dyDescent="0.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 x14ac:dyDescent="0.1">
      <c r="A109" s="35"/>
      <c r="B109" s="36"/>
      <c r="C109" s="109" t="s">
        <v>213</v>
      </c>
      <c r="D109" s="110"/>
      <c r="E109" s="110"/>
      <c r="F109" s="110"/>
      <c r="G109" s="110"/>
      <c r="H109" s="110"/>
      <c r="I109" s="110"/>
      <c r="J109" s="111">
        <f>ROUND(J96+J106,2)</f>
        <v>0</v>
      </c>
      <c r="K109" s="110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 x14ac:dyDescent="0.1">
      <c r="A110" s="35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63" s="2" customFormat="1" ht="6.95" customHeight="1" x14ac:dyDescent="0.1">
      <c r="A114" s="35"/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4.95" customHeight="1" x14ac:dyDescent="0.1">
      <c r="A115" s="35"/>
      <c r="B115" s="36"/>
      <c r="C115" s="22" t="s">
        <v>257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6.95" customHeight="1" x14ac:dyDescent="0.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 x14ac:dyDescent="0.1">
      <c r="A117" s="35"/>
      <c r="B117" s="36"/>
      <c r="C117" s="28" t="s">
        <v>14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 x14ac:dyDescent="0.1">
      <c r="A118" s="35"/>
      <c r="B118" s="36"/>
      <c r="C118" s="35"/>
      <c r="D118" s="35"/>
      <c r="E118" s="340" t="str">
        <f>E7</f>
        <v>Kreatívne cenrum Nitra - Martinský vrch</v>
      </c>
      <c r="F118" s="341"/>
      <c r="G118" s="341"/>
      <c r="H118" s="341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 x14ac:dyDescent="0.1">
      <c r="A119" s="35"/>
      <c r="B119" s="36"/>
      <c r="C119" s="28" t="s">
        <v>228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 x14ac:dyDescent="0.1">
      <c r="A120" s="35"/>
      <c r="B120" s="36"/>
      <c r="C120" s="35"/>
      <c r="D120" s="35"/>
      <c r="E120" s="321" t="str">
        <f>E9</f>
        <v>SO 06A - Kanalizačná prípojka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 x14ac:dyDescent="0.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 x14ac:dyDescent="0.1">
      <c r="A122" s="35"/>
      <c r="B122" s="36"/>
      <c r="C122" s="28" t="s">
        <v>18</v>
      </c>
      <c r="D122" s="35"/>
      <c r="E122" s="35"/>
      <c r="F122" s="26" t="str">
        <f>F12</f>
        <v>Nitra</v>
      </c>
      <c r="G122" s="35"/>
      <c r="H122" s="35"/>
      <c r="I122" s="28" t="s">
        <v>20</v>
      </c>
      <c r="J122" s="58" t="str">
        <f>IF(J12="","",J12)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 x14ac:dyDescent="0.15">
      <c r="A124" s="35"/>
      <c r="B124" s="36"/>
      <c r="C124" s="28" t="s">
        <v>22</v>
      </c>
      <c r="D124" s="35"/>
      <c r="E124" s="35"/>
      <c r="F124" s="26" t="str">
        <f>E15</f>
        <v>Mesto Nitra, Štefánikova tr. 60, 949 01 Nitra</v>
      </c>
      <c r="G124" s="35"/>
      <c r="H124" s="35"/>
      <c r="I124" s="28" t="s">
        <v>28</v>
      </c>
      <c r="J124" s="31" t="str">
        <f>E21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 x14ac:dyDescent="0.15">
      <c r="A125" s="35"/>
      <c r="B125" s="36"/>
      <c r="C125" s="28" t="s">
        <v>26</v>
      </c>
      <c r="D125" s="35"/>
      <c r="E125" s="35"/>
      <c r="F125" s="26" t="str">
        <f>IF(E18="","",E18)</f>
        <v>Vyplň údaj</v>
      </c>
      <c r="G125" s="35"/>
      <c r="H125" s="35"/>
      <c r="I125" s="28" t="s">
        <v>30</v>
      </c>
      <c r="J125" s="31" t="str">
        <f>E24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 x14ac:dyDescent="0.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 x14ac:dyDescent="0.15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 x14ac:dyDescent="0.15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</f>
        <v>0</v>
      </c>
      <c r="Q128" s="69"/>
      <c r="R128" s="156">
        <f>R129</f>
        <v>0</v>
      </c>
      <c r="S128" s="69"/>
      <c r="T128" s="157">
        <f>T129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</f>
        <v>0</v>
      </c>
    </row>
    <row r="129" spans="1:65" s="12" customFormat="1" ht="25.9" customHeight="1" x14ac:dyDescent="0.15">
      <c r="B129" s="159"/>
      <c r="D129" s="160" t="s">
        <v>74</v>
      </c>
      <c r="E129" s="161" t="s">
        <v>269</v>
      </c>
      <c r="F129" s="161" t="s">
        <v>6081</v>
      </c>
      <c r="I129" s="162"/>
      <c r="J129" s="163">
        <f>BK129</f>
        <v>0</v>
      </c>
      <c r="L129" s="159"/>
      <c r="M129" s="164"/>
      <c r="N129" s="165"/>
      <c r="O129" s="165"/>
      <c r="P129" s="166">
        <f>P130+P147+P151+P156+P181+P190</f>
        <v>0</v>
      </c>
      <c r="Q129" s="165"/>
      <c r="R129" s="166">
        <f>R130+R147+R151+R156+R181+R190</f>
        <v>0</v>
      </c>
      <c r="S129" s="165"/>
      <c r="T129" s="167">
        <f>T130+T147+T151+T156+T181+T190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BK130+BK147+BK151+BK156+BK181+BK190</f>
        <v>0</v>
      </c>
    </row>
    <row r="130" spans="1:65" s="12" customFormat="1" ht="22.9" customHeight="1" x14ac:dyDescent="0.15">
      <c r="B130" s="159"/>
      <c r="D130" s="160" t="s">
        <v>74</v>
      </c>
      <c r="E130" s="170" t="s">
        <v>82</v>
      </c>
      <c r="F130" s="170" t="s">
        <v>6082</v>
      </c>
      <c r="I130" s="162"/>
      <c r="J130" s="171">
        <f>BK130</f>
        <v>0</v>
      </c>
      <c r="L130" s="159"/>
      <c r="M130" s="164"/>
      <c r="N130" s="165"/>
      <c r="O130" s="165"/>
      <c r="P130" s="166">
        <f>SUM(P131:P146)</f>
        <v>0</v>
      </c>
      <c r="Q130" s="165"/>
      <c r="R130" s="166">
        <f>SUM(R131:R146)</f>
        <v>0</v>
      </c>
      <c r="S130" s="165"/>
      <c r="T130" s="167">
        <f>SUM(T131:T146)</f>
        <v>0</v>
      </c>
      <c r="AR130" s="160" t="s">
        <v>82</v>
      </c>
      <c r="AT130" s="168" t="s">
        <v>74</v>
      </c>
      <c r="AU130" s="168" t="s">
        <v>82</v>
      </c>
      <c r="AY130" s="160" t="s">
        <v>271</v>
      </c>
      <c r="BK130" s="169">
        <f>SUM(BK131:BK146)</f>
        <v>0</v>
      </c>
    </row>
    <row r="131" spans="1:65" s="2" customFormat="1" ht="33" customHeight="1" x14ac:dyDescent="0.15">
      <c r="A131" s="35"/>
      <c r="B131" s="141"/>
      <c r="C131" s="172" t="s">
        <v>82</v>
      </c>
      <c r="D131" s="172" t="s">
        <v>274</v>
      </c>
      <c r="E131" s="173" t="s">
        <v>6236</v>
      </c>
      <c r="F131" s="174" t="s">
        <v>6237</v>
      </c>
      <c r="G131" s="175" t="s">
        <v>277</v>
      </c>
      <c r="H131" s="176">
        <v>12.2</v>
      </c>
      <c r="I131" s="177"/>
      <c r="J131" s="176">
        <f t="shared" ref="J131:J146" si="5">ROUND(I131*H131,2)</f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ref="P131:P146" si="6">O131*H131</f>
        <v>0</v>
      </c>
      <c r="Q131" s="181">
        <v>0</v>
      </c>
      <c r="R131" s="181">
        <f t="shared" ref="R131:R146" si="7">Q131*H131</f>
        <v>0</v>
      </c>
      <c r="S131" s="181">
        <v>0</v>
      </c>
      <c r="T131" s="182">
        <f t="shared" ref="T131:T146" si="8"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88</v>
      </c>
      <c r="AY131" s="18" t="s">
        <v>271</v>
      </c>
      <c r="BE131" s="105">
        <f t="shared" ref="BE131:BE146" si="9">IF(N131="základná",J131,0)</f>
        <v>0</v>
      </c>
      <c r="BF131" s="105">
        <f t="shared" ref="BF131:BF146" si="10">IF(N131="znížená",J131,0)</f>
        <v>0</v>
      </c>
      <c r="BG131" s="105">
        <f t="shared" ref="BG131:BG146" si="11">IF(N131="zákl. prenesená",J131,0)</f>
        <v>0</v>
      </c>
      <c r="BH131" s="105">
        <f t="shared" ref="BH131:BH146" si="12">IF(N131="zníž. prenesená",J131,0)</f>
        <v>0</v>
      </c>
      <c r="BI131" s="105">
        <f t="shared" ref="BI131:BI146" si="13">IF(N131="nulová",J131,0)</f>
        <v>0</v>
      </c>
      <c r="BJ131" s="18" t="s">
        <v>88</v>
      </c>
      <c r="BK131" s="105">
        <f t="shared" ref="BK131:BK146" si="14">ROUND(I131*H131,2)</f>
        <v>0</v>
      </c>
      <c r="BL131" s="18" t="s">
        <v>278</v>
      </c>
      <c r="BM131" s="183" t="s">
        <v>88</v>
      </c>
    </row>
    <row r="132" spans="1:65" s="2" customFormat="1" ht="21.75" customHeight="1" x14ac:dyDescent="0.15">
      <c r="A132" s="35"/>
      <c r="B132" s="141"/>
      <c r="C132" s="172" t="s">
        <v>88</v>
      </c>
      <c r="D132" s="172" t="s">
        <v>274</v>
      </c>
      <c r="E132" s="173" t="s">
        <v>5718</v>
      </c>
      <c r="F132" s="174" t="s">
        <v>6238</v>
      </c>
      <c r="G132" s="175" t="s">
        <v>277</v>
      </c>
      <c r="H132" s="176">
        <v>12.2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88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278</v>
      </c>
    </row>
    <row r="133" spans="1:65" s="2" customFormat="1" ht="33" customHeight="1" x14ac:dyDescent="0.15">
      <c r="A133" s="35"/>
      <c r="B133" s="141"/>
      <c r="C133" s="172" t="s">
        <v>286</v>
      </c>
      <c r="D133" s="172" t="s">
        <v>274</v>
      </c>
      <c r="E133" s="173" t="s">
        <v>6239</v>
      </c>
      <c r="F133" s="174" t="s">
        <v>6240</v>
      </c>
      <c r="G133" s="175" t="s">
        <v>277</v>
      </c>
      <c r="H133" s="176">
        <v>12.2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88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304</v>
      </c>
    </row>
    <row r="134" spans="1:65" s="2" customFormat="1" ht="21.75" customHeight="1" x14ac:dyDescent="0.15">
      <c r="A134" s="35"/>
      <c r="B134" s="141"/>
      <c r="C134" s="172" t="s">
        <v>278</v>
      </c>
      <c r="D134" s="172" t="s">
        <v>274</v>
      </c>
      <c r="E134" s="173" t="s">
        <v>5735</v>
      </c>
      <c r="F134" s="174" t="s">
        <v>5736</v>
      </c>
      <c r="G134" s="175" t="s">
        <v>289</v>
      </c>
      <c r="H134" s="176">
        <v>88.2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88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316</v>
      </c>
    </row>
    <row r="135" spans="1:65" s="2" customFormat="1" ht="33" customHeight="1" x14ac:dyDescent="0.15">
      <c r="A135" s="35"/>
      <c r="B135" s="141"/>
      <c r="C135" s="172" t="s">
        <v>299</v>
      </c>
      <c r="D135" s="172" t="s">
        <v>274</v>
      </c>
      <c r="E135" s="173" t="s">
        <v>902</v>
      </c>
      <c r="F135" s="174" t="s">
        <v>903</v>
      </c>
      <c r="G135" s="175" t="s">
        <v>289</v>
      </c>
      <c r="H135" s="176">
        <v>30.87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88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115</v>
      </c>
    </row>
    <row r="136" spans="1:65" s="2" customFormat="1" ht="21.75" customHeight="1" x14ac:dyDescent="0.15">
      <c r="A136" s="35"/>
      <c r="B136" s="141"/>
      <c r="C136" s="172" t="s">
        <v>304</v>
      </c>
      <c r="D136" s="172" t="s">
        <v>274</v>
      </c>
      <c r="E136" s="173" t="s">
        <v>6241</v>
      </c>
      <c r="F136" s="174" t="s">
        <v>6242</v>
      </c>
      <c r="G136" s="175" t="s">
        <v>277</v>
      </c>
      <c r="H136" s="176">
        <v>282.14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88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121</v>
      </c>
    </row>
    <row r="137" spans="1:65" s="2" customFormat="1" ht="21.75" customHeight="1" x14ac:dyDescent="0.15">
      <c r="A137" s="35"/>
      <c r="B137" s="141"/>
      <c r="C137" s="172" t="s">
        <v>310</v>
      </c>
      <c r="D137" s="172" t="s">
        <v>274</v>
      </c>
      <c r="E137" s="173" t="s">
        <v>6243</v>
      </c>
      <c r="F137" s="174" t="s">
        <v>6244</v>
      </c>
      <c r="G137" s="175" t="s">
        <v>277</v>
      </c>
      <c r="H137" s="176">
        <v>282.14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127</v>
      </c>
    </row>
    <row r="138" spans="1:65" s="2" customFormat="1" ht="33" customHeight="1" x14ac:dyDescent="0.15">
      <c r="A138" s="35"/>
      <c r="B138" s="141"/>
      <c r="C138" s="172" t="s">
        <v>316</v>
      </c>
      <c r="D138" s="216" t="s">
        <v>274</v>
      </c>
      <c r="E138" s="173" t="s">
        <v>910</v>
      </c>
      <c r="F138" s="174" t="s">
        <v>6245</v>
      </c>
      <c r="G138" s="175" t="s">
        <v>289</v>
      </c>
      <c r="H138" s="176">
        <v>88.2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367</v>
      </c>
    </row>
    <row r="139" spans="1:65" s="2" customFormat="1" ht="16.5" customHeight="1" x14ac:dyDescent="0.15">
      <c r="A139" s="35"/>
      <c r="B139" s="141"/>
      <c r="C139" s="172" t="s">
        <v>272</v>
      </c>
      <c r="D139" s="172" t="s">
        <v>274</v>
      </c>
      <c r="E139" s="173" t="s">
        <v>921</v>
      </c>
      <c r="F139" s="174" t="s">
        <v>6093</v>
      </c>
      <c r="G139" s="175" t="s">
        <v>289</v>
      </c>
      <c r="H139" s="176">
        <v>72.38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379</v>
      </c>
    </row>
    <row r="140" spans="1:65" s="2" customFormat="1" ht="21.75" customHeight="1" x14ac:dyDescent="0.15">
      <c r="A140" s="35"/>
      <c r="B140" s="141"/>
      <c r="C140" s="172" t="s">
        <v>115</v>
      </c>
      <c r="D140" s="172" t="s">
        <v>274</v>
      </c>
      <c r="E140" s="173" t="s">
        <v>924</v>
      </c>
      <c r="F140" s="174" t="s">
        <v>925</v>
      </c>
      <c r="G140" s="175" t="s">
        <v>412</v>
      </c>
      <c r="H140" s="176">
        <v>129.6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7</v>
      </c>
    </row>
    <row r="141" spans="1:65" s="2" customFormat="1" ht="21.75" customHeight="1" x14ac:dyDescent="0.15">
      <c r="A141" s="35"/>
      <c r="B141" s="141"/>
      <c r="C141" s="172" t="s">
        <v>118</v>
      </c>
      <c r="D141" s="216" t="s">
        <v>274</v>
      </c>
      <c r="E141" s="173" t="s">
        <v>6094</v>
      </c>
      <c r="F141" s="174" t="s">
        <v>585</v>
      </c>
      <c r="G141" s="175" t="s">
        <v>289</v>
      </c>
      <c r="H141" s="176">
        <v>15.82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414</v>
      </c>
    </row>
    <row r="142" spans="1:65" s="2" customFormat="1" ht="33" customHeight="1" x14ac:dyDescent="0.15">
      <c r="A142" s="35"/>
      <c r="B142" s="141"/>
      <c r="C142" s="172" t="s">
        <v>121</v>
      </c>
      <c r="D142" s="216" t="s">
        <v>274</v>
      </c>
      <c r="E142" s="173" t="s">
        <v>6246</v>
      </c>
      <c r="F142" s="174" t="s">
        <v>6247</v>
      </c>
      <c r="G142" s="175" t="s">
        <v>289</v>
      </c>
      <c r="H142" s="176">
        <v>53.2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424</v>
      </c>
    </row>
    <row r="143" spans="1:65" s="2" customFormat="1" ht="16.5" customHeight="1" x14ac:dyDescent="0.15">
      <c r="A143" s="35"/>
      <c r="B143" s="141"/>
      <c r="C143" s="224" t="s">
        <v>124</v>
      </c>
      <c r="D143" s="240" t="s">
        <v>1138</v>
      </c>
      <c r="E143" s="226" t="s">
        <v>6096</v>
      </c>
      <c r="F143" s="227" t="s">
        <v>6097</v>
      </c>
      <c r="G143" s="228" t="s">
        <v>412</v>
      </c>
      <c r="H143" s="229">
        <v>95.76</v>
      </c>
      <c r="I143" s="230"/>
      <c r="J143" s="229">
        <f t="shared" si="5"/>
        <v>0</v>
      </c>
      <c r="K143" s="231"/>
      <c r="L143" s="232"/>
      <c r="M143" s="233" t="s">
        <v>1</v>
      </c>
      <c r="N143" s="234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316</v>
      </c>
      <c r="AT143" s="183" t="s">
        <v>1138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433</v>
      </c>
    </row>
    <row r="144" spans="1:65" s="2" customFormat="1" ht="21.75" customHeight="1" x14ac:dyDescent="0.15">
      <c r="A144" s="35"/>
      <c r="B144" s="141"/>
      <c r="C144" s="172" t="s">
        <v>127</v>
      </c>
      <c r="D144" s="216" t="s">
        <v>274</v>
      </c>
      <c r="E144" s="173" t="s">
        <v>6098</v>
      </c>
      <c r="F144" s="174" t="s">
        <v>6099</v>
      </c>
      <c r="G144" s="175" t="s">
        <v>289</v>
      </c>
      <c r="H144" s="176">
        <v>18.8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441</v>
      </c>
    </row>
    <row r="145" spans="1:65" s="2" customFormat="1" ht="16.5" customHeight="1" x14ac:dyDescent="0.15">
      <c r="A145" s="35"/>
      <c r="B145" s="141"/>
      <c r="C145" s="224" t="s">
        <v>154</v>
      </c>
      <c r="D145" s="224" t="s">
        <v>1138</v>
      </c>
      <c r="E145" s="226" t="s">
        <v>6100</v>
      </c>
      <c r="F145" s="227" t="s">
        <v>6101</v>
      </c>
      <c r="G145" s="228" t="s">
        <v>412</v>
      </c>
      <c r="H145" s="229">
        <v>22.42</v>
      </c>
      <c r="I145" s="230"/>
      <c r="J145" s="229">
        <f t="shared" si="5"/>
        <v>0</v>
      </c>
      <c r="K145" s="231"/>
      <c r="L145" s="232"/>
      <c r="M145" s="233" t="s">
        <v>1</v>
      </c>
      <c r="N145" s="234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316</v>
      </c>
      <c r="AT145" s="183" t="s">
        <v>1138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465</v>
      </c>
    </row>
    <row r="146" spans="1:65" s="2" customFormat="1" ht="33" customHeight="1" x14ac:dyDescent="0.15">
      <c r="A146" s="35"/>
      <c r="B146" s="141"/>
      <c r="C146" s="224" t="s">
        <v>367</v>
      </c>
      <c r="D146" s="224" t="s">
        <v>1138</v>
      </c>
      <c r="E146" s="226" t="s">
        <v>6248</v>
      </c>
      <c r="F146" s="227" t="s">
        <v>6249</v>
      </c>
      <c r="G146" s="228" t="s">
        <v>289</v>
      </c>
      <c r="H146" s="229">
        <v>1</v>
      </c>
      <c r="I146" s="230"/>
      <c r="J146" s="229">
        <f t="shared" si="5"/>
        <v>0</v>
      </c>
      <c r="K146" s="231"/>
      <c r="L146" s="232"/>
      <c r="M146" s="233" t="s">
        <v>1</v>
      </c>
      <c r="N146" s="234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316</v>
      </c>
      <c r="AT146" s="183" t="s">
        <v>1138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478</v>
      </c>
    </row>
    <row r="147" spans="1:65" s="12" customFormat="1" ht="22.9" customHeight="1" x14ac:dyDescent="0.15">
      <c r="B147" s="159"/>
      <c r="D147" s="160" t="s">
        <v>74</v>
      </c>
      <c r="E147" s="170" t="s">
        <v>278</v>
      </c>
      <c r="F147" s="170" t="s">
        <v>6111</v>
      </c>
      <c r="I147" s="162"/>
      <c r="J147" s="171">
        <f>BK147</f>
        <v>0</v>
      </c>
      <c r="L147" s="159"/>
      <c r="M147" s="164"/>
      <c r="N147" s="165"/>
      <c r="O147" s="165"/>
      <c r="P147" s="166">
        <f>SUM(P148:P150)</f>
        <v>0</v>
      </c>
      <c r="Q147" s="165"/>
      <c r="R147" s="166">
        <f>SUM(R148:R150)</f>
        <v>0</v>
      </c>
      <c r="S147" s="165"/>
      <c r="T147" s="167">
        <f>SUM(T148:T150)</f>
        <v>0</v>
      </c>
      <c r="AR147" s="160" t="s">
        <v>82</v>
      </c>
      <c r="AT147" s="168" t="s">
        <v>74</v>
      </c>
      <c r="AU147" s="168" t="s">
        <v>82</v>
      </c>
      <c r="AY147" s="160" t="s">
        <v>271</v>
      </c>
      <c r="BK147" s="169">
        <f>SUM(BK148:BK150)</f>
        <v>0</v>
      </c>
    </row>
    <row r="148" spans="1:65" s="2" customFormat="1" ht="33" customHeight="1" x14ac:dyDescent="0.15">
      <c r="A148" s="35"/>
      <c r="B148" s="141"/>
      <c r="C148" s="172" t="s">
        <v>374</v>
      </c>
      <c r="D148" s="172" t="s">
        <v>274</v>
      </c>
      <c r="E148" s="173" t="s">
        <v>6114</v>
      </c>
      <c r="F148" s="174" t="s">
        <v>6115</v>
      </c>
      <c r="G148" s="175" t="s">
        <v>289</v>
      </c>
      <c r="H148" s="176">
        <v>2.4300000000000002</v>
      </c>
      <c r="I148" s="177"/>
      <c r="J148" s="176">
        <f>ROUND(I148*H148,2)</f>
        <v>0</v>
      </c>
      <c r="K148" s="178"/>
      <c r="L148" s="36"/>
      <c r="M148" s="179" t="s">
        <v>1</v>
      </c>
      <c r="N148" s="180" t="s">
        <v>41</v>
      </c>
      <c r="O148" s="61"/>
      <c r="P148" s="181">
        <f>O148*H148</f>
        <v>0</v>
      </c>
      <c r="Q148" s="181">
        <v>0</v>
      </c>
      <c r="R148" s="181">
        <f>Q148*H148</f>
        <v>0</v>
      </c>
      <c r="S148" s="181">
        <v>0</v>
      </c>
      <c r="T148" s="18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88</v>
      </c>
      <c r="AY148" s="18" t="s">
        <v>271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88</v>
      </c>
      <c r="BK148" s="105">
        <f>ROUND(I148*H148,2)</f>
        <v>0</v>
      </c>
      <c r="BL148" s="18" t="s">
        <v>278</v>
      </c>
      <c r="BM148" s="183" t="s">
        <v>488</v>
      </c>
    </row>
    <row r="149" spans="1:65" s="2" customFormat="1" ht="21.75" customHeight="1" x14ac:dyDescent="0.15">
      <c r="A149" s="35"/>
      <c r="B149" s="141"/>
      <c r="C149" s="172" t="s">
        <v>379</v>
      </c>
      <c r="D149" s="172" t="s">
        <v>274</v>
      </c>
      <c r="E149" s="173" t="s">
        <v>6250</v>
      </c>
      <c r="F149" s="174" t="s">
        <v>6251</v>
      </c>
      <c r="G149" s="175" t="s">
        <v>302</v>
      </c>
      <c r="H149" s="176">
        <v>1</v>
      </c>
      <c r="I149" s="177"/>
      <c r="J149" s="176">
        <f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88</v>
      </c>
      <c r="AY149" s="18" t="s">
        <v>271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278</v>
      </c>
      <c r="BM149" s="183" t="s">
        <v>500</v>
      </c>
    </row>
    <row r="150" spans="1:65" s="2" customFormat="1" ht="16.5" customHeight="1" x14ac:dyDescent="0.15">
      <c r="A150" s="35"/>
      <c r="B150" s="141"/>
      <c r="C150" s="224" t="s">
        <v>384</v>
      </c>
      <c r="D150" s="224" t="s">
        <v>1138</v>
      </c>
      <c r="E150" s="226" t="s">
        <v>6252</v>
      </c>
      <c r="F150" s="227" t="s">
        <v>6253</v>
      </c>
      <c r="G150" s="228" t="s">
        <v>302</v>
      </c>
      <c r="H150" s="229">
        <v>1.01</v>
      </c>
      <c r="I150" s="230"/>
      <c r="J150" s="229">
        <f>ROUND(I150*H150,2)</f>
        <v>0</v>
      </c>
      <c r="K150" s="231"/>
      <c r="L150" s="232"/>
      <c r="M150" s="233" t="s">
        <v>1</v>
      </c>
      <c r="N150" s="234" t="s">
        <v>41</v>
      </c>
      <c r="O150" s="61"/>
      <c r="P150" s="181">
        <f>O150*H150</f>
        <v>0</v>
      </c>
      <c r="Q150" s="181">
        <v>0</v>
      </c>
      <c r="R150" s="181">
        <f>Q150*H150</f>
        <v>0</v>
      </c>
      <c r="S150" s="181">
        <v>0</v>
      </c>
      <c r="T150" s="18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316</v>
      </c>
      <c r="AT150" s="183" t="s">
        <v>1138</v>
      </c>
      <c r="AU150" s="183" t="s">
        <v>88</v>
      </c>
      <c r="AY150" s="18" t="s">
        <v>271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278</v>
      </c>
      <c r="BM150" s="183" t="s">
        <v>514</v>
      </c>
    </row>
    <row r="151" spans="1:65" s="12" customFormat="1" ht="22.9" customHeight="1" x14ac:dyDescent="0.15">
      <c r="B151" s="159"/>
      <c r="D151" s="160" t="s">
        <v>74</v>
      </c>
      <c r="E151" s="170" t="s">
        <v>299</v>
      </c>
      <c r="F151" s="170" t="s">
        <v>6120</v>
      </c>
      <c r="I151" s="162"/>
      <c r="J151" s="171">
        <f>BK151</f>
        <v>0</v>
      </c>
      <c r="L151" s="159"/>
      <c r="M151" s="164"/>
      <c r="N151" s="165"/>
      <c r="O151" s="165"/>
      <c r="P151" s="166">
        <f>SUM(P152:P155)</f>
        <v>0</v>
      </c>
      <c r="Q151" s="165"/>
      <c r="R151" s="166">
        <f>SUM(R152:R155)</f>
        <v>0</v>
      </c>
      <c r="S151" s="165"/>
      <c r="T151" s="167">
        <f>SUM(T152:T155)</f>
        <v>0</v>
      </c>
      <c r="AR151" s="160" t="s">
        <v>82</v>
      </c>
      <c r="AT151" s="168" t="s">
        <v>74</v>
      </c>
      <c r="AU151" s="168" t="s">
        <v>82</v>
      </c>
      <c r="AY151" s="160" t="s">
        <v>271</v>
      </c>
      <c r="BK151" s="169">
        <f>SUM(BK152:BK155)</f>
        <v>0</v>
      </c>
    </row>
    <row r="152" spans="1:65" s="2" customFormat="1" ht="33" customHeight="1" x14ac:dyDescent="0.15">
      <c r="A152" s="35"/>
      <c r="B152" s="141"/>
      <c r="C152" s="172" t="s">
        <v>7</v>
      </c>
      <c r="D152" s="172" t="s">
        <v>274</v>
      </c>
      <c r="E152" s="173" t="s">
        <v>6254</v>
      </c>
      <c r="F152" s="174" t="s">
        <v>6255</v>
      </c>
      <c r="G152" s="175" t="s">
        <v>277</v>
      </c>
      <c r="H152" s="176">
        <v>16.2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528</v>
      </c>
    </row>
    <row r="153" spans="1:65" s="2" customFormat="1" ht="33" customHeight="1" x14ac:dyDescent="0.15">
      <c r="A153" s="35"/>
      <c r="B153" s="141"/>
      <c r="C153" s="172" t="s">
        <v>409</v>
      </c>
      <c r="D153" s="172" t="s">
        <v>274</v>
      </c>
      <c r="E153" s="173" t="s">
        <v>6256</v>
      </c>
      <c r="F153" s="174" t="s">
        <v>6257</v>
      </c>
      <c r="G153" s="175" t="s">
        <v>277</v>
      </c>
      <c r="H153" s="176">
        <v>16.2</v>
      </c>
      <c r="I153" s="177"/>
      <c r="J153" s="176">
        <f>ROUND(I153*H153,2)</f>
        <v>0</v>
      </c>
      <c r="K153" s="178"/>
      <c r="L153" s="36"/>
      <c r="M153" s="179" t="s">
        <v>1</v>
      </c>
      <c r="N153" s="180" t="s">
        <v>41</v>
      </c>
      <c r="O153" s="61"/>
      <c r="P153" s="181">
        <f>O153*H153</f>
        <v>0</v>
      </c>
      <c r="Q153" s="181">
        <v>0</v>
      </c>
      <c r="R153" s="181">
        <f>Q153*H153</f>
        <v>0</v>
      </c>
      <c r="S153" s="181">
        <v>0</v>
      </c>
      <c r="T153" s="18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88</v>
      </c>
      <c r="AY153" s="18" t="s">
        <v>271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278</v>
      </c>
      <c r="BM153" s="183" t="s">
        <v>542</v>
      </c>
    </row>
    <row r="154" spans="1:65" s="2" customFormat="1" ht="33" customHeight="1" x14ac:dyDescent="0.15">
      <c r="A154" s="35"/>
      <c r="B154" s="141"/>
      <c r="C154" s="172" t="s">
        <v>414</v>
      </c>
      <c r="D154" s="172" t="s">
        <v>274</v>
      </c>
      <c r="E154" s="173" t="s">
        <v>6258</v>
      </c>
      <c r="F154" s="174" t="s">
        <v>6259</v>
      </c>
      <c r="G154" s="175" t="s">
        <v>277</v>
      </c>
      <c r="H154" s="176">
        <v>12.14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555</v>
      </c>
    </row>
    <row r="155" spans="1:65" s="2" customFormat="1" ht="21.75" customHeight="1" x14ac:dyDescent="0.15">
      <c r="A155" s="35"/>
      <c r="B155" s="141"/>
      <c r="C155" s="172" t="s">
        <v>419</v>
      </c>
      <c r="D155" s="172" t="s">
        <v>274</v>
      </c>
      <c r="E155" s="173" t="s">
        <v>6260</v>
      </c>
      <c r="F155" s="174" t="s">
        <v>6261</v>
      </c>
      <c r="G155" s="175" t="s">
        <v>319</v>
      </c>
      <c r="H155" s="176">
        <v>14.8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1128</v>
      </c>
    </row>
    <row r="156" spans="1:65" s="12" customFormat="1" ht="22.9" customHeight="1" x14ac:dyDescent="0.15">
      <c r="B156" s="159"/>
      <c r="D156" s="160" t="s">
        <v>74</v>
      </c>
      <c r="E156" s="170" t="s">
        <v>316</v>
      </c>
      <c r="F156" s="170" t="s">
        <v>6131</v>
      </c>
      <c r="I156" s="162"/>
      <c r="J156" s="171">
        <f>BK156</f>
        <v>0</v>
      </c>
      <c r="L156" s="159"/>
      <c r="M156" s="164"/>
      <c r="N156" s="165"/>
      <c r="O156" s="165"/>
      <c r="P156" s="166">
        <f>SUM(P157:P180)</f>
        <v>0</v>
      </c>
      <c r="Q156" s="165"/>
      <c r="R156" s="166">
        <f>SUM(R157:R180)</f>
        <v>0</v>
      </c>
      <c r="S156" s="165"/>
      <c r="T156" s="167">
        <f>SUM(T157:T180)</f>
        <v>0</v>
      </c>
      <c r="AR156" s="160" t="s">
        <v>82</v>
      </c>
      <c r="AT156" s="168" t="s">
        <v>74</v>
      </c>
      <c r="AU156" s="168" t="s">
        <v>82</v>
      </c>
      <c r="AY156" s="160" t="s">
        <v>271</v>
      </c>
      <c r="BK156" s="169">
        <f>SUM(BK157:BK180)</f>
        <v>0</v>
      </c>
    </row>
    <row r="157" spans="1:65" s="2" customFormat="1" ht="33" customHeight="1" x14ac:dyDescent="0.15">
      <c r="A157" s="35"/>
      <c r="B157" s="141"/>
      <c r="C157" s="172" t="s">
        <v>424</v>
      </c>
      <c r="D157" s="172" t="s">
        <v>274</v>
      </c>
      <c r="E157" s="173" t="s">
        <v>6262</v>
      </c>
      <c r="F157" s="174" t="s">
        <v>6263</v>
      </c>
      <c r="G157" s="175" t="s">
        <v>319</v>
      </c>
      <c r="H157" s="176">
        <v>66</v>
      </c>
      <c r="I157" s="177"/>
      <c r="J157" s="176">
        <f t="shared" ref="J157:J180" si="15"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ref="P157:P180" si="16">O157*H157</f>
        <v>0</v>
      </c>
      <c r="Q157" s="181">
        <v>0</v>
      </c>
      <c r="R157" s="181">
        <f t="shared" ref="R157:R180" si="17">Q157*H157</f>
        <v>0</v>
      </c>
      <c r="S157" s="181">
        <v>0</v>
      </c>
      <c r="T157" s="182">
        <f t="shared" ref="T157:T180" si="1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 t="shared" ref="BE157:BE180" si="19">IF(N157="základná",J157,0)</f>
        <v>0</v>
      </c>
      <c r="BF157" s="105">
        <f t="shared" ref="BF157:BF180" si="20">IF(N157="znížená",J157,0)</f>
        <v>0</v>
      </c>
      <c r="BG157" s="105">
        <f t="shared" ref="BG157:BG180" si="21">IF(N157="zákl. prenesená",J157,0)</f>
        <v>0</v>
      </c>
      <c r="BH157" s="105">
        <f t="shared" ref="BH157:BH180" si="22">IF(N157="zníž. prenesená",J157,0)</f>
        <v>0</v>
      </c>
      <c r="BI157" s="105">
        <f t="shared" ref="BI157:BI180" si="23">IF(N157="nulová",J157,0)</f>
        <v>0</v>
      </c>
      <c r="BJ157" s="18" t="s">
        <v>88</v>
      </c>
      <c r="BK157" s="105">
        <f t="shared" ref="BK157:BK180" si="24">ROUND(I157*H157,2)</f>
        <v>0</v>
      </c>
      <c r="BL157" s="18" t="s">
        <v>278</v>
      </c>
      <c r="BM157" s="183" t="s">
        <v>1144</v>
      </c>
    </row>
    <row r="158" spans="1:65" s="2" customFormat="1" ht="21.75" customHeight="1" x14ac:dyDescent="0.15">
      <c r="A158" s="35"/>
      <c r="B158" s="141"/>
      <c r="C158" s="224" t="s">
        <v>428</v>
      </c>
      <c r="D158" s="224" t="s">
        <v>1138</v>
      </c>
      <c r="E158" s="226" t="s">
        <v>6264</v>
      </c>
      <c r="F158" s="227" t="s">
        <v>6265</v>
      </c>
      <c r="G158" s="228" t="s">
        <v>302</v>
      </c>
      <c r="H158" s="229">
        <v>11</v>
      </c>
      <c r="I158" s="230"/>
      <c r="J158" s="229">
        <f t="shared" si="15"/>
        <v>0</v>
      </c>
      <c r="K158" s="231"/>
      <c r="L158" s="232"/>
      <c r="M158" s="233" t="s">
        <v>1</v>
      </c>
      <c r="N158" s="234" t="s">
        <v>41</v>
      </c>
      <c r="O158" s="61"/>
      <c r="P158" s="181">
        <f t="shared" si="16"/>
        <v>0</v>
      </c>
      <c r="Q158" s="181">
        <v>0</v>
      </c>
      <c r="R158" s="181">
        <f t="shared" si="17"/>
        <v>0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316</v>
      </c>
      <c r="AT158" s="183" t="s">
        <v>1138</v>
      </c>
      <c r="AU158" s="183" t="s">
        <v>88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278</v>
      </c>
      <c r="BM158" s="183" t="s">
        <v>1158</v>
      </c>
    </row>
    <row r="159" spans="1:65" s="2" customFormat="1" ht="33" customHeight="1" x14ac:dyDescent="0.15">
      <c r="A159" s="35"/>
      <c r="B159" s="141"/>
      <c r="C159" s="172" t="s">
        <v>433</v>
      </c>
      <c r="D159" s="172" t="s">
        <v>274</v>
      </c>
      <c r="E159" s="173" t="s">
        <v>6266</v>
      </c>
      <c r="F159" s="174" t="s">
        <v>6267</v>
      </c>
      <c r="G159" s="175" t="s">
        <v>319</v>
      </c>
      <c r="H159" s="176">
        <v>6</v>
      </c>
      <c r="I159" s="177"/>
      <c r="J159" s="176">
        <f t="shared" si="1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16"/>
        <v>0</v>
      </c>
      <c r="Q159" s="181">
        <v>0</v>
      </c>
      <c r="R159" s="181">
        <f t="shared" si="17"/>
        <v>0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88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278</v>
      </c>
      <c r="BM159" s="183" t="s">
        <v>1172</v>
      </c>
    </row>
    <row r="160" spans="1:65" s="2" customFormat="1" ht="21.75" customHeight="1" x14ac:dyDescent="0.15">
      <c r="A160" s="35"/>
      <c r="B160" s="141"/>
      <c r="C160" s="224" t="s">
        <v>437</v>
      </c>
      <c r="D160" s="224" t="s">
        <v>1138</v>
      </c>
      <c r="E160" s="226" t="s">
        <v>6268</v>
      </c>
      <c r="F160" s="227" t="s">
        <v>6269</v>
      </c>
      <c r="G160" s="228" t="s">
        <v>302</v>
      </c>
      <c r="H160" s="229">
        <v>1</v>
      </c>
      <c r="I160" s="230"/>
      <c r="J160" s="229">
        <f t="shared" si="15"/>
        <v>0</v>
      </c>
      <c r="K160" s="231"/>
      <c r="L160" s="232"/>
      <c r="M160" s="233" t="s">
        <v>1</v>
      </c>
      <c r="N160" s="234" t="s">
        <v>41</v>
      </c>
      <c r="O160" s="61"/>
      <c r="P160" s="181">
        <f t="shared" si="16"/>
        <v>0</v>
      </c>
      <c r="Q160" s="181">
        <v>0</v>
      </c>
      <c r="R160" s="181">
        <f t="shared" si="17"/>
        <v>0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316</v>
      </c>
      <c r="AT160" s="183" t="s">
        <v>1138</v>
      </c>
      <c r="AU160" s="183" t="s">
        <v>88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278</v>
      </c>
      <c r="BM160" s="183" t="s">
        <v>1189</v>
      </c>
    </row>
    <row r="161" spans="1:65" s="2" customFormat="1" ht="16.5" customHeight="1" x14ac:dyDescent="0.15">
      <c r="A161" s="35"/>
      <c r="B161" s="141"/>
      <c r="C161" s="172" t="s">
        <v>441</v>
      </c>
      <c r="D161" s="172" t="s">
        <v>274</v>
      </c>
      <c r="E161" s="173" t="s">
        <v>6270</v>
      </c>
      <c r="F161" s="174" t="s">
        <v>6271</v>
      </c>
      <c r="G161" s="175" t="s">
        <v>319</v>
      </c>
      <c r="H161" s="176">
        <v>73</v>
      </c>
      <c r="I161" s="177"/>
      <c r="J161" s="176">
        <f t="shared" si="1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16"/>
        <v>0</v>
      </c>
      <c r="Q161" s="181">
        <v>0</v>
      </c>
      <c r="R161" s="181">
        <f t="shared" si="17"/>
        <v>0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88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278</v>
      </c>
      <c r="BM161" s="183" t="s">
        <v>1204</v>
      </c>
    </row>
    <row r="162" spans="1:65" s="2" customFormat="1" ht="16.5" customHeight="1" x14ac:dyDescent="0.15">
      <c r="A162" s="35"/>
      <c r="B162" s="141"/>
      <c r="C162" s="172" t="s">
        <v>458</v>
      </c>
      <c r="D162" s="172" t="s">
        <v>274</v>
      </c>
      <c r="E162" s="173" t="s">
        <v>6272</v>
      </c>
      <c r="F162" s="174" t="s">
        <v>6273</v>
      </c>
      <c r="G162" s="175" t="s">
        <v>302</v>
      </c>
      <c r="H162" s="176">
        <v>3</v>
      </c>
      <c r="I162" s="177"/>
      <c r="J162" s="176">
        <f t="shared" si="1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88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278</v>
      </c>
      <c r="BM162" s="183" t="s">
        <v>1216</v>
      </c>
    </row>
    <row r="163" spans="1:65" s="2" customFormat="1" ht="21.75" customHeight="1" x14ac:dyDescent="0.15">
      <c r="A163" s="35"/>
      <c r="B163" s="141"/>
      <c r="C163" s="172" t="s">
        <v>465</v>
      </c>
      <c r="D163" s="172" t="s">
        <v>274</v>
      </c>
      <c r="E163" s="173" t="s">
        <v>6274</v>
      </c>
      <c r="F163" s="174" t="s">
        <v>6275</v>
      </c>
      <c r="G163" s="175" t="s">
        <v>302</v>
      </c>
      <c r="H163" s="176">
        <v>4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278</v>
      </c>
      <c r="BM163" s="183" t="s">
        <v>1228</v>
      </c>
    </row>
    <row r="164" spans="1:65" s="2" customFormat="1" ht="33" customHeight="1" x14ac:dyDescent="0.15">
      <c r="A164" s="35"/>
      <c r="B164" s="141"/>
      <c r="C164" s="224" t="s">
        <v>473</v>
      </c>
      <c r="D164" s="224" t="s">
        <v>1138</v>
      </c>
      <c r="E164" s="226" t="s">
        <v>6276</v>
      </c>
      <c r="F164" s="227" t="s">
        <v>6277</v>
      </c>
      <c r="G164" s="228" t="s">
        <v>302</v>
      </c>
      <c r="H164" s="229">
        <v>1.01</v>
      </c>
      <c r="I164" s="230"/>
      <c r="J164" s="229">
        <f t="shared" si="15"/>
        <v>0</v>
      </c>
      <c r="K164" s="231"/>
      <c r="L164" s="232"/>
      <c r="M164" s="233" t="s">
        <v>1</v>
      </c>
      <c r="N164" s="234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316</v>
      </c>
      <c r="AT164" s="183" t="s">
        <v>1138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278</v>
      </c>
      <c r="BM164" s="183" t="s">
        <v>1238</v>
      </c>
    </row>
    <row r="165" spans="1:65" s="2" customFormat="1" ht="33" customHeight="1" x14ac:dyDescent="0.15">
      <c r="A165" s="35"/>
      <c r="B165" s="141"/>
      <c r="C165" s="224" t="s">
        <v>478</v>
      </c>
      <c r="D165" s="224" t="s">
        <v>1138</v>
      </c>
      <c r="E165" s="226" t="s">
        <v>6278</v>
      </c>
      <c r="F165" s="227" t="s">
        <v>6279</v>
      </c>
      <c r="G165" s="228" t="s">
        <v>302</v>
      </c>
      <c r="H165" s="229">
        <v>2</v>
      </c>
      <c r="I165" s="230"/>
      <c r="J165" s="229">
        <f t="shared" si="15"/>
        <v>0</v>
      </c>
      <c r="K165" s="231"/>
      <c r="L165" s="232"/>
      <c r="M165" s="233" t="s">
        <v>1</v>
      </c>
      <c r="N165" s="234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316</v>
      </c>
      <c r="AT165" s="183" t="s">
        <v>1138</v>
      </c>
      <c r="AU165" s="183" t="s">
        <v>88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278</v>
      </c>
      <c r="BM165" s="183" t="s">
        <v>1247</v>
      </c>
    </row>
    <row r="166" spans="1:65" s="2" customFormat="1" ht="33" customHeight="1" x14ac:dyDescent="0.15">
      <c r="A166" s="35"/>
      <c r="B166" s="141"/>
      <c r="C166" s="224" t="s">
        <v>482</v>
      </c>
      <c r="D166" s="224" t="s">
        <v>1138</v>
      </c>
      <c r="E166" s="226" t="s">
        <v>6280</v>
      </c>
      <c r="F166" s="227" t="s">
        <v>6281</v>
      </c>
      <c r="G166" s="228" t="s">
        <v>302</v>
      </c>
      <c r="H166" s="229">
        <v>1</v>
      </c>
      <c r="I166" s="230"/>
      <c r="J166" s="229">
        <f t="shared" si="15"/>
        <v>0</v>
      </c>
      <c r="K166" s="231"/>
      <c r="L166" s="232"/>
      <c r="M166" s="233" t="s">
        <v>1</v>
      </c>
      <c r="N166" s="234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316</v>
      </c>
      <c r="AT166" s="183" t="s">
        <v>1138</v>
      </c>
      <c r="AU166" s="183" t="s">
        <v>88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278</v>
      </c>
      <c r="BM166" s="183" t="s">
        <v>1257</v>
      </c>
    </row>
    <row r="167" spans="1:65" s="2" customFormat="1" ht="16.5" customHeight="1" x14ac:dyDescent="0.15">
      <c r="A167" s="35"/>
      <c r="B167" s="141"/>
      <c r="C167" s="224" t="s">
        <v>488</v>
      </c>
      <c r="D167" s="224" t="s">
        <v>1138</v>
      </c>
      <c r="E167" s="226" t="s">
        <v>6282</v>
      </c>
      <c r="F167" s="227" t="s">
        <v>6283</v>
      </c>
      <c r="G167" s="228" t="s">
        <v>302</v>
      </c>
      <c r="H167" s="229">
        <v>6</v>
      </c>
      <c r="I167" s="230"/>
      <c r="J167" s="229">
        <f t="shared" si="15"/>
        <v>0</v>
      </c>
      <c r="K167" s="231"/>
      <c r="L167" s="232"/>
      <c r="M167" s="233" t="s">
        <v>1</v>
      </c>
      <c r="N167" s="234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316</v>
      </c>
      <c r="AT167" s="183" t="s">
        <v>1138</v>
      </c>
      <c r="AU167" s="183" t="s">
        <v>88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278</v>
      </c>
      <c r="BM167" s="183" t="s">
        <v>1276</v>
      </c>
    </row>
    <row r="168" spans="1:65" s="2" customFormat="1" ht="16.5" customHeight="1" x14ac:dyDescent="0.15">
      <c r="A168" s="35"/>
      <c r="B168" s="141"/>
      <c r="C168" s="224" t="s">
        <v>496</v>
      </c>
      <c r="D168" s="224" t="s">
        <v>1138</v>
      </c>
      <c r="E168" s="226" t="s">
        <v>6284</v>
      </c>
      <c r="F168" s="227" t="s">
        <v>6285</v>
      </c>
      <c r="G168" s="228" t="s">
        <v>302</v>
      </c>
      <c r="H168" s="229">
        <v>1</v>
      </c>
      <c r="I168" s="230"/>
      <c r="J168" s="229">
        <f t="shared" si="15"/>
        <v>0</v>
      </c>
      <c r="K168" s="231"/>
      <c r="L168" s="232"/>
      <c r="M168" s="233" t="s">
        <v>1</v>
      </c>
      <c r="N168" s="234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316</v>
      </c>
      <c r="AT168" s="183" t="s">
        <v>1138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278</v>
      </c>
      <c r="BM168" s="183" t="s">
        <v>1285</v>
      </c>
    </row>
    <row r="169" spans="1:65" s="2" customFormat="1" ht="21.75" customHeight="1" x14ac:dyDescent="0.15">
      <c r="A169" s="35"/>
      <c r="B169" s="141"/>
      <c r="C169" s="172" t="s">
        <v>500</v>
      </c>
      <c r="D169" s="172" t="s">
        <v>274</v>
      </c>
      <c r="E169" s="173" t="s">
        <v>6286</v>
      </c>
      <c r="F169" s="174" t="s">
        <v>6287</v>
      </c>
      <c r="G169" s="175" t="s">
        <v>302</v>
      </c>
      <c r="H169" s="176">
        <v>1</v>
      </c>
      <c r="I169" s="177"/>
      <c r="J169" s="176">
        <f t="shared" si="15"/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278</v>
      </c>
      <c r="AT169" s="183" t="s">
        <v>274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278</v>
      </c>
      <c r="BM169" s="183" t="s">
        <v>1296</v>
      </c>
    </row>
    <row r="170" spans="1:65" s="2" customFormat="1" ht="21.75" customHeight="1" x14ac:dyDescent="0.15">
      <c r="A170" s="35"/>
      <c r="B170" s="141"/>
      <c r="C170" s="224" t="s">
        <v>507</v>
      </c>
      <c r="D170" s="224" t="s">
        <v>1138</v>
      </c>
      <c r="E170" s="226" t="s">
        <v>6288</v>
      </c>
      <c r="F170" s="227" t="s">
        <v>6289</v>
      </c>
      <c r="G170" s="228" t="s">
        <v>302</v>
      </c>
      <c r="H170" s="229">
        <v>1</v>
      </c>
      <c r="I170" s="230"/>
      <c r="J170" s="229">
        <f t="shared" si="15"/>
        <v>0</v>
      </c>
      <c r="K170" s="231"/>
      <c r="L170" s="232"/>
      <c r="M170" s="233" t="s">
        <v>1</v>
      </c>
      <c r="N170" s="234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316</v>
      </c>
      <c r="AT170" s="183" t="s">
        <v>1138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278</v>
      </c>
      <c r="BM170" s="183" t="s">
        <v>1302</v>
      </c>
    </row>
    <row r="171" spans="1:65" s="2" customFormat="1" ht="16.5" customHeight="1" x14ac:dyDescent="0.15">
      <c r="A171" s="35"/>
      <c r="B171" s="141"/>
      <c r="C171" s="172" t="s">
        <v>514</v>
      </c>
      <c r="D171" s="172" t="s">
        <v>274</v>
      </c>
      <c r="E171" s="173" t="s">
        <v>6290</v>
      </c>
      <c r="F171" s="174" t="s">
        <v>6291</v>
      </c>
      <c r="G171" s="175" t="s">
        <v>302</v>
      </c>
      <c r="H171" s="176">
        <v>1</v>
      </c>
      <c r="I171" s="177"/>
      <c r="J171" s="176">
        <f t="shared" si="1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278</v>
      </c>
      <c r="BM171" s="183" t="s">
        <v>1312</v>
      </c>
    </row>
    <row r="172" spans="1:65" s="2" customFormat="1" ht="21.75" customHeight="1" x14ac:dyDescent="0.15">
      <c r="A172" s="35"/>
      <c r="B172" s="141"/>
      <c r="C172" s="224" t="s">
        <v>519</v>
      </c>
      <c r="D172" s="224" t="s">
        <v>1138</v>
      </c>
      <c r="E172" s="226" t="s">
        <v>6292</v>
      </c>
      <c r="F172" s="227" t="s">
        <v>6293</v>
      </c>
      <c r="G172" s="228" t="s">
        <v>302</v>
      </c>
      <c r="H172" s="229">
        <v>6</v>
      </c>
      <c r="I172" s="230"/>
      <c r="J172" s="229">
        <f t="shared" si="15"/>
        <v>0</v>
      </c>
      <c r="K172" s="231"/>
      <c r="L172" s="232"/>
      <c r="M172" s="233" t="s">
        <v>1</v>
      </c>
      <c r="N172" s="234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316</v>
      </c>
      <c r="AT172" s="183" t="s">
        <v>1138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278</v>
      </c>
      <c r="BM172" s="183" t="s">
        <v>1321</v>
      </c>
    </row>
    <row r="173" spans="1:65" s="2" customFormat="1" ht="33" customHeight="1" x14ac:dyDescent="0.15">
      <c r="A173" s="35"/>
      <c r="B173" s="141"/>
      <c r="C173" s="172" t="s">
        <v>528</v>
      </c>
      <c r="D173" s="172" t="s">
        <v>274</v>
      </c>
      <c r="E173" s="173" t="s">
        <v>6294</v>
      </c>
      <c r="F173" s="174" t="s">
        <v>6295</v>
      </c>
      <c r="G173" s="175" t="s">
        <v>302</v>
      </c>
      <c r="H173" s="176">
        <v>2</v>
      </c>
      <c r="I173" s="177"/>
      <c r="J173" s="176">
        <f t="shared" si="1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278</v>
      </c>
      <c r="BM173" s="183" t="s">
        <v>1338</v>
      </c>
    </row>
    <row r="174" spans="1:65" s="2" customFormat="1" ht="21.75" customHeight="1" x14ac:dyDescent="0.15">
      <c r="A174" s="35"/>
      <c r="B174" s="141"/>
      <c r="C174" s="224" t="s">
        <v>535</v>
      </c>
      <c r="D174" s="224" t="s">
        <v>1138</v>
      </c>
      <c r="E174" s="226" t="s">
        <v>6296</v>
      </c>
      <c r="F174" s="227" t="s">
        <v>6297</v>
      </c>
      <c r="G174" s="228" t="s">
        <v>319</v>
      </c>
      <c r="H174" s="229">
        <v>2</v>
      </c>
      <c r="I174" s="230"/>
      <c r="J174" s="229">
        <f t="shared" si="15"/>
        <v>0</v>
      </c>
      <c r="K174" s="231"/>
      <c r="L174" s="232"/>
      <c r="M174" s="233" t="s">
        <v>1</v>
      </c>
      <c r="N174" s="234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316</v>
      </c>
      <c r="AT174" s="183" t="s">
        <v>1138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278</v>
      </c>
      <c r="BM174" s="183" t="s">
        <v>1362</v>
      </c>
    </row>
    <row r="175" spans="1:65" s="2" customFormat="1" ht="21.75" customHeight="1" x14ac:dyDescent="0.15">
      <c r="A175" s="35"/>
      <c r="B175" s="141"/>
      <c r="C175" s="224" t="s">
        <v>542</v>
      </c>
      <c r="D175" s="224" t="s">
        <v>1138</v>
      </c>
      <c r="E175" s="226" t="s">
        <v>6298</v>
      </c>
      <c r="F175" s="227" t="s">
        <v>6299</v>
      </c>
      <c r="G175" s="228" t="s">
        <v>302</v>
      </c>
      <c r="H175" s="229">
        <v>2</v>
      </c>
      <c r="I175" s="230"/>
      <c r="J175" s="229">
        <f t="shared" si="15"/>
        <v>0</v>
      </c>
      <c r="K175" s="231"/>
      <c r="L175" s="232"/>
      <c r="M175" s="233" t="s">
        <v>1</v>
      </c>
      <c r="N175" s="234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316</v>
      </c>
      <c r="AT175" s="183" t="s">
        <v>1138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1372</v>
      </c>
    </row>
    <row r="176" spans="1:65" s="2" customFormat="1" ht="21.75" customHeight="1" x14ac:dyDescent="0.15">
      <c r="A176" s="35"/>
      <c r="B176" s="141"/>
      <c r="C176" s="224" t="s">
        <v>550</v>
      </c>
      <c r="D176" s="224" t="s">
        <v>1138</v>
      </c>
      <c r="E176" s="226" t="s">
        <v>6300</v>
      </c>
      <c r="F176" s="227" t="s">
        <v>6301</v>
      </c>
      <c r="G176" s="228" t="s">
        <v>302</v>
      </c>
      <c r="H176" s="229">
        <v>4</v>
      </c>
      <c r="I176" s="230"/>
      <c r="J176" s="229">
        <f t="shared" si="15"/>
        <v>0</v>
      </c>
      <c r="K176" s="231"/>
      <c r="L176" s="232"/>
      <c r="M176" s="233" t="s">
        <v>1</v>
      </c>
      <c r="N176" s="234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316</v>
      </c>
      <c r="AT176" s="183" t="s">
        <v>1138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1381</v>
      </c>
    </row>
    <row r="177" spans="1:65" s="2" customFormat="1" ht="21.75" customHeight="1" x14ac:dyDescent="0.15">
      <c r="A177" s="35"/>
      <c r="B177" s="141"/>
      <c r="C177" s="224" t="s">
        <v>555</v>
      </c>
      <c r="D177" s="224" t="s">
        <v>1138</v>
      </c>
      <c r="E177" s="226" t="s">
        <v>6302</v>
      </c>
      <c r="F177" s="227" t="s">
        <v>6303</v>
      </c>
      <c r="G177" s="228" t="s">
        <v>302</v>
      </c>
      <c r="H177" s="229">
        <v>2</v>
      </c>
      <c r="I177" s="230"/>
      <c r="J177" s="229">
        <f t="shared" si="15"/>
        <v>0</v>
      </c>
      <c r="K177" s="231"/>
      <c r="L177" s="232"/>
      <c r="M177" s="233" t="s">
        <v>1</v>
      </c>
      <c r="N177" s="234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316</v>
      </c>
      <c r="AT177" s="183" t="s">
        <v>1138</v>
      </c>
      <c r="AU177" s="183" t="s">
        <v>88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1392</v>
      </c>
    </row>
    <row r="178" spans="1:65" s="2" customFormat="1" ht="16.5" customHeight="1" x14ac:dyDescent="0.15">
      <c r="A178" s="35"/>
      <c r="B178" s="141"/>
      <c r="C178" s="224" t="s">
        <v>684</v>
      </c>
      <c r="D178" s="224" t="s">
        <v>1138</v>
      </c>
      <c r="E178" s="226" t="s">
        <v>6304</v>
      </c>
      <c r="F178" s="227" t="s">
        <v>6305</v>
      </c>
      <c r="G178" s="228" t="s">
        <v>302</v>
      </c>
      <c r="H178" s="229">
        <v>3</v>
      </c>
      <c r="I178" s="230"/>
      <c r="J178" s="229">
        <f t="shared" si="15"/>
        <v>0</v>
      </c>
      <c r="K178" s="231"/>
      <c r="L178" s="232"/>
      <c r="M178" s="233" t="s">
        <v>1</v>
      </c>
      <c r="N178" s="234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316</v>
      </c>
      <c r="AT178" s="183" t="s">
        <v>1138</v>
      </c>
      <c r="AU178" s="183" t="s">
        <v>88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1401</v>
      </c>
    </row>
    <row r="179" spans="1:65" s="2" customFormat="1" ht="21.75" customHeight="1" x14ac:dyDescent="0.15">
      <c r="A179" s="35"/>
      <c r="B179" s="141"/>
      <c r="C179" s="172" t="s">
        <v>1128</v>
      </c>
      <c r="D179" s="172" t="s">
        <v>274</v>
      </c>
      <c r="E179" s="173" t="s">
        <v>6306</v>
      </c>
      <c r="F179" s="174" t="s">
        <v>6307</v>
      </c>
      <c r="G179" s="175" t="s">
        <v>302</v>
      </c>
      <c r="H179" s="176">
        <v>3</v>
      </c>
      <c r="I179" s="177"/>
      <c r="J179" s="176">
        <f t="shared" si="1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88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1411</v>
      </c>
    </row>
    <row r="180" spans="1:65" s="2" customFormat="1" ht="21.75" customHeight="1" x14ac:dyDescent="0.15">
      <c r="A180" s="35"/>
      <c r="B180" s="141"/>
      <c r="C180" s="172" t="s">
        <v>1137</v>
      </c>
      <c r="D180" s="172" t="s">
        <v>274</v>
      </c>
      <c r="E180" s="173" t="s">
        <v>6308</v>
      </c>
      <c r="F180" s="174" t="s">
        <v>6309</v>
      </c>
      <c r="G180" s="175" t="s">
        <v>289</v>
      </c>
      <c r="H180" s="176">
        <v>0.5</v>
      </c>
      <c r="I180" s="177"/>
      <c r="J180" s="176">
        <f t="shared" si="15"/>
        <v>0</v>
      </c>
      <c r="K180" s="178"/>
      <c r="L180" s="36"/>
      <c r="M180" s="179" t="s">
        <v>1</v>
      </c>
      <c r="N180" s="180" t="s">
        <v>41</v>
      </c>
      <c r="O180" s="61"/>
      <c r="P180" s="181">
        <f t="shared" si="16"/>
        <v>0</v>
      </c>
      <c r="Q180" s="181">
        <v>0</v>
      </c>
      <c r="R180" s="181">
        <f t="shared" si="17"/>
        <v>0</v>
      </c>
      <c r="S180" s="181">
        <v>0</v>
      </c>
      <c r="T180" s="182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278</v>
      </c>
      <c r="AT180" s="183" t="s">
        <v>274</v>
      </c>
      <c r="AU180" s="183" t="s">
        <v>88</v>
      </c>
      <c r="AY180" s="18" t="s">
        <v>271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278</v>
      </c>
      <c r="BM180" s="183" t="s">
        <v>1417</v>
      </c>
    </row>
    <row r="181" spans="1:65" s="12" customFormat="1" ht="22.9" customHeight="1" x14ac:dyDescent="0.15">
      <c r="B181" s="159"/>
      <c r="D181" s="160" t="s">
        <v>74</v>
      </c>
      <c r="E181" s="170" t="s">
        <v>272</v>
      </c>
      <c r="F181" s="170" t="s">
        <v>6177</v>
      </c>
      <c r="I181" s="162"/>
      <c r="J181" s="171">
        <f>BK181</f>
        <v>0</v>
      </c>
      <c r="L181" s="159"/>
      <c r="M181" s="164"/>
      <c r="N181" s="165"/>
      <c r="O181" s="165"/>
      <c r="P181" s="166">
        <f>SUM(P182:P189)</f>
        <v>0</v>
      </c>
      <c r="Q181" s="165"/>
      <c r="R181" s="166">
        <f>SUM(R182:R189)</f>
        <v>0</v>
      </c>
      <c r="S181" s="165"/>
      <c r="T181" s="167">
        <f>SUM(T182:T189)</f>
        <v>0</v>
      </c>
      <c r="AR181" s="160" t="s">
        <v>82</v>
      </c>
      <c r="AT181" s="168" t="s">
        <v>74</v>
      </c>
      <c r="AU181" s="168" t="s">
        <v>82</v>
      </c>
      <c r="AY181" s="160" t="s">
        <v>271</v>
      </c>
      <c r="BK181" s="169">
        <f>SUM(BK182:BK189)</f>
        <v>0</v>
      </c>
    </row>
    <row r="182" spans="1:65" s="2" customFormat="1" ht="21.75" customHeight="1" x14ac:dyDescent="0.15">
      <c r="A182" s="35"/>
      <c r="B182" s="141"/>
      <c r="C182" s="172" t="s">
        <v>1144</v>
      </c>
      <c r="D182" s="172" t="s">
        <v>274</v>
      </c>
      <c r="E182" s="173" t="s">
        <v>6310</v>
      </c>
      <c r="F182" s="174" t="s">
        <v>6311</v>
      </c>
      <c r="G182" s="175" t="s">
        <v>319</v>
      </c>
      <c r="H182" s="176">
        <v>14</v>
      </c>
      <c r="I182" s="177"/>
      <c r="J182" s="176">
        <f>ROUND(I182*H182,2)</f>
        <v>0</v>
      </c>
      <c r="K182" s="178"/>
      <c r="L182" s="36"/>
      <c r="M182" s="179" t="s">
        <v>1</v>
      </c>
      <c r="N182" s="180" t="s">
        <v>41</v>
      </c>
      <c r="O182" s="61"/>
      <c r="P182" s="181">
        <f>O182*H182</f>
        <v>0</v>
      </c>
      <c r="Q182" s="181">
        <v>0</v>
      </c>
      <c r="R182" s="181">
        <f>Q182*H182</f>
        <v>0</v>
      </c>
      <c r="S182" s="181">
        <v>0</v>
      </c>
      <c r="T182" s="18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88</v>
      </c>
      <c r="AY182" s="18" t="s">
        <v>271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88</v>
      </c>
      <c r="BK182" s="105">
        <f>ROUND(I182*H182,2)</f>
        <v>0</v>
      </c>
      <c r="BL182" s="18" t="s">
        <v>278</v>
      </c>
      <c r="BM182" s="183" t="s">
        <v>1433</v>
      </c>
    </row>
    <row r="183" spans="1:65" s="2" customFormat="1" ht="21.75" customHeight="1" x14ac:dyDescent="0.15">
      <c r="A183" s="35"/>
      <c r="B183" s="141"/>
      <c r="C183" s="172" t="s">
        <v>1154</v>
      </c>
      <c r="D183" s="172" t="s">
        <v>274</v>
      </c>
      <c r="E183" s="173" t="s">
        <v>6312</v>
      </c>
      <c r="F183" s="174" t="s">
        <v>6313</v>
      </c>
      <c r="G183" s="175" t="s">
        <v>319</v>
      </c>
      <c r="H183" s="176">
        <v>14</v>
      </c>
      <c r="I183" s="177"/>
      <c r="J183" s="176">
        <f>ROUND(I183*H183,2)</f>
        <v>0</v>
      </c>
      <c r="K183" s="178"/>
      <c r="L183" s="36"/>
      <c r="M183" s="179" t="s">
        <v>1</v>
      </c>
      <c r="N183" s="180" t="s">
        <v>41</v>
      </c>
      <c r="O183" s="6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88</v>
      </c>
      <c r="AY183" s="18" t="s">
        <v>271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278</v>
      </c>
      <c r="BM183" s="183" t="s">
        <v>1442</v>
      </c>
    </row>
    <row r="184" spans="1:65" s="2" customFormat="1" ht="21.75" customHeight="1" x14ac:dyDescent="0.15">
      <c r="A184" s="35"/>
      <c r="B184" s="141"/>
      <c r="C184" s="172" t="s">
        <v>1158</v>
      </c>
      <c r="D184" s="172" t="s">
        <v>274</v>
      </c>
      <c r="E184" s="173" t="s">
        <v>6178</v>
      </c>
      <c r="F184" s="174" t="s">
        <v>6179</v>
      </c>
      <c r="G184" s="175" t="s">
        <v>412</v>
      </c>
      <c r="H184" s="176">
        <v>8.24</v>
      </c>
      <c r="I184" s="177"/>
      <c r="J184" s="176">
        <f>ROUND(I184*H184,2)</f>
        <v>0</v>
      </c>
      <c r="K184" s="178"/>
      <c r="L184" s="36"/>
      <c r="M184" s="179" t="s">
        <v>1</v>
      </c>
      <c r="N184" s="180" t="s">
        <v>41</v>
      </c>
      <c r="O184" s="61"/>
      <c r="P184" s="181">
        <f>O184*H184</f>
        <v>0</v>
      </c>
      <c r="Q184" s="181">
        <v>0</v>
      </c>
      <c r="R184" s="181">
        <f>Q184*H184</f>
        <v>0</v>
      </c>
      <c r="S184" s="181">
        <v>0</v>
      </c>
      <c r="T184" s="18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88</v>
      </c>
      <c r="AY184" s="18" t="s">
        <v>271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278</v>
      </c>
      <c r="BM184" s="183" t="s">
        <v>1449</v>
      </c>
    </row>
    <row r="185" spans="1:65" s="2" customFormat="1" ht="21.75" customHeight="1" x14ac:dyDescent="0.15">
      <c r="A185" s="35"/>
      <c r="B185" s="141"/>
      <c r="C185" s="172" t="s">
        <v>1162</v>
      </c>
      <c r="D185" s="216" t="s">
        <v>274</v>
      </c>
      <c r="E185" s="173" t="s">
        <v>5942</v>
      </c>
      <c r="F185" s="174" t="s">
        <v>5943</v>
      </c>
      <c r="G185" s="175" t="s">
        <v>412</v>
      </c>
      <c r="H185" s="176">
        <v>0.82</v>
      </c>
      <c r="I185" s="177"/>
      <c r="J185" s="176">
        <f>ROUND(I185*H185,2)</f>
        <v>0</v>
      </c>
      <c r="K185" s="178"/>
      <c r="L185" s="36"/>
      <c r="M185" s="179" t="s">
        <v>1</v>
      </c>
      <c r="N185" s="180" t="s">
        <v>41</v>
      </c>
      <c r="O185" s="6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278</v>
      </c>
      <c r="AT185" s="183" t="s">
        <v>274</v>
      </c>
      <c r="AU185" s="183" t="s">
        <v>88</v>
      </c>
      <c r="AY185" s="18" t="s">
        <v>271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278</v>
      </c>
      <c r="BM185" s="183" t="s">
        <v>1457</v>
      </c>
    </row>
    <row r="186" spans="1:65" s="13" customFormat="1" x14ac:dyDescent="0.1">
      <c r="B186" s="184"/>
      <c r="D186" s="185" t="s">
        <v>280</v>
      </c>
      <c r="F186" s="187" t="s">
        <v>6314</v>
      </c>
      <c r="H186" s="188">
        <v>0.82</v>
      </c>
      <c r="I186" s="189"/>
      <c r="L186" s="184"/>
      <c r="M186" s="190"/>
      <c r="N186" s="191"/>
      <c r="O186" s="191"/>
      <c r="P186" s="191"/>
      <c r="Q186" s="191"/>
      <c r="R186" s="191"/>
      <c r="S186" s="191"/>
      <c r="T186" s="192"/>
      <c r="AT186" s="186" t="s">
        <v>280</v>
      </c>
      <c r="AU186" s="186" t="s">
        <v>88</v>
      </c>
      <c r="AV186" s="13" t="s">
        <v>88</v>
      </c>
      <c r="AW186" s="13" t="s">
        <v>3</v>
      </c>
      <c r="AX186" s="13" t="s">
        <v>82</v>
      </c>
      <c r="AY186" s="186" t="s">
        <v>271</v>
      </c>
    </row>
    <row r="187" spans="1:65" s="2" customFormat="1" ht="21.75" customHeight="1" x14ac:dyDescent="0.15">
      <c r="A187" s="35"/>
      <c r="B187" s="141"/>
      <c r="C187" s="172" t="s">
        <v>1172</v>
      </c>
      <c r="D187" s="216" t="s">
        <v>274</v>
      </c>
      <c r="E187" s="173" t="s">
        <v>5944</v>
      </c>
      <c r="F187" s="174" t="s">
        <v>6181</v>
      </c>
      <c r="G187" s="175" t="s">
        <v>412</v>
      </c>
      <c r="H187" s="176">
        <v>10.66</v>
      </c>
      <c r="I187" s="177"/>
      <c r="J187" s="176">
        <f>ROUND(I187*H187,2)</f>
        <v>0</v>
      </c>
      <c r="K187" s="178"/>
      <c r="L187" s="36"/>
      <c r="M187" s="179" t="s">
        <v>1</v>
      </c>
      <c r="N187" s="180" t="s">
        <v>41</v>
      </c>
      <c r="O187" s="61"/>
      <c r="P187" s="181">
        <f>O187*H187</f>
        <v>0</v>
      </c>
      <c r="Q187" s="181">
        <v>0</v>
      </c>
      <c r="R187" s="181">
        <f>Q187*H187</f>
        <v>0</v>
      </c>
      <c r="S187" s="181">
        <v>0</v>
      </c>
      <c r="T187" s="18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88</v>
      </c>
      <c r="AY187" s="18" t="s">
        <v>271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278</v>
      </c>
      <c r="BM187" s="183" t="s">
        <v>1469</v>
      </c>
    </row>
    <row r="188" spans="1:65" s="13" customFormat="1" x14ac:dyDescent="0.1">
      <c r="B188" s="184"/>
      <c r="D188" s="185" t="s">
        <v>280</v>
      </c>
      <c r="F188" s="187" t="s">
        <v>6315</v>
      </c>
      <c r="H188" s="188">
        <v>10.66</v>
      </c>
      <c r="I188" s="189"/>
      <c r="L188" s="184"/>
      <c r="M188" s="190"/>
      <c r="N188" s="191"/>
      <c r="O188" s="191"/>
      <c r="P188" s="191"/>
      <c r="Q188" s="191"/>
      <c r="R188" s="191"/>
      <c r="S188" s="191"/>
      <c r="T188" s="192"/>
      <c r="AT188" s="186" t="s">
        <v>280</v>
      </c>
      <c r="AU188" s="186" t="s">
        <v>88</v>
      </c>
      <c r="AV188" s="13" t="s">
        <v>88</v>
      </c>
      <c r="AW188" s="13" t="s">
        <v>3</v>
      </c>
      <c r="AX188" s="13" t="s">
        <v>82</v>
      </c>
      <c r="AY188" s="186" t="s">
        <v>271</v>
      </c>
    </row>
    <row r="189" spans="1:65" s="2" customFormat="1" ht="16.5" customHeight="1" x14ac:dyDescent="0.15">
      <c r="A189" s="35"/>
      <c r="B189" s="141"/>
      <c r="C189" s="172" t="s">
        <v>1178</v>
      </c>
      <c r="D189" s="216" t="s">
        <v>274</v>
      </c>
      <c r="E189" s="173" t="s">
        <v>6183</v>
      </c>
      <c r="F189" s="174" t="s">
        <v>6184</v>
      </c>
      <c r="G189" s="175" t="s">
        <v>412</v>
      </c>
      <c r="H189" s="176">
        <v>0.82</v>
      </c>
      <c r="I189" s="177"/>
      <c r="J189" s="176">
        <f>ROUND(I189*H189,2)</f>
        <v>0</v>
      </c>
      <c r="K189" s="178"/>
      <c r="L189" s="36"/>
      <c r="M189" s="179" t="s">
        <v>1</v>
      </c>
      <c r="N189" s="180" t="s">
        <v>41</v>
      </c>
      <c r="O189" s="61"/>
      <c r="P189" s="181">
        <f>O189*H189</f>
        <v>0</v>
      </c>
      <c r="Q189" s="181">
        <v>0</v>
      </c>
      <c r="R189" s="181">
        <f>Q189*H189</f>
        <v>0</v>
      </c>
      <c r="S189" s="181">
        <v>0</v>
      </c>
      <c r="T189" s="18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88</v>
      </c>
      <c r="AY189" s="18" t="s">
        <v>271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278</v>
      </c>
      <c r="BM189" s="183" t="s">
        <v>1478</v>
      </c>
    </row>
    <row r="190" spans="1:65" s="12" customFormat="1" ht="22.9" customHeight="1" x14ac:dyDescent="0.15">
      <c r="B190" s="159"/>
      <c r="D190" s="160" t="s">
        <v>74</v>
      </c>
      <c r="E190" s="170" t="s">
        <v>463</v>
      </c>
      <c r="F190" s="170" t="s">
        <v>6185</v>
      </c>
      <c r="I190" s="162"/>
      <c r="J190" s="171">
        <f>BK190</f>
        <v>0</v>
      </c>
      <c r="L190" s="159"/>
      <c r="M190" s="164"/>
      <c r="N190" s="165"/>
      <c r="O190" s="165"/>
      <c r="P190" s="166">
        <f>SUM(P191:P192)</f>
        <v>0</v>
      </c>
      <c r="Q190" s="165"/>
      <c r="R190" s="166">
        <f>SUM(R191:R192)</f>
        <v>0</v>
      </c>
      <c r="S190" s="165"/>
      <c r="T190" s="167">
        <f>SUM(T191:T192)</f>
        <v>0</v>
      </c>
      <c r="AR190" s="160" t="s">
        <v>82</v>
      </c>
      <c r="AT190" s="168" t="s">
        <v>74</v>
      </c>
      <c r="AU190" s="168" t="s">
        <v>82</v>
      </c>
      <c r="AY190" s="160" t="s">
        <v>271</v>
      </c>
      <c r="BK190" s="169">
        <f>SUM(BK191:BK192)</f>
        <v>0</v>
      </c>
    </row>
    <row r="191" spans="1:65" s="2" customFormat="1" ht="33" customHeight="1" x14ac:dyDescent="0.15">
      <c r="A191" s="35"/>
      <c r="B191" s="141"/>
      <c r="C191" s="172" t="s">
        <v>1189</v>
      </c>
      <c r="D191" s="172" t="s">
        <v>274</v>
      </c>
      <c r="E191" s="173" t="s">
        <v>6186</v>
      </c>
      <c r="F191" s="174" t="s">
        <v>6187</v>
      </c>
      <c r="G191" s="175" t="s">
        <v>412</v>
      </c>
      <c r="H191" s="176">
        <v>12.35</v>
      </c>
      <c r="I191" s="177"/>
      <c r="J191" s="176">
        <f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>O191*H191</f>
        <v>0</v>
      </c>
      <c r="Q191" s="181">
        <v>0</v>
      </c>
      <c r="R191" s="181">
        <f>Q191*H191</f>
        <v>0</v>
      </c>
      <c r="S191" s="181">
        <v>0</v>
      </c>
      <c r="T191" s="18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278</v>
      </c>
      <c r="BM191" s="183" t="s">
        <v>1491</v>
      </c>
    </row>
    <row r="192" spans="1:65" s="2" customFormat="1" ht="33" customHeight="1" x14ac:dyDescent="0.15">
      <c r="A192" s="35"/>
      <c r="B192" s="141"/>
      <c r="C192" s="172" t="s">
        <v>1197</v>
      </c>
      <c r="D192" s="172" t="s">
        <v>274</v>
      </c>
      <c r="E192" s="173" t="s">
        <v>6188</v>
      </c>
      <c r="F192" s="174" t="s">
        <v>6189</v>
      </c>
      <c r="G192" s="175" t="s">
        <v>412</v>
      </c>
      <c r="H192" s="176">
        <v>0.34</v>
      </c>
      <c r="I192" s="177"/>
      <c r="J192" s="176">
        <f>ROUND(I192*H192,2)</f>
        <v>0</v>
      </c>
      <c r="K192" s="178"/>
      <c r="L192" s="36"/>
      <c r="M192" s="241" t="s">
        <v>1</v>
      </c>
      <c r="N192" s="242" t="s">
        <v>41</v>
      </c>
      <c r="O192" s="243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88</v>
      </c>
      <c r="AY192" s="18" t="s">
        <v>271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88</v>
      </c>
      <c r="BK192" s="105">
        <f>ROUND(I192*H192,2)</f>
        <v>0</v>
      </c>
      <c r="BL192" s="18" t="s">
        <v>278</v>
      </c>
      <c r="BM192" s="183" t="s">
        <v>1500</v>
      </c>
    </row>
    <row r="193" spans="1:31" s="2" customFormat="1" ht="6.95" customHeight="1" x14ac:dyDescent="0.1">
      <c r="A193" s="35"/>
      <c r="B193" s="50"/>
      <c r="C193" s="51"/>
      <c r="D193" s="51"/>
      <c r="E193" s="51"/>
      <c r="F193" s="51"/>
      <c r="G193" s="51"/>
      <c r="H193" s="51"/>
      <c r="I193" s="51"/>
      <c r="J193" s="51"/>
      <c r="K193" s="51"/>
      <c r="L193" s="36"/>
      <c r="M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</sheetData>
  <autoFilter ref="C127:K192" xr:uid="{00000000-0009-0000-0000-000024000000}"/>
  <mergeCells count="10">
    <mergeCell ref="E118:H118"/>
    <mergeCell ref="E120:H120"/>
    <mergeCell ref="L2:V2"/>
    <mergeCell ref="E87:H87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2:BM192"/>
  <sheetViews>
    <sheetView showGridLines="0" topLeftCell="A94" workbookViewId="0">
      <selection activeCell="J107" sqref="J107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177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 x14ac:dyDescent="0.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1">
      <c r="A9" s="35"/>
      <c r="B9" s="36"/>
      <c r="C9" s="35"/>
      <c r="D9" s="35"/>
      <c r="E9" s="321" t="s">
        <v>6316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 x14ac:dyDescent="0.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 x14ac:dyDescent="0.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J106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 x14ac:dyDescent="0.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 x14ac:dyDescent="0.1">
      <c r="A35" s="35"/>
      <c r="B35" s="36"/>
      <c r="C35" s="35"/>
      <c r="D35" s="118" t="s">
        <v>39</v>
      </c>
      <c r="E35" s="28" t="s">
        <v>40</v>
      </c>
      <c r="F35" s="119">
        <f>ROUND((SUM(BE106:BE108) + SUM(BE128:BE191)),  2)</f>
        <v>0</v>
      </c>
      <c r="G35" s="35"/>
      <c r="H35" s="35"/>
      <c r="I35" s="120">
        <v>0.2</v>
      </c>
      <c r="J35" s="119">
        <f>ROUND(((SUM(BE106:BE108) + SUM(BE128:BE191))*I35),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28" t="s">
        <v>41</v>
      </c>
      <c r="F36" s="119">
        <f>ROUND((SUM(BF106:BF108) + SUM(BF128:BF191)),  2)</f>
        <v>0</v>
      </c>
      <c r="G36" s="35"/>
      <c r="H36" s="35"/>
      <c r="I36" s="120">
        <v>0.2</v>
      </c>
      <c r="J36" s="119">
        <f>ROUND(((SUM(BF106:BF108) + SUM(BF128:BF191))*I36),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1">
      <c r="A37" s="35"/>
      <c r="B37" s="36"/>
      <c r="C37" s="35"/>
      <c r="D37" s="35"/>
      <c r="E37" s="28" t="s">
        <v>42</v>
      </c>
      <c r="F37" s="119">
        <f>ROUND((SUM(BG106:BG108) + SUM(BG128:BG191)),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 x14ac:dyDescent="0.1">
      <c r="A38" s="35"/>
      <c r="B38" s="36"/>
      <c r="C38" s="35"/>
      <c r="D38" s="35"/>
      <c r="E38" s="28" t="s">
        <v>43</v>
      </c>
      <c r="F38" s="119">
        <f>ROUND((SUM(BH106:BH108) + SUM(BH128:BH191)),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44</v>
      </c>
      <c r="F39" s="119">
        <f>ROUND((SUM(BI106:BI108) + SUM(BI128:BI191)),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 x14ac:dyDescent="0.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 x14ac:dyDescent="0.1">
      <c r="B43" s="21"/>
      <c r="L43" s="21"/>
    </row>
    <row r="44" spans="1:31" s="1" customFormat="1" ht="14.45" customHeight="1" x14ac:dyDescent="0.1">
      <c r="B44" s="21"/>
      <c r="L44" s="21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1">
      <c r="A87" s="35"/>
      <c r="B87" s="36"/>
      <c r="C87" s="35"/>
      <c r="D87" s="35"/>
      <c r="E87" s="321" t="str">
        <f>E9</f>
        <v>SO 06B - Kanalizačná prípojka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 x14ac:dyDescent="0.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 x14ac:dyDescent="0.15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 x14ac:dyDescent="0.15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 x14ac:dyDescent="0.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J128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 x14ac:dyDescent="0.1">
      <c r="B97" s="131"/>
      <c r="D97" s="132" t="s">
        <v>6069</v>
      </c>
      <c r="E97" s="133"/>
      <c r="F97" s="133"/>
      <c r="G97" s="133"/>
      <c r="H97" s="133"/>
      <c r="I97" s="133"/>
      <c r="J97" s="134">
        <f>J129</f>
        <v>0</v>
      </c>
      <c r="L97" s="131"/>
    </row>
    <row r="98" spans="1:65" s="10" customFormat="1" ht="19.899999999999999" customHeight="1" x14ac:dyDescent="0.1">
      <c r="B98" s="135"/>
      <c r="D98" s="136" t="s">
        <v>6070</v>
      </c>
      <c r="E98" s="137"/>
      <c r="F98" s="137"/>
      <c r="G98" s="137"/>
      <c r="H98" s="137"/>
      <c r="I98" s="137"/>
      <c r="J98" s="138">
        <f>J130</f>
        <v>0</v>
      </c>
      <c r="L98" s="135"/>
    </row>
    <row r="99" spans="1:65" s="10" customFormat="1" ht="19.899999999999999" customHeight="1" x14ac:dyDescent="0.1">
      <c r="B99" s="135"/>
      <c r="D99" s="136" t="s">
        <v>6072</v>
      </c>
      <c r="E99" s="137"/>
      <c r="F99" s="137"/>
      <c r="G99" s="137"/>
      <c r="H99" s="137"/>
      <c r="I99" s="137"/>
      <c r="J99" s="138">
        <f>J147</f>
        <v>0</v>
      </c>
      <c r="L99" s="135"/>
    </row>
    <row r="100" spans="1:65" s="10" customFormat="1" ht="19.899999999999999" customHeight="1" x14ac:dyDescent="0.1">
      <c r="B100" s="135"/>
      <c r="D100" s="136" t="s">
        <v>6073</v>
      </c>
      <c r="E100" s="137"/>
      <c r="F100" s="137"/>
      <c r="G100" s="137"/>
      <c r="H100" s="137"/>
      <c r="I100" s="137"/>
      <c r="J100" s="138">
        <f>J151</f>
        <v>0</v>
      </c>
      <c r="L100" s="135"/>
    </row>
    <row r="101" spans="1:65" s="10" customFormat="1" ht="19.899999999999999" customHeight="1" x14ac:dyDescent="0.1">
      <c r="B101" s="135"/>
      <c r="D101" s="136" t="s">
        <v>6074</v>
      </c>
      <c r="E101" s="137"/>
      <c r="F101" s="137"/>
      <c r="G101" s="137"/>
      <c r="H101" s="137"/>
      <c r="I101" s="137"/>
      <c r="J101" s="138">
        <f>J156</f>
        <v>0</v>
      </c>
      <c r="L101" s="135"/>
    </row>
    <row r="102" spans="1:65" s="10" customFormat="1" ht="19.899999999999999" customHeight="1" x14ac:dyDescent="0.1">
      <c r="B102" s="135"/>
      <c r="D102" s="136" t="s">
        <v>6075</v>
      </c>
      <c r="E102" s="137"/>
      <c r="F102" s="137"/>
      <c r="G102" s="137"/>
      <c r="H102" s="137"/>
      <c r="I102" s="137"/>
      <c r="J102" s="138">
        <f>J180</f>
        <v>0</v>
      </c>
      <c r="L102" s="135"/>
    </row>
    <row r="103" spans="1:65" s="10" customFormat="1" ht="19.899999999999999" customHeight="1" x14ac:dyDescent="0.1">
      <c r="B103" s="135"/>
      <c r="D103" s="136" t="s">
        <v>6076</v>
      </c>
      <c r="E103" s="137"/>
      <c r="F103" s="137"/>
      <c r="G103" s="137"/>
      <c r="H103" s="137"/>
      <c r="I103" s="137"/>
      <c r="J103" s="138">
        <f>J189</f>
        <v>0</v>
      </c>
      <c r="L103" s="135"/>
    </row>
    <row r="104" spans="1:65" s="2" customFormat="1" ht="21.75" customHeight="1" x14ac:dyDescent="0.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 x14ac:dyDescent="0.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 x14ac:dyDescent="0.1">
      <c r="A106" s="35"/>
      <c r="B106" s="36"/>
      <c r="C106" s="130" t="s">
        <v>254</v>
      </c>
      <c r="D106" s="35"/>
      <c r="E106" s="35"/>
      <c r="F106" s="35"/>
      <c r="G106" s="35"/>
      <c r="H106" s="35"/>
      <c r="I106" s="35"/>
      <c r="J106" s="139">
        <f>ROUND(J107,2)</f>
        <v>0</v>
      </c>
      <c r="K106" s="35"/>
      <c r="L106" s="45"/>
      <c r="N106" s="140" t="s">
        <v>39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 x14ac:dyDescent="0.1">
      <c r="A107" s="35"/>
      <c r="B107" s="141"/>
      <c r="C107" s="142"/>
      <c r="D107" s="338" t="s">
        <v>255</v>
      </c>
      <c r="E107" s="342"/>
      <c r="F107" s="342"/>
      <c r="G107" s="142"/>
      <c r="H107" s="142"/>
      <c r="I107" s="142"/>
      <c r="J107" s="102">
        <v>0</v>
      </c>
      <c r="K107" s="142"/>
      <c r="L107" s="143"/>
      <c r="M107" s="144"/>
      <c r="N107" s="145" t="s">
        <v>41</v>
      </c>
      <c r="O107" s="144"/>
      <c r="P107" s="144"/>
      <c r="Q107" s="144"/>
      <c r="R107" s="144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6" t="s">
        <v>256</v>
      </c>
      <c r="AZ107" s="144"/>
      <c r="BA107" s="144"/>
      <c r="BB107" s="144"/>
      <c r="BC107" s="144"/>
      <c r="BD107" s="144"/>
      <c r="BE107" s="147">
        <f t="shared" ref="BE107" si="0">IF(N107="základná",J107,0)</f>
        <v>0</v>
      </c>
      <c r="BF107" s="147">
        <f t="shared" ref="BF107" si="1">IF(N107="znížená",J107,0)</f>
        <v>0</v>
      </c>
      <c r="BG107" s="147">
        <f t="shared" ref="BG107" si="2">IF(N107="zákl. prenesená",J107,0)</f>
        <v>0</v>
      </c>
      <c r="BH107" s="147">
        <f t="shared" ref="BH107" si="3">IF(N107="zníž. prenesená",J107,0)</f>
        <v>0</v>
      </c>
      <c r="BI107" s="147">
        <f t="shared" ref="BI107" si="4">IF(N107="nulová",J107,0)</f>
        <v>0</v>
      </c>
      <c r="BJ107" s="146" t="s">
        <v>88</v>
      </c>
      <c r="BK107" s="144"/>
      <c r="BL107" s="144"/>
      <c r="BM107" s="144"/>
    </row>
    <row r="108" spans="1:65" s="2" customFormat="1" x14ac:dyDescent="0.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 x14ac:dyDescent="0.1">
      <c r="A109" s="35"/>
      <c r="B109" s="36"/>
      <c r="C109" s="109" t="s">
        <v>213</v>
      </c>
      <c r="D109" s="110"/>
      <c r="E109" s="110"/>
      <c r="F109" s="110"/>
      <c r="G109" s="110"/>
      <c r="H109" s="110"/>
      <c r="I109" s="110"/>
      <c r="J109" s="111">
        <f>ROUND(J96+J106,2)</f>
        <v>0</v>
      </c>
      <c r="K109" s="110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 x14ac:dyDescent="0.1">
      <c r="A110" s="35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63" s="2" customFormat="1" ht="6.95" customHeight="1" x14ac:dyDescent="0.1">
      <c r="A114" s="35"/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4.95" customHeight="1" x14ac:dyDescent="0.1">
      <c r="A115" s="35"/>
      <c r="B115" s="36"/>
      <c r="C115" s="22" t="s">
        <v>257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6.95" customHeight="1" x14ac:dyDescent="0.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 x14ac:dyDescent="0.1">
      <c r="A117" s="35"/>
      <c r="B117" s="36"/>
      <c r="C117" s="28" t="s">
        <v>14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 x14ac:dyDescent="0.1">
      <c r="A118" s="35"/>
      <c r="B118" s="36"/>
      <c r="C118" s="35"/>
      <c r="D118" s="35"/>
      <c r="E118" s="340" t="str">
        <f>E7</f>
        <v>Kreatívne cenrum Nitra - Martinský vrch</v>
      </c>
      <c r="F118" s="341"/>
      <c r="G118" s="341"/>
      <c r="H118" s="341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 x14ac:dyDescent="0.1">
      <c r="A119" s="35"/>
      <c r="B119" s="36"/>
      <c r="C119" s="28" t="s">
        <v>228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 x14ac:dyDescent="0.1">
      <c r="A120" s="35"/>
      <c r="B120" s="36"/>
      <c r="C120" s="35"/>
      <c r="D120" s="35"/>
      <c r="E120" s="321" t="str">
        <f>E9</f>
        <v>SO 06B - Kanalizačná prípojka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 x14ac:dyDescent="0.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 x14ac:dyDescent="0.1">
      <c r="A122" s="35"/>
      <c r="B122" s="36"/>
      <c r="C122" s="28" t="s">
        <v>18</v>
      </c>
      <c r="D122" s="35"/>
      <c r="E122" s="35"/>
      <c r="F122" s="26" t="str">
        <f>F12</f>
        <v>Nitra</v>
      </c>
      <c r="G122" s="35"/>
      <c r="H122" s="35"/>
      <c r="I122" s="28" t="s">
        <v>20</v>
      </c>
      <c r="J122" s="58" t="str">
        <f>IF(J12="","",J12)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 x14ac:dyDescent="0.15">
      <c r="A124" s="35"/>
      <c r="B124" s="36"/>
      <c r="C124" s="28" t="s">
        <v>22</v>
      </c>
      <c r="D124" s="35"/>
      <c r="E124" s="35"/>
      <c r="F124" s="26" t="str">
        <f>E15</f>
        <v>Mesto Nitra, Štefánikova tr. 60, 949 01 Nitra</v>
      </c>
      <c r="G124" s="35"/>
      <c r="H124" s="35"/>
      <c r="I124" s="28" t="s">
        <v>28</v>
      </c>
      <c r="J124" s="31" t="str">
        <f>E21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 x14ac:dyDescent="0.15">
      <c r="A125" s="35"/>
      <c r="B125" s="36"/>
      <c r="C125" s="28" t="s">
        <v>26</v>
      </c>
      <c r="D125" s="35"/>
      <c r="E125" s="35"/>
      <c r="F125" s="26" t="str">
        <f>IF(E18="","",E18)</f>
        <v>Vyplň údaj</v>
      </c>
      <c r="G125" s="35"/>
      <c r="H125" s="35"/>
      <c r="I125" s="28" t="s">
        <v>30</v>
      </c>
      <c r="J125" s="31" t="str">
        <f>E24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 x14ac:dyDescent="0.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 x14ac:dyDescent="0.15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 x14ac:dyDescent="0.15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</f>
        <v>0</v>
      </c>
      <c r="Q128" s="69"/>
      <c r="R128" s="156">
        <f>R129</f>
        <v>0</v>
      </c>
      <c r="S128" s="69"/>
      <c r="T128" s="157">
        <f>T129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</f>
        <v>0</v>
      </c>
    </row>
    <row r="129" spans="1:65" s="12" customFormat="1" ht="25.9" customHeight="1" x14ac:dyDescent="0.15">
      <c r="B129" s="159"/>
      <c r="D129" s="160" t="s">
        <v>74</v>
      </c>
      <c r="E129" s="161" t="s">
        <v>269</v>
      </c>
      <c r="F129" s="161" t="s">
        <v>6081</v>
      </c>
      <c r="I129" s="162"/>
      <c r="J129" s="163">
        <f>BK129</f>
        <v>0</v>
      </c>
      <c r="L129" s="159"/>
      <c r="M129" s="164"/>
      <c r="N129" s="165"/>
      <c r="O129" s="165"/>
      <c r="P129" s="166">
        <f>P130+P147+P151+P156+P180+P189</f>
        <v>0</v>
      </c>
      <c r="Q129" s="165"/>
      <c r="R129" s="166">
        <f>R130+R147+R151+R156+R180+R189</f>
        <v>0</v>
      </c>
      <c r="S129" s="165"/>
      <c r="T129" s="167">
        <f>T130+T147+T151+T156+T180+T189</f>
        <v>0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BK130+BK147+BK151+BK156+BK180+BK189</f>
        <v>0</v>
      </c>
    </row>
    <row r="130" spans="1:65" s="12" customFormat="1" ht="22.9" customHeight="1" x14ac:dyDescent="0.15">
      <c r="B130" s="159"/>
      <c r="D130" s="160" t="s">
        <v>74</v>
      </c>
      <c r="E130" s="170" t="s">
        <v>82</v>
      </c>
      <c r="F130" s="170" t="s">
        <v>6082</v>
      </c>
      <c r="I130" s="162"/>
      <c r="J130" s="171">
        <f>BK130</f>
        <v>0</v>
      </c>
      <c r="L130" s="159"/>
      <c r="M130" s="164"/>
      <c r="N130" s="165"/>
      <c r="O130" s="165"/>
      <c r="P130" s="166">
        <f>SUM(P131:P146)</f>
        <v>0</v>
      </c>
      <c r="Q130" s="165"/>
      <c r="R130" s="166">
        <f>SUM(R131:R146)</f>
        <v>0</v>
      </c>
      <c r="S130" s="165"/>
      <c r="T130" s="167">
        <f>SUM(T131:T146)</f>
        <v>0</v>
      </c>
      <c r="AR130" s="160" t="s">
        <v>82</v>
      </c>
      <c r="AT130" s="168" t="s">
        <v>74</v>
      </c>
      <c r="AU130" s="168" t="s">
        <v>82</v>
      </c>
      <c r="AY130" s="160" t="s">
        <v>271</v>
      </c>
      <c r="BK130" s="169">
        <f>SUM(BK131:BK146)</f>
        <v>0</v>
      </c>
    </row>
    <row r="131" spans="1:65" s="2" customFormat="1" ht="33" customHeight="1" x14ac:dyDescent="0.15">
      <c r="A131" s="35"/>
      <c r="B131" s="141"/>
      <c r="C131" s="172" t="s">
        <v>82</v>
      </c>
      <c r="D131" s="172" t="s">
        <v>274</v>
      </c>
      <c r="E131" s="173" t="s">
        <v>6236</v>
      </c>
      <c r="F131" s="174" t="s">
        <v>6237</v>
      </c>
      <c r="G131" s="175" t="s">
        <v>277</v>
      </c>
      <c r="H131" s="176">
        <v>15.4</v>
      </c>
      <c r="I131" s="177"/>
      <c r="J131" s="176">
        <f t="shared" ref="J131:J146" si="5">ROUND(I131*H131,2)</f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ref="P131:P146" si="6">O131*H131</f>
        <v>0</v>
      </c>
      <c r="Q131" s="181">
        <v>0</v>
      </c>
      <c r="R131" s="181">
        <f t="shared" ref="R131:R146" si="7">Q131*H131</f>
        <v>0</v>
      </c>
      <c r="S131" s="181">
        <v>0</v>
      </c>
      <c r="T131" s="182">
        <f t="shared" ref="T131:T146" si="8"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88</v>
      </c>
      <c r="AY131" s="18" t="s">
        <v>271</v>
      </c>
      <c r="BE131" s="105">
        <f t="shared" ref="BE131:BE146" si="9">IF(N131="základná",J131,0)</f>
        <v>0</v>
      </c>
      <c r="BF131" s="105">
        <f t="shared" ref="BF131:BF146" si="10">IF(N131="znížená",J131,0)</f>
        <v>0</v>
      </c>
      <c r="BG131" s="105">
        <f t="shared" ref="BG131:BG146" si="11">IF(N131="zákl. prenesená",J131,0)</f>
        <v>0</v>
      </c>
      <c r="BH131" s="105">
        <f t="shared" ref="BH131:BH146" si="12">IF(N131="zníž. prenesená",J131,0)</f>
        <v>0</v>
      </c>
      <c r="BI131" s="105">
        <f t="shared" ref="BI131:BI146" si="13">IF(N131="nulová",J131,0)</f>
        <v>0</v>
      </c>
      <c r="BJ131" s="18" t="s">
        <v>88</v>
      </c>
      <c r="BK131" s="105">
        <f t="shared" ref="BK131:BK146" si="14">ROUND(I131*H131,2)</f>
        <v>0</v>
      </c>
      <c r="BL131" s="18" t="s">
        <v>278</v>
      </c>
      <c r="BM131" s="183" t="s">
        <v>88</v>
      </c>
    </row>
    <row r="132" spans="1:65" s="2" customFormat="1" ht="21.75" customHeight="1" x14ac:dyDescent="0.15">
      <c r="A132" s="35"/>
      <c r="B132" s="141"/>
      <c r="C132" s="172" t="s">
        <v>88</v>
      </c>
      <c r="D132" s="172" t="s">
        <v>274</v>
      </c>
      <c r="E132" s="173" t="s">
        <v>5718</v>
      </c>
      <c r="F132" s="174" t="s">
        <v>6238</v>
      </c>
      <c r="G132" s="175" t="s">
        <v>277</v>
      </c>
      <c r="H132" s="176">
        <v>15.4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88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278</v>
      </c>
    </row>
    <row r="133" spans="1:65" s="2" customFormat="1" ht="33" customHeight="1" x14ac:dyDescent="0.15">
      <c r="A133" s="35"/>
      <c r="B133" s="141"/>
      <c r="C133" s="172" t="s">
        <v>286</v>
      </c>
      <c r="D133" s="172" t="s">
        <v>274</v>
      </c>
      <c r="E133" s="173" t="s">
        <v>6239</v>
      </c>
      <c r="F133" s="174" t="s">
        <v>6240</v>
      </c>
      <c r="G133" s="175" t="s">
        <v>277</v>
      </c>
      <c r="H133" s="176">
        <v>15.4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88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304</v>
      </c>
    </row>
    <row r="134" spans="1:65" s="2" customFormat="1" ht="21.75" customHeight="1" x14ac:dyDescent="0.15">
      <c r="A134" s="35"/>
      <c r="B134" s="141"/>
      <c r="C134" s="172" t="s">
        <v>278</v>
      </c>
      <c r="D134" s="172" t="s">
        <v>274</v>
      </c>
      <c r="E134" s="173" t="s">
        <v>5735</v>
      </c>
      <c r="F134" s="174" t="s">
        <v>5736</v>
      </c>
      <c r="G134" s="175" t="s">
        <v>289</v>
      </c>
      <c r="H134" s="176">
        <v>67.2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88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316</v>
      </c>
    </row>
    <row r="135" spans="1:65" s="2" customFormat="1" ht="33" customHeight="1" x14ac:dyDescent="0.15">
      <c r="A135" s="35"/>
      <c r="B135" s="141"/>
      <c r="C135" s="172" t="s">
        <v>299</v>
      </c>
      <c r="D135" s="172" t="s">
        <v>274</v>
      </c>
      <c r="E135" s="173" t="s">
        <v>902</v>
      </c>
      <c r="F135" s="174" t="s">
        <v>903</v>
      </c>
      <c r="G135" s="175" t="s">
        <v>289</v>
      </c>
      <c r="H135" s="176">
        <v>30.87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88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115</v>
      </c>
    </row>
    <row r="136" spans="1:65" s="2" customFormat="1" ht="21.75" customHeight="1" x14ac:dyDescent="0.15">
      <c r="A136" s="35"/>
      <c r="B136" s="141"/>
      <c r="C136" s="172" t="s">
        <v>304</v>
      </c>
      <c r="D136" s="172" t="s">
        <v>274</v>
      </c>
      <c r="E136" s="173" t="s">
        <v>6241</v>
      </c>
      <c r="F136" s="174" t="s">
        <v>6242</v>
      </c>
      <c r="G136" s="175" t="s">
        <v>277</v>
      </c>
      <c r="H136" s="176">
        <v>174.2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88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121</v>
      </c>
    </row>
    <row r="137" spans="1:65" s="2" customFormat="1" ht="21.75" customHeight="1" x14ac:dyDescent="0.15">
      <c r="A137" s="35"/>
      <c r="B137" s="141"/>
      <c r="C137" s="172" t="s">
        <v>310</v>
      </c>
      <c r="D137" s="172" t="s">
        <v>274</v>
      </c>
      <c r="E137" s="173" t="s">
        <v>6243</v>
      </c>
      <c r="F137" s="174" t="s">
        <v>6244</v>
      </c>
      <c r="G137" s="175" t="s">
        <v>277</v>
      </c>
      <c r="H137" s="176">
        <v>174.2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127</v>
      </c>
    </row>
    <row r="138" spans="1:65" s="2" customFormat="1" ht="33" customHeight="1" x14ac:dyDescent="0.15">
      <c r="A138" s="35"/>
      <c r="B138" s="141"/>
      <c r="C138" s="172" t="s">
        <v>316</v>
      </c>
      <c r="D138" s="216" t="s">
        <v>274</v>
      </c>
      <c r="E138" s="173" t="s">
        <v>910</v>
      </c>
      <c r="F138" s="174" t="s">
        <v>6245</v>
      </c>
      <c r="G138" s="175" t="s">
        <v>289</v>
      </c>
      <c r="H138" s="176">
        <v>67.2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367</v>
      </c>
    </row>
    <row r="139" spans="1:65" s="2" customFormat="1" ht="16.5" customHeight="1" x14ac:dyDescent="0.15">
      <c r="A139" s="35"/>
      <c r="B139" s="141"/>
      <c r="C139" s="172" t="s">
        <v>272</v>
      </c>
      <c r="D139" s="216" t="s">
        <v>274</v>
      </c>
      <c r="E139" s="173" t="s">
        <v>921</v>
      </c>
      <c r="F139" s="174" t="s">
        <v>6093</v>
      </c>
      <c r="G139" s="175" t="s">
        <v>289</v>
      </c>
      <c r="H139" s="176">
        <v>52.9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379</v>
      </c>
    </row>
    <row r="140" spans="1:65" s="2" customFormat="1" ht="21.75" customHeight="1" x14ac:dyDescent="0.15">
      <c r="A140" s="35"/>
      <c r="B140" s="141"/>
      <c r="C140" s="172" t="s">
        <v>115</v>
      </c>
      <c r="D140" s="216" t="s">
        <v>274</v>
      </c>
      <c r="E140" s="173" t="s">
        <v>924</v>
      </c>
      <c r="F140" s="174" t="s">
        <v>925</v>
      </c>
      <c r="G140" s="175" t="s">
        <v>412</v>
      </c>
      <c r="H140" s="176">
        <v>95.22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7</v>
      </c>
    </row>
    <row r="141" spans="1:65" s="2" customFormat="1" ht="21.75" customHeight="1" x14ac:dyDescent="0.15">
      <c r="A141" s="35"/>
      <c r="B141" s="141"/>
      <c r="C141" s="172" t="s">
        <v>118</v>
      </c>
      <c r="D141" s="172" t="s">
        <v>274</v>
      </c>
      <c r="E141" s="173" t="s">
        <v>6094</v>
      </c>
      <c r="F141" s="174" t="s">
        <v>585</v>
      </c>
      <c r="G141" s="175" t="s">
        <v>289</v>
      </c>
      <c r="H141" s="176">
        <v>14.3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414</v>
      </c>
    </row>
    <row r="142" spans="1:65" s="2" customFormat="1" ht="33" customHeight="1" x14ac:dyDescent="0.15">
      <c r="A142" s="35"/>
      <c r="B142" s="141"/>
      <c r="C142" s="172" t="s">
        <v>121</v>
      </c>
      <c r="D142" s="216" t="s">
        <v>274</v>
      </c>
      <c r="E142" s="173" t="s">
        <v>6246</v>
      </c>
      <c r="F142" s="174" t="s">
        <v>6247</v>
      </c>
      <c r="G142" s="175" t="s">
        <v>289</v>
      </c>
      <c r="H142" s="176">
        <v>36.880000000000003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424</v>
      </c>
    </row>
    <row r="143" spans="1:65" s="2" customFormat="1" ht="16.5" customHeight="1" x14ac:dyDescent="0.15">
      <c r="A143" s="35"/>
      <c r="B143" s="141"/>
      <c r="C143" s="224" t="s">
        <v>124</v>
      </c>
      <c r="D143" s="240" t="s">
        <v>1138</v>
      </c>
      <c r="E143" s="226" t="s">
        <v>6096</v>
      </c>
      <c r="F143" s="227" t="s">
        <v>6097</v>
      </c>
      <c r="G143" s="228" t="s">
        <v>412</v>
      </c>
      <c r="H143" s="229">
        <v>66.38</v>
      </c>
      <c r="I143" s="230"/>
      <c r="J143" s="229">
        <f t="shared" si="5"/>
        <v>0</v>
      </c>
      <c r="K143" s="231"/>
      <c r="L143" s="232"/>
      <c r="M143" s="233" t="s">
        <v>1</v>
      </c>
      <c r="N143" s="234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316</v>
      </c>
      <c r="AT143" s="183" t="s">
        <v>1138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433</v>
      </c>
    </row>
    <row r="144" spans="1:65" s="2" customFormat="1" ht="21.75" customHeight="1" x14ac:dyDescent="0.15">
      <c r="A144" s="35"/>
      <c r="B144" s="141"/>
      <c r="C144" s="172" t="s">
        <v>127</v>
      </c>
      <c r="D144" s="216" t="s">
        <v>274</v>
      </c>
      <c r="E144" s="173" t="s">
        <v>6098</v>
      </c>
      <c r="F144" s="174" t="s">
        <v>6099</v>
      </c>
      <c r="G144" s="175" t="s">
        <v>289</v>
      </c>
      <c r="H144" s="176">
        <v>16.45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441</v>
      </c>
    </row>
    <row r="145" spans="1:65" s="2" customFormat="1" ht="16.5" customHeight="1" x14ac:dyDescent="0.15">
      <c r="A145" s="35"/>
      <c r="B145" s="141"/>
      <c r="C145" s="224" t="s">
        <v>154</v>
      </c>
      <c r="D145" s="240" t="s">
        <v>1138</v>
      </c>
      <c r="E145" s="226" t="s">
        <v>6100</v>
      </c>
      <c r="F145" s="227" t="s">
        <v>6101</v>
      </c>
      <c r="G145" s="228" t="s">
        <v>412</v>
      </c>
      <c r="H145" s="229">
        <v>19.61</v>
      </c>
      <c r="I145" s="230"/>
      <c r="J145" s="229">
        <f t="shared" si="5"/>
        <v>0</v>
      </c>
      <c r="K145" s="231"/>
      <c r="L145" s="232"/>
      <c r="M145" s="233" t="s">
        <v>1</v>
      </c>
      <c r="N145" s="234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316</v>
      </c>
      <c r="AT145" s="183" t="s">
        <v>1138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465</v>
      </c>
    </row>
    <row r="146" spans="1:65" s="2" customFormat="1" ht="33" customHeight="1" x14ac:dyDescent="0.15">
      <c r="A146" s="35"/>
      <c r="B146" s="141"/>
      <c r="C146" s="224" t="s">
        <v>367</v>
      </c>
      <c r="D146" s="224" t="s">
        <v>1138</v>
      </c>
      <c r="E146" s="226" t="s">
        <v>6248</v>
      </c>
      <c r="F146" s="227" t="s">
        <v>6249</v>
      </c>
      <c r="G146" s="228" t="s">
        <v>289</v>
      </c>
      <c r="H146" s="229">
        <v>1</v>
      </c>
      <c r="I146" s="230"/>
      <c r="J146" s="229">
        <f t="shared" si="5"/>
        <v>0</v>
      </c>
      <c r="K146" s="231"/>
      <c r="L146" s="232"/>
      <c r="M146" s="233" t="s">
        <v>1</v>
      </c>
      <c r="N146" s="234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316</v>
      </c>
      <c r="AT146" s="183" t="s">
        <v>1138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478</v>
      </c>
    </row>
    <row r="147" spans="1:65" s="12" customFormat="1" ht="22.9" customHeight="1" x14ac:dyDescent="0.15">
      <c r="B147" s="159"/>
      <c r="D147" s="160" t="s">
        <v>74</v>
      </c>
      <c r="E147" s="170" t="s">
        <v>278</v>
      </c>
      <c r="F147" s="170" t="s">
        <v>6111</v>
      </c>
      <c r="I147" s="162"/>
      <c r="J147" s="171">
        <f>BK147</f>
        <v>0</v>
      </c>
      <c r="L147" s="159"/>
      <c r="M147" s="164"/>
      <c r="N147" s="165"/>
      <c r="O147" s="165"/>
      <c r="P147" s="166">
        <f>SUM(P148:P150)</f>
        <v>0</v>
      </c>
      <c r="Q147" s="165"/>
      <c r="R147" s="166">
        <f>SUM(R148:R150)</f>
        <v>0</v>
      </c>
      <c r="S147" s="165"/>
      <c r="T147" s="167">
        <f>SUM(T148:T150)</f>
        <v>0</v>
      </c>
      <c r="AR147" s="160" t="s">
        <v>82</v>
      </c>
      <c r="AT147" s="168" t="s">
        <v>74</v>
      </c>
      <c r="AU147" s="168" t="s">
        <v>82</v>
      </c>
      <c r="AY147" s="160" t="s">
        <v>271</v>
      </c>
      <c r="BK147" s="169">
        <f>SUM(BK148:BK150)</f>
        <v>0</v>
      </c>
    </row>
    <row r="148" spans="1:65" s="2" customFormat="1" ht="33" customHeight="1" x14ac:dyDescent="0.15">
      <c r="A148" s="35"/>
      <c r="B148" s="141"/>
      <c r="C148" s="172" t="s">
        <v>374</v>
      </c>
      <c r="D148" s="172" t="s">
        <v>274</v>
      </c>
      <c r="E148" s="173" t="s">
        <v>6114</v>
      </c>
      <c r="F148" s="174" t="s">
        <v>6115</v>
      </c>
      <c r="G148" s="175" t="s">
        <v>289</v>
      </c>
      <c r="H148" s="176">
        <v>2.4300000000000002</v>
      </c>
      <c r="I148" s="177"/>
      <c r="J148" s="176">
        <f>ROUND(I148*H148,2)</f>
        <v>0</v>
      </c>
      <c r="K148" s="178"/>
      <c r="L148" s="36"/>
      <c r="M148" s="179" t="s">
        <v>1</v>
      </c>
      <c r="N148" s="180" t="s">
        <v>41</v>
      </c>
      <c r="O148" s="61"/>
      <c r="P148" s="181">
        <f>O148*H148</f>
        <v>0</v>
      </c>
      <c r="Q148" s="181">
        <v>0</v>
      </c>
      <c r="R148" s="181">
        <f>Q148*H148</f>
        <v>0</v>
      </c>
      <c r="S148" s="181">
        <v>0</v>
      </c>
      <c r="T148" s="18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88</v>
      </c>
      <c r="AY148" s="18" t="s">
        <v>271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88</v>
      </c>
      <c r="BK148" s="105">
        <f>ROUND(I148*H148,2)</f>
        <v>0</v>
      </c>
      <c r="BL148" s="18" t="s">
        <v>278</v>
      </c>
      <c r="BM148" s="183" t="s">
        <v>488</v>
      </c>
    </row>
    <row r="149" spans="1:65" s="2" customFormat="1" ht="21.75" customHeight="1" x14ac:dyDescent="0.15">
      <c r="A149" s="35"/>
      <c r="B149" s="141"/>
      <c r="C149" s="172" t="s">
        <v>379</v>
      </c>
      <c r="D149" s="172" t="s">
        <v>274</v>
      </c>
      <c r="E149" s="173" t="s">
        <v>6250</v>
      </c>
      <c r="F149" s="174" t="s">
        <v>6251</v>
      </c>
      <c r="G149" s="175" t="s">
        <v>302</v>
      </c>
      <c r="H149" s="176">
        <v>1</v>
      </c>
      <c r="I149" s="177"/>
      <c r="J149" s="176">
        <f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88</v>
      </c>
      <c r="AY149" s="18" t="s">
        <v>271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278</v>
      </c>
      <c r="BM149" s="183" t="s">
        <v>500</v>
      </c>
    </row>
    <row r="150" spans="1:65" s="2" customFormat="1" ht="16.5" customHeight="1" x14ac:dyDescent="0.15">
      <c r="A150" s="35"/>
      <c r="B150" s="141"/>
      <c r="C150" s="224" t="s">
        <v>384</v>
      </c>
      <c r="D150" s="224" t="s">
        <v>1138</v>
      </c>
      <c r="E150" s="226" t="s">
        <v>6252</v>
      </c>
      <c r="F150" s="227" t="s">
        <v>6253</v>
      </c>
      <c r="G150" s="228" t="s">
        <v>302</v>
      </c>
      <c r="H150" s="229">
        <v>1.01</v>
      </c>
      <c r="I150" s="230"/>
      <c r="J150" s="229">
        <f>ROUND(I150*H150,2)</f>
        <v>0</v>
      </c>
      <c r="K150" s="231"/>
      <c r="L150" s="232"/>
      <c r="M150" s="233" t="s">
        <v>1</v>
      </c>
      <c r="N150" s="234" t="s">
        <v>41</v>
      </c>
      <c r="O150" s="61"/>
      <c r="P150" s="181">
        <f>O150*H150</f>
        <v>0</v>
      </c>
      <c r="Q150" s="181">
        <v>0</v>
      </c>
      <c r="R150" s="181">
        <f>Q150*H150</f>
        <v>0</v>
      </c>
      <c r="S150" s="181">
        <v>0</v>
      </c>
      <c r="T150" s="18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316</v>
      </c>
      <c r="AT150" s="183" t="s">
        <v>1138</v>
      </c>
      <c r="AU150" s="183" t="s">
        <v>88</v>
      </c>
      <c r="AY150" s="18" t="s">
        <v>271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278</v>
      </c>
      <c r="BM150" s="183" t="s">
        <v>514</v>
      </c>
    </row>
    <row r="151" spans="1:65" s="12" customFormat="1" ht="22.9" customHeight="1" x14ac:dyDescent="0.15">
      <c r="B151" s="159"/>
      <c r="D151" s="160" t="s">
        <v>74</v>
      </c>
      <c r="E151" s="170" t="s">
        <v>299</v>
      </c>
      <c r="F151" s="170" t="s">
        <v>6120</v>
      </c>
      <c r="I151" s="162"/>
      <c r="J151" s="171">
        <f>BK151</f>
        <v>0</v>
      </c>
      <c r="L151" s="159"/>
      <c r="M151" s="164"/>
      <c r="N151" s="165"/>
      <c r="O151" s="165"/>
      <c r="P151" s="166">
        <f>SUM(P152:P155)</f>
        <v>0</v>
      </c>
      <c r="Q151" s="165"/>
      <c r="R151" s="166">
        <f>SUM(R152:R155)</f>
        <v>0</v>
      </c>
      <c r="S151" s="165"/>
      <c r="T151" s="167">
        <f>SUM(T152:T155)</f>
        <v>0</v>
      </c>
      <c r="AR151" s="160" t="s">
        <v>82</v>
      </c>
      <c r="AT151" s="168" t="s">
        <v>74</v>
      </c>
      <c r="AU151" s="168" t="s">
        <v>82</v>
      </c>
      <c r="AY151" s="160" t="s">
        <v>271</v>
      </c>
      <c r="BK151" s="169">
        <f>SUM(BK152:BK155)</f>
        <v>0</v>
      </c>
    </row>
    <row r="152" spans="1:65" s="2" customFormat="1" ht="33" customHeight="1" x14ac:dyDescent="0.15">
      <c r="A152" s="35"/>
      <c r="B152" s="141"/>
      <c r="C152" s="172" t="s">
        <v>7</v>
      </c>
      <c r="D152" s="172" t="s">
        <v>274</v>
      </c>
      <c r="E152" s="173" t="s">
        <v>6254</v>
      </c>
      <c r="F152" s="174" t="s">
        <v>6255</v>
      </c>
      <c r="G152" s="175" t="s">
        <v>277</v>
      </c>
      <c r="H152" s="176">
        <v>18.2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528</v>
      </c>
    </row>
    <row r="153" spans="1:65" s="2" customFormat="1" ht="33" customHeight="1" x14ac:dyDescent="0.15">
      <c r="A153" s="35"/>
      <c r="B153" s="141"/>
      <c r="C153" s="172" t="s">
        <v>409</v>
      </c>
      <c r="D153" s="172" t="s">
        <v>274</v>
      </c>
      <c r="E153" s="173" t="s">
        <v>6256</v>
      </c>
      <c r="F153" s="174" t="s">
        <v>6257</v>
      </c>
      <c r="G153" s="175" t="s">
        <v>277</v>
      </c>
      <c r="H153" s="176">
        <v>18.2</v>
      </c>
      <c r="I153" s="177"/>
      <c r="J153" s="176">
        <f>ROUND(I153*H153,2)</f>
        <v>0</v>
      </c>
      <c r="K153" s="178"/>
      <c r="L153" s="36"/>
      <c r="M153" s="179" t="s">
        <v>1</v>
      </c>
      <c r="N153" s="180" t="s">
        <v>41</v>
      </c>
      <c r="O153" s="61"/>
      <c r="P153" s="181">
        <f>O153*H153</f>
        <v>0</v>
      </c>
      <c r="Q153" s="181">
        <v>0</v>
      </c>
      <c r="R153" s="181">
        <f>Q153*H153</f>
        <v>0</v>
      </c>
      <c r="S153" s="181">
        <v>0</v>
      </c>
      <c r="T153" s="18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88</v>
      </c>
      <c r="AY153" s="18" t="s">
        <v>271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278</v>
      </c>
      <c r="BM153" s="183" t="s">
        <v>542</v>
      </c>
    </row>
    <row r="154" spans="1:65" s="2" customFormat="1" ht="33" customHeight="1" x14ac:dyDescent="0.15">
      <c r="A154" s="35"/>
      <c r="B154" s="141"/>
      <c r="C154" s="172" t="s">
        <v>414</v>
      </c>
      <c r="D154" s="172" t="s">
        <v>274</v>
      </c>
      <c r="E154" s="173" t="s">
        <v>6258</v>
      </c>
      <c r="F154" s="174" t="s">
        <v>6259</v>
      </c>
      <c r="G154" s="175" t="s">
        <v>277</v>
      </c>
      <c r="H154" s="176">
        <v>13.54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555</v>
      </c>
    </row>
    <row r="155" spans="1:65" s="2" customFormat="1" ht="21.75" customHeight="1" x14ac:dyDescent="0.15">
      <c r="A155" s="35"/>
      <c r="B155" s="141"/>
      <c r="C155" s="172" t="s">
        <v>419</v>
      </c>
      <c r="D155" s="172" t="s">
        <v>274</v>
      </c>
      <c r="E155" s="173" t="s">
        <v>6260</v>
      </c>
      <c r="F155" s="174" t="s">
        <v>6261</v>
      </c>
      <c r="G155" s="175" t="s">
        <v>319</v>
      </c>
      <c r="H155" s="176">
        <v>14.8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1128</v>
      </c>
    </row>
    <row r="156" spans="1:65" s="12" customFormat="1" ht="22.9" customHeight="1" x14ac:dyDescent="0.15">
      <c r="B156" s="159"/>
      <c r="D156" s="160" t="s">
        <v>74</v>
      </c>
      <c r="E156" s="170" t="s">
        <v>316</v>
      </c>
      <c r="F156" s="170" t="s">
        <v>6131</v>
      </c>
      <c r="I156" s="162"/>
      <c r="J156" s="171">
        <f>BK156</f>
        <v>0</v>
      </c>
      <c r="L156" s="159"/>
      <c r="M156" s="164"/>
      <c r="N156" s="165"/>
      <c r="O156" s="165"/>
      <c r="P156" s="166">
        <f>SUM(P157:P179)</f>
        <v>0</v>
      </c>
      <c r="Q156" s="165"/>
      <c r="R156" s="166">
        <f>SUM(R157:R179)</f>
        <v>0</v>
      </c>
      <c r="S156" s="165"/>
      <c r="T156" s="167">
        <f>SUM(T157:T179)</f>
        <v>0</v>
      </c>
      <c r="AR156" s="160" t="s">
        <v>82</v>
      </c>
      <c r="AT156" s="168" t="s">
        <v>74</v>
      </c>
      <c r="AU156" s="168" t="s">
        <v>82</v>
      </c>
      <c r="AY156" s="160" t="s">
        <v>271</v>
      </c>
      <c r="BK156" s="169">
        <f>SUM(BK157:BK179)</f>
        <v>0</v>
      </c>
    </row>
    <row r="157" spans="1:65" s="2" customFormat="1" ht="33" customHeight="1" x14ac:dyDescent="0.15">
      <c r="A157" s="35"/>
      <c r="B157" s="141"/>
      <c r="C157" s="172" t="s">
        <v>424</v>
      </c>
      <c r="D157" s="172" t="s">
        <v>274</v>
      </c>
      <c r="E157" s="173" t="s">
        <v>6262</v>
      </c>
      <c r="F157" s="174" t="s">
        <v>6263</v>
      </c>
      <c r="G157" s="175" t="s">
        <v>319</v>
      </c>
      <c r="H157" s="176">
        <v>69</v>
      </c>
      <c r="I157" s="177"/>
      <c r="J157" s="176">
        <f t="shared" ref="J157:J179" si="15"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ref="P157:P179" si="16">O157*H157</f>
        <v>0</v>
      </c>
      <c r="Q157" s="181">
        <v>0</v>
      </c>
      <c r="R157" s="181">
        <f t="shared" ref="R157:R179" si="17">Q157*H157</f>
        <v>0</v>
      </c>
      <c r="S157" s="181">
        <v>0</v>
      </c>
      <c r="T157" s="182">
        <f t="shared" ref="T157:T179" si="1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 t="shared" ref="BE157:BE179" si="19">IF(N157="základná",J157,0)</f>
        <v>0</v>
      </c>
      <c r="BF157" s="105">
        <f t="shared" ref="BF157:BF179" si="20">IF(N157="znížená",J157,0)</f>
        <v>0</v>
      </c>
      <c r="BG157" s="105">
        <f t="shared" ref="BG157:BG179" si="21">IF(N157="zákl. prenesená",J157,0)</f>
        <v>0</v>
      </c>
      <c r="BH157" s="105">
        <f t="shared" ref="BH157:BH179" si="22">IF(N157="zníž. prenesená",J157,0)</f>
        <v>0</v>
      </c>
      <c r="BI157" s="105">
        <f t="shared" ref="BI157:BI179" si="23">IF(N157="nulová",J157,0)</f>
        <v>0</v>
      </c>
      <c r="BJ157" s="18" t="s">
        <v>88</v>
      </c>
      <c r="BK157" s="105">
        <f t="shared" ref="BK157:BK179" si="24">ROUND(I157*H157,2)</f>
        <v>0</v>
      </c>
      <c r="BL157" s="18" t="s">
        <v>278</v>
      </c>
      <c r="BM157" s="183" t="s">
        <v>1144</v>
      </c>
    </row>
    <row r="158" spans="1:65" s="2" customFormat="1" ht="21.75" customHeight="1" x14ac:dyDescent="0.15">
      <c r="A158" s="35"/>
      <c r="B158" s="141"/>
      <c r="C158" s="224" t="s">
        <v>428</v>
      </c>
      <c r="D158" s="224" t="s">
        <v>1138</v>
      </c>
      <c r="E158" s="226" t="s">
        <v>6264</v>
      </c>
      <c r="F158" s="227" t="s">
        <v>6265</v>
      </c>
      <c r="G158" s="228" t="s">
        <v>302</v>
      </c>
      <c r="H158" s="229">
        <v>11.5</v>
      </c>
      <c r="I158" s="230"/>
      <c r="J158" s="229">
        <f t="shared" si="15"/>
        <v>0</v>
      </c>
      <c r="K158" s="231"/>
      <c r="L158" s="232"/>
      <c r="M158" s="233" t="s">
        <v>1</v>
      </c>
      <c r="N158" s="234" t="s">
        <v>41</v>
      </c>
      <c r="O158" s="61"/>
      <c r="P158" s="181">
        <f t="shared" si="16"/>
        <v>0</v>
      </c>
      <c r="Q158" s="181">
        <v>0</v>
      </c>
      <c r="R158" s="181">
        <f t="shared" si="17"/>
        <v>0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316</v>
      </c>
      <c r="AT158" s="183" t="s">
        <v>1138</v>
      </c>
      <c r="AU158" s="183" t="s">
        <v>88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278</v>
      </c>
      <c r="BM158" s="183" t="s">
        <v>1158</v>
      </c>
    </row>
    <row r="159" spans="1:65" s="2" customFormat="1" ht="33" customHeight="1" x14ac:dyDescent="0.15">
      <c r="A159" s="35"/>
      <c r="B159" s="141"/>
      <c r="C159" s="172" t="s">
        <v>433</v>
      </c>
      <c r="D159" s="172" t="s">
        <v>274</v>
      </c>
      <c r="E159" s="173" t="s">
        <v>6266</v>
      </c>
      <c r="F159" s="174" t="s">
        <v>6267</v>
      </c>
      <c r="G159" s="175" t="s">
        <v>319</v>
      </c>
      <c r="H159" s="176">
        <v>7.2</v>
      </c>
      <c r="I159" s="177"/>
      <c r="J159" s="176">
        <f t="shared" si="1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16"/>
        <v>0</v>
      </c>
      <c r="Q159" s="181">
        <v>0</v>
      </c>
      <c r="R159" s="181">
        <f t="shared" si="17"/>
        <v>0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88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278</v>
      </c>
      <c r="BM159" s="183" t="s">
        <v>1172</v>
      </c>
    </row>
    <row r="160" spans="1:65" s="2" customFormat="1" ht="21.75" customHeight="1" x14ac:dyDescent="0.15">
      <c r="A160" s="35"/>
      <c r="B160" s="141"/>
      <c r="C160" s="224" t="s">
        <v>437</v>
      </c>
      <c r="D160" s="224" t="s">
        <v>1138</v>
      </c>
      <c r="E160" s="226" t="s">
        <v>6268</v>
      </c>
      <c r="F160" s="227" t="s">
        <v>6269</v>
      </c>
      <c r="G160" s="228" t="s">
        <v>302</v>
      </c>
      <c r="H160" s="229">
        <v>1.2</v>
      </c>
      <c r="I160" s="230"/>
      <c r="J160" s="229">
        <f t="shared" si="15"/>
        <v>0</v>
      </c>
      <c r="K160" s="231"/>
      <c r="L160" s="232"/>
      <c r="M160" s="233" t="s">
        <v>1</v>
      </c>
      <c r="N160" s="234" t="s">
        <v>41</v>
      </c>
      <c r="O160" s="61"/>
      <c r="P160" s="181">
        <f t="shared" si="16"/>
        <v>0</v>
      </c>
      <c r="Q160" s="181">
        <v>0</v>
      </c>
      <c r="R160" s="181">
        <f t="shared" si="17"/>
        <v>0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316</v>
      </c>
      <c r="AT160" s="183" t="s">
        <v>1138</v>
      </c>
      <c r="AU160" s="183" t="s">
        <v>88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278</v>
      </c>
      <c r="BM160" s="183" t="s">
        <v>1189</v>
      </c>
    </row>
    <row r="161" spans="1:65" s="2" customFormat="1" ht="16.5" customHeight="1" x14ac:dyDescent="0.15">
      <c r="A161" s="35"/>
      <c r="B161" s="141"/>
      <c r="C161" s="172" t="s">
        <v>441</v>
      </c>
      <c r="D161" s="172" t="s">
        <v>274</v>
      </c>
      <c r="E161" s="173" t="s">
        <v>6270</v>
      </c>
      <c r="F161" s="174" t="s">
        <v>6271</v>
      </c>
      <c r="G161" s="175" t="s">
        <v>319</v>
      </c>
      <c r="H161" s="176">
        <v>76.2</v>
      </c>
      <c r="I161" s="177"/>
      <c r="J161" s="176">
        <f t="shared" si="1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16"/>
        <v>0</v>
      </c>
      <c r="Q161" s="181">
        <v>0</v>
      </c>
      <c r="R161" s="181">
        <f t="shared" si="17"/>
        <v>0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88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278</v>
      </c>
      <c r="BM161" s="183" t="s">
        <v>1204</v>
      </c>
    </row>
    <row r="162" spans="1:65" s="2" customFormat="1" ht="16.5" customHeight="1" x14ac:dyDescent="0.15">
      <c r="A162" s="35"/>
      <c r="B162" s="141"/>
      <c r="C162" s="172" t="s">
        <v>458</v>
      </c>
      <c r="D162" s="172" t="s">
        <v>274</v>
      </c>
      <c r="E162" s="173" t="s">
        <v>6272</v>
      </c>
      <c r="F162" s="174" t="s">
        <v>6273</v>
      </c>
      <c r="G162" s="175" t="s">
        <v>302</v>
      </c>
      <c r="H162" s="176">
        <v>3</v>
      </c>
      <c r="I162" s="177"/>
      <c r="J162" s="176">
        <f t="shared" si="1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88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278</v>
      </c>
      <c r="BM162" s="183" t="s">
        <v>1216</v>
      </c>
    </row>
    <row r="163" spans="1:65" s="2" customFormat="1" ht="21.75" customHeight="1" x14ac:dyDescent="0.15">
      <c r="A163" s="35"/>
      <c r="B163" s="141"/>
      <c r="C163" s="172" t="s">
        <v>465</v>
      </c>
      <c r="D163" s="172" t="s">
        <v>274</v>
      </c>
      <c r="E163" s="173" t="s">
        <v>6274</v>
      </c>
      <c r="F163" s="174" t="s">
        <v>6275</v>
      </c>
      <c r="G163" s="175" t="s">
        <v>302</v>
      </c>
      <c r="H163" s="176">
        <v>4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278</v>
      </c>
      <c r="BM163" s="183" t="s">
        <v>1228</v>
      </c>
    </row>
    <row r="164" spans="1:65" s="2" customFormat="1" ht="33" customHeight="1" x14ac:dyDescent="0.15">
      <c r="A164" s="35"/>
      <c r="B164" s="141"/>
      <c r="C164" s="224" t="s">
        <v>473</v>
      </c>
      <c r="D164" s="224" t="s">
        <v>1138</v>
      </c>
      <c r="E164" s="226" t="s">
        <v>6278</v>
      </c>
      <c r="F164" s="227" t="s">
        <v>6279</v>
      </c>
      <c r="G164" s="228" t="s">
        <v>302</v>
      </c>
      <c r="H164" s="229">
        <v>1</v>
      </c>
      <c r="I164" s="230"/>
      <c r="J164" s="229">
        <f t="shared" si="15"/>
        <v>0</v>
      </c>
      <c r="K164" s="231"/>
      <c r="L164" s="232"/>
      <c r="M164" s="233" t="s">
        <v>1</v>
      </c>
      <c r="N164" s="234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316</v>
      </c>
      <c r="AT164" s="183" t="s">
        <v>1138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278</v>
      </c>
      <c r="BM164" s="183" t="s">
        <v>1238</v>
      </c>
    </row>
    <row r="165" spans="1:65" s="2" customFormat="1" ht="33" customHeight="1" x14ac:dyDescent="0.15">
      <c r="A165" s="35"/>
      <c r="B165" s="141"/>
      <c r="C165" s="224" t="s">
        <v>478</v>
      </c>
      <c r="D165" s="224" t="s">
        <v>1138</v>
      </c>
      <c r="E165" s="226" t="s">
        <v>6280</v>
      </c>
      <c r="F165" s="227" t="s">
        <v>6281</v>
      </c>
      <c r="G165" s="228" t="s">
        <v>302</v>
      </c>
      <c r="H165" s="229">
        <v>1</v>
      </c>
      <c r="I165" s="230"/>
      <c r="J165" s="229">
        <f t="shared" si="15"/>
        <v>0</v>
      </c>
      <c r="K165" s="231"/>
      <c r="L165" s="232"/>
      <c r="M165" s="233" t="s">
        <v>1</v>
      </c>
      <c r="N165" s="234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316</v>
      </c>
      <c r="AT165" s="183" t="s">
        <v>1138</v>
      </c>
      <c r="AU165" s="183" t="s">
        <v>88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278</v>
      </c>
      <c r="BM165" s="183" t="s">
        <v>1247</v>
      </c>
    </row>
    <row r="166" spans="1:65" s="2" customFormat="1" ht="16.5" customHeight="1" x14ac:dyDescent="0.15">
      <c r="A166" s="35"/>
      <c r="B166" s="141"/>
      <c r="C166" s="224" t="s">
        <v>482</v>
      </c>
      <c r="D166" s="224" t="s">
        <v>1138</v>
      </c>
      <c r="E166" s="226" t="s">
        <v>6282</v>
      </c>
      <c r="F166" s="227" t="s">
        <v>6283</v>
      </c>
      <c r="G166" s="228" t="s">
        <v>302</v>
      </c>
      <c r="H166" s="229">
        <v>6</v>
      </c>
      <c r="I166" s="230"/>
      <c r="J166" s="229">
        <f t="shared" si="15"/>
        <v>0</v>
      </c>
      <c r="K166" s="231"/>
      <c r="L166" s="232"/>
      <c r="M166" s="233" t="s">
        <v>1</v>
      </c>
      <c r="N166" s="234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316</v>
      </c>
      <c r="AT166" s="183" t="s">
        <v>1138</v>
      </c>
      <c r="AU166" s="183" t="s">
        <v>88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278</v>
      </c>
      <c r="BM166" s="183" t="s">
        <v>1257</v>
      </c>
    </row>
    <row r="167" spans="1:65" s="2" customFormat="1" ht="16.5" customHeight="1" x14ac:dyDescent="0.15">
      <c r="A167" s="35"/>
      <c r="B167" s="141"/>
      <c r="C167" s="224" t="s">
        <v>488</v>
      </c>
      <c r="D167" s="224" t="s">
        <v>1138</v>
      </c>
      <c r="E167" s="226" t="s">
        <v>6284</v>
      </c>
      <c r="F167" s="227" t="s">
        <v>6285</v>
      </c>
      <c r="G167" s="228" t="s">
        <v>302</v>
      </c>
      <c r="H167" s="229">
        <v>1</v>
      </c>
      <c r="I167" s="230"/>
      <c r="J167" s="229">
        <f t="shared" si="15"/>
        <v>0</v>
      </c>
      <c r="K167" s="231"/>
      <c r="L167" s="232"/>
      <c r="M167" s="233" t="s">
        <v>1</v>
      </c>
      <c r="N167" s="234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316</v>
      </c>
      <c r="AT167" s="183" t="s">
        <v>1138</v>
      </c>
      <c r="AU167" s="183" t="s">
        <v>88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278</v>
      </c>
      <c r="BM167" s="183" t="s">
        <v>1276</v>
      </c>
    </row>
    <row r="168" spans="1:65" s="2" customFormat="1" ht="21.75" customHeight="1" x14ac:dyDescent="0.15">
      <c r="A168" s="35"/>
      <c r="B168" s="141"/>
      <c r="C168" s="172" t="s">
        <v>496</v>
      </c>
      <c r="D168" s="172" t="s">
        <v>274</v>
      </c>
      <c r="E168" s="173" t="s">
        <v>6286</v>
      </c>
      <c r="F168" s="174" t="s">
        <v>6287</v>
      </c>
      <c r="G168" s="175" t="s">
        <v>302</v>
      </c>
      <c r="H168" s="176">
        <v>1</v>
      </c>
      <c r="I168" s="177"/>
      <c r="J168" s="176">
        <f t="shared" si="1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278</v>
      </c>
      <c r="BM168" s="183" t="s">
        <v>1285</v>
      </c>
    </row>
    <row r="169" spans="1:65" s="2" customFormat="1" ht="21.75" customHeight="1" x14ac:dyDescent="0.15">
      <c r="A169" s="35"/>
      <c r="B169" s="141"/>
      <c r="C169" s="224" t="s">
        <v>500</v>
      </c>
      <c r="D169" s="224" t="s">
        <v>1138</v>
      </c>
      <c r="E169" s="226" t="s">
        <v>6288</v>
      </c>
      <c r="F169" s="227" t="s">
        <v>6289</v>
      </c>
      <c r="G169" s="228" t="s">
        <v>302</v>
      </c>
      <c r="H169" s="229">
        <v>1</v>
      </c>
      <c r="I169" s="230"/>
      <c r="J169" s="229">
        <f t="shared" si="15"/>
        <v>0</v>
      </c>
      <c r="K169" s="231"/>
      <c r="L169" s="232"/>
      <c r="M169" s="233" t="s">
        <v>1</v>
      </c>
      <c r="N169" s="234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316</v>
      </c>
      <c r="AT169" s="183" t="s">
        <v>1138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278</v>
      </c>
      <c r="BM169" s="183" t="s">
        <v>1296</v>
      </c>
    </row>
    <row r="170" spans="1:65" s="2" customFormat="1" ht="16.5" customHeight="1" x14ac:dyDescent="0.15">
      <c r="A170" s="35"/>
      <c r="B170" s="141"/>
      <c r="C170" s="172" t="s">
        <v>507</v>
      </c>
      <c r="D170" s="172" t="s">
        <v>274</v>
      </c>
      <c r="E170" s="173" t="s">
        <v>6290</v>
      </c>
      <c r="F170" s="174" t="s">
        <v>6291</v>
      </c>
      <c r="G170" s="175" t="s">
        <v>302</v>
      </c>
      <c r="H170" s="176">
        <v>1</v>
      </c>
      <c r="I170" s="177"/>
      <c r="J170" s="176">
        <f t="shared" si="1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278</v>
      </c>
      <c r="BM170" s="183" t="s">
        <v>1302</v>
      </c>
    </row>
    <row r="171" spans="1:65" s="2" customFormat="1" ht="21.75" customHeight="1" x14ac:dyDescent="0.15">
      <c r="A171" s="35"/>
      <c r="B171" s="141"/>
      <c r="C171" s="224" t="s">
        <v>514</v>
      </c>
      <c r="D171" s="224" t="s">
        <v>1138</v>
      </c>
      <c r="E171" s="226" t="s">
        <v>6292</v>
      </c>
      <c r="F171" s="227" t="s">
        <v>6293</v>
      </c>
      <c r="G171" s="228" t="s">
        <v>302</v>
      </c>
      <c r="H171" s="229">
        <v>6</v>
      </c>
      <c r="I171" s="230"/>
      <c r="J171" s="229">
        <f t="shared" si="15"/>
        <v>0</v>
      </c>
      <c r="K171" s="231"/>
      <c r="L171" s="232"/>
      <c r="M171" s="233" t="s">
        <v>1</v>
      </c>
      <c r="N171" s="234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316</v>
      </c>
      <c r="AT171" s="183" t="s">
        <v>1138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278</v>
      </c>
      <c r="BM171" s="183" t="s">
        <v>1312</v>
      </c>
    </row>
    <row r="172" spans="1:65" s="2" customFormat="1" ht="33" customHeight="1" x14ac:dyDescent="0.15">
      <c r="A172" s="35"/>
      <c r="B172" s="141"/>
      <c r="C172" s="172" t="s">
        <v>519</v>
      </c>
      <c r="D172" s="172" t="s">
        <v>274</v>
      </c>
      <c r="E172" s="173" t="s">
        <v>6294</v>
      </c>
      <c r="F172" s="174" t="s">
        <v>6295</v>
      </c>
      <c r="G172" s="175" t="s">
        <v>302</v>
      </c>
      <c r="H172" s="176">
        <v>3</v>
      </c>
      <c r="I172" s="177"/>
      <c r="J172" s="176">
        <f t="shared" si="1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278</v>
      </c>
      <c r="BM172" s="183" t="s">
        <v>1321</v>
      </c>
    </row>
    <row r="173" spans="1:65" s="2" customFormat="1" ht="21.75" customHeight="1" x14ac:dyDescent="0.15">
      <c r="A173" s="35"/>
      <c r="B173" s="141"/>
      <c r="C173" s="224" t="s">
        <v>528</v>
      </c>
      <c r="D173" s="224" t="s">
        <v>1138</v>
      </c>
      <c r="E173" s="226" t="s">
        <v>6296</v>
      </c>
      <c r="F173" s="227" t="s">
        <v>6297</v>
      </c>
      <c r="G173" s="228" t="s">
        <v>319</v>
      </c>
      <c r="H173" s="229">
        <v>3</v>
      </c>
      <c r="I173" s="230"/>
      <c r="J173" s="229">
        <f t="shared" si="15"/>
        <v>0</v>
      </c>
      <c r="K173" s="231"/>
      <c r="L173" s="232"/>
      <c r="M173" s="233" t="s">
        <v>1</v>
      </c>
      <c r="N173" s="234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316</v>
      </c>
      <c r="AT173" s="183" t="s">
        <v>1138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278</v>
      </c>
      <c r="BM173" s="183" t="s">
        <v>1338</v>
      </c>
    </row>
    <row r="174" spans="1:65" s="2" customFormat="1" ht="21.75" customHeight="1" x14ac:dyDescent="0.15">
      <c r="A174" s="35"/>
      <c r="B174" s="141"/>
      <c r="C174" s="224" t="s">
        <v>535</v>
      </c>
      <c r="D174" s="224" t="s">
        <v>1138</v>
      </c>
      <c r="E174" s="226" t="s">
        <v>6298</v>
      </c>
      <c r="F174" s="227" t="s">
        <v>6299</v>
      </c>
      <c r="G174" s="228" t="s">
        <v>302</v>
      </c>
      <c r="H174" s="229">
        <v>3</v>
      </c>
      <c r="I174" s="230"/>
      <c r="J174" s="229">
        <f t="shared" si="15"/>
        <v>0</v>
      </c>
      <c r="K174" s="231"/>
      <c r="L174" s="232"/>
      <c r="M174" s="233" t="s">
        <v>1</v>
      </c>
      <c r="N174" s="234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316</v>
      </c>
      <c r="AT174" s="183" t="s">
        <v>1138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278</v>
      </c>
      <c r="BM174" s="183" t="s">
        <v>1362</v>
      </c>
    </row>
    <row r="175" spans="1:65" s="2" customFormat="1" ht="21.75" customHeight="1" x14ac:dyDescent="0.15">
      <c r="A175" s="35"/>
      <c r="B175" s="141"/>
      <c r="C175" s="224" t="s">
        <v>542</v>
      </c>
      <c r="D175" s="224" t="s">
        <v>1138</v>
      </c>
      <c r="E175" s="226" t="s">
        <v>6300</v>
      </c>
      <c r="F175" s="227" t="s">
        <v>6317</v>
      </c>
      <c r="G175" s="228" t="s">
        <v>302</v>
      </c>
      <c r="H175" s="229">
        <v>6</v>
      </c>
      <c r="I175" s="230"/>
      <c r="J175" s="229">
        <f t="shared" si="15"/>
        <v>0</v>
      </c>
      <c r="K175" s="231"/>
      <c r="L175" s="232"/>
      <c r="M175" s="233" t="s">
        <v>1</v>
      </c>
      <c r="N175" s="234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316</v>
      </c>
      <c r="AT175" s="183" t="s">
        <v>1138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1372</v>
      </c>
    </row>
    <row r="176" spans="1:65" s="2" customFormat="1" ht="21.75" customHeight="1" x14ac:dyDescent="0.15">
      <c r="A176" s="35"/>
      <c r="B176" s="141"/>
      <c r="C176" s="224" t="s">
        <v>550</v>
      </c>
      <c r="D176" s="224" t="s">
        <v>1138</v>
      </c>
      <c r="E176" s="226" t="s">
        <v>6302</v>
      </c>
      <c r="F176" s="227" t="s">
        <v>6303</v>
      </c>
      <c r="G176" s="228" t="s">
        <v>302</v>
      </c>
      <c r="H176" s="229">
        <v>3</v>
      </c>
      <c r="I176" s="230"/>
      <c r="J176" s="229">
        <f t="shared" si="15"/>
        <v>0</v>
      </c>
      <c r="K176" s="231"/>
      <c r="L176" s="232"/>
      <c r="M176" s="233" t="s">
        <v>1</v>
      </c>
      <c r="N176" s="234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316</v>
      </c>
      <c r="AT176" s="183" t="s">
        <v>1138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1381</v>
      </c>
    </row>
    <row r="177" spans="1:65" s="2" customFormat="1" ht="16.5" customHeight="1" x14ac:dyDescent="0.15">
      <c r="A177" s="35"/>
      <c r="B177" s="141"/>
      <c r="C177" s="224" t="s">
        <v>555</v>
      </c>
      <c r="D177" s="224" t="s">
        <v>1138</v>
      </c>
      <c r="E177" s="226" t="s">
        <v>6304</v>
      </c>
      <c r="F177" s="227" t="s">
        <v>6305</v>
      </c>
      <c r="G177" s="228" t="s">
        <v>302</v>
      </c>
      <c r="H177" s="229">
        <v>4</v>
      </c>
      <c r="I177" s="230"/>
      <c r="J177" s="229">
        <f t="shared" si="15"/>
        <v>0</v>
      </c>
      <c r="K177" s="231"/>
      <c r="L177" s="232"/>
      <c r="M177" s="233" t="s">
        <v>1</v>
      </c>
      <c r="N177" s="234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316</v>
      </c>
      <c r="AT177" s="183" t="s">
        <v>1138</v>
      </c>
      <c r="AU177" s="183" t="s">
        <v>88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1392</v>
      </c>
    </row>
    <row r="178" spans="1:65" s="2" customFormat="1" ht="21.75" customHeight="1" x14ac:dyDescent="0.15">
      <c r="A178" s="35"/>
      <c r="B178" s="141"/>
      <c r="C178" s="172" t="s">
        <v>684</v>
      </c>
      <c r="D178" s="172" t="s">
        <v>274</v>
      </c>
      <c r="E178" s="173" t="s">
        <v>6306</v>
      </c>
      <c r="F178" s="174" t="s">
        <v>6307</v>
      </c>
      <c r="G178" s="175" t="s">
        <v>302</v>
      </c>
      <c r="H178" s="176">
        <v>4</v>
      </c>
      <c r="I178" s="177"/>
      <c r="J178" s="176">
        <f t="shared" si="1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88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1401</v>
      </c>
    </row>
    <row r="179" spans="1:65" s="2" customFormat="1" ht="21.75" customHeight="1" x14ac:dyDescent="0.15">
      <c r="A179" s="35"/>
      <c r="B179" s="141"/>
      <c r="C179" s="172" t="s">
        <v>1128</v>
      </c>
      <c r="D179" s="172" t="s">
        <v>274</v>
      </c>
      <c r="E179" s="173" t="s">
        <v>6308</v>
      </c>
      <c r="F179" s="174" t="s">
        <v>6309</v>
      </c>
      <c r="G179" s="175" t="s">
        <v>289</v>
      </c>
      <c r="H179" s="176">
        <v>0.65</v>
      </c>
      <c r="I179" s="177"/>
      <c r="J179" s="176">
        <f t="shared" si="1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88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1411</v>
      </c>
    </row>
    <row r="180" spans="1:65" s="12" customFormat="1" ht="22.9" customHeight="1" x14ac:dyDescent="0.15">
      <c r="B180" s="159"/>
      <c r="D180" s="160" t="s">
        <v>74</v>
      </c>
      <c r="E180" s="170" t="s">
        <v>272</v>
      </c>
      <c r="F180" s="170" t="s">
        <v>6177</v>
      </c>
      <c r="I180" s="162"/>
      <c r="J180" s="171">
        <f>BK180</f>
        <v>0</v>
      </c>
      <c r="L180" s="159"/>
      <c r="M180" s="164"/>
      <c r="N180" s="165"/>
      <c r="O180" s="165"/>
      <c r="P180" s="166">
        <f>SUM(P181:P188)</f>
        <v>0</v>
      </c>
      <c r="Q180" s="165"/>
      <c r="R180" s="166">
        <f>SUM(R181:R188)</f>
        <v>0</v>
      </c>
      <c r="S180" s="165"/>
      <c r="T180" s="167">
        <f>SUM(T181:T188)</f>
        <v>0</v>
      </c>
      <c r="AR180" s="160" t="s">
        <v>82</v>
      </c>
      <c r="AT180" s="168" t="s">
        <v>74</v>
      </c>
      <c r="AU180" s="168" t="s">
        <v>82</v>
      </c>
      <c r="AY180" s="160" t="s">
        <v>271</v>
      </c>
      <c r="BK180" s="169">
        <f>SUM(BK181:BK188)</f>
        <v>0</v>
      </c>
    </row>
    <row r="181" spans="1:65" s="2" customFormat="1" ht="21.75" customHeight="1" x14ac:dyDescent="0.15">
      <c r="A181" s="35"/>
      <c r="B181" s="141"/>
      <c r="C181" s="172" t="s">
        <v>1137</v>
      </c>
      <c r="D181" s="172" t="s">
        <v>274</v>
      </c>
      <c r="E181" s="173" t="s">
        <v>6310</v>
      </c>
      <c r="F181" s="174" t="s">
        <v>6311</v>
      </c>
      <c r="G181" s="175" t="s">
        <v>319</v>
      </c>
      <c r="H181" s="176">
        <v>18</v>
      </c>
      <c r="I181" s="177"/>
      <c r="J181" s="176">
        <f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>O181*H181</f>
        <v>0</v>
      </c>
      <c r="Q181" s="181">
        <v>0</v>
      </c>
      <c r="R181" s="181">
        <f>Q181*H181</f>
        <v>0</v>
      </c>
      <c r="S181" s="181">
        <v>0</v>
      </c>
      <c r="T181" s="18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88</v>
      </c>
      <c r="AY181" s="18" t="s">
        <v>271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278</v>
      </c>
      <c r="BM181" s="183" t="s">
        <v>1417</v>
      </c>
    </row>
    <row r="182" spans="1:65" s="2" customFormat="1" ht="21.75" customHeight="1" x14ac:dyDescent="0.15">
      <c r="A182" s="35"/>
      <c r="B182" s="141"/>
      <c r="C182" s="172" t="s">
        <v>1144</v>
      </c>
      <c r="D182" s="172" t="s">
        <v>274</v>
      </c>
      <c r="E182" s="173" t="s">
        <v>6312</v>
      </c>
      <c r="F182" s="174" t="s">
        <v>6313</v>
      </c>
      <c r="G182" s="175" t="s">
        <v>319</v>
      </c>
      <c r="H182" s="176">
        <v>18</v>
      </c>
      <c r="I182" s="177"/>
      <c r="J182" s="176">
        <f>ROUND(I182*H182,2)</f>
        <v>0</v>
      </c>
      <c r="K182" s="178"/>
      <c r="L182" s="36"/>
      <c r="M182" s="179" t="s">
        <v>1</v>
      </c>
      <c r="N182" s="180" t="s">
        <v>41</v>
      </c>
      <c r="O182" s="61"/>
      <c r="P182" s="181">
        <f>O182*H182</f>
        <v>0</v>
      </c>
      <c r="Q182" s="181">
        <v>0</v>
      </c>
      <c r="R182" s="181">
        <f>Q182*H182</f>
        <v>0</v>
      </c>
      <c r="S182" s="181">
        <v>0</v>
      </c>
      <c r="T182" s="18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88</v>
      </c>
      <c r="AY182" s="18" t="s">
        <v>271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88</v>
      </c>
      <c r="BK182" s="105">
        <f>ROUND(I182*H182,2)</f>
        <v>0</v>
      </c>
      <c r="BL182" s="18" t="s">
        <v>278</v>
      </c>
      <c r="BM182" s="183" t="s">
        <v>1433</v>
      </c>
    </row>
    <row r="183" spans="1:65" s="2" customFormat="1" ht="21.75" customHeight="1" x14ac:dyDescent="0.15">
      <c r="A183" s="35"/>
      <c r="B183" s="141"/>
      <c r="C183" s="172" t="s">
        <v>1154</v>
      </c>
      <c r="D183" s="172" t="s">
        <v>274</v>
      </c>
      <c r="E183" s="173" t="s">
        <v>6178</v>
      </c>
      <c r="F183" s="174" t="s">
        <v>6179</v>
      </c>
      <c r="G183" s="175" t="s">
        <v>412</v>
      </c>
      <c r="H183" s="176">
        <v>8.61</v>
      </c>
      <c r="I183" s="177"/>
      <c r="J183" s="176">
        <f>ROUND(I183*H183,2)</f>
        <v>0</v>
      </c>
      <c r="K183" s="178"/>
      <c r="L183" s="36"/>
      <c r="M183" s="179" t="s">
        <v>1</v>
      </c>
      <c r="N183" s="180" t="s">
        <v>41</v>
      </c>
      <c r="O183" s="6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88</v>
      </c>
      <c r="AY183" s="18" t="s">
        <v>271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278</v>
      </c>
      <c r="BM183" s="183" t="s">
        <v>1442</v>
      </c>
    </row>
    <row r="184" spans="1:65" s="2" customFormat="1" ht="21.75" customHeight="1" x14ac:dyDescent="0.15">
      <c r="A184" s="35"/>
      <c r="B184" s="141"/>
      <c r="C184" s="172" t="s">
        <v>1158</v>
      </c>
      <c r="D184" s="216" t="s">
        <v>274</v>
      </c>
      <c r="E184" s="173" t="s">
        <v>5942</v>
      </c>
      <c r="F184" s="174" t="s">
        <v>5943</v>
      </c>
      <c r="G184" s="175" t="s">
        <v>412</v>
      </c>
      <c r="H184" s="176">
        <v>0.86</v>
      </c>
      <c r="I184" s="177"/>
      <c r="J184" s="176">
        <f>ROUND(I184*H184,2)</f>
        <v>0</v>
      </c>
      <c r="K184" s="178"/>
      <c r="L184" s="36"/>
      <c r="M184" s="179" t="s">
        <v>1</v>
      </c>
      <c r="N184" s="180" t="s">
        <v>41</v>
      </c>
      <c r="O184" s="61"/>
      <c r="P184" s="181">
        <f>O184*H184</f>
        <v>0</v>
      </c>
      <c r="Q184" s="181">
        <v>0</v>
      </c>
      <c r="R184" s="181">
        <f>Q184*H184</f>
        <v>0</v>
      </c>
      <c r="S184" s="181">
        <v>0</v>
      </c>
      <c r="T184" s="18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88</v>
      </c>
      <c r="AY184" s="18" t="s">
        <v>271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278</v>
      </c>
      <c r="BM184" s="183" t="s">
        <v>1449</v>
      </c>
    </row>
    <row r="185" spans="1:65" s="13" customFormat="1" x14ac:dyDescent="0.1">
      <c r="B185" s="184"/>
      <c r="D185" s="185" t="s">
        <v>280</v>
      </c>
      <c r="F185" s="187" t="s">
        <v>6318</v>
      </c>
      <c r="H185" s="188">
        <v>0.86</v>
      </c>
      <c r="I185" s="189"/>
      <c r="L185" s="184"/>
      <c r="M185" s="190"/>
      <c r="N185" s="191"/>
      <c r="O185" s="191"/>
      <c r="P185" s="191"/>
      <c r="Q185" s="191"/>
      <c r="R185" s="191"/>
      <c r="S185" s="191"/>
      <c r="T185" s="192"/>
      <c r="AT185" s="186" t="s">
        <v>280</v>
      </c>
      <c r="AU185" s="186" t="s">
        <v>88</v>
      </c>
      <c r="AV185" s="13" t="s">
        <v>88</v>
      </c>
      <c r="AW185" s="13" t="s">
        <v>3</v>
      </c>
      <c r="AX185" s="13" t="s">
        <v>82</v>
      </c>
      <c r="AY185" s="186" t="s">
        <v>271</v>
      </c>
    </row>
    <row r="186" spans="1:65" s="2" customFormat="1" ht="21.75" customHeight="1" x14ac:dyDescent="0.15">
      <c r="A186" s="35"/>
      <c r="B186" s="141"/>
      <c r="C186" s="172" t="s">
        <v>1162</v>
      </c>
      <c r="D186" s="216" t="s">
        <v>274</v>
      </c>
      <c r="E186" s="173" t="s">
        <v>5944</v>
      </c>
      <c r="F186" s="174" t="s">
        <v>6181</v>
      </c>
      <c r="G186" s="175" t="s">
        <v>412</v>
      </c>
      <c r="H186" s="176">
        <v>11.18</v>
      </c>
      <c r="I186" s="177"/>
      <c r="J186" s="176">
        <f>ROUND(I186*H186,2)</f>
        <v>0</v>
      </c>
      <c r="K186" s="178"/>
      <c r="L186" s="36"/>
      <c r="M186" s="179" t="s">
        <v>1</v>
      </c>
      <c r="N186" s="180" t="s">
        <v>41</v>
      </c>
      <c r="O186" s="61"/>
      <c r="P186" s="181">
        <f>O186*H186</f>
        <v>0</v>
      </c>
      <c r="Q186" s="181">
        <v>0</v>
      </c>
      <c r="R186" s="181">
        <f>Q186*H186</f>
        <v>0</v>
      </c>
      <c r="S186" s="181">
        <v>0</v>
      </c>
      <c r="T186" s="18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88</v>
      </c>
      <c r="AY186" s="18" t="s">
        <v>271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278</v>
      </c>
      <c r="BM186" s="183" t="s">
        <v>1457</v>
      </c>
    </row>
    <row r="187" spans="1:65" s="13" customFormat="1" x14ac:dyDescent="0.1">
      <c r="B187" s="184"/>
      <c r="D187" s="185" t="s">
        <v>280</v>
      </c>
      <c r="F187" s="187" t="s">
        <v>6319</v>
      </c>
      <c r="H187" s="188">
        <v>11.18</v>
      </c>
      <c r="I187" s="189"/>
      <c r="L187" s="184"/>
      <c r="M187" s="190"/>
      <c r="N187" s="191"/>
      <c r="O187" s="191"/>
      <c r="P187" s="191"/>
      <c r="Q187" s="191"/>
      <c r="R187" s="191"/>
      <c r="S187" s="191"/>
      <c r="T187" s="192"/>
      <c r="AT187" s="186" t="s">
        <v>280</v>
      </c>
      <c r="AU187" s="186" t="s">
        <v>88</v>
      </c>
      <c r="AV187" s="13" t="s">
        <v>88</v>
      </c>
      <c r="AW187" s="13" t="s">
        <v>3</v>
      </c>
      <c r="AX187" s="13" t="s">
        <v>82</v>
      </c>
      <c r="AY187" s="186" t="s">
        <v>271</v>
      </c>
    </row>
    <row r="188" spans="1:65" s="2" customFormat="1" ht="16.5" customHeight="1" x14ac:dyDescent="0.15">
      <c r="A188" s="35"/>
      <c r="B188" s="141"/>
      <c r="C188" s="172" t="s">
        <v>1172</v>
      </c>
      <c r="D188" s="216" t="s">
        <v>274</v>
      </c>
      <c r="E188" s="173" t="s">
        <v>6183</v>
      </c>
      <c r="F188" s="174" t="s">
        <v>6184</v>
      </c>
      <c r="G188" s="175" t="s">
        <v>412</v>
      </c>
      <c r="H188" s="176">
        <v>0.86</v>
      </c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0</v>
      </c>
      <c r="R188" s="181">
        <f>Q188*H188</f>
        <v>0</v>
      </c>
      <c r="S188" s="181">
        <v>0</v>
      </c>
      <c r="T188" s="18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278</v>
      </c>
      <c r="BM188" s="183" t="s">
        <v>1469</v>
      </c>
    </row>
    <row r="189" spans="1:65" s="12" customFormat="1" ht="22.9" customHeight="1" x14ac:dyDescent="0.15">
      <c r="B189" s="159"/>
      <c r="D189" s="160" t="s">
        <v>74</v>
      </c>
      <c r="E189" s="170" t="s">
        <v>463</v>
      </c>
      <c r="F189" s="170" t="s">
        <v>6185</v>
      </c>
      <c r="I189" s="162"/>
      <c r="J189" s="171">
        <f>BK189</f>
        <v>0</v>
      </c>
      <c r="L189" s="159"/>
      <c r="M189" s="164"/>
      <c r="N189" s="165"/>
      <c r="O189" s="165"/>
      <c r="P189" s="166">
        <f>SUM(P190:P191)</f>
        <v>0</v>
      </c>
      <c r="Q189" s="165"/>
      <c r="R189" s="166">
        <f>SUM(R190:R191)</f>
        <v>0</v>
      </c>
      <c r="S189" s="165"/>
      <c r="T189" s="167">
        <f>SUM(T190:T191)</f>
        <v>0</v>
      </c>
      <c r="AR189" s="160" t="s">
        <v>82</v>
      </c>
      <c r="AT189" s="168" t="s">
        <v>74</v>
      </c>
      <c r="AU189" s="168" t="s">
        <v>82</v>
      </c>
      <c r="AY189" s="160" t="s">
        <v>271</v>
      </c>
      <c r="BK189" s="169">
        <f>SUM(BK190:BK191)</f>
        <v>0</v>
      </c>
    </row>
    <row r="190" spans="1:65" s="2" customFormat="1" ht="33" customHeight="1" x14ac:dyDescent="0.15">
      <c r="A190" s="35"/>
      <c r="B190" s="141"/>
      <c r="C190" s="172" t="s">
        <v>1178</v>
      </c>
      <c r="D190" s="172" t="s">
        <v>274</v>
      </c>
      <c r="E190" s="173" t="s">
        <v>6186</v>
      </c>
      <c r="F190" s="174" t="s">
        <v>6187</v>
      </c>
      <c r="G190" s="175" t="s">
        <v>412</v>
      </c>
      <c r="H190" s="176">
        <v>12.35</v>
      </c>
      <c r="I190" s="177"/>
      <c r="J190" s="176">
        <f>ROUND(I190*H190,2)</f>
        <v>0</v>
      </c>
      <c r="K190" s="178"/>
      <c r="L190" s="36"/>
      <c r="M190" s="179" t="s">
        <v>1</v>
      </c>
      <c r="N190" s="180" t="s">
        <v>41</v>
      </c>
      <c r="O190" s="61"/>
      <c r="P190" s="181">
        <f>O190*H190</f>
        <v>0</v>
      </c>
      <c r="Q190" s="181">
        <v>0</v>
      </c>
      <c r="R190" s="181">
        <f>Q190*H190</f>
        <v>0</v>
      </c>
      <c r="S190" s="181">
        <v>0</v>
      </c>
      <c r="T190" s="18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278</v>
      </c>
      <c r="AT190" s="183" t="s">
        <v>274</v>
      </c>
      <c r="AU190" s="183" t="s">
        <v>88</v>
      </c>
      <c r="AY190" s="18" t="s">
        <v>271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278</v>
      </c>
      <c r="BM190" s="183" t="s">
        <v>1478</v>
      </c>
    </row>
    <row r="191" spans="1:65" s="2" customFormat="1" ht="33" customHeight="1" x14ac:dyDescent="0.15">
      <c r="A191" s="35"/>
      <c r="B191" s="141"/>
      <c r="C191" s="172" t="s">
        <v>1189</v>
      </c>
      <c r="D191" s="172" t="s">
        <v>274</v>
      </c>
      <c r="E191" s="173" t="s">
        <v>6188</v>
      </c>
      <c r="F191" s="174" t="s">
        <v>6189</v>
      </c>
      <c r="G191" s="175" t="s">
        <v>412</v>
      </c>
      <c r="H191" s="176">
        <v>0.34</v>
      </c>
      <c r="I191" s="177"/>
      <c r="J191" s="176">
        <f>ROUND(I191*H191,2)</f>
        <v>0</v>
      </c>
      <c r="K191" s="178"/>
      <c r="L191" s="36"/>
      <c r="M191" s="241" t="s">
        <v>1</v>
      </c>
      <c r="N191" s="242" t="s">
        <v>41</v>
      </c>
      <c r="O191" s="243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278</v>
      </c>
      <c r="BM191" s="183" t="s">
        <v>1491</v>
      </c>
    </row>
    <row r="192" spans="1:65" s="2" customFormat="1" ht="6.95" customHeight="1" x14ac:dyDescent="0.1">
      <c r="A192" s="35"/>
      <c r="B192" s="50"/>
      <c r="C192" s="51"/>
      <c r="D192" s="51"/>
      <c r="E192" s="51"/>
      <c r="F192" s="51"/>
      <c r="G192" s="51"/>
      <c r="H192" s="51"/>
      <c r="I192" s="51"/>
      <c r="J192" s="51"/>
      <c r="K192" s="51"/>
      <c r="L192" s="36"/>
      <c r="M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</row>
  </sheetData>
  <autoFilter ref="C127:K191" xr:uid="{00000000-0009-0000-0000-000025000000}"/>
  <mergeCells count="10">
    <mergeCell ref="E118:H118"/>
    <mergeCell ref="E120:H120"/>
    <mergeCell ref="L2:V2"/>
    <mergeCell ref="E87:H87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2:BM190"/>
  <sheetViews>
    <sheetView showGridLines="0" topLeftCell="A97" workbookViewId="0">
      <selection activeCell="J106" sqref="J106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180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 x14ac:dyDescent="0.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1">
      <c r="A9" s="35"/>
      <c r="B9" s="36"/>
      <c r="C9" s="35"/>
      <c r="D9" s="35"/>
      <c r="E9" s="321" t="s">
        <v>6320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 x14ac:dyDescent="0.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 x14ac:dyDescent="0.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J105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 x14ac:dyDescent="0.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 x14ac:dyDescent="0.1">
      <c r="A35" s="35"/>
      <c r="B35" s="36"/>
      <c r="C35" s="35"/>
      <c r="D35" s="118" t="s">
        <v>39</v>
      </c>
      <c r="E35" s="28" t="s">
        <v>40</v>
      </c>
      <c r="F35" s="119">
        <f>ROUND((SUM(BE105:BE107) + SUM(BE127:BE189)),  2)</f>
        <v>0</v>
      </c>
      <c r="G35" s="35"/>
      <c r="H35" s="35"/>
      <c r="I35" s="120">
        <v>0.2</v>
      </c>
      <c r="J35" s="119">
        <f>ROUND(((SUM(BE105:BE107) + SUM(BE127:BE189))*I35),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28" t="s">
        <v>41</v>
      </c>
      <c r="F36" s="119">
        <f>ROUND((SUM(BF105:BF107) + SUM(BF127:BF189)),  2)</f>
        <v>0</v>
      </c>
      <c r="G36" s="35"/>
      <c r="H36" s="35"/>
      <c r="I36" s="120">
        <v>0.2</v>
      </c>
      <c r="J36" s="119">
        <f>ROUND(((SUM(BF105:BF107) + SUM(BF127:BF189))*I36),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1">
      <c r="A37" s="35"/>
      <c r="B37" s="36"/>
      <c r="C37" s="35"/>
      <c r="D37" s="35"/>
      <c r="E37" s="28" t="s">
        <v>42</v>
      </c>
      <c r="F37" s="119">
        <f>ROUND((SUM(BG105:BG107) + SUM(BG127:BG189)),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 x14ac:dyDescent="0.1">
      <c r="A38" s="35"/>
      <c r="B38" s="36"/>
      <c r="C38" s="35"/>
      <c r="D38" s="35"/>
      <c r="E38" s="28" t="s">
        <v>43</v>
      </c>
      <c r="F38" s="119">
        <f>ROUND((SUM(BH105:BH107) + SUM(BH127:BH189)),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44</v>
      </c>
      <c r="F39" s="119">
        <f>ROUND((SUM(BI105:BI107) + SUM(BI127:BI189)),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 x14ac:dyDescent="0.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 x14ac:dyDescent="0.1">
      <c r="B43" s="21"/>
      <c r="L43" s="21"/>
    </row>
    <row r="44" spans="1:31" s="1" customFormat="1" ht="14.45" customHeight="1" x14ac:dyDescent="0.1">
      <c r="B44" s="21"/>
      <c r="L44" s="21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1">
      <c r="A87" s="35"/>
      <c r="B87" s="36"/>
      <c r="C87" s="35"/>
      <c r="D87" s="35"/>
      <c r="E87" s="321" t="str">
        <f>E9</f>
        <v>SO 07 - Dažďová kanalizácia - Retenčná nádrž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 x14ac:dyDescent="0.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 x14ac:dyDescent="0.15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 x14ac:dyDescent="0.15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 x14ac:dyDescent="0.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J127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 x14ac:dyDescent="0.1">
      <c r="B97" s="131"/>
      <c r="D97" s="132" t="s">
        <v>6069</v>
      </c>
      <c r="E97" s="133"/>
      <c r="F97" s="133"/>
      <c r="G97" s="133"/>
      <c r="H97" s="133"/>
      <c r="I97" s="133"/>
      <c r="J97" s="134">
        <f>J128</f>
        <v>0</v>
      </c>
      <c r="L97" s="131"/>
    </row>
    <row r="98" spans="1:65" s="10" customFormat="1" ht="19.899999999999999" customHeight="1" x14ac:dyDescent="0.1">
      <c r="B98" s="135"/>
      <c r="D98" s="136" t="s">
        <v>6070</v>
      </c>
      <c r="E98" s="137"/>
      <c r="F98" s="137"/>
      <c r="G98" s="137"/>
      <c r="H98" s="137"/>
      <c r="I98" s="137"/>
      <c r="J98" s="138">
        <f>J129</f>
        <v>0</v>
      </c>
      <c r="L98" s="135"/>
    </row>
    <row r="99" spans="1:65" s="10" customFormat="1" ht="19.899999999999999" customHeight="1" x14ac:dyDescent="0.1">
      <c r="B99" s="135"/>
      <c r="D99" s="136" t="s">
        <v>6072</v>
      </c>
      <c r="E99" s="137"/>
      <c r="F99" s="137"/>
      <c r="G99" s="137"/>
      <c r="H99" s="137"/>
      <c r="I99" s="137"/>
      <c r="J99" s="138">
        <f>J145</f>
        <v>0</v>
      </c>
      <c r="L99" s="135"/>
    </row>
    <row r="100" spans="1:65" s="10" customFormat="1" ht="19.899999999999999" customHeight="1" x14ac:dyDescent="0.1">
      <c r="B100" s="135"/>
      <c r="D100" s="136" t="s">
        <v>6074</v>
      </c>
      <c r="E100" s="137"/>
      <c r="F100" s="137"/>
      <c r="G100" s="137"/>
      <c r="H100" s="137"/>
      <c r="I100" s="137"/>
      <c r="J100" s="138">
        <f>J149</f>
        <v>0</v>
      </c>
      <c r="L100" s="135"/>
    </row>
    <row r="101" spans="1:65" s="10" customFormat="1" ht="19.899999999999999" customHeight="1" x14ac:dyDescent="0.1">
      <c r="B101" s="135"/>
      <c r="D101" s="136" t="s">
        <v>6075</v>
      </c>
      <c r="E101" s="137"/>
      <c r="F101" s="137"/>
      <c r="G101" s="137"/>
      <c r="H101" s="137"/>
      <c r="I101" s="137"/>
      <c r="J101" s="138">
        <f>J180</f>
        <v>0</v>
      </c>
      <c r="L101" s="135"/>
    </row>
    <row r="102" spans="1:65" s="10" customFormat="1" ht="19.899999999999999" customHeight="1" x14ac:dyDescent="0.1">
      <c r="B102" s="135"/>
      <c r="D102" s="136" t="s">
        <v>6076</v>
      </c>
      <c r="E102" s="137"/>
      <c r="F102" s="137"/>
      <c r="G102" s="137"/>
      <c r="H102" s="137"/>
      <c r="I102" s="137"/>
      <c r="J102" s="138">
        <f>J187</f>
        <v>0</v>
      </c>
      <c r="L102" s="135"/>
    </row>
    <row r="103" spans="1:65" s="2" customFormat="1" ht="21.75" customHeight="1" x14ac:dyDescent="0.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6.95" customHeight="1" x14ac:dyDescent="0.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 x14ac:dyDescent="0.1">
      <c r="A105" s="35"/>
      <c r="B105" s="36"/>
      <c r="C105" s="130" t="s">
        <v>254</v>
      </c>
      <c r="D105" s="35"/>
      <c r="E105" s="35"/>
      <c r="F105" s="35"/>
      <c r="G105" s="35"/>
      <c r="H105" s="35"/>
      <c r="I105" s="35"/>
      <c r="J105" s="139">
        <f>ROUND(J106,2)</f>
        <v>0</v>
      </c>
      <c r="K105" s="35"/>
      <c r="L105" s="45"/>
      <c r="N105" s="140" t="s">
        <v>39</v>
      </c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18" customHeight="1" x14ac:dyDescent="0.1">
      <c r="A106" s="35"/>
      <c r="B106" s="141"/>
      <c r="C106" s="142"/>
      <c r="D106" s="338" t="s">
        <v>255</v>
      </c>
      <c r="E106" s="342"/>
      <c r="F106" s="342"/>
      <c r="G106" s="142"/>
      <c r="H106" s="142"/>
      <c r="I106" s="142"/>
      <c r="J106" s="102">
        <v>0</v>
      </c>
      <c r="K106" s="142"/>
      <c r="L106" s="143"/>
      <c r="M106" s="144"/>
      <c r="N106" s="145" t="s">
        <v>41</v>
      </c>
      <c r="O106" s="144"/>
      <c r="P106" s="144"/>
      <c r="Q106" s="144"/>
      <c r="R106" s="144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  <c r="AQ106" s="144"/>
      <c r="AR106" s="144"/>
      <c r="AS106" s="144"/>
      <c r="AT106" s="144"/>
      <c r="AU106" s="144"/>
      <c r="AV106" s="144"/>
      <c r="AW106" s="144"/>
      <c r="AX106" s="144"/>
      <c r="AY106" s="146" t="s">
        <v>256</v>
      </c>
      <c r="AZ106" s="144"/>
      <c r="BA106" s="144"/>
      <c r="BB106" s="144"/>
      <c r="BC106" s="144"/>
      <c r="BD106" s="144"/>
      <c r="BE106" s="147">
        <f t="shared" ref="BE106" si="0">IF(N106="základná",J106,0)</f>
        <v>0</v>
      </c>
      <c r="BF106" s="147">
        <f t="shared" ref="BF106" si="1">IF(N106="znížená",J106,0)</f>
        <v>0</v>
      </c>
      <c r="BG106" s="147">
        <f t="shared" ref="BG106" si="2">IF(N106="zákl. prenesená",J106,0)</f>
        <v>0</v>
      </c>
      <c r="BH106" s="147">
        <f t="shared" ref="BH106" si="3">IF(N106="zníž. prenesená",J106,0)</f>
        <v>0</v>
      </c>
      <c r="BI106" s="147">
        <f t="shared" ref="BI106" si="4">IF(N106="nulová",J106,0)</f>
        <v>0</v>
      </c>
      <c r="BJ106" s="146" t="s">
        <v>88</v>
      </c>
      <c r="BK106" s="144"/>
      <c r="BL106" s="144"/>
      <c r="BM106" s="144"/>
    </row>
    <row r="107" spans="1:65" s="2" customFormat="1" x14ac:dyDescent="0.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29.25" customHeight="1" x14ac:dyDescent="0.1">
      <c r="A108" s="35"/>
      <c r="B108" s="36"/>
      <c r="C108" s="109" t="s">
        <v>213</v>
      </c>
      <c r="D108" s="110"/>
      <c r="E108" s="110"/>
      <c r="F108" s="110"/>
      <c r="G108" s="110"/>
      <c r="H108" s="110"/>
      <c r="I108" s="110"/>
      <c r="J108" s="111">
        <f>ROUND(J96+J105,2)</f>
        <v>0</v>
      </c>
      <c r="K108" s="110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 x14ac:dyDescent="0.1">
      <c r="A109" s="35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63" s="2" customFormat="1" ht="6.95" customHeight="1" x14ac:dyDescent="0.1">
      <c r="A113" s="35"/>
      <c r="B113" s="52"/>
      <c r="C113" s="53"/>
      <c r="D113" s="53"/>
      <c r="E113" s="53"/>
      <c r="F113" s="53"/>
      <c r="G113" s="53"/>
      <c r="H113" s="53"/>
      <c r="I113" s="53"/>
      <c r="J113" s="53"/>
      <c r="K113" s="53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24.95" customHeight="1" x14ac:dyDescent="0.1">
      <c r="A114" s="35"/>
      <c r="B114" s="36"/>
      <c r="C114" s="22" t="s">
        <v>257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6.95" customHeight="1" x14ac:dyDescent="0.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2" customHeight="1" x14ac:dyDescent="0.1">
      <c r="A116" s="35"/>
      <c r="B116" s="36"/>
      <c r="C116" s="28" t="s">
        <v>14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6.5" customHeight="1" x14ac:dyDescent="0.1">
      <c r="A117" s="35"/>
      <c r="B117" s="36"/>
      <c r="C117" s="35"/>
      <c r="D117" s="35"/>
      <c r="E117" s="340" t="str">
        <f>E7</f>
        <v>Kreatívne cenrum Nitra - Martinský vrch</v>
      </c>
      <c r="F117" s="341"/>
      <c r="G117" s="341"/>
      <c r="H117" s="341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 x14ac:dyDescent="0.1">
      <c r="A118" s="35"/>
      <c r="B118" s="36"/>
      <c r="C118" s="28" t="s">
        <v>228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 x14ac:dyDescent="0.1">
      <c r="A119" s="35"/>
      <c r="B119" s="36"/>
      <c r="C119" s="35"/>
      <c r="D119" s="35"/>
      <c r="E119" s="321" t="str">
        <f>E9</f>
        <v>SO 07 - Dažďová kanalizácia - Retenčná nádrž</v>
      </c>
      <c r="F119" s="339"/>
      <c r="G119" s="339"/>
      <c r="H119" s="339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 x14ac:dyDescent="0.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 x14ac:dyDescent="0.1">
      <c r="A121" s="35"/>
      <c r="B121" s="36"/>
      <c r="C121" s="28" t="s">
        <v>18</v>
      </c>
      <c r="D121" s="35"/>
      <c r="E121" s="35"/>
      <c r="F121" s="26" t="str">
        <f>F12</f>
        <v>Nitra</v>
      </c>
      <c r="G121" s="35"/>
      <c r="H121" s="35"/>
      <c r="I121" s="28" t="s">
        <v>20</v>
      </c>
      <c r="J121" s="58" t="str">
        <f>IF(J12="","",J12)</f>
        <v>26. 8. 2020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 x14ac:dyDescent="0.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 x14ac:dyDescent="0.15">
      <c r="A123" s="35"/>
      <c r="B123" s="36"/>
      <c r="C123" s="28" t="s">
        <v>22</v>
      </c>
      <c r="D123" s="35"/>
      <c r="E123" s="35"/>
      <c r="F123" s="26" t="str">
        <f>E15</f>
        <v>Mesto Nitra, Štefánikova tr. 60, 949 01 Nitra</v>
      </c>
      <c r="G123" s="35"/>
      <c r="H123" s="35"/>
      <c r="I123" s="28" t="s">
        <v>28</v>
      </c>
      <c r="J123" s="31" t="str">
        <f>E21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 x14ac:dyDescent="0.15">
      <c r="A124" s="35"/>
      <c r="B124" s="36"/>
      <c r="C124" s="28" t="s">
        <v>26</v>
      </c>
      <c r="D124" s="35"/>
      <c r="E124" s="35"/>
      <c r="F124" s="26" t="str">
        <f>IF(E18="","",E18)</f>
        <v>Vyplň údaj</v>
      </c>
      <c r="G124" s="35"/>
      <c r="H124" s="35"/>
      <c r="I124" s="28" t="s">
        <v>30</v>
      </c>
      <c r="J124" s="31" t="str">
        <f>E24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 x14ac:dyDescent="0.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 x14ac:dyDescent="0.15">
      <c r="A126" s="148"/>
      <c r="B126" s="149"/>
      <c r="C126" s="150" t="s">
        <v>258</v>
      </c>
      <c r="D126" s="151" t="s">
        <v>60</v>
      </c>
      <c r="E126" s="151" t="s">
        <v>56</v>
      </c>
      <c r="F126" s="151" t="s">
        <v>57</v>
      </c>
      <c r="G126" s="151" t="s">
        <v>259</v>
      </c>
      <c r="H126" s="151" t="s">
        <v>260</v>
      </c>
      <c r="I126" s="151" t="s">
        <v>261</v>
      </c>
      <c r="J126" s="152" t="s">
        <v>241</v>
      </c>
      <c r="K126" s="153" t="s">
        <v>262</v>
      </c>
      <c r="L126" s="154"/>
      <c r="M126" s="65" t="s">
        <v>1</v>
      </c>
      <c r="N126" s="66" t="s">
        <v>39</v>
      </c>
      <c r="O126" s="66" t="s">
        <v>263</v>
      </c>
      <c r="P126" s="66" t="s">
        <v>264</v>
      </c>
      <c r="Q126" s="66" t="s">
        <v>265</v>
      </c>
      <c r="R126" s="66" t="s">
        <v>266</v>
      </c>
      <c r="S126" s="66" t="s">
        <v>267</v>
      </c>
      <c r="T126" s="67" t="s">
        <v>268</v>
      </c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</row>
    <row r="127" spans="1:63" s="2" customFormat="1" ht="22.9" customHeight="1" x14ac:dyDescent="0.15">
      <c r="A127" s="35"/>
      <c r="B127" s="36"/>
      <c r="C127" s="72" t="s">
        <v>238</v>
      </c>
      <c r="D127" s="35"/>
      <c r="E127" s="35"/>
      <c r="F127" s="35"/>
      <c r="G127" s="35"/>
      <c r="H127" s="35"/>
      <c r="I127" s="35"/>
      <c r="J127" s="155">
        <f>BK127</f>
        <v>0</v>
      </c>
      <c r="K127" s="35"/>
      <c r="L127" s="36"/>
      <c r="M127" s="68"/>
      <c r="N127" s="59"/>
      <c r="O127" s="69"/>
      <c r="P127" s="156">
        <f>P128</f>
        <v>0</v>
      </c>
      <c r="Q127" s="69"/>
      <c r="R127" s="156">
        <f>R128</f>
        <v>0</v>
      </c>
      <c r="S127" s="69"/>
      <c r="T127" s="157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74</v>
      </c>
      <c r="AU127" s="18" t="s">
        <v>243</v>
      </c>
      <c r="BK127" s="158">
        <f>BK128</f>
        <v>0</v>
      </c>
    </row>
    <row r="128" spans="1:63" s="12" customFormat="1" ht="25.9" customHeight="1" x14ac:dyDescent="0.15">
      <c r="B128" s="159"/>
      <c r="D128" s="160" t="s">
        <v>74</v>
      </c>
      <c r="E128" s="161" t="s">
        <v>269</v>
      </c>
      <c r="F128" s="161" t="s">
        <v>6081</v>
      </c>
      <c r="I128" s="162"/>
      <c r="J128" s="163">
        <f>BK128</f>
        <v>0</v>
      </c>
      <c r="L128" s="159"/>
      <c r="M128" s="164"/>
      <c r="N128" s="165"/>
      <c r="O128" s="165"/>
      <c r="P128" s="166">
        <f>P129+P145+P149+P180+P187</f>
        <v>0</v>
      </c>
      <c r="Q128" s="165"/>
      <c r="R128" s="166">
        <f>R129+R145+R149+R180+R187</f>
        <v>0</v>
      </c>
      <c r="S128" s="165"/>
      <c r="T128" s="167">
        <f>T129+T145+T149+T180+T187</f>
        <v>0</v>
      </c>
      <c r="AR128" s="160" t="s">
        <v>82</v>
      </c>
      <c r="AT128" s="168" t="s">
        <v>74</v>
      </c>
      <c r="AU128" s="168" t="s">
        <v>75</v>
      </c>
      <c r="AY128" s="160" t="s">
        <v>271</v>
      </c>
      <c r="BK128" s="169">
        <f>BK129+BK145+BK149+BK180+BK187</f>
        <v>0</v>
      </c>
    </row>
    <row r="129" spans="1:65" s="12" customFormat="1" ht="22.9" customHeight="1" x14ac:dyDescent="0.15">
      <c r="B129" s="159"/>
      <c r="D129" s="160" t="s">
        <v>74</v>
      </c>
      <c r="E129" s="170" t="s">
        <v>82</v>
      </c>
      <c r="F129" s="170" t="s">
        <v>6082</v>
      </c>
      <c r="I129" s="162"/>
      <c r="J129" s="171">
        <f>BK129</f>
        <v>0</v>
      </c>
      <c r="L129" s="159"/>
      <c r="M129" s="164"/>
      <c r="N129" s="165"/>
      <c r="O129" s="165"/>
      <c r="P129" s="166">
        <f>SUM(P130:P144)</f>
        <v>0</v>
      </c>
      <c r="Q129" s="165"/>
      <c r="R129" s="166">
        <f>SUM(R130:R144)</f>
        <v>0</v>
      </c>
      <c r="S129" s="165"/>
      <c r="T129" s="167">
        <f>SUM(T130:T144)</f>
        <v>0</v>
      </c>
      <c r="AR129" s="160" t="s">
        <v>82</v>
      </c>
      <c r="AT129" s="168" t="s">
        <v>74</v>
      </c>
      <c r="AU129" s="168" t="s">
        <v>82</v>
      </c>
      <c r="AY129" s="160" t="s">
        <v>271</v>
      </c>
      <c r="BK129" s="169">
        <f>SUM(BK130:BK144)</f>
        <v>0</v>
      </c>
    </row>
    <row r="130" spans="1:65" s="2" customFormat="1" ht="33" customHeight="1" x14ac:dyDescent="0.15">
      <c r="A130" s="35"/>
      <c r="B130" s="141"/>
      <c r="C130" s="172" t="s">
        <v>82</v>
      </c>
      <c r="D130" s="172" t="s">
        <v>274</v>
      </c>
      <c r="E130" s="173" t="s">
        <v>6236</v>
      </c>
      <c r="F130" s="174" t="s">
        <v>6237</v>
      </c>
      <c r="G130" s="175" t="s">
        <v>277</v>
      </c>
      <c r="H130" s="176">
        <v>102.4</v>
      </c>
      <c r="I130" s="177"/>
      <c r="J130" s="176">
        <f t="shared" ref="J130:J144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44" si="6">O130*H130</f>
        <v>0</v>
      </c>
      <c r="Q130" s="181">
        <v>0</v>
      </c>
      <c r="R130" s="181">
        <f t="shared" ref="R130:R144" si="7">Q130*H130</f>
        <v>0</v>
      </c>
      <c r="S130" s="181">
        <v>0</v>
      </c>
      <c r="T130" s="182">
        <f t="shared" ref="T130:T144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88</v>
      </c>
      <c r="AY130" s="18" t="s">
        <v>271</v>
      </c>
      <c r="BE130" s="105">
        <f t="shared" ref="BE130:BE144" si="9">IF(N130="základná",J130,0)</f>
        <v>0</v>
      </c>
      <c r="BF130" s="105">
        <f t="shared" ref="BF130:BF144" si="10">IF(N130="znížená",J130,0)</f>
        <v>0</v>
      </c>
      <c r="BG130" s="105">
        <f t="shared" ref="BG130:BG144" si="11">IF(N130="zákl. prenesená",J130,0)</f>
        <v>0</v>
      </c>
      <c r="BH130" s="105">
        <f t="shared" ref="BH130:BH144" si="12">IF(N130="zníž. prenesená",J130,0)</f>
        <v>0</v>
      </c>
      <c r="BI130" s="105">
        <f t="shared" ref="BI130:BI144" si="13">IF(N130="nulová",J130,0)</f>
        <v>0</v>
      </c>
      <c r="BJ130" s="18" t="s">
        <v>88</v>
      </c>
      <c r="BK130" s="105">
        <f t="shared" ref="BK130:BK144" si="14">ROUND(I130*H130,2)</f>
        <v>0</v>
      </c>
      <c r="BL130" s="18" t="s">
        <v>278</v>
      </c>
      <c r="BM130" s="183" t="s">
        <v>88</v>
      </c>
    </row>
    <row r="131" spans="1:65" s="2" customFormat="1" ht="21.75" customHeight="1" x14ac:dyDescent="0.15">
      <c r="A131" s="35"/>
      <c r="B131" s="141"/>
      <c r="C131" s="172" t="s">
        <v>88</v>
      </c>
      <c r="D131" s="172" t="s">
        <v>274</v>
      </c>
      <c r="E131" s="173" t="s">
        <v>5718</v>
      </c>
      <c r="F131" s="174" t="s">
        <v>6238</v>
      </c>
      <c r="G131" s="175" t="s">
        <v>277</v>
      </c>
      <c r="H131" s="176">
        <v>102.4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88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21.75" customHeight="1" x14ac:dyDescent="0.15">
      <c r="A132" s="35"/>
      <c r="B132" s="141"/>
      <c r="C132" s="172" t="s">
        <v>286</v>
      </c>
      <c r="D132" s="172" t="s">
        <v>274</v>
      </c>
      <c r="E132" s="173" t="s">
        <v>5735</v>
      </c>
      <c r="F132" s="174" t="s">
        <v>5736</v>
      </c>
      <c r="G132" s="175" t="s">
        <v>289</v>
      </c>
      <c r="H132" s="176">
        <v>285.2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88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33" customHeight="1" x14ac:dyDescent="0.15">
      <c r="A133" s="35"/>
      <c r="B133" s="141"/>
      <c r="C133" s="172" t="s">
        <v>278</v>
      </c>
      <c r="D133" s="172" t="s">
        <v>274</v>
      </c>
      <c r="E133" s="173" t="s">
        <v>902</v>
      </c>
      <c r="F133" s="174" t="s">
        <v>903</v>
      </c>
      <c r="G133" s="175" t="s">
        <v>289</v>
      </c>
      <c r="H133" s="176">
        <v>80.87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88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21.75" customHeight="1" x14ac:dyDescent="0.15">
      <c r="A134" s="35"/>
      <c r="B134" s="141"/>
      <c r="C134" s="172" t="s">
        <v>299</v>
      </c>
      <c r="D134" s="172" t="s">
        <v>274</v>
      </c>
      <c r="E134" s="173" t="s">
        <v>6241</v>
      </c>
      <c r="F134" s="174" t="s">
        <v>6242</v>
      </c>
      <c r="G134" s="175" t="s">
        <v>277</v>
      </c>
      <c r="H134" s="176">
        <v>102.14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88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21.75" customHeight="1" x14ac:dyDescent="0.15">
      <c r="A135" s="35"/>
      <c r="B135" s="141"/>
      <c r="C135" s="172" t="s">
        <v>304</v>
      </c>
      <c r="D135" s="172" t="s">
        <v>274</v>
      </c>
      <c r="E135" s="173" t="s">
        <v>6243</v>
      </c>
      <c r="F135" s="174" t="s">
        <v>6244</v>
      </c>
      <c r="G135" s="175" t="s">
        <v>277</v>
      </c>
      <c r="H135" s="176">
        <v>102.14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88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33" customHeight="1" x14ac:dyDescent="0.15">
      <c r="A136" s="35"/>
      <c r="B136" s="141"/>
      <c r="C136" s="172" t="s">
        <v>310</v>
      </c>
      <c r="D136" s="216" t="s">
        <v>274</v>
      </c>
      <c r="E136" s="173" t="s">
        <v>910</v>
      </c>
      <c r="F136" s="174" t="s">
        <v>6245</v>
      </c>
      <c r="G136" s="175" t="s">
        <v>289</v>
      </c>
      <c r="H136" s="176">
        <v>285.2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88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 x14ac:dyDescent="0.15">
      <c r="A137" s="35"/>
      <c r="B137" s="141"/>
      <c r="C137" s="172" t="s">
        <v>316</v>
      </c>
      <c r="D137" s="216" t="s">
        <v>274</v>
      </c>
      <c r="E137" s="173" t="s">
        <v>921</v>
      </c>
      <c r="F137" s="174" t="s">
        <v>6093</v>
      </c>
      <c r="G137" s="175" t="s">
        <v>289</v>
      </c>
      <c r="H137" s="176">
        <v>98.79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21.75" customHeight="1" x14ac:dyDescent="0.15">
      <c r="A138" s="35"/>
      <c r="B138" s="141"/>
      <c r="C138" s="172" t="s">
        <v>272</v>
      </c>
      <c r="D138" s="216" t="s">
        <v>274</v>
      </c>
      <c r="E138" s="173" t="s">
        <v>924</v>
      </c>
      <c r="F138" s="174" t="s">
        <v>925</v>
      </c>
      <c r="G138" s="175" t="s">
        <v>412</v>
      </c>
      <c r="H138" s="176">
        <v>177.82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21.75" customHeight="1" x14ac:dyDescent="0.15">
      <c r="A139" s="35"/>
      <c r="B139" s="141"/>
      <c r="C139" s="172" t="s">
        <v>115</v>
      </c>
      <c r="D139" s="216" t="s">
        <v>274</v>
      </c>
      <c r="E139" s="173" t="s">
        <v>6094</v>
      </c>
      <c r="F139" s="174" t="s">
        <v>585</v>
      </c>
      <c r="G139" s="175" t="s">
        <v>289</v>
      </c>
      <c r="H139" s="176">
        <v>186.41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33" customHeight="1" x14ac:dyDescent="0.15">
      <c r="A140" s="35"/>
      <c r="B140" s="141"/>
      <c r="C140" s="172" t="s">
        <v>118</v>
      </c>
      <c r="D140" s="172" t="s">
        <v>274</v>
      </c>
      <c r="E140" s="173" t="s">
        <v>6246</v>
      </c>
      <c r="F140" s="174" t="s">
        <v>6247</v>
      </c>
      <c r="G140" s="175" t="s">
        <v>289</v>
      </c>
      <c r="H140" s="176">
        <v>65.2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2" customFormat="1" ht="16.5" customHeight="1" x14ac:dyDescent="0.15">
      <c r="A141" s="35"/>
      <c r="B141" s="141"/>
      <c r="C141" s="224" t="s">
        <v>121</v>
      </c>
      <c r="D141" s="240" t="s">
        <v>1138</v>
      </c>
      <c r="E141" s="226" t="s">
        <v>6096</v>
      </c>
      <c r="F141" s="227" t="s">
        <v>6097</v>
      </c>
      <c r="G141" s="228" t="s">
        <v>412</v>
      </c>
      <c r="H141" s="229">
        <v>110.84</v>
      </c>
      <c r="I141" s="230"/>
      <c r="J141" s="229">
        <f t="shared" si="5"/>
        <v>0</v>
      </c>
      <c r="K141" s="231"/>
      <c r="L141" s="232"/>
      <c r="M141" s="233" t="s">
        <v>1</v>
      </c>
      <c r="N141" s="234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316</v>
      </c>
      <c r="AT141" s="183" t="s">
        <v>1138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424</v>
      </c>
    </row>
    <row r="142" spans="1:65" s="2" customFormat="1" ht="21.75" customHeight="1" x14ac:dyDescent="0.15">
      <c r="A142" s="35"/>
      <c r="B142" s="141"/>
      <c r="C142" s="172" t="s">
        <v>124</v>
      </c>
      <c r="D142" s="216" t="s">
        <v>274</v>
      </c>
      <c r="E142" s="173" t="s">
        <v>6098</v>
      </c>
      <c r="F142" s="174" t="s">
        <v>6099</v>
      </c>
      <c r="G142" s="175" t="s">
        <v>289</v>
      </c>
      <c r="H142" s="176">
        <v>32.42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433</v>
      </c>
    </row>
    <row r="143" spans="1:65" s="2" customFormat="1" ht="16.5" customHeight="1" x14ac:dyDescent="0.15">
      <c r="A143" s="35"/>
      <c r="B143" s="141"/>
      <c r="C143" s="224" t="s">
        <v>127</v>
      </c>
      <c r="D143" s="240" t="s">
        <v>1138</v>
      </c>
      <c r="E143" s="226" t="s">
        <v>6100</v>
      </c>
      <c r="F143" s="227" t="s">
        <v>6101</v>
      </c>
      <c r="G143" s="228" t="s">
        <v>412</v>
      </c>
      <c r="H143" s="229">
        <v>55.11</v>
      </c>
      <c r="I143" s="230"/>
      <c r="J143" s="229">
        <f t="shared" si="5"/>
        <v>0</v>
      </c>
      <c r="K143" s="231"/>
      <c r="L143" s="232"/>
      <c r="M143" s="233" t="s">
        <v>1</v>
      </c>
      <c r="N143" s="234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316</v>
      </c>
      <c r="AT143" s="183" t="s">
        <v>1138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441</v>
      </c>
    </row>
    <row r="144" spans="1:65" s="2" customFormat="1" ht="33" customHeight="1" x14ac:dyDescent="0.15">
      <c r="A144" s="35"/>
      <c r="B144" s="141"/>
      <c r="C144" s="224" t="s">
        <v>154</v>
      </c>
      <c r="D144" s="224" t="s">
        <v>1138</v>
      </c>
      <c r="E144" s="226" t="s">
        <v>6248</v>
      </c>
      <c r="F144" s="227" t="s">
        <v>6249</v>
      </c>
      <c r="G144" s="228" t="s">
        <v>289</v>
      </c>
      <c r="H144" s="229">
        <v>1</v>
      </c>
      <c r="I144" s="230"/>
      <c r="J144" s="229">
        <f t="shared" si="5"/>
        <v>0</v>
      </c>
      <c r="K144" s="231"/>
      <c r="L144" s="232"/>
      <c r="M144" s="233" t="s">
        <v>1</v>
      </c>
      <c r="N144" s="234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316</v>
      </c>
      <c r="AT144" s="183" t="s">
        <v>1138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465</v>
      </c>
    </row>
    <row r="145" spans="1:65" s="12" customFormat="1" ht="22.9" customHeight="1" x14ac:dyDescent="0.15">
      <c r="B145" s="159"/>
      <c r="D145" s="160" t="s">
        <v>74</v>
      </c>
      <c r="E145" s="170" t="s">
        <v>278</v>
      </c>
      <c r="F145" s="170" t="s">
        <v>6111</v>
      </c>
      <c r="I145" s="162"/>
      <c r="J145" s="171">
        <f>BK145</f>
        <v>0</v>
      </c>
      <c r="L145" s="159"/>
      <c r="M145" s="164"/>
      <c r="N145" s="165"/>
      <c r="O145" s="165"/>
      <c r="P145" s="166">
        <f>SUM(P146:P148)</f>
        <v>0</v>
      </c>
      <c r="Q145" s="165"/>
      <c r="R145" s="166">
        <f>SUM(R146:R148)</f>
        <v>0</v>
      </c>
      <c r="S145" s="165"/>
      <c r="T145" s="167">
        <f>SUM(T146:T148)</f>
        <v>0</v>
      </c>
      <c r="AR145" s="160" t="s">
        <v>82</v>
      </c>
      <c r="AT145" s="168" t="s">
        <v>74</v>
      </c>
      <c r="AU145" s="168" t="s">
        <v>82</v>
      </c>
      <c r="AY145" s="160" t="s">
        <v>271</v>
      </c>
      <c r="BK145" s="169">
        <f>SUM(BK146:BK148)</f>
        <v>0</v>
      </c>
    </row>
    <row r="146" spans="1:65" s="2" customFormat="1" ht="33" customHeight="1" x14ac:dyDescent="0.15">
      <c r="A146" s="35"/>
      <c r="B146" s="141"/>
      <c r="C146" s="172" t="s">
        <v>367</v>
      </c>
      <c r="D146" s="172" t="s">
        <v>274</v>
      </c>
      <c r="E146" s="173" t="s">
        <v>6114</v>
      </c>
      <c r="F146" s="174" t="s">
        <v>6115</v>
      </c>
      <c r="G146" s="175" t="s">
        <v>289</v>
      </c>
      <c r="H146" s="176">
        <v>4.43</v>
      </c>
      <c r="I146" s="177"/>
      <c r="J146" s="176">
        <f>ROUND(I146*H146,2)</f>
        <v>0</v>
      </c>
      <c r="K146" s="178"/>
      <c r="L146" s="36"/>
      <c r="M146" s="179" t="s">
        <v>1</v>
      </c>
      <c r="N146" s="180" t="s">
        <v>41</v>
      </c>
      <c r="O146" s="61"/>
      <c r="P146" s="181">
        <f>O146*H146</f>
        <v>0</v>
      </c>
      <c r="Q146" s="181">
        <v>0</v>
      </c>
      <c r="R146" s="181">
        <f>Q146*H146</f>
        <v>0</v>
      </c>
      <c r="S146" s="181">
        <v>0</v>
      </c>
      <c r="T146" s="18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88</v>
      </c>
      <c r="AY146" s="18" t="s">
        <v>271</v>
      </c>
      <c r="BE146" s="105">
        <f>IF(N146="základná",J146,0)</f>
        <v>0</v>
      </c>
      <c r="BF146" s="105">
        <f>IF(N146="znížená",J146,0)</f>
        <v>0</v>
      </c>
      <c r="BG146" s="105">
        <f>IF(N146="zákl. prenesená",J146,0)</f>
        <v>0</v>
      </c>
      <c r="BH146" s="105">
        <f>IF(N146="zníž. prenesená",J146,0)</f>
        <v>0</v>
      </c>
      <c r="BI146" s="105">
        <f>IF(N146="nulová",J146,0)</f>
        <v>0</v>
      </c>
      <c r="BJ146" s="18" t="s">
        <v>88</v>
      </c>
      <c r="BK146" s="105">
        <f>ROUND(I146*H146,2)</f>
        <v>0</v>
      </c>
      <c r="BL146" s="18" t="s">
        <v>278</v>
      </c>
      <c r="BM146" s="183" t="s">
        <v>478</v>
      </c>
    </row>
    <row r="147" spans="1:65" s="2" customFormat="1" ht="21.75" customHeight="1" x14ac:dyDescent="0.15">
      <c r="A147" s="35"/>
      <c r="B147" s="141"/>
      <c r="C147" s="172" t="s">
        <v>374</v>
      </c>
      <c r="D147" s="172" t="s">
        <v>274</v>
      </c>
      <c r="E147" s="173" t="s">
        <v>6250</v>
      </c>
      <c r="F147" s="174" t="s">
        <v>6251</v>
      </c>
      <c r="G147" s="175" t="s">
        <v>302</v>
      </c>
      <c r="H147" s="176">
        <v>10</v>
      </c>
      <c r="I147" s="177"/>
      <c r="J147" s="176">
        <f>ROUND(I147*H147,2)</f>
        <v>0</v>
      </c>
      <c r="K147" s="178"/>
      <c r="L147" s="36"/>
      <c r="M147" s="179" t="s">
        <v>1</v>
      </c>
      <c r="N147" s="180" t="s">
        <v>41</v>
      </c>
      <c r="O147" s="61"/>
      <c r="P147" s="181">
        <f>O147*H147</f>
        <v>0</v>
      </c>
      <c r="Q147" s="181">
        <v>0</v>
      </c>
      <c r="R147" s="181">
        <f>Q147*H147</f>
        <v>0</v>
      </c>
      <c r="S147" s="181">
        <v>0</v>
      </c>
      <c r="T147" s="18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88</v>
      </c>
      <c r="AY147" s="18" t="s">
        <v>271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278</v>
      </c>
      <c r="BM147" s="183" t="s">
        <v>488</v>
      </c>
    </row>
    <row r="148" spans="1:65" s="2" customFormat="1" ht="16.5" customHeight="1" x14ac:dyDescent="0.15">
      <c r="A148" s="35"/>
      <c r="B148" s="141"/>
      <c r="C148" s="224" t="s">
        <v>379</v>
      </c>
      <c r="D148" s="224" t="s">
        <v>1138</v>
      </c>
      <c r="E148" s="226" t="s">
        <v>6252</v>
      </c>
      <c r="F148" s="227" t="s">
        <v>6253</v>
      </c>
      <c r="G148" s="228" t="s">
        <v>302</v>
      </c>
      <c r="H148" s="229">
        <v>10</v>
      </c>
      <c r="I148" s="230"/>
      <c r="J148" s="229">
        <f>ROUND(I148*H148,2)</f>
        <v>0</v>
      </c>
      <c r="K148" s="231"/>
      <c r="L148" s="232"/>
      <c r="M148" s="233" t="s">
        <v>1</v>
      </c>
      <c r="N148" s="234" t="s">
        <v>41</v>
      </c>
      <c r="O148" s="61"/>
      <c r="P148" s="181">
        <f>O148*H148</f>
        <v>0</v>
      </c>
      <c r="Q148" s="181">
        <v>0</v>
      </c>
      <c r="R148" s="181">
        <f>Q148*H148</f>
        <v>0</v>
      </c>
      <c r="S148" s="181">
        <v>0</v>
      </c>
      <c r="T148" s="18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316</v>
      </c>
      <c r="AT148" s="183" t="s">
        <v>1138</v>
      </c>
      <c r="AU148" s="183" t="s">
        <v>88</v>
      </c>
      <c r="AY148" s="18" t="s">
        <v>271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88</v>
      </c>
      <c r="BK148" s="105">
        <f>ROUND(I148*H148,2)</f>
        <v>0</v>
      </c>
      <c r="BL148" s="18" t="s">
        <v>278</v>
      </c>
      <c r="BM148" s="183" t="s">
        <v>500</v>
      </c>
    </row>
    <row r="149" spans="1:65" s="12" customFormat="1" ht="22.9" customHeight="1" x14ac:dyDescent="0.15">
      <c r="B149" s="159"/>
      <c r="D149" s="160" t="s">
        <v>74</v>
      </c>
      <c r="E149" s="170" t="s">
        <v>316</v>
      </c>
      <c r="F149" s="170" t="s">
        <v>6131</v>
      </c>
      <c r="I149" s="162"/>
      <c r="J149" s="171">
        <f>BK149</f>
        <v>0</v>
      </c>
      <c r="L149" s="159"/>
      <c r="M149" s="164"/>
      <c r="N149" s="165"/>
      <c r="O149" s="165"/>
      <c r="P149" s="166">
        <f>SUM(P150:P179)</f>
        <v>0</v>
      </c>
      <c r="Q149" s="165"/>
      <c r="R149" s="166">
        <f>SUM(R150:R179)</f>
        <v>0</v>
      </c>
      <c r="S149" s="165"/>
      <c r="T149" s="167">
        <f>SUM(T150:T179)</f>
        <v>0</v>
      </c>
      <c r="AR149" s="160" t="s">
        <v>82</v>
      </c>
      <c r="AT149" s="168" t="s">
        <v>74</v>
      </c>
      <c r="AU149" s="168" t="s">
        <v>82</v>
      </c>
      <c r="AY149" s="160" t="s">
        <v>271</v>
      </c>
      <c r="BK149" s="169">
        <f>SUM(BK150:BK179)</f>
        <v>0</v>
      </c>
    </row>
    <row r="150" spans="1:65" s="2" customFormat="1" ht="33" customHeight="1" x14ac:dyDescent="0.15">
      <c r="A150" s="35"/>
      <c r="B150" s="141"/>
      <c r="C150" s="172" t="s">
        <v>384</v>
      </c>
      <c r="D150" s="172" t="s">
        <v>274</v>
      </c>
      <c r="E150" s="173" t="s">
        <v>6262</v>
      </c>
      <c r="F150" s="174" t="s">
        <v>6263</v>
      </c>
      <c r="G150" s="175" t="s">
        <v>319</v>
      </c>
      <c r="H150" s="176">
        <v>162</v>
      </c>
      <c r="I150" s="177"/>
      <c r="J150" s="176">
        <f t="shared" ref="J150:J179" si="15">ROUND(I150*H150,2)</f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ref="P150:P179" si="16">O150*H150</f>
        <v>0</v>
      </c>
      <c r="Q150" s="181">
        <v>0</v>
      </c>
      <c r="R150" s="181">
        <f t="shared" ref="R150:R179" si="17">Q150*H150</f>
        <v>0</v>
      </c>
      <c r="S150" s="181">
        <v>0</v>
      </c>
      <c r="T150" s="182">
        <f t="shared" ref="T150:T179" si="18"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88</v>
      </c>
      <c r="AY150" s="18" t="s">
        <v>271</v>
      </c>
      <c r="BE150" s="105">
        <f t="shared" ref="BE150:BE179" si="19">IF(N150="základná",J150,0)</f>
        <v>0</v>
      </c>
      <c r="BF150" s="105">
        <f t="shared" ref="BF150:BF179" si="20">IF(N150="znížená",J150,0)</f>
        <v>0</v>
      </c>
      <c r="BG150" s="105">
        <f t="shared" ref="BG150:BG179" si="21">IF(N150="zákl. prenesená",J150,0)</f>
        <v>0</v>
      </c>
      <c r="BH150" s="105">
        <f t="shared" ref="BH150:BH179" si="22">IF(N150="zníž. prenesená",J150,0)</f>
        <v>0</v>
      </c>
      <c r="BI150" s="105">
        <f t="shared" ref="BI150:BI179" si="23">IF(N150="nulová",J150,0)</f>
        <v>0</v>
      </c>
      <c r="BJ150" s="18" t="s">
        <v>88</v>
      </c>
      <c r="BK150" s="105">
        <f t="shared" ref="BK150:BK179" si="24">ROUND(I150*H150,2)</f>
        <v>0</v>
      </c>
      <c r="BL150" s="18" t="s">
        <v>278</v>
      </c>
      <c r="BM150" s="183" t="s">
        <v>514</v>
      </c>
    </row>
    <row r="151" spans="1:65" s="2" customFormat="1" ht="21.75" customHeight="1" x14ac:dyDescent="0.15">
      <c r="A151" s="35"/>
      <c r="B151" s="141"/>
      <c r="C151" s="224" t="s">
        <v>7</v>
      </c>
      <c r="D151" s="240" t="s">
        <v>1138</v>
      </c>
      <c r="E151" s="226" t="s">
        <v>6264</v>
      </c>
      <c r="F151" s="227" t="s">
        <v>6265</v>
      </c>
      <c r="G151" s="228" t="s">
        <v>302</v>
      </c>
      <c r="H151" s="229">
        <v>27</v>
      </c>
      <c r="I151" s="230"/>
      <c r="J151" s="229">
        <f t="shared" si="15"/>
        <v>0</v>
      </c>
      <c r="K151" s="231"/>
      <c r="L151" s="232"/>
      <c r="M151" s="233" t="s">
        <v>1</v>
      </c>
      <c r="N151" s="234" t="s">
        <v>41</v>
      </c>
      <c r="O151" s="61"/>
      <c r="P151" s="181">
        <f t="shared" si="16"/>
        <v>0</v>
      </c>
      <c r="Q151" s="181">
        <v>0</v>
      </c>
      <c r="R151" s="181">
        <f t="shared" si="17"/>
        <v>0</v>
      </c>
      <c r="S151" s="181">
        <v>0</v>
      </c>
      <c r="T151" s="182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316</v>
      </c>
      <c r="AT151" s="183" t="s">
        <v>1138</v>
      </c>
      <c r="AU151" s="183" t="s">
        <v>88</v>
      </c>
      <c r="AY151" s="18" t="s">
        <v>271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278</v>
      </c>
      <c r="BM151" s="183" t="s">
        <v>528</v>
      </c>
    </row>
    <row r="152" spans="1:65" s="2" customFormat="1" ht="33" customHeight="1" x14ac:dyDescent="0.15">
      <c r="A152" s="35"/>
      <c r="B152" s="141"/>
      <c r="C152" s="172" t="s">
        <v>409</v>
      </c>
      <c r="D152" s="172" t="s">
        <v>274</v>
      </c>
      <c r="E152" s="173" t="s">
        <v>6266</v>
      </c>
      <c r="F152" s="174" t="s">
        <v>6267</v>
      </c>
      <c r="G152" s="175" t="s">
        <v>319</v>
      </c>
      <c r="H152" s="176">
        <v>27</v>
      </c>
      <c r="I152" s="177"/>
      <c r="J152" s="176">
        <f t="shared" si="1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16"/>
        <v>0</v>
      </c>
      <c r="Q152" s="181">
        <v>0</v>
      </c>
      <c r="R152" s="181">
        <f t="shared" si="17"/>
        <v>0</v>
      </c>
      <c r="S152" s="181">
        <v>0</v>
      </c>
      <c r="T152" s="182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278</v>
      </c>
      <c r="BM152" s="183" t="s">
        <v>542</v>
      </c>
    </row>
    <row r="153" spans="1:65" s="2" customFormat="1" ht="21.75" customHeight="1" x14ac:dyDescent="0.15">
      <c r="A153" s="35"/>
      <c r="B153" s="141"/>
      <c r="C153" s="224" t="s">
        <v>414</v>
      </c>
      <c r="D153" s="240" t="s">
        <v>1138</v>
      </c>
      <c r="E153" s="226" t="s">
        <v>6268</v>
      </c>
      <c r="F153" s="227" t="s">
        <v>6269</v>
      </c>
      <c r="G153" s="228" t="s">
        <v>302</v>
      </c>
      <c r="H153" s="229">
        <v>4.5</v>
      </c>
      <c r="I153" s="230"/>
      <c r="J153" s="229">
        <f t="shared" si="15"/>
        <v>0</v>
      </c>
      <c r="K153" s="231"/>
      <c r="L153" s="232"/>
      <c r="M153" s="233" t="s">
        <v>1</v>
      </c>
      <c r="N153" s="234" t="s">
        <v>41</v>
      </c>
      <c r="O153" s="61"/>
      <c r="P153" s="181">
        <f t="shared" si="16"/>
        <v>0</v>
      </c>
      <c r="Q153" s="181">
        <v>0</v>
      </c>
      <c r="R153" s="181">
        <f t="shared" si="17"/>
        <v>0</v>
      </c>
      <c r="S153" s="181">
        <v>0</v>
      </c>
      <c r="T153" s="182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316</v>
      </c>
      <c r="AT153" s="183" t="s">
        <v>1138</v>
      </c>
      <c r="AU153" s="183" t="s">
        <v>88</v>
      </c>
      <c r="AY153" s="18" t="s">
        <v>271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278</v>
      </c>
      <c r="BM153" s="183" t="s">
        <v>555</v>
      </c>
    </row>
    <row r="154" spans="1:65" s="2" customFormat="1" ht="16.5" customHeight="1" x14ac:dyDescent="0.15">
      <c r="A154" s="35"/>
      <c r="B154" s="141"/>
      <c r="C154" s="172" t="s">
        <v>419</v>
      </c>
      <c r="D154" s="172" t="s">
        <v>274</v>
      </c>
      <c r="E154" s="173" t="s">
        <v>6270</v>
      </c>
      <c r="F154" s="174" t="s">
        <v>6271</v>
      </c>
      <c r="G154" s="175" t="s">
        <v>319</v>
      </c>
      <c r="H154" s="176">
        <v>189</v>
      </c>
      <c r="I154" s="177"/>
      <c r="J154" s="176">
        <f t="shared" si="1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16"/>
        <v>0</v>
      </c>
      <c r="Q154" s="181">
        <v>0</v>
      </c>
      <c r="R154" s="181">
        <f t="shared" si="17"/>
        <v>0</v>
      </c>
      <c r="S154" s="181">
        <v>0</v>
      </c>
      <c r="T154" s="182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278</v>
      </c>
      <c r="BM154" s="183" t="s">
        <v>1128</v>
      </c>
    </row>
    <row r="155" spans="1:65" s="2" customFormat="1" ht="16.5" customHeight="1" x14ac:dyDescent="0.15">
      <c r="A155" s="35"/>
      <c r="B155" s="141"/>
      <c r="C155" s="224" t="s">
        <v>424</v>
      </c>
      <c r="D155" s="224" t="s">
        <v>1138</v>
      </c>
      <c r="E155" s="226" t="s">
        <v>6321</v>
      </c>
      <c r="F155" s="227" t="s">
        <v>6322</v>
      </c>
      <c r="G155" s="228" t="s">
        <v>302</v>
      </c>
      <c r="H155" s="229">
        <v>404</v>
      </c>
      <c r="I155" s="230"/>
      <c r="J155" s="229">
        <f t="shared" si="15"/>
        <v>0</v>
      </c>
      <c r="K155" s="231"/>
      <c r="L155" s="232"/>
      <c r="M155" s="233" t="s">
        <v>1</v>
      </c>
      <c r="N155" s="234" t="s">
        <v>41</v>
      </c>
      <c r="O155" s="61"/>
      <c r="P155" s="181">
        <f t="shared" si="16"/>
        <v>0</v>
      </c>
      <c r="Q155" s="181">
        <v>0</v>
      </c>
      <c r="R155" s="181">
        <f t="shared" si="17"/>
        <v>0</v>
      </c>
      <c r="S155" s="181">
        <v>0</v>
      </c>
      <c r="T155" s="182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316</v>
      </c>
      <c r="AT155" s="183" t="s">
        <v>1138</v>
      </c>
      <c r="AU155" s="183" t="s">
        <v>88</v>
      </c>
      <c r="AY155" s="18" t="s">
        <v>271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278</v>
      </c>
      <c r="BM155" s="183" t="s">
        <v>1144</v>
      </c>
    </row>
    <row r="156" spans="1:65" s="2" customFormat="1" ht="16.5" customHeight="1" x14ac:dyDescent="0.15">
      <c r="A156" s="35"/>
      <c r="B156" s="141"/>
      <c r="C156" s="224" t="s">
        <v>428</v>
      </c>
      <c r="D156" s="224" t="s">
        <v>1138</v>
      </c>
      <c r="E156" s="226" t="s">
        <v>6323</v>
      </c>
      <c r="F156" s="227" t="s">
        <v>6324</v>
      </c>
      <c r="G156" s="228" t="s">
        <v>277</v>
      </c>
      <c r="H156" s="229">
        <v>252</v>
      </c>
      <c r="I156" s="230"/>
      <c r="J156" s="229">
        <f t="shared" si="15"/>
        <v>0</v>
      </c>
      <c r="K156" s="231"/>
      <c r="L156" s="232"/>
      <c r="M156" s="233" t="s">
        <v>1</v>
      </c>
      <c r="N156" s="234" t="s">
        <v>41</v>
      </c>
      <c r="O156" s="61"/>
      <c r="P156" s="181">
        <f t="shared" si="16"/>
        <v>0</v>
      </c>
      <c r="Q156" s="181">
        <v>0</v>
      </c>
      <c r="R156" s="181">
        <f t="shared" si="17"/>
        <v>0</v>
      </c>
      <c r="S156" s="181">
        <v>0</v>
      </c>
      <c r="T156" s="182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316</v>
      </c>
      <c r="AT156" s="183" t="s">
        <v>1138</v>
      </c>
      <c r="AU156" s="183" t="s">
        <v>88</v>
      </c>
      <c r="AY156" s="18" t="s">
        <v>271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278</v>
      </c>
      <c r="BM156" s="183" t="s">
        <v>1158</v>
      </c>
    </row>
    <row r="157" spans="1:65" s="2" customFormat="1" ht="21.75" customHeight="1" x14ac:dyDescent="0.15">
      <c r="A157" s="35"/>
      <c r="B157" s="141"/>
      <c r="C157" s="224" t="s">
        <v>433</v>
      </c>
      <c r="D157" s="224" t="s">
        <v>1138</v>
      </c>
      <c r="E157" s="226" t="s">
        <v>6325</v>
      </c>
      <c r="F157" s="227" t="s">
        <v>6326</v>
      </c>
      <c r="G157" s="228" t="s">
        <v>302</v>
      </c>
      <c r="H157" s="229">
        <v>4</v>
      </c>
      <c r="I157" s="230"/>
      <c r="J157" s="229">
        <f t="shared" si="15"/>
        <v>0</v>
      </c>
      <c r="K157" s="231"/>
      <c r="L157" s="232"/>
      <c r="M157" s="233" t="s">
        <v>1</v>
      </c>
      <c r="N157" s="234" t="s">
        <v>41</v>
      </c>
      <c r="O157" s="61"/>
      <c r="P157" s="181">
        <f t="shared" si="16"/>
        <v>0</v>
      </c>
      <c r="Q157" s="181">
        <v>0</v>
      </c>
      <c r="R157" s="181">
        <f t="shared" si="17"/>
        <v>0</v>
      </c>
      <c r="S157" s="181">
        <v>0</v>
      </c>
      <c r="T157" s="182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316</v>
      </c>
      <c r="AT157" s="183" t="s">
        <v>1138</v>
      </c>
      <c r="AU157" s="183" t="s">
        <v>88</v>
      </c>
      <c r="AY157" s="18" t="s">
        <v>271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278</v>
      </c>
      <c r="BM157" s="183" t="s">
        <v>1172</v>
      </c>
    </row>
    <row r="158" spans="1:65" s="2" customFormat="1" ht="16.5" customHeight="1" x14ac:dyDescent="0.15">
      <c r="A158" s="35"/>
      <c r="B158" s="141"/>
      <c r="C158" s="172" t="s">
        <v>437</v>
      </c>
      <c r="D158" s="172" t="s">
        <v>274</v>
      </c>
      <c r="E158" s="173" t="s">
        <v>6272</v>
      </c>
      <c r="F158" s="174" t="s">
        <v>6273</v>
      </c>
      <c r="G158" s="175" t="s">
        <v>302</v>
      </c>
      <c r="H158" s="176">
        <v>4</v>
      </c>
      <c r="I158" s="177"/>
      <c r="J158" s="176">
        <f t="shared" si="1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16"/>
        <v>0</v>
      </c>
      <c r="Q158" s="181">
        <v>0</v>
      </c>
      <c r="R158" s="181">
        <f t="shared" si="17"/>
        <v>0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278</v>
      </c>
      <c r="BM158" s="183" t="s">
        <v>1189</v>
      </c>
    </row>
    <row r="159" spans="1:65" s="2" customFormat="1" ht="21.75" customHeight="1" x14ac:dyDescent="0.15">
      <c r="A159" s="35"/>
      <c r="B159" s="141"/>
      <c r="C159" s="172" t="s">
        <v>441</v>
      </c>
      <c r="D159" s="172" t="s">
        <v>274</v>
      </c>
      <c r="E159" s="173" t="s">
        <v>6274</v>
      </c>
      <c r="F159" s="174" t="s">
        <v>6275</v>
      </c>
      <c r="G159" s="175" t="s">
        <v>302</v>
      </c>
      <c r="H159" s="176">
        <v>4</v>
      </c>
      <c r="I159" s="177"/>
      <c r="J159" s="176">
        <f t="shared" si="1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16"/>
        <v>0</v>
      </c>
      <c r="Q159" s="181">
        <v>0</v>
      </c>
      <c r="R159" s="181">
        <f t="shared" si="17"/>
        <v>0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88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278</v>
      </c>
      <c r="BM159" s="183" t="s">
        <v>1204</v>
      </c>
    </row>
    <row r="160" spans="1:65" s="2" customFormat="1" ht="33" customHeight="1" x14ac:dyDescent="0.15">
      <c r="A160" s="35"/>
      <c r="B160" s="141"/>
      <c r="C160" s="224" t="s">
        <v>458</v>
      </c>
      <c r="D160" s="224" t="s">
        <v>1138</v>
      </c>
      <c r="E160" s="226" t="s">
        <v>6280</v>
      </c>
      <c r="F160" s="227" t="s">
        <v>6281</v>
      </c>
      <c r="G160" s="228" t="s">
        <v>302</v>
      </c>
      <c r="H160" s="229">
        <v>4</v>
      </c>
      <c r="I160" s="230"/>
      <c r="J160" s="229">
        <f t="shared" si="15"/>
        <v>0</v>
      </c>
      <c r="K160" s="231"/>
      <c r="L160" s="232"/>
      <c r="M160" s="233" t="s">
        <v>1</v>
      </c>
      <c r="N160" s="234" t="s">
        <v>41</v>
      </c>
      <c r="O160" s="61"/>
      <c r="P160" s="181">
        <f t="shared" si="16"/>
        <v>0</v>
      </c>
      <c r="Q160" s="181">
        <v>0</v>
      </c>
      <c r="R160" s="181">
        <f t="shared" si="17"/>
        <v>0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316</v>
      </c>
      <c r="AT160" s="183" t="s">
        <v>1138</v>
      </c>
      <c r="AU160" s="183" t="s">
        <v>88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278</v>
      </c>
      <c r="BM160" s="183" t="s">
        <v>1216</v>
      </c>
    </row>
    <row r="161" spans="1:65" s="2" customFormat="1" ht="16.5" customHeight="1" x14ac:dyDescent="0.15">
      <c r="A161" s="35"/>
      <c r="B161" s="141"/>
      <c r="C161" s="224" t="s">
        <v>465</v>
      </c>
      <c r="D161" s="224" t="s">
        <v>1138</v>
      </c>
      <c r="E161" s="226" t="s">
        <v>6282</v>
      </c>
      <c r="F161" s="227" t="s">
        <v>6283</v>
      </c>
      <c r="G161" s="228" t="s">
        <v>302</v>
      </c>
      <c r="H161" s="229">
        <v>8</v>
      </c>
      <c r="I161" s="230"/>
      <c r="J161" s="229">
        <f t="shared" si="15"/>
        <v>0</v>
      </c>
      <c r="K161" s="231"/>
      <c r="L161" s="232"/>
      <c r="M161" s="233" t="s">
        <v>1</v>
      </c>
      <c r="N161" s="234" t="s">
        <v>41</v>
      </c>
      <c r="O161" s="61"/>
      <c r="P161" s="181">
        <f t="shared" si="16"/>
        <v>0</v>
      </c>
      <c r="Q161" s="181">
        <v>0</v>
      </c>
      <c r="R161" s="181">
        <f t="shared" si="17"/>
        <v>0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316</v>
      </c>
      <c r="AT161" s="183" t="s">
        <v>1138</v>
      </c>
      <c r="AU161" s="183" t="s">
        <v>88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278</v>
      </c>
      <c r="BM161" s="183" t="s">
        <v>1228</v>
      </c>
    </row>
    <row r="162" spans="1:65" s="2" customFormat="1" ht="16.5" customHeight="1" x14ac:dyDescent="0.15">
      <c r="A162" s="35"/>
      <c r="B162" s="141"/>
      <c r="C162" s="224" t="s">
        <v>473</v>
      </c>
      <c r="D162" s="224" t="s">
        <v>1138</v>
      </c>
      <c r="E162" s="226" t="s">
        <v>6284</v>
      </c>
      <c r="F162" s="227" t="s">
        <v>6285</v>
      </c>
      <c r="G162" s="228" t="s">
        <v>302</v>
      </c>
      <c r="H162" s="229">
        <v>4</v>
      </c>
      <c r="I162" s="230"/>
      <c r="J162" s="229">
        <f t="shared" si="15"/>
        <v>0</v>
      </c>
      <c r="K162" s="231"/>
      <c r="L162" s="232"/>
      <c r="M162" s="233" t="s">
        <v>1</v>
      </c>
      <c r="N162" s="234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316</v>
      </c>
      <c r="AT162" s="183" t="s">
        <v>1138</v>
      </c>
      <c r="AU162" s="183" t="s">
        <v>88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278</v>
      </c>
      <c r="BM162" s="183" t="s">
        <v>1238</v>
      </c>
    </row>
    <row r="163" spans="1:65" s="2" customFormat="1" ht="21.75" customHeight="1" x14ac:dyDescent="0.15">
      <c r="A163" s="35"/>
      <c r="B163" s="141"/>
      <c r="C163" s="172" t="s">
        <v>478</v>
      </c>
      <c r="D163" s="172" t="s">
        <v>274</v>
      </c>
      <c r="E163" s="173" t="s">
        <v>6286</v>
      </c>
      <c r="F163" s="174" t="s">
        <v>6287</v>
      </c>
      <c r="G163" s="175" t="s">
        <v>302</v>
      </c>
      <c r="H163" s="176">
        <v>4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278</v>
      </c>
      <c r="BM163" s="183" t="s">
        <v>1247</v>
      </c>
    </row>
    <row r="164" spans="1:65" s="2" customFormat="1" ht="21.75" customHeight="1" x14ac:dyDescent="0.15">
      <c r="A164" s="35"/>
      <c r="B164" s="141"/>
      <c r="C164" s="224" t="s">
        <v>482</v>
      </c>
      <c r="D164" s="224" t="s">
        <v>1138</v>
      </c>
      <c r="E164" s="226" t="s">
        <v>6288</v>
      </c>
      <c r="F164" s="227" t="s">
        <v>6289</v>
      </c>
      <c r="G164" s="228" t="s">
        <v>302</v>
      </c>
      <c r="H164" s="229">
        <v>4</v>
      </c>
      <c r="I164" s="230"/>
      <c r="J164" s="229">
        <f t="shared" si="15"/>
        <v>0</v>
      </c>
      <c r="K164" s="231"/>
      <c r="L164" s="232"/>
      <c r="M164" s="233" t="s">
        <v>1</v>
      </c>
      <c r="N164" s="234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316</v>
      </c>
      <c r="AT164" s="183" t="s">
        <v>1138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278</v>
      </c>
      <c r="BM164" s="183" t="s">
        <v>1257</v>
      </c>
    </row>
    <row r="165" spans="1:65" s="2" customFormat="1" ht="16.5" customHeight="1" x14ac:dyDescent="0.15">
      <c r="A165" s="35"/>
      <c r="B165" s="141"/>
      <c r="C165" s="172" t="s">
        <v>488</v>
      </c>
      <c r="D165" s="172" t="s">
        <v>274</v>
      </c>
      <c r="E165" s="173" t="s">
        <v>6290</v>
      </c>
      <c r="F165" s="174" t="s">
        <v>6291</v>
      </c>
      <c r="G165" s="175" t="s">
        <v>302</v>
      </c>
      <c r="H165" s="176">
        <v>4</v>
      </c>
      <c r="I165" s="177"/>
      <c r="J165" s="176">
        <f t="shared" si="1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88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278</v>
      </c>
      <c r="BM165" s="183" t="s">
        <v>1276</v>
      </c>
    </row>
    <row r="166" spans="1:65" s="2" customFormat="1" ht="21.75" customHeight="1" x14ac:dyDescent="0.15">
      <c r="A166" s="35"/>
      <c r="B166" s="141"/>
      <c r="C166" s="224" t="s">
        <v>496</v>
      </c>
      <c r="D166" s="224" t="s">
        <v>1138</v>
      </c>
      <c r="E166" s="226" t="s">
        <v>6292</v>
      </c>
      <c r="F166" s="227" t="s">
        <v>6293</v>
      </c>
      <c r="G166" s="228" t="s">
        <v>302</v>
      </c>
      <c r="H166" s="229">
        <v>4</v>
      </c>
      <c r="I166" s="230"/>
      <c r="J166" s="229">
        <f t="shared" si="15"/>
        <v>0</v>
      </c>
      <c r="K166" s="231"/>
      <c r="L166" s="232"/>
      <c r="M166" s="233" t="s">
        <v>1</v>
      </c>
      <c r="N166" s="234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316</v>
      </c>
      <c r="AT166" s="183" t="s">
        <v>1138</v>
      </c>
      <c r="AU166" s="183" t="s">
        <v>88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278</v>
      </c>
      <c r="BM166" s="183" t="s">
        <v>1285</v>
      </c>
    </row>
    <row r="167" spans="1:65" s="2" customFormat="1" ht="33" customHeight="1" x14ac:dyDescent="0.15">
      <c r="A167" s="35"/>
      <c r="B167" s="141"/>
      <c r="C167" s="172" t="s">
        <v>500</v>
      </c>
      <c r="D167" s="172" t="s">
        <v>274</v>
      </c>
      <c r="E167" s="173" t="s">
        <v>6294</v>
      </c>
      <c r="F167" s="174" t="s">
        <v>6295</v>
      </c>
      <c r="G167" s="175" t="s">
        <v>302</v>
      </c>
      <c r="H167" s="176">
        <v>5</v>
      </c>
      <c r="I167" s="177"/>
      <c r="J167" s="176">
        <f t="shared" si="1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88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278</v>
      </c>
      <c r="BM167" s="183" t="s">
        <v>1296</v>
      </c>
    </row>
    <row r="168" spans="1:65" s="2" customFormat="1" ht="21.75" customHeight="1" x14ac:dyDescent="0.15">
      <c r="A168" s="35"/>
      <c r="B168" s="141"/>
      <c r="C168" s="224" t="s">
        <v>507</v>
      </c>
      <c r="D168" s="224" t="s">
        <v>1138</v>
      </c>
      <c r="E168" s="226" t="s">
        <v>6296</v>
      </c>
      <c r="F168" s="227" t="s">
        <v>6297</v>
      </c>
      <c r="G168" s="228" t="s">
        <v>319</v>
      </c>
      <c r="H168" s="229">
        <v>5</v>
      </c>
      <c r="I168" s="230"/>
      <c r="J168" s="229">
        <f t="shared" si="15"/>
        <v>0</v>
      </c>
      <c r="K168" s="231"/>
      <c r="L168" s="232"/>
      <c r="M168" s="233" t="s">
        <v>1</v>
      </c>
      <c r="N168" s="234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316</v>
      </c>
      <c r="AT168" s="183" t="s">
        <v>1138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278</v>
      </c>
      <c r="BM168" s="183" t="s">
        <v>1302</v>
      </c>
    </row>
    <row r="169" spans="1:65" s="2" customFormat="1" ht="21.75" customHeight="1" x14ac:dyDescent="0.15">
      <c r="A169" s="35"/>
      <c r="B169" s="141"/>
      <c r="C169" s="224" t="s">
        <v>514</v>
      </c>
      <c r="D169" s="224" t="s">
        <v>1138</v>
      </c>
      <c r="E169" s="226" t="s">
        <v>6298</v>
      </c>
      <c r="F169" s="227" t="s">
        <v>6299</v>
      </c>
      <c r="G169" s="228" t="s">
        <v>302</v>
      </c>
      <c r="H169" s="229">
        <v>5</v>
      </c>
      <c r="I169" s="230"/>
      <c r="J169" s="229">
        <f t="shared" si="15"/>
        <v>0</v>
      </c>
      <c r="K169" s="231"/>
      <c r="L169" s="232"/>
      <c r="M169" s="233" t="s">
        <v>1</v>
      </c>
      <c r="N169" s="234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316</v>
      </c>
      <c r="AT169" s="183" t="s">
        <v>1138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278</v>
      </c>
      <c r="BM169" s="183" t="s">
        <v>1312</v>
      </c>
    </row>
    <row r="170" spans="1:65" s="2" customFormat="1" ht="21.75" customHeight="1" x14ac:dyDescent="0.15">
      <c r="A170" s="35"/>
      <c r="B170" s="141"/>
      <c r="C170" s="224" t="s">
        <v>519</v>
      </c>
      <c r="D170" s="224" t="s">
        <v>1138</v>
      </c>
      <c r="E170" s="226" t="s">
        <v>6300</v>
      </c>
      <c r="F170" s="227" t="s">
        <v>6301</v>
      </c>
      <c r="G170" s="228" t="s">
        <v>302</v>
      </c>
      <c r="H170" s="229">
        <v>10</v>
      </c>
      <c r="I170" s="230"/>
      <c r="J170" s="229">
        <f t="shared" si="15"/>
        <v>0</v>
      </c>
      <c r="K170" s="231"/>
      <c r="L170" s="232"/>
      <c r="M170" s="233" t="s">
        <v>1</v>
      </c>
      <c r="N170" s="234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316</v>
      </c>
      <c r="AT170" s="183" t="s">
        <v>1138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278</v>
      </c>
      <c r="BM170" s="183" t="s">
        <v>1321</v>
      </c>
    </row>
    <row r="171" spans="1:65" s="2" customFormat="1" ht="21.75" customHeight="1" x14ac:dyDescent="0.15">
      <c r="A171" s="35"/>
      <c r="B171" s="141"/>
      <c r="C171" s="224" t="s">
        <v>528</v>
      </c>
      <c r="D171" s="224" t="s">
        <v>1138</v>
      </c>
      <c r="E171" s="226" t="s">
        <v>6302</v>
      </c>
      <c r="F171" s="227" t="s">
        <v>6303</v>
      </c>
      <c r="G171" s="228" t="s">
        <v>302</v>
      </c>
      <c r="H171" s="229">
        <v>5</v>
      </c>
      <c r="I171" s="230"/>
      <c r="J171" s="229">
        <f t="shared" si="15"/>
        <v>0</v>
      </c>
      <c r="K171" s="231"/>
      <c r="L171" s="232"/>
      <c r="M171" s="233" t="s">
        <v>1</v>
      </c>
      <c r="N171" s="234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316</v>
      </c>
      <c r="AT171" s="183" t="s">
        <v>1138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278</v>
      </c>
      <c r="BM171" s="183" t="s">
        <v>1338</v>
      </c>
    </row>
    <row r="172" spans="1:65" s="2" customFormat="1" ht="21.75" customHeight="1" x14ac:dyDescent="0.15">
      <c r="A172" s="35"/>
      <c r="B172" s="141"/>
      <c r="C172" s="224" t="s">
        <v>535</v>
      </c>
      <c r="D172" s="224" t="s">
        <v>1138</v>
      </c>
      <c r="E172" s="226" t="s">
        <v>6327</v>
      </c>
      <c r="F172" s="227" t="s">
        <v>6328</v>
      </c>
      <c r="G172" s="228" t="s">
        <v>302</v>
      </c>
      <c r="H172" s="229">
        <v>4</v>
      </c>
      <c r="I172" s="230"/>
      <c r="J172" s="229">
        <f t="shared" si="15"/>
        <v>0</v>
      </c>
      <c r="K172" s="231"/>
      <c r="L172" s="232"/>
      <c r="M172" s="233" t="s">
        <v>1</v>
      </c>
      <c r="N172" s="234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316</v>
      </c>
      <c r="AT172" s="183" t="s">
        <v>1138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278</v>
      </c>
      <c r="BM172" s="183" t="s">
        <v>1362</v>
      </c>
    </row>
    <row r="173" spans="1:65" s="2" customFormat="1" ht="16.5" customHeight="1" x14ac:dyDescent="0.15">
      <c r="A173" s="35"/>
      <c r="B173" s="141"/>
      <c r="C173" s="224" t="s">
        <v>542</v>
      </c>
      <c r="D173" s="224" t="s">
        <v>1138</v>
      </c>
      <c r="E173" s="226" t="s">
        <v>6304</v>
      </c>
      <c r="F173" s="227" t="s">
        <v>6305</v>
      </c>
      <c r="G173" s="228" t="s">
        <v>302</v>
      </c>
      <c r="H173" s="229">
        <v>9</v>
      </c>
      <c r="I173" s="230"/>
      <c r="J173" s="229">
        <f t="shared" si="15"/>
        <v>0</v>
      </c>
      <c r="K173" s="231"/>
      <c r="L173" s="232"/>
      <c r="M173" s="233" t="s">
        <v>1</v>
      </c>
      <c r="N173" s="234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316</v>
      </c>
      <c r="AT173" s="183" t="s">
        <v>1138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278</v>
      </c>
      <c r="BM173" s="183" t="s">
        <v>1372</v>
      </c>
    </row>
    <row r="174" spans="1:65" s="2" customFormat="1" ht="21.75" customHeight="1" x14ac:dyDescent="0.15">
      <c r="A174" s="35"/>
      <c r="B174" s="141"/>
      <c r="C174" s="172" t="s">
        <v>550</v>
      </c>
      <c r="D174" s="172" t="s">
        <v>274</v>
      </c>
      <c r="E174" s="173" t="s">
        <v>6306</v>
      </c>
      <c r="F174" s="174" t="s">
        <v>6307</v>
      </c>
      <c r="G174" s="175" t="s">
        <v>302</v>
      </c>
      <c r="H174" s="176">
        <v>9</v>
      </c>
      <c r="I174" s="177"/>
      <c r="J174" s="176">
        <f t="shared" si="1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278</v>
      </c>
      <c r="BM174" s="183" t="s">
        <v>1381</v>
      </c>
    </row>
    <row r="175" spans="1:65" s="2" customFormat="1" ht="21.75" customHeight="1" x14ac:dyDescent="0.15">
      <c r="A175" s="35"/>
      <c r="B175" s="141"/>
      <c r="C175" s="172" t="s">
        <v>555</v>
      </c>
      <c r="D175" s="172" t="s">
        <v>274</v>
      </c>
      <c r="E175" s="173" t="s">
        <v>6308</v>
      </c>
      <c r="F175" s="174" t="s">
        <v>6309</v>
      </c>
      <c r="G175" s="175" t="s">
        <v>289</v>
      </c>
      <c r="H175" s="176">
        <v>2.4500000000000002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278</v>
      </c>
      <c r="BM175" s="183" t="s">
        <v>1392</v>
      </c>
    </row>
    <row r="176" spans="1:65" s="2" customFormat="1" ht="21.75" customHeight="1" x14ac:dyDescent="0.15">
      <c r="A176" s="35"/>
      <c r="B176" s="141"/>
      <c r="C176" s="172" t="s">
        <v>684</v>
      </c>
      <c r="D176" s="172" t="s">
        <v>274</v>
      </c>
      <c r="E176" s="173" t="s">
        <v>6152</v>
      </c>
      <c r="F176" s="174" t="s">
        <v>6153</v>
      </c>
      <c r="G176" s="175" t="s">
        <v>302</v>
      </c>
      <c r="H176" s="176">
        <v>1</v>
      </c>
      <c r="I176" s="177"/>
      <c r="J176" s="176">
        <f t="shared" si="15"/>
        <v>0</v>
      </c>
      <c r="K176" s="178"/>
      <c r="L176" s="36"/>
      <c r="M176" s="179" t="s">
        <v>1</v>
      </c>
      <c r="N176" s="180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278</v>
      </c>
      <c r="BM176" s="183" t="s">
        <v>1401</v>
      </c>
    </row>
    <row r="177" spans="1:65" s="2" customFormat="1" ht="21.75" customHeight="1" x14ac:dyDescent="0.15">
      <c r="A177" s="35"/>
      <c r="B177" s="141"/>
      <c r="C177" s="224" t="s">
        <v>1128</v>
      </c>
      <c r="D177" s="224" t="s">
        <v>1138</v>
      </c>
      <c r="E177" s="226" t="s">
        <v>6329</v>
      </c>
      <c r="F177" s="227" t="s">
        <v>6330</v>
      </c>
      <c r="G177" s="228" t="s">
        <v>302</v>
      </c>
      <c r="H177" s="229">
        <v>1</v>
      </c>
      <c r="I177" s="230"/>
      <c r="J177" s="229">
        <f t="shared" si="15"/>
        <v>0</v>
      </c>
      <c r="K177" s="231"/>
      <c r="L177" s="232"/>
      <c r="M177" s="233" t="s">
        <v>1</v>
      </c>
      <c r="N177" s="234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316</v>
      </c>
      <c r="AT177" s="183" t="s">
        <v>1138</v>
      </c>
      <c r="AU177" s="183" t="s">
        <v>88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278</v>
      </c>
      <c r="BM177" s="183" t="s">
        <v>1411</v>
      </c>
    </row>
    <row r="178" spans="1:65" s="2" customFormat="1" ht="21.75" customHeight="1" x14ac:dyDescent="0.15">
      <c r="A178" s="35"/>
      <c r="B178" s="141"/>
      <c r="C178" s="172" t="s">
        <v>1137</v>
      </c>
      <c r="D178" s="172" t="s">
        <v>274</v>
      </c>
      <c r="E178" s="173" t="s">
        <v>6161</v>
      </c>
      <c r="F178" s="174" t="s">
        <v>6162</v>
      </c>
      <c r="G178" s="175" t="s">
        <v>302</v>
      </c>
      <c r="H178" s="176">
        <v>1</v>
      </c>
      <c r="I178" s="177"/>
      <c r="J178" s="176">
        <f t="shared" si="1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88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1417</v>
      </c>
    </row>
    <row r="179" spans="1:65" s="2" customFormat="1" ht="16.5" customHeight="1" x14ac:dyDescent="0.15">
      <c r="A179" s="35"/>
      <c r="B179" s="141"/>
      <c r="C179" s="224" t="s">
        <v>1144</v>
      </c>
      <c r="D179" s="224" t="s">
        <v>1138</v>
      </c>
      <c r="E179" s="226" t="s">
        <v>6163</v>
      </c>
      <c r="F179" s="227" t="s">
        <v>6164</v>
      </c>
      <c r="G179" s="228" t="s">
        <v>302</v>
      </c>
      <c r="H179" s="229">
        <v>1</v>
      </c>
      <c r="I179" s="230"/>
      <c r="J179" s="229">
        <f t="shared" si="15"/>
        <v>0</v>
      </c>
      <c r="K179" s="231"/>
      <c r="L179" s="232"/>
      <c r="M179" s="233" t="s">
        <v>1</v>
      </c>
      <c r="N179" s="234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316</v>
      </c>
      <c r="AT179" s="183" t="s">
        <v>1138</v>
      </c>
      <c r="AU179" s="183" t="s">
        <v>88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1433</v>
      </c>
    </row>
    <row r="180" spans="1:65" s="12" customFormat="1" ht="22.9" customHeight="1" x14ac:dyDescent="0.15">
      <c r="B180" s="159"/>
      <c r="D180" s="160" t="s">
        <v>74</v>
      </c>
      <c r="E180" s="170" t="s">
        <v>272</v>
      </c>
      <c r="F180" s="170" t="s">
        <v>6177</v>
      </c>
      <c r="I180" s="162"/>
      <c r="J180" s="171">
        <f>BK180</f>
        <v>0</v>
      </c>
      <c r="L180" s="159"/>
      <c r="M180" s="164"/>
      <c r="N180" s="165"/>
      <c r="O180" s="165"/>
      <c r="P180" s="166">
        <f>SUM(P181:P186)</f>
        <v>0</v>
      </c>
      <c r="Q180" s="165"/>
      <c r="R180" s="166">
        <f>SUM(R181:R186)</f>
        <v>0</v>
      </c>
      <c r="S180" s="165"/>
      <c r="T180" s="167">
        <f>SUM(T181:T186)</f>
        <v>0</v>
      </c>
      <c r="AR180" s="160" t="s">
        <v>82</v>
      </c>
      <c r="AT180" s="168" t="s">
        <v>74</v>
      </c>
      <c r="AU180" s="168" t="s">
        <v>82</v>
      </c>
      <c r="AY180" s="160" t="s">
        <v>271</v>
      </c>
      <c r="BK180" s="169">
        <f>SUM(BK181:BK186)</f>
        <v>0</v>
      </c>
    </row>
    <row r="181" spans="1:65" s="2" customFormat="1" ht="21.75" customHeight="1" x14ac:dyDescent="0.15">
      <c r="A181" s="35"/>
      <c r="B181" s="141"/>
      <c r="C181" s="172" t="s">
        <v>1154</v>
      </c>
      <c r="D181" s="172" t="s">
        <v>274</v>
      </c>
      <c r="E181" s="173" t="s">
        <v>6178</v>
      </c>
      <c r="F181" s="174" t="s">
        <v>6179</v>
      </c>
      <c r="G181" s="175" t="s">
        <v>412</v>
      </c>
      <c r="H181" s="176">
        <v>28.24</v>
      </c>
      <c r="I181" s="177"/>
      <c r="J181" s="176">
        <f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>O181*H181</f>
        <v>0</v>
      </c>
      <c r="Q181" s="181">
        <v>0</v>
      </c>
      <c r="R181" s="181">
        <f>Q181*H181</f>
        <v>0</v>
      </c>
      <c r="S181" s="181">
        <v>0</v>
      </c>
      <c r="T181" s="18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88</v>
      </c>
      <c r="AY181" s="18" t="s">
        <v>271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278</v>
      </c>
      <c r="BM181" s="183" t="s">
        <v>1442</v>
      </c>
    </row>
    <row r="182" spans="1:65" s="2" customFormat="1" ht="21.75" customHeight="1" x14ac:dyDescent="0.15">
      <c r="A182" s="35"/>
      <c r="B182" s="141"/>
      <c r="C182" s="172" t="s">
        <v>1158</v>
      </c>
      <c r="D182" s="216" t="s">
        <v>274</v>
      </c>
      <c r="E182" s="173" t="s">
        <v>5942</v>
      </c>
      <c r="F182" s="174" t="s">
        <v>5943</v>
      </c>
      <c r="G182" s="175" t="s">
        <v>412</v>
      </c>
      <c r="H182" s="176">
        <v>2.82</v>
      </c>
      <c r="I182" s="177"/>
      <c r="J182" s="176">
        <f>ROUND(I182*H182,2)</f>
        <v>0</v>
      </c>
      <c r="K182" s="178"/>
      <c r="L182" s="36"/>
      <c r="M182" s="179" t="s">
        <v>1</v>
      </c>
      <c r="N182" s="180" t="s">
        <v>41</v>
      </c>
      <c r="O182" s="61"/>
      <c r="P182" s="181">
        <f>O182*H182</f>
        <v>0</v>
      </c>
      <c r="Q182" s="181">
        <v>0</v>
      </c>
      <c r="R182" s="181">
        <f>Q182*H182</f>
        <v>0</v>
      </c>
      <c r="S182" s="181">
        <v>0</v>
      </c>
      <c r="T182" s="18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88</v>
      </c>
      <c r="AY182" s="18" t="s">
        <v>271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88</v>
      </c>
      <c r="BK182" s="105">
        <f>ROUND(I182*H182,2)</f>
        <v>0</v>
      </c>
      <c r="BL182" s="18" t="s">
        <v>278</v>
      </c>
      <c r="BM182" s="183" t="s">
        <v>1449</v>
      </c>
    </row>
    <row r="183" spans="1:65" s="13" customFormat="1" x14ac:dyDescent="0.1">
      <c r="B183" s="184"/>
      <c r="D183" s="185" t="s">
        <v>280</v>
      </c>
      <c r="F183" s="187" t="s">
        <v>6331</v>
      </c>
      <c r="H183" s="188">
        <v>2.82</v>
      </c>
      <c r="I183" s="189"/>
      <c r="L183" s="184"/>
      <c r="M183" s="190"/>
      <c r="N183" s="191"/>
      <c r="O183" s="191"/>
      <c r="P183" s="191"/>
      <c r="Q183" s="191"/>
      <c r="R183" s="191"/>
      <c r="S183" s="191"/>
      <c r="T183" s="192"/>
      <c r="AT183" s="186" t="s">
        <v>280</v>
      </c>
      <c r="AU183" s="186" t="s">
        <v>88</v>
      </c>
      <c r="AV183" s="13" t="s">
        <v>88</v>
      </c>
      <c r="AW183" s="13" t="s">
        <v>3</v>
      </c>
      <c r="AX183" s="13" t="s">
        <v>82</v>
      </c>
      <c r="AY183" s="186" t="s">
        <v>271</v>
      </c>
    </row>
    <row r="184" spans="1:65" s="2" customFormat="1" ht="21.75" customHeight="1" x14ac:dyDescent="0.15">
      <c r="A184" s="35"/>
      <c r="B184" s="141"/>
      <c r="C184" s="172" t="s">
        <v>1162</v>
      </c>
      <c r="D184" s="216" t="s">
        <v>274</v>
      </c>
      <c r="E184" s="173" t="s">
        <v>5944</v>
      </c>
      <c r="F184" s="174" t="s">
        <v>6181</v>
      </c>
      <c r="G184" s="175" t="s">
        <v>412</v>
      </c>
      <c r="H184" s="176">
        <v>36.659999999999997</v>
      </c>
      <c r="I184" s="177"/>
      <c r="J184" s="176">
        <f>ROUND(I184*H184,2)</f>
        <v>0</v>
      </c>
      <c r="K184" s="178"/>
      <c r="L184" s="36"/>
      <c r="M184" s="179" t="s">
        <v>1</v>
      </c>
      <c r="N184" s="180" t="s">
        <v>41</v>
      </c>
      <c r="O184" s="61"/>
      <c r="P184" s="181">
        <f>O184*H184</f>
        <v>0</v>
      </c>
      <c r="Q184" s="181">
        <v>0</v>
      </c>
      <c r="R184" s="181">
        <f>Q184*H184</f>
        <v>0</v>
      </c>
      <c r="S184" s="181">
        <v>0</v>
      </c>
      <c r="T184" s="18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88</v>
      </c>
      <c r="AY184" s="18" t="s">
        <v>271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278</v>
      </c>
      <c r="BM184" s="183" t="s">
        <v>1457</v>
      </c>
    </row>
    <row r="185" spans="1:65" s="13" customFormat="1" x14ac:dyDescent="0.1">
      <c r="B185" s="184"/>
      <c r="D185" s="185" t="s">
        <v>280</v>
      </c>
      <c r="F185" s="187" t="s">
        <v>6332</v>
      </c>
      <c r="H185" s="188">
        <v>36.659999999999997</v>
      </c>
      <c r="I185" s="189"/>
      <c r="L185" s="184"/>
      <c r="M185" s="190"/>
      <c r="N185" s="191"/>
      <c r="O185" s="191"/>
      <c r="P185" s="191"/>
      <c r="Q185" s="191"/>
      <c r="R185" s="191"/>
      <c r="S185" s="191"/>
      <c r="T185" s="192"/>
      <c r="AT185" s="186" t="s">
        <v>280</v>
      </c>
      <c r="AU185" s="186" t="s">
        <v>88</v>
      </c>
      <c r="AV185" s="13" t="s">
        <v>88</v>
      </c>
      <c r="AW185" s="13" t="s">
        <v>3</v>
      </c>
      <c r="AX185" s="13" t="s">
        <v>82</v>
      </c>
      <c r="AY185" s="186" t="s">
        <v>271</v>
      </c>
    </row>
    <row r="186" spans="1:65" s="2" customFormat="1" ht="16.5" customHeight="1" x14ac:dyDescent="0.15">
      <c r="A186" s="35"/>
      <c r="B186" s="141"/>
      <c r="C186" s="172" t="s">
        <v>1172</v>
      </c>
      <c r="D186" s="216" t="s">
        <v>274</v>
      </c>
      <c r="E186" s="173" t="s">
        <v>6183</v>
      </c>
      <c r="F186" s="174" t="s">
        <v>6184</v>
      </c>
      <c r="G186" s="175" t="s">
        <v>412</v>
      </c>
      <c r="H186" s="176">
        <v>2.82</v>
      </c>
      <c r="I186" s="177"/>
      <c r="J186" s="176">
        <f>ROUND(I186*H186,2)</f>
        <v>0</v>
      </c>
      <c r="K186" s="178"/>
      <c r="L186" s="36"/>
      <c r="M186" s="179" t="s">
        <v>1</v>
      </c>
      <c r="N186" s="180" t="s">
        <v>41</v>
      </c>
      <c r="O186" s="61"/>
      <c r="P186" s="181">
        <f>O186*H186</f>
        <v>0</v>
      </c>
      <c r="Q186" s="181">
        <v>0</v>
      </c>
      <c r="R186" s="181">
        <f>Q186*H186</f>
        <v>0</v>
      </c>
      <c r="S186" s="181">
        <v>0</v>
      </c>
      <c r="T186" s="18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88</v>
      </c>
      <c r="AY186" s="18" t="s">
        <v>271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278</v>
      </c>
      <c r="BM186" s="183" t="s">
        <v>1469</v>
      </c>
    </row>
    <row r="187" spans="1:65" s="12" customFormat="1" ht="22.9" customHeight="1" x14ac:dyDescent="0.15">
      <c r="B187" s="159"/>
      <c r="D187" s="160" t="s">
        <v>74</v>
      </c>
      <c r="E187" s="170" t="s">
        <v>463</v>
      </c>
      <c r="F187" s="170" t="s">
        <v>6185</v>
      </c>
      <c r="I187" s="162"/>
      <c r="J187" s="171">
        <f>BK187</f>
        <v>0</v>
      </c>
      <c r="L187" s="159"/>
      <c r="M187" s="164"/>
      <c r="N187" s="165"/>
      <c r="O187" s="165"/>
      <c r="P187" s="166">
        <f>SUM(P188:P189)</f>
        <v>0</v>
      </c>
      <c r="Q187" s="165"/>
      <c r="R187" s="166">
        <f>SUM(R188:R189)</f>
        <v>0</v>
      </c>
      <c r="S187" s="165"/>
      <c r="T187" s="167">
        <f>SUM(T188:T189)</f>
        <v>0</v>
      </c>
      <c r="AR187" s="160" t="s">
        <v>82</v>
      </c>
      <c r="AT187" s="168" t="s">
        <v>74</v>
      </c>
      <c r="AU187" s="168" t="s">
        <v>82</v>
      </c>
      <c r="AY187" s="160" t="s">
        <v>271</v>
      </c>
      <c r="BK187" s="169">
        <f>SUM(BK188:BK189)</f>
        <v>0</v>
      </c>
    </row>
    <row r="188" spans="1:65" s="2" customFormat="1" ht="33" customHeight="1" x14ac:dyDescent="0.15">
      <c r="A188" s="35"/>
      <c r="B188" s="141"/>
      <c r="C188" s="172" t="s">
        <v>1178</v>
      </c>
      <c r="D188" s="172" t="s">
        <v>274</v>
      </c>
      <c r="E188" s="173" t="s">
        <v>6186</v>
      </c>
      <c r="F188" s="174" t="s">
        <v>6187</v>
      </c>
      <c r="G188" s="175" t="s">
        <v>412</v>
      </c>
      <c r="H188" s="176">
        <v>32.35</v>
      </c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0</v>
      </c>
      <c r="R188" s="181">
        <f>Q188*H188</f>
        <v>0</v>
      </c>
      <c r="S188" s="181">
        <v>0</v>
      </c>
      <c r="T188" s="18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278</v>
      </c>
      <c r="BM188" s="183" t="s">
        <v>1478</v>
      </c>
    </row>
    <row r="189" spans="1:65" s="2" customFormat="1" ht="33" customHeight="1" x14ac:dyDescent="0.15">
      <c r="A189" s="35"/>
      <c r="B189" s="141"/>
      <c r="C189" s="172" t="s">
        <v>1189</v>
      </c>
      <c r="D189" s="172" t="s">
        <v>274</v>
      </c>
      <c r="E189" s="173" t="s">
        <v>6188</v>
      </c>
      <c r="F189" s="174" t="s">
        <v>6189</v>
      </c>
      <c r="G189" s="175" t="s">
        <v>412</v>
      </c>
      <c r="H189" s="176">
        <v>1.34</v>
      </c>
      <c r="I189" s="177"/>
      <c r="J189" s="176">
        <f>ROUND(I189*H189,2)</f>
        <v>0</v>
      </c>
      <c r="K189" s="178"/>
      <c r="L189" s="36"/>
      <c r="M189" s="241" t="s">
        <v>1</v>
      </c>
      <c r="N189" s="242" t="s">
        <v>41</v>
      </c>
      <c r="O189" s="243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88</v>
      </c>
      <c r="AY189" s="18" t="s">
        <v>271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278</v>
      </c>
      <c r="BM189" s="183" t="s">
        <v>1491</v>
      </c>
    </row>
    <row r="190" spans="1:65" s="2" customFormat="1" ht="6.95" customHeight="1" x14ac:dyDescent="0.1">
      <c r="A190" s="35"/>
      <c r="B190" s="50"/>
      <c r="C190" s="51"/>
      <c r="D190" s="51"/>
      <c r="E190" s="51"/>
      <c r="F190" s="51"/>
      <c r="G190" s="51"/>
      <c r="H190" s="51"/>
      <c r="I190" s="51"/>
      <c r="J190" s="51"/>
      <c r="K190" s="51"/>
      <c r="L190" s="36"/>
      <c r="M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</row>
  </sheetData>
  <autoFilter ref="C126:K189" xr:uid="{00000000-0009-0000-0000-000026000000}"/>
  <mergeCells count="10">
    <mergeCell ref="E117:H117"/>
    <mergeCell ref="E119:H119"/>
    <mergeCell ref="L2:V2"/>
    <mergeCell ref="E87:H87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63"/>
  <sheetViews>
    <sheetView showGridLines="0" topLeftCell="A93" workbookViewId="0">
      <selection activeCell="J105" sqref="J105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95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30" customHeight="1" x14ac:dyDescent="0.1">
      <c r="A11" s="35"/>
      <c r="B11" s="36"/>
      <c r="C11" s="35"/>
      <c r="D11" s="35"/>
      <c r="E11" s="321" t="s">
        <v>685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ROUND((SUM(BE104:BE106) + SUM(BE128:BE162)),  2)</f>
        <v>0</v>
      </c>
      <c r="G37" s="35"/>
      <c r="H37" s="35"/>
      <c r="I37" s="120">
        <v>0.2</v>
      </c>
      <c r="J37" s="119">
        <f>ROUND(((SUM(BE104:BE106) + SUM(BE128:BE162))*I37),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ROUND((SUM(BF104:BF106) + SUM(BF128:BF162)),  2)</f>
        <v>0</v>
      </c>
      <c r="G38" s="35"/>
      <c r="H38" s="35"/>
      <c r="I38" s="120">
        <v>0.2</v>
      </c>
      <c r="J38" s="119">
        <f>ROUND(((SUM(BF104:BF106) + SUM(BF128:BF162))*I38),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ROUND((SUM(BG104:BG106) + SUM(BG128:BG162)),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ROUND((SUM(BH104:BH106) + SUM(BH128:BH162)),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ROUND((SUM(BI104:BI106) + SUM(BI128:BI162)),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30" customHeight="1" x14ac:dyDescent="0.1">
      <c r="A89" s="35"/>
      <c r="B89" s="36"/>
      <c r="C89" s="35"/>
      <c r="D89" s="35"/>
      <c r="E89" s="321" t="str">
        <f>E11</f>
        <v>03 - Buranie existujúcich spevnených plôch pod navrhovanou výstavbou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244</v>
      </c>
      <c r="E99" s="133"/>
      <c r="F99" s="133"/>
      <c r="G99" s="133"/>
      <c r="H99" s="133"/>
      <c r="I99" s="133"/>
      <c r="J99" s="134">
        <f>J129</f>
        <v>0</v>
      </c>
      <c r="L99" s="131"/>
    </row>
    <row r="100" spans="1:65" s="10" customFormat="1" ht="19.899999999999999" customHeight="1" x14ac:dyDescent="0.1">
      <c r="B100" s="135"/>
      <c r="D100" s="136" t="s">
        <v>573</v>
      </c>
      <c r="E100" s="137"/>
      <c r="F100" s="137"/>
      <c r="G100" s="137"/>
      <c r="H100" s="137"/>
      <c r="I100" s="137"/>
      <c r="J100" s="138">
        <f>J130</f>
        <v>0</v>
      </c>
      <c r="L100" s="135"/>
    </row>
    <row r="101" spans="1:65" s="10" customFormat="1" ht="19.899999999999999" customHeight="1" x14ac:dyDescent="0.1">
      <c r="B101" s="135"/>
      <c r="D101" s="136" t="s">
        <v>245</v>
      </c>
      <c r="E101" s="137"/>
      <c r="F101" s="137"/>
      <c r="G101" s="137"/>
      <c r="H101" s="137"/>
      <c r="I101" s="137"/>
      <c r="J101" s="138">
        <f>J141</f>
        <v>0</v>
      </c>
      <c r="L101" s="135"/>
    </row>
    <row r="102" spans="1:65" s="2" customFormat="1" ht="21.75" customHeight="1" x14ac:dyDescent="0.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 x14ac:dyDescent="0.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 x14ac:dyDescent="0.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 x14ac:dyDescent="0.1">
      <c r="A105" s="35"/>
      <c r="B105" s="141"/>
      <c r="C105" s="142"/>
      <c r="D105" s="338" t="s">
        <v>255</v>
      </c>
      <c r="E105" s="342"/>
      <c r="F105" s="342"/>
      <c r="G105" s="142"/>
      <c r="H105" s="142"/>
      <c r="I105" s="142"/>
      <c r="J105" s="102">
        <v>0</v>
      </c>
      <c r="K105" s="142"/>
      <c r="L105" s="143"/>
      <c r="M105" s="144"/>
      <c r="N105" s="145" t="s">
        <v>41</v>
      </c>
      <c r="O105" s="144"/>
      <c r="P105" s="144"/>
      <c r="Q105" s="144"/>
      <c r="R105" s="144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6" t="s">
        <v>256</v>
      </c>
      <c r="AZ105" s="144"/>
      <c r="BA105" s="144"/>
      <c r="BB105" s="144"/>
      <c r="BC105" s="144"/>
      <c r="BD105" s="144"/>
      <c r="BE105" s="147">
        <f t="shared" ref="BE105" si="0">IF(N105="základná",J105,0)</f>
        <v>0</v>
      </c>
      <c r="BF105" s="147">
        <f t="shared" ref="BF105" si="1">IF(N105="znížená",J105,0)</f>
        <v>0</v>
      </c>
      <c r="BG105" s="147">
        <f t="shared" ref="BG105" si="2">IF(N105="zákl. prenesená",J105,0)</f>
        <v>0</v>
      </c>
      <c r="BH105" s="147">
        <f t="shared" ref="BH105" si="3">IF(N105="zníž. prenesená",J105,0)</f>
        <v>0</v>
      </c>
      <c r="BI105" s="147">
        <f t="shared" ref="BI105" si="4">IF(N105="nulová",J105,0)</f>
        <v>0</v>
      </c>
      <c r="BJ105" s="146" t="s">
        <v>88</v>
      </c>
      <c r="BK105" s="144"/>
      <c r="BL105" s="144"/>
      <c r="BM105" s="144"/>
    </row>
    <row r="106" spans="1:65" s="2" customFormat="1" x14ac:dyDescent="0.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 x14ac:dyDescent="0.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ROUND(J98+J104,2)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 x14ac:dyDescent="0.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 x14ac:dyDescent="0.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 x14ac:dyDescent="0.1">
      <c r="A113" s="35"/>
      <c r="B113" s="36"/>
      <c r="C113" s="22" t="s">
        <v>257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 x14ac:dyDescent="0.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 x14ac:dyDescent="0.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 x14ac:dyDescent="0.1">
      <c r="A116" s="35"/>
      <c r="B116" s="36"/>
      <c r="C116" s="35"/>
      <c r="D116" s="35"/>
      <c r="E116" s="340" t="str">
        <f>E7</f>
        <v>Kreatívne cenrum Nitra - Martinský vrch</v>
      </c>
      <c r="F116" s="341"/>
      <c r="G116" s="341"/>
      <c r="H116" s="341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 x14ac:dyDescent="0.1">
      <c r="B117" s="21"/>
      <c r="C117" s="28" t="s">
        <v>228</v>
      </c>
      <c r="L117" s="21"/>
    </row>
    <row r="118" spans="1:63" s="2" customFormat="1" ht="16.5" customHeight="1" x14ac:dyDescent="0.1">
      <c r="A118" s="35"/>
      <c r="B118" s="36"/>
      <c r="C118" s="35"/>
      <c r="D118" s="35"/>
      <c r="E118" s="340" t="s">
        <v>231</v>
      </c>
      <c r="F118" s="339"/>
      <c r="G118" s="339"/>
      <c r="H118" s="33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 x14ac:dyDescent="0.1">
      <c r="A119" s="35"/>
      <c r="B119" s="36"/>
      <c r="C119" s="28" t="s">
        <v>233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30" customHeight="1" x14ac:dyDescent="0.1">
      <c r="A120" s="35"/>
      <c r="B120" s="36"/>
      <c r="C120" s="35"/>
      <c r="D120" s="35"/>
      <c r="E120" s="321" t="str">
        <f>E11</f>
        <v>03 - Buranie existujúcich spevnených plôch pod navrhovanou výstavbou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 x14ac:dyDescent="0.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 x14ac:dyDescent="0.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 t="str">
        <f>IF(J14="","",J14)</f>
        <v>26. 8. 2020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 x14ac:dyDescent="0.15">
      <c r="A124" s="35"/>
      <c r="B124" s="36"/>
      <c r="C124" s="28" t="s">
        <v>22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28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 x14ac:dyDescent="0.15">
      <c r="A125" s="35"/>
      <c r="B125" s="36"/>
      <c r="C125" s="28" t="s">
        <v>26</v>
      </c>
      <c r="D125" s="35"/>
      <c r="E125" s="35"/>
      <c r="F125" s="26" t="str">
        <f>IF(E20="","",E20)</f>
        <v>Vyplň údaj</v>
      </c>
      <c r="G125" s="35"/>
      <c r="H125" s="35"/>
      <c r="I125" s="28" t="s">
        <v>30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 x14ac:dyDescent="0.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 x14ac:dyDescent="0.15">
      <c r="A127" s="148"/>
      <c r="B127" s="149"/>
      <c r="C127" s="150" t="s">
        <v>258</v>
      </c>
      <c r="D127" s="151" t="s">
        <v>60</v>
      </c>
      <c r="E127" s="151" t="s">
        <v>56</v>
      </c>
      <c r="F127" s="151" t="s">
        <v>57</v>
      </c>
      <c r="G127" s="151" t="s">
        <v>259</v>
      </c>
      <c r="H127" s="151" t="s">
        <v>260</v>
      </c>
      <c r="I127" s="151" t="s">
        <v>261</v>
      </c>
      <c r="J127" s="152" t="s">
        <v>241</v>
      </c>
      <c r="K127" s="153" t="s">
        <v>262</v>
      </c>
      <c r="L127" s="154"/>
      <c r="M127" s="65" t="s">
        <v>1</v>
      </c>
      <c r="N127" s="66" t="s">
        <v>39</v>
      </c>
      <c r="O127" s="66" t="s">
        <v>263</v>
      </c>
      <c r="P127" s="66" t="s">
        <v>264</v>
      </c>
      <c r="Q127" s="66" t="s">
        <v>265</v>
      </c>
      <c r="R127" s="66" t="s">
        <v>266</v>
      </c>
      <c r="S127" s="66" t="s">
        <v>267</v>
      </c>
      <c r="T127" s="67" t="s">
        <v>268</v>
      </c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</row>
    <row r="128" spans="1:63" s="2" customFormat="1" ht="22.9" customHeight="1" x14ac:dyDescent="0.15">
      <c r="A128" s="35"/>
      <c r="B128" s="36"/>
      <c r="C128" s="72" t="s">
        <v>238</v>
      </c>
      <c r="D128" s="35"/>
      <c r="E128" s="35"/>
      <c r="F128" s="35"/>
      <c r="G128" s="35"/>
      <c r="H128" s="35"/>
      <c r="I128" s="35"/>
      <c r="J128" s="155">
        <f>BK128</f>
        <v>0</v>
      </c>
      <c r="K128" s="35"/>
      <c r="L128" s="36"/>
      <c r="M128" s="68"/>
      <c r="N128" s="59"/>
      <c r="O128" s="69"/>
      <c r="P128" s="156">
        <f>P129</f>
        <v>0</v>
      </c>
      <c r="Q128" s="69"/>
      <c r="R128" s="156">
        <f>R129</f>
        <v>0</v>
      </c>
      <c r="S128" s="69"/>
      <c r="T128" s="157">
        <f>T129</f>
        <v>875.56975999999986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74</v>
      </c>
      <c r="AU128" s="18" t="s">
        <v>243</v>
      </c>
      <c r="BK128" s="158">
        <f>BK129</f>
        <v>0</v>
      </c>
    </row>
    <row r="129" spans="1:65" s="12" customFormat="1" ht="25.9" customHeight="1" x14ac:dyDescent="0.15">
      <c r="B129" s="159"/>
      <c r="D129" s="160" t="s">
        <v>74</v>
      </c>
      <c r="E129" s="161" t="s">
        <v>269</v>
      </c>
      <c r="F129" s="161" t="s">
        <v>270</v>
      </c>
      <c r="I129" s="162"/>
      <c r="J129" s="163">
        <f>BK129</f>
        <v>0</v>
      </c>
      <c r="L129" s="159"/>
      <c r="M129" s="164"/>
      <c r="N129" s="165"/>
      <c r="O129" s="165"/>
      <c r="P129" s="166">
        <f>P130+P141</f>
        <v>0</v>
      </c>
      <c r="Q129" s="165"/>
      <c r="R129" s="166">
        <f>R130+R141</f>
        <v>0</v>
      </c>
      <c r="S129" s="165"/>
      <c r="T129" s="167">
        <f>T130+T141</f>
        <v>875.56975999999986</v>
      </c>
      <c r="AR129" s="160" t="s">
        <v>82</v>
      </c>
      <c r="AT129" s="168" t="s">
        <v>74</v>
      </c>
      <c r="AU129" s="168" t="s">
        <v>75</v>
      </c>
      <c r="AY129" s="160" t="s">
        <v>271</v>
      </c>
      <c r="BK129" s="169">
        <f>BK130+BK141</f>
        <v>0</v>
      </c>
    </row>
    <row r="130" spans="1:65" s="12" customFormat="1" ht="22.9" customHeight="1" x14ac:dyDescent="0.15">
      <c r="B130" s="159"/>
      <c r="D130" s="160" t="s">
        <v>74</v>
      </c>
      <c r="E130" s="170" t="s">
        <v>82</v>
      </c>
      <c r="F130" s="170" t="s">
        <v>575</v>
      </c>
      <c r="I130" s="162"/>
      <c r="J130" s="171">
        <f>BK130</f>
        <v>0</v>
      </c>
      <c r="L130" s="159"/>
      <c r="M130" s="164"/>
      <c r="N130" s="165"/>
      <c r="O130" s="165"/>
      <c r="P130" s="166">
        <f>SUM(P131:P140)</f>
        <v>0</v>
      </c>
      <c r="Q130" s="165"/>
      <c r="R130" s="166">
        <f>SUM(R131:R140)</f>
        <v>0</v>
      </c>
      <c r="S130" s="165"/>
      <c r="T130" s="167">
        <f>SUM(T131:T140)</f>
        <v>875.45375999999987</v>
      </c>
      <c r="AR130" s="160" t="s">
        <v>82</v>
      </c>
      <c r="AT130" s="168" t="s">
        <v>74</v>
      </c>
      <c r="AU130" s="168" t="s">
        <v>82</v>
      </c>
      <c r="AY130" s="160" t="s">
        <v>271</v>
      </c>
      <c r="BK130" s="169">
        <f>SUM(BK131:BK140)</f>
        <v>0</v>
      </c>
    </row>
    <row r="131" spans="1:65" s="2" customFormat="1" ht="21.75" customHeight="1" x14ac:dyDescent="0.15">
      <c r="A131" s="35"/>
      <c r="B131" s="141"/>
      <c r="C131" s="172" t="s">
        <v>82</v>
      </c>
      <c r="D131" s="172" t="s">
        <v>274</v>
      </c>
      <c r="E131" s="173" t="s">
        <v>686</v>
      </c>
      <c r="F131" s="174" t="s">
        <v>687</v>
      </c>
      <c r="G131" s="175" t="s">
        <v>277</v>
      </c>
      <c r="H131" s="176">
        <v>1072.8599999999999</v>
      </c>
      <c r="I131" s="177"/>
      <c r="J131" s="176">
        <f>ROUND(I131*H131,2)</f>
        <v>0</v>
      </c>
      <c r="K131" s="178"/>
      <c r="L131" s="36"/>
      <c r="M131" s="179" t="s">
        <v>1</v>
      </c>
      <c r="N131" s="180" t="s">
        <v>41</v>
      </c>
      <c r="O131" s="61"/>
      <c r="P131" s="181">
        <f>O131*H131</f>
        <v>0</v>
      </c>
      <c r="Q131" s="181">
        <v>0</v>
      </c>
      <c r="R131" s="181">
        <f>Q131*H131</f>
        <v>0</v>
      </c>
      <c r="S131" s="181">
        <v>0.316</v>
      </c>
      <c r="T131" s="182">
        <f>S131*H131</f>
        <v>339.02375999999998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88</v>
      </c>
      <c r="AY131" s="18" t="s">
        <v>271</v>
      </c>
      <c r="BE131" s="105">
        <f>IF(N131="základná",J131,0)</f>
        <v>0</v>
      </c>
      <c r="BF131" s="105">
        <f>IF(N131="znížená",J131,0)</f>
        <v>0</v>
      </c>
      <c r="BG131" s="105">
        <f>IF(N131="zákl. prenesená",J131,0)</f>
        <v>0</v>
      </c>
      <c r="BH131" s="105">
        <f>IF(N131="zníž. prenesená",J131,0)</f>
        <v>0</v>
      </c>
      <c r="BI131" s="105">
        <f>IF(N131="nulová",J131,0)</f>
        <v>0</v>
      </c>
      <c r="BJ131" s="18" t="s">
        <v>88</v>
      </c>
      <c r="BK131" s="105">
        <f>ROUND(I131*H131,2)</f>
        <v>0</v>
      </c>
      <c r="BL131" s="18" t="s">
        <v>278</v>
      </c>
      <c r="BM131" s="183" t="s">
        <v>688</v>
      </c>
    </row>
    <row r="132" spans="1:65" s="13" customFormat="1" x14ac:dyDescent="0.1">
      <c r="B132" s="184"/>
      <c r="D132" s="185" t="s">
        <v>280</v>
      </c>
      <c r="E132" s="186" t="s">
        <v>1</v>
      </c>
      <c r="F132" s="187" t="s">
        <v>689</v>
      </c>
      <c r="H132" s="188">
        <v>1072.8599999999999</v>
      </c>
      <c r="I132" s="189"/>
      <c r="L132" s="184"/>
      <c r="M132" s="190"/>
      <c r="N132" s="191"/>
      <c r="O132" s="191"/>
      <c r="P132" s="191"/>
      <c r="Q132" s="191"/>
      <c r="R132" s="191"/>
      <c r="S132" s="191"/>
      <c r="T132" s="192"/>
      <c r="AT132" s="186" t="s">
        <v>280</v>
      </c>
      <c r="AU132" s="186" t="s">
        <v>88</v>
      </c>
      <c r="AV132" s="13" t="s">
        <v>88</v>
      </c>
      <c r="AW132" s="13" t="s">
        <v>29</v>
      </c>
      <c r="AX132" s="13" t="s">
        <v>75</v>
      </c>
      <c r="AY132" s="186" t="s">
        <v>271</v>
      </c>
    </row>
    <row r="133" spans="1:65" s="14" customFormat="1" x14ac:dyDescent="0.1">
      <c r="B133" s="193"/>
      <c r="D133" s="185" t="s">
        <v>280</v>
      </c>
      <c r="E133" s="194" t="s">
        <v>1</v>
      </c>
      <c r="F133" s="195" t="s">
        <v>282</v>
      </c>
      <c r="H133" s="196">
        <v>1072.8599999999999</v>
      </c>
      <c r="I133" s="197"/>
      <c r="L133" s="193"/>
      <c r="M133" s="198"/>
      <c r="N133" s="199"/>
      <c r="O133" s="199"/>
      <c r="P133" s="199"/>
      <c r="Q133" s="199"/>
      <c r="R133" s="199"/>
      <c r="S133" s="199"/>
      <c r="T133" s="200"/>
      <c r="AT133" s="194" t="s">
        <v>280</v>
      </c>
      <c r="AU133" s="194" t="s">
        <v>88</v>
      </c>
      <c r="AV133" s="14" t="s">
        <v>278</v>
      </c>
      <c r="AW133" s="14" t="s">
        <v>29</v>
      </c>
      <c r="AX133" s="14" t="s">
        <v>82</v>
      </c>
      <c r="AY133" s="194" t="s">
        <v>271</v>
      </c>
    </row>
    <row r="134" spans="1:65" s="2" customFormat="1" ht="33" customHeight="1" x14ac:dyDescent="0.15">
      <c r="A134" s="35"/>
      <c r="B134" s="141"/>
      <c r="C134" s="172" t="s">
        <v>88</v>
      </c>
      <c r="D134" s="172" t="s">
        <v>274</v>
      </c>
      <c r="E134" s="173" t="s">
        <v>690</v>
      </c>
      <c r="F134" s="174" t="s">
        <v>691</v>
      </c>
      <c r="G134" s="175" t="s">
        <v>277</v>
      </c>
      <c r="H134" s="176">
        <v>1072.8599999999999</v>
      </c>
      <c r="I134" s="177"/>
      <c r="J134" s="176">
        <f>ROUND(I134*H134,2)</f>
        <v>0</v>
      </c>
      <c r="K134" s="178"/>
      <c r="L134" s="36"/>
      <c r="M134" s="179" t="s">
        <v>1</v>
      </c>
      <c r="N134" s="180" t="s">
        <v>41</v>
      </c>
      <c r="O134" s="61"/>
      <c r="P134" s="181">
        <f>O134*H134</f>
        <v>0</v>
      </c>
      <c r="Q134" s="181">
        <v>0</v>
      </c>
      <c r="R134" s="181">
        <f>Q134*H134</f>
        <v>0</v>
      </c>
      <c r="S134" s="181">
        <v>0.5</v>
      </c>
      <c r="T134" s="182">
        <f>S134*H134</f>
        <v>536.42999999999995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88</v>
      </c>
      <c r="AY134" s="18" t="s">
        <v>271</v>
      </c>
      <c r="BE134" s="105">
        <f>IF(N134="základná",J134,0)</f>
        <v>0</v>
      </c>
      <c r="BF134" s="105">
        <f>IF(N134="znížená",J134,0)</f>
        <v>0</v>
      </c>
      <c r="BG134" s="105">
        <f>IF(N134="zákl. prenesená",J134,0)</f>
        <v>0</v>
      </c>
      <c r="BH134" s="105">
        <f>IF(N134="zníž. prenesená",J134,0)</f>
        <v>0</v>
      </c>
      <c r="BI134" s="105">
        <f>IF(N134="nulová",J134,0)</f>
        <v>0</v>
      </c>
      <c r="BJ134" s="18" t="s">
        <v>88</v>
      </c>
      <c r="BK134" s="105">
        <f>ROUND(I134*H134,2)</f>
        <v>0</v>
      </c>
      <c r="BL134" s="18" t="s">
        <v>278</v>
      </c>
      <c r="BM134" s="183" t="s">
        <v>692</v>
      </c>
    </row>
    <row r="135" spans="1:65" s="13" customFormat="1" x14ac:dyDescent="0.1">
      <c r="B135" s="184"/>
      <c r="D135" s="185" t="s">
        <v>280</v>
      </c>
      <c r="E135" s="186" t="s">
        <v>1</v>
      </c>
      <c r="F135" s="187" t="s">
        <v>689</v>
      </c>
      <c r="H135" s="188">
        <v>1072.8599999999999</v>
      </c>
      <c r="I135" s="189"/>
      <c r="L135" s="184"/>
      <c r="M135" s="190"/>
      <c r="N135" s="191"/>
      <c r="O135" s="191"/>
      <c r="P135" s="191"/>
      <c r="Q135" s="191"/>
      <c r="R135" s="191"/>
      <c r="S135" s="191"/>
      <c r="T135" s="192"/>
      <c r="AT135" s="186" t="s">
        <v>280</v>
      </c>
      <c r="AU135" s="186" t="s">
        <v>88</v>
      </c>
      <c r="AV135" s="13" t="s">
        <v>88</v>
      </c>
      <c r="AW135" s="13" t="s">
        <v>29</v>
      </c>
      <c r="AX135" s="13" t="s">
        <v>75</v>
      </c>
      <c r="AY135" s="186" t="s">
        <v>271</v>
      </c>
    </row>
    <row r="136" spans="1:65" s="14" customFormat="1" x14ac:dyDescent="0.1">
      <c r="B136" s="193"/>
      <c r="D136" s="185" t="s">
        <v>280</v>
      </c>
      <c r="E136" s="194" t="s">
        <v>1</v>
      </c>
      <c r="F136" s="195" t="s">
        <v>282</v>
      </c>
      <c r="H136" s="196">
        <v>1072.8599999999999</v>
      </c>
      <c r="I136" s="197"/>
      <c r="L136" s="193"/>
      <c r="M136" s="198"/>
      <c r="N136" s="199"/>
      <c r="O136" s="199"/>
      <c r="P136" s="199"/>
      <c r="Q136" s="199"/>
      <c r="R136" s="199"/>
      <c r="S136" s="199"/>
      <c r="T136" s="200"/>
      <c r="AT136" s="194" t="s">
        <v>280</v>
      </c>
      <c r="AU136" s="194" t="s">
        <v>88</v>
      </c>
      <c r="AV136" s="14" t="s">
        <v>278</v>
      </c>
      <c r="AW136" s="14" t="s">
        <v>29</v>
      </c>
      <c r="AX136" s="14" t="s">
        <v>82</v>
      </c>
      <c r="AY136" s="194" t="s">
        <v>271</v>
      </c>
    </row>
    <row r="137" spans="1:65" s="2" customFormat="1" ht="21.75" customHeight="1" x14ac:dyDescent="0.15">
      <c r="A137" s="35"/>
      <c r="B137" s="141"/>
      <c r="C137" s="172" t="s">
        <v>286</v>
      </c>
      <c r="D137" s="172" t="s">
        <v>274</v>
      </c>
      <c r="E137" s="173" t="s">
        <v>693</v>
      </c>
      <c r="F137" s="174" t="s">
        <v>694</v>
      </c>
      <c r="G137" s="175" t="s">
        <v>289</v>
      </c>
      <c r="H137" s="176">
        <v>18.41</v>
      </c>
      <c r="I137" s="177"/>
      <c r="J137" s="176">
        <f>ROUND(I137*H137,2)</f>
        <v>0</v>
      </c>
      <c r="K137" s="178"/>
      <c r="L137" s="36"/>
      <c r="M137" s="179" t="s">
        <v>1</v>
      </c>
      <c r="N137" s="180" t="s">
        <v>41</v>
      </c>
      <c r="O137" s="61"/>
      <c r="P137" s="181">
        <f>O137*H137</f>
        <v>0</v>
      </c>
      <c r="Q137" s="181">
        <v>0</v>
      </c>
      <c r="R137" s="181">
        <f>Q137*H137</f>
        <v>0</v>
      </c>
      <c r="S137" s="181">
        <v>0</v>
      </c>
      <c r="T137" s="18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88</v>
      </c>
      <c r="AY137" s="18" t="s">
        <v>271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88</v>
      </c>
      <c r="BK137" s="105">
        <f>ROUND(I137*H137,2)</f>
        <v>0</v>
      </c>
      <c r="BL137" s="18" t="s">
        <v>278</v>
      </c>
      <c r="BM137" s="183" t="s">
        <v>695</v>
      </c>
    </row>
    <row r="138" spans="1:65" s="13" customFormat="1" ht="19.5" x14ac:dyDescent="0.1">
      <c r="B138" s="184"/>
      <c r="D138" s="185" t="s">
        <v>280</v>
      </c>
      <c r="E138" s="186" t="s">
        <v>1</v>
      </c>
      <c r="F138" s="187" t="s">
        <v>696</v>
      </c>
      <c r="H138" s="188">
        <v>12.11</v>
      </c>
      <c r="I138" s="189"/>
      <c r="L138" s="184"/>
      <c r="M138" s="190"/>
      <c r="N138" s="191"/>
      <c r="O138" s="191"/>
      <c r="P138" s="191"/>
      <c r="Q138" s="191"/>
      <c r="R138" s="191"/>
      <c r="S138" s="191"/>
      <c r="T138" s="192"/>
      <c r="AT138" s="186" t="s">
        <v>280</v>
      </c>
      <c r="AU138" s="186" t="s">
        <v>88</v>
      </c>
      <c r="AV138" s="13" t="s">
        <v>88</v>
      </c>
      <c r="AW138" s="13" t="s">
        <v>29</v>
      </c>
      <c r="AX138" s="13" t="s">
        <v>75</v>
      </c>
      <c r="AY138" s="186" t="s">
        <v>271</v>
      </c>
    </row>
    <row r="139" spans="1:65" s="13" customFormat="1" x14ac:dyDescent="0.1">
      <c r="B139" s="184"/>
      <c r="D139" s="185" t="s">
        <v>280</v>
      </c>
      <c r="E139" s="186" t="s">
        <v>1</v>
      </c>
      <c r="F139" s="187" t="s">
        <v>697</v>
      </c>
      <c r="H139" s="188">
        <v>6.3</v>
      </c>
      <c r="I139" s="189"/>
      <c r="L139" s="184"/>
      <c r="M139" s="190"/>
      <c r="N139" s="191"/>
      <c r="O139" s="191"/>
      <c r="P139" s="191"/>
      <c r="Q139" s="191"/>
      <c r="R139" s="191"/>
      <c r="S139" s="191"/>
      <c r="T139" s="192"/>
      <c r="AT139" s="186" t="s">
        <v>280</v>
      </c>
      <c r="AU139" s="186" t="s">
        <v>88</v>
      </c>
      <c r="AV139" s="13" t="s">
        <v>88</v>
      </c>
      <c r="AW139" s="13" t="s">
        <v>29</v>
      </c>
      <c r="AX139" s="13" t="s">
        <v>75</v>
      </c>
      <c r="AY139" s="186" t="s">
        <v>271</v>
      </c>
    </row>
    <row r="140" spans="1:65" s="14" customFormat="1" x14ac:dyDescent="0.1">
      <c r="B140" s="193"/>
      <c r="D140" s="185" t="s">
        <v>280</v>
      </c>
      <c r="E140" s="194" t="s">
        <v>1</v>
      </c>
      <c r="F140" s="195" t="s">
        <v>282</v>
      </c>
      <c r="H140" s="196">
        <v>18.41</v>
      </c>
      <c r="I140" s="197"/>
      <c r="L140" s="193"/>
      <c r="M140" s="198"/>
      <c r="N140" s="199"/>
      <c r="O140" s="199"/>
      <c r="P140" s="199"/>
      <c r="Q140" s="199"/>
      <c r="R140" s="199"/>
      <c r="S140" s="199"/>
      <c r="T140" s="200"/>
      <c r="AT140" s="194" t="s">
        <v>280</v>
      </c>
      <c r="AU140" s="194" t="s">
        <v>88</v>
      </c>
      <c r="AV140" s="14" t="s">
        <v>278</v>
      </c>
      <c r="AW140" s="14" t="s">
        <v>29</v>
      </c>
      <c r="AX140" s="14" t="s">
        <v>82</v>
      </c>
      <c r="AY140" s="194" t="s">
        <v>271</v>
      </c>
    </row>
    <row r="141" spans="1:65" s="12" customFormat="1" ht="22.9" customHeight="1" x14ac:dyDescent="0.15">
      <c r="B141" s="159"/>
      <c r="D141" s="160" t="s">
        <v>74</v>
      </c>
      <c r="E141" s="170" t="s">
        <v>272</v>
      </c>
      <c r="F141" s="170" t="s">
        <v>273</v>
      </c>
      <c r="I141" s="162"/>
      <c r="J141" s="171">
        <f>BK141</f>
        <v>0</v>
      </c>
      <c r="L141" s="159"/>
      <c r="M141" s="164"/>
      <c r="N141" s="165"/>
      <c r="O141" s="165"/>
      <c r="P141" s="166">
        <f>SUM(P142:P162)</f>
        <v>0</v>
      </c>
      <c r="Q141" s="165"/>
      <c r="R141" s="166">
        <f>SUM(R142:R162)</f>
        <v>0</v>
      </c>
      <c r="S141" s="165"/>
      <c r="T141" s="167">
        <f>SUM(T142:T162)</f>
        <v>0.11600000000000001</v>
      </c>
      <c r="AR141" s="160" t="s">
        <v>82</v>
      </c>
      <c r="AT141" s="168" t="s">
        <v>74</v>
      </c>
      <c r="AU141" s="168" t="s">
        <v>82</v>
      </c>
      <c r="AY141" s="160" t="s">
        <v>271</v>
      </c>
      <c r="BK141" s="169">
        <f>SUM(BK142:BK162)</f>
        <v>0</v>
      </c>
    </row>
    <row r="142" spans="1:65" s="2" customFormat="1" ht="21.75" customHeight="1" x14ac:dyDescent="0.15">
      <c r="A142" s="35"/>
      <c r="B142" s="141"/>
      <c r="C142" s="172" t="s">
        <v>278</v>
      </c>
      <c r="D142" s="172" t="s">
        <v>274</v>
      </c>
      <c r="E142" s="173" t="s">
        <v>698</v>
      </c>
      <c r="F142" s="174" t="s">
        <v>699</v>
      </c>
      <c r="G142" s="175" t="s">
        <v>302</v>
      </c>
      <c r="H142" s="176">
        <v>2</v>
      </c>
      <c r="I142" s="177"/>
      <c r="J142" s="176">
        <f>ROUND(I142*H142,2)</f>
        <v>0</v>
      </c>
      <c r="K142" s="178"/>
      <c r="L142" s="36"/>
      <c r="M142" s="179" t="s">
        <v>1</v>
      </c>
      <c r="N142" s="180" t="s">
        <v>41</v>
      </c>
      <c r="O142" s="61"/>
      <c r="P142" s="181">
        <f>O142*H142</f>
        <v>0</v>
      </c>
      <c r="Q142" s="181">
        <v>0</v>
      </c>
      <c r="R142" s="181">
        <f>Q142*H142</f>
        <v>0</v>
      </c>
      <c r="S142" s="181">
        <v>5.8000000000000003E-2</v>
      </c>
      <c r="T142" s="182">
        <f>S142*H142</f>
        <v>0.11600000000000001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88</v>
      </c>
      <c r="BK142" s="105">
        <f>ROUND(I142*H142,2)</f>
        <v>0</v>
      </c>
      <c r="BL142" s="18" t="s">
        <v>278</v>
      </c>
      <c r="BM142" s="183" t="s">
        <v>700</v>
      </c>
    </row>
    <row r="143" spans="1:65" s="2" customFormat="1" ht="33" customHeight="1" x14ac:dyDescent="0.15">
      <c r="A143" s="35"/>
      <c r="B143" s="141"/>
      <c r="C143" s="172" t="s">
        <v>299</v>
      </c>
      <c r="D143" s="172" t="s">
        <v>274</v>
      </c>
      <c r="E143" s="173" t="s">
        <v>701</v>
      </c>
      <c r="F143" s="174" t="s">
        <v>702</v>
      </c>
      <c r="G143" s="175" t="s">
        <v>412</v>
      </c>
      <c r="H143" s="176">
        <v>5.25</v>
      </c>
      <c r="I143" s="177"/>
      <c r="J143" s="176">
        <f>ROUND(I143*H143,2)</f>
        <v>0</v>
      </c>
      <c r="K143" s="178"/>
      <c r="L143" s="36"/>
      <c r="M143" s="179" t="s">
        <v>1</v>
      </c>
      <c r="N143" s="180" t="s">
        <v>41</v>
      </c>
      <c r="O143" s="61"/>
      <c r="P143" s="181">
        <f>O143*H143</f>
        <v>0</v>
      </c>
      <c r="Q143" s="181">
        <v>0</v>
      </c>
      <c r="R143" s="181">
        <f>Q143*H143</f>
        <v>0</v>
      </c>
      <c r="S143" s="181">
        <v>0</v>
      </c>
      <c r="T143" s="18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88</v>
      </c>
      <c r="AY143" s="18" t="s">
        <v>271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88</v>
      </c>
      <c r="BK143" s="105">
        <f>ROUND(I143*H143,2)</f>
        <v>0</v>
      </c>
      <c r="BL143" s="18" t="s">
        <v>278</v>
      </c>
      <c r="BM143" s="183" t="s">
        <v>703</v>
      </c>
    </row>
    <row r="144" spans="1:65" s="13" customFormat="1" x14ac:dyDescent="0.1">
      <c r="B144" s="184"/>
      <c r="D144" s="185" t="s">
        <v>280</v>
      </c>
      <c r="E144" s="186" t="s">
        <v>1</v>
      </c>
      <c r="F144" s="187" t="s">
        <v>704</v>
      </c>
      <c r="H144" s="188">
        <v>5.25</v>
      </c>
      <c r="I144" s="189"/>
      <c r="L144" s="184"/>
      <c r="M144" s="190"/>
      <c r="N144" s="191"/>
      <c r="O144" s="191"/>
      <c r="P144" s="191"/>
      <c r="Q144" s="191"/>
      <c r="R144" s="191"/>
      <c r="S144" s="191"/>
      <c r="T144" s="192"/>
      <c r="AT144" s="186" t="s">
        <v>280</v>
      </c>
      <c r="AU144" s="186" t="s">
        <v>88</v>
      </c>
      <c r="AV144" s="13" t="s">
        <v>88</v>
      </c>
      <c r="AW144" s="13" t="s">
        <v>29</v>
      </c>
      <c r="AX144" s="13" t="s">
        <v>75</v>
      </c>
      <c r="AY144" s="186" t="s">
        <v>271</v>
      </c>
    </row>
    <row r="145" spans="1:65" s="14" customFormat="1" x14ac:dyDescent="0.1">
      <c r="B145" s="193"/>
      <c r="D145" s="185" t="s">
        <v>280</v>
      </c>
      <c r="E145" s="194" t="s">
        <v>1</v>
      </c>
      <c r="F145" s="195" t="s">
        <v>282</v>
      </c>
      <c r="H145" s="196">
        <v>5.25</v>
      </c>
      <c r="I145" s="197"/>
      <c r="L145" s="193"/>
      <c r="M145" s="198"/>
      <c r="N145" s="199"/>
      <c r="O145" s="199"/>
      <c r="P145" s="199"/>
      <c r="Q145" s="199"/>
      <c r="R145" s="199"/>
      <c r="S145" s="199"/>
      <c r="T145" s="200"/>
      <c r="AT145" s="194" t="s">
        <v>280</v>
      </c>
      <c r="AU145" s="194" t="s">
        <v>88</v>
      </c>
      <c r="AV145" s="14" t="s">
        <v>278</v>
      </c>
      <c r="AW145" s="14" t="s">
        <v>29</v>
      </c>
      <c r="AX145" s="14" t="s">
        <v>82</v>
      </c>
      <c r="AY145" s="194" t="s">
        <v>271</v>
      </c>
    </row>
    <row r="146" spans="1:65" s="2" customFormat="1" ht="33" customHeight="1" x14ac:dyDescent="0.15">
      <c r="A146" s="35"/>
      <c r="B146" s="141"/>
      <c r="C146" s="172" t="s">
        <v>304</v>
      </c>
      <c r="D146" s="172" t="s">
        <v>274</v>
      </c>
      <c r="E146" s="173" t="s">
        <v>705</v>
      </c>
      <c r="F146" s="174" t="s">
        <v>706</v>
      </c>
      <c r="G146" s="175" t="s">
        <v>412</v>
      </c>
      <c r="H146" s="176">
        <v>0.53</v>
      </c>
      <c r="I146" s="177"/>
      <c r="J146" s="176">
        <f>ROUND(I146*H146,2)</f>
        <v>0</v>
      </c>
      <c r="K146" s="178"/>
      <c r="L146" s="36"/>
      <c r="M146" s="179" t="s">
        <v>1</v>
      </c>
      <c r="N146" s="180" t="s">
        <v>41</v>
      </c>
      <c r="O146" s="61"/>
      <c r="P146" s="181">
        <f>O146*H146</f>
        <v>0</v>
      </c>
      <c r="Q146" s="181">
        <v>0</v>
      </c>
      <c r="R146" s="181">
        <f>Q146*H146</f>
        <v>0</v>
      </c>
      <c r="S146" s="181">
        <v>0</v>
      </c>
      <c r="T146" s="18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88</v>
      </c>
      <c r="AY146" s="18" t="s">
        <v>271</v>
      </c>
      <c r="BE146" s="105">
        <f>IF(N146="základná",J146,0)</f>
        <v>0</v>
      </c>
      <c r="BF146" s="105">
        <f>IF(N146="znížená",J146,0)</f>
        <v>0</v>
      </c>
      <c r="BG146" s="105">
        <f>IF(N146="zákl. prenesená",J146,0)</f>
        <v>0</v>
      </c>
      <c r="BH146" s="105">
        <f>IF(N146="zníž. prenesená",J146,0)</f>
        <v>0</v>
      </c>
      <c r="BI146" s="105">
        <f>IF(N146="nulová",J146,0)</f>
        <v>0</v>
      </c>
      <c r="BJ146" s="18" t="s">
        <v>88</v>
      </c>
      <c r="BK146" s="105">
        <f>ROUND(I146*H146,2)</f>
        <v>0</v>
      </c>
      <c r="BL146" s="18" t="s">
        <v>278</v>
      </c>
      <c r="BM146" s="183" t="s">
        <v>707</v>
      </c>
    </row>
    <row r="147" spans="1:65" s="2" customFormat="1" ht="21.75" customHeight="1" x14ac:dyDescent="0.15">
      <c r="A147" s="35"/>
      <c r="B147" s="141"/>
      <c r="C147" s="172" t="s">
        <v>310</v>
      </c>
      <c r="D147" s="172" t="s">
        <v>274</v>
      </c>
      <c r="E147" s="173" t="s">
        <v>415</v>
      </c>
      <c r="F147" s="174" t="s">
        <v>416</v>
      </c>
      <c r="G147" s="175" t="s">
        <v>412</v>
      </c>
      <c r="H147" s="176">
        <v>437.79</v>
      </c>
      <c r="I147" s="177"/>
      <c r="J147" s="176">
        <f>ROUND(I147*H147,2)</f>
        <v>0</v>
      </c>
      <c r="K147" s="178"/>
      <c r="L147" s="36"/>
      <c r="M147" s="179" t="s">
        <v>1</v>
      </c>
      <c r="N147" s="180" t="s">
        <v>41</v>
      </c>
      <c r="O147" s="61"/>
      <c r="P147" s="181">
        <f>O147*H147</f>
        <v>0</v>
      </c>
      <c r="Q147" s="181">
        <v>0</v>
      </c>
      <c r="R147" s="181">
        <f>Q147*H147</f>
        <v>0</v>
      </c>
      <c r="S147" s="181">
        <v>0</v>
      </c>
      <c r="T147" s="18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88</v>
      </c>
      <c r="AY147" s="18" t="s">
        <v>271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278</v>
      </c>
      <c r="BM147" s="183" t="s">
        <v>708</v>
      </c>
    </row>
    <row r="148" spans="1:65" s="13" customFormat="1" x14ac:dyDescent="0.1">
      <c r="B148" s="184"/>
      <c r="D148" s="185" t="s">
        <v>280</v>
      </c>
      <c r="F148" s="187" t="s">
        <v>709</v>
      </c>
      <c r="H148" s="188">
        <v>437.79</v>
      </c>
      <c r="I148" s="189"/>
      <c r="L148" s="184"/>
      <c r="M148" s="190"/>
      <c r="N148" s="191"/>
      <c r="O148" s="191"/>
      <c r="P148" s="191"/>
      <c r="Q148" s="191"/>
      <c r="R148" s="191"/>
      <c r="S148" s="191"/>
      <c r="T148" s="192"/>
      <c r="AT148" s="186" t="s">
        <v>280</v>
      </c>
      <c r="AU148" s="186" t="s">
        <v>88</v>
      </c>
      <c r="AV148" s="13" t="s">
        <v>88</v>
      </c>
      <c r="AW148" s="13" t="s">
        <v>3</v>
      </c>
      <c r="AX148" s="13" t="s">
        <v>82</v>
      </c>
      <c r="AY148" s="186" t="s">
        <v>271</v>
      </c>
    </row>
    <row r="149" spans="1:65" s="2" customFormat="1" ht="21.75" customHeight="1" x14ac:dyDescent="0.15">
      <c r="A149" s="35"/>
      <c r="B149" s="141"/>
      <c r="C149" s="172" t="s">
        <v>316</v>
      </c>
      <c r="D149" s="216" t="s">
        <v>274</v>
      </c>
      <c r="E149" s="173" t="s">
        <v>420</v>
      </c>
      <c r="F149" s="174" t="s">
        <v>421</v>
      </c>
      <c r="G149" s="175" t="s">
        <v>412</v>
      </c>
      <c r="H149" s="176">
        <v>5691.21</v>
      </c>
      <c r="I149" s="177"/>
      <c r="J149" s="176">
        <f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88</v>
      </c>
      <c r="AY149" s="18" t="s">
        <v>271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278</v>
      </c>
      <c r="BM149" s="183" t="s">
        <v>710</v>
      </c>
    </row>
    <row r="150" spans="1:65" s="13" customFormat="1" x14ac:dyDescent="0.1">
      <c r="B150" s="184"/>
      <c r="D150" s="185" t="s">
        <v>280</v>
      </c>
      <c r="F150" s="187" t="s">
        <v>711</v>
      </c>
      <c r="H150" s="188">
        <v>5691.21</v>
      </c>
      <c r="I150" s="189"/>
      <c r="L150" s="184"/>
      <c r="M150" s="190"/>
      <c r="N150" s="191"/>
      <c r="O150" s="191"/>
      <c r="P150" s="191"/>
      <c r="Q150" s="191"/>
      <c r="R150" s="191"/>
      <c r="S150" s="191"/>
      <c r="T150" s="192"/>
      <c r="AT150" s="186" t="s">
        <v>280</v>
      </c>
      <c r="AU150" s="186" t="s">
        <v>88</v>
      </c>
      <c r="AV150" s="13" t="s">
        <v>88</v>
      </c>
      <c r="AW150" s="13" t="s">
        <v>3</v>
      </c>
      <c r="AX150" s="13" t="s">
        <v>82</v>
      </c>
      <c r="AY150" s="186" t="s">
        <v>271</v>
      </c>
    </row>
    <row r="151" spans="1:65" s="2" customFormat="1" ht="21.75" customHeight="1" x14ac:dyDescent="0.15">
      <c r="A151" s="35"/>
      <c r="B151" s="141"/>
      <c r="C151" s="172" t="s">
        <v>272</v>
      </c>
      <c r="D151" s="172" t="s">
        <v>274</v>
      </c>
      <c r="E151" s="173" t="s">
        <v>425</v>
      </c>
      <c r="F151" s="174" t="s">
        <v>426</v>
      </c>
      <c r="G151" s="175" t="s">
        <v>412</v>
      </c>
      <c r="H151" s="176">
        <v>875.57</v>
      </c>
      <c r="I151" s="177"/>
      <c r="J151" s="176">
        <f>ROUND(I151*H151,2)</f>
        <v>0</v>
      </c>
      <c r="K151" s="178"/>
      <c r="L151" s="36"/>
      <c r="M151" s="179" t="s">
        <v>1</v>
      </c>
      <c r="N151" s="180" t="s">
        <v>41</v>
      </c>
      <c r="O151" s="61"/>
      <c r="P151" s="181">
        <f>O151*H151</f>
        <v>0</v>
      </c>
      <c r="Q151" s="181">
        <v>0</v>
      </c>
      <c r="R151" s="181">
        <f>Q151*H151</f>
        <v>0</v>
      </c>
      <c r="S151" s="181">
        <v>0</v>
      </c>
      <c r="T151" s="18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88</v>
      </c>
      <c r="AY151" s="18" t="s">
        <v>271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88</v>
      </c>
      <c r="BK151" s="105">
        <f>ROUND(I151*H151,2)</f>
        <v>0</v>
      </c>
      <c r="BL151" s="18" t="s">
        <v>278</v>
      </c>
      <c r="BM151" s="183" t="s">
        <v>712</v>
      </c>
    </row>
    <row r="152" spans="1:65" s="2" customFormat="1" ht="21.75" customHeight="1" x14ac:dyDescent="0.15">
      <c r="A152" s="35"/>
      <c r="B152" s="141"/>
      <c r="C152" s="172" t="s">
        <v>115</v>
      </c>
      <c r="D152" s="172" t="s">
        <v>274</v>
      </c>
      <c r="E152" s="173" t="s">
        <v>429</v>
      </c>
      <c r="F152" s="174" t="s">
        <v>430</v>
      </c>
      <c r="G152" s="175" t="s">
        <v>412</v>
      </c>
      <c r="H152" s="176">
        <v>4377.8500000000004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713</v>
      </c>
    </row>
    <row r="153" spans="1:65" s="13" customFormat="1" x14ac:dyDescent="0.1">
      <c r="B153" s="184"/>
      <c r="D153" s="185" t="s">
        <v>280</v>
      </c>
      <c r="F153" s="187" t="s">
        <v>714</v>
      </c>
      <c r="H153" s="188">
        <v>4377.8500000000004</v>
      </c>
      <c r="I153" s="189"/>
      <c r="L153" s="184"/>
      <c r="M153" s="190"/>
      <c r="N153" s="191"/>
      <c r="O153" s="191"/>
      <c r="P153" s="191"/>
      <c r="Q153" s="191"/>
      <c r="R153" s="191"/>
      <c r="S153" s="191"/>
      <c r="T153" s="192"/>
      <c r="AT153" s="186" t="s">
        <v>280</v>
      </c>
      <c r="AU153" s="186" t="s">
        <v>88</v>
      </c>
      <c r="AV153" s="13" t="s">
        <v>88</v>
      </c>
      <c r="AW153" s="13" t="s">
        <v>3</v>
      </c>
      <c r="AX153" s="13" t="s">
        <v>82</v>
      </c>
      <c r="AY153" s="186" t="s">
        <v>271</v>
      </c>
    </row>
    <row r="154" spans="1:65" s="2" customFormat="1" ht="21.75" customHeight="1" x14ac:dyDescent="0.15">
      <c r="A154" s="35"/>
      <c r="B154" s="141"/>
      <c r="C154" s="172" t="s">
        <v>118</v>
      </c>
      <c r="D154" s="172" t="s">
        <v>274</v>
      </c>
      <c r="E154" s="173" t="s">
        <v>715</v>
      </c>
      <c r="F154" s="174" t="s">
        <v>716</v>
      </c>
      <c r="G154" s="175" t="s">
        <v>412</v>
      </c>
      <c r="H154" s="176">
        <v>0.53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717</v>
      </c>
    </row>
    <row r="155" spans="1:65" s="2" customFormat="1" ht="33" customHeight="1" x14ac:dyDescent="0.15">
      <c r="A155" s="35"/>
      <c r="B155" s="141"/>
      <c r="C155" s="172" t="s">
        <v>121</v>
      </c>
      <c r="D155" s="216" t="s">
        <v>274</v>
      </c>
      <c r="E155" s="173" t="s">
        <v>718</v>
      </c>
      <c r="F155" s="174" t="s">
        <v>719</v>
      </c>
      <c r="G155" s="175" t="s">
        <v>412</v>
      </c>
      <c r="H155" s="176">
        <v>4.7300000000000004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720</v>
      </c>
    </row>
    <row r="156" spans="1:65" s="13" customFormat="1" x14ac:dyDescent="0.1">
      <c r="B156" s="184"/>
      <c r="D156" s="185" t="s">
        <v>280</v>
      </c>
      <c r="E156" s="186" t="s">
        <v>1</v>
      </c>
      <c r="F156" s="187" t="s">
        <v>721</v>
      </c>
      <c r="H156" s="188">
        <v>4.7300000000000004</v>
      </c>
      <c r="I156" s="189"/>
      <c r="L156" s="184"/>
      <c r="M156" s="190"/>
      <c r="N156" s="191"/>
      <c r="O156" s="191"/>
      <c r="P156" s="191"/>
      <c r="Q156" s="191"/>
      <c r="R156" s="191"/>
      <c r="S156" s="191"/>
      <c r="T156" s="192"/>
      <c r="AT156" s="186" t="s">
        <v>280</v>
      </c>
      <c r="AU156" s="186" t="s">
        <v>88</v>
      </c>
      <c r="AV156" s="13" t="s">
        <v>88</v>
      </c>
      <c r="AW156" s="13" t="s">
        <v>29</v>
      </c>
      <c r="AX156" s="13" t="s">
        <v>82</v>
      </c>
      <c r="AY156" s="186" t="s">
        <v>271</v>
      </c>
    </row>
    <row r="157" spans="1:65" s="2" customFormat="1" ht="21.75" customHeight="1" x14ac:dyDescent="0.15">
      <c r="A157" s="35"/>
      <c r="B157" s="141"/>
      <c r="C157" s="172" t="s">
        <v>124</v>
      </c>
      <c r="D157" s="172" t="s">
        <v>274</v>
      </c>
      <c r="E157" s="173" t="s">
        <v>434</v>
      </c>
      <c r="F157" s="174" t="s">
        <v>435</v>
      </c>
      <c r="G157" s="175" t="s">
        <v>412</v>
      </c>
      <c r="H157" s="176">
        <v>437.79</v>
      </c>
      <c r="I157" s="177"/>
      <c r="J157" s="176">
        <f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>O157*H157</f>
        <v>0</v>
      </c>
      <c r="Q157" s="181">
        <v>0</v>
      </c>
      <c r="R157" s="181">
        <f>Q157*H157</f>
        <v>0</v>
      </c>
      <c r="S157" s="181">
        <v>0</v>
      </c>
      <c r="T157" s="18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278</v>
      </c>
      <c r="BM157" s="183" t="s">
        <v>722</v>
      </c>
    </row>
    <row r="158" spans="1:65" s="13" customFormat="1" x14ac:dyDescent="0.1">
      <c r="B158" s="184"/>
      <c r="D158" s="185" t="s">
        <v>280</v>
      </c>
      <c r="F158" s="187" t="s">
        <v>709</v>
      </c>
      <c r="H158" s="188">
        <v>437.79</v>
      </c>
      <c r="I158" s="189"/>
      <c r="L158" s="184"/>
      <c r="M158" s="190"/>
      <c r="N158" s="191"/>
      <c r="O158" s="191"/>
      <c r="P158" s="191"/>
      <c r="Q158" s="191"/>
      <c r="R158" s="191"/>
      <c r="S158" s="191"/>
      <c r="T158" s="192"/>
      <c r="AT158" s="186" t="s">
        <v>280</v>
      </c>
      <c r="AU158" s="186" t="s">
        <v>88</v>
      </c>
      <c r="AV158" s="13" t="s">
        <v>88</v>
      </c>
      <c r="AW158" s="13" t="s">
        <v>3</v>
      </c>
      <c r="AX158" s="13" t="s">
        <v>82</v>
      </c>
      <c r="AY158" s="186" t="s">
        <v>271</v>
      </c>
    </row>
    <row r="159" spans="1:65" s="2" customFormat="1" ht="33" customHeight="1" x14ac:dyDescent="0.15">
      <c r="A159" s="35"/>
      <c r="B159" s="141"/>
      <c r="C159" s="172" t="s">
        <v>127</v>
      </c>
      <c r="D159" s="172" t="s">
        <v>274</v>
      </c>
      <c r="E159" s="173" t="s">
        <v>723</v>
      </c>
      <c r="F159" s="174" t="s">
        <v>724</v>
      </c>
      <c r="G159" s="175" t="s">
        <v>412</v>
      </c>
      <c r="H159" s="176">
        <v>0.53</v>
      </c>
      <c r="I159" s="177"/>
      <c r="J159" s="176">
        <f>ROUND(I159*H159,2)</f>
        <v>0</v>
      </c>
      <c r="K159" s="178"/>
      <c r="L159" s="36"/>
      <c r="M159" s="179" t="s">
        <v>1</v>
      </c>
      <c r="N159" s="180" t="s">
        <v>41</v>
      </c>
      <c r="O159" s="61"/>
      <c r="P159" s="181">
        <f>O159*H159</f>
        <v>0</v>
      </c>
      <c r="Q159" s="181">
        <v>0</v>
      </c>
      <c r="R159" s="181">
        <f>Q159*H159</f>
        <v>0</v>
      </c>
      <c r="S159" s="181">
        <v>0</v>
      </c>
      <c r="T159" s="18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88</v>
      </c>
      <c r="AY159" s="18" t="s">
        <v>271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278</v>
      </c>
      <c r="BM159" s="183" t="s">
        <v>725</v>
      </c>
    </row>
    <row r="160" spans="1:65" s="13" customFormat="1" x14ac:dyDescent="0.1">
      <c r="B160" s="184"/>
      <c r="D160" s="185" t="s">
        <v>280</v>
      </c>
      <c r="E160" s="186" t="s">
        <v>1</v>
      </c>
      <c r="F160" s="187" t="s">
        <v>726</v>
      </c>
      <c r="H160" s="188">
        <v>0.53</v>
      </c>
      <c r="I160" s="189"/>
      <c r="L160" s="184"/>
      <c r="M160" s="190"/>
      <c r="N160" s="191"/>
      <c r="O160" s="191"/>
      <c r="P160" s="191"/>
      <c r="Q160" s="191"/>
      <c r="R160" s="191"/>
      <c r="S160" s="191"/>
      <c r="T160" s="192"/>
      <c r="AT160" s="186" t="s">
        <v>280</v>
      </c>
      <c r="AU160" s="186" t="s">
        <v>88</v>
      </c>
      <c r="AV160" s="13" t="s">
        <v>88</v>
      </c>
      <c r="AW160" s="13" t="s">
        <v>29</v>
      </c>
      <c r="AX160" s="13" t="s">
        <v>82</v>
      </c>
      <c r="AY160" s="186" t="s">
        <v>271</v>
      </c>
    </row>
    <row r="161" spans="1:65" s="2" customFormat="1" ht="21.75" customHeight="1" x14ac:dyDescent="0.15">
      <c r="A161" s="35"/>
      <c r="B161" s="141"/>
      <c r="C161" s="172" t="s">
        <v>154</v>
      </c>
      <c r="D161" s="172" t="s">
        <v>274</v>
      </c>
      <c r="E161" s="173" t="s">
        <v>438</v>
      </c>
      <c r="F161" s="174" t="s">
        <v>439</v>
      </c>
      <c r="G161" s="175" t="s">
        <v>412</v>
      </c>
      <c r="H161" s="176">
        <v>437.79</v>
      </c>
      <c r="I161" s="177"/>
      <c r="J161" s="176">
        <f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88</v>
      </c>
      <c r="AY161" s="18" t="s">
        <v>271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278</v>
      </c>
      <c r="BM161" s="183" t="s">
        <v>727</v>
      </c>
    </row>
    <row r="162" spans="1:65" s="13" customFormat="1" x14ac:dyDescent="0.1">
      <c r="B162" s="184"/>
      <c r="D162" s="185" t="s">
        <v>280</v>
      </c>
      <c r="F162" s="187" t="s">
        <v>709</v>
      </c>
      <c r="H162" s="188">
        <v>437.79</v>
      </c>
      <c r="I162" s="189"/>
      <c r="L162" s="184"/>
      <c r="M162" s="220"/>
      <c r="N162" s="221"/>
      <c r="O162" s="221"/>
      <c r="P162" s="221"/>
      <c r="Q162" s="221"/>
      <c r="R162" s="221"/>
      <c r="S162" s="221"/>
      <c r="T162" s="222"/>
      <c r="AT162" s="186" t="s">
        <v>280</v>
      </c>
      <c r="AU162" s="186" t="s">
        <v>88</v>
      </c>
      <c r="AV162" s="13" t="s">
        <v>88</v>
      </c>
      <c r="AW162" s="13" t="s">
        <v>3</v>
      </c>
      <c r="AX162" s="13" t="s">
        <v>82</v>
      </c>
      <c r="AY162" s="186" t="s">
        <v>271</v>
      </c>
    </row>
    <row r="163" spans="1:65" s="2" customFormat="1" ht="6.95" customHeight="1" x14ac:dyDescent="0.1">
      <c r="A163" s="35"/>
      <c r="B163" s="50"/>
      <c r="C163" s="51"/>
      <c r="D163" s="51"/>
      <c r="E163" s="51"/>
      <c r="F163" s="51"/>
      <c r="G163" s="51"/>
      <c r="H163" s="51"/>
      <c r="I163" s="51"/>
      <c r="J163" s="51"/>
      <c r="K163" s="51"/>
      <c r="L163" s="36"/>
      <c r="M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</row>
  </sheetData>
  <autoFilter ref="C127:K162" xr:uid="{00000000-0009-0000-0000-000003000000}"/>
  <mergeCells count="13"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2:BM169"/>
  <sheetViews>
    <sheetView showGridLines="0" topLeftCell="A103" workbookViewId="0">
      <selection activeCell="J106" sqref="J106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183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 x14ac:dyDescent="0.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1">
      <c r="A9" s="35"/>
      <c r="B9" s="36"/>
      <c r="C9" s="35"/>
      <c r="D9" s="35"/>
      <c r="E9" s="321" t="s">
        <v>6333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 x14ac:dyDescent="0.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 x14ac:dyDescent="0.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J105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 x14ac:dyDescent="0.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 x14ac:dyDescent="0.1">
      <c r="A35" s="35"/>
      <c r="B35" s="36"/>
      <c r="C35" s="35"/>
      <c r="D35" s="118" t="s">
        <v>39</v>
      </c>
      <c r="E35" s="28" t="s">
        <v>40</v>
      </c>
      <c r="F35" s="119">
        <f>ROUND((SUM(BE105:BE107) + SUM(BE127:BE168)),  2)</f>
        <v>0</v>
      </c>
      <c r="G35" s="35"/>
      <c r="H35" s="35"/>
      <c r="I35" s="120">
        <v>0.2</v>
      </c>
      <c r="J35" s="119">
        <f>ROUND(((SUM(BE105:BE107) + SUM(BE127:BE168))*I35),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28" t="s">
        <v>41</v>
      </c>
      <c r="F36" s="119">
        <f>ROUND((SUM(BF105:BF107) + SUM(BF127:BF168)),  2)</f>
        <v>0</v>
      </c>
      <c r="G36" s="35"/>
      <c r="H36" s="35"/>
      <c r="I36" s="120">
        <v>0.2</v>
      </c>
      <c r="J36" s="119">
        <f>ROUND(((SUM(BF105:BF107) + SUM(BF127:BF168))*I36),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1">
      <c r="A37" s="35"/>
      <c r="B37" s="36"/>
      <c r="C37" s="35"/>
      <c r="D37" s="35"/>
      <c r="E37" s="28" t="s">
        <v>42</v>
      </c>
      <c r="F37" s="119">
        <f>ROUND((SUM(BG105:BG107) + SUM(BG127:BG168)),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 x14ac:dyDescent="0.1">
      <c r="A38" s="35"/>
      <c r="B38" s="36"/>
      <c r="C38" s="35"/>
      <c r="D38" s="35"/>
      <c r="E38" s="28" t="s">
        <v>43</v>
      </c>
      <c r="F38" s="119">
        <f>ROUND((SUM(BH105:BH107) + SUM(BH127:BH168)),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44</v>
      </c>
      <c r="F39" s="119">
        <f>ROUND((SUM(BI105:BI107) + SUM(BI127:BI168)),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 x14ac:dyDescent="0.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 x14ac:dyDescent="0.1">
      <c r="B43" s="21"/>
      <c r="L43" s="21"/>
    </row>
    <row r="44" spans="1:31" s="1" customFormat="1" ht="14.45" customHeight="1" x14ac:dyDescent="0.1">
      <c r="B44" s="21"/>
      <c r="L44" s="21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1">
      <c r="A87" s="35"/>
      <c r="B87" s="36"/>
      <c r="C87" s="35"/>
      <c r="D87" s="35"/>
      <c r="E87" s="321" t="str">
        <f>E9</f>
        <v>SO 08 - Odvodnenie parkoviska a ORL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 x14ac:dyDescent="0.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 x14ac:dyDescent="0.15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 x14ac:dyDescent="0.15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 x14ac:dyDescent="0.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J127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 x14ac:dyDescent="0.1">
      <c r="B97" s="131"/>
      <c r="D97" s="132" t="s">
        <v>6069</v>
      </c>
      <c r="E97" s="133"/>
      <c r="F97" s="133"/>
      <c r="G97" s="133"/>
      <c r="H97" s="133"/>
      <c r="I97" s="133"/>
      <c r="J97" s="134">
        <f>J128</f>
        <v>0</v>
      </c>
      <c r="L97" s="131"/>
    </row>
    <row r="98" spans="1:65" s="10" customFormat="1" ht="19.899999999999999" customHeight="1" x14ac:dyDescent="0.1">
      <c r="B98" s="135"/>
      <c r="D98" s="136" t="s">
        <v>6070</v>
      </c>
      <c r="E98" s="137"/>
      <c r="F98" s="137"/>
      <c r="G98" s="137"/>
      <c r="H98" s="137"/>
      <c r="I98" s="137"/>
      <c r="J98" s="138">
        <f>J129</f>
        <v>0</v>
      </c>
      <c r="L98" s="135"/>
    </row>
    <row r="99" spans="1:65" s="10" customFormat="1" ht="19.899999999999999" customHeight="1" x14ac:dyDescent="0.1">
      <c r="B99" s="135"/>
      <c r="D99" s="136" t="s">
        <v>6072</v>
      </c>
      <c r="E99" s="137"/>
      <c r="F99" s="137"/>
      <c r="G99" s="137"/>
      <c r="H99" s="137"/>
      <c r="I99" s="137"/>
      <c r="J99" s="138">
        <f>J141</f>
        <v>0</v>
      </c>
      <c r="L99" s="135"/>
    </row>
    <row r="100" spans="1:65" s="10" customFormat="1" ht="19.899999999999999" customHeight="1" x14ac:dyDescent="0.1">
      <c r="B100" s="135"/>
      <c r="D100" s="136" t="s">
        <v>6074</v>
      </c>
      <c r="E100" s="137"/>
      <c r="F100" s="137"/>
      <c r="G100" s="137"/>
      <c r="H100" s="137"/>
      <c r="I100" s="137"/>
      <c r="J100" s="138">
        <f>J145</f>
        <v>0</v>
      </c>
      <c r="L100" s="135"/>
    </row>
    <row r="101" spans="1:65" s="10" customFormat="1" ht="19.899999999999999" customHeight="1" x14ac:dyDescent="0.1">
      <c r="B101" s="135"/>
      <c r="D101" s="136" t="s">
        <v>6075</v>
      </c>
      <c r="E101" s="137"/>
      <c r="F101" s="137"/>
      <c r="G101" s="137"/>
      <c r="H101" s="137"/>
      <c r="I101" s="137"/>
      <c r="J101" s="138">
        <f>J159</f>
        <v>0</v>
      </c>
      <c r="L101" s="135"/>
    </row>
    <row r="102" spans="1:65" s="10" customFormat="1" ht="19.899999999999999" customHeight="1" x14ac:dyDescent="0.1">
      <c r="B102" s="135"/>
      <c r="D102" s="136" t="s">
        <v>6076</v>
      </c>
      <c r="E102" s="137"/>
      <c r="F102" s="137"/>
      <c r="G102" s="137"/>
      <c r="H102" s="137"/>
      <c r="I102" s="137"/>
      <c r="J102" s="138">
        <f>J166</f>
        <v>0</v>
      </c>
      <c r="L102" s="135"/>
    </row>
    <row r="103" spans="1:65" s="2" customFormat="1" ht="21.75" customHeight="1" x14ac:dyDescent="0.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6.95" customHeight="1" x14ac:dyDescent="0.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 x14ac:dyDescent="0.1">
      <c r="A105" s="35"/>
      <c r="B105" s="36"/>
      <c r="C105" s="130" t="s">
        <v>254</v>
      </c>
      <c r="D105" s="35"/>
      <c r="E105" s="35"/>
      <c r="F105" s="35"/>
      <c r="G105" s="35"/>
      <c r="H105" s="35"/>
      <c r="I105" s="35"/>
      <c r="J105" s="139">
        <f>ROUND(J106,2)</f>
        <v>0</v>
      </c>
      <c r="K105" s="35"/>
      <c r="L105" s="45"/>
      <c r="N105" s="140" t="s">
        <v>39</v>
      </c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18" customHeight="1" x14ac:dyDescent="0.1">
      <c r="A106" s="35"/>
      <c r="B106" s="141"/>
      <c r="C106" s="142"/>
      <c r="D106" s="338" t="s">
        <v>255</v>
      </c>
      <c r="E106" s="342"/>
      <c r="F106" s="342"/>
      <c r="G106" s="142"/>
      <c r="H106" s="142"/>
      <c r="I106" s="142"/>
      <c r="J106" s="102">
        <v>0</v>
      </c>
      <c r="K106" s="142"/>
      <c r="L106" s="143"/>
      <c r="M106" s="144"/>
      <c r="N106" s="145" t="s">
        <v>41</v>
      </c>
      <c r="O106" s="144"/>
      <c r="P106" s="144"/>
      <c r="Q106" s="144"/>
      <c r="R106" s="144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  <c r="AQ106" s="144"/>
      <c r="AR106" s="144"/>
      <c r="AS106" s="144"/>
      <c r="AT106" s="144"/>
      <c r="AU106" s="144"/>
      <c r="AV106" s="144"/>
      <c r="AW106" s="144"/>
      <c r="AX106" s="144"/>
      <c r="AY106" s="146" t="s">
        <v>256</v>
      </c>
      <c r="AZ106" s="144"/>
      <c r="BA106" s="144"/>
      <c r="BB106" s="144"/>
      <c r="BC106" s="144"/>
      <c r="BD106" s="144"/>
      <c r="BE106" s="147">
        <f t="shared" ref="BE106" si="0">IF(N106="základná",J106,0)</f>
        <v>0</v>
      </c>
      <c r="BF106" s="147">
        <f t="shared" ref="BF106" si="1">IF(N106="znížená",J106,0)</f>
        <v>0</v>
      </c>
      <c r="BG106" s="147">
        <f t="shared" ref="BG106" si="2">IF(N106="zákl. prenesená",J106,0)</f>
        <v>0</v>
      </c>
      <c r="BH106" s="147">
        <f t="shared" ref="BH106" si="3">IF(N106="zníž. prenesená",J106,0)</f>
        <v>0</v>
      </c>
      <c r="BI106" s="147">
        <f t="shared" ref="BI106" si="4">IF(N106="nulová",J106,0)</f>
        <v>0</v>
      </c>
      <c r="BJ106" s="146" t="s">
        <v>88</v>
      </c>
      <c r="BK106" s="144"/>
      <c r="BL106" s="144"/>
      <c r="BM106" s="144"/>
    </row>
    <row r="107" spans="1:65" s="2" customFormat="1" x14ac:dyDescent="0.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29.25" customHeight="1" x14ac:dyDescent="0.1">
      <c r="A108" s="35"/>
      <c r="B108" s="36"/>
      <c r="C108" s="109" t="s">
        <v>213</v>
      </c>
      <c r="D108" s="110"/>
      <c r="E108" s="110"/>
      <c r="F108" s="110"/>
      <c r="G108" s="110"/>
      <c r="H108" s="110"/>
      <c r="I108" s="110"/>
      <c r="J108" s="111">
        <f>ROUND(J96+J105,2)</f>
        <v>0</v>
      </c>
      <c r="K108" s="110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 x14ac:dyDescent="0.1">
      <c r="A109" s="35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63" s="2" customFormat="1" ht="6.95" customHeight="1" x14ac:dyDescent="0.1">
      <c r="A113" s="35"/>
      <c r="B113" s="52"/>
      <c r="C113" s="53"/>
      <c r="D113" s="53"/>
      <c r="E113" s="53"/>
      <c r="F113" s="53"/>
      <c r="G113" s="53"/>
      <c r="H113" s="53"/>
      <c r="I113" s="53"/>
      <c r="J113" s="53"/>
      <c r="K113" s="53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24.95" customHeight="1" x14ac:dyDescent="0.1">
      <c r="A114" s="35"/>
      <c r="B114" s="36"/>
      <c r="C114" s="22" t="s">
        <v>257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6.95" customHeight="1" x14ac:dyDescent="0.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2" customHeight="1" x14ac:dyDescent="0.1">
      <c r="A116" s="35"/>
      <c r="B116" s="36"/>
      <c r="C116" s="28" t="s">
        <v>14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6.5" customHeight="1" x14ac:dyDescent="0.1">
      <c r="A117" s="35"/>
      <c r="B117" s="36"/>
      <c r="C117" s="35"/>
      <c r="D117" s="35"/>
      <c r="E117" s="340" t="str">
        <f>E7</f>
        <v>Kreatívne cenrum Nitra - Martinský vrch</v>
      </c>
      <c r="F117" s="341"/>
      <c r="G117" s="341"/>
      <c r="H117" s="341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 x14ac:dyDescent="0.1">
      <c r="A118" s="35"/>
      <c r="B118" s="36"/>
      <c r="C118" s="28" t="s">
        <v>228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 x14ac:dyDescent="0.1">
      <c r="A119" s="35"/>
      <c r="B119" s="36"/>
      <c r="C119" s="35"/>
      <c r="D119" s="35"/>
      <c r="E119" s="321" t="str">
        <f>E9</f>
        <v>SO 08 - Odvodnenie parkoviska a ORL</v>
      </c>
      <c r="F119" s="339"/>
      <c r="G119" s="339"/>
      <c r="H119" s="339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 x14ac:dyDescent="0.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 x14ac:dyDescent="0.1">
      <c r="A121" s="35"/>
      <c r="B121" s="36"/>
      <c r="C121" s="28" t="s">
        <v>18</v>
      </c>
      <c r="D121" s="35"/>
      <c r="E121" s="35"/>
      <c r="F121" s="26" t="str">
        <f>F12</f>
        <v>Nitra</v>
      </c>
      <c r="G121" s="35"/>
      <c r="H121" s="35"/>
      <c r="I121" s="28" t="s">
        <v>20</v>
      </c>
      <c r="J121" s="58" t="str">
        <f>IF(J12="","",J12)</f>
        <v>26. 8. 2020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 x14ac:dyDescent="0.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 x14ac:dyDescent="0.15">
      <c r="A123" s="35"/>
      <c r="B123" s="36"/>
      <c r="C123" s="28" t="s">
        <v>22</v>
      </c>
      <c r="D123" s="35"/>
      <c r="E123" s="35"/>
      <c r="F123" s="26" t="str">
        <f>E15</f>
        <v>Mesto Nitra, Štefánikova tr. 60, 949 01 Nitra</v>
      </c>
      <c r="G123" s="35"/>
      <c r="H123" s="35"/>
      <c r="I123" s="28" t="s">
        <v>28</v>
      </c>
      <c r="J123" s="31" t="str">
        <f>E21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 x14ac:dyDescent="0.15">
      <c r="A124" s="35"/>
      <c r="B124" s="36"/>
      <c r="C124" s="28" t="s">
        <v>26</v>
      </c>
      <c r="D124" s="35"/>
      <c r="E124" s="35"/>
      <c r="F124" s="26" t="str">
        <f>IF(E18="","",E18)</f>
        <v>Vyplň údaj</v>
      </c>
      <c r="G124" s="35"/>
      <c r="H124" s="35"/>
      <c r="I124" s="28" t="s">
        <v>30</v>
      </c>
      <c r="J124" s="31" t="str">
        <f>E24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 x14ac:dyDescent="0.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 x14ac:dyDescent="0.15">
      <c r="A126" s="148"/>
      <c r="B126" s="149"/>
      <c r="C126" s="150" t="s">
        <v>258</v>
      </c>
      <c r="D126" s="151" t="s">
        <v>60</v>
      </c>
      <c r="E126" s="151" t="s">
        <v>56</v>
      </c>
      <c r="F126" s="151" t="s">
        <v>57</v>
      </c>
      <c r="G126" s="151" t="s">
        <v>259</v>
      </c>
      <c r="H126" s="151" t="s">
        <v>260</v>
      </c>
      <c r="I126" s="151" t="s">
        <v>261</v>
      </c>
      <c r="J126" s="152" t="s">
        <v>241</v>
      </c>
      <c r="K126" s="153" t="s">
        <v>262</v>
      </c>
      <c r="L126" s="154"/>
      <c r="M126" s="65" t="s">
        <v>1</v>
      </c>
      <c r="N126" s="66" t="s">
        <v>39</v>
      </c>
      <c r="O126" s="66" t="s">
        <v>263</v>
      </c>
      <c r="P126" s="66" t="s">
        <v>264</v>
      </c>
      <c r="Q126" s="66" t="s">
        <v>265</v>
      </c>
      <c r="R126" s="66" t="s">
        <v>266</v>
      </c>
      <c r="S126" s="66" t="s">
        <v>267</v>
      </c>
      <c r="T126" s="67" t="s">
        <v>268</v>
      </c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</row>
    <row r="127" spans="1:63" s="2" customFormat="1" ht="22.9" customHeight="1" x14ac:dyDescent="0.15">
      <c r="A127" s="35"/>
      <c r="B127" s="36"/>
      <c r="C127" s="72" t="s">
        <v>238</v>
      </c>
      <c r="D127" s="35"/>
      <c r="E127" s="35"/>
      <c r="F127" s="35"/>
      <c r="G127" s="35"/>
      <c r="H127" s="35"/>
      <c r="I127" s="35"/>
      <c r="J127" s="155">
        <f>BK127</f>
        <v>0</v>
      </c>
      <c r="K127" s="35"/>
      <c r="L127" s="36"/>
      <c r="M127" s="68"/>
      <c r="N127" s="59"/>
      <c r="O127" s="69"/>
      <c r="P127" s="156">
        <f>P128</f>
        <v>0</v>
      </c>
      <c r="Q127" s="69"/>
      <c r="R127" s="156">
        <f>R128</f>
        <v>0</v>
      </c>
      <c r="S127" s="69"/>
      <c r="T127" s="157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74</v>
      </c>
      <c r="AU127" s="18" t="s">
        <v>243</v>
      </c>
      <c r="BK127" s="158">
        <f>BK128</f>
        <v>0</v>
      </c>
    </row>
    <row r="128" spans="1:63" s="12" customFormat="1" ht="25.9" customHeight="1" x14ac:dyDescent="0.15">
      <c r="B128" s="159"/>
      <c r="D128" s="160" t="s">
        <v>74</v>
      </c>
      <c r="E128" s="161" t="s">
        <v>269</v>
      </c>
      <c r="F128" s="161" t="s">
        <v>6081</v>
      </c>
      <c r="I128" s="162"/>
      <c r="J128" s="163">
        <f>BK128</f>
        <v>0</v>
      </c>
      <c r="L128" s="159"/>
      <c r="M128" s="164"/>
      <c r="N128" s="165"/>
      <c r="O128" s="165"/>
      <c r="P128" s="166">
        <f>P129+P141+P145+P159+P166</f>
        <v>0</v>
      </c>
      <c r="Q128" s="165"/>
      <c r="R128" s="166">
        <f>R129+R141+R145+R159+R166</f>
        <v>0</v>
      </c>
      <c r="S128" s="165"/>
      <c r="T128" s="167">
        <f>T129+T141+T145+T159+T166</f>
        <v>0</v>
      </c>
      <c r="AR128" s="160" t="s">
        <v>82</v>
      </c>
      <c r="AT128" s="168" t="s">
        <v>74</v>
      </c>
      <c r="AU128" s="168" t="s">
        <v>75</v>
      </c>
      <c r="AY128" s="160" t="s">
        <v>271</v>
      </c>
      <c r="BK128" s="169">
        <f>BK129+BK141+BK145+BK159+BK166</f>
        <v>0</v>
      </c>
    </row>
    <row r="129" spans="1:65" s="12" customFormat="1" ht="22.9" customHeight="1" x14ac:dyDescent="0.15">
      <c r="B129" s="159"/>
      <c r="D129" s="160" t="s">
        <v>74</v>
      </c>
      <c r="E129" s="170" t="s">
        <v>82</v>
      </c>
      <c r="F129" s="170" t="s">
        <v>6082</v>
      </c>
      <c r="I129" s="162"/>
      <c r="J129" s="171">
        <f>BK129</f>
        <v>0</v>
      </c>
      <c r="L129" s="159"/>
      <c r="M129" s="164"/>
      <c r="N129" s="165"/>
      <c r="O129" s="165"/>
      <c r="P129" s="166">
        <f>SUM(P130:P140)</f>
        <v>0</v>
      </c>
      <c r="Q129" s="165"/>
      <c r="R129" s="166">
        <f>SUM(R130:R140)</f>
        <v>0</v>
      </c>
      <c r="S129" s="165"/>
      <c r="T129" s="167">
        <f>SUM(T130:T140)</f>
        <v>0</v>
      </c>
      <c r="AR129" s="160" t="s">
        <v>82</v>
      </c>
      <c r="AT129" s="168" t="s">
        <v>74</v>
      </c>
      <c r="AU129" s="168" t="s">
        <v>82</v>
      </c>
      <c r="AY129" s="160" t="s">
        <v>271</v>
      </c>
      <c r="BK129" s="169">
        <f>SUM(BK130:BK140)</f>
        <v>0</v>
      </c>
    </row>
    <row r="130" spans="1:65" s="2" customFormat="1" ht="21.75" customHeight="1" x14ac:dyDescent="0.15">
      <c r="A130" s="35"/>
      <c r="B130" s="141"/>
      <c r="C130" s="172" t="s">
        <v>82</v>
      </c>
      <c r="D130" s="216" t="s">
        <v>274</v>
      </c>
      <c r="E130" s="173" t="s">
        <v>5735</v>
      </c>
      <c r="F130" s="174" t="s">
        <v>5736</v>
      </c>
      <c r="G130" s="175" t="s">
        <v>289</v>
      </c>
      <c r="H130" s="176">
        <v>54.93</v>
      </c>
      <c r="I130" s="177"/>
      <c r="J130" s="176">
        <f t="shared" ref="J130:J140" si="5">ROUND(I130*H130,2)</f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ref="P130:P140" si="6">O130*H130</f>
        <v>0</v>
      </c>
      <c r="Q130" s="181">
        <v>0</v>
      </c>
      <c r="R130" s="181">
        <f t="shared" ref="R130:R140" si="7">Q130*H130</f>
        <v>0</v>
      </c>
      <c r="S130" s="181">
        <v>0</v>
      </c>
      <c r="T130" s="182">
        <f t="shared" ref="T130:T140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88</v>
      </c>
      <c r="AY130" s="18" t="s">
        <v>271</v>
      </c>
      <c r="BE130" s="105">
        <f t="shared" ref="BE130:BE140" si="9">IF(N130="základná",J130,0)</f>
        <v>0</v>
      </c>
      <c r="BF130" s="105">
        <f t="shared" ref="BF130:BF140" si="10">IF(N130="znížená",J130,0)</f>
        <v>0</v>
      </c>
      <c r="BG130" s="105">
        <f t="shared" ref="BG130:BG140" si="11">IF(N130="zákl. prenesená",J130,0)</f>
        <v>0</v>
      </c>
      <c r="BH130" s="105">
        <f t="shared" ref="BH130:BH140" si="12">IF(N130="zníž. prenesená",J130,0)</f>
        <v>0</v>
      </c>
      <c r="BI130" s="105">
        <f t="shared" ref="BI130:BI140" si="13">IF(N130="nulová",J130,0)</f>
        <v>0</v>
      </c>
      <c r="BJ130" s="18" t="s">
        <v>88</v>
      </c>
      <c r="BK130" s="105">
        <f t="shared" ref="BK130:BK140" si="14">ROUND(I130*H130,2)</f>
        <v>0</v>
      </c>
      <c r="BL130" s="18" t="s">
        <v>278</v>
      </c>
      <c r="BM130" s="183" t="s">
        <v>88</v>
      </c>
    </row>
    <row r="131" spans="1:65" s="2" customFormat="1" ht="33" customHeight="1" x14ac:dyDescent="0.15">
      <c r="A131" s="35"/>
      <c r="B131" s="141"/>
      <c r="C131" s="172" t="s">
        <v>88</v>
      </c>
      <c r="D131" s="172" t="s">
        <v>274</v>
      </c>
      <c r="E131" s="173" t="s">
        <v>902</v>
      </c>
      <c r="F131" s="174" t="s">
        <v>903</v>
      </c>
      <c r="G131" s="175" t="s">
        <v>289</v>
      </c>
      <c r="H131" s="176">
        <v>12.45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88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278</v>
      </c>
    </row>
    <row r="132" spans="1:65" s="2" customFormat="1" ht="33" customHeight="1" x14ac:dyDescent="0.15">
      <c r="A132" s="35"/>
      <c r="B132" s="141"/>
      <c r="C132" s="172" t="s">
        <v>286</v>
      </c>
      <c r="D132" s="216" t="s">
        <v>274</v>
      </c>
      <c r="E132" s="173" t="s">
        <v>910</v>
      </c>
      <c r="F132" s="174" t="s">
        <v>6245</v>
      </c>
      <c r="G132" s="175" t="s">
        <v>289</v>
      </c>
      <c r="H132" s="176">
        <v>54.93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88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304</v>
      </c>
    </row>
    <row r="133" spans="1:65" s="2" customFormat="1" ht="16.5" customHeight="1" x14ac:dyDescent="0.15">
      <c r="A133" s="35"/>
      <c r="B133" s="141"/>
      <c r="C133" s="172" t="s">
        <v>278</v>
      </c>
      <c r="D133" s="216" t="s">
        <v>274</v>
      </c>
      <c r="E133" s="173" t="s">
        <v>921</v>
      </c>
      <c r="F133" s="174" t="s">
        <v>6093</v>
      </c>
      <c r="G133" s="175" t="s">
        <v>289</v>
      </c>
      <c r="H133" s="176">
        <v>23.5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88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316</v>
      </c>
    </row>
    <row r="134" spans="1:65" s="2" customFormat="1" ht="21.75" customHeight="1" x14ac:dyDescent="0.15">
      <c r="A134" s="35"/>
      <c r="B134" s="141"/>
      <c r="C134" s="172" t="s">
        <v>299</v>
      </c>
      <c r="D134" s="216" t="s">
        <v>274</v>
      </c>
      <c r="E134" s="173" t="s">
        <v>924</v>
      </c>
      <c r="F134" s="174" t="s">
        <v>925</v>
      </c>
      <c r="G134" s="175" t="s">
        <v>412</v>
      </c>
      <c r="H134" s="176">
        <v>42.3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88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115</v>
      </c>
    </row>
    <row r="135" spans="1:65" s="2" customFormat="1" ht="21.75" customHeight="1" x14ac:dyDescent="0.15">
      <c r="A135" s="35"/>
      <c r="B135" s="141"/>
      <c r="C135" s="172" t="s">
        <v>304</v>
      </c>
      <c r="D135" s="216" t="s">
        <v>274</v>
      </c>
      <c r="E135" s="173" t="s">
        <v>6094</v>
      </c>
      <c r="F135" s="174" t="s">
        <v>585</v>
      </c>
      <c r="G135" s="175" t="s">
        <v>289</v>
      </c>
      <c r="H135" s="176">
        <v>31.43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88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121</v>
      </c>
    </row>
    <row r="136" spans="1:65" s="2" customFormat="1" ht="33" customHeight="1" x14ac:dyDescent="0.15">
      <c r="A136" s="35"/>
      <c r="B136" s="141"/>
      <c r="C136" s="172" t="s">
        <v>310</v>
      </c>
      <c r="D136" s="216" t="s">
        <v>274</v>
      </c>
      <c r="E136" s="173" t="s">
        <v>6246</v>
      </c>
      <c r="F136" s="174" t="s">
        <v>6247</v>
      </c>
      <c r="G136" s="175" t="s">
        <v>289</v>
      </c>
      <c r="H136" s="176">
        <v>15.35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88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127</v>
      </c>
    </row>
    <row r="137" spans="1:65" s="2" customFormat="1" ht="16.5" customHeight="1" x14ac:dyDescent="0.15">
      <c r="A137" s="35"/>
      <c r="B137" s="141"/>
      <c r="C137" s="224" t="s">
        <v>316</v>
      </c>
      <c r="D137" s="240" t="s">
        <v>1138</v>
      </c>
      <c r="E137" s="226" t="s">
        <v>6096</v>
      </c>
      <c r="F137" s="227" t="s">
        <v>6097</v>
      </c>
      <c r="G137" s="228" t="s">
        <v>412</v>
      </c>
      <c r="H137" s="229">
        <v>26.1</v>
      </c>
      <c r="I137" s="230"/>
      <c r="J137" s="229">
        <f t="shared" si="5"/>
        <v>0</v>
      </c>
      <c r="K137" s="231"/>
      <c r="L137" s="232"/>
      <c r="M137" s="233" t="s">
        <v>1</v>
      </c>
      <c r="N137" s="234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316</v>
      </c>
      <c r="AT137" s="183" t="s">
        <v>1138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367</v>
      </c>
    </row>
    <row r="138" spans="1:65" s="2" customFormat="1" ht="21.75" customHeight="1" x14ac:dyDescent="0.15">
      <c r="A138" s="35"/>
      <c r="B138" s="141"/>
      <c r="C138" s="172" t="s">
        <v>272</v>
      </c>
      <c r="D138" s="216" t="s">
        <v>274</v>
      </c>
      <c r="E138" s="173" t="s">
        <v>6098</v>
      </c>
      <c r="F138" s="174" t="s">
        <v>6099</v>
      </c>
      <c r="G138" s="175" t="s">
        <v>289</v>
      </c>
      <c r="H138" s="176">
        <v>8.15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379</v>
      </c>
    </row>
    <row r="139" spans="1:65" s="2" customFormat="1" ht="16.5" customHeight="1" x14ac:dyDescent="0.15">
      <c r="A139" s="35"/>
      <c r="B139" s="141"/>
      <c r="C139" s="224" t="s">
        <v>115</v>
      </c>
      <c r="D139" s="240" t="s">
        <v>1138</v>
      </c>
      <c r="E139" s="226" t="s">
        <v>6100</v>
      </c>
      <c r="F139" s="227" t="s">
        <v>6101</v>
      </c>
      <c r="G139" s="228" t="s">
        <v>412</v>
      </c>
      <c r="H139" s="229">
        <v>14.67</v>
      </c>
      <c r="I139" s="230"/>
      <c r="J139" s="229">
        <f t="shared" si="5"/>
        <v>0</v>
      </c>
      <c r="K139" s="231"/>
      <c r="L139" s="232"/>
      <c r="M139" s="233" t="s">
        <v>1</v>
      </c>
      <c r="N139" s="234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316</v>
      </c>
      <c r="AT139" s="183" t="s">
        <v>1138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7</v>
      </c>
    </row>
    <row r="140" spans="1:65" s="2" customFormat="1" ht="33" customHeight="1" x14ac:dyDescent="0.15">
      <c r="A140" s="35"/>
      <c r="B140" s="141"/>
      <c r="C140" s="224" t="s">
        <v>118</v>
      </c>
      <c r="D140" s="224" t="s">
        <v>1138</v>
      </c>
      <c r="E140" s="226" t="s">
        <v>6248</v>
      </c>
      <c r="F140" s="227" t="s">
        <v>6249</v>
      </c>
      <c r="G140" s="228" t="s">
        <v>289</v>
      </c>
      <c r="H140" s="229">
        <v>1</v>
      </c>
      <c r="I140" s="230"/>
      <c r="J140" s="229">
        <f t="shared" si="5"/>
        <v>0</v>
      </c>
      <c r="K140" s="231"/>
      <c r="L140" s="232"/>
      <c r="M140" s="233" t="s">
        <v>1</v>
      </c>
      <c r="N140" s="234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316</v>
      </c>
      <c r="AT140" s="183" t="s">
        <v>1138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414</v>
      </c>
    </row>
    <row r="141" spans="1:65" s="12" customFormat="1" ht="22.9" customHeight="1" x14ac:dyDescent="0.15">
      <c r="B141" s="159"/>
      <c r="D141" s="160" t="s">
        <v>74</v>
      </c>
      <c r="E141" s="170" t="s">
        <v>278</v>
      </c>
      <c r="F141" s="170" t="s">
        <v>6111</v>
      </c>
      <c r="I141" s="162"/>
      <c r="J141" s="171">
        <f>BK141</f>
        <v>0</v>
      </c>
      <c r="L141" s="159"/>
      <c r="M141" s="164"/>
      <c r="N141" s="165"/>
      <c r="O141" s="165"/>
      <c r="P141" s="166">
        <f>SUM(P142:P144)</f>
        <v>0</v>
      </c>
      <c r="Q141" s="165"/>
      <c r="R141" s="166">
        <f>SUM(R142:R144)</f>
        <v>0</v>
      </c>
      <c r="S141" s="165"/>
      <c r="T141" s="167">
        <f>SUM(T142:T144)</f>
        <v>0</v>
      </c>
      <c r="AR141" s="160" t="s">
        <v>82</v>
      </c>
      <c r="AT141" s="168" t="s">
        <v>74</v>
      </c>
      <c r="AU141" s="168" t="s">
        <v>82</v>
      </c>
      <c r="AY141" s="160" t="s">
        <v>271</v>
      </c>
      <c r="BK141" s="169">
        <f>SUM(BK142:BK144)</f>
        <v>0</v>
      </c>
    </row>
    <row r="142" spans="1:65" s="2" customFormat="1" ht="33" customHeight="1" x14ac:dyDescent="0.15">
      <c r="A142" s="35"/>
      <c r="B142" s="141"/>
      <c r="C142" s="172" t="s">
        <v>121</v>
      </c>
      <c r="D142" s="172" t="s">
        <v>274</v>
      </c>
      <c r="E142" s="173" t="s">
        <v>6114</v>
      </c>
      <c r="F142" s="174" t="s">
        <v>6115</v>
      </c>
      <c r="G142" s="175" t="s">
        <v>289</v>
      </c>
      <c r="H142" s="176">
        <v>2.4300000000000002</v>
      </c>
      <c r="I142" s="177"/>
      <c r="J142" s="176">
        <f>ROUND(I142*H142,2)</f>
        <v>0</v>
      </c>
      <c r="K142" s="178"/>
      <c r="L142" s="36"/>
      <c r="M142" s="179" t="s">
        <v>1</v>
      </c>
      <c r="N142" s="180" t="s">
        <v>41</v>
      </c>
      <c r="O142" s="61"/>
      <c r="P142" s="181">
        <f>O142*H142</f>
        <v>0</v>
      </c>
      <c r="Q142" s="181">
        <v>0</v>
      </c>
      <c r="R142" s="181">
        <f>Q142*H142</f>
        <v>0</v>
      </c>
      <c r="S142" s="181">
        <v>0</v>
      </c>
      <c r="T142" s="18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88</v>
      </c>
      <c r="BK142" s="105">
        <f>ROUND(I142*H142,2)</f>
        <v>0</v>
      </c>
      <c r="BL142" s="18" t="s">
        <v>278</v>
      </c>
      <c r="BM142" s="183" t="s">
        <v>424</v>
      </c>
    </row>
    <row r="143" spans="1:65" s="2" customFormat="1" ht="21.75" customHeight="1" x14ac:dyDescent="0.15">
      <c r="A143" s="35"/>
      <c r="B143" s="141"/>
      <c r="C143" s="172" t="s">
        <v>124</v>
      </c>
      <c r="D143" s="172" t="s">
        <v>274</v>
      </c>
      <c r="E143" s="173" t="s">
        <v>6250</v>
      </c>
      <c r="F143" s="174" t="s">
        <v>6251</v>
      </c>
      <c r="G143" s="175" t="s">
        <v>302</v>
      </c>
      <c r="H143" s="176">
        <v>1</v>
      </c>
      <c r="I143" s="177"/>
      <c r="J143" s="176">
        <f>ROUND(I143*H143,2)</f>
        <v>0</v>
      </c>
      <c r="K143" s="178"/>
      <c r="L143" s="36"/>
      <c r="M143" s="179" t="s">
        <v>1</v>
      </c>
      <c r="N143" s="180" t="s">
        <v>41</v>
      </c>
      <c r="O143" s="61"/>
      <c r="P143" s="181">
        <f>O143*H143</f>
        <v>0</v>
      </c>
      <c r="Q143" s="181">
        <v>0</v>
      </c>
      <c r="R143" s="181">
        <f>Q143*H143</f>
        <v>0</v>
      </c>
      <c r="S143" s="181">
        <v>0</v>
      </c>
      <c r="T143" s="18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88</v>
      </c>
      <c r="AY143" s="18" t="s">
        <v>271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88</v>
      </c>
      <c r="BK143" s="105">
        <f>ROUND(I143*H143,2)</f>
        <v>0</v>
      </c>
      <c r="BL143" s="18" t="s">
        <v>278</v>
      </c>
      <c r="BM143" s="183" t="s">
        <v>433</v>
      </c>
    </row>
    <row r="144" spans="1:65" s="2" customFormat="1" ht="16.5" customHeight="1" x14ac:dyDescent="0.15">
      <c r="A144" s="35"/>
      <c r="B144" s="141"/>
      <c r="C144" s="224" t="s">
        <v>127</v>
      </c>
      <c r="D144" s="224" t="s">
        <v>1138</v>
      </c>
      <c r="E144" s="226" t="s">
        <v>6252</v>
      </c>
      <c r="F144" s="227" t="s">
        <v>6253</v>
      </c>
      <c r="G144" s="228" t="s">
        <v>302</v>
      </c>
      <c r="H144" s="229">
        <v>1.01</v>
      </c>
      <c r="I144" s="230"/>
      <c r="J144" s="229">
        <f>ROUND(I144*H144,2)</f>
        <v>0</v>
      </c>
      <c r="K144" s="231"/>
      <c r="L144" s="232"/>
      <c r="M144" s="233" t="s">
        <v>1</v>
      </c>
      <c r="N144" s="234" t="s">
        <v>41</v>
      </c>
      <c r="O144" s="61"/>
      <c r="P144" s="181">
        <f>O144*H144</f>
        <v>0</v>
      </c>
      <c r="Q144" s="181">
        <v>0</v>
      </c>
      <c r="R144" s="181">
        <f>Q144*H144</f>
        <v>0</v>
      </c>
      <c r="S144" s="181">
        <v>0</v>
      </c>
      <c r="T144" s="18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316</v>
      </c>
      <c r="AT144" s="183" t="s">
        <v>1138</v>
      </c>
      <c r="AU144" s="183" t="s">
        <v>88</v>
      </c>
      <c r="AY144" s="18" t="s">
        <v>271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88</v>
      </c>
      <c r="BK144" s="105">
        <f>ROUND(I144*H144,2)</f>
        <v>0</v>
      </c>
      <c r="BL144" s="18" t="s">
        <v>278</v>
      </c>
      <c r="BM144" s="183" t="s">
        <v>441</v>
      </c>
    </row>
    <row r="145" spans="1:65" s="12" customFormat="1" ht="22.9" customHeight="1" x14ac:dyDescent="0.15">
      <c r="B145" s="159"/>
      <c r="D145" s="160" t="s">
        <v>74</v>
      </c>
      <c r="E145" s="170" t="s">
        <v>316</v>
      </c>
      <c r="F145" s="170" t="s">
        <v>6131</v>
      </c>
      <c r="I145" s="162"/>
      <c r="J145" s="171">
        <f>BK145</f>
        <v>0</v>
      </c>
      <c r="L145" s="159"/>
      <c r="M145" s="164"/>
      <c r="N145" s="165"/>
      <c r="O145" s="165"/>
      <c r="P145" s="166">
        <f>SUM(P146:P158)</f>
        <v>0</v>
      </c>
      <c r="Q145" s="165"/>
      <c r="R145" s="166">
        <f>SUM(R146:R158)</f>
        <v>0</v>
      </c>
      <c r="S145" s="165"/>
      <c r="T145" s="167">
        <f>SUM(T146:T158)</f>
        <v>0</v>
      </c>
      <c r="AR145" s="160" t="s">
        <v>82</v>
      </c>
      <c r="AT145" s="168" t="s">
        <v>74</v>
      </c>
      <c r="AU145" s="168" t="s">
        <v>82</v>
      </c>
      <c r="AY145" s="160" t="s">
        <v>271</v>
      </c>
      <c r="BK145" s="169">
        <f>SUM(BK146:BK158)</f>
        <v>0</v>
      </c>
    </row>
    <row r="146" spans="1:65" s="2" customFormat="1" ht="33" customHeight="1" x14ac:dyDescent="0.15">
      <c r="A146" s="35"/>
      <c r="B146" s="141"/>
      <c r="C146" s="172" t="s">
        <v>154</v>
      </c>
      <c r="D146" s="172" t="s">
        <v>274</v>
      </c>
      <c r="E146" s="173" t="s">
        <v>6262</v>
      </c>
      <c r="F146" s="174" t="s">
        <v>6263</v>
      </c>
      <c r="G146" s="175" t="s">
        <v>319</v>
      </c>
      <c r="H146" s="176">
        <v>56</v>
      </c>
      <c r="I146" s="177"/>
      <c r="J146" s="176">
        <f t="shared" ref="J146:J158" si="15">ROUND(I146*H146,2)</f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ref="P146:P158" si="16">O146*H146</f>
        <v>0</v>
      </c>
      <c r="Q146" s="181">
        <v>0</v>
      </c>
      <c r="R146" s="181">
        <f t="shared" ref="R146:R158" si="17">Q146*H146</f>
        <v>0</v>
      </c>
      <c r="S146" s="181">
        <v>0</v>
      </c>
      <c r="T146" s="182">
        <f t="shared" ref="T146:T158" si="18"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88</v>
      </c>
      <c r="AY146" s="18" t="s">
        <v>271</v>
      </c>
      <c r="BE146" s="105">
        <f t="shared" ref="BE146:BE158" si="19">IF(N146="základná",J146,0)</f>
        <v>0</v>
      </c>
      <c r="BF146" s="105">
        <f t="shared" ref="BF146:BF158" si="20">IF(N146="znížená",J146,0)</f>
        <v>0</v>
      </c>
      <c r="BG146" s="105">
        <f t="shared" ref="BG146:BG158" si="21">IF(N146="zákl. prenesená",J146,0)</f>
        <v>0</v>
      </c>
      <c r="BH146" s="105">
        <f t="shared" ref="BH146:BH158" si="22">IF(N146="zníž. prenesená",J146,0)</f>
        <v>0</v>
      </c>
      <c r="BI146" s="105">
        <f t="shared" ref="BI146:BI158" si="23">IF(N146="nulová",J146,0)</f>
        <v>0</v>
      </c>
      <c r="BJ146" s="18" t="s">
        <v>88</v>
      </c>
      <c r="BK146" s="105">
        <f t="shared" ref="BK146:BK158" si="24">ROUND(I146*H146,2)</f>
        <v>0</v>
      </c>
      <c r="BL146" s="18" t="s">
        <v>278</v>
      </c>
      <c r="BM146" s="183" t="s">
        <v>465</v>
      </c>
    </row>
    <row r="147" spans="1:65" s="2" customFormat="1" ht="21.75" customHeight="1" x14ac:dyDescent="0.15">
      <c r="A147" s="35"/>
      <c r="B147" s="141"/>
      <c r="C147" s="224" t="s">
        <v>367</v>
      </c>
      <c r="D147" s="224" t="s">
        <v>1138</v>
      </c>
      <c r="E147" s="226" t="s">
        <v>6264</v>
      </c>
      <c r="F147" s="227" t="s">
        <v>6265</v>
      </c>
      <c r="G147" s="228" t="s">
        <v>302</v>
      </c>
      <c r="H147" s="229">
        <v>10</v>
      </c>
      <c r="I147" s="230"/>
      <c r="J147" s="229">
        <f t="shared" si="15"/>
        <v>0</v>
      </c>
      <c r="K147" s="231"/>
      <c r="L147" s="232"/>
      <c r="M147" s="233" t="s">
        <v>1</v>
      </c>
      <c r="N147" s="234" t="s">
        <v>41</v>
      </c>
      <c r="O147" s="61"/>
      <c r="P147" s="181">
        <f t="shared" si="16"/>
        <v>0</v>
      </c>
      <c r="Q147" s="181">
        <v>0</v>
      </c>
      <c r="R147" s="181">
        <f t="shared" si="17"/>
        <v>0</v>
      </c>
      <c r="S147" s="181">
        <v>0</v>
      </c>
      <c r="T147" s="182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316</v>
      </c>
      <c r="AT147" s="183" t="s">
        <v>1138</v>
      </c>
      <c r="AU147" s="183" t="s">
        <v>88</v>
      </c>
      <c r="AY147" s="18" t="s">
        <v>271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278</v>
      </c>
      <c r="BM147" s="183" t="s">
        <v>478</v>
      </c>
    </row>
    <row r="148" spans="1:65" s="2" customFormat="1" ht="16.5" customHeight="1" x14ac:dyDescent="0.15">
      <c r="A148" s="35"/>
      <c r="B148" s="141"/>
      <c r="C148" s="224" t="s">
        <v>374</v>
      </c>
      <c r="D148" s="224" t="s">
        <v>1138</v>
      </c>
      <c r="E148" s="226" t="s">
        <v>6334</v>
      </c>
      <c r="F148" s="227" t="s">
        <v>6335</v>
      </c>
      <c r="G148" s="228" t="s">
        <v>302</v>
      </c>
      <c r="H148" s="229">
        <v>1</v>
      </c>
      <c r="I148" s="230"/>
      <c r="J148" s="229">
        <f t="shared" si="15"/>
        <v>0</v>
      </c>
      <c r="K148" s="231"/>
      <c r="L148" s="232"/>
      <c r="M148" s="233" t="s">
        <v>1</v>
      </c>
      <c r="N148" s="234" t="s">
        <v>41</v>
      </c>
      <c r="O148" s="61"/>
      <c r="P148" s="181">
        <f t="shared" si="16"/>
        <v>0</v>
      </c>
      <c r="Q148" s="181">
        <v>0</v>
      </c>
      <c r="R148" s="181">
        <f t="shared" si="17"/>
        <v>0</v>
      </c>
      <c r="S148" s="181">
        <v>0</v>
      </c>
      <c r="T148" s="182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316</v>
      </c>
      <c r="AT148" s="183" t="s">
        <v>1138</v>
      </c>
      <c r="AU148" s="183" t="s">
        <v>88</v>
      </c>
      <c r="AY148" s="18" t="s">
        <v>271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278</v>
      </c>
      <c r="BM148" s="183" t="s">
        <v>488</v>
      </c>
    </row>
    <row r="149" spans="1:65" s="2" customFormat="1" ht="16.5" customHeight="1" x14ac:dyDescent="0.15">
      <c r="A149" s="35"/>
      <c r="B149" s="141"/>
      <c r="C149" s="172" t="s">
        <v>379</v>
      </c>
      <c r="D149" s="172" t="s">
        <v>274</v>
      </c>
      <c r="E149" s="173" t="s">
        <v>6270</v>
      </c>
      <c r="F149" s="174" t="s">
        <v>6271</v>
      </c>
      <c r="G149" s="175" t="s">
        <v>319</v>
      </c>
      <c r="H149" s="176">
        <v>56</v>
      </c>
      <c r="I149" s="177"/>
      <c r="J149" s="176">
        <f t="shared" si="1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16"/>
        <v>0</v>
      </c>
      <c r="Q149" s="181">
        <v>0</v>
      </c>
      <c r="R149" s="181">
        <f t="shared" si="17"/>
        <v>0</v>
      </c>
      <c r="S149" s="181">
        <v>0</v>
      </c>
      <c r="T149" s="182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88</v>
      </c>
      <c r="AY149" s="18" t="s">
        <v>271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278</v>
      </c>
      <c r="BM149" s="183" t="s">
        <v>500</v>
      </c>
    </row>
    <row r="150" spans="1:65" s="2" customFormat="1" ht="16.5" customHeight="1" x14ac:dyDescent="0.15">
      <c r="A150" s="35"/>
      <c r="B150" s="141"/>
      <c r="C150" s="172" t="s">
        <v>384</v>
      </c>
      <c r="D150" s="172" t="s">
        <v>274</v>
      </c>
      <c r="E150" s="173" t="s">
        <v>6272</v>
      </c>
      <c r="F150" s="174" t="s">
        <v>6273</v>
      </c>
      <c r="G150" s="175" t="s">
        <v>302</v>
      </c>
      <c r="H150" s="176">
        <v>1</v>
      </c>
      <c r="I150" s="177"/>
      <c r="J150" s="176">
        <f t="shared" si="1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16"/>
        <v>0</v>
      </c>
      <c r="Q150" s="181">
        <v>0</v>
      </c>
      <c r="R150" s="181">
        <f t="shared" si="17"/>
        <v>0</v>
      </c>
      <c r="S150" s="181">
        <v>0</v>
      </c>
      <c r="T150" s="182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88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514</v>
      </c>
    </row>
    <row r="151" spans="1:65" s="2" customFormat="1" ht="33" customHeight="1" x14ac:dyDescent="0.15">
      <c r="A151" s="35"/>
      <c r="B151" s="141"/>
      <c r="C151" s="172" t="s">
        <v>7</v>
      </c>
      <c r="D151" s="172" t="s">
        <v>274</v>
      </c>
      <c r="E151" s="173" t="s">
        <v>6294</v>
      </c>
      <c r="F151" s="174" t="s">
        <v>6295</v>
      </c>
      <c r="G151" s="175" t="s">
        <v>302</v>
      </c>
      <c r="H151" s="176">
        <v>1</v>
      </c>
      <c r="I151" s="177"/>
      <c r="J151" s="176">
        <f t="shared" si="1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16"/>
        <v>0</v>
      </c>
      <c r="Q151" s="181">
        <v>0</v>
      </c>
      <c r="R151" s="181">
        <f t="shared" si="17"/>
        <v>0</v>
      </c>
      <c r="S151" s="181">
        <v>0</v>
      </c>
      <c r="T151" s="182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88</v>
      </c>
      <c r="AY151" s="18" t="s">
        <v>271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278</v>
      </c>
      <c r="BM151" s="183" t="s">
        <v>528</v>
      </c>
    </row>
    <row r="152" spans="1:65" s="2" customFormat="1" ht="21.75" customHeight="1" x14ac:dyDescent="0.15">
      <c r="A152" s="35"/>
      <c r="B152" s="141"/>
      <c r="C152" s="224" t="s">
        <v>409</v>
      </c>
      <c r="D152" s="224" t="s">
        <v>1138</v>
      </c>
      <c r="E152" s="226" t="s">
        <v>6296</v>
      </c>
      <c r="F152" s="227" t="s">
        <v>6336</v>
      </c>
      <c r="G152" s="228" t="s">
        <v>319</v>
      </c>
      <c r="H152" s="229">
        <v>1</v>
      </c>
      <c r="I152" s="230"/>
      <c r="J152" s="229">
        <f t="shared" si="15"/>
        <v>0</v>
      </c>
      <c r="K152" s="231"/>
      <c r="L152" s="232"/>
      <c r="M152" s="233" t="s">
        <v>1</v>
      </c>
      <c r="N152" s="234" t="s">
        <v>41</v>
      </c>
      <c r="O152" s="61"/>
      <c r="P152" s="181">
        <f t="shared" si="16"/>
        <v>0</v>
      </c>
      <c r="Q152" s="181">
        <v>0</v>
      </c>
      <c r="R152" s="181">
        <f t="shared" si="17"/>
        <v>0</v>
      </c>
      <c r="S152" s="181">
        <v>0</v>
      </c>
      <c r="T152" s="182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316</v>
      </c>
      <c r="AT152" s="183" t="s">
        <v>1138</v>
      </c>
      <c r="AU152" s="183" t="s">
        <v>88</v>
      </c>
      <c r="AY152" s="18" t="s">
        <v>271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278</v>
      </c>
      <c r="BM152" s="183" t="s">
        <v>542</v>
      </c>
    </row>
    <row r="153" spans="1:65" s="2" customFormat="1" ht="21.75" customHeight="1" x14ac:dyDescent="0.15">
      <c r="A153" s="35"/>
      <c r="B153" s="141"/>
      <c r="C153" s="224" t="s">
        <v>414</v>
      </c>
      <c r="D153" s="224" t="s">
        <v>1138</v>
      </c>
      <c r="E153" s="226" t="s">
        <v>6298</v>
      </c>
      <c r="F153" s="227" t="s">
        <v>6337</v>
      </c>
      <c r="G153" s="228" t="s">
        <v>302</v>
      </c>
      <c r="H153" s="229">
        <v>1</v>
      </c>
      <c r="I153" s="230"/>
      <c r="J153" s="229">
        <f t="shared" si="15"/>
        <v>0</v>
      </c>
      <c r="K153" s="231"/>
      <c r="L153" s="232"/>
      <c r="M153" s="233" t="s">
        <v>1</v>
      </c>
      <c r="N153" s="234" t="s">
        <v>41</v>
      </c>
      <c r="O153" s="61"/>
      <c r="P153" s="181">
        <f t="shared" si="16"/>
        <v>0</v>
      </c>
      <c r="Q153" s="181">
        <v>0</v>
      </c>
      <c r="R153" s="181">
        <f t="shared" si="17"/>
        <v>0</v>
      </c>
      <c r="S153" s="181">
        <v>0</v>
      </c>
      <c r="T153" s="182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316</v>
      </c>
      <c r="AT153" s="183" t="s">
        <v>1138</v>
      </c>
      <c r="AU153" s="183" t="s">
        <v>88</v>
      </c>
      <c r="AY153" s="18" t="s">
        <v>271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278</v>
      </c>
      <c r="BM153" s="183" t="s">
        <v>555</v>
      </c>
    </row>
    <row r="154" spans="1:65" s="2" customFormat="1" ht="21.75" customHeight="1" x14ac:dyDescent="0.15">
      <c r="A154" s="35"/>
      <c r="B154" s="141"/>
      <c r="C154" s="224" t="s">
        <v>419</v>
      </c>
      <c r="D154" s="224" t="s">
        <v>1138</v>
      </c>
      <c r="E154" s="226" t="s">
        <v>6300</v>
      </c>
      <c r="F154" s="227" t="s">
        <v>6301</v>
      </c>
      <c r="G154" s="228" t="s">
        <v>302</v>
      </c>
      <c r="H154" s="229">
        <v>2</v>
      </c>
      <c r="I154" s="230"/>
      <c r="J154" s="229">
        <f t="shared" si="15"/>
        <v>0</v>
      </c>
      <c r="K154" s="231"/>
      <c r="L154" s="232"/>
      <c r="M154" s="233" t="s">
        <v>1</v>
      </c>
      <c r="N154" s="234" t="s">
        <v>41</v>
      </c>
      <c r="O154" s="61"/>
      <c r="P154" s="181">
        <f t="shared" si="16"/>
        <v>0</v>
      </c>
      <c r="Q154" s="181">
        <v>0</v>
      </c>
      <c r="R154" s="181">
        <f t="shared" si="17"/>
        <v>0</v>
      </c>
      <c r="S154" s="181">
        <v>0</v>
      </c>
      <c r="T154" s="182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316</v>
      </c>
      <c r="AT154" s="183" t="s">
        <v>1138</v>
      </c>
      <c r="AU154" s="183" t="s">
        <v>88</v>
      </c>
      <c r="AY154" s="18" t="s">
        <v>271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278</v>
      </c>
      <c r="BM154" s="183" t="s">
        <v>1128</v>
      </c>
    </row>
    <row r="155" spans="1:65" s="2" customFormat="1" ht="21.75" customHeight="1" x14ac:dyDescent="0.15">
      <c r="A155" s="35"/>
      <c r="B155" s="141"/>
      <c r="C155" s="224" t="s">
        <v>424</v>
      </c>
      <c r="D155" s="224" t="s">
        <v>1138</v>
      </c>
      <c r="E155" s="226" t="s">
        <v>6302</v>
      </c>
      <c r="F155" s="227" t="s">
        <v>6338</v>
      </c>
      <c r="G155" s="228" t="s">
        <v>302</v>
      </c>
      <c r="H155" s="229">
        <v>1</v>
      </c>
      <c r="I155" s="230"/>
      <c r="J155" s="229">
        <f t="shared" si="15"/>
        <v>0</v>
      </c>
      <c r="K155" s="231"/>
      <c r="L155" s="232"/>
      <c r="M155" s="233" t="s">
        <v>1</v>
      </c>
      <c r="N155" s="234" t="s">
        <v>41</v>
      </c>
      <c r="O155" s="61"/>
      <c r="P155" s="181">
        <f t="shared" si="16"/>
        <v>0</v>
      </c>
      <c r="Q155" s="181">
        <v>0</v>
      </c>
      <c r="R155" s="181">
        <f t="shared" si="17"/>
        <v>0</v>
      </c>
      <c r="S155" s="181">
        <v>0</v>
      </c>
      <c r="T155" s="182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316</v>
      </c>
      <c r="AT155" s="183" t="s">
        <v>1138</v>
      </c>
      <c r="AU155" s="183" t="s">
        <v>88</v>
      </c>
      <c r="AY155" s="18" t="s">
        <v>271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278</v>
      </c>
      <c r="BM155" s="183" t="s">
        <v>1144</v>
      </c>
    </row>
    <row r="156" spans="1:65" s="2" customFormat="1" ht="16.5" customHeight="1" x14ac:dyDescent="0.15">
      <c r="A156" s="35"/>
      <c r="B156" s="141"/>
      <c r="C156" s="224" t="s">
        <v>428</v>
      </c>
      <c r="D156" s="224" t="s">
        <v>1138</v>
      </c>
      <c r="E156" s="226" t="s">
        <v>6304</v>
      </c>
      <c r="F156" s="227" t="s">
        <v>6339</v>
      </c>
      <c r="G156" s="228" t="s">
        <v>302</v>
      </c>
      <c r="H156" s="229">
        <v>1</v>
      </c>
      <c r="I156" s="230"/>
      <c r="J156" s="229">
        <f t="shared" si="15"/>
        <v>0</v>
      </c>
      <c r="K156" s="231"/>
      <c r="L156" s="232"/>
      <c r="M156" s="233" t="s">
        <v>1</v>
      </c>
      <c r="N156" s="234" t="s">
        <v>41</v>
      </c>
      <c r="O156" s="61"/>
      <c r="P156" s="181">
        <f t="shared" si="16"/>
        <v>0</v>
      </c>
      <c r="Q156" s="181">
        <v>0</v>
      </c>
      <c r="R156" s="181">
        <f t="shared" si="17"/>
        <v>0</v>
      </c>
      <c r="S156" s="181">
        <v>0</v>
      </c>
      <c r="T156" s="182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316</v>
      </c>
      <c r="AT156" s="183" t="s">
        <v>1138</v>
      </c>
      <c r="AU156" s="183" t="s">
        <v>88</v>
      </c>
      <c r="AY156" s="18" t="s">
        <v>271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278</v>
      </c>
      <c r="BM156" s="183" t="s">
        <v>1158</v>
      </c>
    </row>
    <row r="157" spans="1:65" s="2" customFormat="1" ht="21.75" customHeight="1" x14ac:dyDescent="0.15">
      <c r="A157" s="35"/>
      <c r="B157" s="141"/>
      <c r="C157" s="172" t="s">
        <v>433</v>
      </c>
      <c r="D157" s="172" t="s">
        <v>274</v>
      </c>
      <c r="E157" s="173" t="s">
        <v>6306</v>
      </c>
      <c r="F157" s="174" t="s">
        <v>6307</v>
      </c>
      <c r="G157" s="175" t="s">
        <v>302</v>
      </c>
      <c r="H157" s="176">
        <v>1</v>
      </c>
      <c r="I157" s="177"/>
      <c r="J157" s="176">
        <f t="shared" si="1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16"/>
        <v>0</v>
      </c>
      <c r="Q157" s="181">
        <v>0</v>
      </c>
      <c r="R157" s="181">
        <f t="shared" si="17"/>
        <v>0</v>
      </c>
      <c r="S157" s="181">
        <v>0</v>
      </c>
      <c r="T157" s="182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278</v>
      </c>
      <c r="BM157" s="183" t="s">
        <v>1172</v>
      </c>
    </row>
    <row r="158" spans="1:65" s="2" customFormat="1" ht="21.75" customHeight="1" x14ac:dyDescent="0.15">
      <c r="A158" s="35"/>
      <c r="B158" s="141"/>
      <c r="C158" s="172" t="s">
        <v>437</v>
      </c>
      <c r="D158" s="172" t="s">
        <v>274</v>
      </c>
      <c r="E158" s="173" t="s">
        <v>6308</v>
      </c>
      <c r="F158" s="174" t="s">
        <v>6309</v>
      </c>
      <c r="G158" s="175" t="s">
        <v>289</v>
      </c>
      <c r="H158" s="176">
        <v>0.5</v>
      </c>
      <c r="I158" s="177"/>
      <c r="J158" s="176">
        <f t="shared" si="1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16"/>
        <v>0</v>
      </c>
      <c r="Q158" s="181">
        <v>0</v>
      </c>
      <c r="R158" s="181">
        <f t="shared" si="17"/>
        <v>0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278</v>
      </c>
      <c r="BM158" s="183" t="s">
        <v>1189</v>
      </c>
    </row>
    <row r="159" spans="1:65" s="12" customFormat="1" ht="22.9" customHeight="1" x14ac:dyDescent="0.15">
      <c r="B159" s="159"/>
      <c r="D159" s="160" t="s">
        <v>74</v>
      </c>
      <c r="E159" s="170" t="s">
        <v>272</v>
      </c>
      <c r="F159" s="170" t="s">
        <v>6177</v>
      </c>
      <c r="I159" s="162"/>
      <c r="J159" s="171">
        <f>BK159</f>
        <v>0</v>
      </c>
      <c r="L159" s="159"/>
      <c r="M159" s="164"/>
      <c r="N159" s="165"/>
      <c r="O159" s="165"/>
      <c r="P159" s="166">
        <f>SUM(P160:P165)</f>
        <v>0</v>
      </c>
      <c r="Q159" s="165"/>
      <c r="R159" s="166">
        <f>SUM(R160:R165)</f>
        <v>0</v>
      </c>
      <c r="S159" s="165"/>
      <c r="T159" s="167">
        <f>SUM(T160:T165)</f>
        <v>0</v>
      </c>
      <c r="AR159" s="160" t="s">
        <v>82</v>
      </c>
      <c r="AT159" s="168" t="s">
        <v>74</v>
      </c>
      <c r="AU159" s="168" t="s">
        <v>82</v>
      </c>
      <c r="AY159" s="160" t="s">
        <v>271</v>
      </c>
      <c r="BK159" s="169">
        <f>SUM(BK160:BK165)</f>
        <v>0</v>
      </c>
    </row>
    <row r="160" spans="1:65" s="2" customFormat="1" ht="21.75" customHeight="1" x14ac:dyDescent="0.15">
      <c r="A160" s="35"/>
      <c r="B160" s="141"/>
      <c r="C160" s="172" t="s">
        <v>441</v>
      </c>
      <c r="D160" s="172" t="s">
        <v>274</v>
      </c>
      <c r="E160" s="173" t="s">
        <v>6178</v>
      </c>
      <c r="F160" s="174" t="s">
        <v>6179</v>
      </c>
      <c r="G160" s="175" t="s">
        <v>412</v>
      </c>
      <c r="H160" s="176">
        <v>2.54</v>
      </c>
      <c r="I160" s="177"/>
      <c r="J160" s="176">
        <f>ROUND(I160*H160,2)</f>
        <v>0</v>
      </c>
      <c r="K160" s="178"/>
      <c r="L160" s="36"/>
      <c r="M160" s="179" t="s">
        <v>1</v>
      </c>
      <c r="N160" s="180" t="s">
        <v>41</v>
      </c>
      <c r="O160" s="61"/>
      <c r="P160" s="181">
        <f>O160*H160</f>
        <v>0</v>
      </c>
      <c r="Q160" s="181">
        <v>0</v>
      </c>
      <c r="R160" s="181">
        <f>Q160*H160</f>
        <v>0</v>
      </c>
      <c r="S160" s="181">
        <v>0</v>
      </c>
      <c r="T160" s="18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88</v>
      </c>
      <c r="AY160" s="18" t="s">
        <v>271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278</v>
      </c>
      <c r="BM160" s="183" t="s">
        <v>1204</v>
      </c>
    </row>
    <row r="161" spans="1:65" s="2" customFormat="1" ht="21.75" customHeight="1" x14ac:dyDescent="0.15">
      <c r="A161" s="35"/>
      <c r="B161" s="141"/>
      <c r="C161" s="172" t="s">
        <v>458</v>
      </c>
      <c r="D161" s="216" t="s">
        <v>274</v>
      </c>
      <c r="E161" s="173" t="s">
        <v>5942</v>
      </c>
      <c r="F161" s="174" t="s">
        <v>5943</v>
      </c>
      <c r="G161" s="175" t="s">
        <v>412</v>
      </c>
      <c r="H161" s="176">
        <v>0.25</v>
      </c>
      <c r="I161" s="177"/>
      <c r="J161" s="176">
        <f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88</v>
      </c>
      <c r="AY161" s="18" t="s">
        <v>271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278</v>
      </c>
      <c r="BM161" s="183" t="s">
        <v>1216</v>
      </c>
    </row>
    <row r="162" spans="1:65" s="13" customFormat="1" x14ac:dyDescent="0.1">
      <c r="B162" s="184"/>
      <c r="D162" s="185" t="s">
        <v>280</v>
      </c>
      <c r="F162" s="187" t="s">
        <v>6340</v>
      </c>
      <c r="H162" s="188">
        <v>0.25</v>
      </c>
      <c r="I162" s="189"/>
      <c r="L162" s="184"/>
      <c r="M162" s="190"/>
      <c r="N162" s="191"/>
      <c r="O162" s="191"/>
      <c r="P162" s="191"/>
      <c r="Q162" s="191"/>
      <c r="R162" s="191"/>
      <c r="S162" s="191"/>
      <c r="T162" s="192"/>
      <c r="AT162" s="186" t="s">
        <v>280</v>
      </c>
      <c r="AU162" s="186" t="s">
        <v>88</v>
      </c>
      <c r="AV162" s="13" t="s">
        <v>88</v>
      </c>
      <c r="AW162" s="13" t="s">
        <v>3</v>
      </c>
      <c r="AX162" s="13" t="s">
        <v>82</v>
      </c>
      <c r="AY162" s="186" t="s">
        <v>271</v>
      </c>
    </row>
    <row r="163" spans="1:65" s="2" customFormat="1" ht="21.75" customHeight="1" x14ac:dyDescent="0.15">
      <c r="A163" s="35"/>
      <c r="B163" s="141"/>
      <c r="C163" s="172" t="s">
        <v>465</v>
      </c>
      <c r="D163" s="216" t="s">
        <v>274</v>
      </c>
      <c r="E163" s="173" t="s">
        <v>5944</v>
      </c>
      <c r="F163" s="174" t="s">
        <v>6181</v>
      </c>
      <c r="G163" s="175" t="s">
        <v>412</v>
      </c>
      <c r="H163" s="176">
        <v>3.25</v>
      </c>
      <c r="I163" s="177"/>
      <c r="J163" s="176">
        <f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278</v>
      </c>
      <c r="BM163" s="183" t="s">
        <v>1228</v>
      </c>
    </row>
    <row r="164" spans="1:65" s="13" customFormat="1" x14ac:dyDescent="0.1">
      <c r="B164" s="184"/>
      <c r="D164" s="185" t="s">
        <v>280</v>
      </c>
      <c r="F164" s="187" t="s">
        <v>6341</v>
      </c>
      <c r="H164" s="188">
        <v>3.25</v>
      </c>
      <c r="I164" s="189"/>
      <c r="L164" s="184"/>
      <c r="M164" s="190"/>
      <c r="N164" s="191"/>
      <c r="O164" s="191"/>
      <c r="P164" s="191"/>
      <c r="Q164" s="191"/>
      <c r="R164" s="191"/>
      <c r="S164" s="191"/>
      <c r="T164" s="192"/>
      <c r="AT164" s="186" t="s">
        <v>280</v>
      </c>
      <c r="AU164" s="186" t="s">
        <v>88</v>
      </c>
      <c r="AV164" s="13" t="s">
        <v>88</v>
      </c>
      <c r="AW164" s="13" t="s">
        <v>3</v>
      </c>
      <c r="AX164" s="13" t="s">
        <v>82</v>
      </c>
      <c r="AY164" s="186" t="s">
        <v>271</v>
      </c>
    </row>
    <row r="165" spans="1:65" s="2" customFormat="1" ht="16.5" customHeight="1" x14ac:dyDescent="0.15">
      <c r="A165" s="35"/>
      <c r="B165" s="141"/>
      <c r="C165" s="172" t="s">
        <v>473</v>
      </c>
      <c r="D165" s="216" t="s">
        <v>274</v>
      </c>
      <c r="E165" s="173" t="s">
        <v>6183</v>
      </c>
      <c r="F165" s="174" t="s">
        <v>6184</v>
      </c>
      <c r="G165" s="175" t="s">
        <v>412</v>
      </c>
      <c r="H165" s="176">
        <v>0.25</v>
      </c>
      <c r="I165" s="177"/>
      <c r="J165" s="176">
        <f>ROUND(I165*H165,2)</f>
        <v>0</v>
      </c>
      <c r="K165" s="178"/>
      <c r="L165" s="36"/>
      <c r="M165" s="179" t="s">
        <v>1</v>
      </c>
      <c r="N165" s="180" t="s">
        <v>41</v>
      </c>
      <c r="O165" s="61"/>
      <c r="P165" s="181">
        <f>O165*H165</f>
        <v>0</v>
      </c>
      <c r="Q165" s="181">
        <v>0</v>
      </c>
      <c r="R165" s="181">
        <f>Q165*H165</f>
        <v>0</v>
      </c>
      <c r="S165" s="181">
        <v>0</v>
      </c>
      <c r="T165" s="18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88</v>
      </c>
      <c r="AY165" s="18" t="s">
        <v>271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88</v>
      </c>
      <c r="BK165" s="105">
        <f>ROUND(I165*H165,2)</f>
        <v>0</v>
      </c>
      <c r="BL165" s="18" t="s">
        <v>278</v>
      </c>
      <c r="BM165" s="183" t="s">
        <v>1238</v>
      </c>
    </row>
    <row r="166" spans="1:65" s="12" customFormat="1" ht="22.9" customHeight="1" x14ac:dyDescent="0.15">
      <c r="B166" s="159"/>
      <c r="D166" s="160" t="s">
        <v>74</v>
      </c>
      <c r="E166" s="170" t="s">
        <v>463</v>
      </c>
      <c r="F166" s="170" t="s">
        <v>6185</v>
      </c>
      <c r="I166" s="162"/>
      <c r="J166" s="171">
        <f>BK166</f>
        <v>0</v>
      </c>
      <c r="L166" s="159"/>
      <c r="M166" s="164"/>
      <c r="N166" s="165"/>
      <c r="O166" s="165"/>
      <c r="P166" s="166">
        <f>SUM(P167:P168)</f>
        <v>0</v>
      </c>
      <c r="Q166" s="165"/>
      <c r="R166" s="166">
        <f>SUM(R167:R168)</f>
        <v>0</v>
      </c>
      <c r="S166" s="165"/>
      <c r="T166" s="167">
        <f>SUM(T167:T168)</f>
        <v>0</v>
      </c>
      <c r="AR166" s="160" t="s">
        <v>82</v>
      </c>
      <c r="AT166" s="168" t="s">
        <v>74</v>
      </c>
      <c r="AU166" s="168" t="s">
        <v>82</v>
      </c>
      <c r="AY166" s="160" t="s">
        <v>271</v>
      </c>
      <c r="BK166" s="169">
        <f>SUM(BK167:BK168)</f>
        <v>0</v>
      </c>
    </row>
    <row r="167" spans="1:65" s="2" customFormat="1" ht="33" customHeight="1" x14ac:dyDescent="0.15">
      <c r="A167" s="35"/>
      <c r="B167" s="141"/>
      <c r="C167" s="172" t="s">
        <v>478</v>
      </c>
      <c r="D167" s="172" t="s">
        <v>274</v>
      </c>
      <c r="E167" s="173" t="s">
        <v>6186</v>
      </c>
      <c r="F167" s="174" t="s">
        <v>6187</v>
      </c>
      <c r="G167" s="175" t="s">
        <v>412</v>
      </c>
      <c r="H167" s="176">
        <v>6.11</v>
      </c>
      <c r="I167" s="177"/>
      <c r="J167" s="176">
        <f>ROUND(I167*H167,2)</f>
        <v>0</v>
      </c>
      <c r="K167" s="178"/>
      <c r="L167" s="36"/>
      <c r="M167" s="179" t="s">
        <v>1</v>
      </c>
      <c r="N167" s="180" t="s">
        <v>41</v>
      </c>
      <c r="O167" s="61"/>
      <c r="P167" s="181">
        <f>O167*H167</f>
        <v>0</v>
      </c>
      <c r="Q167" s="181">
        <v>0</v>
      </c>
      <c r="R167" s="181">
        <f>Q167*H167</f>
        <v>0</v>
      </c>
      <c r="S167" s="181">
        <v>0</v>
      </c>
      <c r="T167" s="18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88</v>
      </c>
      <c r="AY167" s="18" t="s">
        <v>271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278</v>
      </c>
      <c r="BM167" s="183" t="s">
        <v>1247</v>
      </c>
    </row>
    <row r="168" spans="1:65" s="2" customFormat="1" ht="33" customHeight="1" x14ac:dyDescent="0.15">
      <c r="A168" s="35"/>
      <c r="B168" s="141"/>
      <c r="C168" s="172" t="s">
        <v>482</v>
      </c>
      <c r="D168" s="172" t="s">
        <v>274</v>
      </c>
      <c r="E168" s="173" t="s">
        <v>6188</v>
      </c>
      <c r="F168" s="174" t="s">
        <v>6189</v>
      </c>
      <c r="G168" s="175" t="s">
        <v>412</v>
      </c>
      <c r="H168" s="176">
        <v>0.34</v>
      </c>
      <c r="I168" s="177"/>
      <c r="J168" s="176">
        <f>ROUND(I168*H168,2)</f>
        <v>0</v>
      </c>
      <c r="K168" s="178"/>
      <c r="L168" s="36"/>
      <c r="M168" s="241" t="s">
        <v>1</v>
      </c>
      <c r="N168" s="242" t="s">
        <v>41</v>
      </c>
      <c r="O168" s="243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88</v>
      </c>
      <c r="AY168" s="18" t="s">
        <v>271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88</v>
      </c>
      <c r="BK168" s="105">
        <f>ROUND(I168*H168,2)</f>
        <v>0</v>
      </c>
      <c r="BL168" s="18" t="s">
        <v>278</v>
      </c>
      <c r="BM168" s="183" t="s">
        <v>1257</v>
      </c>
    </row>
    <row r="169" spans="1:65" s="2" customFormat="1" ht="6.95" customHeight="1" x14ac:dyDescent="0.1">
      <c r="A169" s="35"/>
      <c r="B169" s="50"/>
      <c r="C169" s="51"/>
      <c r="D169" s="51"/>
      <c r="E169" s="51"/>
      <c r="F169" s="51"/>
      <c r="G169" s="51"/>
      <c r="H169" s="51"/>
      <c r="I169" s="51"/>
      <c r="J169" s="51"/>
      <c r="K169" s="51"/>
      <c r="L169" s="36"/>
      <c r="M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</row>
  </sheetData>
  <autoFilter ref="C126:K168" xr:uid="{00000000-0009-0000-0000-000027000000}"/>
  <mergeCells count="10">
    <mergeCell ref="E117:H117"/>
    <mergeCell ref="E119:H119"/>
    <mergeCell ref="L2:V2"/>
    <mergeCell ref="E87:H87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2:BM222"/>
  <sheetViews>
    <sheetView showGridLines="0" topLeftCell="A112" workbookViewId="0">
      <selection activeCell="J114" sqref="J114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186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 x14ac:dyDescent="0.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1">
      <c r="A9" s="35"/>
      <c r="B9" s="36"/>
      <c r="C9" s="35"/>
      <c r="D9" s="35"/>
      <c r="E9" s="321" t="s">
        <v>6342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1">
      <c r="A11" s="35"/>
      <c r="B11" s="36"/>
      <c r="C11" s="35"/>
      <c r="D11" s="28" t="s">
        <v>16</v>
      </c>
      <c r="E11" s="35"/>
      <c r="F11" s="26" t="s">
        <v>108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 x14ac:dyDescent="0.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 x14ac:dyDescent="0.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J113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 x14ac:dyDescent="0.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 x14ac:dyDescent="0.1">
      <c r="A35" s="35"/>
      <c r="B35" s="36"/>
      <c r="C35" s="35"/>
      <c r="D35" s="118" t="s">
        <v>39</v>
      </c>
      <c r="E35" s="28" t="s">
        <v>40</v>
      </c>
      <c r="F35" s="119">
        <f>ROUND((SUM(BE113:BE115) + SUM(BE135:BE221)),  2)</f>
        <v>0</v>
      </c>
      <c r="G35" s="35"/>
      <c r="H35" s="35"/>
      <c r="I35" s="120">
        <v>0.2</v>
      </c>
      <c r="J35" s="119">
        <f>ROUND(((SUM(BE113:BE115) + SUM(BE135:BE221))*I35),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28" t="s">
        <v>41</v>
      </c>
      <c r="F36" s="119">
        <f>ROUND((SUM(BF113:BF115) + SUM(BF135:BF221)),  2)</f>
        <v>0</v>
      </c>
      <c r="G36" s="35"/>
      <c r="H36" s="35"/>
      <c r="I36" s="120">
        <v>0.2</v>
      </c>
      <c r="J36" s="119">
        <f>ROUND(((SUM(BF113:BF115) + SUM(BF135:BF221))*I36),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1">
      <c r="A37" s="35"/>
      <c r="B37" s="36"/>
      <c r="C37" s="35"/>
      <c r="D37" s="35"/>
      <c r="E37" s="28" t="s">
        <v>42</v>
      </c>
      <c r="F37" s="119">
        <f>ROUND((SUM(BG113:BG115) + SUM(BG135:BG221)),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 x14ac:dyDescent="0.1">
      <c r="A38" s="35"/>
      <c r="B38" s="36"/>
      <c r="C38" s="35"/>
      <c r="D38" s="35"/>
      <c r="E38" s="28" t="s">
        <v>43</v>
      </c>
      <c r="F38" s="119">
        <f>ROUND((SUM(BH113:BH115) + SUM(BH135:BH221)),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44</v>
      </c>
      <c r="F39" s="119">
        <f>ROUND((SUM(BI113:BI115) + SUM(BI135:BI221)),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 x14ac:dyDescent="0.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 x14ac:dyDescent="0.1">
      <c r="B43" s="21"/>
      <c r="L43" s="21"/>
    </row>
    <row r="44" spans="1:31" s="1" customFormat="1" ht="14.45" customHeight="1" x14ac:dyDescent="0.1">
      <c r="B44" s="21"/>
      <c r="L44" s="21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1">
      <c r="A87" s="35"/>
      <c r="B87" s="36"/>
      <c r="C87" s="35"/>
      <c r="D87" s="35"/>
      <c r="E87" s="321" t="str">
        <f>E9</f>
        <v>SO 09A - Pripojovací STL plynovod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 x14ac:dyDescent="0.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 x14ac:dyDescent="0.15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 x14ac:dyDescent="0.15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 x14ac:dyDescent="0.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J135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31" s="9" customFormat="1" ht="24.95" customHeight="1" x14ac:dyDescent="0.1">
      <c r="B97" s="131"/>
      <c r="D97" s="132" t="s">
        <v>244</v>
      </c>
      <c r="E97" s="133"/>
      <c r="F97" s="133"/>
      <c r="G97" s="133"/>
      <c r="H97" s="133"/>
      <c r="I97" s="133"/>
      <c r="J97" s="134">
        <f>J136</f>
        <v>0</v>
      </c>
      <c r="L97" s="131"/>
    </row>
    <row r="98" spans="1:31" s="10" customFormat="1" ht="19.899999999999999" customHeight="1" x14ac:dyDescent="0.1">
      <c r="B98" s="135"/>
      <c r="D98" s="136" t="s">
        <v>573</v>
      </c>
      <c r="E98" s="137"/>
      <c r="F98" s="137"/>
      <c r="G98" s="137"/>
      <c r="H98" s="137"/>
      <c r="I98" s="137"/>
      <c r="J98" s="138">
        <f>J137</f>
        <v>0</v>
      </c>
      <c r="L98" s="135"/>
    </row>
    <row r="99" spans="1:31" s="10" customFormat="1" ht="19.899999999999999" customHeight="1" x14ac:dyDescent="0.1">
      <c r="B99" s="135"/>
      <c r="D99" s="136" t="s">
        <v>875</v>
      </c>
      <c r="E99" s="137"/>
      <c r="F99" s="137"/>
      <c r="G99" s="137"/>
      <c r="H99" s="137"/>
      <c r="I99" s="137"/>
      <c r="J99" s="138">
        <f>J151</f>
        <v>0</v>
      </c>
      <c r="L99" s="135"/>
    </row>
    <row r="100" spans="1:31" s="10" customFormat="1" ht="19.899999999999999" customHeight="1" x14ac:dyDescent="0.1">
      <c r="B100" s="135"/>
      <c r="D100" s="136" t="s">
        <v>246</v>
      </c>
      <c r="E100" s="137"/>
      <c r="F100" s="137"/>
      <c r="G100" s="137"/>
      <c r="H100" s="137"/>
      <c r="I100" s="137"/>
      <c r="J100" s="138">
        <f>J153</f>
        <v>0</v>
      </c>
      <c r="L100" s="135"/>
    </row>
    <row r="101" spans="1:31" s="9" customFormat="1" ht="24.95" customHeight="1" x14ac:dyDescent="0.1">
      <c r="B101" s="131"/>
      <c r="D101" s="132" t="s">
        <v>247</v>
      </c>
      <c r="E101" s="133"/>
      <c r="F101" s="133"/>
      <c r="G101" s="133"/>
      <c r="H101" s="133"/>
      <c r="I101" s="133"/>
      <c r="J101" s="134">
        <f>J155</f>
        <v>0</v>
      </c>
      <c r="L101" s="131"/>
    </row>
    <row r="102" spans="1:31" s="10" customFormat="1" ht="19.899999999999999" customHeight="1" x14ac:dyDescent="0.1">
      <c r="B102" s="135"/>
      <c r="D102" s="136" t="s">
        <v>6343</v>
      </c>
      <c r="E102" s="137"/>
      <c r="F102" s="137"/>
      <c r="G102" s="137"/>
      <c r="H102" s="137"/>
      <c r="I102" s="137"/>
      <c r="J102" s="138">
        <f>J156</f>
        <v>0</v>
      </c>
      <c r="L102" s="135"/>
    </row>
    <row r="103" spans="1:31" s="10" customFormat="1" ht="19.899999999999999" customHeight="1" x14ac:dyDescent="0.1">
      <c r="B103" s="135"/>
      <c r="D103" s="136" t="s">
        <v>2567</v>
      </c>
      <c r="E103" s="137"/>
      <c r="F103" s="137"/>
      <c r="G103" s="137"/>
      <c r="H103" s="137"/>
      <c r="I103" s="137"/>
      <c r="J103" s="138">
        <f>J177</f>
        <v>0</v>
      </c>
      <c r="L103" s="135"/>
    </row>
    <row r="104" spans="1:31" s="10" customFormat="1" ht="19.899999999999999" customHeight="1" x14ac:dyDescent="0.1">
      <c r="B104" s="135"/>
      <c r="D104" s="136" t="s">
        <v>253</v>
      </c>
      <c r="E104" s="137"/>
      <c r="F104" s="137"/>
      <c r="G104" s="137"/>
      <c r="H104" s="137"/>
      <c r="I104" s="137"/>
      <c r="J104" s="138">
        <f>J182</f>
        <v>0</v>
      </c>
      <c r="L104" s="135"/>
    </row>
    <row r="105" spans="1:31" s="10" customFormat="1" ht="19.899999999999999" customHeight="1" x14ac:dyDescent="0.1">
      <c r="B105" s="135"/>
      <c r="D105" s="136" t="s">
        <v>6344</v>
      </c>
      <c r="E105" s="137"/>
      <c r="F105" s="137"/>
      <c r="G105" s="137"/>
      <c r="H105" s="137"/>
      <c r="I105" s="137"/>
      <c r="J105" s="138">
        <f>J184</f>
        <v>0</v>
      </c>
      <c r="L105" s="135"/>
    </row>
    <row r="106" spans="1:31" s="9" customFormat="1" ht="24.95" customHeight="1" x14ac:dyDescent="0.1">
      <c r="B106" s="131"/>
      <c r="D106" s="132" t="s">
        <v>888</v>
      </c>
      <c r="E106" s="133"/>
      <c r="F106" s="133"/>
      <c r="G106" s="133"/>
      <c r="H106" s="133"/>
      <c r="I106" s="133"/>
      <c r="J106" s="134">
        <f>J188</f>
        <v>0</v>
      </c>
      <c r="L106" s="131"/>
    </row>
    <row r="107" spans="1:31" s="10" customFormat="1" ht="19.899999999999999" customHeight="1" x14ac:dyDescent="0.1">
      <c r="B107" s="135"/>
      <c r="D107" s="136" t="s">
        <v>889</v>
      </c>
      <c r="E107" s="137"/>
      <c r="F107" s="137"/>
      <c r="G107" s="137"/>
      <c r="H107" s="137"/>
      <c r="I107" s="137"/>
      <c r="J107" s="138">
        <f>J189</f>
        <v>0</v>
      </c>
      <c r="L107" s="135"/>
    </row>
    <row r="108" spans="1:31" s="10" customFormat="1" ht="19.899999999999999" customHeight="1" x14ac:dyDescent="0.1">
      <c r="B108" s="135"/>
      <c r="D108" s="136" t="s">
        <v>6345</v>
      </c>
      <c r="E108" s="137"/>
      <c r="F108" s="137"/>
      <c r="G108" s="137"/>
      <c r="H108" s="137"/>
      <c r="I108" s="137"/>
      <c r="J108" s="138">
        <f>J195</f>
        <v>0</v>
      </c>
      <c r="L108" s="135"/>
    </row>
    <row r="109" spans="1:31" s="10" customFormat="1" ht="19.899999999999999" customHeight="1" x14ac:dyDescent="0.1">
      <c r="B109" s="135"/>
      <c r="D109" s="136" t="s">
        <v>6346</v>
      </c>
      <c r="E109" s="137"/>
      <c r="F109" s="137"/>
      <c r="G109" s="137"/>
      <c r="H109" s="137"/>
      <c r="I109" s="137"/>
      <c r="J109" s="138">
        <f>J214</f>
        <v>0</v>
      </c>
      <c r="L109" s="135"/>
    </row>
    <row r="110" spans="1:31" s="10" customFormat="1" ht="19.899999999999999" customHeight="1" x14ac:dyDescent="0.1">
      <c r="B110" s="135"/>
      <c r="D110" s="136" t="s">
        <v>6347</v>
      </c>
      <c r="E110" s="137"/>
      <c r="F110" s="137"/>
      <c r="G110" s="137"/>
      <c r="H110" s="137"/>
      <c r="I110" s="137"/>
      <c r="J110" s="138">
        <f>J219</f>
        <v>0</v>
      </c>
      <c r="L110" s="135"/>
    </row>
    <row r="111" spans="1:31" s="2" customFormat="1" ht="21.75" customHeight="1" x14ac:dyDescent="0.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 x14ac:dyDescent="0.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9.25" customHeight="1" x14ac:dyDescent="0.1">
      <c r="A113" s="35"/>
      <c r="B113" s="36"/>
      <c r="C113" s="130" t="s">
        <v>254</v>
      </c>
      <c r="D113" s="35"/>
      <c r="E113" s="35"/>
      <c r="F113" s="35"/>
      <c r="G113" s="35"/>
      <c r="H113" s="35"/>
      <c r="I113" s="35"/>
      <c r="J113" s="139">
        <f>ROUND(J114,2)</f>
        <v>0</v>
      </c>
      <c r="K113" s="35"/>
      <c r="L113" s="45"/>
      <c r="N113" s="140" t="s">
        <v>39</v>
      </c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8" customHeight="1" x14ac:dyDescent="0.1">
      <c r="A114" s="35"/>
      <c r="B114" s="141"/>
      <c r="C114" s="142"/>
      <c r="D114" s="338" t="s">
        <v>255</v>
      </c>
      <c r="E114" s="342"/>
      <c r="F114" s="342"/>
      <c r="G114" s="142"/>
      <c r="H114" s="142"/>
      <c r="I114" s="142"/>
      <c r="J114" s="102">
        <v>0</v>
      </c>
      <c r="K114" s="142"/>
      <c r="L114" s="143"/>
      <c r="M114" s="144"/>
      <c r="N114" s="145" t="s">
        <v>41</v>
      </c>
      <c r="O114" s="144"/>
      <c r="P114" s="144"/>
      <c r="Q114" s="144"/>
      <c r="R114" s="144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4"/>
      <c r="AX114" s="144"/>
      <c r="AY114" s="146" t="s">
        <v>256</v>
      </c>
      <c r="AZ114" s="144"/>
      <c r="BA114" s="144"/>
      <c r="BB114" s="144"/>
      <c r="BC114" s="144"/>
      <c r="BD114" s="144"/>
      <c r="BE114" s="147">
        <f t="shared" ref="BE114" si="0">IF(N114="základná",J114,0)</f>
        <v>0</v>
      </c>
      <c r="BF114" s="147">
        <f t="shared" ref="BF114" si="1">IF(N114="znížená",J114,0)</f>
        <v>0</v>
      </c>
      <c r="BG114" s="147">
        <f t="shared" ref="BG114" si="2">IF(N114="zákl. prenesená",J114,0)</f>
        <v>0</v>
      </c>
      <c r="BH114" s="147">
        <f t="shared" ref="BH114" si="3">IF(N114="zníž. prenesená",J114,0)</f>
        <v>0</v>
      </c>
      <c r="BI114" s="147">
        <f t="shared" ref="BI114" si="4">IF(N114="nulová",J114,0)</f>
        <v>0</v>
      </c>
      <c r="BJ114" s="146" t="s">
        <v>88</v>
      </c>
      <c r="BK114" s="144"/>
      <c r="BL114" s="144"/>
      <c r="BM114" s="144"/>
    </row>
    <row r="115" spans="1:65" s="2" customFormat="1" x14ac:dyDescent="0.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29.25" customHeight="1" x14ac:dyDescent="0.1">
      <c r="A116" s="35"/>
      <c r="B116" s="36"/>
      <c r="C116" s="109" t="s">
        <v>213</v>
      </c>
      <c r="D116" s="110"/>
      <c r="E116" s="110"/>
      <c r="F116" s="110"/>
      <c r="G116" s="110"/>
      <c r="H116" s="110"/>
      <c r="I116" s="110"/>
      <c r="J116" s="111">
        <f>ROUND(J96+J113,2)</f>
        <v>0</v>
      </c>
      <c r="K116" s="110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 x14ac:dyDescent="0.1">
      <c r="A117" s="35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pans="1:65" s="2" customFormat="1" ht="6.95" customHeight="1" x14ac:dyDescent="0.1">
      <c r="A121" s="35"/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24.95" customHeight="1" x14ac:dyDescent="0.1">
      <c r="A122" s="35"/>
      <c r="B122" s="36"/>
      <c r="C122" s="22" t="s">
        <v>257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6.9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2" customHeight="1" x14ac:dyDescent="0.1">
      <c r="A124" s="35"/>
      <c r="B124" s="36"/>
      <c r="C124" s="28" t="s">
        <v>14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6.5" customHeight="1" x14ac:dyDescent="0.1">
      <c r="A125" s="35"/>
      <c r="B125" s="36"/>
      <c r="C125" s="35"/>
      <c r="D125" s="35"/>
      <c r="E125" s="340" t="str">
        <f>E7</f>
        <v>Kreatívne cenrum Nitra - Martinský vrch</v>
      </c>
      <c r="F125" s="341"/>
      <c r="G125" s="341"/>
      <c r="H125" s="341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 x14ac:dyDescent="0.1">
      <c r="A126" s="35"/>
      <c r="B126" s="36"/>
      <c r="C126" s="28" t="s">
        <v>228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 x14ac:dyDescent="0.1">
      <c r="A127" s="35"/>
      <c r="B127" s="36"/>
      <c r="C127" s="35"/>
      <c r="D127" s="35"/>
      <c r="E127" s="321" t="str">
        <f>E9</f>
        <v>SO 09A - Pripojovací STL plynovod</v>
      </c>
      <c r="F127" s="339"/>
      <c r="G127" s="339"/>
      <c r="H127" s="33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 x14ac:dyDescent="0.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 x14ac:dyDescent="0.1">
      <c r="A129" s="35"/>
      <c r="B129" s="36"/>
      <c r="C129" s="28" t="s">
        <v>18</v>
      </c>
      <c r="D129" s="35"/>
      <c r="E129" s="35"/>
      <c r="F129" s="26" t="str">
        <f>F12</f>
        <v>Nitra</v>
      </c>
      <c r="G129" s="35"/>
      <c r="H129" s="35"/>
      <c r="I129" s="28" t="s">
        <v>20</v>
      </c>
      <c r="J129" s="58" t="str">
        <f>IF(J12="","",J12)</f>
        <v>26. 8. 2020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 x14ac:dyDescent="0.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 x14ac:dyDescent="0.15">
      <c r="A131" s="35"/>
      <c r="B131" s="36"/>
      <c r="C131" s="28" t="s">
        <v>22</v>
      </c>
      <c r="D131" s="35"/>
      <c r="E131" s="35"/>
      <c r="F131" s="26" t="str">
        <f>E15</f>
        <v>Mesto Nitra, Štefánikova tr. 60, 949 01 Nitra</v>
      </c>
      <c r="G131" s="35"/>
      <c r="H131" s="35"/>
      <c r="I131" s="28" t="s">
        <v>28</v>
      </c>
      <c r="J131" s="31" t="str">
        <f>E21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 x14ac:dyDescent="0.15">
      <c r="A132" s="35"/>
      <c r="B132" s="36"/>
      <c r="C132" s="28" t="s">
        <v>26</v>
      </c>
      <c r="D132" s="35"/>
      <c r="E132" s="35"/>
      <c r="F132" s="26" t="str">
        <f>IF(E18="","",E18)</f>
        <v>Vyplň údaj</v>
      </c>
      <c r="G132" s="35"/>
      <c r="H132" s="35"/>
      <c r="I132" s="28" t="s">
        <v>30</v>
      </c>
      <c r="J132" s="31" t="str">
        <f>E24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 x14ac:dyDescent="0.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 x14ac:dyDescent="0.15">
      <c r="A134" s="148"/>
      <c r="B134" s="149"/>
      <c r="C134" s="150" t="s">
        <v>258</v>
      </c>
      <c r="D134" s="151" t="s">
        <v>60</v>
      </c>
      <c r="E134" s="151" t="s">
        <v>56</v>
      </c>
      <c r="F134" s="151" t="s">
        <v>57</v>
      </c>
      <c r="G134" s="151" t="s">
        <v>259</v>
      </c>
      <c r="H134" s="151" t="s">
        <v>260</v>
      </c>
      <c r="I134" s="151" t="s">
        <v>261</v>
      </c>
      <c r="J134" s="152" t="s">
        <v>241</v>
      </c>
      <c r="K134" s="153" t="s">
        <v>262</v>
      </c>
      <c r="L134" s="154"/>
      <c r="M134" s="65" t="s">
        <v>1</v>
      </c>
      <c r="N134" s="66" t="s">
        <v>39</v>
      </c>
      <c r="O134" s="66" t="s">
        <v>263</v>
      </c>
      <c r="P134" s="66" t="s">
        <v>264</v>
      </c>
      <c r="Q134" s="66" t="s">
        <v>265</v>
      </c>
      <c r="R134" s="66" t="s">
        <v>266</v>
      </c>
      <c r="S134" s="66" t="s">
        <v>267</v>
      </c>
      <c r="T134" s="67" t="s">
        <v>268</v>
      </c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</row>
    <row r="135" spans="1:65" s="2" customFormat="1" ht="22.9" customHeight="1" x14ac:dyDescent="0.15">
      <c r="A135" s="35"/>
      <c r="B135" s="36"/>
      <c r="C135" s="72" t="s">
        <v>238</v>
      </c>
      <c r="D135" s="35"/>
      <c r="E135" s="35"/>
      <c r="F135" s="35"/>
      <c r="G135" s="35"/>
      <c r="H135" s="35"/>
      <c r="I135" s="35"/>
      <c r="J135" s="155">
        <f>BK135</f>
        <v>0</v>
      </c>
      <c r="K135" s="35"/>
      <c r="L135" s="36"/>
      <c r="M135" s="68"/>
      <c r="N135" s="59"/>
      <c r="O135" s="69"/>
      <c r="P135" s="156">
        <f>P136+P155+P188</f>
        <v>0</v>
      </c>
      <c r="Q135" s="69"/>
      <c r="R135" s="156">
        <f>R136+R155+R188</f>
        <v>0</v>
      </c>
      <c r="S135" s="69"/>
      <c r="T135" s="157">
        <f>T136+T155+T188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74</v>
      </c>
      <c r="AU135" s="18" t="s">
        <v>243</v>
      </c>
      <c r="BK135" s="158">
        <f>BK136+BK155+BK188</f>
        <v>0</v>
      </c>
    </row>
    <row r="136" spans="1:65" s="12" customFormat="1" ht="25.9" customHeight="1" x14ac:dyDescent="0.15">
      <c r="B136" s="159"/>
      <c r="D136" s="160" t="s">
        <v>74</v>
      </c>
      <c r="E136" s="161" t="s">
        <v>269</v>
      </c>
      <c r="F136" s="161" t="s">
        <v>270</v>
      </c>
      <c r="I136" s="162"/>
      <c r="J136" s="163">
        <f>BK136</f>
        <v>0</v>
      </c>
      <c r="L136" s="159"/>
      <c r="M136" s="164"/>
      <c r="N136" s="165"/>
      <c r="O136" s="165"/>
      <c r="P136" s="166">
        <f>P137+P151+P153</f>
        <v>0</v>
      </c>
      <c r="Q136" s="165"/>
      <c r="R136" s="166">
        <f>R137+R151+R153</f>
        <v>0</v>
      </c>
      <c r="S136" s="165"/>
      <c r="T136" s="167">
        <f>T137+T151+T153</f>
        <v>0</v>
      </c>
      <c r="AR136" s="160" t="s">
        <v>82</v>
      </c>
      <c r="AT136" s="168" t="s">
        <v>74</v>
      </c>
      <c r="AU136" s="168" t="s">
        <v>75</v>
      </c>
      <c r="AY136" s="160" t="s">
        <v>271</v>
      </c>
      <c r="BK136" s="169">
        <f>BK137+BK151+BK153</f>
        <v>0</v>
      </c>
    </row>
    <row r="137" spans="1:65" s="12" customFormat="1" ht="22.9" customHeight="1" x14ac:dyDescent="0.15">
      <c r="B137" s="159"/>
      <c r="D137" s="160" t="s">
        <v>74</v>
      </c>
      <c r="E137" s="170" t="s">
        <v>82</v>
      </c>
      <c r="F137" s="170" t="s">
        <v>575</v>
      </c>
      <c r="I137" s="162"/>
      <c r="J137" s="171">
        <f>BK137</f>
        <v>0</v>
      </c>
      <c r="L137" s="159"/>
      <c r="M137" s="164"/>
      <c r="N137" s="165"/>
      <c r="O137" s="165"/>
      <c r="P137" s="166">
        <f>SUM(P138:P150)</f>
        <v>0</v>
      </c>
      <c r="Q137" s="165"/>
      <c r="R137" s="166">
        <f>SUM(R138:R150)</f>
        <v>0</v>
      </c>
      <c r="S137" s="165"/>
      <c r="T137" s="167">
        <f>SUM(T138:T150)</f>
        <v>0</v>
      </c>
      <c r="AR137" s="160" t="s">
        <v>82</v>
      </c>
      <c r="AT137" s="168" t="s">
        <v>74</v>
      </c>
      <c r="AU137" s="168" t="s">
        <v>82</v>
      </c>
      <c r="AY137" s="160" t="s">
        <v>271</v>
      </c>
      <c r="BK137" s="169">
        <f>SUM(BK138:BK150)</f>
        <v>0</v>
      </c>
    </row>
    <row r="138" spans="1:65" s="2" customFormat="1" ht="21.75" customHeight="1" x14ac:dyDescent="0.15">
      <c r="A138" s="35"/>
      <c r="B138" s="141"/>
      <c r="C138" s="172" t="s">
        <v>82</v>
      </c>
      <c r="D138" s="172" t="s">
        <v>274</v>
      </c>
      <c r="E138" s="173" t="s">
        <v>6348</v>
      </c>
      <c r="F138" s="174" t="s">
        <v>6349</v>
      </c>
      <c r="G138" s="175" t="s">
        <v>289</v>
      </c>
      <c r="H138" s="176">
        <v>1.65</v>
      </c>
      <c r="I138" s="177"/>
      <c r="J138" s="176">
        <f t="shared" ref="J138:J150" si="5">ROUND(I138*H138,2)</f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ref="P138:P150" si="6">O138*H138</f>
        <v>0</v>
      </c>
      <c r="Q138" s="181">
        <v>0</v>
      </c>
      <c r="R138" s="181">
        <f t="shared" ref="R138:R150" si="7">Q138*H138</f>
        <v>0</v>
      </c>
      <c r="S138" s="181">
        <v>0</v>
      </c>
      <c r="T138" s="182">
        <f t="shared" ref="T138:T150" si="8"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 t="shared" ref="BE138:BE150" si="9">IF(N138="základná",J138,0)</f>
        <v>0</v>
      </c>
      <c r="BF138" s="105">
        <f t="shared" ref="BF138:BF150" si="10">IF(N138="znížená",J138,0)</f>
        <v>0</v>
      </c>
      <c r="BG138" s="105">
        <f t="shared" ref="BG138:BG150" si="11">IF(N138="zákl. prenesená",J138,0)</f>
        <v>0</v>
      </c>
      <c r="BH138" s="105">
        <f t="shared" ref="BH138:BH150" si="12">IF(N138="zníž. prenesená",J138,0)</f>
        <v>0</v>
      </c>
      <c r="BI138" s="105">
        <f t="shared" ref="BI138:BI150" si="13">IF(N138="nulová",J138,0)</f>
        <v>0</v>
      </c>
      <c r="BJ138" s="18" t="s">
        <v>88</v>
      </c>
      <c r="BK138" s="105">
        <f t="shared" ref="BK138:BK150" si="14">ROUND(I138*H138,2)</f>
        <v>0</v>
      </c>
      <c r="BL138" s="18" t="s">
        <v>278</v>
      </c>
      <c r="BM138" s="183" t="s">
        <v>88</v>
      </c>
    </row>
    <row r="139" spans="1:65" s="2" customFormat="1" ht="21.75" customHeight="1" x14ac:dyDescent="0.15">
      <c r="A139" s="35"/>
      <c r="B139" s="141"/>
      <c r="C139" s="172" t="s">
        <v>88</v>
      </c>
      <c r="D139" s="172" t="s">
        <v>274</v>
      </c>
      <c r="E139" s="173" t="s">
        <v>6350</v>
      </c>
      <c r="F139" s="174" t="s">
        <v>6351</v>
      </c>
      <c r="G139" s="175" t="s">
        <v>289</v>
      </c>
      <c r="H139" s="176">
        <v>1.65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278</v>
      </c>
    </row>
    <row r="140" spans="1:65" s="2" customFormat="1" ht="21.75" customHeight="1" x14ac:dyDescent="0.15">
      <c r="A140" s="35"/>
      <c r="B140" s="141"/>
      <c r="C140" s="172" t="s">
        <v>286</v>
      </c>
      <c r="D140" s="172" t="s">
        <v>274</v>
      </c>
      <c r="E140" s="173" t="s">
        <v>5735</v>
      </c>
      <c r="F140" s="174" t="s">
        <v>5736</v>
      </c>
      <c r="G140" s="175" t="s">
        <v>289</v>
      </c>
      <c r="H140" s="176">
        <v>4.32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304</v>
      </c>
    </row>
    <row r="141" spans="1:65" s="2" customFormat="1" ht="33" customHeight="1" x14ac:dyDescent="0.15">
      <c r="A141" s="35"/>
      <c r="B141" s="141"/>
      <c r="C141" s="172" t="s">
        <v>278</v>
      </c>
      <c r="D141" s="172" t="s">
        <v>274</v>
      </c>
      <c r="E141" s="173" t="s">
        <v>902</v>
      </c>
      <c r="F141" s="174" t="s">
        <v>6352</v>
      </c>
      <c r="G141" s="175" t="s">
        <v>289</v>
      </c>
      <c r="H141" s="176">
        <v>4.32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316</v>
      </c>
    </row>
    <row r="142" spans="1:65" s="2" customFormat="1" ht="21.75" customHeight="1" x14ac:dyDescent="0.15">
      <c r="A142" s="35"/>
      <c r="B142" s="141"/>
      <c r="C142" s="172" t="s">
        <v>299</v>
      </c>
      <c r="D142" s="216" t="s">
        <v>274</v>
      </c>
      <c r="E142" s="173" t="s">
        <v>6353</v>
      </c>
      <c r="F142" s="174" t="s">
        <v>6354</v>
      </c>
      <c r="G142" s="175" t="s">
        <v>289</v>
      </c>
      <c r="H142" s="176">
        <v>5.97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115</v>
      </c>
    </row>
    <row r="143" spans="1:65" s="2" customFormat="1" ht="21.75" customHeight="1" x14ac:dyDescent="0.15">
      <c r="A143" s="35"/>
      <c r="B143" s="141"/>
      <c r="C143" s="172" t="s">
        <v>304</v>
      </c>
      <c r="D143" s="216" t="s">
        <v>274</v>
      </c>
      <c r="E143" s="173" t="s">
        <v>6355</v>
      </c>
      <c r="F143" s="174" t="s">
        <v>6356</v>
      </c>
      <c r="G143" s="175" t="s">
        <v>289</v>
      </c>
      <c r="H143" s="176">
        <v>5.97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121</v>
      </c>
    </row>
    <row r="144" spans="1:65" s="2" customFormat="1" ht="16.5" customHeight="1" x14ac:dyDescent="0.15">
      <c r="A144" s="35"/>
      <c r="B144" s="141"/>
      <c r="C144" s="172" t="s">
        <v>310</v>
      </c>
      <c r="D144" s="216" t="s">
        <v>274</v>
      </c>
      <c r="E144" s="173" t="s">
        <v>6357</v>
      </c>
      <c r="F144" s="174" t="s">
        <v>6093</v>
      </c>
      <c r="G144" s="175" t="s">
        <v>289</v>
      </c>
      <c r="H144" s="176">
        <v>2.5499999999999998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127</v>
      </c>
    </row>
    <row r="145" spans="1:65" s="2" customFormat="1" ht="16.5" customHeight="1" x14ac:dyDescent="0.15">
      <c r="A145" s="35"/>
      <c r="B145" s="141"/>
      <c r="C145" s="224" t="s">
        <v>316</v>
      </c>
      <c r="D145" s="240" t="s">
        <v>1138</v>
      </c>
      <c r="E145" s="226" t="s">
        <v>6358</v>
      </c>
      <c r="F145" s="227" t="s">
        <v>6359</v>
      </c>
      <c r="G145" s="228" t="s">
        <v>412</v>
      </c>
      <c r="H145" s="229">
        <v>4.34</v>
      </c>
      <c r="I145" s="230"/>
      <c r="J145" s="229">
        <f t="shared" si="5"/>
        <v>0</v>
      </c>
      <c r="K145" s="231"/>
      <c r="L145" s="232"/>
      <c r="M145" s="233" t="s">
        <v>1</v>
      </c>
      <c r="N145" s="234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316</v>
      </c>
      <c r="AT145" s="183" t="s">
        <v>1138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367</v>
      </c>
    </row>
    <row r="146" spans="1:65" s="2" customFormat="1" ht="21.75" customHeight="1" x14ac:dyDescent="0.15">
      <c r="A146" s="35"/>
      <c r="B146" s="141"/>
      <c r="C146" s="172" t="s">
        <v>272</v>
      </c>
      <c r="D146" s="172" t="s">
        <v>274</v>
      </c>
      <c r="E146" s="173" t="s">
        <v>584</v>
      </c>
      <c r="F146" s="174" t="s">
        <v>585</v>
      </c>
      <c r="G146" s="175" t="s">
        <v>289</v>
      </c>
      <c r="H146" s="176">
        <v>2.88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379</v>
      </c>
    </row>
    <row r="147" spans="1:65" s="2" customFormat="1" ht="16.5" customHeight="1" x14ac:dyDescent="0.15">
      <c r="A147" s="35"/>
      <c r="B147" s="141"/>
      <c r="C147" s="224" t="s">
        <v>115</v>
      </c>
      <c r="D147" s="240" t="s">
        <v>1138</v>
      </c>
      <c r="E147" s="226" t="s">
        <v>6360</v>
      </c>
      <c r="F147" s="227" t="s">
        <v>6361</v>
      </c>
      <c r="G147" s="228" t="s">
        <v>412</v>
      </c>
      <c r="H147" s="229">
        <v>4.8899999999999997</v>
      </c>
      <c r="I147" s="230"/>
      <c r="J147" s="229">
        <f t="shared" si="5"/>
        <v>0</v>
      </c>
      <c r="K147" s="231"/>
      <c r="L147" s="232"/>
      <c r="M147" s="233" t="s">
        <v>1</v>
      </c>
      <c r="N147" s="234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316</v>
      </c>
      <c r="AT147" s="183" t="s">
        <v>1138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7</v>
      </c>
    </row>
    <row r="148" spans="1:65" s="2" customFormat="1" ht="21.75" customHeight="1" x14ac:dyDescent="0.15">
      <c r="A148" s="35"/>
      <c r="B148" s="141"/>
      <c r="C148" s="172" t="s">
        <v>118</v>
      </c>
      <c r="D148" s="172" t="s">
        <v>274</v>
      </c>
      <c r="E148" s="173" t="s">
        <v>6098</v>
      </c>
      <c r="F148" s="174" t="s">
        <v>6099</v>
      </c>
      <c r="G148" s="175" t="s">
        <v>289</v>
      </c>
      <c r="H148" s="176">
        <v>0.54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88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414</v>
      </c>
    </row>
    <row r="149" spans="1:65" s="2" customFormat="1" ht="16.5" customHeight="1" x14ac:dyDescent="0.15">
      <c r="A149" s="35"/>
      <c r="B149" s="141"/>
      <c r="C149" s="224" t="s">
        <v>121</v>
      </c>
      <c r="D149" s="240" t="s">
        <v>1138</v>
      </c>
      <c r="E149" s="226" t="s">
        <v>6362</v>
      </c>
      <c r="F149" s="227" t="s">
        <v>6363</v>
      </c>
      <c r="G149" s="228" t="s">
        <v>412</v>
      </c>
      <c r="H149" s="229">
        <v>0.92</v>
      </c>
      <c r="I149" s="230"/>
      <c r="J149" s="229">
        <f t="shared" si="5"/>
        <v>0</v>
      </c>
      <c r="K149" s="231"/>
      <c r="L149" s="232"/>
      <c r="M149" s="233" t="s">
        <v>1</v>
      </c>
      <c r="N149" s="234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316</v>
      </c>
      <c r="AT149" s="183" t="s">
        <v>1138</v>
      </c>
      <c r="AU149" s="183" t="s">
        <v>88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278</v>
      </c>
      <c r="BM149" s="183" t="s">
        <v>424</v>
      </c>
    </row>
    <row r="150" spans="1:65" s="2" customFormat="1" ht="16.5" customHeight="1" x14ac:dyDescent="0.15">
      <c r="A150" s="35"/>
      <c r="B150" s="141"/>
      <c r="C150" s="172" t="s">
        <v>124</v>
      </c>
      <c r="D150" s="172" t="s">
        <v>274</v>
      </c>
      <c r="E150" s="173" t="s">
        <v>6364</v>
      </c>
      <c r="F150" s="174" t="s">
        <v>6365</v>
      </c>
      <c r="G150" s="175" t="s">
        <v>289</v>
      </c>
      <c r="H150" s="176">
        <v>0.76</v>
      </c>
      <c r="I150" s="177"/>
      <c r="J150" s="176">
        <f t="shared" si="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88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278</v>
      </c>
      <c r="BM150" s="183" t="s">
        <v>433</v>
      </c>
    </row>
    <row r="151" spans="1:65" s="12" customFormat="1" ht="22.9" customHeight="1" x14ac:dyDescent="0.15">
      <c r="B151" s="159"/>
      <c r="D151" s="160" t="s">
        <v>74</v>
      </c>
      <c r="E151" s="170" t="s">
        <v>278</v>
      </c>
      <c r="F151" s="170" t="s">
        <v>1041</v>
      </c>
      <c r="I151" s="162"/>
      <c r="J151" s="171">
        <f>BK151</f>
        <v>0</v>
      </c>
      <c r="L151" s="159"/>
      <c r="M151" s="164"/>
      <c r="N151" s="165"/>
      <c r="O151" s="165"/>
      <c r="P151" s="166">
        <f>P152</f>
        <v>0</v>
      </c>
      <c r="Q151" s="165"/>
      <c r="R151" s="166">
        <f>R152</f>
        <v>0</v>
      </c>
      <c r="S151" s="165"/>
      <c r="T151" s="167">
        <f>T152</f>
        <v>0</v>
      </c>
      <c r="AR151" s="160" t="s">
        <v>82</v>
      </c>
      <c r="AT151" s="168" t="s">
        <v>74</v>
      </c>
      <c r="AU151" s="168" t="s">
        <v>82</v>
      </c>
      <c r="AY151" s="160" t="s">
        <v>271</v>
      </c>
      <c r="BK151" s="169">
        <f>BK152</f>
        <v>0</v>
      </c>
    </row>
    <row r="152" spans="1:65" s="2" customFormat="1" ht="33" customHeight="1" x14ac:dyDescent="0.15">
      <c r="A152" s="35"/>
      <c r="B152" s="141"/>
      <c r="C152" s="172" t="s">
        <v>127</v>
      </c>
      <c r="D152" s="172" t="s">
        <v>274</v>
      </c>
      <c r="E152" s="173" t="s">
        <v>6114</v>
      </c>
      <c r="F152" s="174" t="s">
        <v>6115</v>
      </c>
      <c r="G152" s="175" t="s">
        <v>289</v>
      </c>
      <c r="H152" s="176">
        <v>0.96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441</v>
      </c>
    </row>
    <row r="153" spans="1:65" s="12" customFormat="1" ht="22.9" customHeight="1" x14ac:dyDescent="0.15">
      <c r="B153" s="159"/>
      <c r="D153" s="160" t="s">
        <v>74</v>
      </c>
      <c r="E153" s="170" t="s">
        <v>463</v>
      </c>
      <c r="F153" s="170" t="s">
        <v>464</v>
      </c>
      <c r="I153" s="162"/>
      <c r="J153" s="171">
        <f>BK153</f>
        <v>0</v>
      </c>
      <c r="L153" s="159"/>
      <c r="M153" s="164"/>
      <c r="N153" s="165"/>
      <c r="O153" s="165"/>
      <c r="P153" s="166">
        <f>P154</f>
        <v>0</v>
      </c>
      <c r="Q153" s="165"/>
      <c r="R153" s="166">
        <f>R154</f>
        <v>0</v>
      </c>
      <c r="S153" s="165"/>
      <c r="T153" s="167">
        <f>T154</f>
        <v>0</v>
      </c>
      <c r="AR153" s="160" t="s">
        <v>82</v>
      </c>
      <c r="AT153" s="168" t="s">
        <v>74</v>
      </c>
      <c r="AU153" s="168" t="s">
        <v>82</v>
      </c>
      <c r="AY153" s="160" t="s">
        <v>271</v>
      </c>
      <c r="BK153" s="169">
        <f>BK154</f>
        <v>0</v>
      </c>
    </row>
    <row r="154" spans="1:65" s="2" customFormat="1" ht="33" customHeight="1" x14ac:dyDescent="0.15">
      <c r="A154" s="35"/>
      <c r="B154" s="141"/>
      <c r="C154" s="172" t="s">
        <v>154</v>
      </c>
      <c r="D154" s="172" t="s">
        <v>274</v>
      </c>
      <c r="E154" s="173" t="s">
        <v>6188</v>
      </c>
      <c r="F154" s="174" t="s">
        <v>6189</v>
      </c>
      <c r="G154" s="175" t="s">
        <v>412</v>
      </c>
      <c r="H154" s="176">
        <v>0.35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465</v>
      </c>
    </row>
    <row r="155" spans="1:65" s="12" customFormat="1" ht="25.9" customHeight="1" x14ac:dyDescent="0.15">
      <c r="B155" s="159"/>
      <c r="D155" s="160" t="s">
        <v>74</v>
      </c>
      <c r="E155" s="161" t="s">
        <v>469</v>
      </c>
      <c r="F155" s="161" t="s">
        <v>470</v>
      </c>
      <c r="I155" s="162"/>
      <c r="J155" s="163">
        <f>BK155</f>
        <v>0</v>
      </c>
      <c r="L155" s="159"/>
      <c r="M155" s="164"/>
      <c r="N155" s="165"/>
      <c r="O155" s="165"/>
      <c r="P155" s="166">
        <f>P156+P177+P182+P184</f>
        <v>0</v>
      </c>
      <c r="Q155" s="165"/>
      <c r="R155" s="166">
        <f>R156+R177+R182+R184</f>
        <v>0</v>
      </c>
      <c r="S155" s="165"/>
      <c r="T155" s="167">
        <f>T156+T177+T182+T184</f>
        <v>0</v>
      </c>
      <c r="AR155" s="160" t="s">
        <v>88</v>
      </c>
      <c r="AT155" s="168" t="s">
        <v>74</v>
      </c>
      <c r="AU155" s="168" t="s">
        <v>75</v>
      </c>
      <c r="AY155" s="160" t="s">
        <v>271</v>
      </c>
      <c r="BK155" s="169">
        <f>BK156+BK177+BK182+BK184</f>
        <v>0</v>
      </c>
    </row>
    <row r="156" spans="1:65" s="12" customFormat="1" ht="22.9" customHeight="1" x14ac:dyDescent="0.15">
      <c r="B156" s="159"/>
      <c r="D156" s="160" t="s">
        <v>74</v>
      </c>
      <c r="E156" s="170" t="s">
        <v>3518</v>
      </c>
      <c r="F156" s="170" t="s">
        <v>6366</v>
      </c>
      <c r="I156" s="162"/>
      <c r="J156" s="171">
        <f>BK156</f>
        <v>0</v>
      </c>
      <c r="L156" s="159"/>
      <c r="M156" s="164"/>
      <c r="N156" s="165"/>
      <c r="O156" s="165"/>
      <c r="P156" s="166">
        <f>SUM(P157:P176)</f>
        <v>0</v>
      </c>
      <c r="Q156" s="165"/>
      <c r="R156" s="166">
        <f>SUM(R157:R176)</f>
        <v>0</v>
      </c>
      <c r="S156" s="165"/>
      <c r="T156" s="167">
        <f>SUM(T157:T176)</f>
        <v>0</v>
      </c>
      <c r="AR156" s="160" t="s">
        <v>88</v>
      </c>
      <c r="AT156" s="168" t="s">
        <v>74</v>
      </c>
      <c r="AU156" s="168" t="s">
        <v>82</v>
      </c>
      <c r="AY156" s="160" t="s">
        <v>271</v>
      </c>
      <c r="BK156" s="169">
        <f>SUM(BK157:BK176)</f>
        <v>0</v>
      </c>
    </row>
    <row r="157" spans="1:65" s="2" customFormat="1" ht="21.75" customHeight="1" x14ac:dyDescent="0.15">
      <c r="A157" s="35"/>
      <c r="B157" s="141"/>
      <c r="C157" s="172" t="s">
        <v>367</v>
      </c>
      <c r="D157" s="172" t="s">
        <v>274</v>
      </c>
      <c r="E157" s="173" t="s">
        <v>6367</v>
      </c>
      <c r="F157" s="174" t="s">
        <v>6368</v>
      </c>
      <c r="G157" s="175" t="s">
        <v>319</v>
      </c>
      <c r="H157" s="176">
        <v>1</v>
      </c>
      <c r="I157" s="177"/>
      <c r="J157" s="176">
        <f t="shared" ref="J157:J176" si="15"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ref="P157:P176" si="16">O157*H157</f>
        <v>0</v>
      </c>
      <c r="Q157" s="181">
        <v>0</v>
      </c>
      <c r="R157" s="181">
        <f t="shared" ref="R157:R176" si="17">Q157*H157</f>
        <v>0</v>
      </c>
      <c r="S157" s="181">
        <v>0</v>
      </c>
      <c r="T157" s="182">
        <f t="shared" ref="T157:T176" si="1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367</v>
      </c>
      <c r="AT157" s="183" t="s">
        <v>274</v>
      </c>
      <c r="AU157" s="183" t="s">
        <v>88</v>
      </c>
      <c r="AY157" s="18" t="s">
        <v>271</v>
      </c>
      <c r="BE157" s="105">
        <f t="shared" ref="BE157:BE176" si="19">IF(N157="základná",J157,0)</f>
        <v>0</v>
      </c>
      <c r="BF157" s="105">
        <f t="shared" ref="BF157:BF176" si="20">IF(N157="znížená",J157,0)</f>
        <v>0</v>
      </c>
      <c r="BG157" s="105">
        <f t="shared" ref="BG157:BG176" si="21">IF(N157="zákl. prenesená",J157,0)</f>
        <v>0</v>
      </c>
      <c r="BH157" s="105">
        <f t="shared" ref="BH157:BH176" si="22">IF(N157="zníž. prenesená",J157,0)</f>
        <v>0</v>
      </c>
      <c r="BI157" s="105">
        <f t="shared" ref="BI157:BI176" si="23">IF(N157="nulová",J157,0)</f>
        <v>0</v>
      </c>
      <c r="BJ157" s="18" t="s">
        <v>88</v>
      </c>
      <c r="BK157" s="105">
        <f t="shared" ref="BK157:BK176" si="24">ROUND(I157*H157,2)</f>
        <v>0</v>
      </c>
      <c r="BL157" s="18" t="s">
        <v>367</v>
      </c>
      <c r="BM157" s="183" t="s">
        <v>478</v>
      </c>
    </row>
    <row r="158" spans="1:65" s="2" customFormat="1" ht="21.75" customHeight="1" x14ac:dyDescent="0.15">
      <c r="A158" s="35"/>
      <c r="B158" s="141"/>
      <c r="C158" s="172" t="s">
        <v>374</v>
      </c>
      <c r="D158" s="172" t="s">
        <v>274</v>
      </c>
      <c r="E158" s="173" t="s">
        <v>6369</v>
      </c>
      <c r="F158" s="174" t="s">
        <v>6370</v>
      </c>
      <c r="G158" s="175" t="s">
        <v>319</v>
      </c>
      <c r="H158" s="176">
        <v>1</v>
      </c>
      <c r="I158" s="177"/>
      <c r="J158" s="176">
        <f t="shared" si="1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16"/>
        <v>0</v>
      </c>
      <c r="Q158" s="181">
        <v>0</v>
      </c>
      <c r="R158" s="181">
        <f t="shared" si="17"/>
        <v>0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367</v>
      </c>
      <c r="AT158" s="183" t="s">
        <v>274</v>
      </c>
      <c r="AU158" s="183" t="s">
        <v>88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367</v>
      </c>
      <c r="BM158" s="183" t="s">
        <v>488</v>
      </c>
    </row>
    <row r="159" spans="1:65" s="2" customFormat="1" ht="21.75" customHeight="1" x14ac:dyDescent="0.15">
      <c r="A159" s="35"/>
      <c r="B159" s="141"/>
      <c r="C159" s="172" t="s">
        <v>379</v>
      </c>
      <c r="D159" s="172" t="s">
        <v>274</v>
      </c>
      <c r="E159" s="173" t="s">
        <v>6371</v>
      </c>
      <c r="F159" s="174" t="s">
        <v>6372</v>
      </c>
      <c r="G159" s="175" t="s">
        <v>319</v>
      </c>
      <c r="H159" s="176">
        <v>1</v>
      </c>
      <c r="I159" s="177"/>
      <c r="J159" s="176">
        <f t="shared" si="1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16"/>
        <v>0</v>
      </c>
      <c r="Q159" s="181">
        <v>0</v>
      </c>
      <c r="R159" s="181">
        <f t="shared" si="17"/>
        <v>0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367</v>
      </c>
      <c r="AT159" s="183" t="s">
        <v>274</v>
      </c>
      <c r="AU159" s="183" t="s">
        <v>88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367</v>
      </c>
      <c r="BM159" s="183" t="s">
        <v>500</v>
      </c>
    </row>
    <row r="160" spans="1:65" s="2" customFormat="1" ht="21.75" customHeight="1" x14ac:dyDescent="0.15">
      <c r="A160" s="35"/>
      <c r="B160" s="141"/>
      <c r="C160" s="172" t="s">
        <v>384</v>
      </c>
      <c r="D160" s="172" t="s">
        <v>274</v>
      </c>
      <c r="E160" s="173" t="s">
        <v>6373</v>
      </c>
      <c r="F160" s="174" t="s">
        <v>6374</v>
      </c>
      <c r="G160" s="175" t="s">
        <v>319</v>
      </c>
      <c r="H160" s="176">
        <v>1</v>
      </c>
      <c r="I160" s="177"/>
      <c r="J160" s="176">
        <f t="shared" si="1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16"/>
        <v>0</v>
      </c>
      <c r="Q160" s="181">
        <v>0</v>
      </c>
      <c r="R160" s="181">
        <f t="shared" si="17"/>
        <v>0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367</v>
      </c>
      <c r="AT160" s="183" t="s">
        <v>274</v>
      </c>
      <c r="AU160" s="183" t="s">
        <v>88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367</v>
      </c>
      <c r="BM160" s="183" t="s">
        <v>514</v>
      </c>
    </row>
    <row r="161" spans="1:65" s="2" customFormat="1" ht="33" customHeight="1" x14ac:dyDescent="0.15">
      <c r="A161" s="35"/>
      <c r="B161" s="141"/>
      <c r="C161" s="172" t="s">
        <v>7</v>
      </c>
      <c r="D161" s="172" t="s">
        <v>274</v>
      </c>
      <c r="E161" s="173" t="s">
        <v>6375</v>
      </c>
      <c r="F161" s="174" t="s">
        <v>6376</v>
      </c>
      <c r="G161" s="175" t="s">
        <v>302</v>
      </c>
      <c r="H161" s="176">
        <v>1</v>
      </c>
      <c r="I161" s="177"/>
      <c r="J161" s="176">
        <f t="shared" si="1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16"/>
        <v>0</v>
      </c>
      <c r="Q161" s="181">
        <v>0</v>
      </c>
      <c r="R161" s="181">
        <f t="shared" si="17"/>
        <v>0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367</v>
      </c>
      <c r="AT161" s="183" t="s">
        <v>274</v>
      </c>
      <c r="AU161" s="183" t="s">
        <v>88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367</v>
      </c>
      <c r="BM161" s="183" t="s">
        <v>528</v>
      </c>
    </row>
    <row r="162" spans="1:65" s="2" customFormat="1" ht="33" customHeight="1" x14ac:dyDescent="0.15">
      <c r="A162" s="35"/>
      <c r="B162" s="141"/>
      <c r="C162" s="172" t="s">
        <v>409</v>
      </c>
      <c r="D162" s="172" t="s">
        <v>274</v>
      </c>
      <c r="E162" s="173" t="s">
        <v>6377</v>
      </c>
      <c r="F162" s="174" t="s">
        <v>6378</v>
      </c>
      <c r="G162" s="175" t="s">
        <v>302</v>
      </c>
      <c r="H162" s="176">
        <v>1</v>
      </c>
      <c r="I162" s="177"/>
      <c r="J162" s="176">
        <f t="shared" si="1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367</v>
      </c>
      <c r="AT162" s="183" t="s">
        <v>274</v>
      </c>
      <c r="AU162" s="183" t="s">
        <v>88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367</v>
      </c>
      <c r="BM162" s="183" t="s">
        <v>542</v>
      </c>
    </row>
    <row r="163" spans="1:65" s="2" customFormat="1" ht="21.75" customHeight="1" x14ac:dyDescent="0.15">
      <c r="A163" s="35"/>
      <c r="B163" s="141"/>
      <c r="C163" s="172" t="s">
        <v>414</v>
      </c>
      <c r="D163" s="172" t="s">
        <v>274</v>
      </c>
      <c r="E163" s="173" t="s">
        <v>6379</v>
      </c>
      <c r="F163" s="174" t="s">
        <v>6380</v>
      </c>
      <c r="G163" s="175" t="s">
        <v>2820</v>
      </c>
      <c r="H163" s="176">
        <v>1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367</v>
      </c>
      <c r="AT163" s="183" t="s">
        <v>274</v>
      </c>
      <c r="AU163" s="183" t="s">
        <v>88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367</v>
      </c>
      <c r="BM163" s="183" t="s">
        <v>555</v>
      </c>
    </row>
    <row r="164" spans="1:65" s="2" customFormat="1" ht="21.75" customHeight="1" x14ac:dyDescent="0.15">
      <c r="A164" s="35"/>
      <c r="B164" s="141"/>
      <c r="C164" s="172" t="s">
        <v>419</v>
      </c>
      <c r="D164" s="172" t="s">
        <v>274</v>
      </c>
      <c r="E164" s="173" t="s">
        <v>6381</v>
      </c>
      <c r="F164" s="174" t="s">
        <v>6382</v>
      </c>
      <c r="G164" s="175" t="s">
        <v>2820</v>
      </c>
      <c r="H164" s="176">
        <v>1</v>
      </c>
      <c r="I164" s="177"/>
      <c r="J164" s="176">
        <f t="shared" si="1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367</v>
      </c>
      <c r="AT164" s="183" t="s">
        <v>274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367</v>
      </c>
      <c r="BM164" s="183" t="s">
        <v>1128</v>
      </c>
    </row>
    <row r="165" spans="1:65" s="2" customFormat="1" ht="16.5" customHeight="1" x14ac:dyDescent="0.15">
      <c r="A165" s="35"/>
      <c r="B165" s="141"/>
      <c r="C165" s="172" t="s">
        <v>424</v>
      </c>
      <c r="D165" s="172" t="s">
        <v>274</v>
      </c>
      <c r="E165" s="173" t="s">
        <v>6383</v>
      </c>
      <c r="F165" s="174" t="s">
        <v>6384</v>
      </c>
      <c r="G165" s="175" t="s">
        <v>2820</v>
      </c>
      <c r="H165" s="176">
        <v>1</v>
      </c>
      <c r="I165" s="177"/>
      <c r="J165" s="176">
        <f t="shared" si="1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367</v>
      </c>
      <c r="AT165" s="183" t="s">
        <v>274</v>
      </c>
      <c r="AU165" s="183" t="s">
        <v>88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367</v>
      </c>
      <c r="BM165" s="183" t="s">
        <v>1144</v>
      </c>
    </row>
    <row r="166" spans="1:65" s="2" customFormat="1" ht="21.75" customHeight="1" x14ac:dyDescent="0.15">
      <c r="A166" s="35"/>
      <c r="B166" s="141"/>
      <c r="C166" s="224" t="s">
        <v>428</v>
      </c>
      <c r="D166" s="224" t="s">
        <v>1138</v>
      </c>
      <c r="E166" s="226" t="s">
        <v>6385</v>
      </c>
      <c r="F166" s="227" t="s">
        <v>6386</v>
      </c>
      <c r="G166" s="228" t="s">
        <v>302</v>
      </c>
      <c r="H166" s="229">
        <v>1</v>
      </c>
      <c r="I166" s="230"/>
      <c r="J166" s="229">
        <f t="shared" si="15"/>
        <v>0</v>
      </c>
      <c r="K166" s="231"/>
      <c r="L166" s="232"/>
      <c r="M166" s="233" t="s">
        <v>1</v>
      </c>
      <c r="N166" s="234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478</v>
      </c>
      <c r="AT166" s="183" t="s">
        <v>1138</v>
      </c>
      <c r="AU166" s="183" t="s">
        <v>88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367</v>
      </c>
      <c r="BM166" s="183" t="s">
        <v>1158</v>
      </c>
    </row>
    <row r="167" spans="1:65" s="2" customFormat="1" ht="21.75" customHeight="1" x14ac:dyDescent="0.15">
      <c r="A167" s="35"/>
      <c r="B167" s="141"/>
      <c r="C167" s="172" t="s">
        <v>433</v>
      </c>
      <c r="D167" s="172" t="s">
        <v>274</v>
      </c>
      <c r="E167" s="173" t="s">
        <v>6387</v>
      </c>
      <c r="F167" s="174" t="s">
        <v>6388</v>
      </c>
      <c r="G167" s="175" t="s">
        <v>2820</v>
      </c>
      <c r="H167" s="176">
        <v>1</v>
      </c>
      <c r="I167" s="177"/>
      <c r="J167" s="176">
        <f t="shared" si="1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367</v>
      </c>
      <c r="AT167" s="183" t="s">
        <v>274</v>
      </c>
      <c r="AU167" s="183" t="s">
        <v>88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367</v>
      </c>
      <c r="BM167" s="183" t="s">
        <v>1172</v>
      </c>
    </row>
    <row r="168" spans="1:65" s="2" customFormat="1" ht="21.75" customHeight="1" x14ac:dyDescent="0.15">
      <c r="A168" s="35"/>
      <c r="B168" s="141"/>
      <c r="C168" s="172" t="s">
        <v>437</v>
      </c>
      <c r="D168" s="172" t="s">
        <v>274</v>
      </c>
      <c r="E168" s="173" t="s">
        <v>6389</v>
      </c>
      <c r="F168" s="174" t="s">
        <v>6390</v>
      </c>
      <c r="G168" s="175" t="s">
        <v>302</v>
      </c>
      <c r="H168" s="176">
        <v>1</v>
      </c>
      <c r="I168" s="177"/>
      <c r="J168" s="176">
        <f t="shared" si="1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367</v>
      </c>
      <c r="AT168" s="183" t="s">
        <v>274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367</v>
      </c>
      <c r="BM168" s="183" t="s">
        <v>1189</v>
      </c>
    </row>
    <row r="169" spans="1:65" s="2" customFormat="1" ht="16.5" customHeight="1" x14ac:dyDescent="0.15">
      <c r="A169" s="35"/>
      <c r="B169" s="141"/>
      <c r="C169" s="224" t="s">
        <v>441</v>
      </c>
      <c r="D169" s="224" t="s">
        <v>1138</v>
      </c>
      <c r="E169" s="226" t="s">
        <v>6391</v>
      </c>
      <c r="F169" s="227" t="s">
        <v>6392</v>
      </c>
      <c r="G169" s="228" t="s">
        <v>302</v>
      </c>
      <c r="H169" s="229">
        <v>1</v>
      </c>
      <c r="I169" s="230"/>
      <c r="J169" s="229">
        <f t="shared" si="15"/>
        <v>0</v>
      </c>
      <c r="K169" s="231"/>
      <c r="L169" s="232"/>
      <c r="M169" s="233" t="s">
        <v>1</v>
      </c>
      <c r="N169" s="234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478</v>
      </c>
      <c r="AT169" s="183" t="s">
        <v>1138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367</v>
      </c>
      <c r="BM169" s="183" t="s">
        <v>1204</v>
      </c>
    </row>
    <row r="170" spans="1:65" s="2" customFormat="1" ht="21.75" customHeight="1" x14ac:dyDescent="0.15">
      <c r="A170" s="35"/>
      <c r="B170" s="141"/>
      <c r="C170" s="172" t="s">
        <v>458</v>
      </c>
      <c r="D170" s="172" t="s">
        <v>274</v>
      </c>
      <c r="E170" s="173" t="s">
        <v>6393</v>
      </c>
      <c r="F170" s="174" t="s">
        <v>6394</v>
      </c>
      <c r="G170" s="175" t="s">
        <v>302</v>
      </c>
      <c r="H170" s="176">
        <v>2</v>
      </c>
      <c r="I170" s="177"/>
      <c r="J170" s="176">
        <f t="shared" si="1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367</v>
      </c>
      <c r="AT170" s="183" t="s">
        <v>274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367</v>
      </c>
      <c r="BM170" s="183" t="s">
        <v>1216</v>
      </c>
    </row>
    <row r="171" spans="1:65" s="2" customFormat="1" ht="16.5" customHeight="1" x14ac:dyDescent="0.15">
      <c r="A171" s="35"/>
      <c r="B171" s="141"/>
      <c r="C171" s="224" t="s">
        <v>465</v>
      </c>
      <c r="D171" s="224" t="s">
        <v>1138</v>
      </c>
      <c r="E171" s="226" t="s">
        <v>6395</v>
      </c>
      <c r="F171" s="227" t="s">
        <v>6396</v>
      </c>
      <c r="G171" s="228" t="s">
        <v>302</v>
      </c>
      <c r="H171" s="229">
        <v>1</v>
      </c>
      <c r="I171" s="230"/>
      <c r="J171" s="229">
        <f t="shared" si="15"/>
        <v>0</v>
      </c>
      <c r="K171" s="231"/>
      <c r="L171" s="232"/>
      <c r="M171" s="233" t="s">
        <v>1</v>
      </c>
      <c r="N171" s="234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478</v>
      </c>
      <c r="AT171" s="183" t="s">
        <v>1138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367</v>
      </c>
      <c r="BM171" s="183" t="s">
        <v>1228</v>
      </c>
    </row>
    <row r="172" spans="1:65" s="2" customFormat="1" ht="16.5" customHeight="1" x14ac:dyDescent="0.15">
      <c r="A172" s="35"/>
      <c r="B172" s="141"/>
      <c r="C172" s="224" t="s">
        <v>473</v>
      </c>
      <c r="D172" s="224" t="s">
        <v>1138</v>
      </c>
      <c r="E172" s="226" t="s">
        <v>6397</v>
      </c>
      <c r="F172" s="227" t="s">
        <v>6398</v>
      </c>
      <c r="G172" s="228" t="s">
        <v>302</v>
      </c>
      <c r="H172" s="229">
        <v>1</v>
      </c>
      <c r="I172" s="230"/>
      <c r="J172" s="229">
        <f t="shared" si="15"/>
        <v>0</v>
      </c>
      <c r="K172" s="231"/>
      <c r="L172" s="232"/>
      <c r="M172" s="233" t="s">
        <v>1</v>
      </c>
      <c r="N172" s="234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478</v>
      </c>
      <c r="AT172" s="183" t="s">
        <v>1138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367</v>
      </c>
      <c r="BM172" s="183" t="s">
        <v>1238</v>
      </c>
    </row>
    <row r="173" spans="1:65" s="2" customFormat="1" ht="21.75" customHeight="1" x14ac:dyDescent="0.15">
      <c r="A173" s="35"/>
      <c r="B173" s="141"/>
      <c r="C173" s="172" t="s">
        <v>478</v>
      </c>
      <c r="D173" s="172" t="s">
        <v>274</v>
      </c>
      <c r="E173" s="173" t="s">
        <v>6399</v>
      </c>
      <c r="F173" s="174" t="s">
        <v>6400</v>
      </c>
      <c r="G173" s="175" t="s">
        <v>302</v>
      </c>
      <c r="H173" s="176">
        <v>1</v>
      </c>
      <c r="I173" s="177"/>
      <c r="J173" s="176">
        <f t="shared" si="1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367</v>
      </c>
      <c r="AT173" s="183" t="s">
        <v>274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367</v>
      </c>
      <c r="BM173" s="183" t="s">
        <v>1247</v>
      </c>
    </row>
    <row r="174" spans="1:65" s="2" customFormat="1" ht="16.5" customHeight="1" x14ac:dyDescent="0.15">
      <c r="A174" s="35"/>
      <c r="B174" s="141"/>
      <c r="C174" s="224" t="s">
        <v>482</v>
      </c>
      <c r="D174" s="224" t="s">
        <v>1138</v>
      </c>
      <c r="E174" s="226" t="s">
        <v>6401</v>
      </c>
      <c r="F174" s="227" t="s">
        <v>6402</v>
      </c>
      <c r="G174" s="228" t="s">
        <v>302</v>
      </c>
      <c r="H174" s="229">
        <v>1</v>
      </c>
      <c r="I174" s="230"/>
      <c r="J174" s="229">
        <f t="shared" si="15"/>
        <v>0</v>
      </c>
      <c r="K174" s="231"/>
      <c r="L174" s="232"/>
      <c r="M174" s="233" t="s">
        <v>1</v>
      </c>
      <c r="N174" s="234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478</v>
      </c>
      <c r="AT174" s="183" t="s">
        <v>1138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367</v>
      </c>
      <c r="BM174" s="183" t="s">
        <v>1257</v>
      </c>
    </row>
    <row r="175" spans="1:65" s="2" customFormat="1" ht="21.75" customHeight="1" x14ac:dyDescent="0.15">
      <c r="A175" s="35"/>
      <c r="B175" s="141"/>
      <c r="C175" s="172" t="s">
        <v>488</v>
      </c>
      <c r="D175" s="172" t="s">
        <v>274</v>
      </c>
      <c r="E175" s="173" t="s">
        <v>6403</v>
      </c>
      <c r="F175" s="174" t="s">
        <v>6404</v>
      </c>
      <c r="G175" s="175" t="s">
        <v>302</v>
      </c>
      <c r="H175" s="176">
        <v>1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367</v>
      </c>
      <c r="AT175" s="183" t="s">
        <v>274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367</v>
      </c>
      <c r="BM175" s="183" t="s">
        <v>1276</v>
      </c>
    </row>
    <row r="176" spans="1:65" s="2" customFormat="1" ht="16.5" customHeight="1" x14ac:dyDescent="0.15">
      <c r="A176" s="35"/>
      <c r="B176" s="141"/>
      <c r="C176" s="224" t="s">
        <v>496</v>
      </c>
      <c r="D176" s="224" t="s">
        <v>1138</v>
      </c>
      <c r="E176" s="226" t="s">
        <v>6405</v>
      </c>
      <c r="F176" s="227" t="s">
        <v>6406</v>
      </c>
      <c r="G176" s="228" t="s">
        <v>302</v>
      </c>
      <c r="H176" s="229">
        <v>1</v>
      </c>
      <c r="I176" s="230"/>
      <c r="J176" s="229">
        <f t="shared" si="15"/>
        <v>0</v>
      </c>
      <c r="K176" s="231"/>
      <c r="L176" s="232"/>
      <c r="M176" s="233" t="s">
        <v>1</v>
      </c>
      <c r="N176" s="234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478</v>
      </c>
      <c r="AT176" s="183" t="s">
        <v>1138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367</v>
      </c>
      <c r="BM176" s="183" t="s">
        <v>1285</v>
      </c>
    </row>
    <row r="177" spans="1:65" s="12" customFormat="1" ht="22.9" customHeight="1" x14ac:dyDescent="0.15">
      <c r="B177" s="159"/>
      <c r="D177" s="160" t="s">
        <v>74</v>
      </c>
      <c r="E177" s="170" t="s">
        <v>2693</v>
      </c>
      <c r="F177" s="170" t="s">
        <v>2694</v>
      </c>
      <c r="I177" s="162"/>
      <c r="J177" s="171">
        <f>BK177</f>
        <v>0</v>
      </c>
      <c r="L177" s="159"/>
      <c r="M177" s="164"/>
      <c r="N177" s="165"/>
      <c r="O177" s="165"/>
      <c r="P177" s="166">
        <f>SUM(P178:P181)</f>
        <v>0</v>
      </c>
      <c r="Q177" s="165"/>
      <c r="R177" s="166">
        <f>SUM(R178:R181)</f>
        <v>0</v>
      </c>
      <c r="S177" s="165"/>
      <c r="T177" s="167">
        <f>SUM(T178:T181)</f>
        <v>0</v>
      </c>
      <c r="AR177" s="160" t="s">
        <v>88</v>
      </c>
      <c r="AT177" s="168" t="s">
        <v>74</v>
      </c>
      <c r="AU177" s="168" t="s">
        <v>82</v>
      </c>
      <c r="AY177" s="160" t="s">
        <v>271</v>
      </c>
      <c r="BK177" s="169">
        <f>SUM(BK178:BK181)</f>
        <v>0</v>
      </c>
    </row>
    <row r="178" spans="1:65" s="2" customFormat="1" ht="21.75" customHeight="1" x14ac:dyDescent="0.15">
      <c r="A178" s="35"/>
      <c r="B178" s="141"/>
      <c r="C178" s="172" t="s">
        <v>500</v>
      </c>
      <c r="D178" s="172" t="s">
        <v>274</v>
      </c>
      <c r="E178" s="173" t="s">
        <v>6407</v>
      </c>
      <c r="F178" s="174" t="s">
        <v>6408</v>
      </c>
      <c r="G178" s="175" t="s">
        <v>302</v>
      </c>
      <c r="H178" s="176">
        <v>2</v>
      </c>
      <c r="I178" s="177"/>
      <c r="J178" s="176">
        <f>ROUND(I178*H178,2)</f>
        <v>0</v>
      </c>
      <c r="K178" s="178"/>
      <c r="L178" s="36"/>
      <c r="M178" s="179" t="s">
        <v>1</v>
      </c>
      <c r="N178" s="180" t="s">
        <v>41</v>
      </c>
      <c r="O178" s="61"/>
      <c r="P178" s="181">
        <f>O178*H178</f>
        <v>0</v>
      </c>
      <c r="Q178" s="181">
        <v>0</v>
      </c>
      <c r="R178" s="181">
        <f>Q178*H178</f>
        <v>0</v>
      </c>
      <c r="S178" s="181">
        <v>0</v>
      </c>
      <c r="T178" s="18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367</v>
      </c>
      <c r="AT178" s="183" t="s">
        <v>274</v>
      </c>
      <c r="AU178" s="183" t="s">
        <v>88</v>
      </c>
      <c r="AY178" s="18" t="s">
        <v>271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88</v>
      </c>
      <c r="BK178" s="105">
        <f>ROUND(I178*H178,2)</f>
        <v>0</v>
      </c>
      <c r="BL178" s="18" t="s">
        <v>367</v>
      </c>
      <c r="BM178" s="183" t="s">
        <v>1296</v>
      </c>
    </row>
    <row r="179" spans="1:65" s="2" customFormat="1" ht="21.75" customHeight="1" x14ac:dyDescent="0.15">
      <c r="A179" s="35"/>
      <c r="B179" s="141"/>
      <c r="C179" s="172" t="s">
        <v>507</v>
      </c>
      <c r="D179" s="172" t="s">
        <v>274</v>
      </c>
      <c r="E179" s="173" t="s">
        <v>6409</v>
      </c>
      <c r="F179" s="174" t="s">
        <v>6410</v>
      </c>
      <c r="G179" s="175" t="s">
        <v>302</v>
      </c>
      <c r="H179" s="176">
        <v>1</v>
      </c>
      <c r="I179" s="177"/>
      <c r="J179" s="176">
        <f>ROUND(I179*H179,2)</f>
        <v>0</v>
      </c>
      <c r="K179" s="178"/>
      <c r="L179" s="36"/>
      <c r="M179" s="179" t="s">
        <v>1</v>
      </c>
      <c r="N179" s="180" t="s">
        <v>41</v>
      </c>
      <c r="O179" s="61"/>
      <c r="P179" s="181">
        <f>O179*H179</f>
        <v>0</v>
      </c>
      <c r="Q179" s="181">
        <v>0</v>
      </c>
      <c r="R179" s="181">
        <f>Q179*H179</f>
        <v>0</v>
      </c>
      <c r="S179" s="181">
        <v>0</v>
      </c>
      <c r="T179" s="18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367</v>
      </c>
      <c r="AT179" s="183" t="s">
        <v>274</v>
      </c>
      <c r="AU179" s="183" t="s">
        <v>88</v>
      </c>
      <c r="AY179" s="18" t="s">
        <v>271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88</v>
      </c>
      <c r="BK179" s="105">
        <f>ROUND(I179*H179,2)</f>
        <v>0</v>
      </c>
      <c r="BL179" s="18" t="s">
        <v>367</v>
      </c>
      <c r="BM179" s="183" t="s">
        <v>1302</v>
      </c>
    </row>
    <row r="180" spans="1:65" s="2" customFormat="1" ht="16.5" customHeight="1" x14ac:dyDescent="0.15">
      <c r="A180" s="35"/>
      <c r="B180" s="141"/>
      <c r="C180" s="172" t="s">
        <v>514</v>
      </c>
      <c r="D180" s="172" t="s">
        <v>274</v>
      </c>
      <c r="E180" s="173" t="s">
        <v>6411</v>
      </c>
      <c r="F180" s="174" t="s">
        <v>6412</v>
      </c>
      <c r="G180" s="175" t="s">
        <v>302</v>
      </c>
      <c r="H180" s="176">
        <v>3</v>
      </c>
      <c r="I180" s="177"/>
      <c r="J180" s="176">
        <f>ROUND(I180*H180,2)</f>
        <v>0</v>
      </c>
      <c r="K180" s="178"/>
      <c r="L180" s="36"/>
      <c r="M180" s="179" t="s">
        <v>1</v>
      </c>
      <c r="N180" s="180" t="s">
        <v>41</v>
      </c>
      <c r="O180" s="61"/>
      <c r="P180" s="181">
        <f>O180*H180</f>
        <v>0</v>
      </c>
      <c r="Q180" s="181">
        <v>0</v>
      </c>
      <c r="R180" s="181">
        <f>Q180*H180</f>
        <v>0</v>
      </c>
      <c r="S180" s="181">
        <v>0</v>
      </c>
      <c r="T180" s="18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367</v>
      </c>
      <c r="AT180" s="183" t="s">
        <v>274</v>
      </c>
      <c r="AU180" s="183" t="s">
        <v>88</v>
      </c>
      <c r="AY180" s="18" t="s">
        <v>271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88</v>
      </c>
      <c r="BK180" s="105">
        <f>ROUND(I180*H180,2)</f>
        <v>0</v>
      </c>
      <c r="BL180" s="18" t="s">
        <v>367</v>
      </c>
      <c r="BM180" s="183" t="s">
        <v>1312</v>
      </c>
    </row>
    <row r="181" spans="1:65" s="2" customFormat="1" ht="16.5" customHeight="1" x14ac:dyDescent="0.15">
      <c r="A181" s="35"/>
      <c r="B181" s="141"/>
      <c r="C181" s="172" t="s">
        <v>519</v>
      </c>
      <c r="D181" s="172" t="s">
        <v>274</v>
      </c>
      <c r="E181" s="173" t="s">
        <v>6413</v>
      </c>
      <c r="F181" s="174" t="s">
        <v>6414</v>
      </c>
      <c r="G181" s="175" t="s">
        <v>302</v>
      </c>
      <c r="H181" s="176">
        <v>3</v>
      </c>
      <c r="I181" s="177"/>
      <c r="J181" s="176">
        <f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>O181*H181</f>
        <v>0</v>
      </c>
      <c r="Q181" s="181">
        <v>0</v>
      </c>
      <c r="R181" s="181">
        <f>Q181*H181</f>
        <v>0</v>
      </c>
      <c r="S181" s="181">
        <v>0</v>
      </c>
      <c r="T181" s="18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367</v>
      </c>
      <c r="AT181" s="183" t="s">
        <v>274</v>
      </c>
      <c r="AU181" s="183" t="s">
        <v>88</v>
      </c>
      <c r="AY181" s="18" t="s">
        <v>271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367</v>
      </c>
      <c r="BM181" s="183" t="s">
        <v>1321</v>
      </c>
    </row>
    <row r="182" spans="1:65" s="12" customFormat="1" ht="22.9" customHeight="1" x14ac:dyDescent="0.15">
      <c r="B182" s="159"/>
      <c r="D182" s="160" t="s">
        <v>74</v>
      </c>
      <c r="E182" s="170" t="s">
        <v>548</v>
      </c>
      <c r="F182" s="170" t="s">
        <v>549</v>
      </c>
      <c r="I182" s="162"/>
      <c r="J182" s="171">
        <f>BK182</f>
        <v>0</v>
      </c>
      <c r="L182" s="159"/>
      <c r="M182" s="164"/>
      <c r="N182" s="165"/>
      <c r="O182" s="165"/>
      <c r="P182" s="166">
        <f>P183</f>
        <v>0</v>
      </c>
      <c r="Q182" s="165"/>
      <c r="R182" s="166">
        <f>R183</f>
        <v>0</v>
      </c>
      <c r="S182" s="165"/>
      <c r="T182" s="167">
        <f>T183</f>
        <v>0</v>
      </c>
      <c r="AR182" s="160" t="s">
        <v>88</v>
      </c>
      <c r="AT182" s="168" t="s">
        <v>74</v>
      </c>
      <c r="AU182" s="168" t="s">
        <v>82</v>
      </c>
      <c r="AY182" s="160" t="s">
        <v>271</v>
      </c>
      <c r="BK182" s="169">
        <f>BK183</f>
        <v>0</v>
      </c>
    </row>
    <row r="183" spans="1:65" s="2" customFormat="1" ht="21.75" customHeight="1" x14ac:dyDescent="0.15">
      <c r="A183" s="35"/>
      <c r="B183" s="141"/>
      <c r="C183" s="172" t="s">
        <v>528</v>
      </c>
      <c r="D183" s="172" t="s">
        <v>274</v>
      </c>
      <c r="E183" s="173" t="s">
        <v>6415</v>
      </c>
      <c r="F183" s="174" t="s">
        <v>6416</v>
      </c>
      <c r="G183" s="175" t="s">
        <v>2137</v>
      </c>
      <c r="H183" s="176">
        <v>1</v>
      </c>
      <c r="I183" s="177"/>
      <c r="J183" s="176">
        <f>ROUND(I183*H183,2)</f>
        <v>0</v>
      </c>
      <c r="K183" s="178"/>
      <c r="L183" s="36"/>
      <c r="M183" s="179" t="s">
        <v>1</v>
      </c>
      <c r="N183" s="180" t="s">
        <v>41</v>
      </c>
      <c r="O183" s="6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367</v>
      </c>
      <c r="AT183" s="183" t="s">
        <v>274</v>
      </c>
      <c r="AU183" s="183" t="s">
        <v>88</v>
      </c>
      <c r="AY183" s="18" t="s">
        <v>271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367</v>
      </c>
      <c r="BM183" s="183" t="s">
        <v>1338</v>
      </c>
    </row>
    <row r="184" spans="1:65" s="12" customFormat="1" ht="22.9" customHeight="1" x14ac:dyDescent="0.15">
      <c r="B184" s="159"/>
      <c r="D184" s="160" t="s">
        <v>74</v>
      </c>
      <c r="E184" s="170" t="s">
        <v>2429</v>
      </c>
      <c r="F184" s="170" t="s">
        <v>6417</v>
      </c>
      <c r="I184" s="162"/>
      <c r="J184" s="171">
        <f>BK184</f>
        <v>0</v>
      </c>
      <c r="L184" s="159"/>
      <c r="M184" s="164"/>
      <c r="N184" s="165"/>
      <c r="O184" s="165"/>
      <c r="P184" s="166">
        <f>SUM(P185:P187)</f>
        <v>0</v>
      </c>
      <c r="Q184" s="165"/>
      <c r="R184" s="166">
        <f>SUM(R185:R187)</f>
        <v>0</v>
      </c>
      <c r="S184" s="165"/>
      <c r="T184" s="167">
        <f>SUM(T185:T187)</f>
        <v>0</v>
      </c>
      <c r="AR184" s="160" t="s">
        <v>88</v>
      </c>
      <c r="AT184" s="168" t="s">
        <v>74</v>
      </c>
      <c r="AU184" s="168" t="s">
        <v>82</v>
      </c>
      <c r="AY184" s="160" t="s">
        <v>271</v>
      </c>
      <c r="BK184" s="169">
        <f>SUM(BK185:BK187)</f>
        <v>0</v>
      </c>
    </row>
    <row r="185" spans="1:65" s="2" customFormat="1" ht="21.75" customHeight="1" x14ac:dyDescent="0.15">
      <c r="A185" s="35"/>
      <c r="B185" s="141"/>
      <c r="C185" s="172" t="s">
        <v>535</v>
      </c>
      <c r="D185" s="172" t="s">
        <v>274</v>
      </c>
      <c r="E185" s="173" t="s">
        <v>6418</v>
      </c>
      <c r="F185" s="174" t="s">
        <v>6419</v>
      </c>
      <c r="G185" s="175" t="s">
        <v>277</v>
      </c>
      <c r="H185" s="176">
        <v>0.25</v>
      </c>
      <c r="I185" s="177"/>
      <c r="J185" s="176">
        <f>ROUND(I185*H185,2)</f>
        <v>0</v>
      </c>
      <c r="K185" s="178"/>
      <c r="L185" s="36"/>
      <c r="M185" s="179" t="s">
        <v>1</v>
      </c>
      <c r="N185" s="180" t="s">
        <v>41</v>
      </c>
      <c r="O185" s="6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367</v>
      </c>
      <c r="AT185" s="183" t="s">
        <v>274</v>
      </c>
      <c r="AU185" s="183" t="s">
        <v>88</v>
      </c>
      <c r="AY185" s="18" t="s">
        <v>271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367</v>
      </c>
      <c r="BM185" s="183" t="s">
        <v>1362</v>
      </c>
    </row>
    <row r="186" spans="1:65" s="2" customFormat="1" ht="21.75" customHeight="1" x14ac:dyDescent="0.15">
      <c r="A186" s="35"/>
      <c r="B186" s="141"/>
      <c r="C186" s="172" t="s">
        <v>542</v>
      </c>
      <c r="D186" s="172" t="s">
        <v>274</v>
      </c>
      <c r="E186" s="173" t="s">
        <v>5978</v>
      </c>
      <c r="F186" s="174" t="s">
        <v>6420</v>
      </c>
      <c r="G186" s="175" t="s">
        <v>277</v>
      </c>
      <c r="H186" s="176">
        <v>0.25</v>
      </c>
      <c r="I186" s="177"/>
      <c r="J186" s="176">
        <f>ROUND(I186*H186,2)</f>
        <v>0</v>
      </c>
      <c r="K186" s="178"/>
      <c r="L186" s="36"/>
      <c r="M186" s="179" t="s">
        <v>1</v>
      </c>
      <c r="N186" s="180" t="s">
        <v>41</v>
      </c>
      <c r="O186" s="61"/>
      <c r="P186" s="181">
        <f>O186*H186</f>
        <v>0</v>
      </c>
      <c r="Q186" s="181">
        <v>0</v>
      </c>
      <c r="R186" s="181">
        <f>Q186*H186</f>
        <v>0</v>
      </c>
      <c r="S186" s="181">
        <v>0</v>
      </c>
      <c r="T186" s="18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367</v>
      </c>
      <c r="AT186" s="183" t="s">
        <v>274</v>
      </c>
      <c r="AU186" s="183" t="s">
        <v>88</v>
      </c>
      <c r="AY186" s="18" t="s">
        <v>271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367</v>
      </c>
      <c r="BM186" s="183" t="s">
        <v>1372</v>
      </c>
    </row>
    <row r="187" spans="1:65" s="2" customFormat="1" ht="16.5" customHeight="1" x14ac:dyDescent="0.15">
      <c r="A187" s="35"/>
      <c r="B187" s="141"/>
      <c r="C187" s="172" t="s">
        <v>550</v>
      </c>
      <c r="D187" s="172" t="s">
        <v>274</v>
      </c>
      <c r="E187" s="173" t="s">
        <v>6421</v>
      </c>
      <c r="F187" s="174" t="s">
        <v>6422</v>
      </c>
      <c r="G187" s="175" t="s">
        <v>319</v>
      </c>
      <c r="H187" s="176">
        <v>2</v>
      </c>
      <c r="I187" s="177"/>
      <c r="J187" s="176">
        <f>ROUND(I187*H187,2)</f>
        <v>0</v>
      </c>
      <c r="K187" s="178"/>
      <c r="L187" s="36"/>
      <c r="M187" s="179" t="s">
        <v>1</v>
      </c>
      <c r="N187" s="180" t="s">
        <v>41</v>
      </c>
      <c r="O187" s="61"/>
      <c r="P187" s="181">
        <f>O187*H187</f>
        <v>0</v>
      </c>
      <c r="Q187" s="181">
        <v>0</v>
      </c>
      <c r="R187" s="181">
        <f>Q187*H187</f>
        <v>0</v>
      </c>
      <c r="S187" s="181">
        <v>0</v>
      </c>
      <c r="T187" s="18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367</v>
      </c>
      <c r="AT187" s="183" t="s">
        <v>274</v>
      </c>
      <c r="AU187" s="183" t="s">
        <v>88</v>
      </c>
      <c r="AY187" s="18" t="s">
        <v>271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367</v>
      </c>
      <c r="BM187" s="183" t="s">
        <v>1381</v>
      </c>
    </row>
    <row r="188" spans="1:65" s="12" customFormat="1" ht="25.9" customHeight="1" x14ac:dyDescent="0.15">
      <c r="B188" s="159"/>
      <c r="D188" s="160" t="s">
        <v>74</v>
      </c>
      <c r="E188" s="161" t="s">
        <v>1138</v>
      </c>
      <c r="F188" s="161" t="s">
        <v>2555</v>
      </c>
      <c r="I188" s="162"/>
      <c r="J188" s="163">
        <f>BK188</f>
        <v>0</v>
      </c>
      <c r="L188" s="159"/>
      <c r="M188" s="164"/>
      <c r="N188" s="165"/>
      <c r="O188" s="165"/>
      <c r="P188" s="166">
        <f>P189+P195+P214+P219</f>
        <v>0</v>
      </c>
      <c r="Q188" s="165"/>
      <c r="R188" s="166">
        <f>R189+R195+R214+R219</f>
        <v>0</v>
      </c>
      <c r="S188" s="165"/>
      <c r="T188" s="167">
        <f>T189+T195+T214+T219</f>
        <v>0</v>
      </c>
      <c r="AR188" s="160" t="s">
        <v>286</v>
      </c>
      <c r="AT188" s="168" t="s">
        <v>74</v>
      </c>
      <c r="AU188" s="168" t="s">
        <v>75</v>
      </c>
      <c r="AY188" s="160" t="s">
        <v>271</v>
      </c>
      <c r="BK188" s="169">
        <f>BK189+BK195+BK214+BK219</f>
        <v>0</v>
      </c>
    </row>
    <row r="189" spans="1:65" s="12" customFormat="1" ht="22.9" customHeight="1" x14ac:dyDescent="0.15">
      <c r="B189" s="159"/>
      <c r="D189" s="160" t="s">
        <v>74</v>
      </c>
      <c r="E189" s="170" t="s">
        <v>2556</v>
      </c>
      <c r="F189" s="170" t="s">
        <v>2557</v>
      </c>
      <c r="I189" s="162"/>
      <c r="J189" s="171">
        <f>BK189</f>
        <v>0</v>
      </c>
      <c r="L189" s="159"/>
      <c r="M189" s="164"/>
      <c r="N189" s="165"/>
      <c r="O189" s="165"/>
      <c r="P189" s="166">
        <f>SUM(P190:P194)</f>
        <v>0</v>
      </c>
      <c r="Q189" s="165"/>
      <c r="R189" s="166">
        <f>SUM(R190:R194)</f>
        <v>0</v>
      </c>
      <c r="S189" s="165"/>
      <c r="T189" s="167">
        <f>SUM(T190:T194)</f>
        <v>0</v>
      </c>
      <c r="AR189" s="160" t="s">
        <v>286</v>
      </c>
      <c r="AT189" s="168" t="s">
        <v>74</v>
      </c>
      <c r="AU189" s="168" t="s">
        <v>82</v>
      </c>
      <c r="AY189" s="160" t="s">
        <v>271</v>
      </c>
      <c r="BK189" s="169">
        <f>SUM(BK190:BK194)</f>
        <v>0</v>
      </c>
    </row>
    <row r="190" spans="1:65" s="2" customFormat="1" ht="21.75" customHeight="1" x14ac:dyDescent="0.15">
      <c r="A190" s="35"/>
      <c r="B190" s="141"/>
      <c r="C190" s="172" t="s">
        <v>555</v>
      </c>
      <c r="D190" s="172" t="s">
        <v>274</v>
      </c>
      <c r="E190" s="173" t="s">
        <v>6423</v>
      </c>
      <c r="F190" s="174" t="s">
        <v>6424</v>
      </c>
      <c r="G190" s="175" t="s">
        <v>302</v>
      </c>
      <c r="H190" s="176">
        <v>2</v>
      </c>
      <c r="I190" s="177"/>
      <c r="J190" s="176">
        <f>ROUND(I190*H190,2)</f>
        <v>0</v>
      </c>
      <c r="K190" s="178"/>
      <c r="L190" s="36"/>
      <c r="M190" s="179" t="s">
        <v>1</v>
      </c>
      <c r="N190" s="180" t="s">
        <v>41</v>
      </c>
      <c r="O190" s="61"/>
      <c r="P190" s="181">
        <f>O190*H190</f>
        <v>0</v>
      </c>
      <c r="Q190" s="181">
        <v>0</v>
      </c>
      <c r="R190" s="181">
        <f>Q190*H190</f>
        <v>0</v>
      </c>
      <c r="S190" s="181">
        <v>0</v>
      </c>
      <c r="T190" s="18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1247</v>
      </c>
      <c r="AT190" s="183" t="s">
        <v>274</v>
      </c>
      <c r="AU190" s="183" t="s">
        <v>88</v>
      </c>
      <c r="AY190" s="18" t="s">
        <v>271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1247</v>
      </c>
      <c r="BM190" s="183" t="s">
        <v>1392</v>
      </c>
    </row>
    <row r="191" spans="1:65" s="2" customFormat="1" ht="21.75" customHeight="1" x14ac:dyDescent="0.15">
      <c r="A191" s="35"/>
      <c r="B191" s="141"/>
      <c r="C191" s="172" t="s">
        <v>684</v>
      </c>
      <c r="D191" s="172" t="s">
        <v>274</v>
      </c>
      <c r="E191" s="173" t="s">
        <v>6425</v>
      </c>
      <c r="F191" s="174" t="s">
        <v>6426</v>
      </c>
      <c r="G191" s="175" t="s">
        <v>302</v>
      </c>
      <c r="H191" s="176">
        <v>2</v>
      </c>
      <c r="I191" s="177"/>
      <c r="J191" s="176">
        <f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>O191*H191</f>
        <v>0</v>
      </c>
      <c r="Q191" s="181">
        <v>0</v>
      </c>
      <c r="R191" s="181">
        <f>Q191*H191</f>
        <v>0</v>
      </c>
      <c r="S191" s="181">
        <v>0</v>
      </c>
      <c r="T191" s="18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1247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1247</v>
      </c>
      <c r="BM191" s="183" t="s">
        <v>1401</v>
      </c>
    </row>
    <row r="192" spans="1:65" s="2" customFormat="1" ht="16.5" customHeight="1" x14ac:dyDescent="0.15">
      <c r="A192" s="35"/>
      <c r="B192" s="141"/>
      <c r="C192" s="224" t="s">
        <v>1128</v>
      </c>
      <c r="D192" s="224" t="s">
        <v>1138</v>
      </c>
      <c r="E192" s="226" t="s">
        <v>6427</v>
      </c>
      <c r="F192" s="227" t="s">
        <v>6428</v>
      </c>
      <c r="G192" s="228" t="s">
        <v>302</v>
      </c>
      <c r="H192" s="229">
        <v>2</v>
      </c>
      <c r="I192" s="230"/>
      <c r="J192" s="229">
        <f>ROUND(I192*H192,2)</f>
        <v>0</v>
      </c>
      <c r="K192" s="231"/>
      <c r="L192" s="232"/>
      <c r="M192" s="233" t="s">
        <v>1</v>
      </c>
      <c r="N192" s="234" t="s">
        <v>41</v>
      </c>
      <c r="O192" s="61"/>
      <c r="P192" s="181">
        <f>O192*H192</f>
        <v>0</v>
      </c>
      <c r="Q192" s="181">
        <v>0</v>
      </c>
      <c r="R192" s="181">
        <f>Q192*H192</f>
        <v>0</v>
      </c>
      <c r="S192" s="181">
        <v>0</v>
      </c>
      <c r="T192" s="18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2345</v>
      </c>
      <c r="AT192" s="183" t="s">
        <v>1138</v>
      </c>
      <c r="AU192" s="183" t="s">
        <v>88</v>
      </c>
      <c r="AY192" s="18" t="s">
        <v>271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88</v>
      </c>
      <c r="BK192" s="105">
        <f>ROUND(I192*H192,2)</f>
        <v>0</v>
      </c>
      <c r="BL192" s="18" t="s">
        <v>1247</v>
      </c>
      <c r="BM192" s="183" t="s">
        <v>1411</v>
      </c>
    </row>
    <row r="193" spans="1:65" s="2" customFormat="1" ht="16.5" customHeight="1" x14ac:dyDescent="0.15">
      <c r="A193" s="35"/>
      <c r="B193" s="141"/>
      <c r="C193" s="224" t="s">
        <v>1137</v>
      </c>
      <c r="D193" s="224" t="s">
        <v>1138</v>
      </c>
      <c r="E193" s="226" t="s">
        <v>6429</v>
      </c>
      <c r="F193" s="227" t="s">
        <v>6430</v>
      </c>
      <c r="G193" s="228" t="s">
        <v>302</v>
      </c>
      <c r="H193" s="229">
        <v>2</v>
      </c>
      <c r="I193" s="230"/>
      <c r="J193" s="229">
        <f>ROUND(I193*H193,2)</f>
        <v>0</v>
      </c>
      <c r="K193" s="231"/>
      <c r="L193" s="232"/>
      <c r="M193" s="233" t="s">
        <v>1</v>
      </c>
      <c r="N193" s="234" t="s">
        <v>41</v>
      </c>
      <c r="O193" s="61"/>
      <c r="P193" s="181">
        <f>O193*H193</f>
        <v>0</v>
      </c>
      <c r="Q193" s="181">
        <v>0</v>
      </c>
      <c r="R193" s="181">
        <f>Q193*H193</f>
        <v>0</v>
      </c>
      <c r="S193" s="181">
        <v>0</v>
      </c>
      <c r="T193" s="18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2345</v>
      </c>
      <c r="AT193" s="183" t="s">
        <v>1138</v>
      </c>
      <c r="AU193" s="183" t="s">
        <v>88</v>
      </c>
      <c r="AY193" s="18" t="s">
        <v>271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88</v>
      </c>
      <c r="BK193" s="105">
        <f>ROUND(I193*H193,2)</f>
        <v>0</v>
      </c>
      <c r="BL193" s="18" t="s">
        <v>1247</v>
      </c>
      <c r="BM193" s="183" t="s">
        <v>1417</v>
      </c>
    </row>
    <row r="194" spans="1:65" s="2" customFormat="1" ht="16.5" customHeight="1" x14ac:dyDescent="0.15">
      <c r="A194" s="35"/>
      <c r="B194" s="141"/>
      <c r="C194" s="172" t="s">
        <v>1144</v>
      </c>
      <c r="D194" s="172" t="s">
        <v>274</v>
      </c>
      <c r="E194" s="173" t="s">
        <v>6431</v>
      </c>
      <c r="F194" s="174" t="s">
        <v>6432</v>
      </c>
      <c r="G194" s="175" t="s">
        <v>2137</v>
      </c>
      <c r="H194" s="176">
        <v>1</v>
      </c>
      <c r="I194" s="177"/>
      <c r="J194" s="176">
        <f>ROUND(I194*H194,2)</f>
        <v>0</v>
      </c>
      <c r="K194" s="178"/>
      <c r="L194" s="36"/>
      <c r="M194" s="179" t="s">
        <v>1</v>
      </c>
      <c r="N194" s="180" t="s">
        <v>41</v>
      </c>
      <c r="O194" s="61"/>
      <c r="P194" s="181">
        <f>O194*H194</f>
        <v>0</v>
      </c>
      <c r="Q194" s="181">
        <v>0</v>
      </c>
      <c r="R194" s="181">
        <f>Q194*H194</f>
        <v>0</v>
      </c>
      <c r="S194" s="181">
        <v>0</v>
      </c>
      <c r="T194" s="18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1247</v>
      </c>
      <c r="AT194" s="183" t="s">
        <v>274</v>
      </c>
      <c r="AU194" s="183" t="s">
        <v>88</v>
      </c>
      <c r="AY194" s="18" t="s">
        <v>271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88</v>
      </c>
      <c r="BK194" s="105">
        <f>ROUND(I194*H194,2)</f>
        <v>0</v>
      </c>
      <c r="BL194" s="18" t="s">
        <v>1247</v>
      </c>
      <c r="BM194" s="183" t="s">
        <v>1433</v>
      </c>
    </row>
    <row r="195" spans="1:65" s="12" customFormat="1" ht="22.9" customHeight="1" x14ac:dyDescent="0.15">
      <c r="B195" s="159"/>
      <c r="D195" s="160" t="s">
        <v>74</v>
      </c>
      <c r="E195" s="170" t="s">
        <v>6219</v>
      </c>
      <c r="F195" s="170" t="s">
        <v>6433</v>
      </c>
      <c r="I195" s="162"/>
      <c r="J195" s="171">
        <f>BK195</f>
        <v>0</v>
      </c>
      <c r="L195" s="159"/>
      <c r="M195" s="164"/>
      <c r="N195" s="165"/>
      <c r="O195" s="165"/>
      <c r="P195" s="166">
        <f>SUM(P196:P213)</f>
        <v>0</v>
      </c>
      <c r="Q195" s="165"/>
      <c r="R195" s="166">
        <f>SUM(R196:R213)</f>
        <v>0</v>
      </c>
      <c r="S195" s="165"/>
      <c r="T195" s="167">
        <f>SUM(T196:T213)</f>
        <v>0</v>
      </c>
      <c r="AR195" s="160" t="s">
        <v>286</v>
      </c>
      <c r="AT195" s="168" t="s">
        <v>74</v>
      </c>
      <c r="AU195" s="168" t="s">
        <v>82</v>
      </c>
      <c r="AY195" s="160" t="s">
        <v>271</v>
      </c>
      <c r="BK195" s="169">
        <f>SUM(BK196:BK213)</f>
        <v>0</v>
      </c>
    </row>
    <row r="196" spans="1:65" s="2" customFormat="1" ht="16.5" customHeight="1" x14ac:dyDescent="0.15">
      <c r="A196" s="35"/>
      <c r="B196" s="141"/>
      <c r="C196" s="172" t="s">
        <v>1154</v>
      </c>
      <c r="D196" s="172" t="s">
        <v>274</v>
      </c>
      <c r="E196" s="173" t="s">
        <v>6434</v>
      </c>
      <c r="F196" s="174" t="s">
        <v>6435</v>
      </c>
      <c r="G196" s="175" t="s">
        <v>319</v>
      </c>
      <c r="H196" s="176">
        <v>8</v>
      </c>
      <c r="I196" s="177"/>
      <c r="J196" s="176">
        <f t="shared" ref="J196:J213" si="25">ROUND(I196*H196,2)</f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ref="P196:P213" si="26">O196*H196</f>
        <v>0</v>
      </c>
      <c r="Q196" s="181">
        <v>0</v>
      </c>
      <c r="R196" s="181">
        <f t="shared" ref="R196:R213" si="27">Q196*H196</f>
        <v>0</v>
      </c>
      <c r="S196" s="181">
        <v>0</v>
      </c>
      <c r="T196" s="182">
        <f t="shared" ref="T196:T213" si="28"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1247</v>
      </c>
      <c r="AT196" s="183" t="s">
        <v>274</v>
      </c>
      <c r="AU196" s="183" t="s">
        <v>88</v>
      </c>
      <c r="AY196" s="18" t="s">
        <v>271</v>
      </c>
      <c r="BE196" s="105">
        <f t="shared" ref="BE196:BE213" si="29">IF(N196="základná",J196,0)</f>
        <v>0</v>
      </c>
      <c r="BF196" s="105">
        <f t="shared" ref="BF196:BF213" si="30">IF(N196="znížená",J196,0)</f>
        <v>0</v>
      </c>
      <c r="BG196" s="105">
        <f t="shared" ref="BG196:BG213" si="31">IF(N196="zákl. prenesená",J196,0)</f>
        <v>0</v>
      </c>
      <c r="BH196" s="105">
        <f t="shared" ref="BH196:BH213" si="32">IF(N196="zníž. prenesená",J196,0)</f>
        <v>0</v>
      </c>
      <c r="BI196" s="105">
        <f t="shared" ref="BI196:BI213" si="33">IF(N196="nulová",J196,0)</f>
        <v>0</v>
      </c>
      <c r="BJ196" s="18" t="s">
        <v>88</v>
      </c>
      <c r="BK196" s="105">
        <f t="shared" ref="BK196:BK213" si="34">ROUND(I196*H196,2)</f>
        <v>0</v>
      </c>
      <c r="BL196" s="18" t="s">
        <v>1247</v>
      </c>
      <c r="BM196" s="183" t="s">
        <v>1442</v>
      </c>
    </row>
    <row r="197" spans="1:65" s="2" customFormat="1" ht="21.75" customHeight="1" x14ac:dyDescent="0.15">
      <c r="A197" s="35"/>
      <c r="B197" s="141"/>
      <c r="C197" s="224" t="s">
        <v>1158</v>
      </c>
      <c r="D197" s="224" t="s">
        <v>1138</v>
      </c>
      <c r="E197" s="226" t="s">
        <v>6436</v>
      </c>
      <c r="F197" s="227" t="s">
        <v>6437</v>
      </c>
      <c r="G197" s="228" t="s">
        <v>319</v>
      </c>
      <c r="H197" s="229">
        <v>8</v>
      </c>
      <c r="I197" s="230"/>
      <c r="J197" s="229">
        <f t="shared" si="25"/>
        <v>0</v>
      </c>
      <c r="K197" s="231"/>
      <c r="L197" s="232"/>
      <c r="M197" s="233" t="s">
        <v>1</v>
      </c>
      <c r="N197" s="234" t="s">
        <v>41</v>
      </c>
      <c r="O197" s="61"/>
      <c r="P197" s="181">
        <f t="shared" si="26"/>
        <v>0</v>
      </c>
      <c r="Q197" s="181">
        <v>0</v>
      </c>
      <c r="R197" s="181">
        <f t="shared" si="27"/>
        <v>0</v>
      </c>
      <c r="S197" s="181">
        <v>0</v>
      </c>
      <c r="T197" s="182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2345</v>
      </c>
      <c r="AT197" s="183" t="s">
        <v>1138</v>
      </c>
      <c r="AU197" s="183" t="s">
        <v>88</v>
      </c>
      <c r="AY197" s="18" t="s">
        <v>271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1247</v>
      </c>
      <c r="BM197" s="183" t="s">
        <v>1449</v>
      </c>
    </row>
    <row r="198" spans="1:65" s="2" customFormat="1" ht="16.5" customHeight="1" x14ac:dyDescent="0.15">
      <c r="A198" s="35"/>
      <c r="B198" s="141"/>
      <c r="C198" s="172" t="s">
        <v>1162</v>
      </c>
      <c r="D198" s="172" t="s">
        <v>274</v>
      </c>
      <c r="E198" s="173" t="s">
        <v>6438</v>
      </c>
      <c r="F198" s="174" t="s">
        <v>6439</v>
      </c>
      <c r="G198" s="175" t="s">
        <v>302</v>
      </c>
      <c r="H198" s="176">
        <v>2</v>
      </c>
      <c r="I198" s="177"/>
      <c r="J198" s="176">
        <f t="shared" si="2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26"/>
        <v>0</v>
      </c>
      <c r="Q198" s="181">
        <v>0</v>
      </c>
      <c r="R198" s="181">
        <f t="shared" si="27"/>
        <v>0</v>
      </c>
      <c r="S198" s="181">
        <v>0</v>
      </c>
      <c r="T198" s="182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1247</v>
      </c>
      <c r="AT198" s="183" t="s">
        <v>274</v>
      </c>
      <c r="AU198" s="183" t="s">
        <v>88</v>
      </c>
      <c r="AY198" s="18" t="s">
        <v>271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1247</v>
      </c>
      <c r="BM198" s="183" t="s">
        <v>1457</v>
      </c>
    </row>
    <row r="199" spans="1:65" s="2" customFormat="1" ht="16.5" customHeight="1" x14ac:dyDescent="0.15">
      <c r="A199" s="35"/>
      <c r="B199" s="141"/>
      <c r="C199" s="172" t="s">
        <v>1172</v>
      </c>
      <c r="D199" s="172" t="s">
        <v>274</v>
      </c>
      <c r="E199" s="173" t="s">
        <v>6440</v>
      </c>
      <c r="F199" s="174" t="s">
        <v>6441</v>
      </c>
      <c r="G199" s="175" t="s">
        <v>319</v>
      </c>
      <c r="H199" s="176">
        <v>6</v>
      </c>
      <c r="I199" s="177"/>
      <c r="J199" s="176">
        <f t="shared" si="2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26"/>
        <v>0</v>
      </c>
      <c r="Q199" s="181">
        <v>0</v>
      </c>
      <c r="R199" s="181">
        <f t="shared" si="27"/>
        <v>0</v>
      </c>
      <c r="S199" s="181">
        <v>0</v>
      </c>
      <c r="T199" s="182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1247</v>
      </c>
      <c r="AT199" s="183" t="s">
        <v>274</v>
      </c>
      <c r="AU199" s="183" t="s">
        <v>88</v>
      </c>
      <c r="AY199" s="18" t="s">
        <v>271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88</v>
      </c>
      <c r="BK199" s="105">
        <f t="shared" si="34"/>
        <v>0</v>
      </c>
      <c r="BL199" s="18" t="s">
        <v>1247</v>
      </c>
      <c r="BM199" s="183" t="s">
        <v>1469</v>
      </c>
    </row>
    <row r="200" spans="1:65" s="2" customFormat="1" ht="16.5" customHeight="1" x14ac:dyDescent="0.15">
      <c r="A200" s="35"/>
      <c r="B200" s="141"/>
      <c r="C200" s="224" t="s">
        <v>1178</v>
      </c>
      <c r="D200" s="224" t="s">
        <v>1138</v>
      </c>
      <c r="E200" s="226" t="s">
        <v>6442</v>
      </c>
      <c r="F200" s="227" t="s">
        <v>6443</v>
      </c>
      <c r="G200" s="228" t="s">
        <v>319</v>
      </c>
      <c r="H200" s="229">
        <v>6</v>
      </c>
      <c r="I200" s="230"/>
      <c r="J200" s="229">
        <f t="shared" si="25"/>
        <v>0</v>
      </c>
      <c r="K200" s="231"/>
      <c r="L200" s="232"/>
      <c r="M200" s="233" t="s">
        <v>1</v>
      </c>
      <c r="N200" s="234" t="s">
        <v>41</v>
      </c>
      <c r="O200" s="61"/>
      <c r="P200" s="181">
        <f t="shared" si="26"/>
        <v>0</v>
      </c>
      <c r="Q200" s="181">
        <v>0</v>
      </c>
      <c r="R200" s="181">
        <f t="shared" si="27"/>
        <v>0</v>
      </c>
      <c r="S200" s="181">
        <v>0</v>
      </c>
      <c r="T200" s="182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2345</v>
      </c>
      <c r="AT200" s="183" t="s">
        <v>1138</v>
      </c>
      <c r="AU200" s="183" t="s">
        <v>88</v>
      </c>
      <c r="AY200" s="18" t="s">
        <v>271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1247</v>
      </c>
      <c r="BM200" s="183" t="s">
        <v>1478</v>
      </c>
    </row>
    <row r="201" spans="1:65" s="2" customFormat="1" ht="21.75" customHeight="1" x14ac:dyDescent="0.15">
      <c r="A201" s="35"/>
      <c r="B201" s="141"/>
      <c r="C201" s="172" t="s">
        <v>1189</v>
      </c>
      <c r="D201" s="172" t="s">
        <v>274</v>
      </c>
      <c r="E201" s="173" t="s">
        <v>6444</v>
      </c>
      <c r="F201" s="174" t="s">
        <v>6445</v>
      </c>
      <c r="G201" s="175" t="s">
        <v>319</v>
      </c>
      <c r="H201" s="176">
        <v>6</v>
      </c>
      <c r="I201" s="177"/>
      <c r="J201" s="176">
        <f t="shared" si="2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26"/>
        <v>0</v>
      </c>
      <c r="Q201" s="181">
        <v>0</v>
      </c>
      <c r="R201" s="181">
        <f t="shared" si="27"/>
        <v>0</v>
      </c>
      <c r="S201" s="181">
        <v>0</v>
      </c>
      <c r="T201" s="182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1247</v>
      </c>
      <c r="AT201" s="183" t="s">
        <v>274</v>
      </c>
      <c r="AU201" s="183" t="s">
        <v>88</v>
      </c>
      <c r="AY201" s="18" t="s">
        <v>271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1247</v>
      </c>
      <c r="BM201" s="183" t="s">
        <v>1491</v>
      </c>
    </row>
    <row r="202" spans="1:65" s="2" customFormat="1" ht="21.75" customHeight="1" x14ac:dyDescent="0.15">
      <c r="A202" s="35"/>
      <c r="B202" s="141"/>
      <c r="C202" s="224" t="s">
        <v>1197</v>
      </c>
      <c r="D202" s="224" t="s">
        <v>1138</v>
      </c>
      <c r="E202" s="226" t="s">
        <v>6446</v>
      </c>
      <c r="F202" s="227" t="s">
        <v>6447</v>
      </c>
      <c r="G202" s="228" t="s">
        <v>319</v>
      </c>
      <c r="H202" s="229">
        <v>6</v>
      </c>
      <c r="I202" s="230"/>
      <c r="J202" s="229">
        <f t="shared" si="25"/>
        <v>0</v>
      </c>
      <c r="K202" s="231"/>
      <c r="L202" s="232"/>
      <c r="M202" s="233" t="s">
        <v>1</v>
      </c>
      <c r="N202" s="234" t="s">
        <v>41</v>
      </c>
      <c r="O202" s="61"/>
      <c r="P202" s="181">
        <f t="shared" si="26"/>
        <v>0</v>
      </c>
      <c r="Q202" s="181">
        <v>0</v>
      </c>
      <c r="R202" s="181">
        <f t="shared" si="27"/>
        <v>0</v>
      </c>
      <c r="S202" s="181">
        <v>0</v>
      </c>
      <c r="T202" s="182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2345</v>
      </c>
      <c r="AT202" s="183" t="s">
        <v>1138</v>
      </c>
      <c r="AU202" s="183" t="s">
        <v>88</v>
      </c>
      <c r="AY202" s="18" t="s">
        <v>271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1247</v>
      </c>
      <c r="BM202" s="183" t="s">
        <v>1500</v>
      </c>
    </row>
    <row r="203" spans="1:65" s="2" customFormat="1" ht="21.75" customHeight="1" x14ac:dyDescent="0.15">
      <c r="A203" s="35"/>
      <c r="B203" s="141"/>
      <c r="C203" s="172" t="s">
        <v>1204</v>
      </c>
      <c r="D203" s="172" t="s">
        <v>274</v>
      </c>
      <c r="E203" s="173" t="s">
        <v>6448</v>
      </c>
      <c r="F203" s="174" t="s">
        <v>6449</v>
      </c>
      <c r="G203" s="175" t="s">
        <v>302</v>
      </c>
      <c r="H203" s="176">
        <v>1</v>
      </c>
      <c r="I203" s="177"/>
      <c r="J203" s="176">
        <f t="shared" si="2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26"/>
        <v>0</v>
      </c>
      <c r="Q203" s="181">
        <v>0</v>
      </c>
      <c r="R203" s="181">
        <f t="shared" si="27"/>
        <v>0</v>
      </c>
      <c r="S203" s="181">
        <v>0</v>
      </c>
      <c r="T203" s="182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1247</v>
      </c>
      <c r="AT203" s="183" t="s">
        <v>274</v>
      </c>
      <c r="AU203" s="183" t="s">
        <v>88</v>
      </c>
      <c r="AY203" s="18" t="s">
        <v>271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1247</v>
      </c>
      <c r="BM203" s="183" t="s">
        <v>1508</v>
      </c>
    </row>
    <row r="204" spans="1:65" s="2" customFormat="1" ht="21.75" customHeight="1" x14ac:dyDescent="0.15">
      <c r="A204" s="35"/>
      <c r="B204" s="141"/>
      <c r="C204" s="224" t="s">
        <v>1210</v>
      </c>
      <c r="D204" s="224" t="s">
        <v>1138</v>
      </c>
      <c r="E204" s="226" t="s">
        <v>6450</v>
      </c>
      <c r="F204" s="227" t="s">
        <v>6451</v>
      </c>
      <c r="G204" s="228" t="s">
        <v>302</v>
      </c>
      <c r="H204" s="229">
        <v>1</v>
      </c>
      <c r="I204" s="230"/>
      <c r="J204" s="229">
        <f t="shared" si="25"/>
        <v>0</v>
      </c>
      <c r="K204" s="231"/>
      <c r="L204" s="232"/>
      <c r="M204" s="233" t="s">
        <v>1</v>
      </c>
      <c r="N204" s="234" t="s">
        <v>41</v>
      </c>
      <c r="O204" s="61"/>
      <c r="P204" s="181">
        <f t="shared" si="26"/>
        <v>0</v>
      </c>
      <c r="Q204" s="181">
        <v>0</v>
      </c>
      <c r="R204" s="181">
        <f t="shared" si="27"/>
        <v>0</v>
      </c>
      <c r="S204" s="181">
        <v>0</v>
      </c>
      <c r="T204" s="182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2345</v>
      </c>
      <c r="AT204" s="183" t="s">
        <v>1138</v>
      </c>
      <c r="AU204" s="183" t="s">
        <v>88</v>
      </c>
      <c r="AY204" s="18" t="s">
        <v>271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1247</v>
      </c>
      <c r="BM204" s="183" t="s">
        <v>1518</v>
      </c>
    </row>
    <row r="205" spans="1:65" s="2" customFormat="1" ht="33" customHeight="1" x14ac:dyDescent="0.15">
      <c r="A205" s="35"/>
      <c r="B205" s="141"/>
      <c r="C205" s="172" t="s">
        <v>1216</v>
      </c>
      <c r="D205" s="172" t="s">
        <v>274</v>
      </c>
      <c r="E205" s="173" t="s">
        <v>6452</v>
      </c>
      <c r="F205" s="174" t="s">
        <v>6453</v>
      </c>
      <c r="G205" s="175" t="s">
        <v>302</v>
      </c>
      <c r="H205" s="176">
        <v>1</v>
      </c>
      <c r="I205" s="177"/>
      <c r="J205" s="176">
        <f t="shared" si="2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26"/>
        <v>0</v>
      </c>
      <c r="Q205" s="181">
        <v>0</v>
      </c>
      <c r="R205" s="181">
        <f t="shared" si="27"/>
        <v>0</v>
      </c>
      <c r="S205" s="181">
        <v>0</v>
      </c>
      <c r="T205" s="182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1247</v>
      </c>
      <c r="AT205" s="183" t="s">
        <v>274</v>
      </c>
      <c r="AU205" s="183" t="s">
        <v>88</v>
      </c>
      <c r="AY205" s="18" t="s">
        <v>271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1247</v>
      </c>
      <c r="BM205" s="183" t="s">
        <v>1528</v>
      </c>
    </row>
    <row r="206" spans="1:65" s="2" customFormat="1" ht="21.75" customHeight="1" x14ac:dyDescent="0.15">
      <c r="A206" s="35"/>
      <c r="B206" s="141"/>
      <c r="C206" s="224" t="s">
        <v>1222</v>
      </c>
      <c r="D206" s="224" t="s">
        <v>1138</v>
      </c>
      <c r="E206" s="226" t="s">
        <v>6454</v>
      </c>
      <c r="F206" s="227" t="s">
        <v>6455</v>
      </c>
      <c r="G206" s="228" t="s">
        <v>302</v>
      </c>
      <c r="H206" s="229">
        <v>1</v>
      </c>
      <c r="I206" s="230"/>
      <c r="J206" s="229">
        <f t="shared" si="25"/>
        <v>0</v>
      </c>
      <c r="K206" s="231"/>
      <c r="L206" s="232"/>
      <c r="M206" s="233" t="s">
        <v>1</v>
      </c>
      <c r="N206" s="234" t="s">
        <v>41</v>
      </c>
      <c r="O206" s="61"/>
      <c r="P206" s="181">
        <f t="shared" si="26"/>
        <v>0</v>
      </c>
      <c r="Q206" s="181">
        <v>0</v>
      </c>
      <c r="R206" s="181">
        <f t="shared" si="27"/>
        <v>0</v>
      </c>
      <c r="S206" s="181">
        <v>0</v>
      </c>
      <c r="T206" s="182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2345</v>
      </c>
      <c r="AT206" s="183" t="s">
        <v>1138</v>
      </c>
      <c r="AU206" s="183" t="s">
        <v>88</v>
      </c>
      <c r="AY206" s="18" t="s">
        <v>271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1247</v>
      </c>
      <c r="BM206" s="183" t="s">
        <v>1538</v>
      </c>
    </row>
    <row r="207" spans="1:65" s="2" customFormat="1" ht="21.75" customHeight="1" x14ac:dyDescent="0.15">
      <c r="A207" s="35"/>
      <c r="B207" s="141"/>
      <c r="C207" s="172" t="s">
        <v>1228</v>
      </c>
      <c r="D207" s="172" t="s">
        <v>274</v>
      </c>
      <c r="E207" s="173" t="s">
        <v>6456</v>
      </c>
      <c r="F207" s="174" t="s">
        <v>6457</v>
      </c>
      <c r="G207" s="175" t="s">
        <v>302</v>
      </c>
      <c r="H207" s="176">
        <v>1</v>
      </c>
      <c r="I207" s="177"/>
      <c r="J207" s="176">
        <f t="shared" si="25"/>
        <v>0</v>
      </c>
      <c r="K207" s="178"/>
      <c r="L207" s="36"/>
      <c r="M207" s="179" t="s">
        <v>1</v>
      </c>
      <c r="N207" s="180" t="s">
        <v>41</v>
      </c>
      <c r="O207" s="61"/>
      <c r="P207" s="181">
        <f t="shared" si="26"/>
        <v>0</v>
      </c>
      <c r="Q207" s="181">
        <v>0</v>
      </c>
      <c r="R207" s="181">
        <f t="shared" si="27"/>
        <v>0</v>
      </c>
      <c r="S207" s="181">
        <v>0</v>
      </c>
      <c r="T207" s="182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1247</v>
      </c>
      <c r="AT207" s="183" t="s">
        <v>274</v>
      </c>
      <c r="AU207" s="183" t="s">
        <v>88</v>
      </c>
      <c r="AY207" s="18" t="s">
        <v>271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1247</v>
      </c>
      <c r="BM207" s="183" t="s">
        <v>1546</v>
      </c>
    </row>
    <row r="208" spans="1:65" s="2" customFormat="1" ht="21.75" customHeight="1" x14ac:dyDescent="0.15">
      <c r="A208" s="35"/>
      <c r="B208" s="141"/>
      <c r="C208" s="224" t="s">
        <v>1233</v>
      </c>
      <c r="D208" s="224" t="s">
        <v>1138</v>
      </c>
      <c r="E208" s="226" t="s">
        <v>6458</v>
      </c>
      <c r="F208" s="227" t="s">
        <v>6459</v>
      </c>
      <c r="G208" s="228" t="s">
        <v>302</v>
      </c>
      <c r="H208" s="229">
        <v>1</v>
      </c>
      <c r="I208" s="230"/>
      <c r="J208" s="229">
        <f t="shared" si="25"/>
        <v>0</v>
      </c>
      <c r="K208" s="231"/>
      <c r="L208" s="232"/>
      <c r="M208" s="233" t="s">
        <v>1</v>
      </c>
      <c r="N208" s="234" t="s">
        <v>41</v>
      </c>
      <c r="O208" s="61"/>
      <c r="P208" s="181">
        <f t="shared" si="26"/>
        <v>0</v>
      </c>
      <c r="Q208" s="181">
        <v>0</v>
      </c>
      <c r="R208" s="181">
        <f t="shared" si="27"/>
        <v>0</v>
      </c>
      <c r="S208" s="181">
        <v>0</v>
      </c>
      <c r="T208" s="182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2345</v>
      </c>
      <c r="AT208" s="183" t="s">
        <v>1138</v>
      </c>
      <c r="AU208" s="183" t="s">
        <v>88</v>
      </c>
      <c r="AY208" s="18" t="s">
        <v>271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1247</v>
      </c>
      <c r="BM208" s="183" t="s">
        <v>1557</v>
      </c>
    </row>
    <row r="209" spans="1:65" s="2" customFormat="1" ht="16.5" customHeight="1" x14ac:dyDescent="0.15">
      <c r="A209" s="35"/>
      <c r="B209" s="141"/>
      <c r="C209" s="172" t="s">
        <v>1238</v>
      </c>
      <c r="D209" s="172" t="s">
        <v>274</v>
      </c>
      <c r="E209" s="173" t="s">
        <v>6460</v>
      </c>
      <c r="F209" s="174" t="s">
        <v>6461</v>
      </c>
      <c r="G209" s="175" t="s">
        <v>302</v>
      </c>
      <c r="H209" s="176">
        <v>2</v>
      </c>
      <c r="I209" s="177"/>
      <c r="J209" s="176">
        <f t="shared" si="25"/>
        <v>0</v>
      </c>
      <c r="K209" s="178"/>
      <c r="L209" s="36"/>
      <c r="M209" s="179" t="s">
        <v>1</v>
      </c>
      <c r="N209" s="180" t="s">
        <v>41</v>
      </c>
      <c r="O209" s="61"/>
      <c r="P209" s="181">
        <f t="shared" si="26"/>
        <v>0</v>
      </c>
      <c r="Q209" s="181">
        <v>0</v>
      </c>
      <c r="R209" s="181">
        <f t="shared" si="27"/>
        <v>0</v>
      </c>
      <c r="S209" s="181">
        <v>0</v>
      </c>
      <c r="T209" s="182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1247</v>
      </c>
      <c r="AT209" s="183" t="s">
        <v>274</v>
      </c>
      <c r="AU209" s="183" t="s">
        <v>88</v>
      </c>
      <c r="AY209" s="18" t="s">
        <v>271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1247</v>
      </c>
      <c r="BM209" s="183" t="s">
        <v>1572</v>
      </c>
    </row>
    <row r="210" spans="1:65" s="2" customFormat="1" ht="16.5" customHeight="1" x14ac:dyDescent="0.15">
      <c r="A210" s="35"/>
      <c r="B210" s="141"/>
      <c r="C210" s="224" t="s">
        <v>1243</v>
      </c>
      <c r="D210" s="224" t="s">
        <v>1138</v>
      </c>
      <c r="E210" s="226" t="s">
        <v>6462</v>
      </c>
      <c r="F210" s="227" t="s">
        <v>6463</v>
      </c>
      <c r="G210" s="228" t="s">
        <v>302</v>
      </c>
      <c r="H210" s="229">
        <v>2</v>
      </c>
      <c r="I210" s="230"/>
      <c r="J210" s="229">
        <f t="shared" si="25"/>
        <v>0</v>
      </c>
      <c r="K210" s="231"/>
      <c r="L210" s="232"/>
      <c r="M210" s="233" t="s">
        <v>1</v>
      </c>
      <c r="N210" s="234" t="s">
        <v>41</v>
      </c>
      <c r="O210" s="61"/>
      <c r="P210" s="181">
        <f t="shared" si="26"/>
        <v>0</v>
      </c>
      <c r="Q210" s="181">
        <v>0</v>
      </c>
      <c r="R210" s="181">
        <f t="shared" si="27"/>
        <v>0</v>
      </c>
      <c r="S210" s="181">
        <v>0</v>
      </c>
      <c r="T210" s="182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2345</v>
      </c>
      <c r="AT210" s="183" t="s">
        <v>1138</v>
      </c>
      <c r="AU210" s="183" t="s">
        <v>88</v>
      </c>
      <c r="AY210" s="18" t="s">
        <v>271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1247</v>
      </c>
      <c r="BM210" s="183" t="s">
        <v>1583</v>
      </c>
    </row>
    <row r="211" spans="1:65" s="2" customFormat="1" ht="21.75" customHeight="1" x14ac:dyDescent="0.15">
      <c r="A211" s="35"/>
      <c r="B211" s="141"/>
      <c r="C211" s="224" t="s">
        <v>1247</v>
      </c>
      <c r="D211" s="224" t="s">
        <v>1138</v>
      </c>
      <c r="E211" s="226" t="s">
        <v>6464</v>
      </c>
      <c r="F211" s="227" t="s">
        <v>6465</v>
      </c>
      <c r="G211" s="228" t="s">
        <v>302</v>
      </c>
      <c r="H211" s="229">
        <v>2</v>
      </c>
      <c r="I211" s="230"/>
      <c r="J211" s="229">
        <f t="shared" si="25"/>
        <v>0</v>
      </c>
      <c r="K211" s="231"/>
      <c r="L211" s="232"/>
      <c r="M211" s="233" t="s">
        <v>1</v>
      </c>
      <c r="N211" s="234" t="s">
        <v>41</v>
      </c>
      <c r="O211" s="61"/>
      <c r="P211" s="181">
        <f t="shared" si="26"/>
        <v>0</v>
      </c>
      <c r="Q211" s="181">
        <v>0</v>
      </c>
      <c r="R211" s="181">
        <f t="shared" si="27"/>
        <v>0</v>
      </c>
      <c r="S211" s="181">
        <v>0</v>
      </c>
      <c r="T211" s="182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2345</v>
      </c>
      <c r="AT211" s="183" t="s">
        <v>1138</v>
      </c>
      <c r="AU211" s="183" t="s">
        <v>88</v>
      </c>
      <c r="AY211" s="18" t="s">
        <v>271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1247</v>
      </c>
      <c r="BM211" s="183" t="s">
        <v>1592</v>
      </c>
    </row>
    <row r="212" spans="1:65" s="2" customFormat="1" ht="16.5" customHeight="1" x14ac:dyDescent="0.15">
      <c r="A212" s="35"/>
      <c r="B212" s="141"/>
      <c r="C212" s="224" t="s">
        <v>1252</v>
      </c>
      <c r="D212" s="224" t="s">
        <v>1138</v>
      </c>
      <c r="E212" s="226" t="s">
        <v>6466</v>
      </c>
      <c r="F212" s="227" t="s">
        <v>6467</v>
      </c>
      <c r="G212" s="228" t="s">
        <v>6468</v>
      </c>
      <c r="H212" s="229">
        <v>16</v>
      </c>
      <c r="I212" s="230"/>
      <c r="J212" s="229">
        <f t="shared" si="25"/>
        <v>0</v>
      </c>
      <c r="K212" s="231"/>
      <c r="L212" s="232"/>
      <c r="M212" s="233" t="s">
        <v>1</v>
      </c>
      <c r="N212" s="234" t="s">
        <v>41</v>
      </c>
      <c r="O212" s="61"/>
      <c r="P212" s="181">
        <f t="shared" si="26"/>
        <v>0</v>
      </c>
      <c r="Q212" s="181">
        <v>0</v>
      </c>
      <c r="R212" s="181">
        <f t="shared" si="27"/>
        <v>0</v>
      </c>
      <c r="S212" s="181">
        <v>0</v>
      </c>
      <c r="T212" s="182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2345</v>
      </c>
      <c r="AT212" s="183" t="s">
        <v>1138</v>
      </c>
      <c r="AU212" s="183" t="s">
        <v>88</v>
      </c>
      <c r="AY212" s="18" t="s">
        <v>271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88</v>
      </c>
      <c r="BK212" s="105">
        <f t="shared" si="34"/>
        <v>0</v>
      </c>
      <c r="BL212" s="18" t="s">
        <v>1247</v>
      </c>
      <c r="BM212" s="183" t="s">
        <v>1602</v>
      </c>
    </row>
    <row r="213" spans="1:65" s="2" customFormat="1" ht="21.75" customHeight="1" x14ac:dyDescent="0.15">
      <c r="A213" s="35"/>
      <c r="B213" s="141"/>
      <c r="C213" s="172" t="s">
        <v>1257</v>
      </c>
      <c r="D213" s="172" t="s">
        <v>274</v>
      </c>
      <c r="E213" s="173" t="s">
        <v>6469</v>
      </c>
      <c r="F213" s="174" t="s">
        <v>6470</v>
      </c>
      <c r="G213" s="175" t="s">
        <v>319</v>
      </c>
      <c r="H213" s="176">
        <v>6</v>
      </c>
      <c r="I213" s="177"/>
      <c r="J213" s="176">
        <f t="shared" si="25"/>
        <v>0</v>
      </c>
      <c r="K213" s="178"/>
      <c r="L213" s="36"/>
      <c r="M213" s="179" t="s">
        <v>1</v>
      </c>
      <c r="N213" s="180" t="s">
        <v>41</v>
      </c>
      <c r="O213" s="61"/>
      <c r="P213" s="181">
        <f t="shared" si="26"/>
        <v>0</v>
      </c>
      <c r="Q213" s="181">
        <v>0</v>
      </c>
      <c r="R213" s="181">
        <f t="shared" si="27"/>
        <v>0</v>
      </c>
      <c r="S213" s="181">
        <v>0</v>
      </c>
      <c r="T213" s="182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1247</v>
      </c>
      <c r="AT213" s="183" t="s">
        <v>274</v>
      </c>
      <c r="AU213" s="183" t="s">
        <v>88</v>
      </c>
      <c r="AY213" s="18" t="s">
        <v>271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88</v>
      </c>
      <c r="BK213" s="105">
        <f t="shared" si="34"/>
        <v>0</v>
      </c>
      <c r="BL213" s="18" t="s">
        <v>1247</v>
      </c>
      <c r="BM213" s="183" t="s">
        <v>1612</v>
      </c>
    </row>
    <row r="214" spans="1:65" s="12" customFormat="1" ht="22.9" customHeight="1" x14ac:dyDescent="0.15">
      <c r="B214" s="159"/>
      <c r="D214" s="160" t="s">
        <v>74</v>
      </c>
      <c r="E214" s="170" t="s">
        <v>6471</v>
      </c>
      <c r="F214" s="170" t="s">
        <v>2817</v>
      </c>
      <c r="I214" s="162"/>
      <c r="J214" s="171">
        <f>BK214</f>
        <v>0</v>
      </c>
      <c r="L214" s="159"/>
      <c r="M214" s="164"/>
      <c r="N214" s="165"/>
      <c r="O214" s="165"/>
      <c r="P214" s="166">
        <f>SUM(P215:P218)</f>
        <v>0</v>
      </c>
      <c r="Q214" s="165"/>
      <c r="R214" s="166">
        <f>SUM(R215:R218)</f>
        <v>0</v>
      </c>
      <c r="S214" s="165"/>
      <c r="T214" s="167">
        <f>SUM(T215:T218)</f>
        <v>0</v>
      </c>
      <c r="AR214" s="160" t="s">
        <v>286</v>
      </c>
      <c r="AT214" s="168" t="s">
        <v>74</v>
      </c>
      <c r="AU214" s="168" t="s">
        <v>82</v>
      </c>
      <c r="AY214" s="160" t="s">
        <v>271</v>
      </c>
      <c r="BK214" s="169">
        <f>SUM(BK215:BK218)</f>
        <v>0</v>
      </c>
    </row>
    <row r="215" spans="1:65" s="2" customFormat="1" ht="16.5" customHeight="1" x14ac:dyDescent="0.15">
      <c r="A215" s="35"/>
      <c r="B215" s="141"/>
      <c r="C215" s="172" t="s">
        <v>1264</v>
      </c>
      <c r="D215" s="172" t="s">
        <v>274</v>
      </c>
      <c r="E215" s="173" t="s">
        <v>6472</v>
      </c>
      <c r="F215" s="174" t="s">
        <v>6473</v>
      </c>
      <c r="G215" s="175" t="s">
        <v>2137</v>
      </c>
      <c r="H215" s="176">
        <v>1</v>
      </c>
      <c r="I215" s="177"/>
      <c r="J215" s="176">
        <f>ROUND(I215*H215,2)</f>
        <v>0</v>
      </c>
      <c r="K215" s="178"/>
      <c r="L215" s="36"/>
      <c r="M215" s="179" t="s">
        <v>1</v>
      </c>
      <c r="N215" s="180" t="s">
        <v>41</v>
      </c>
      <c r="O215" s="61"/>
      <c r="P215" s="181">
        <f>O215*H215</f>
        <v>0</v>
      </c>
      <c r="Q215" s="181">
        <v>0</v>
      </c>
      <c r="R215" s="181">
        <f>Q215*H215</f>
        <v>0</v>
      </c>
      <c r="S215" s="181">
        <v>0</v>
      </c>
      <c r="T215" s="18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1247</v>
      </c>
      <c r="AT215" s="183" t="s">
        <v>274</v>
      </c>
      <c r="AU215" s="183" t="s">
        <v>88</v>
      </c>
      <c r="AY215" s="18" t="s">
        <v>271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88</v>
      </c>
      <c r="BK215" s="105">
        <f>ROUND(I215*H215,2)</f>
        <v>0</v>
      </c>
      <c r="BL215" s="18" t="s">
        <v>1247</v>
      </c>
      <c r="BM215" s="183" t="s">
        <v>1621</v>
      </c>
    </row>
    <row r="216" spans="1:65" s="2" customFormat="1" ht="16.5" customHeight="1" x14ac:dyDescent="0.15">
      <c r="A216" s="35"/>
      <c r="B216" s="141"/>
      <c r="C216" s="172" t="s">
        <v>1276</v>
      </c>
      <c r="D216" s="172" t="s">
        <v>274</v>
      </c>
      <c r="E216" s="173" t="s">
        <v>6474</v>
      </c>
      <c r="F216" s="174" t="s">
        <v>6475</v>
      </c>
      <c r="G216" s="175" t="s">
        <v>2137</v>
      </c>
      <c r="H216" s="176">
        <v>1</v>
      </c>
      <c r="I216" s="177"/>
      <c r="J216" s="176">
        <f>ROUND(I216*H216,2)</f>
        <v>0</v>
      </c>
      <c r="K216" s="178"/>
      <c r="L216" s="36"/>
      <c r="M216" s="179" t="s">
        <v>1</v>
      </c>
      <c r="N216" s="180" t="s">
        <v>41</v>
      </c>
      <c r="O216" s="61"/>
      <c r="P216" s="181">
        <f>O216*H216</f>
        <v>0</v>
      </c>
      <c r="Q216" s="181">
        <v>0</v>
      </c>
      <c r="R216" s="181">
        <f>Q216*H216</f>
        <v>0</v>
      </c>
      <c r="S216" s="181">
        <v>0</v>
      </c>
      <c r="T216" s="18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1247</v>
      </c>
      <c r="AT216" s="183" t="s">
        <v>274</v>
      </c>
      <c r="AU216" s="183" t="s">
        <v>88</v>
      </c>
      <c r="AY216" s="18" t="s">
        <v>271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88</v>
      </c>
      <c r="BK216" s="105">
        <f>ROUND(I216*H216,2)</f>
        <v>0</v>
      </c>
      <c r="BL216" s="18" t="s">
        <v>1247</v>
      </c>
      <c r="BM216" s="183" t="s">
        <v>1632</v>
      </c>
    </row>
    <row r="217" spans="1:65" s="2" customFormat="1" ht="16.5" customHeight="1" x14ac:dyDescent="0.15">
      <c r="A217" s="35"/>
      <c r="B217" s="141"/>
      <c r="C217" s="172" t="s">
        <v>1281</v>
      </c>
      <c r="D217" s="172" t="s">
        <v>274</v>
      </c>
      <c r="E217" s="173" t="s">
        <v>6476</v>
      </c>
      <c r="F217" s="174" t="s">
        <v>6477</v>
      </c>
      <c r="G217" s="175" t="s">
        <v>2137</v>
      </c>
      <c r="H217" s="176">
        <v>1</v>
      </c>
      <c r="I217" s="177"/>
      <c r="J217" s="176">
        <f>ROUND(I217*H217,2)</f>
        <v>0</v>
      </c>
      <c r="K217" s="178"/>
      <c r="L217" s="36"/>
      <c r="M217" s="179" t="s">
        <v>1</v>
      </c>
      <c r="N217" s="180" t="s">
        <v>41</v>
      </c>
      <c r="O217" s="61"/>
      <c r="P217" s="181">
        <f>O217*H217</f>
        <v>0</v>
      </c>
      <c r="Q217" s="181">
        <v>0</v>
      </c>
      <c r="R217" s="181">
        <f>Q217*H217</f>
        <v>0</v>
      </c>
      <c r="S217" s="181">
        <v>0</v>
      </c>
      <c r="T217" s="18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1247</v>
      </c>
      <c r="AT217" s="183" t="s">
        <v>274</v>
      </c>
      <c r="AU217" s="183" t="s">
        <v>88</v>
      </c>
      <c r="AY217" s="18" t="s">
        <v>271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88</v>
      </c>
      <c r="BK217" s="105">
        <f>ROUND(I217*H217,2)</f>
        <v>0</v>
      </c>
      <c r="BL217" s="18" t="s">
        <v>1247</v>
      </c>
      <c r="BM217" s="183" t="s">
        <v>1643</v>
      </c>
    </row>
    <row r="218" spans="1:65" s="2" customFormat="1" ht="16.5" customHeight="1" x14ac:dyDescent="0.15">
      <c r="A218" s="35"/>
      <c r="B218" s="141"/>
      <c r="C218" s="172" t="s">
        <v>1285</v>
      </c>
      <c r="D218" s="172" t="s">
        <v>274</v>
      </c>
      <c r="E218" s="173" t="s">
        <v>6478</v>
      </c>
      <c r="F218" s="174" t="s">
        <v>6479</v>
      </c>
      <c r="G218" s="175" t="s">
        <v>2137</v>
      </c>
      <c r="H218" s="176">
        <v>1</v>
      </c>
      <c r="I218" s="177"/>
      <c r="J218" s="176">
        <f>ROUND(I218*H218,2)</f>
        <v>0</v>
      </c>
      <c r="K218" s="178"/>
      <c r="L218" s="36"/>
      <c r="M218" s="179" t="s">
        <v>1</v>
      </c>
      <c r="N218" s="180" t="s">
        <v>41</v>
      </c>
      <c r="O218" s="61"/>
      <c r="P218" s="181">
        <f>O218*H218</f>
        <v>0</v>
      </c>
      <c r="Q218" s="181">
        <v>0</v>
      </c>
      <c r="R218" s="181">
        <f>Q218*H218</f>
        <v>0</v>
      </c>
      <c r="S218" s="181">
        <v>0</v>
      </c>
      <c r="T218" s="18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1247</v>
      </c>
      <c r="AT218" s="183" t="s">
        <v>274</v>
      </c>
      <c r="AU218" s="183" t="s">
        <v>88</v>
      </c>
      <c r="AY218" s="18" t="s">
        <v>271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88</v>
      </c>
      <c r="BK218" s="105">
        <f>ROUND(I218*H218,2)</f>
        <v>0</v>
      </c>
      <c r="BL218" s="18" t="s">
        <v>1247</v>
      </c>
      <c r="BM218" s="183" t="s">
        <v>1652</v>
      </c>
    </row>
    <row r="219" spans="1:65" s="12" customFormat="1" ht="22.9" customHeight="1" x14ac:dyDescent="0.15">
      <c r="B219" s="159"/>
      <c r="D219" s="160" t="s">
        <v>74</v>
      </c>
      <c r="E219" s="170" t="s">
        <v>6480</v>
      </c>
      <c r="F219" s="170" t="s">
        <v>6481</v>
      </c>
      <c r="I219" s="162"/>
      <c r="J219" s="171">
        <f>BK219</f>
        <v>0</v>
      </c>
      <c r="L219" s="159"/>
      <c r="M219" s="164"/>
      <c r="N219" s="165"/>
      <c r="O219" s="165"/>
      <c r="P219" s="166">
        <f>SUM(P220:P221)</f>
        <v>0</v>
      </c>
      <c r="Q219" s="165"/>
      <c r="R219" s="166">
        <f>SUM(R220:R221)</f>
        <v>0</v>
      </c>
      <c r="S219" s="165"/>
      <c r="T219" s="167">
        <f>SUM(T220:T221)</f>
        <v>0</v>
      </c>
      <c r="AR219" s="160" t="s">
        <v>286</v>
      </c>
      <c r="AT219" s="168" t="s">
        <v>74</v>
      </c>
      <c r="AU219" s="168" t="s">
        <v>82</v>
      </c>
      <c r="AY219" s="160" t="s">
        <v>271</v>
      </c>
      <c r="BK219" s="169">
        <f>SUM(BK220:BK221)</f>
        <v>0</v>
      </c>
    </row>
    <row r="220" spans="1:65" s="2" customFormat="1" ht="21.75" customHeight="1" x14ac:dyDescent="0.15">
      <c r="A220" s="35"/>
      <c r="B220" s="141"/>
      <c r="C220" s="172" t="s">
        <v>1292</v>
      </c>
      <c r="D220" s="172" t="s">
        <v>274</v>
      </c>
      <c r="E220" s="173" t="s">
        <v>6482</v>
      </c>
      <c r="F220" s="174" t="s">
        <v>6483</v>
      </c>
      <c r="G220" s="175" t="s">
        <v>319</v>
      </c>
      <c r="H220" s="176">
        <v>6</v>
      </c>
      <c r="I220" s="177"/>
      <c r="J220" s="176">
        <f>ROUND(I220*H220,2)</f>
        <v>0</v>
      </c>
      <c r="K220" s="178"/>
      <c r="L220" s="36"/>
      <c r="M220" s="179" t="s">
        <v>1</v>
      </c>
      <c r="N220" s="180" t="s">
        <v>41</v>
      </c>
      <c r="O220" s="61"/>
      <c r="P220" s="181">
        <f>O220*H220</f>
        <v>0</v>
      </c>
      <c r="Q220" s="181">
        <v>0</v>
      </c>
      <c r="R220" s="181">
        <f>Q220*H220</f>
        <v>0</v>
      </c>
      <c r="S220" s="181">
        <v>0</v>
      </c>
      <c r="T220" s="18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1247</v>
      </c>
      <c r="AT220" s="183" t="s">
        <v>274</v>
      </c>
      <c r="AU220" s="183" t="s">
        <v>88</v>
      </c>
      <c r="AY220" s="18" t="s">
        <v>271</v>
      </c>
      <c r="BE220" s="105">
        <f>IF(N220="základná",J220,0)</f>
        <v>0</v>
      </c>
      <c r="BF220" s="105">
        <f>IF(N220="znížená",J220,0)</f>
        <v>0</v>
      </c>
      <c r="BG220" s="105">
        <f>IF(N220="zákl. prenesená",J220,0)</f>
        <v>0</v>
      </c>
      <c r="BH220" s="105">
        <f>IF(N220="zníž. prenesená",J220,0)</f>
        <v>0</v>
      </c>
      <c r="BI220" s="105">
        <f>IF(N220="nulová",J220,0)</f>
        <v>0</v>
      </c>
      <c r="BJ220" s="18" t="s">
        <v>88</v>
      </c>
      <c r="BK220" s="105">
        <f>ROUND(I220*H220,2)</f>
        <v>0</v>
      </c>
      <c r="BL220" s="18" t="s">
        <v>1247</v>
      </c>
      <c r="BM220" s="183" t="s">
        <v>1662</v>
      </c>
    </row>
    <row r="221" spans="1:65" s="2" customFormat="1" ht="21.75" customHeight="1" x14ac:dyDescent="0.15">
      <c r="A221" s="35"/>
      <c r="B221" s="141"/>
      <c r="C221" s="224" t="s">
        <v>1296</v>
      </c>
      <c r="D221" s="224" t="s">
        <v>1138</v>
      </c>
      <c r="E221" s="226" t="s">
        <v>6484</v>
      </c>
      <c r="F221" s="227" t="s">
        <v>6485</v>
      </c>
      <c r="G221" s="228" t="s">
        <v>319</v>
      </c>
      <c r="H221" s="229">
        <v>6</v>
      </c>
      <c r="I221" s="230"/>
      <c r="J221" s="229">
        <f>ROUND(I221*H221,2)</f>
        <v>0</v>
      </c>
      <c r="K221" s="231"/>
      <c r="L221" s="232"/>
      <c r="M221" s="247" t="s">
        <v>1</v>
      </c>
      <c r="N221" s="248" t="s">
        <v>41</v>
      </c>
      <c r="O221" s="243"/>
      <c r="P221" s="244">
        <f>O221*H221</f>
        <v>0</v>
      </c>
      <c r="Q221" s="244">
        <v>0</v>
      </c>
      <c r="R221" s="244">
        <f>Q221*H221</f>
        <v>0</v>
      </c>
      <c r="S221" s="244">
        <v>0</v>
      </c>
      <c r="T221" s="245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2345</v>
      </c>
      <c r="AT221" s="183" t="s">
        <v>1138</v>
      </c>
      <c r="AU221" s="183" t="s">
        <v>88</v>
      </c>
      <c r="AY221" s="18" t="s">
        <v>271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88</v>
      </c>
      <c r="BK221" s="105">
        <f>ROUND(I221*H221,2)</f>
        <v>0</v>
      </c>
      <c r="BL221" s="18" t="s">
        <v>1247</v>
      </c>
      <c r="BM221" s="183" t="s">
        <v>1670</v>
      </c>
    </row>
    <row r="222" spans="1:65" s="2" customFormat="1" ht="6.95" customHeight="1" x14ac:dyDescent="0.1">
      <c r="A222" s="35"/>
      <c r="B222" s="50"/>
      <c r="C222" s="51"/>
      <c r="D222" s="51"/>
      <c r="E222" s="51"/>
      <c r="F222" s="51"/>
      <c r="G222" s="51"/>
      <c r="H222" s="51"/>
      <c r="I222" s="51"/>
      <c r="J222" s="51"/>
      <c r="K222" s="51"/>
      <c r="L222" s="36"/>
      <c r="M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</row>
  </sheetData>
  <autoFilter ref="C134:K221" xr:uid="{00000000-0009-0000-0000-000028000000}"/>
  <mergeCells count="10">
    <mergeCell ref="E125:H125"/>
    <mergeCell ref="E127:H127"/>
    <mergeCell ref="L2:V2"/>
    <mergeCell ref="E87:H87"/>
    <mergeCell ref="D114:F11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2:BM222"/>
  <sheetViews>
    <sheetView showGridLines="0" topLeftCell="A106" workbookViewId="0">
      <selection activeCell="J114" sqref="J114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188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 x14ac:dyDescent="0.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1">
      <c r="A9" s="35"/>
      <c r="B9" s="36"/>
      <c r="C9" s="35"/>
      <c r="D9" s="35"/>
      <c r="E9" s="321" t="s">
        <v>6486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1">
      <c r="A11" s="35"/>
      <c r="B11" s="36"/>
      <c r="C11" s="35"/>
      <c r="D11" s="28" t="s">
        <v>16</v>
      </c>
      <c r="E11" s="35"/>
      <c r="F11" s="26" t="s">
        <v>108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 x14ac:dyDescent="0.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 x14ac:dyDescent="0.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J113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 x14ac:dyDescent="0.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 x14ac:dyDescent="0.1">
      <c r="A35" s="35"/>
      <c r="B35" s="36"/>
      <c r="C35" s="35"/>
      <c r="D35" s="118" t="s">
        <v>39</v>
      </c>
      <c r="E35" s="28" t="s">
        <v>40</v>
      </c>
      <c r="F35" s="119">
        <f>ROUND((SUM(BE113:BE115) + SUM(BE135:BE221)),  2)</f>
        <v>0</v>
      </c>
      <c r="G35" s="35"/>
      <c r="H35" s="35"/>
      <c r="I35" s="120">
        <v>0.2</v>
      </c>
      <c r="J35" s="119">
        <f>ROUND(((SUM(BE113:BE115) + SUM(BE135:BE221))*I35),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28" t="s">
        <v>41</v>
      </c>
      <c r="F36" s="119">
        <f>ROUND((SUM(BF113:BF115) + SUM(BF135:BF221)),  2)</f>
        <v>0</v>
      </c>
      <c r="G36" s="35"/>
      <c r="H36" s="35"/>
      <c r="I36" s="120">
        <v>0.2</v>
      </c>
      <c r="J36" s="119">
        <f>ROUND(((SUM(BF113:BF115) + SUM(BF135:BF221))*I36),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1">
      <c r="A37" s="35"/>
      <c r="B37" s="36"/>
      <c r="C37" s="35"/>
      <c r="D37" s="35"/>
      <c r="E37" s="28" t="s">
        <v>42</v>
      </c>
      <c r="F37" s="119">
        <f>ROUND((SUM(BG113:BG115) + SUM(BG135:BG221)),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 x14ac:dyDescent="0.1">
      <c r="A38" s="35"/>
      <c r="B38" s="36"/>
      <c r="C38" s="35"/>
      <c r="D38" s="35"/>
      <c r="E38" s="28" t="s">
        <v>43</v>
      </c>
      <c r="F38" s="119">
        <f>ROUND((SUM(BH113:BH115) + SUM(BH135:BH221)),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44</v>
      </c>
      <c r="F39" s="119">
        <f>ROUND((SUM(BI113:BI115) + SUM(BI135:BI221)),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 x14ac:dyDescent="0.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 x14ac:dyDescent="0.1">
      <c r="B43" s="21"/>
      <c r="L43" s="21"/>
    </row>
    <row r="44" spans="1:31" s="1" customFormat="1" ht="14.45" customHeight="1" x14ac:dyDescent="0.1">
      <c r="B44" s="21"/>
      <c r="L44" s="21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1">
      <c r="A87" s="35"/>
      <c r="B87" s="36"/>
      <c r="C87" s="35"/>
      <c r="D87" s="35"/>
      <c r="E87" s="321" t="str">
        <f>E9</f>
        <v>SO 09B - Pripojovací STL plynovod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 x14ac:dyDescent="0.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 x14ac:dyDescent="0.15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 x14ac:dyDescent="0.15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 x14ac:dyDescent="0.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J135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31" s="9" customFormat="1" ht="24.95" customHeight="1" x14ac:dyDescent="0.1">
      <c r="B97" s="131"/>
      <c r="D97" s="132" t="s">
        <v>244</v>
      </c>
      <c r="E97" s="133"/>
      <c r="F97" s="133"/>
      <c r="G97" s="133"/>
      <c r="H97" s="133"/>
      <c r="I97" s="133"/>
      <c r="J97" s="134">
        <f>J136</f>
        <v>0</v>
      </c>
      <c r="L97" s="131"/>
    </row>
    <row r="98" spans="1:31" s="10" customFormat="1" ht="19.899999999999999" customHeight="1" x14ac:dyDescent="0.1">
      <c r="B98" s="135"/>
      <c r="D98" s="136" t="s">
        <v>573</v>
      </c>
      <c r="E98" s="137"/>
      <c r="F98" s="137"/>
      <c r="G98" s="137"/>
      <c r="H98" s="137"/>
      <c r="I98" s="137"/>
      <c r="J98" s="138">
        <f>J137</f>
        <v>0</v>
      </c>
      <c r="L98" s="135"/>
    </row>
    <row r="99" spans="1:31" s="10" customFormat="1" ht="19.899999999999999" customHeight="1" x14ac:dyDescent="0.1">
      <c r="B99" s="135"/>
      <c r="D99" s="136" t="s">
        <v>875</v>
      </c>
      <c r="E99" s="137"/>
      <c r="F99" s="137"/>
      <c r="G99" s="137"/>
      <c r="H99" s="137"/>
      <c r="I99" s="137"/>
      <c r="J99" s="138">
        <f>J151</f>
        <v>0</v>
      </c>
      <c r="L99" s="135"/>
    </row>
    <row r="100" spans="1:31" s="10" customFormat="1" ht="19.899999999999999" customHeight="1" x14ac:dyDescent="0.1">
      <c r="B100" s="135"/>
      <c r="D100" s="136" t="s">
        <v>246</v>
      </c>
      <c r="E100" s="137"/>
      <c r="F100" s="137"/>
      <c r="G100" s="137"/>
      <c r="H100" s="137"/>
      <c r="I100" s="137"/>
      <c r="J100" s="138">
        <f>J153</f>
        <v>0</v>
      </c>
      <c r="L100" s="135"/>
    </row>
    <row r="101" spans="1:31" s="9" customFormat="1" ht="24.95" customHeight="1" x14ac:dyDescent="0.1">
      <c r="B101" s="131"/>
      <c r="D101" s="132" t="s">
        <v>247</v>
      </c>
      <c r="E101" s="133"/>
      <c r="F101" s="133"/>
      <c r="G101" s="133"/>
      <c r="H101" s="133"/>
      <c r="I101" s="133"/>
      <c r="J101" s="134">
        <f>J155</f>
        <v>0</v>
      </c>
      <c r="L101" s="131"/>
    </row>
    <row r="102" spans="1:31" s="10" customFormat="1" ht="19.899999999999999" customHeight="1" x14ac:dyDescent="0.1">
      <c r="B102" s="135"/>
      <c r="D102" s="136" t="s">
        <v>6343</v>
      </c>
      <c r="E102" s="137"/>
      <c r="F102" s="137"/>
      <c r="G102" s="137"/>
      <c r="H102" s="137"/>
      <c r="I102" s="137"/>
      <c r="J102" s="138">
        <f>J156</f>
        <v>0</v>
      </c>
      <c r="L102" s="135"/>
    </row>
    <row r="103" spans="1:31" s="10" customFormat="1" ht="19.899999999999999" customHeight="1" x14ac:dyDescent="0.1">
      <c r="B103" s="135"/>
      <c r="D103" s="136" t="s">
        <v>2567</v>
      </c>
      <c r="E103" s="137"/>
      <c r="F103" s="137"/>
      <c r="G103" s="137"/>
      <c r="H103" s="137"/>
      <c r="I103" s="137"/>
      <c r="J103" s="138">
        <f>J177</f>
        <v>0</v>
      </c>
      <c r="L103" s="135"/>
    </row>
    <row r="104" spans="1:31" s="10" customFormat="1" ht="19.899999999999999" customHeight="1" x14ac:dyDescent="0.1">
      <c r="B104" s="135"/>
      <c r="D104" s="136" t="s">
        <v>253</v>
      </c>
      <c r="E104" s="137"/>
      <c r="F104" s="137"/>
      <c r="G104" s="137"/>
      <c r="H104" s="137"/>
      <c r="I104" s="137"/>
      <c r="J104" s="138">
        <f>J182</f>
        <v>0</v>
      </c>
      <c r="L104" s="135"/>
    </row>
    <row r="105" spans="1:31" s="10" customFormat="1" ht="19.899999999999999" customHeight="1" x14ac:dyDescent="0.1">
      <c r="B105" s="135"/>
      <c r="D105" s="136" t="s">
        <v>6344</v>
      </c>
      <c r="E105" s="137"/>
      <c r="F105" s="137"/>
      <c r="G105" s="137"/>
      <c r="H105" s="137"/>
      <c r="I105" s="137"/>
      <c r="J105" s="138">
        <f>J184</f>
        <v>0</v>
      </c>
      <c r="L105" s="135"/>
    </row>
    <row r="106" spans="1:31" s="9" customFormat="1" ht="24.95" customHeight="1" x14ac:dyDescent="0.1">
      <c r="B106" s="131"/>
      <c r="D106" s="132" t="s">
        <v>888</v>
      </c>
      <c r="E106" s="133"/>
      <c r="F106" s="133"/>
      <c r="G106" s="133"/>
      <c r="H106" s="133"/>
      <c r="I106" s="133"/>
      <c r="J106" s="134">
        <f>J188</f>
        <v>0</v>
      </c>
      <c r="L106" s="131"/>
    </row>
    <row r="107" spans="1:31" s="10" customFormat="1" ht="19.899999999999999" customHeight="1" x14ac:dyDescent="0.1">
      <c r="B107" s="135"/>
      <c r="D107" s="136" t="s">
        <v>889</v>
      </c>
      <c r="E107" s="137"/>
      <c r="F107" s="137"/>
      <c r="G107" s="137"/>
      <c r="H107" s="137"/>
      <c r="I107" s="137"/>
      <c r="J107" s="138">
        <f>J189</f>
        <v>0</v>
      </c>
      <c r="L107" s="135"/>
    </row>
    <row r="108" spans="1:31" s="10" customFormat="1" ht="19.899999999999999" customHeight="1" x14ac:dyDescent="0.1">
      <c r="B108" s="135"/>
      <c r="D108" s="136" t="s">
        <v>6345</v>
      </c>
      <c r="E108" s="137"/>
      <c r="F108" s="137"/>
      <c r="G108" s="137"/>
      <c r="H108" s="137"/>
      <c r="I108" s="137"/>
      <c r="J108" s="138">
        <f>J195</f>
        <v>0</v>
      </c>
      <c r="L108" s="135"/>
    </row>
    <row r="109" spans="1:31" s="10" customFormat="1" ht="19.899999999999999" customHeight="1" x14ac:dyDescent="0.1">
      <c r="B109" s="135"/>
      <c r="D109" s="136" t="s">
        <v>6346</v>
      </c>
      <c r="E109" s="137"/>
      <c r="F109" s="137"/>
      <c r="G109" s="137"/>
      <c r="H109" s="137"/>
      <c r="I109" s="137"/>
      <c r="J109" s="138">
        <f>J214</f>
        <v>0</v>
      </c>
      <c r="L109" s="135"/>
    </row>
    <row r="110" spans="1:31" s="10" customFormat="1" ht="19.899999999999999" customHeight="1" x14ac:dyDescent="0.1">
      <c r="B110" s="135"/>
      <c r="D110" s="136" t="s">
        <v>6347</v>
      </c>
      <c r="E110" s="137"/>
      <c r="F110" s="137"/>
      <c r="G110" s="137"/>
      <c r="H110" s="137"/>
      <c r="I110" s="137"/>
      <c r="J110" s="138">
        <f>J219</f>
        <v>0</v>
      </c>
      <c r="L110" s="135"/>
    </row>
    <row r="111" spans="1:31" s="2" customFormat="1" ht="21.75" customHeight="1" x14ac:dyDescent="0.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 x14ac:dyDescent="0.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9.25" customHeight="1" x14ac:dyDescent="0.1">
      <c r="A113" s="35"/>
      <c r="B113" s="36"/>
      <c r="C113" s="130" t="s">
        <v>254</v>
      </c>
      <c r="D113" s="35"/>
      <c r="E113" s="35"/>
      <c r="F113" s="35"/>
      <c r="G113" s="35"/>
      <c r="H113" s="35"/>
      <c r="I113" s="35"/>
      <c r="J113" s="139">
        <f>ROUND(J114,2)</f>
        <v>0</v>
      </c>
      <c r="K113" s="35"/>
      <c r="L113" s="45"/>
      <c r="N113" s="140" t="s">
        <v>39</v>
      </c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8" customHeight="1" x14ac:dyDescent="0.1">
      <c r="A114" s="35"/>
      <c r="B114" s="141"/>
      <c r="C114" s="142"/>
      <c r="D114" s="338" t="s">
        <v>255</v>
      </c>
      <c r="E114" s="342"/>
      <c r="F114" s="342"/>
      <c r="G114" s="142"/>
      <c r="H114" s="142"/>
      <c r="I114" s="142"/>
      <c r="J114" s="102">
        <v>0</v>
      </c>
      <c r="K114" s="142"/>
      <c r="L114" s="143"/>
      <c r="M114" s="144"/>
      <c r="N114" s="145" t="s">
        <v>41</v>
      </c>
      <c r="O114" s="144"/>
      <c r="P114" s="144"/>
      <c r="Q114" s="144"/>
      <c r="R114" s="144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4"/>
      <c r="AX114" s="144"/>
      <c r="AY114" s="146" t="s">
        <v>256</v>
      </c>
      <c r="AZ114" s="144"/>
      <c r="BA114" s="144"/>
      <c r="BB114" s="144"/>
      <c r="BC114" s="144"/>
      <c r="BD114" s="144"/>
      <c r="BE114" s="147">
        <f t="shared" ref="BE114" si="0">IF(N114="základná",J114,0)</f>
        <v>0</v>
      </c>
      <c r="BF114" s="147">
        <f t="shared" ref="BF114" si="1">IF(N114="znížená",J114,0)</f>
        <v>0</v>
      </c>
      <c r="BG114" s="147">
        <f t="shared" ref="BG114" si="2">IF(N114="zákl. prenesená",J114,0)</f>
        <v>0</v>
      </c>
      <c r="BH114" s="147">
        <f t="shared" ref="BH114" si="3">IF(N114="zníž. prenesená",J114,0)</f>
        <v>0</v>
      </c>
      <c r="BI114" s="147">
        <f t="shared" ref="BI114" si="4">IF(N114="nulová",J114,0)</f>
        <v>0</v>
      </c>
      <c r="BJ114" s="146" t="s">
        <v>88</v>
      </c>
      <c r="BK114" s="144"/>
      <c r="BL114" s="144"/>
      <c r="BM114" s="144"/>
    </row>
    <row r="115" spans="1:65" s="2" customFormat="1" x14ac:dyDescent="0.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29.25" customHeight="1" x14ac:dyDescent="0.1">
      <c r="A116" s="35"/>
      <c r="B116" s="36"/>
      <c r="C116" s="109" t="s">
        <v>213</v>
      </c>
      <c r="D116" s="110"/>
      <c r="E116" s="110"/>
      <c r="F116" s="110"/>
      <c r="G116" s="110"/>
      <c r="H116" s="110"/>
      <c r="I116" s="110"/>
      <c r="J116" s="111">
        <f>ROUND(J96+J113,2)</f>
        <v>0</v>
      </c>
      <c r="K116" s="110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 x14ac:dyDescent="0.1">
      <c r="A117" s="35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pans="1:65" s="2" customFormat="1" ht="6.95" customHeight="1" x14ac:dyDescent="0.1">
      <c r="A121" s="35"/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24.95" customHeight="1" x14ac:dyDescent="0.1">
      <c r="A122" s="35"/>
      <c r="B122" s="36"/>
      <c r="C122" s="22" t="s">
        <v>257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6.9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2" customHeight="1" x14ac:dyDescent="0.1">
      <c r="A124" s="35"/>
      <c r="B124" s="36"/>
      <c r="C124" s="28" t="s">
        <v>14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6.5" customHeight="1" x14ac:dyDescent="0.1">
      <c r="A125" s="35"/>
      <c r="B125" s="36"/>
      <c r="C125" s="35"/>
      <c r="D125" s="35"/>
      <c r="E125" s="340" t="str">
        <f>E7</f>
        <v>Kreatívne cenrum Nitra - Martinský vrch</v>
      </c>
      <c r="F125" s="341"/>
      <c r="G125" s="341"/>
      <c r="H125" s="341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 x14ac:dyDescent="0.1">
      <c r="A126" s="35"/>
      <c r="B126" s="36"/>
      <c r="C126" s="28" t="s">
        <v>228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 x14ac:dyDescent="0.1">
      <c r="A127" s="35"/>
      <c r="B127" s="36"/>
      <c r="C127" s="35"/>
      <c r="D127" s="35"/>
      <c r="E127" s="321" t="str">
        <f>E9</f>
        <v>SO 09B - Pripojovací STL plynovod</v>
      </c>
      <c r="F127" s="339"/>
      <c r="G127" s="339"/>
      <c r="H127" s="33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 x14ac:dyDescent="0.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 x14ac:dyDescent="0.1">
      <c r="A129" s="35"/>
      <c r="B129" s="36"/>
      <c r="C129" s="28" t="s">
        <v>18</v>
      </c>
      <c r="D129" s="35"/>
      <c r="E129" s="35"/>
      <c r="F129" s="26" t="str">
        <f>F12</f>
        <v>Nitra</v>
      </c>
      <c r="G129" s="35"/>
      <c r="H129" s="35"/>
      <c r="I129" s="28" t="s">
        <v>20</v>
      </c>
      <c r="J129" s="58" t="str">
        <f>IF(J12="","",J12)</f>
        <v>26. 8. 2020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 x14ac:dyDescent="0.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 x14ac:dyDescent="0.15">
      <c r="A131" s="35"/>
      <c r="B131" s="36"/>
      <c r="C131" s="28" t="s">
        <v>22</v>
      </c>
      <c r="D131" s="35"/>
      <c r="E131" s="35"/>
      <c r="F131" s="26" t="str">
        <f>E15</f>
        <v>Mesto Nitra, Štefánikova tr. 60, 949 01 Nitra</v>
      </c>
      <c r="G131" s="35"/>
      <c r="H131" s="35"/>
      <c r="I131" s="28" t="s">
        <v>28</v>
      </c>
      <c r="J131" s="31" t="str">
        <f>E21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 x14ac:dyDescent="0.15">
      <c r="A132" s="35"/>
      <c r="B132" s="36"/>
      <c r="C132" s="28" t="s">
        <v>26</v>
      </c>
      <c r="D132" s="35"/>
      <c r="E132" s="35"/>
      <c r="F132" s="26" t="str">
        <f>IF(E18="","",E18)</f>
        <v>Vyplň údaj</v>
      </c>
      <c r="G132" s="35"/>
      <c r="H132" s="35"/>
      <c r="I132" s="28" t="s">
        <v>30</v>
      </c>
      <c r="J132" s="31" t="str">
        <f>E24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 x14ac:dyDescent="0.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 x14ac:dyDescent="0.15">
      <c r="A134" s="148"/>
      <c r="B134" s="149"/>
      <c r="C134" s="150" t="s">
        <v>258</v>
      </c>
      <c r="D134" s="151" t="s">
        <v>60</v>
      </c>
      <c r="E134" s="151" t="s">
        <v>56</v>
      </c>
      <c r="F134" s="151" t="s">
        <v>57</v>
      </c>
      <c r="G134" s="151" t="s">
        <v>259</v>
      </c>
      <c r="H134" s="151" t="s">
        <v>260</v>
      </c>
      <c r="I134" s="151" t="s">
        <v>261</v>
      </c>
      <c r="J134" s="152" t="s">
        <v>241</v>
      </c>
      <c r="K134" s="153" t="s">
        <v>262</v>
      </c>
      <c r="L134" s="154"/>
      <c r="M134" s="65" t="s">
        <v>1</v>
      </c>
      <c r="N134" s="66" t="s">
        <v>39</v>
      </c>
      <c r="O134" s="66" t="s">
        <v>263</v>
      </c>
      <c r="P134" s="66" t="s">
        <v>264</v>
      </c>
      <c r="Q134" s="66" t="s">
        <v>265</v>
      </c>
      <c r="R134" s="66" t="s">
        <v>266</v>
      </c>
      <c r="S134" s="66" t="s">
        <v>267</v>
      </c>
      <c r="T134" s="67" t="s">
        <v>268</v>
      </c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</row>
    <row r="135" spans="1:65" s="2" customFormat="1" ht="22.9" customHeight="1" x14ac:dyDescent="0.15">
      <c r="A135" s="35"/>
      <c r="B135" s="36"/>
      <c r="C135" s="72" t="s">
        <v>238</v>
      </c>
      <c r="D135" s="35"/>
      <c r="E135" s="35"/>
      <c r="F135" s="35"/>
      <c r="G135" s="35"/>
      <c r="H135" s="35"/>
      <c r="I135" s="35"/>
      <c r="J135" s="155">
        <f>BK135</f>
        <v>0</v>
      </c>
      <c r="K135" s="35"/>
      <c r="L135" s="36"/>
      <c r="M135" s="68"/>
      <c r="N135" s="59"/>
      <c r="O135" s="69"/>
      <c r="P135" s="156">
        <f>P136+P155+P188</f>
        <v>0</v>
      </c>
      <c r="Q135" s="69"/>
      <c r="R135" s="156">
        <f>R136+R155+R188</f>
        <v>0</v>
      </c>
      <c r="S135" s="69"/>
      <c r="T135" s="157">
        <f>T136+T155+T188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74</v>
      </c>
      <c r="AU135" s="18" t="s">
        <v>243</v>
      </c>
      <c r="BK135" s="158">
        <f>BK136+BK155+BK188</f>
        <v>0</v>
      </c>
    </row>
    <row r="136" spans="1:65" s="12" customFormat="1" ht="25.9" customHeight="1" x14ac:dyDescent="0.15">
      <c r="B136" s="159"/>
      <c r="D136" s="160" t="s">
        <v>74</v>
      </c>
      <c r="E136" s="161" t="s">
        <v>269</v>
      </c>
      <c r="F136" s="161" t="s">
        <v>270</v>
      </c>
      <c r="I136" s="162"/>
      <c r="J136" s="163">
        <f>BK136</f>
        <v>0</v>
      </c>
      <c r="L136" s="159"/>
      <c r="M136" s="164"/>
      <c r="N136" s="165"/>
      <c r="O136" s="165"/>
      <c r="P136" s="166">
        <f>P137+P151+P153</f>
        <v>0</v>
      </c>
      <c r="Q136" s="165"/>
      <c r="R136" s="166">
        <f>R137+R151+R153</f>
        <v>0</v>
      </c>
      <c r="S136" s="165"/>
      <c r="T136" s="167">
        <f>T137+T151+T153</f>
        <v>0</v>
      </c>
      <c r="AR136" s="160" t="s">
        <v>82</v>
      </c>
      <c r="AT136" s="168" t="s">
        <v>74</v>
      </c>
      <c r="AU136" s="168" t="s">
        <v>75</v>
      </c>
      <c r="AY136" s="160" t="s">
        <v>271</v>
      </c>
      <c r="BK136" s="169">
        <f>BK137+BK151+BK153</f>
        <v>0</v>
      </c>
    </row>
    <row r="137" spans="1:65" s="12" customFormat="1" ht="22.9" customHeight="1" x14ac:dyDescent="0.15">
      <c r="B137" s="159"/>
      <c r="D137" s="160" t="s">
        <v>74</v>
      </c>
      <c r="E137" s="170" t="s">
        <v>82</v>
      </c>
      <c r="F137" s="170" t="s">
        <v>575</v>
      </c>
      <c r="I137" s="162"/>
      <c r="J137" s="171">
        <f>BK137</f>
        <v>0</v>
      </c>
      <c r="L137" s="159"/>
      <c r="M137" s="164"/>
      <c r="N137" s="165"/>
      <c r="O137" s="165"/>
      <c r="P137" s="166">
        <f>SUM(P138:P150)</f>
        <v>0</v>
      </c>
      <c r="Q137" s="165"/>
      <c r="R137" s="166">
        <f>SUM(R138:R150)</f>
        <v>0</v>
      </c>
      <c r="S137" s="165"/>
      <c r="T137" s="167">
        <f>SUM(T138:T150)</f>
        <v>0</v>
      </c>
      <c r="AR137" s="160" t="s">
        <v>82</v>
      </c>
      <c r="AT137" s="168" t="s">
        <v>74</v>
      </c>
      <c r="AU137" s="168" t="s">
        <v>82</v>
      </c>
      <c r="AY137" s="160" t="s">
        <v>271</v>
      </c>
      <c r="BK137" s="169">
        <f>SUM(BK138:BK150)</f>
        <v>0</v>
      </c>
    </row>
    <row r="138" spans="1:65" s="2" customFormat="1" ht="21.75" customHeight="1" x14ac:dyDescent="0.15">
      <c r="A138" s="35"/>
      <c r="B138" s="141"/>
      <c r="C138" s="172" t="s">
        <v>82</v>
      </c>
      <c r="D138" s="172" t="s">
        <v>274</v>
      </c>
      <c r="E138" s="173" t="s">
        <v>6348</v>
      </c>
      <c r="F138" s="174" t="s">
        <v>6349</v>
      </c>
      <c r="G138" s="175" t="s">
        <v>289</v>
      </c>
      <c r="H138" s="176">
        <v>1.65</v>
      </c>
      <c r="I138" s="177"/>
      <c r="J138" s="176">
        <f t="shared" ref="J138:J150" si="5">ROUND(I138*H138,2)</f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ref="P138:P150" si="6">O138*H138</f>
        <v>0</v>
      </c>
      <c r="Q138" s="181">
        <v>0</v>
      </c>
      <c r="R138" s="181">
        <f t="shared" ref="R138:R150" si="7">Q138*H138</f>
        <v>0</v>
      </c>
      <c r="S138" s="181">
        <v>0</v>
      </c>
      <c r="T138" s="182">
        <f t="shared" ref="T138:T150" si="8"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88</v>
      </c>
      <c r="AY138" s="18" t="s">
        <v>271</v>
      </c>
      <c r="BE138" s="105">
        <f t="shared" ref="BE138:BE150" si="9">IF(N138="základná",J138,0)</f>
        <v>0</v>
      </c>
      <c r="BF138" s="105">
        <f t="shared" ref="BF138:BF150" si="10">IF(N138="znížená",J138,0)</f>
        <v>0</v>
      </c>
      <c r="BG138" s="105">
        <f t="shared" ref="BG138:BG150" si="11">IF(N138="zákl. prenesená",J138,0)</f>
        <v>0</v>
      </c>
      <c r="BH138" s="105">
        <f t="shared" ref="BH138:BH150" si="12">IF(N138="zníž. prenesená",J138,0)</f>
        <v>0</v>
      </c>
      <c r="BI138" s="105">
        <f t="shared" ref="BI138:BI150" si="13">IF(N138="nulová",J138,0)</f>
        <v>0</v>
      </c>
      <c r="BJ138" s="18" t="s">
        <v>88</v>
      </c>
      <c r="BK138" s="105">
        <f t="shared" ref="BK138:BK150" si="14">ROUND(I138*H138,2)</f>
        <v>0</v>
      </c>
      <c r="BL138" s="18" t="s">
        <v>278</v>
      </c>
      <c r="BM138" s="183" t="s">
        <v>88</v>
      </c>
    </row>
    <row r="139" spans="1:65" s="2" customFormat="1" ht="21.75" customHeight="1" x14ac:dyDescent="0.15">
      <c r="A139" s="35"/>
      <c r="B139" s="141"/>
      <c r="C139" s="172" t="s">
        <v>88</v>
      </c>
      <c r="D139" s="172" t="s">
        <v>274</v>
      </c>
      <c r="E139" s="173" t="s">
        <v>6350</v>
      </c>
      <c r="F139" s="174" t="s">
        <v>6351</v>
      </c>
      <c r="G139" s="175" t="s">
        <v>289</v>
      </c>
      <c r="H139" s="176">
        <v>1.65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278</v>
      </c>
    </row>
    <row r="140" spans="1:65" s="2" customFormat="1" ht="21.75" customHeight="1" x14ac:dyDescent="0.15">
      <c r="A140" s="35"/>
      <c r="B140" s="141"/>
      <c r="C140" s="172" t="s">
        <v>286</v>
      </c>
      <c r="D140" s="172" t="s">
        <v>274</v>
      </c>
      <c r="E140" s="173" t="s">
        <v>5735</v>
      </c>
      <c r="F140" s="174" t="s">
        <v>5736</v>
      </c>
      <c r="G140" s="175" t="s">
        <v>289</v>
      </c>
      <c r="H140" s="176">
        <v>4.32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304</v>
      </c>
    </row>
    <row r="141" spans="1:65" s="2" customFormat="1" ht="33" customHeight="1" x14ac:dyDescent="0.15">
      <c r="A141" s="35"/>
      <c r="B141" s="141"/>
      <c r="C141" s="172" t="s">
        <v>278</v>
      </c>
      <c r="D141" s="172" t="s">
        <v>274</v>
      </c>
      <c r="E141" s="173" t="s">
        <v>902</v>
      </c>
      <c r="F141" s="174" t="s">
        <v>6352</v>
      </c>
      <c r="G141" s="175" t="s">
        <v>289</v>
      </c>
      <c r="H141" s="176">
        <v>4.32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316</v>
      </c>
    </row>
    <row r="142" spans="1:65" s="2" customFormat="1" ht="21.75" customHeight="1" x14ac:dyDescent="0.15">
      <c r="A142" s="35"/>
      <c r="B142" s="141"/>
      <c r="C142" s="172" t="s">
        <v>299</v>
      </c>
      <c r="D142" s="216" t="s">
        <v>274</v>
      </c>
      <c r="E142" s="173" t="s">
        <v>6353</v>
      </c>
      <c r="F142" s="174" t="s">
        <v>6354</v>
      </c>
      <c r="G142" s="175" t="s">
        <v>289</v>
      </c>
      <c r="H142" s="176">
        <v>5.97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115</v>
      </c>
    </row>
    <row r="143" spans="1:65" s="2" customFormat="1" ht="21.75" customHeight="1" x14ac:dyDescent="0.15">
      <c r="A143" s="35"/>
      <c r="B143" s="141"/>
      <c r="C143" s="172" t="s">
        <v>304</v>
      </c>
      <c r="D143" s="216" t="s">
        <v>274</v>
      </c>
      <c r="E143" s="173" t="s">
        <v>6355</v>
      </c>
      <c r="F143" s="174" t="s">
        <v>6356</v>
      </c>
      <c r="G143" s="175" t="s">
        <v>289</v>
      </c>
      <c r="H143" s="176">
        <v>5.97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121</v>
      </c>
    </row>
    <row r="144" spans="1:65" s="2" customFormat="1" ht="16.5" customHeight="1" x14ac:dyDescent="0.15">
      <c r="A144" s="35"/>
      <c r="B144" s="141"/>
      <c r="C144" s="172" t="s">
        <v>310</v>
      </c>
      <c r="D144" s="216" t="s">
        <v>274</v>
      </c>
      <c r="E144" s="173" t="s">
        <v>6357</v>
      </c>
      <c r="F144" s="174" t="s">
        <v>6093</v>
      </c>
      <c r="G144" s="175" t="s">
        <v>289</v>
      </c>
      <c r="H144" s="176">
        <v>2.5499999999999998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127</v>
      </c>
    </row>
    <row r="145" spans="1:65" s="2" customFormat="1" ht="16.5" customHeight="1" x14ac:dyDescent="0.15">
      <c r="A145" s="35"/>
      <c r="B145" s="141"/>
      <c r="C145" s="224" t="s">
        <v>316</v>
      </c>
      <c r="D145" s="240" t="s">
        <v>1138</v>
      </c>
      <c r="E145" s="226" t="s">
        <v>6358</v>
      </c>
      <c r="F145" s="227" t="s">
        <v>6359</v>
      </c>
      <c r="G145" s="228" t="s">
        <v>412</v>
      </c>
      <c r="H145" s="229">
        <v>4.34</v>
      </c>
      <c r="I145" s="230"/>
      <c r="J145" s="229">
        <f t="shared" si="5"/>
        <v>0</v>
      </c>
      <c r="K145" s="231"/>
      <c r="L145" s="232"/>
      <c r="M145" s="233" t="s">
        <v>1</v>
      </c>
      <c r="N145" s="234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316</v>
      </c>
      <c r="AT145" s="183" t="s">
        <v>1138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367</v>
      </c>
    </row>
    <row r="146" spans="1:65" s="2" customFormat="1" ht="21.75" customHeight="1" x14ac:dyDescent="0.15">
      <c r="A146" s="35"/>
      <c r="B146" s="141"/>
      <c r="C146" s="172" t="s">
        <v>272</v>
      </c>
      <c r="D146" s="172" t="s">
        <v>274</v>
      </c>
      <c r="E146" s="173" t="s">
        <v>584</v>
      </c>
      <c r="F146" s="174" t="s">
        <v>585</v>
      </c>
      <c r="G146" s="175" t="s">
        <v>289</v>
      </c>
      <c r="H146" s="176">
        <v>2.88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379</v>
      </c>
    </row>
    <row r="147" spans="1:65" s="2" customFormat="1" ht="16.5" customHeight="1" x14ac:dyDescent="0.15">
      <c r="A147" s="35"/>
      <c r="B147" s="141"/>
      <c r="C147" s="224" t="s">
        <v>115</v>
      </c>
      <c r="D147" s="240" t="s">
        <v>1138</v>
      </c>
      <c r="E147" s="226" t="s">
        <v>6360</v>
      </c>
      <c r="F147" s="227" t="s">
        <v>6361</v>
      </c>
      <c r="G147" s="228" t="s">
        <v>412</v>
      </c>
      <c r="H147" s="229">
        <v>4.8899999999999997</v>
      </c>
      <c r="I147" s="230"/>
      <c r="J147" s="229">
        <f t="shared" si="5"/>
        <v>0</v>
      </c>
      <c r="K147" s="231"/>
      <c r="L147" s="232"/>
      <c r="M147" s="233" t="s">
        <v>1</v>
      </c>
      <c r="N147" s="234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316</v>
      </c>
      <c r="AT147" s="183" t="s">
        <v>1138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7</v>
      </c>
    </row>
    <row r="148" spans="1:65" s="2" customFormat="1" ht="21.75" customHeight="1" x14ac:dyDescent="0.15">
      <c r="A148" s="35"/>
      <c r="B148" s="141"/>
      <c r="C148" s="172" t="s">
        <v>118</v>
      </c>
      <c r="D148" s="172" t="s">
        <v>274</v>
      </c>
      <c r="E148" s="173" t="s">
        <v>6098</v>
      </c>
      <c r="F148" s="174" t="s">
        <v>6099</v>
      </c>
      <c r="G148" s="175" t="s">
        <v>289</v>
      </c>
      <c r="H148" s="176">
        <v>0.54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88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414</v>
      </c>
    </row>
    <row r="149" spans="1:65" s="2" customFormat="1" ht="16.5" customHeight="1" x14ac:dyDescent="0.15">
      <c r="A149" s="35"/>
      <c r="B149" s="141"/>
      <c r="C149" s="224" t="s">
        <v>121</v>
      </c>
      <c r="D149" s="240" t="s">
        <v>1138</v>
      </c>
      <c r="E149" s="226" t="s">
        <v>6362</v>
      </c>
      <c r="F149" s="227" t="s">
        <v>6363</v>
      </c>
      <c r="G149" s="228" t="s">
        <v>412</v>
      </c>
      <c r="H149" s="229">
        <v>0.92</v>
      </c>
      <c r="I149" s="230"/>
      <c r="J149" s="229">
        <f t="shared" si="5"/>
        <v>0</v>
      </c>
      <c r="K149" s="231"/>
      <c r="L149" s="232"/>
      <c r="M149" s="233" t="s">
        <v>1</v>
      </c>
      <c r="N149" s="234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316</v>
      </c>
      <c r="AT149" s="183" t="s">
        <v>1138</v>
      </c>
      <c r="AU149" s="183" t="s">
        <v>88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278</v>
      </c>
      <c r="BM149" s="183" t="s">
        <v>424</v>
      </c>
    </row>
    <row r="150" spans="1:65" s="2" customFormat="1" ht="16.5" customHeight="1" x14ac:dyDescent="0.15">
      <c r="A150" s="35"/>
      <c r="B150" s="141"/>
      <c r="C150" s="172" t="s">
        <v>124</v>
      </c>
      <c r="D150" s="172" t="s">
        <v>274</v>
      </c>
      <c r="E150" s="173" t="s">
        <v>6364</v>
      </c>
      <c r="F150" s="174" t="s">
        <v>6365</v>
      </c>
      <c r="G150" s="175" t="s">
        <v>289</v>
      </c>
      <c r="H150" s="176">
        <v>0.76</v>
      </c>
      <c r="I150" s="177"/>
      <c r="J150" s="176">
        <f t="shared" si="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88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278</v>
      </c>
      <c r="BM150" s="183" t="s">
        <v>433</v>
      </c>
    </row>
    <row r="151" spans="1:65" s="12" customFormat="1" ht="22.9" customHeight="1" x14ac:dyDescent="0.15">
      <c r="B151" s="159"/>
      <c r="D151" s="160" t="s">
        <v>74</v>
      </c>
      <c r="E151" s="170" t="s">
        <v>278</v>
      </c>
      <c r="F151" s="170" t="s">
        <v>1041</v>
      </c>
      <c r="I151" s="162"/>
      <c r="J151" s="171">
        <f>BK151</f>
        <v>0</v>
      </c>
      <c r="L151" s="159"/>
      <c r="M151" s="164"/>
      <c r="N151" s="165"/>
      <c r="O151" s="165"/>
      <c r="P151" s="166">
        <f>P152</f>
        <v>0</v>
      </c>
      <c r="Q151" s="165"/>
      <c r="R151" s="166">
        <f>R152</f>
        <v>0</v>
      </c>
      <c r="S151" s="165"/>
      <c r="T151" s="167">
        <f>T152</f>
        <v>0</v>
      </c>
      <c r="AR151" s="160" t="s">
        <v>82</v>
      </c>
      <c r="AT151" s="168" t="s">
        <v>74</v>
      </c>
      <c r="AU151" s="168" t="s">
        <v>82</v>
      </c>
      <c r="AY151" s="160" t="s">
        <v>271</v>
      </c>
      <c r="BK151" s="169">
        <f>BK152</f>
        <v>0</v>
      </c>
    </row>
    <row r="152" spans="1:65" s="2" customFormat="1" ht="33" customHeight="1" x14ac:dyDescent="0.15">
      <c r="A152" s="35"/>
      <c r="B152" s="141"/>
      <c r="C152" s="172" t="s">
        <v>127</v>
      </c>
      <c r="D152" s="172" t="s">
        <v>274</v>
      </c>
      <c r="E152" s="173" t="s">
        <v>6114</v>
      </c>
      <c r="F152" s="174" t="s">
        <v>6115</v>
      </c>
      <c r="G152" s="175" t="s">
        <v>289</v>
      </c>
      <c r="H152" s="176">
        <v>0.96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441</v>
      </c>
    </row>
    <row r="153" spans="1:65" s="12" customFormat="1" ht="22.9" customHeight="1" x14ac:dyDescent="0.15">
      <c r="B153" s="159"/>
      <c r="D153" s="160" t="s">
        <v>74</v>
      </c>
      <c r="E153" s="170" t="s">
        <v>463</v>
      </c>
      <c r="F153" s="170" t="s">
        <v>464</v>
      </c>
      <c r="I153" s="162"/>
      <c r="J153" s="171">
        <f>BK153</f>
        <v>0</v>
      </c>
      <c r="L153" s="159"/>
      <c r="M153" s="164"/>
      <c r="N153" s="165"/>
      <c r="O153" s="165"/>
      <c r="P153" s="166">
        <f>P154</f>
        <v>0</v>
      </c>
      <c r="Q153" s="165"/>
      <c r="R153" s="166">
        <f>R154</f>
        <v>0</v>
      </c>
      <c r="S153" s="165"/>
      <c r="T153" s="167">
        <f>T154</f>
        <v>0</v>
      </c>
      <c r="AR153" s="160" t="s">
        <v>82</v>
      </c>
      <c r="AT153" s="168" t="s">
        <v>74</v>
      </c>
      <c r="AU153" s="168" t="s">
        <v>82</v>
      </c>
      <c r="AY153" s="160" t="s">
        <v>271</v>
      </c>
      <c r="BK153" s="169">
        <f>BK154</f>
        <v>0</v>
      </c>
    </row>
    <row r="154" spans="1:65" s="2" customFormat="1" ht="33" customHeight="1" x14ac:dyDescent="0.15">
      <c r="A154" s="35"/>
      <c r="B154" s="141"/>
      <c r="C154" s="172" t="s">
        <v>154</v>
      </c>
      <c r="D154" s="172" t="s">
        <v>274</v>
      </c>
      <c r="E154" s="173" t="s">
        <v>6188</v>
      </c>
      <c r="F154" s="174" t="s">
        <v>6189</v>
      </c>
      <c r="G154" s="175" t="s">
        <v>412</v>
      </c>
      <c r="H154" s="176">
        <v>0.35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465</v>
      </c>
    </row>
    <row r="155" spans="1:65" s="12" customFormat="1" ht="25.9" customHeight="1" x14ac:dyDescent="0.15">
      <c r="B155" s="159"/>
      <c r="D155" s="160" t="s">
        <v>74</v>
      </c>
      <c r="E155" s="161" t="s">
        <v>469</v>
      </c>
      <c r="F155" s="161" t="s">
        <v>470</v>
      </c>
      <c r="I155" s="162"/>
      <c r="J155" s="163">
        <f>BK155</f>
        <v>0</v>
      </c>
      <c r="L155" s="159"/>
      <c r="M155" s="164"/>
      <c r="N155" s="165"/>
      <c r="O155" s="165"/>
      <c r="P155" s="166">
        <f>P156+P177+P182+P184</f>
        <v>0</v>
      </c>
      <c r="Q155" s="165"/>
      <c r="R155" s="166">
        <f>R156+R177+R182+R184</f>
        <v>0</v>
      </c>
      <c r="S155" s="165"/>
      <c r="T155" s="167">
        <f>T156+T177+T182+T184</f>
        <v>0</v>
      </c>
      <c r="AR155" s="160" t="s">
        <v>88</v>
      </c>
      <c r="AT155" s="168" t="s">
        <v>74</v>
      </c>
      <c r="AU155" s="168" t="s">
        <v>75</v>
      </c>
      <c r="AY155" s="160" t="s">
        <v>271</v>
      </c>
      <c r="BK155" s="169">
        <f>BK156+BK177+BK182+BK184</f>
        <v>0</v>
      </c>
    </row>
    <row r="156" spans="1:65" s="12" customFormat="1" ht="22.9" customHeight="1" x14ac:dyDescent="0.15">
      <c r="B156" s="159"/>
      <c r="D156" s="160" t="s">
        <v>74</v>
      </c>
      <c r="E156" s="170" t="s">
        <v>3518</v>
      </c>
      <c r="F156" s="170" t="s">
        <v>6366</v>
      </c>
      <c r="I156" s="162"/>
      <c r="J156" s="171">
        <f>BK156</f>
        <v>0</v>
      </c>
      <c r="L156" s="159"/>
      <c r="M156" s="164"/>
      <c r="N156" s="165"/>
      <c r="O156" s="165"/>
      <c r="P156" s="166">
        <f>SUM(P157:P176)</f>
        <v>0</v>
      </c>
      <c r="Q156" s="165"/>
      <c r="R156" s="166">
        <f>SUM(R157:R176)</f>
        <v>0</v>
      </c>
      <c r="S156" s="165"/>
      <c r="T156" s="167">
        <f>SUM(T157:T176)</f>
        <v>0</v>
      </c>
      <c r="AR156" s="160" t="s">
        <v>88</v>
      </c>
      <c r="AT156" s="168" t="s">
        <v>74</v>
      </c>
      <c r="AU156" s="168" t="s">
        <v>82</v>
      </c>
      <c r="AY156" s="160" t="s">
        <v>271</v>
      </c>
      <c r="BK156" s="169">
        <f>SUM(BK157:BK176)</f>
        <v>0</v>
      </c>
    </row>
    <row r="157" spans="1:65" s="2" customFormat="1" ht="21.75" customHeight="1" x14ac:dyDescent="0.15">
      <c r="A157" s="35"/>
      <c r="B157" s="141"/>
      <c r="C157" s="172" t="s">
        <v>367</v>
      </c>
      <c r="D157" s="172" t="s">
        <v>274</v>
      </c>
      <c r="E157" s="173" t="s">
        <v>6367</v>
      </c>
      <c r="F157" s="174" t="s">
        <v>6368</v>
      </c>
      <c r="G157" s="175" t="s">
        <v>319</v>
      </c>
      <c r="H157" s="176">
        <v>1</v>
      </c>
      <c r="I157" s="177"/>
      <c r="J157" s="176">
        <f t="shared" ref="J157:J176" si="15">ROUND(I157*H157,2)</f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ref="P157:P176" si="16">O157*H157</f>
        <v>0</v>
      </c>
      <c r="Q157" s="181">
        <v>0</v>
      </c>
      <c r="R157" s="181">
        <f t="shared" ref="R157:R176" si="17">Q157*H157</f>
        <v>0</v>
      </c>
      <c r="S157" s="181">
        <v>0</v>
      </c>
      <c r="T157" s="182">
        <f t="shared" ref="T157:T176" si="1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367</v>
      </c>
      <c r="AT157" s="183" t="s">
        <v>274</v>
      </c>
      <c r="AU157" s="183" t="s">
        <v>88</v>
      </c>
      <c r="AY157" s="18" t="s">
        <v>271</v>
      </c>
      <c r="BE157" s="105">
        <f t="shared" ref="BE157:BE176" si="19">IF(N157="základná",J157,0)</f>
        <v>0</v>
      </c>
      <c r="BF157" s="105">
        <f t="shared" ref="BF157:BF176" si="20">IF(N157="znížená",J157,0)</f>
        <v>0</v>
      </c>
      <c r="BG157" s="105">
        <f t="shared" ref="BG157:BG176" si="21">IF(N157="zákl. prenesená",J157,0)</f>
        <v>0</v>
      </c>
      <c r="BH157" s="105">
        <f t="shared" ref="BH157:BH176" si="22">IF(N157="zníž. prenesená",J157,0)</f>
        <v>0</v>
      </c>
      <c r="BI157" s="105">
        <f t="shared" ref="BI157:BI176" si="23">IF(N157="nulová",J157,0)</f>
        <v>0</v>
      </c>
      <c r="BJ157" s="18" t="s">
        <v>88</v>
      </c>
      <c r="BK157" s="105">
        <f t="shared" ref="BK157:BK176" si="24">ROUND(I157*H157,2)</f>
        <v>0</v>
      </c>
      <c r="BL157" s="18" t="s">
        <v>367</v>
      </c>
      <c r="BM157" s="183" t="s">
        <v>478</v>
      </c>
    </row>
    <row r="158" spans="1:65" s="2" customFormat="1" ht="21.75" customHeight="1" x14ac:dyDescent="0.15">
      <c r="A158" s="35"/>
      <c r="B158" s="141"/>
      <c r="C158" s="172" t="s">
        <v>374</v>
      </c>
      <c r="D158" s="172" t="s">
        <v>274</v>
      </c>
      <c r="E158" s="173" t="s">
        <v>6369</v>
      </c>
      <c r="F158" s="174" t="s">
        <v>6370</v>
      </c>
      <c r="G158" s="175" t="s">
        <v>319</v>
      </c>
      <c r="H158" s="176">
        <v>1</v>
      </c>
      <c r="I158" s="177"/>
      <c r="J158" s="176">
        <f t="shared" si="1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16"/>
        <v>0</v>
      </c>
      <c r="Q158" s="181">
        <v>0</v>
      </c>
      <c r="R158" s="181">
        <f t="shared" si="17"/>
        <v>0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367</v>
      </c>
      <c r="AT158" s="183" t="s">
        <v>274</v>
      </c>
      <c r="AU158" s="183" t="s">
        <v>88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367</v>
      </c>
      <c r="BM158" s="183" t="s">
        <v>488</v>
      </c>
    </row>
    <row r="159" spans="1:65" s="2" customFormat="1" ht="21.75" customHeight="1" x14ac:dyDescent="0.15">
      <c r="A159" s="35"/>
      <c r="B159" s="141"/>
      <c r="C159" s="172" t="s">
        <v>379</v>
      </c>
      <c r="D159" s="172" t="s">
        <v>274</v>
      </c>
      <c r="E159" s="173" t="s">
        <v>6371</v>
      </c>
      <c r="F159" s="174" t="s">
        <v>6372</v>
      </c>
      <c r="G159" s="175" t="s">
        <v>319</v>
      </c>
      <c r="H159" s="176">
        <v>1</v>
      </c>
      <c r="I159" s="177"/>
      <c r="J159" s="176">
        <f t="shared" si="1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16"/>
        <v>0</v>
      </c>
      <c r="Q159" s="181">
        <v>0</v>
      </c>
      <c r="R159" s="181">
        <f t="shared" si="17"/>
        <v>0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367</v>
      </c>
      <c r="AT159" s="183" t="s">
        <v>274</v>
      </c>
      <c r="AU159" s="183" t="s">
        <v>88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367</v>
      </c>
      <c r="BM159" s="183" t="s">
        <v>500</v>
      </c>
    </row>
    <row r="160" spans="1:65" s="2" customFormat="1" ht="21.75" customHeight="1" x14ac:dyDescent="0.15">
      <c r="A160" s="35"/>
      <c r="B160" s="141"/>
      <c r="C160" s="172" t="s">
        <v>384</v>
      </c>
      <c r="D160" s="172" t="s">
        <v>274</v>
      </c>
      <c r="E160" s="173" t="s">
        <v>6373</v>
      </c>
      <c r="F160" s="174" t="s">
        <v>6374</v>
      </c>
      <c r="G160" s="175" t="s">
        <v>319</v>
      </c>
      <c r="H160" s="176">
        <v>1</v>
      </c>
      <c r="I160" s="177"/>
      <c r="J160" s="176">
        <f t="shared" si="1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16"/>
        <v>0</v>
      </c>
      <c r="Q160" s="181">
        <v>0</v>
      </c>
      <c r="R160" s="181">
        <f t="shared" si="17"/>
        <v>0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367</v>
      </c>
      <c r="AT160" s="183" t="s">
        <v>274</v>
      </c>
      <c r="AU160" s="183" t="s">
        <v>88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367</v>
      </c>
      <c r="BM160" s="183" t="s">
        <v>514</v>
      </c>
    </row>
    <row r="161" spans="1:65" s="2" customFormat="1" ht="33" customHeight="1" x14ac:dyDescent="0.15">
      <c r="A161" s="35"/>
      <c r="B161" s="141"/>
      <c r="C161" s="172" t="s">
        <v>7</v>
      </c>
      <c r="D161" s="172" t="s">
        <v>274</v>
      </c>
      <c r="E161" s="173" t="s">
        <v>6375</v>
      </c>
      <c r="F161" s="174" t="s">
        <v>6376</v>
      </c>
      <c r="G161" s="175" t="s">
        <v>302</v>
      </c>
      <c r="H161" s="176">
        <v>1</v>
      </c>
      <c r="I161" s="177"/>
      <c r="J161" s="176">
        <f t="shared" si="1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16"/>
        <v>0</v>
      </c>
      <c r="Q161" s="181">
        <v>0</v>
      </c>
      <c r="R161" s="181">
        <f t="shared" si="17"/>
        <v>0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367</v>
      </c>
      <c r="AT161" s="183" t="s">
        <v>274</v>
      </c>
      <c r="AU161" s="183" t="s">
        <v>88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367</v>
      </c>
      <c r="BM161" s="183" t="s">
        <v>528</v>
      </c>
    </row>
    <row r="162" spans="1:65" s="2" customFormat="1" ht="33" customHeight="1" x14ac:dyDescent="0.15">
      <c r="A162" s="35"/>
      <c r="B162" s="141"/>
      <c r="C162" s="172" t="s">
        <v>409</v>
      </c>
      <c r="D162" s="172" t="s">
        <v>274</v>
      </c>
      <c r="E162" s="173" t="s">
        <v>6377</v>
      </c>
      <c r="F162" s="174" t="s">
        <v>6378</v>
      </c>
      <c r="G162" s="175" t="s">
        <v>302</v>
      </c>
      <c r="H162" s="176">
        <v>1</v>
      </c>
      <c r="I162" s="177"/>
      <c r="J162" s="176">
        <f t="shared" si="1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367</v>
      </c>
      <c r="AT162" s="183" t="s">
        <v>274</v>
      </c>
      <c r="AU162" s="183" t="s">
        <v>88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367</v>
      </c>
      <c r="BM162" s="183" t="s">
        <v>542</v>
      </c>
    </row>
    <row r="163" spans="1:65" s="2" customFormat="1" ht="21.75" customHeight="1" x14ac:dyDescent="0.15">
      <c r="A163" s="35"/>
      <c r="B163" s="141"/>
      <c r="C163" s="172" t="s">
        <v>414</v>
      </c>
      <c r="D163" s="172" t="s">
        <v>274</v>
      </c>
      <c r="E163" s="173" t="s">
        <v>6379</v>
      </c>
      <c r="F163" s="174" t="s">
        <v>6380</v>
      </c>
      <c r="G163" s="175" t="s">
        <v>2820</v>
      </c>
      <c r="H163" s="176">
        <v>1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367</v>
      </c>
      <c r="AT163" s="183" t="s">
        <v>274</v>
      </c>
      <c r="AU163" s="183" t="s">
        <v>88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367</v>
      </c>
      <c r="BM163" s="183" t="s">
        <v>555</v>
      </c>
    </row>
    <row r="164" spans="1:65" s="2" customFormat="1" ht="21.75" customHeight="1" x14ac:dyDescent="0.15">
      <c r="A164" s="35"/>
      <c r="B164" s="141"/>
      <c r="C164" s="172" t="s">
        <v>419</v>
      </c>
      <c r="D164" s="172" t="s">
        <v>274</v>
      </c>
      <c r="E164" s="173" t="s">
        <v>6381</v>
      </c>
      <c r="F164" s="174" t="s">
        <v>6382</v>
      </c>
      <c r="G164" s="175" t="s">
        <v>2820</v>
      </c>
      <c r="H164" s="176">
        <v>1</v>
      </c>
      <c r="I164" s="177"/>
      <c r="J164" s="176">
        <f t="shared" si="1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367</v>
      </c>
      <c r="AT164" s="183" t="s">
        <v>274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367</v>
      </c>
      <c r="BM164" s="183" t="s">
        <v>1128</v>
      </c>
    </row>
    <row r="165" spans="1:65" s="2" customFormat="1" ht="16.5" customHeight="1" x14ac:dyDescent="0.15">
      <c r="A165" s="35"/>
      <c r="B165" s="141"/>
      <c r="C165" s="172" t="s">
        <v>424</v>
      </c>
      <c r="D165" s="172" t="s">
        <v>274</v>
      </c>
      <c r="E165" s="173" t="s">
        <v>6383</v>
      </c>
      <c r="F165" s="174" t="s">
        <v>6384</v>
      </c>
      <c r="G165" s="175" t="s">
        <v>2820</v>
      </c>
      <c r="H165" s="176">
        <v>1</v>
      </c>
      <c r="I165" s="177"/>
      <c r="J165" s="176">
        <f t="shared" si="1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367</v>
      </c>
      <c r="AT165" s="183" t="s">
        <v>274</v>
      </c>
      <c r="AU165" s="183" t="s">
        <v>88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367</v>
      </c>
      <c r="BM165" s="183" t="s">
        <v>1144</v>
      </c>
    </row>
    <row r="166" spans="1:65" s="2" customFormat="1" ht="21.75" customHeight="1" x14ac:dyDescent="0.15">
      <c r="A166" s="35"/>
      <c r="B166" s="141"/>
      <c r="C166" s="224" t="s">
        <v>428</v>
      </c>
      <c r="D166" s="224" t="s">
        <v>1138</v>
      </c>
      <c r="E166" s="226" t="s">
        <v>6385</v>
      </c>
      <c r="F166" s="227" t="s">
        <v>6386</v>
      </c>
      <c r="G166" s="228" t="s">
        <v>302</v>
      </c>
      <c r="H166" s="229">
        <v>1</v>
      </c>
      <c r="I166" s="230"/>
      <c r="J166" s="229">
        <f t="shared" si="15"/>
        <v>0</v>
      </c>
      <c r="K166" s="231"/>
      <c r="L166" s="232"/>
      <c r="M166" s="233" t="s">
        <v>1</v>
      </c>
      <c r="N166" s="234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478</v>
      </c>
      <c r="AT166" s="183" t="s">
        <v>1138</v>
      </c>
      <c r="AU166" s="183" t="s">
        <v>88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367</v>
      </c>
      <c r="BM166" s="183" t="s">
        <v>1158</v>
      </c>
    </row>
    <row r="167" spans="1:65" s="2" customFormat="1" ht="21.75" customHeight="1" x14ac:dyDescent="0.15">
      <c r="A167" s="35"/>
      <c r="B167" s="141"/>
      <c r="C167" s="172" t="s">
        <v>433</v>
      </c>
      <c r="D167" s="172" t="s">
        <v>274</v>
      </c>
      <c r="E167" s="173" t="s">
        <v>6387</v>
      </c>
      <c r="F167" s="174" t="s">
        <v>6388</v>
      </c>
      <c r="G167" s="175" t="s">
        <v>2820</v>
      </c>
      <c r="H167" s="176">
        <v>1</v>
      </c>
      <c r="I167" s="177"/>
      <c r="J167" s="176">
        <f t="shared" si="1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367</v>
      </c>
      <c r="AT167" s="183" t="s">
        <v>274</v>
      </c>
      <c r="AU167" s="183" t="s">
        <v>88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367</v>
      </c>
      <c r="BM167" s="183" t="s">
        <v>1172</v>
      </c>
    </row>
    <row r="168" spans="1:65" s="2" customFormat="1" ht="21.75" customHeight="1" x14ac:dyDescent="0.15">
      <c r="A168" s="35"/>
      <c r="B168" s="141"/>
      <c r="C168" s="172" t="s">
        <v>437</v>
      </c>
      <c r="D168" s="172" t="s">
        <v>274</v>
      </c>
      <c r="E168" s="173" t="s">
        <v>6389</v>
      </c>
      <c r="F168" s="174" t="s">
        <v>6390</v>
      </c>
      <c r="G168" s="175" t="s">
        <v>302</v>
      </c>
      <c r="H168" s="176">
        <v>1</v>
      </c>
      <c r="I168" s="177"/>
      <c r="J168" s="176">
        <f t="shared" si="15"/>
        <v>0</v>
      </c>
      <c r="K168" s="178"/>
      <c r="L168" s="36"/>
      <c r="M168" s="179" t="s">
        <v>1</v>
      </c>
      <c r="N168" s="180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367</v>
      </c>
      <c r="AT168" s="183" t="s">
        <v>274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367</v>
      </c>
      <c r="BM168" s="183" t="s">
        <v>1189</v>
      </c>
    </row>
    <row r="169" spans="1:65" s="2" customFormat="1" ht="16.5" customHeight="1" x14ac:dyDescent="0.15">
      <c r="A169" s="35"/>
      <c r="B169" s="141"/>
      <c r="C169" s="224" t="s">
        <v>441</v>
      </c>
      <c r="D169" s="224" t="s">
        <v>1138</v>
      </c>
      <c r="E169" s="226" t="s">
        <v>6391</v>
      </c>
      <c r="F169" s="227" t="s">
        <v>6392</v>
      </c>
      <c r="G169" s="228" t="s">
        <v>302</v>
      </c>
      <c r="H169" s="229">
        <v>1</v>
      </c>
      <c r="I169" s="230"/>
      <c r="J169" s="229">
        <f t="shared" si="15"/>
        <v>0</v>
      </c>
      <c r="K169" s="231"/>
      <c r="L169" s="232"/>
      <c r="M169" s="233" t="s">
        <v>1</v>
      </c>
      <c r="N169" s="234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478</v>
      </c>
      <c r="AT169" s="183" t="s">
        <v>1138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367</v>
      </c>
      <c r="BM169" s="183" t="s">
        <v>1204</v>
      </c>
    </row>
    <row r="170" spans="1:65" s="2" customFormat="1" ht="21.75" customHeight="1" x14ac:dyDescent="0.15">
      <c r="A170" s="35"/>
      <c r="B170" s="141"/>
      <c r="C170" s="172" t="s">
        <v>458</v>
      </c>
      <c r="D170" s="172" t="s">
        <v>274</v>
      </c>
      <c r="E170" s="173" t="s">
        <v>6393</v>
      </c>
      <c r="F170" s="174" t="s">
        <v>6394</v>
      </c>
      <c r="G170" s="175" t="s">
        <v>302</v>
      </c>
      <c r="H170" s="176">
        <v>2</v>
      </c>
      <c r="I170" s="177"/>
      <c r="J170" s="176">
        <f t="shared" si="1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367</v>
      </c>
      <c r="AT170" s="183" t="s">
        <v>274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367</v>
      </c>
      <c r="BM170" s="183" t="s">
        <v>1216</v>
      </c>
    </row>
    <row r="171" spans="1:65" s="2" customFormat="1" ht="16.5" customHeight="1" x14ac:dyDescent="0.15">
      <c r="A171" s="35"/>
      <c r="B171" s="141"/>
      <c r="C171" s="224" t="s">
        <v>465</v>
      </c>
      <c r="D171" s="224" t="s">
        <v>1138</v>
      </c>
      <c r="E171" s="226" t="s">
        <v>6395</v>
      </c>
      <c r="F171" s="227" t="s">
        <v>6396</v>
      </c>
      <c r="G171" s="228" t="s">
        <v>302</v>
      </c>
      <c r="H171" s="229">
        <v>1</v>
      </c>
      <c r="I171" s="230"/>
      <c r="J171" s="229">
        <f t="shared" si="15"/>
        <v>0</v>
      </c>
      <c r="K171" s="231"/>
      <c r="L171" s="232"/>
      <c r="M171" s="233" t="s">
        <v>1</v>
      </c>
      <c r="N171" s="234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478</v>
      </c>
      <c r="AT171" s="183" t="s">
        <v>1138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367</v>
      </c>
      <c r="BM171" s="183" t="s">
        <v>1228</v>
      </c>
    </row>
    <row r="172" spans="1:65" s="2" customFormat="1" ht="16.5" customHeight="1" x14ac:dyDescent="0.15">
      <c r="A172" s="35"/>
      <c r="B172" s="141"/>
      <c r="C172" s="224" t="s">
        <v>473</v>
      </c>
      <c r="D172" s="224" t="s">
        <v>1138</v>
      </c>
      <c r="E172" s="226" t="s">
        <v>6397</v>
      </c>
      <c r="F172" s="227" t="s">
        <v>6398</v>
      </c>
      <c r="G172" s="228" t="s">
        <v>302</v>
      </c>
      <c r="H172" s="229">
        <v>1</v>
      </c>
      <c r="I172" s="230"/>
      <c r="J172" s="229">
        <f t="shared" si="15"/>
        <v>0</v>
      </c>
      <c r="K172" s="231"/>
      <c r="L172" s="232"/>
      <c r="M172" s="233" t="s">
        <v>1</v>
      </c>
      <c r="N172" s="234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478</v>
      </c>
      <c r="AT172" s="183" t="s">
        <v>1138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367</v>
      </c>
      <c r="BM172" s="183" t="s">
        <v>1238</v>
      </c>
    </row>
    <row r="173" spans="1:65" s="2" customFormat="1" ht="21.75" customHeight="1" x14ac:dyDescent="0.15">
      <c r="A173" s="35"/>
      <c r="B173" s="141"/>
      <c r="C173" s="172" t="s">
        <v>478</v>
      </c>
      <c r="D173" s="172" t="s">
        <v>274</v>
      </c>
      <c r="E173" s="173" t="s">
        <v>6399</v>
      </c>
      <c r="F173" s="174" t="s">
        <v>6400</v>
      </c>
      <c r="G173" s="175" t="s">
        <v>302</v>
      </c>
      <c r="H173" s="176">
        <v>1</v>
      </c>
      <c r="I173" s="177"/>
      <c r="J173" s="176">
        <f t="shared" si="1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367</v>
      </c>
      <c r="AT173" s="183" t="s">
        <v>274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367</v>
      </c>
      <c r="BM173" s="183" t="s">
        <v>1247</v>
      </c>
    </row>
    <row r="174" spans="1:65" s="2" customFormat="1" ht="16.5" customHeight="1" x14ac:dyDescent="0.15">
      <c r="A174" s="35"/>
      <c r="B174" s="141"/>
      <c r="C174" s="224" t="s">
        <v>482</v>
      </c>
      <c r="D174" s="224" t="s">
        <v>1138</v>
      </c>
      <c r="E174" s="226" t="s">
        <v>6401</v>
      </c>
      <c r="F174" s="227" t="s">
        <v>6402</v>
      </c>
      <c r="G174" s="228" t="s">
        <v>302</v>
      </c>
      <c r="H174" s="229">
        <v>1</v>
      </c>
      <c r="I174" s="230"/>
      <c r="J174" s="229">
        <f t="shared" si="15"/>
        <v>0</v>
      </c>
      <c r="K174" s="231"/>
      <c r="L174" s="232"/>
      <c r="M174" s="233" t="s">
        <v>1</v>
      </c>
      <c r="N174" s="234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478</v>
      </c>
      <c r="AT174" s="183" t="s">
        <v>1138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367</v>
      </c>
      <c r="BM174" s="183" t="s">
        <v>1257</v>
      </c>
    </row>
    <row r="175" spans="1:65" s="2" customFormat="1" ht="21.75" customHeight="1" x14ac:dyDescent="0.15">
      <c r="A175" s="35"/>
      <c r="B175" s="141"/>
      <c r="C175" s="172" t="s">
        <v>488</v>
      </c>
      <c r="D175" s="172" t="s">
        <v>274</v>
      </c>
      <c r="E175" s="173" t="s">
        <v>6403</v>
      </c>
      <c r="F175" s="174" t="s">
        <v>6404</v>
      </c>
      <c r="G175" s="175" t="s">
        <v>302</v>
      </c>
      <c r="H175" s="176">
        <v>1</v>
      </c>
      <c r="I175" s="177"/>
      <c r="J175" s="176">
        <f t="shared" si="1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367</v>
      </c>
      <c r="AT175" s="183" t="s">
        <v>274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367</v>
      </c>
      <c r="BM175" s="183" t="s">
        <v>1276</v>
      </c>
    </row>
    <row r="176" spans="1:65" s="2" customFormat="1" ht="16.5" customHeight="1" x14ac:dyDescent="0.15">
      <c r="A176" s="35"/>
      <c r="B176" s="141"/>
      <c r="C176" s="224" t="s">
        <v>496</v>
      </c>
      <c r="D176" s="224" t="s">
        <v>1138</v>
      </c>
      <c r="E176" s="226" t="s">
        <v>6405</v>
      </c>
      <c r="F176" s="227" t="s">
        <v>6406</v>
      </c>
      <c r="G176" s="228" t="s">
        <v>302</v>
      </c>
      <c r="H176" s="229">
        <v>1</v>
      </c>
      <c r="I176" s="230"/>
      <c r="J176" s="229">
        <f t="shared" si="15"/>
        <v>0</v>
      </c>
      <c r="K176" s="231"/>
      <c r="L176" s="232"/>
      <c r="M176" s="233" t="s">
        <v>1</v>
      </c>
      <c r="N176" s="234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478</v>
      </c>
      <c r="AT176" s="183" t="s">
        <v>1138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367</v>
      </c>
      <c r="BM176" s="183" t="s">
        <v>1285</v>
      </c>
    </row>
    <row r="177" spans="1:65" s="12" customFormat="1" ht="22.9" customHeight="1" x14ac:dyDescent="0.15">
      <c r="B177" s="159"/>
      <c r="D177" s="160" t="s">
        <v>74</v>
      </c>
      <c r="E177" s="170" t="s">
        <v>2693</v>
      </c>
      <c r="F177" s="170" t="s">
        <v>2694</v>
      </c>
      <c r="I177" s="162"/>
      <c r="J177" s="171">
        <f>BK177</f>
        <v>0</v>
      </c>
      <c r="L177" s="159"/>
      <c r="M177" s="164"/>
      <c r="N177" s="165"/>
      <c r="O177" s="165"/>
      <c r="P177" s="166">
        <f>SUM(P178:P181)</f>
        <v>0</v>
      </c>
      <c r="Q177" s="165"/>
      <c r="R177" s="166">
        <f>SUM(R178:R181)</f>
        <v>0</v>
      </c>
      <c r="S177" s="165"/>
      <c r="T177" s="167">
        <f>SUM(T178:T181)</f>
        <v>0</v>
      </c>
      <c r="AR177" s="160" t="s">
        <v>88</v>
      </c>
      <c r="AT177" s="168" t="s">
        <v>74</v>
      </c>
      <c r="AU177" s="168" t="s">
        <v>82</v>
      </c>
      <c r="AY177" s="160" t="s">
        <v>271</v>
      </c>
      <c r="BK177" s="169">
        <f>SUM(BK178:BK181)</f>
        <v>0</v>
      </c>
    </row>
    <row r="178" spans="1:65" s="2" customFormat="1" ht="21.75" customHeight="1" x14ac:dyDescent="0.15">
      <c r="A178" s="35"/>
      <c r="B178" s="141"/>
      <c r="C178" s="172" t="s">
        <v>500</v>
      </c>
      <c r="D178" s="172" t="s">
        <v>274</v>
      </c>
      <c r="E178" s="173" t="s">
        <v>6407</v>
      </c>
      <c r="F178" s="174" t="s">
        <v>6408</v>
      </c>
      <c r="G178" s="175" t="s">
        <v>302</v>
      </c>
      <c r="H178" s="176">
        <v>2</v>
      </c>
      <c r="I178" s="177"/>
      <c r="J178" s="176">
        <f>ROUND(I178*H178,2)</f>
        <v>0</v>
      </c>
      <c r="K178" s="178"/>
      <c r="L178" s="36"/>
      <c r="M178" s="179" t="s">
        <v>1</v>
      </c>
      <c r="N178" s="180" t="s">
        <v>41</v>
      </c>
      <c r="O178" s="61"/>
      <c r="P178" s="181">
        <f>O178*H178</f>
        <v>0</v>
      </c>
      <c r="Q178" s="181">
        <v>0</v>
      </c>
      <c r="R178" s="181">
        <f>Q178*H178</f>
        <v>0</v>
      </c>
      <c r="S178" s="181">
        <v>0</v>
      </c>
      <c r="T178" s="18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367</v>
      </c>
      <c r="AT178" s="183" t="s">
        <v>274</v>
      </c>
      <c r="AU178" s="183" t="s">
        <v>88</v>
      </c>
      <c r="AY178" s="18" t="s">
        <v>271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88</v>
      </c>
      <c r="BK178" s="105">
        <f>ROUND(I178*H178,2)</f>
        <v>0</v>
      </c>
      <c r="BL178" s="18" t="s">
        <v>367</v>
      </c>
      <c r="BM178" s="183" t="s">
        <v>1296</v>
      </c>
    </row>
    <row r="179" spans="1:65" s="2" customFormat="1" ht="21.75" customHeight="1" x14ac:dyDescent="0.15">
      <c r="A179" s="35"/>
      <c r="B179" s="141"/>
      <c r="C179" s="172" t="s">
        <v>507</v>
      </c>
      <c r="D179" s="172" t="s">
        <v>274</v>
      </c>
      <c r="E179" s="173" t="s">
        <v>6409</v>
      </c>
      <c r="F179" s="174" t="s">
        <v>6410</v>
      </c>
      <c r="G179" s="175" t="s">
        <v>302</v>
      </c>
      <c r="H179" s="176">
        <v>1</v>
      </c>
      <c r="I179" s="177"/>
      <c r="J179" s="176">
        <f>ROUND(I179*H179,2)</f>
        <v>0</v>
      </c>
      <c r="K179" s="178"/>
      <c r="L179" s="36"/>
      <c r="M179" s="179" t="s">
        <v>1</v>
      </c>
      <c r="N179" s="180" t="s">
        <v>41</v>
      </c>
      <c r="O179" s="61"/>
      <c r="P179" s="181">
        <f>O179*H179</f>
        <v>0</v>
      </c>
      <c r="Q179" s="181">
        <v>0</v>
      </c>
      <c r="R179" s="181">
        <f>Q179*H179</f>
        <v>0</v>
      </c>
      <c r="S179" s="181">
        <v>0</v>
      </c>
      <c r="T179" s="18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367</v>
      </c>
      <c r="AT179" s="183" t="s">
        <v>274</v>
      </c>
      <c r="AU179" s="183" t="s">
        <v>88</v>
      </c>
      <c r="AY179" s="18" t="s">
        <v>271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88</v>
      </c>
      <c r="BK179" s="105">
        <f>ROUND(I179*H179,2)</f>
        <v>0</v>
      </c>
      <c r="BL179" s="18" t="s">
        <v>367</v>
      </c>
      <c r="BM179" s="183" t="s">
        <v>1302</v>
      </c>
    </row>
    <row r="180" spans="1:65" s="2" customFormat="1" ht="16.5" customHeight="1" x14ac:dyDescent="0.15">
      <c r="A180" s="35"/>
      <c r="B180" s="141"/>
      <c r="C180" s="172" t="s">
        <v>514</v>
      </c>
      <c r="D180" s="172" t="s">
        <v>274</v>
      </c>
      <c r="E180" s="173" t="s">
        <v>6411</v>
      </c>
      <c r="F180" s="174" t="s">
        <v>6412</v>
      </c>
      <c r="G180" s="175" t="s">
        <v>302</v>
      </c>
      <c r="H180" s="176">
        <v>3</v>
      </c>
      <c r="I180" s="177"/>
      <c r="J180" s="176">
        <f>ROUND(I180*H180,2)</f>
        <v>0</v>
      </c>
      <c r="K180" s="178"/>
      <c r="L180" s="36"/>
      <c r="M180" s="179" t="s">
        <v>1</v>
      </c>
      <c r="N180" s="180" t="s">
        <v>41</v>
      </c>
      <c r="O180" s="61"/>
      <c r="P180" s="181">
        <f>O180*H180</f>
        <v>0</v>
      </c>
      <c r="Q180" s="181">
        <v>0</v>
      </c>
      <c r="R180" s="181">
        <f>Q180*H180</f>
        <v>0</v>
      </c>
      <c r="S180" s="181">
        <v>0</v>
      </c>
      <c r="T180" s="18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367</v>
      </c>
      <c r="AT180" s="183" t="s">
        <v>274</v>
      </c>
      <c r="AU180" s="183" t="s">
        <v>88</v>
      </c>
      <c r="AY180" s="18" t="s">
        <v>271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88</v>
      </c>
      <c r="BK180" s="105">
        <f>ROUND(I180*H180,2)</f>
        <v>0</v>
      </c>
      <c r="BL180" s="18" t="s">
        <v>367</v>
      </c>
      <c r="BM180" s="183" t="s">
        <v>1312</v>
      </c>
    </row>
    <row r="181" spans="1:65" s="2" customFormat="1" ht="16.5" customHeight="1" x14ac:dyDescent="0.15">
      <c r="A181" s="35"/>
      <c r="B181" s="141"/>
      <c r="C181" s="172" t="s">
        <v>519</v>
      </c>
      <c r="D181" s="172" t="s">
        <v>274</v>
      </c>
      <c r="E181" s="173" t="s">
        <v>6413</v>
      </c>
      <c r="F181" s="174" t="s">
        <v>6414</v>
      </c>
      <c r="G181" s="175" t="s">
        <v>302</v>
      </c>
      <c r="H181" s="176">
        <v>3</v>
      </c>
      <c r="I181" s="177"/>
      <c r="J181" s="176">
        <f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>O181*H181</f>
        <v>0</v>
      </c>
      <c r="Q181" s="181">
        <v>0</v>
      </c>
      <c r="R181" s="181">
        <f>Q181*H181</f>
        <v>0</v>
      </c>
      <c r="S181" s="181">
        <v>0</v>
      </c>
      <c r="T181" s="18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367</v>
      </c>
      <c r="AT181" s="183" t="s">
        <v>274</v>
      </c>
      <c r="AU181" s="183" t="s">
        <v>88</v>
      </c>
      <c r="AY181" s="18" t="s">
        <v>271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367</v>
      </c>
      <c r="BM181" s="183" t="s">
        <v>1321</v>
      </c>
    </row>
    <row r="182" spans="1:65" s="12" customFormat="1" ht="22.9" customHeight="1" x14ac:dyDescent="0.15">
      <c r="B182" s="159"/>
      <c r="D182" s="160" t="s">
        <v>74</v>
      </c>
      <c r="E182" s="170" t="s">
        <v>548</v>
      </c>
      <c r="F182" s="170" t="s">
        <v>549</v>
      </c>
      <c r="I182" s="162"/>
      <c r="J182" s="171">
        <f>BK182</f>
        <v>0</v>
      </c>
      <c r="L182" s="159"/>
      <c r="M182" s="164"/>
      <c r="N182" s="165"/>
      <c r="O182" s="165"/>
      <c r="P182" s="166">
        <f>P183</f>
        <v>0</v>
      </c>
      <c r="Q182" s="165"/>
      <c r="R182" s="166">
        <f>R183</f>
        <v>0</v>
      </c>
      <c r="S182" s="165"/>
      <c r="T182" s="167">
        <f>T183</f>
        <v>0</v>
      </c>
      <c r="AR182" s="160" t="s">
        <v>88</v>
      </c>
      <c r="AT182" s="168" t="s">
        <v>74</v>
      </c>
      <c r="AU182" s="168" t="s">
        <v>82</v>
      </c>
      <c r="AY182" s="160" t="s">
        <v>271</v>
      </c>
      <c r="BK182" s="169">
        <f>BK183</f>
        <v>0</v>
      </c>
    </row>
    <row r="183" spans="1:65" s="2" customFormat="1" ht="21.75" customHeight="1" x14ac:dyDescent="0.15">
      <c r="A183" s="35"/>
      <c r="B183" s="141"/>
      <c r="C183" s="172" t="s">
        <v>528</v>
      </c>
      <c r="D183" s="172" t="s">
        <v>274</v>
      </c>
      <c r="E183" s="173" t="s">
        <v>6415</v>
      </c>
      <c r="F183" s="174" t="s">
        <v>6416</v>
      </c>
      <c r="G183" s="175" t="s">
        <v>2137</v>
      </c>
      <c r="H183" s="176">
        <v>1</v>
      </c>
      <c r="I183" s="177"/>
      <c r="J183" s="176">
        <f>ROUND(I183*H183,2)</f>
        <v>0</v>
      </c>
      <c r="K183" s="178"/>
      <c r="L183" s="36"/>
      <c r="M183" s="179" t="s">
        <v>1</v>
      </c>
      <c r="N183" s="180" t="s">
        <v>41</v>
      </c>
      <c r="O183" s="6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367</v>
      </c>
      <c r="AT183" s="183" t="s">
        <v>274</v>
      </c>
      <c r="AU183" s="183" t="s">
        <v>88</v>
      </c>
      <c r="AY183" s="18" t="s">
        <v>271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367</v>
      </c>
      <c r="BM183" s="183" t="s">
        <v>1338</v>
      </c>
    </row>
    <row r="184" spans="1:65" s="12" customFormat="1" ht="22.9" customHeight="1" x14ac:dyDescent="0.15">
      <c r="B184" s="159"/>
      <c r="D184" s="160" t="s">
        <v>74</v>
      </c>
      <c r="E184" s="170" t="s">
        <v>2429</v>
      </c>
      <c r="F184" s="170" t="s">
        <v>6417</v>
      </c>
      <c r="I184" s="162"/>
      <c r="J184" s="171">
        <f>BK184</f>
        <v>0</v>
      </c>
      <c r="L184" s="159"/>
      <c r="M184" s="164"/>
      <c r="N184" s="165"/>
      <c r="O184" s="165"/>
      <c r="P184" s="166">
        <f>SUM(P185:P187)</f>
        <v>0</v>
      </c>
      <c r="Q184" s="165"/>
      <c r="R184" s="166">
        <f>SUM(R185:R187)</f>
        <v>0</v>
      </c>
      <c r="S184" s="165"/>
      <c r="T184" s="167">
        <f>SUM(T185:T187)</f>
        <v>0</v>
      </c>
      <c r="AR184" s="160" t="s">
        <v>88</v>
      </c>
      <c r="AT184" s="168" t="s">
        <v>74</v>
      </c>
      <c r="AU184" s="168" t="s">
        <v>82</v>
      </c>
      <c r="AY184" s="160" t="s">
        <v>271</v>
      </c>
      <c r="BK184" s="169">
        <f>SUM(BK185:BK187)</f>
        <v>0</v>
      </c>
    </row>
    <row r="185" spans="1:65" s="2" customFormat="1" ht="21.75" customHeight="1" x14ac:dyDescent="0.15">
      <c r="A185" s="35"/>
      <c r="B185" s="141"/>
      <c r="C185" s="172" t="s">
        <v>535</v>
      </c>
      <c r="D185" s="172" t="s">
        <v>274</v>
      </c>
      <c r="E185" s="173" t="s">
        <v>6418</v>
      </c>
      <c r="F185" s="174" t="s">
        <v>6419</v>
      </c>
      <c r="G185" s="175" t="s">
        <v>277</v>
      </c>
      <c r="H185" s="176">
        <v>0.25</v>
      </c>
      <c r="I185" s="177"/>
      <c r="J185" s="176">
        <f>ROUND(I185*H185,2)</f>
        <v>0</v>
      </c>
      <c r="K185" s="178"/>
      <c r="L185" s="36"/>
      <c r="M185" s="179" t="s">
        <v>1</v>
      </c>
      <c r="N185" s="180" t="s">
        <v>41</v>
      </c>
      <c r="O185" s="6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367</v>
      </c>
      <c r="AT185" s="183" t="s">
        <v>274</v>
      </c>
      <c r="AU185" s="183" t="s">
        <v>88</v>
      </c>
      <c r="AY185" s="18" t="s">
        <v>271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367</v>
      </c>
      <c r="BM185" s="183" t="s">
        <v>1362</v>
      </c>
    </row>
    <row r="186" spans="1:65" s="2" customFormat="1" ht="21.75" customHeight="1" x14ac:dyDescent="0.15">
      <c r="A186" s="35"/>
      <c r="B186" s="141"/>
      <c r="C186" s="172" t="s">
        <v>542</v>
      </c>
      <c r="D186" s="172" t="s">
        <v>274</v>
      </c>
      <c r="E186" s="173" t="s">
        <v>5978</v>
      </c>
      <c r="F186" s="174" t="s">
        <v>6420</v>
      </c>
      <c r="G186" s="175" t="s">
        <v>277</v>
      </c>
      <c r="H186" s="176">
        <v>0.25</v>
      </c>
      <c r="I186" s="177"/>
      <c r="J186" s="176">
        <f>ROUND(I186*H186,2)</f>
        <v>0</v>
      </c>
      <c r="K186" s="178"/>
      <c r="L186" s="36"/>
      <c r="M186" s="179" t="s">
        <v>1</v>
      </c>
      <c r="N186" s="180" t="s">
        <v>41</v>
      </c>
      <c r="O186" s="61"/>
      <c r="P186" s="181">
        <f>O186*H186</f>
        <v>0</v>
      </c>
      <c r="Q186" s="181">
        <v>0</v>
      </c>
      <c r="R186" s="181">
        <f>Q186*H186</f>
        <v>0</v>
      </c>
      <c r="S186" s="181">
        <v>0</v>
      </c>
      <c r="T186" s="18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367</v>
      </c>
      <c r="AT186" s="183" t="s">
        <v>274</v>
      </c>
      <c r="AU186" s="183" t="s">
        <v>88</v>
      </c>
      <c r="AY186" s="18" t="s">
        <v>271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367</v>
      </c>
      <c r="BM186" s="183" t="s">
        <v>1372</v>
      </c>
    </row>
    <row r="187" spans="1:65" s="2" customFormat="1" ht="16.5" customHeight="1" x14ac:dyDescent="0.15">
      <c r="A187" s="35"/>
      <c r="B187" s="141"/>
      <c r="C187" s="172" t="s">
        <v>550</v>
      </c>
      <c r="D187" s="172" t="s">
        <v>274</v>
      </c>
      <c r="E187" s="173" t="s">
        <v>6421</v>
      </c>
      <c r="F187" s="174" t="s">
        <v>6422</v>
      </c>
      <c r="G187" s="175" t="s">
        <v>319</v>
      </c>
      <c r="H187" s="176">
        <v>2</v>
      </c>
      <c r="I187" s="177"/>
      <c r="J187" s="176">
        <f>ROUND(I187*H187,2)</f>
        <v>0</v>
      </c>
      <c r="K187" s="178"/>
      <c r="L187" s="36"/>
      <c r="M187" s="179" t="s">
        <v>1</v>
      </c>
      <c r="N187" s="180" t="s">
        <v>41</v>
      </c>
      <c r="O187" s="61"/>
      <c r="P187" s="181">
        <f>O187*H187</f>
        <v>0</v>
      </c>
      <c r="Q187" s="181">
        <v>0</v>
      </c>
      <c r="R187" s="181">
        <f>Q187*H187</f>
        <v>0</v>
      </c>
      <c r="S187" s="181">
        <v>0</v>
      </c>
      <c r="T187" s="18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367</v>
      </c>
      <c r="AT187" s="183" t="s">
        <v>274</v>
      </c>
      <c r="AU187" s="183" t="s">
        <v>88</v>
      </c>
      <c r="AY187" s="18" t="s">
        <v>271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367</v>
      </c>
      <c r="BM187" s="183" t="s">
        <v>1381</v>
      </c>
    </row>
    <row r="188" spans="1:65" s="12" customFormat="1" ht="25.9" customHeight="1" x14ac:dyDescent="0.15">
      <c r="B188" s="159"/>
      <c r="D188" s="160" t="s">
        <v>74</v>
      </c>
      <c r="E188" s="161" t="s">
        <v>1138</v>
      </c>
      <c r="F188" s="161" t="s">
        <v>2555</v>
      </c>
      <c r="I188" s="162"/>
      <c r="J188" s="163">
        <f>BK188</f>
        <v>0</v>
      </c>
      <c r="L188" s="159"/>
      <c r="M188" s="164"/>
      <c r="N188" s="165"/>
      <c r="O188" s="165"/>
      <c r="P188" s="166">
        <f>P189+P195+P214+P219</f>
        <v>0</v>
      </c>
      <c r="Q188" s="165"/>
      <c r="R188" s="166">
        <f>R189+R195+R214+R219</f>
        <v>0</v>
      </c>
      <c r="S188" s="165"/>
      <c r="T188" s="167">
        <f>T189+T195+T214+T219</f>
        <v>0</v>
      </c>
      <c r="AR188" s="160" t="s">
        <v>286</v>
      </c>
      <c r="AT188" s="168" t="s">
        <v>74</v>
      </c>
      <c r="AU188" s="168" t="s">
        <v>75</v>
      </c>
      <c r="AY188" s="160" t="s">
        <v>271</v>
      </c>
      <c r="BK188" s="169">
        <f>BK189+BK195+BK214+BK219</f>
        <v>0</v>
      </c>
    </row>
    <row r="189" spans="1:65" s="12" customFormat="1" ht="22.9" customHeight="1" x14ac:dyDescent="0.15">
      <c r="B189" s="159"/>
      <c r="D189" s="160" t="s">
        <v>74</v>
      </c>
      <c r="E189" s="170" t="s">
        <v>2556</v>
      </c>
      <c r="F189" s="170" t="s">
        <v>2557</v>
      </c>
      <c r="I189" s="162"/>
      <c r="J189" s="171">
        <f>BK189</f>
        <v>0</v>
      </c>
      <c r="L189" s="159"/>
      <c r="M189" s="164"/>
      <c r="N189" s="165"/>
      <c r="O189" s="165"/>
      <c r="P189" s="166">
        <f>SUM(P190:P194)</f>
        <v>0</v>
      </c>
      <c r="Q189" s="165"/>
      <c r="R189" s="166">
        <f>SUM(R190:R194)</f>
        <v>0</v>
      </c>
      <c r="S189" s="165"/>
      <c r="T189" s="167">
        <f>SUM(T190:T194)</f>
        <v>0</v>
      </c>
      <c r="AR189" s="160" t="s">
        <v>286</v>
      </c>
      <c r="AT189" s="168" t="s">
        <v>74</v>
      </c>
      <c r="AU189" s="168" t="s">
        <v>82</v>
      </c>
      <c r="AY189" s="160" t="s">
        <v>271</v>
      </c>
      <c r="BK189" s="169">
        <f>SUM(BK190:BK194)</f>
        <v>0</v>
      </c>
    </row>
    <row r="190" spans="1:65" s="2" customFormat="1" ht="21.75" customHeight="1" x14ac:dyDescent="0.15">
      <c r="A190" s="35"/>
      <c r="B190" s="141"/>
      <c r="C190" s="172" t="s">
        <v>555</v>
      </c>
      <c r="D190" s="172" t="s">
        <v>274</v>
      </c>
      <c r="E190" s="173" t="s">
        <v>6423</v>
      </c>
      <c r="F190" s="174" t="s">
        <v>6424</v>
      </c>
      <c r="G190" s="175" t="s">
        <v>302</v>
      </c>
      <c r="H190" s="176">
        <v>2</v>
      </c>
      <c r="I190" s="177"/>
      <c r="J190" s="176">
        <f>ROUND(I190*H190,2)</f>
        <v>0</v>
      </c>
      <c r="K190" s="178"/>
      <c r="L190" s="36"/>
      <c r="M190" s="179" t="s">
        <v>1</v>
      </c>
      <c r="N190" s="180" t="s">
        <v>41</v>
      </c>
      <c r="O190" s="61"/>
      <c r="P190" s="181">
        <f>O190*H190</f>
        <v>0</v>
      </c>
      <c r="Q190" s="181">
        <v>0</v>
      </c>
      <c r="R190" s="181">
        <f>Q190*H190</f>
        <v>0</v>
      </c>
      <c r="S190" s="181">
        <v>0</v>
      </c>
      <c r="T190" s="18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1247</v>
      </c>
      <c r="AT190" s="183" t="s">
        <v>274</v>
      </c>
      <c r="AU190" s="183" t="s">
        <v>88</v>
      </c>
      <c r="AY190" s="18" t="s">
        <v>271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1247</v>
      </c>
      <c r="BM190" s="183" t="s">
        <v>1392</v>
      </c>
    </row>
    <row r="191" spans="1:65" s="2" customFormat="1" ht="21.75" customHeight="1" x14ac:dyDescent="0.15">
      <c r="A191" s="35"/>
      <c r="B191" s="141"/>
      <c r="C191" s="172" t="s">
        <v>684</v>
      </c>
      <c r="D191" s="172" t="s">
        <v>274</v>
      </c>
      <c r="E191" s="173" t="s">
        <v>6425</v>
      </c>
      <c r="F191" s="174" t="s">
        <v>6426</v>
      </c>
      <c r="G191" s="175" t="s">
        <v>302</v>
      </c>
      <c r="H191" s="176">
        <v>2</v>
      </c>
      <c r="I191" s="177"/>
      <c r="J191" s="176">
        <f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>O191*H191</f>
        <v>0</v>
      </c>
      <c r="Q191" s="181">
        <v>0</v>
      </c>
      <c r="R191" s="181">
        <f>Q191*H191</f>
        <v>0</v>
      </c>
      <c r="S191" s="181">
        <v>0</v>
      </c>
      <c r="T191" s="18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1247</v>
      </c>
      <c r="AT191" s="183" t="s">
        <v>274</v>
      </c>
      <c r="AU191" s="183" t="s">
        <v>88</v>
      </c>
      <c r="AY191" s="18" t="s">
        <v>271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1247</v>
      </c>
      <c r="BM191" s="183" t="s">
        <v>1401</v>
      </c>
    </row>
    <row r="192" spans="1:65" s="2" customFormat="1" ht="16.5" customHeight="1" x14ac:dyDescent="0.15">
      <c r="A192" s="35"/>
      <c r="B192" s="141"/>
      <c r="C192" s="224" t="s">
        <v>1128</v>
      </c>
      <c r="D192" s="224" t="s">
        <v>1138</v>
      </c>
      <c r="E192" s="226" t="s">
        <v>6427</v>
      </c>
      <c r="F192" s="227" t="s">
        <v>6428</v>
      </c>
      <c r="G192" s="228" t="s">
        <v>302</v>
      </c>
      <c r="H192" s="229">
        <v>2</v>
      </c>
      <c r="I192" s="230"/>
      <c r="J192" s="229">
        <f>ROUND(I192*H192,2)</f>
        <v>0</v>
      </c>
      <c r="K192" s="231"/>
      <c r="L192" s="232"/>
      <c r="M192" s="233" t="s">
        <v>1</v>
      </c>
      <c r="N192" s="234" t="s">
        <v>41</v>
      </c>
      <c r="O192" s="61"/>
      <c r="P192" s="181">
        <f>O192*H192</f>
        <v>0</v>
      </c>
      <c r="Q192" s="181">
        <v>0</v>
      </c>
      <c r="R192" s="181">
        <f>Q192*H192</f>
        <v>0</v>
      </c>
      <c r="S192" s="181">
        <v>0</v>
      </c>
      <c r="T192" s="18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2345</v>
      </c>
      <c r="AT192" s="183" t="s">
        <v>1138</v>
      </c>
      <c r="AU192" s="183" t="s">
        <v>88</v>
      </c>
      <c r="AY192" s="18" t="s">
        <v>271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88</v>
      </c>
      <c r="BK192" s="105">
        <f>ROUND(I192*H192,2)</f>
        <v>0</v>
      </c>
      <c r="BL192" s="18" t="s">
        <v>1247</v>
      </c>
      <c r="BM192" s="183" t="s">
        <v>1411</v>
      </c>
    </row>
    <row r="193" spans="1:65" s="2" customFormat="1" ht="16.5" customHeight="1" x14ac:dyDescent="0.15">
      <c r="A193" s="35"/>
      <c r="B193" s="141"/>
      <c r="C193" s="224" t="s">
        <v>1137</v>
      </c>
      <c r="D193" s="224" t="s">
        <v>1138</v>
      </c>
      <c r="E193" s="226" t="s">
        <v>6429</v>
      </c>
      <c r="F193" s="227" t="s">
        <v>6430</v>
      </c>
      <c r="G193" s="228" t="s">
        <v>302</v>
      </c>
      <c r="H193" s="229">
        <v>2</v>
      </c>
      <c r="I193" s="230"/>
      <c r="J193" s="229">
        <f>ROUND(I193*H193,2)</f>
        <v>0</v>
      </c>
      <c r="K193" s="231"/>
      <c r="L193" s="232"/>
      <c r="M193" s="233" t="s">
        <v>1</v>
      </c>
      <c r="N193" s="234" t="s">
        <v>41</v>
      </c>
      <c r="O193" s="61"/>
      <c r="P193" s="181">
        <f>O193*H193</f>
        <v>0</v>
      </c>
      <c r="Q193" s="181">
        <v>0</v>
      </c>
      <c r="R193" s="181">
        <f>Q193*H193</f>
        <v>0</v>
      </c>
      <c r="S193" s="181">
        <v>0</v>
      </c>
      <c r="T193" s="18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2345</v>
      </c>
      <c r="AT193" s="183" t="s">
        <v>1138</v>
      </c>
      <c r="AU193" s="183" t="s">
        <v>88</v>
      </c>
      <c r="AY193" s="18" t="s">
        <v>271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88</v>
      </c>
      <c r="BK193" s="105">
        <f>ROUND(I193*H193,2)</f>
        <v>0</v>
      </c>
      <c r="BL193" s="18" t="s">
        <v>1247</v>
      </c>
      <c r="BM193" s="183" t="s">
        <v>1417</v>
      </c>
    </row>
    <row r="194" spans="1:65" s="2" customFormat="1" ht="16.5" customHeight="1" x14ac:dyDescent="0.15">
      <c r="A194" s="35"/>
      <c r="B194" s="141"/>
      <c r="C194" s="172" t="s">
        <v>1144</v>
      </c>
      <c r="D194" s="172" t="s">
        <v>274</v>
      </c>
      <c r="E194" s="173" t="s">
        <v>6431</v>
      </c>
      <c r="F194" s="174" t="s">
        <v>6432</v>
      </c>
      <c r="G194" s="175" t="s">
        <v>2137</v>
      </c>
      <c r="H194" s="176">
        <v>1</v>
      </c>
      <c r="I194" s="177"/>
      <c r="J194" s="176">
        <f>ROUND(I194*H194,2)</f>
        <v>0</v>
      </c>
      <c r="K194" s="178"/>
      <c r="L194" s="36"/>
      <c r="M194" s="179" t="s">
        <v>1</v>
      </c>
      <c r="N194" s="180" t="s">
        <v>41</v>
      </c>
      <c r="O194" s="61"/>
      <c r="P194" s="181">
        <f>O194*H194</f>
        <v>0</v>
      </c>
      <c r="Q194" s="181">
        <v>0</v>
      </c>
      <c r="R194" s="181">
        <f>Q194*H194</f>
        <v>0</v>
      </c>
      <c r="S194" s="181">
        <v>0</v>
      </c>
      <c r="T194" s="18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1247</v>
      </c>
      <c r="AT194" s="183" t="s">
        <v>274</v>
      </c>
      <c r="AU194" s="183" t="s">
        <v>88</v>
      </c>
      <c r="AY194" s="18" t="s">
        <v>271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88</v>
      </c>
      <c r="BK194" s="105">
        <f>ROUND(I194*H194,2)</f>
        <v>0</v>
      </c>
      <c r="BL194" s="18" t="s">
        <v>1247</v>
      </c>
      <c r="BM194" s="183" t="s">
        <v>1433</v>
      </c>
    </row>
    <row r="195" spans="1:65" s="12" customFormat="1" ht="22.9" customHeight="1" x14ac:dyDescent="0.15">
      <c r="B195" s="159"/>
      <c r="D195" s="160" t="s">
        <v>74</v>
      </c>
      <c r="E195" s="170" t="s">
        <v>6219</v>
      </c>
      <c r="F195" s="170" t="s">
        <v>6433</v>
      </c>
      <c r="I195" s="162"/>
      <c r="J195" s="171">
        <f>BK195</f>
        <v>0</v>
      </c>
      <c r="L195" s="159"/>
      <c r="M195" s="164"/>
      <c r="N195" s="165"/>
      <c r="O195" s="165"/>
      <c r="P195" s="166">
        <f>SUM(P196:P213)</f>
        <v>0</v>
      </c>
      <c r="Q195" s="165"/>
      <c r="R195" s="166">
        <f>SUM(R196:R213)</f>
        <v>0</v>
      </c>
      <c r="S195" s="165"/>
      <c r="T195" s="167">
        <f>SUM(T196:T213)</f>
        <v>0</v>
      </c>
      <c r="AR195" s="160" t="s">
        <v>286</v>
      </c>
      <c r="AT195" s="168" t="s">
        <v>74</v>
      </c>
      <c r="AU195" s="168" t="s">
        <v>82</v>
      </c>
      <c r="AY195" s="160" t="s">
        <v>271</v>
      </c>
      <c r="BK195" s="169">
        <f>SUM(BK196:BK213)</f>
        <v>0</v>
      </c>
    </row>
    <row r="196" spans="1:65" s="2" customFormat="1" ht="16.5" customHeight="1" x14ac:dyDescent="0.15">
      <c r="A196" s="35"/>
      <c r="B196" s="141"/>
      <c r="C196" s="172" t="s">
        <v>1154</v>
      </c>
      <c r="D196" s="172" t="s">
        <v>274</v>
      </c>
      <c r="E196" s="173" t="s">
        <v>6434</v>
      </c>
      <c r="F196" s="174" t="s">
        <v>6435</v>
      </c>
      <c r="G196" s="175" t="s">
        <v>319</v>
      </c>
      <c r="H196" s="176">
        <v>8.1999999999999993</v>
      </c>
      <c r="I196" s="177"/>
      <c r="J196" s="176">
        <f t="shared" ref="J196:J213" si="25">ROUND(I196*H196,2)</f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ref="P196:P213" si="26">O196*H196</f>
        <v>0</v>
      </c>
      <c r="Q196" s="181">
        <v>0</v>
      </c>
      <c r="R196" s="181">
        <f t="shared" ref="R196:R213" si="27">Q196*H196</f>
        <v>0</v>
      </c>
      <c r="S196" s="181">
        <v>0</v>
      </c>
      <c r="T196" s="182">
        <f t="shared" ref="T196:T213" si="28"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1247</v>
      </c>
      <c r="AT196" s="183" t="s">
        <v>274</v>
      </c>
      <c r="AU196" s="183" t="s">
        <v>88</v>
      </c>
      <c r="AY196" s="18" t="s">
        <v>271</v>
      </c>
      <c r="BE196" s="105">
        <f t="shared" ref="BE196:BE213" si="29">IF(N196="základná",J196,0)</f>
        <v>0</v>
      </c>
      <c r="BF196" s="105">
        <f t="shared" ref="BF196:BF213" si="30">IF(N196="znížená",J196,0)</f>
        <v>0</v>
      </c>
      <c r="BG196" s="105">
        <f t="shared" ref="BG196:BG213" si="31">IF(N196="zákl. prenesená",J196,0)</f>
        <v>0</v>
      </c>
      <c r="BH196" s="105">
        <f t="shared" ref="BH196:BH213" si="32">IF(N196="zníž. prenesená",J196,0)</f>
        <v>0</v>
      </c>
      <c r="BI196" s="105">
        <f t="shared" ref="BI196:BI213" si="33">IF(N196="nulová",J196,0)</f>
        <v>0</v>
      </c>
      <c r="BJ196" s="18" t="s">
        <v>88</v>
      </c>
      <c r="BK196" s="105">
        <f t="shared" ref="BK196:BK213" si="34">ROUND(I196*H196,2)</f>
        <v>0</v>
      </c>
      <c r="BL196" s="18" t="s">
        <v>1247</v>
      </c>
      <c r="BM196" s="183" t="s">
        <v>1442</v>
      </c>
    </row>
    <row r="197" spans="1:65" s="2" customFormat="1" ht="21.75" customHeight="1" x14ac:dyDescent="0.15">
      <c r="A197" s="35"/>
      <c r="B197" s="141"/>
      <c r="C197" s="224" t="s">
        <v>1158</v>
      </c>
      <c r="D197" s="224" t="s">
        <v>1138</v>
      </c>
      <c r="E197" s="226" t="s">
        <v>6436</v>
      </c>
      <c r="F197" s="227" t="s">
        <v>6437</v>
      </c>
      <c r="G197" s="228" t="s">
        <v>319</v>
      </c>
      <c r="H197" s="229">
        <v>8.1999999999999993</v>
      </c>
      <c r="I197" s="230"/>
      <c r="J197" s="229">
        <f t="shared" si="25"/>
        <v>0</v>
      </c>
      <c r="K197" s="231"/>
      <c r="L197" s="232"/>
      <c r="M197" s="233" t="s">
        <v>1</v>
      </c>
      <c r="N197" s="234" t="s">
        <v>41</v>
      </c>
      <c r="O197" s="61"/>
      <c r="P197" s="181">
        <f t="shared" si="26"/>
        <v>0</v>
      </c>
      <c r="Q197" s="181">
        <v>0</v>
      </c>
      <c r="R197" s="181">
        <f t="shared" si="27"/>
        <v>0</v>
      </c>
      <c r="S197" s="181">
        <v>0</v>
      </c>
      <c r="T197" s="182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2345</v>
      </c>
      <c r="AT197" s="183" t="s">
        <v>1138</v>
      </c>
      <c r="AU197" s="183" t="s">
        <v>88</v>
      </c>
      <c r="AY197" s="18" t="s">
        <v>271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1247</v>
      </c>
      <c r="BM197" s="183" t="s">
        <v>1449</v>
      </c>
    </row>
    <row r="198" spans="1:65" s="2" customFormat="1" ht="16.5" customHeight="1" x14ac:dyDescent="0.15">
      <c r="A198" s="35"/>
      <c r="B198" s="141"/>
      <c r="C198" s="172" t="s">
        <v>1162</v>
      </c>
      <c r="D198" s="172" t="s">
        <v>274</v>
      </c>
      <c r="E198" s="173" t="s">
        <v>6438</v>
      </c>
      <c r="F198" s="174" t="s">
        <v>6439</v>
      </c>
      <c r="G198" s="175" t="s">
        <v>302</v>
      </c>
      <c r="H198" s="176">
        <v>2</v>
      </c>
      <c r="I198" s="177"/>
      <c r="J198" s="176">
        <f t="shared" si="2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26"/>
        <v>0</v>
      </c>
      <c r="Q198" s="181">
        <v>0</v>
      </c>
      <c r="R198" s="181">
        <f t="shared" si="27"/>
        <v>0</v>
      </c>
      <c r="S198" s="181">
        <v>0</v>
      </c>
      <c r="T198" s="182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1247</v>
      </c>
      <c r="AT198" s="183" t="s">
        <v>274</v>
      </c>
      <c r="AU198" s="183" t="s">
        <v>88</v>
      </c>
      <c r="AY198" s="18" t="s">
        <v>271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1247</v>
      </c>
      <c r="BM198" s="183" t="s">
        <v>1457</v>
      </c>
    </row>
    <row r="199" spans="1:65" s="2" customFormat="1" ht="16.5" customHeight="1" x14ac:dyDescent="0.15">
      <c r="A199" s="35"/>
      <c r="B199" s="141"/>
      <c r="C199" s="172" t="s">
        <v>1172</v>
      </c>
      <c r="D199" s="172" t="s">
        <v>274</v>
      </c>
      <c r="E199" s="173" t="s">
        <v>6440</v>
      </c>
      <c r="F199" s="174" t="s">
        <v>6441</v>
      </c>
      <c r="G199" s="175" t="s">
        <v>319</v>
      </c>
      <c r="H199" s="176">
        <v>6</v>
      </c>
      <c r="I199" s="177"/>
      <c r="J199" s="176">
        <f t="shared" si="2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26"/>
        <v>0</v>
      </c>
      <c r="Q199" s="181">
        <v>0</v>
      </c>
      <c r="R199" s="181">
        <f t="shared" si="27"/>
        <v>0</v>
      </c>
      <c r="S199" s="181">
        <v>0</v>
      </c>
      <c r="T199" s="182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1247</v>
      </c>
      <c r="AT199" s="183" t="s">
        <v>274</v>
      </c>
      <c r="AU199" s="183" t="s">
        <v>88</v>
      </c>
      <c r="AY199" s="18" t="s">
        <v>271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88</v>
      </c>
      <c r="BK199" s="105">
        <f t="shared" si="34"/>
        <v>0</v>
      </c>
      <c r="BL199" s="18" t="s">
        <v>1247</v>
      </c>
      <c r="BM199" s="183" t="s">
        <v>1469</v>
      </c>
    </row>
    <row r="200" spans="1:65" s="2" customFormat="1" ht="16.5" customHeight="1" x14ac:dyDescent="0.15">
      <c r="A200" s="35"/>
      <c r="B200" s="141"/>
      <c r="C200" s="224" t="s">
        <v>1178</v>
      </c>
      <c r="D200" s="224" t="s">
        <v>1138</v>
      </c>
      <c r="E200" s="226" t="s">
        <v>6442</v>
      </c>
      <c r="F200" s="227" t="s">
        <v>6443</v>
      </c>
      <c r="G200" s="228" t="s">
        <v>319</v>
      </c>
      <c r="H200" s="229">
        <v>6</v>
      </c>
      <c r="I200" s="230"/>
      <c r="J200" s="229">
        <f t="shared" si="25"/>
        <v>0</v>
      </c>
      <c r="K200" s="231"/>
      <c r="L200" s="232"/>
      <c r="M200" s="233" t="s">
        <v>1</v>
      </c>
      <c r="N200" s="234" t="s">
        <v>41</v>
      </c>
      <c r="O200" s="61"/>
      <c r="P200" s="181">
        <f t="shared" si="26"/>
        <v>0</v>
      </c>
      <c r="Q200" s="181">
        <v>0</v>
      </c>
      <c r="R200" s="181">
        <f t="shared" si="27"/>
        <v>0</v>
      </c>
      <c r="S200" s="181">
        <v>0</v>
      </c>
      <c r="T200" s="182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2345</v>
      </c>
      <c r="AT200" s="183" t="s">
        <v>1138</v>
      </c>
      <c r="AU200" s="183" t="s">
        <v>88</v>
      </c>
      <c r="AY200" s="18" t="s">
        <v>271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1247</v>
      </c>
      <c r="BM200" s="183" t="s">
        <v>1478</v>
      </c>
    </row>
    <row r="201" spans="1:65" s="2" customFormat="1" ht="21.75" customHeight="1" x14ac:dyDescent="0.15">
      <c r="A201" s="35"/>
      <c r="B201" s="141"/>
      <c r="C201" s="172" t="s">
        <v>1189</v>
      </c>
      <c r="D201" s="172" t="s">
        <v>274</v>
      </c>
      <c r="E201" s="173" t="s">
        <v>6444</v>
      </c>
      <c r="F201" s="174" t="s">
        <v>6445</v>
      </c>
      <c r="G201" s="175" t="s">
        <v>319</v>
      </c>
      <c r="H201" s="176">
        <v>6.2</v>
      </c>
      <c r="I201" s="177"/>
      <c r="J201" s="176">
        <f t="shared" si="2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26"/>
        <v>0</v>
      </c>
      <c r="Q201" s="181">
        <v>0</v>
      </c>
      <c r="R201" s="181">
        <f t="shared" si="27"/>
        <v>0</v>
      </c>
      <c r="S201" s="181">
        <v>0</v>
      </c>
      <c r="T201" s="182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1247</v>
      </c>
      <c r="AT201" s="183" t="s">
        <v>274</v>
      </c>
      <c r="AU201" s="183" t="s">
        <v>88</v>
      </c>
      <c r="AY201" s="18" t="s">
        <v>271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1247</v>
      </c>
      <c r="BM201" s="183" t="s">
        <v>1491</v>
      </c>
    </row>
    <row r="202" spans="1:65" s="2" customFormat="1" ht="21.75" customHeight="1" x14ac:dyDescent="0.15">
      <c r="A202" s="35"/>
      <c r="B202" s="141"/>
      <c r="C202" s="224" t="s">
        <v>1197</v>
      </c>
      <c r="D202" s="224" t="s">
        <v>1138</v>
      </c>
      <c r="E202" s="226" t="s">
        <v>6446</v>
      </c>
      <c r="F202" s="227" t="s">
        <v>6447</v>
      </c>
      <c r="G202" s="228" t="s">
        <v>319</v>
      </c>
      <c r="H202" s="229">
        <v>6.2</v>
      </c>
      <c r="I202" s="230"/>
      <c r="J202" s="229">
        <f t="shared" si="25"/>
        <v>0</v>
      </c>
      <c r="K202" s="231"/>
      <c r="L202" s="232"/>
      <c r="M202" s="233" t="s">
        <v>1</v>
      </c>
      <c r="N202" s="234" t="s">
        <v>41</v>
      </c>
      <c r="O202" s="61"/>
      <c r="P202" s="181">
        <f t="shared" si="26"/>
        <v>0</v>
      </c>
      <c r="Q202" s="181">
        <v>0</v>
      </c>
      <c r="R202" s="181">
        <f t="shared" si="27"/>
        <v>0</v>
      </c>
      <c r="S202" s="181">
        <v>0</v>
      </c>
      <c r="T202" s="182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2345</v>
      </c>
      <c r="AT202" s="183" t="s">
        <v>1138</v>
      </c>
      <c r="AU202" s="183" t="s">
        <v>88</v>
      </c>
      <c r="AY202" s="18" t="s">
        <v>271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1247</v>
      </c>
      <c r="BM202" s="183" t="s">
        <v>1500</v>
      </c>
    </row>
    <row r="203" spans="1:65" s="2" customFormat="1" ht="21.75" customHeight="1" x14ac:dyDescent="0.15">
      <c r="A203" s="35"/>
      <c r="B203" s="141"/>
      <c r="C203" s="172" t="s">
        <v>1204</v>
      </c>
      <c r="D203" s="172" t="s">
        <v>274</v>
      </c>
      <c r="E203" s="173" t="s">
        <v>6448</v>
      </c>
      <c r="F203" s="174" t="s">
        <v>6449</v>
      </c>
      <c r="G203" s="175" t="s">
        <v>302</v>
      </c>
      <c r="H203" s="176">
        <v>1</v>
      </c>
      <c r="I203" s="177"/>
      <c r="J203" s="176">
        <f t="shared" si="2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26"/>
        <v>0</v>
      </c>
      <c r="Q203" s="181">
        <v>0</v>
      </c>
      <c r="R203" s="181">
        <f t="shared" si="27"/>
        <v>0</v>
      </c>
      <c r="S203" s="181">
        <v>0</v>
      </c>
      <c r="T203" s="182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1247</v>
      </c>
      <c r="AT203" s="183" t="s">
        <v>274</v>
      </c>
      <c r="AU203" s="183" t="s">
        <v>88</v>
      </c>
      <c r="AY203" s="18" t="s">
        <v>271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1247</v>
      </c>
      <c r="BM203" s="183" t="s">
        <v>1508</v>
      </c>
    </row>
    <row r="204" spans="1:65" s="2" customFormat="1" ht="21.75" customHeight="1" x14ac:dyDescent="0.15">
      <c r="A204" s="35"/>
      <c r="B204" s="141"/>
      <c r="C204" s="224" t="s">
        <v>1210</v>
      </c>
      <c r="D204" s="224" t="s">
        <v>1138</v>
      </c>
      <c r="E204" s="226" t="s">
        <v>6450</v>
      </c>
      <c r="F204" s="227" t="s">
        <v>6451</v>
      </c>
      <c r="G204" s="228" t="s">
        <v>302</v>
      </c>
      <c r="H204" s="229">
        <v>1</v>
      </c>
      <c r="I204" s="230"/>
      <c r="J204" s="229">
        <f t="shared" si="25"/>
        <v>0</v>
      </c>
      <c r="K204" s="231"/>
      <c r="L204" s="232"/>
      <c r="M204" s="233" t="s">
        <v>1</v>
      </c>
      <c r="N204" s="234" t="s">
        <v>41</v>
      </c>
      <c r="O204" s="61"/>
      <c r="P204" s="181">
        <f t="shared" si="26"/>
        <v>0</v>
      </c>
      <c r="Q204" s="181">
        <v>0</v>
      </c>
      <c r="R204" s="181">
        <f t="shared" si="27"/>
        <v>0</v>
      </c>
      <c r="S204" s="181">
        <v>0</v>
      </c>
      <c r="T204" s="182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2345</v>
      </c>
      <c r="AT204" s="183" t="s">
        <v>1138</v>
      </c>
      <c r="AU204" s="183" t="s">
        <v>88</v>
      </c>
      <c r="AY204" s="18" t="s">
        <v>271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1247</v>
      </c>
      <c r="BM204" s="183" t="s">
        <v>1518</v>
      </c>
    </row>
    <row r="205" spans="1:65" s="2" customFormat="1" ht="33" customHeight="1" x14ac:dyDescent="0.15">
      <c r="A205" s="35"/>
      <c r="B205" s="141"/>
      <c r="C205" s="172" t="s">
        <v>1216</v>
      </c>
      <c r="D205" s="172" t="s">
        <v>274</v>
      </c>
      <c r="E205" s="173" t="s">
        <v>6452</v>
      </c>
      <c r="F205" s="174" t="s">
        <v>6453</v>
      </c>
      <c r="G205" s="175" t="s">
        <v>302</v>
      </c>
      <c r="H205" s="176">
        <v>1</v>
      </c>
      <c r="I205" s="177"/>
      <c r="J205" s="176">
        <f t="shared" si="2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26"/>
        <v>0</v>
      </c>
      <c r="Q205" s="181">
        <v>0</v>
      </c>
      <c r="R205" s="181">
        <f t="shared" si="27"/>
        <v>0</v>
      </c>
      <c r="S205" s="181">
        <v>0</v>
      </c>
      <c r="T205" s="182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1247</v>
      </c>
      <c r="AT205" s="183" t="s">
        <v>274</v>
      </c>
      <c r="AU205" s="183" t="s">
        <v>88</v>
      </c>
      <c r="AY205" s="18" t="s">
        <v>271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1247</v>
      </c>
      <c r="BM205" s="183" t="s">
        <v>1528</v>
      </c>
    </row>
    <row r="206" spans="1:65" s="2" customFormat="1" ht="21.75" customHeight="1" x14ac:dyDescent="0.15">
      <c r="A206" s="35"/>
      <c r="B206" s="141"/>
      <c r="C206" s="224" t="s">
        <v>1222</v>
      </c>
      <c r="D206" s="224" t="s">
        <v>1138</v>
      </c>
      <c r="E206" s="226" t="s">
        <v>6454</v>
      </c>
      <c r="F206" s="227" t="s">
        <v>6455</v>
      </c>
      <c r="G206" s="228" t="s">
        <v>302</v>
      </c>
      <c r="H206" s="229">
        <v>1</v>
      </c>
      <c r="I206" s="230"/>
      <c r="J206" s="229">
        <f t="shared" si="25"/>
        <v>0</v>
      </c>
      <c r="K206" s="231"/>
      <c r="L206" s="232"/>
      <c r="M206" s="233" t="s">
        <v>1</v>
      </c>
      <c r="N206" s="234" t="s">
        <v>41</v>
      </c>
      <c r="O206" s="61"/>
      <c r="P206" s="181">
        <f t="shared" si="26"/>
        <v>0</v>
      </c>
      <c r="Q206" s="181">
        <v>0</v>
      </c>
      <c r="R206" s="181">
        <f t="shared" si="27"/>
        <v>0</v>
      </c>
      <c r="S206" s="181">
        <v>0</v>
      </c>
      <c r="T206" s="182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2345</v>
      </c>
      <c r="AT206" s="183" t="s">
        <v>1138</v>
      </c>
      <c r="AU206" s="183" t="s">
        <v>88</v>
      </c>
      <c r="AY206" s="18" t="s">
        <v>271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1247</v>
      </c>
      <c r="BM206" s="183" t="s">
        <v>1538</v>
      </c>
    </row>
    <row r="207" spans="1:65" s="2" customFormat="1" ht="21.75" customHeight="1" x14ac:dyDescent="0.15">
      <c r="A207" s="35"/>
      <c r="B207" s="141"/>
      <c r="C207" s="172" t="s">
        <v>1228</v>
      </c>
      <c r="D207" s="172" t="s">
        <v>274</v>
      </c>
      <c r="E207" s="173" t="s">
        <v>6456</v>
      </c>
      <c r="F207" s="174" t="s">
        <v>6457</v>
      </c>
      <c r="G207" s="175" t="s">
        <v>302</v>
      </c>
      <c r="H207" s="176">
        <v>1</v>
      </c>
      <c r="I207" s="177"/>
      <c r="J207" s="176">
        <f t="shared" si="25"/>
        <v>0</v>
      </c>
      <c r="K207" s="178"/>
      <c r="L207" s="36"/>
      <c r="M207" s="179" t="s">
        <v>1</v>
      </c>
      <c r="N207" s="180" t="s">
        <v>41</v>
      </c>
      <c r="O207" s="61"/>
      <c r="P207" s="181">
        <f t="shared" si="26"/>
        <v>0</v>
      </c>
      <c r="Q207" s="181">
        <v>0</v>
      </c>
      <c r="R207" s="181">
        <f t="shared" si="27"/>
        <v>0</v>
      </c>
      <c r="S207" s="181">
        <v>0</v>
      </c>
      <c r="T207" s="182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1247</v>
      </c>
      <c r="AT207" s="183" t="s">
        <v>274</v>
      </c>
      <c r="AU207" s="183" t="s">
        <v>88</v>
      </c>
      <c r="AY207" s="18" t="s">
        <v>271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1247</v>
      </c>
      <c r="BM207" s="183" t="s">
        <v>1546</v>
      </c>
    </row>
    <row r="208" spans="1:65" s="2" customFormat="1" ht="21.75" customHeight="1" x14ac:dyDescent="0.15">
      <c r="A208" s="35"/>
      <c r="B208" s="141"/>
      <c r="C208" s="224" t="s">
        <v>1233</v>
      </c>
      <c r="D208" s="224" t="s">
        <v>1138</v>
      </c>
      <c r="E208" s="226" t="s">
        <v>6458</v>
      </c>
      <c r="F208" s="227" t="s">
        <v>6459</v>
      </c>
      <c r="G208" s="228" t="s">
        <v>302</v>
      </c>
      <c r="H208" s="229">
        <v>1</v>
      </c>
      <c r="I208" s="230"/>
      <c r="J208" s="229">
        <f t="shared" si="25"/>
        <v>0</v>
      </c>
      <c r="K208" s="231"/>
      <c r="L208" s="232"/>
      <c r="M208" s="233" t="s">
        <v>1</v>
      </c>
      <c r="N208" s="234" t="s">
        <v>41</v>
      </c>
      <c r="O208" s="61"/>
      <c r="P208" s="181">
        <f t="shared" si="26"/>
        <v>0</v>
      </c>
      <c r="Q208" s="181">
        <v>0</v>
      </c>
      <c r="R208" s="181">
        <f t="shared" si="27"/>
        <v>0</v>
      </c>
      <c r="S208" s="181">
        <v>0</v>
      </c>
      <c r="T208" s="182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2345</v>
      </c>
      <c r="AT208" s="183" t="s">
        <v>1138</v>
      </c>
      <c r="AU208" s="183" t="s">
        <v>88</v>
      </c>
      <c r="AY208" s="18" t="s">
        <v>271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1247</v>
      </c>
      <c r="BM208" s="183" t="s">
        <v>1557</v>
      </c>
    </row>
    <row r="209" spans="1:65" s="2" customFormat="1" ht="16.5" customHeight="1" x14ac:dyDescent="0.15">
      <c r="A209" s="35"/>
      <c r="B209" s="141"/>
      <c r="C209" s="172" t="s">
        <v>1238</v>
      </c>
      <c r="D209" s="172" t="s">
        <v>274</v>
      </c>
      <c r="E209" s="173" t="s">
        <v>6460</v>
      </c>
      <c r="F209" s="174" t="s">
        <v>6461</v>
      </c>
      <c r="G209" s="175" t="s">
        <v>302</v>
      </c>
      <c r="H209" s="176">
        <v>2</v>
      </c>
      <c r="I209" s="177"/>
      <c r="J209" s="176">
        <f t="shared" si="25"/>
        <v>0</v>
      </c>
      <c r="K209" s="178"/>
      <c r="L209" s="36"/>
      <c r="M209" s="179" t="s">
        <v>1</v>
      </c>
      <c r="N209" s="180" t="s">
        <v>41</v>
      </c>
      <c r="O209" s="61"/>
      <c r="P209" s="181">
        <f t="shared" si="26"/>
        <v>0</v>
      </c>
      <c r="Q209" s="181">
        <v>0</v>
      </c>
      <c r="R209" s="181">
        <f t="shared" si="27"/>
        <v>0</v>
      </c>
      <c r="S209" s="181">
        <v>0</v>
      </c>
      <c r="T209" s="182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1247</v>
      </c>
      <c r="AT209" s="183" t="s">
        <v>274</v>
      </c>
      <c r="AU209" s="183" t="s">
        <v>88</v>
      </c>
      <c r="AY209" s="18" t="s">
        <v>271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1247</v>
      </c>
      <c r="BM209" s="183" t="s">
        <v>1572</v>
      </c>
    </row>
    <row r="210" spans="1:65" s="2" customFormat="1" ht="16.5" customHeight="1" x14ac:dyDescent="0.15">
      <c r="A210" s="35"/>
      <c r="B210" s="141"/>
      <c r="C210" s="224" t="s">
        <v>1243</v>
      </c>
      <c r="D210" s="224" t="s">
        <v>1138</v>
      </c>
      <c r="E210" s="226" t="s">
        <v>6462</v>
      </c>
      <c r="F210" s="227" t="s">
        <v>6463</v>
      </c>
      <c r="G210" s="228" t="s">
        <v>302</v>
      </c>
      <c r="H210" s="229">
        <v>2</v>
      </c>
      <c r="I210" s="230"/>
      <c r="J210" s="229">
        <f t="shared" si="25"/>
        <v>0</v>
      </c>
      <c r="K210" s="231"/>
      <c r="L210" s="232"/>
      <c r="M210" s="233" t="s">
        <v>1</v>
      </c>
      <c r="N210" s="234" t="s">
        <v>41</v>
      </c>
      <c r="O210" s="61"/>
      <c r="P210" s="181">
        <f t="shared" si="26"/>
        <v>0</v>
      </c>
      <c r="Q210" s="181">
        <v>0</v>
      </c>
      <c r="R210" s="181">
        <f t="shared" si="27"/>
        <v>0</v>
      </c>
      <c r="S210" s="181">
        <v>0</v>
      </c>
      <c r="T210" s="182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2345</v>
      </c>
      <c r="AT210" s="183" t="s">
        <v>1138</v>
      </c>
      <c r="AU210" s="183" t="s">
        <v>88</v>
      </c>
      <c r="AY210" s="18" t="s">
        <v>271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1247</v>
      </c>
      <c r="BM210" s="183" t="s">
        <v>1583</v>
      </c>
    </row>
    <row r="211" spans="1:65" s="2" customFormat="1" ht="21.75" customHeight="1" x14ac:dyDescent="0.15">
      <c r="A211" s="35"/>
      <c r="B211" s="141"/>
      <c r="C211" s="224" t="s">
        <v>1247</v>
      </c>
      <c r="D211" s="224" t="s">
        <v>1138</v>
      </c>
      <c r="E211" s="226" t="s">
        <v>6464</v>
      </c>
      <c r="F211" s="227" t="s">
        <v>6465</v>
      </c>
      <c r="G211" s="228" t="s">
        <v>302</v>
      </c>
      <c r="H211" s="229">
        <v>2</v>
      </c>
      <c r="I211" s="230"/>
      <c r="J211" s="229">
        <f t="shared" si="25"/>
        <v>0</v>
      </c>
      <c r="K211" s="231"/>
      <c r="L211" s="232"/>
      <c r="M211" s="233" t="s">
        <v>1</v>
      </c>
      <c r="N211" s="234" t="s">
        <v>41</v>
      </c>
      <c r="O211" s="61"/>
      <c r="P211" s="181">
        <f t="shared" si="26"/>
        <v>0</v>
      </c>
      <c r="Q211" s="181">
        <v>0</v>
      </c>
      <c r="R211" s="181">
        <f t="shared" si="27"/>
        <v>0</v>
      </c>
      <c r="S211" s="181">
        <v>0</v>
      </c>
      <c r="T211" s="182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2345</v>
      </c>
      <c r="AT211" s="183" t="s">
        <v>1138</v>
      </c>
      <c r="AU211" s="183" t="s">
        <v>88</v>
      </c>
      <c r="AY211" s="18" t="s">
        <v>271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1247</v>
      </c>
      <c r="BM211" s="183" t="s">
        <v>1592</v>
      </c>
    </row>
    <row r="212" spans="1:65" s="2" customFormat="1" ht="16.5" customHeight="1" x14ac:dyDescent="0.15">
      <c r="A212" s="35"/>
      <c r="B212" s="141"/>
      <c r="C212" s="224" t="s">
        <v>1252</v>
      </c>
      <c r="D212" s="224" t="s">
        <v>1138</v>
      </c>
      <c r="E212" s="226" t="s">
        <v>6466</v>
      </c>
      <c r="F212" s="227" t="s">
        <v>6467</v>
      </c>
      <c r="G212" s="228" t="s">
        <v>6468</v>
      </c>
      <c r="H212" s="229">
        <v>16</v>
      </c>
      <c r="I212" s="230"/>
      <c r="J212" s="229">
        <f t="shared" si="25"/>
        <v>0</v>
      </c>
      <c r="K212" s="231"/>
      <c r="L212" s="232"/>
      <c r="M212" s="233" t="s">
        <v>1</v>
      </c>
      <c r="N212" s="234" t="s">
        <v>41</v>
      </c>
      <c r="O212" s="61"/>
      <c r="P212" s="181">
        <f t="shared" si="26"/>
        <v>0</v>
      </c>
      <c r="Q212" s="181">
        <v>0</v>
      </c>
      <c r="R212" s="181">
        <f t="shared" si="27"/>
        <v>0</v>
      </c>
      <c r="S212" s="181">
        <v>0</v>
      </c>
      <c r="T212" s="182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2345</v>
      </c>
      <c r="AT212" s="183" t="s">
        <v>1138</v>
      </c>
      <c r="AU212" s="183" t="s">
        <v>88</v>
      </c>
      <c r="AY212" s="18" t="s">
        <v>271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88</v>
      </c>
      <c r="BK212" s="105">
        <f t="shared" si="34"/>
        <v>0</v>
      </c>
      <c r="BL212" s="18" t="s">
        <v>1247</v>
      </c>
      <c r="BM212" s="183" t="s">
        <v>1602</v>
      </c>
    </row>
    <row r="213" spans="1:65" s="2" customFormat="1" ht="21.75" customHeight="1" x14ac:dyDescent="0.15">
      <c r="A213" s="35"/>
      <c r="B213" s="141"/>
      <c r="C213" s="172" t="s">
        <v>1257</v>
      </c>
      <c r="D213" s="172" t="s">
        <v>274</v>
      </c>
      <c r="E213" s="173" t="s">
        <v>6469</v>
      </c>
      <c r="F213" s="174" t="s">
        <v>6470</v>
      </c>
      <c r="G213" s="175" t="s">
        <v>319</v>
      </c>
      <c r="H213" s="176">
        <v>6.2</v>
      </c>
      <c r="I213" s="177"/>
      <c r="J213" s="176">
        <f t="shared" si="25"/>
        <v>0</v>
      </c>
      <c r="K213" s="178"/>
      <c r="L213" s="36"/>
      <c r="M213" s="179" t="s">
        <v>1</v>
      </c>
      <c r="N213" s="180" t="s">
        <v>41</v>
      </c>
      <c r="O213" s="61"/>
      <c r="P213" s="181">
        <f t="shared" si="26"/>
        <v>0</v>
      </c>
      <c r="Q213" s="181">
        <v>0</v>
      </c>
      <c r="R213" s="181">
        <f t="shared" si="27"/>
        <v>0</v>
      </c>
      <c r="S213" s="181">
        <v>0</v>
      </c>
      <c r="T213" s="182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1247</v>
      </c>
      <c r="AT213" s="183" t="s">
        <v>274</v>
      </c>
      <c r="AU213" s="183" t="s">
        <v>88</v>
      </c>
      <c r="AY213" s="18" t="s">
        <v>271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88</v>
      </c>
      <c r="BK213" s="105">
        <f t="shared" si="34"/>
        <v>0</v>
      </c>
      <c r="BL213" s="18" t="s">
        <v>1247</v>
      </c>
      <c r="BM213" s="183" t="s">
        <v>1612</v>
      </c>
    </row>
    <row r="214" spans="1:65" s="12" customFormat="1" ht="22.9" customHeight="1" x14ac:dyDescent="0.15">
      <c r="B214" s="159"/>
      <c r="D214" s="160" t="s">
        <v>74</v>
      </c>
      <c r="E214" s="170" t="s">
        <v>6471</v>
      </c>
      <c r="F214" s="170" t="s">
        <v>2817</v>
      </c>
      <c r="I214" s="162"/>
      <c r="J214" s="171">
        <f>BK214</f>
        <v>0</v>
      </c>
      <c r="L214" s="159"/>
      <c r="M214" s="164"/>
      <c r="N214" s="165"/>
      <c r="O214" s="165"/>
      <c r="P214" s="166">
        <f>SUM(P215:P218)</f>
        <v>0</v>
      </c>
      <c r="Q214" s="165"/>
      <c r="R214" s="166">
        <f>SUM(R215:R218)</f>
        <v>0</v>
      </c>
      <c r="S214" s="165"/>
      <c r="T214" s="167">
        <f>SUM(T215:T218)</f>
        <v>0</v>
      </c>
      <c r="AR214" s="160" t="s">
        <v>286</v>
      </c>
      <c r="AT214" s="168" t="s">
        <v>74</v>
      </c>
      <c r="AU214" s="168" t="s">
        <v>82</v>
      </c>
      <c r="AY214" s="160" t="s">
        <v>271</v>
      </c>
      <c r="BK214" s="169">
        <f>SUM(BK215:BK218)</f>
        <v>0</v>
      </c>
    </row>
    <row r="215" spans="1:65" s="2" customFormat="1" ht="16.5" customHeight="1" x14ac:dyDescent="0.15">
      <c r="A215" s="35"/>
      <c r="B215" s="141"/>
      <c r="C215" s="172" t="s">
        <v>1264</v>
      </c>
      <c r="D215" s="172" t="s">
        <v>274</v>
      </c>
      <c r="E215" s="173" t="s">
        <v>6472</v>
      </c>
      <c r="F215" s="174" t="s">
        <v>6473</v>
      </c>
      <c r="G215" s="175" t="s">
        <v>2137</v>
      </c>
      <c r="H215" s="176">
        <v>1</v>
      </c>
      <c r="I215" s="177"/>
      <c r="J215" s="176">
        <f>ROUND(I215*H215,2)</f>
        <v>0</v>
      </c>
      <c r="K215" s="178"/>
      <c r="L215" s="36"/>
      <c r="M215" s="179" t="s">
        <v>1</v>
      </c>
      <c r="N215" s="180" t="s">
        <v>41</v>
      </c>
      <c r="O215" s="61"/>
      <c r="P215" s="181">
        <f>O215*H215</f>
        <v>0</v>
      </c>
      <c r="Q215" s="181">
        <v>0</v>
      </c>
      <c r="R215" s="181">
        <f>Q215*H215</f>
        <v>0</v>
      </c>
      <c r="S215" s="181">
        <v>0</v>
      </c>
      <c r="T215" s="18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1247</v>
      </c>
      <c r="AT215" s="183" t="s">
        <v>274</v>
      </c>
      <c r="AU215" s="183" t="s">
        <v>88</v>
      </c>
      <c r="AY215" s="18" t="s">
        <v>271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88</v>
      </c>
      <c r="BK215" s="105">
        <f>ROUND(I215*H215,2)</f>
        <v>0</v>
      </c>
      <c r="BL215" s="18" t="s">
        <v>1247</v>
      </c>
      <c r="BM215" s="183" t="s">
        <v>1621</v>
      </c>
    </row>
    <row r="216" spans="1:65" s="2" customFormat="1" ht="16.5" customHeight="1" x14ac:dyDescent="0.15">
      <c r="A216" s="35"/>
      <c r="B216" s="141"/>
      <c r="C216" s="172" t="s">
        <v>1276</v>
      </c>
      <c r="D216" s="172" t="s">
        <v>274</v>
      </c>
      <c r="E216" s="173" t="s">
        <v>6474</v>
      </c>
      <c r="F216" s="174" t="s">
        <v>6475</v>
      </c>
      <c r="G216" s="175" t="s">
        <v>2137</v>
      </c>
      <c r="H216" s="176">
        <v>1</v>
      </c>
      <c r="I216" s="177"/>
      <c r="J216" s="176">
        <f>ROUND(I216*H216,2)</f>
        <v>0</v>
      </c>
      <c r="K216" s="178"/>
      <c r="L216" s="36"/>
      <c r="M216" s="179" t="s">
        <v>1</v>
      </c>
      <c r="N216" s="180" t="s">
        <v>41</v>
      </c>
      <c r="O216" s="61"/>
      <c r="P216" s="181">
        <f>O216*H216</f>
        <v>0</v>
      </c>
      <c r="Q216" s="181">
        <v>0</v>
      </c>
      <c r="R216" s="181">
        <f>Q216*H216</f>
        <v>0</v>
      </c>
      <c r="S216" s="181">
        <v>0</v>
      </c>
      <c r="T216" s="18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1247</v>
      </c>
      <c r="AT216" s="183" t="s">
        <v>274</v>
      </c>
      <c r="AU216" s="183" t="s">
        <v>88</v>
      </c>
      <c r="AY216" s="18" t="s">
        <v>271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88</v>
      </c>
      <c r="BK216" s="105">
        <f>ROUND(I216*H216,2)</f>
        <v>0</v>
      </c>
      <c r="BL216" s="18" t="s">
        <v>1247</v>
      </c>
      <c r="BM216" s="183" t="s">
        <v>1632</v>
      </c>
    </row>
    <row r="217" spans="1:65" s="2" customFormat="1" ht="16.5" customHeight="1" x14ac:dyDescent="0.15">
      <c r="A217" s="35"/>
      <c r="B217" s="141"/>
      <c r="C217" s="172" t="s">
        <v>1281</v>
      </c>
      <c r="D217" s="172" t="s">
        <v>274</v>
      </c>
      <c r="E217" s="173" t="s">
        <v>6476</v>
      </c>
      <c r="F217" s="174" t="s">
        <v>6477</v>
      </c>
      <c r="G217" s="175" t="s">
        <v>2137</v>
      </c>
      <c r="H217" s="176">
        <v>1</v>
      </c>
      <c r="I217" s="177"/>
      <c r="J217" s="176">
        <f>ROUND(I217*H217,2)</f>
        <v>0</v>
      </c>
      <c r="K217" s="178"/>
      <c r="L217" s="36"/>
      <c r="M217" s="179" t="s">
        <v>1</v>
      </c>
      <c r="N217" s="180" t="s">
        <v>41</v>
      </c>
      <c r="O217" s="61"/>
      <c r="P217" s="181">
        <f>O217*H217</f>
        <v>0</v>
      </c>
      <c r="Q217" s="181">
        <v>0</v>
      </c>
      <c r="R217" s="181">
        <f>Q217*H217</f>
        <v>0</v>
      </c>
      <c r="S217" s="181">
        <v>0</v>
      </c>
      <c r="T217" s="18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1247</v>
      </c>
      <c r="AT217" s="183" t="s">
        <v>274</v>
      </c>
      <c r="AU217" s="183" t="s">
        <v>88</v>
      </c>
      <c r="AY217" s="18" t="s">
        <v>271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88</v>
      </c>
      <c r="BK217" s="105">
        <f>ROUND(I217*H217,2)</f>
        <v>0</v>
      </c>
      <c r="BL217" s="18" t="s">
        <v>1247</v>
      </c>
      <c r="BM217" s="183" t="s">
        <v>1643</v>
      </c>
    </row>
    <row r="218" spans="1:65" s="2" customFormat="1" ht="16.5" customHeight="1" x14ac:dyDescent="0.15">
      <c r="A218" s="35"/>
      <c r="B218" s="141"/>
      <c r="C218" s="172" t="s">
        <v>1285</v>
      </c>
      <c r="D218" s="172" t="s">
        <v>274</v>
      </c>
      <c r="E218" s="173" t="s">
        <v>6478</v>
      </c>
      <c r="F218" s="174" t="s">
        <v>6479</v>
      </c>
      <c r="G218" s="175" t="s">
        <v>2137</v>
      </c>
      <c r="H218" s="176">
        <v>1</v>
      </c>
      <c r="I218" s="177"/>
      <c r="J218" s="176">
        <f>ROUND(I218*H218,2)</f>
        <v>0</v>
      </c>
      <c r="K218" s="178"/>
      <c r="L218" s="36"/>
      <c r="M218" s="179" t="s">
        <v>1</v>
      </c>
      <c r="N218" s="180" t="s">
        <v>41</v>
      </c>
      <c r="O218" s="61"/>
      <c r="P218" s="181">
        <f>O218*H218</f>
        <v>0</v>
      </c>
      <c r="Q218" s="181">
        <v>0</v>
      </c>
      <c r="R218" s="181">
        <f>Q218*H218</f>
        <v>0</v>
      </c>
      <c r="S218" s="181">
        <v>0</v>
      </c>
      <c r="T218" s="18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1247</v>
      </c>
      <c r="AT218" s="183" t="s">
        <v>274</v>
      </c>
      <c r="AU218" s="183" t="s">
        <v>88</v>
      </c>
      <c r="AY218" s="18" t="s">
        <v>271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88</v>
      </c>
      <c r="BK218" s="105">
        <f>ROUND(I218*H218,2)</f>
        <v>0</v>
      </c>
      <c r="BL218" s="18" t="s">
        <v>1247</v>
      </c>
      <c r="BM218" s="183" t="s">
        <v>1652</v>
      </c>
    </row>
    <row r="219" spans="1:65" s="12" customFormat="1" ht="22.9" customHeight="1" x14ac:dyDescent="0.15">
      <c r="B219" s="159"/>
      <c r="D219" s="160" t="s">
        <v>74</v>
      </c>
      <c r="E219" s="170" t="s">
        <v>6480</v>
      </c>
      <c r="F219" s="170" t="s">
        <v>6481</v>
      </c>
      <c r="I219" s="162"/>
      <c r="J219" s="171">
        <f>BK219</f>
        <v>0</v>
      </c>
      <c r="L219" s="159"/>
      <c r="M219" s="164"/>
      <c r="N219" s="165"/>
      <c r="O219" s="165"/>
      <c r="P219" s="166">
        <f>SUM(P220:P221)</f>
        <v>0</v>
      </c>
      <c r="Q219" s="165"/>
      <c r="R219" s="166">
        <f>SUM(R220:R221)</f>
        <v>0</v>
      </c>
      <c r="S219" s="165"/>
      <c r="T219" s="167">
        <f>SUM(T220:T221)</f>
        <v>0</v>
      </c>
      <c r="AR219" s="160" t="s">
        <v>286</v>
      </c>
      <c r="AT219" s="168" t="s">
        <v>74</v>
      </c>
      <c r="AU219" s="168" t="s">
        <v>82</v>
      </c>
      <c r="AY219" s="160" t="s">
        <v>271</v>
      </c>
      <c r="BK219" s="169">
        <f>SUM(BK220:BK221)</f>
        <v>0</v>
      </c>
    </row>
    <row r="220" spans="1:65" s="2" customFormat="1" ht="21.75" customHeight="1" x14ac:dyDescent="0.15">
      <c r="A220" s="35"/>
      <c r="B220" s="141"/>
      <c r="C220" s="172" t="s">
        <v>1292</v>
      </c>
      <c r="D220" s="172" t="s">
        <v>274</v>
      </c>
      <c r="E220" s="173" t="s">
        <v>6482</v>
      </c>
      <c r="F220" s="174" t="s">
        <v>6483</v>
      </c>
      <c r="G220" s="175" t="s">
        <v>319</v>
      </c>
      <c r="H220" s="176">
        <v>6.2</v>
      </c>
      <c r="I220" s="177"/>
      <c r="J220" s="176">
        <f>ROUND(I220*H220,2)</f>
        <v>0</v>
      </c>
      <c r="K220" s="178"/>
      <c r="L220" s="36"/>
      <c r="M220" s="179" t="s">
        <v>1</v>
      </c>
      <c r="N220" s="180" t="s">
        <v>41</v>
      </c>
      <c r="O220" s="61"/>
      <c r="P220" s="181">
        <f>O220*H220</f>
        <v>0</v>
      </c>
      <c r="Q220" s="181">
        <v>0</v>
      </c>
      <c r="R220" s="181">
        <f>Q220*H220</f>
        <v>0</v>
      </c>
      <c r="S220" s="181">
        <v>0</v>
      </c>
      <c r="T220" s="18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1247</v>
      </c>
      <c r="AT220" s="183" t="s">
        <v>274</v>
      </c>
      <c r="AU220" s="183" t="s">
        <v>88</v>
      </c>
      <c r="AY220" s="18" t="s">
        <v>271</v>
      </c>
      <c r="BE220" s="105">
        <f>IF(N220="základná",J220,0)</f>
        <v>0</v>
      </c>
      <c r="BF220" s="105">
        <f>IF(N220="znížená",J220,0)</f>
        <v>0</v>
      </c>
      <c r="BG220" s="105">
        <f>IF(N220="zákl. prenesená",J220,0)</f>
        <v>0</v>
      </c>
      <c r="BH220" s="105">
        <f>IF(N220="zníž. prenesená",J220,0)</f>
        <v>0</v>
      </c>
      <c r="BI220" s="105">
        <f>IF(N220="nulová",J220,0)</f>
        <v>0</v>
      </c>
      <c r="BJ220" s="18" t="s">
        <v>88</v>
      </c>
      <c r="BK220" s="105">
        <f>ROUND(I220*H220,2)</f>
        <v>0</v>
      </c>
      <c r="BL220" s="18" t="s">
        <v>1247</v>
      </c>
      <c r="BM220" s="183" t="s">
        <v>1662</v>
      </c>
    </row>
    <row r="221" spans="1:65" s="2" customFormat="1" ht="21.75" customHeight="1" x14ac:dyDescent="0.15">
      <c r="A221" s="35"/>
      <c r="B221" s="141"/>
      <c r="C221" s="224" t="s">
        <v>1296</v>
      </c>
      <c r="D221" s="224" t="s">
        <v>1138</v>
      </c>
      <c r="E221" s="226" t="s">
        <v>6484</v>
      </c>
      <c r="F221" s="227" t="s">
        <v>6487</v>
      </c>
      <c r="G221" s="228" t="s">
        <v>319</v>
      </c>
      <c r="H221" s="229">
        <v>6.2</v>
      </c>
      <c r="I221" s="230"/>
      <c r="J221" s="229">
        <f>ROUND(I221*H221,2)</f>
        <v>0</v>
      </c>
      <c r="K221" s="231"/>
      <c r="L221" s="232"/>
      <c r="M221" s="247" t="s">
        <v>1</v>
      </c>
      <c r="N221" s="248" t="s">
        <v>41</v>
      </c>
      <c r="O221" s="243"/>
      <c r="P221" s="244">
        <f>O221*H221</f>
        <v>0</v>
      </c>
      <c r="Q221" s="244">
        <v>0</v>
      </c>
      <c r="R221" s="244">
        <f>Q221*H221</f>
        <v>0</v>
      </c>
      <c r="S221" s="244">
        <v>0</v>
      </c>
      <c r="T221" s="245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2345</v>
      </c>
      <c r="AT221" s="183" t="s">
        <v>1138</v>
      </c>
      <c r="AU221" s="183" t="s">
        <v>88</v>
      </c>
      <c r="AY221" s="18" t="s">
        <v>271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88</v>
      </c>
      <c r="BK221" s="105">
        <f>ROUND(I221*H221,2)</f>
        <v>0</v>
      </c>
      <c r="BL221" s="18" t="s">
        <v>1247</v>
      </c>
      <c r="BM221" s="183" t="s">
        <v>1670</v>
      </c>
    </row>
    <row r="222" spans="1:65" s="2" customFormat="1" ht="6.95" customHeight="1" x14ac:dyDescent="0.1">
      <c r="A222" s="35"/>
      <c r="B222" s="50"/>
      <c r="C222" s="51"/>
      <c r="D222" s="51"/>
      <c r="E222" s="51"/>
      <c r="F222" s="51"/>
      <c r="G222" s="51"/>
      <c r="H222" s="51"/>
      <c r="I222" s="51"/>
      <c r="J222" s="51"/>
      <c r="K222" s="51"/>
      <c r="L222" s="36"/>
      <c r="M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</row>
  </sheetData>
  <autoFilter ref="C134:K221" xr:uid="{00000000-0009-0000-0000-000029000000}"/>
  <mergeCells count="10">
    <mergeCell ref="E125:H125"/>
    <mergeCell ref="E127:H127"/>
    <mergeCell ref="L2:V2"/>
    <mergeCell ref="E87:H87"/>
    <mergeCell ref="D114:F11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2:BM151"/>
  <sheetViews>
    <sheetView showGridLines="0" topLeftCell="A94" workbookViewId="0">
      <selection activeCell="J103" sqref="J103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191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 x14ac:dyDescent="0.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1">
      <c r="A9" s="35"/>
      <c r="B9" s="36"/>
      <c r="C9" s="35"/>
      <c r="D9" s="35"/>
      <c r="E9" s="321" t="s">
        <v>6488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 x14ac:dyDescent="0.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 x14ac:dyDescent="0.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J102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 x14ac:dyDescent="0.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 x14ac:dyDescent="0.1">
      <c r="A35" s="35"/>
      <c r="B35" s="36"/>
      <c r="C35" s="35"/>
      <c r="D35" s="118" t="s">
        <v>39</v>
      </c>
      <c r="E35" s="28" t="s">
        <v>40</v>
      </c>
      <c r="F35" s="119">
        <f>ROUND((SUM(BE102:BE104) + SUM(BE124:BE150)),  2)</f>
        <v>0</v>
      </c>
      <c r="G35" s="35"/>
      <c r="H35" s="35"/>
      <c r="I35" s="120">
        <v>0.2</v>
      </c>
      <c r="J35" s="119">
        <f>ROUND(((SUM(BE102:BE104) + SUM(BE124:BE150))*I35),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28" t="s">
        <v>41</v>
      </c>
      <c r="F36" s="119">
        <f>ROUND((SUM(BF102:BF104) + SUM(BF124:BF150)),  2)</f>
        <v>0</v>
      </c>
      <c r="G36" s="35"/>
      <c r="H36" s="35"/>
      <c r="I36" s="120">
        <v>0.2</v>
      </c>
      <c r="J36" s="119">
        <f>ROUND(((SUM(BF102:BF104) + SUM(BF124:BF150))*I36),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1">
      <c r="A37" s="35"/>
      <c r="B37" s="36"/>
      <c r="C37" s="35"/>
      <c r="D37" s="35"/>
      <c r="E37" s="28" t="s">
        <v>42</v>
      </c>
      <c r="F37" s="119">
        <f>ROUND((SUM(BG102:BG104) + SUM(BG124:BG150)),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 x14ac:dyDescent="0.1">
      <c r="A38" s="35"/>
      <c r="B38" s="36"/>
      <c r="C38" s="35"/>
      <c r="D38" s="35"/>
      <c r="E38" s="28" t="s">
        <v>43</v>
      </c>
      <c r="F38" s="119">
        <f>ROUND((SUM(BH102:BH104) + SUM(BH124:BH150)),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44</v>
      </c>
      <c r="F39" s="119">
        <f>ROUND((SUM(BI102:BI104) + SUM(BI124:BI150)),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 x14ac:dyDescent="0.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 x14ac:dyDescent="0.1">
      <c r="B43" s="21"/>
      <c r="L43" s="21"/>
    </row>
    <row r="44" spans="1:31" s="1" customFormat="1" ht="14.45" customHeight="1" x14ac:dyDescent="0.1">
      <c r="B44" s="21"/>
      <c r="L44" s="21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1">
      <c r="A87" s="35"/>
      <c r="B87" s="36"/>
      <c r="C87" s="35"/>
      <c r="D87" s="35"/>
      <c r="E87" s="321" t="str">
        <f>E9</f>
        <v>SO 10A - NN prípojka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 x14ac:dyDescent="0.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 x14ac:dyDescent="0.15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 x14ac:dyDescent="0.15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 x14ac:dyDescent="0.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J124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 x14ac:dyDescent="0.1">
      <c r="B97" s="131"/>
      <c r="D97" s="132" t="s">
        <v>6489</v>
      </c>
      <c r="E97" s="133"/>
      <c r="F97" s="133"/>
      <c r="G97" s="133"/>
      <c r="H97" s="133"/>
      <c r="I97" s="133"/>
      <c r="J97" s="134">
        <f>J125</f>
        <v>0</v>
      </c>
      <c r="L97" s="131"/>
    </row>
    <row r="98" spans="1:65" s="9" customFormat="1" ht="24.95" customHeight="1" x14ac:dyDescent="0.1">
      <c r="B98" s="131"/>
      <c r="D98" s="132" t="s">
        <v>6490</v>
      </c>
      <c r="E98" s="133"/>
      <c r="F98" s="133"/>
      <c r="G98" s="133"/>
      <c r="H98" s="133"/>
      <c r="I98" s="133"/>
      <c r="J98" s="134">
        <f>J132</f>
        <v>0</v>
      </c>
      <c r="L98" s="131"/>
    </row>
    <row r="99" spans="1:65" s="9" customFormat="1" ht="24.95" customHeight="1" x14ac:dyDescent="0.1">
      <c r="B99" s="131"/>
      <c r="D99" s="132" t="s">
        <v>6491</v>
      </c>
      <c r="E99" s="133"/>
      <c r="F99" s="133"/>
      <c r="G99" s="133"/>
      <c r="H99" s="133"/>
      <c r="I99" s="133"/>
      <c r="J99" s="134">
        <f>J138</f>
        <v>0</v>
      </c>
      <c r="L99" s="131"/>
    </row>
    <row r="100" spans="1:65" s="2" customFormat="1" ht="21.75" customHeight="1" x14ac:dyDescent="0.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 x14ac:dyDescent="0.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 x14ac:dyDescent="0.1">
      <c r="A102" s="35"/>
      <c r="B102" s="36"/>
      <c r="C102" s="130" t="s">
        <v>254</v>
      </c>
      <c r="D102" s="35"/>
      <c r="E102" s="35"/>
      <c r="F102" s="35"/>
      <c r="G102" s="35"/>
      <c r="H102" s="35"/>
      <c r="I102" s="35"/>
      <c r="J102" s="139">
        <f>ROUND(J103,2)</f>
        <v>0</v>
      </c>
      <c r="K102" s="35"/>
      <c r="L102" s="45"/>
      <c r="N102" s="140" t="s">
        <v>39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 x14ac:dyDescent="0.1">
      <c r="A103" s="35"/>
      <c r="B103" s="141"/>
      <c r="C103" s="142"/>
      <c r="D103" s="338" t="s">
        <v>255</v>
      </c>
      <c r="E103" s="342"/>
      <c r="F103" s="342"/>
      <c r="G103" s="142"/>
      <c r="H103" s="142"/>
      <c r="I103" s="142"/>
      <c r="J103" s="102">
        <v>0</v>
      </c>
      <c r="K103" s="142"/>
      <c r="L103" s="143"/>
      <c r="M103" s="144"/>
      <c r="N103" s="145" t="s">
        <v>41</v>
      </c>
      <c r="O103" s="144"/>
      <c r="P103" s="144"/>
      <c r="Q103" s="144"/>
      <c r="R103" s="144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6" t="s">
        <v>256</v>
      </c>
      <c r="AZ103" s="144"/>
      <c r="BA103" s="144"/>
      <c r="BB103" s="144"/>
      <c r="BC103" s="144"/>
      <c r="BD103" s="144"/>
      <c r="BE103" s="147">
        <f t="shared" ref="BE103" si="0">IF(N103="základná",J103,0)</f>
        <v>0</v>
      </c>
      <c r="BF103" s="147">
        <f t="shared" ref="BF103" si="1">IF(N103="znížená",J103,0)</f>
        <v>0</v>
      </c>
      <c r="BG103" s="147">
        <f t="shared" ref="BG103" si="2">IF(N103="zákl. prenesená",J103,0)</f>
        <v>0</v>
      </c>
      <c r="BH103" s="147">
        <f t="shared" ref="BH103" si="3">IF(N103="zníž. prenesená",J103,0)</f>
        <v>0</v>
      </c>
      <c r="BI103" s="147">
        <f t="shared" ref="BI103" si="4">IF(N103="nulová",J103,0)</f>
        <v>0</v>
      </c>
      <c r="BJ103" s="146" t="s">
        <v>88</v>
      </c>
      <c r="BK103" s="144"/>
      <c r="BL103" s="144"/>
      <c r="BM103" s="144"/>
    </row>
    <row r="104" spans="1:65" s="2" customFormat="1" x14ac:dyDescent="0.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 x14ac:dyDescent="0.1">
      <c r="A105" s="35"/>
      <c r="B105" s="36"/>
      <c r="C105" s="109" t="s">
        <v>213</v>
      </c>
      <c r="D105" s="110"/>
      <c r="E105" s="110"/>
      <c r="F105" s="110"/>
      <c r="G105" s="110"/>
      <c r="H105" s="110"/>
      <c r="I105" s="110"/>
      <c r="J105" s="111">
        <f>ROUND(J96+J102,2)</f>
        <v>0</v>
      </c>
      <c r="K105" s="110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5" customHeight="1" x14ac:dyDescent="0.1">
      <c r="A106" s="35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65" s="2" customFormat="1" ht="6.95" customHeight="1" x14ac:dyDescent="0.1">
      <c r="A110" s="35"/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4.95" customHeight="1" x14ac:dyDescent="0.1">
      <c r="A111" s="35"/>
      <c r="B111" s="36"/>
      <c r="C111" s="22" t="s">
        <v>257</v>
      </c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 x14ac:dyDescent="0.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 x14ac:dyDescent="0.1">
      <c r="A113" s="35"/>
      <c r="B113" s="36"/>
      <c r="C113" s="28" t="s">
        <v>14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 x14ac:dyDescent="0.1">
      <c r="A114" s="35"/>
      <c r="B114" s="36"/>
      <c r="C114" s="35"/>
      <c r="D114" s="35"/>
      <c r="E114" s="340" t="str">
        <f>E7</f>
        <v>Kreatívne cenrum Nitra - Martinský vrch</v>
      </c>
      <c r="F114" s="341"/>
      <c r="G114" s="341"/>
      <c r="H114" s="341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 x14ac:dyDescent="0.1">
      <c r="A115" s="35"/>
      <c r="B115" s="36"/>
      <c r="C115" s="28" t="s">
        <v>228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 x14ac:dyDescent="0.1">
      <c r="A116" s="35"/>
      <c r="B116" s="36"/>
      <c r="C116" s="35"/>
      <c r="D116" s="35"/>
      <c r="E116" s="321" t="str">
        <f>E9</f>
        <v>SO 10A - NN prípojka</v>
      </c>
      <c r="F116" s="339"/>
      <c r="G116" s="339"/>
      <c r="H116" s="339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 x14ac:dyDescent="0.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2" customHeight="1" x14ac:dyDescent="0.1">
      <c r="A118" s="35"/>
      <c r="B118" s="36"/>
      <c r="C118" s="28" t="s">
        <v>18</v>
      </c>
      <c r="D118" s="35"/>
      <c r="E118" s="35"/>
      <c r="F118" s="26" t="str">
        <f>F12</f>
        <v>Nitra</v>
      </c>
      <c r="G118" s="35"/>
      <c r="H118" s="35"/>
      <c r="I118" s="28" t="s">
        <v>20</v>
      </c>
      <c r="J118" s="58" t="str">
        <f>IF(J12="","",J12)</f>
        <v>26. 8. 2020</v>
      </c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 x14ac:dyDescent="0.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40.15" customHeight="1" x14ac:dyDescent="0.15">
      <c r="A120" s="35"/>
      <c r="B120" s="36"/>
      <c r="C120" s="28" t="s">
        <v>22</v>
      </c>
      <c r="D120" s="35"/>
      <c r="E120" s="35"/>
      <c r="F120" s="26" t="str">
        <f>E15</f>
        <v>Mesto Nitra, Štefánikova tr. 60, 949 01 Nitra</v>
      </c>
      <c r="G120" s="35"/>
      <c r="H120" s="35"/>
      <c r="I120" s="28" t="s">
        <v>28</v>
      </c>
      <c r="J120" s="31" t="str">
        <f>E21</f>
        <v>Mesto Nitra, Štefánikova tr. 60, 949 01 Nitra</v>
      </c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 x14ac:dyDescent="0.15">
      <c r="A121" s="35"/>
      <c r="B121" s="36"/>
      <c r="C121" s="28" t="s">
        <v>26</v>
      </c>
      <c r="D121" s="35"/>
      <c r="E121" s="35"/>
      <c r="F121" s="26" t="str">
        <f>IF(E18="","",E18)</f>
        <v>Vyplň údaj</v>
      </c>
      <c r="G121" s="35"/>
      <c r="H121" s="35"/>
      <c r="I121" s="28" t="s">
        <v>30</v>
      </c>
      <c r="J121" s="31" t="str">
        <f>E24</f>
        <v>Mesto Nitra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0.35" customHeight="1" x14ac:dyDescent="0.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11" customFormat="1" ht="29.25" customHeight="1" x14ac:dyDescent="0.15">
      <c r="A123" s="148"/>
      <c r="B123" s="149"/>
      <c r="C123" s="150" t="s">
        <v>258</v>
      </c>
      <c r="D123" s="151" t="s">
        <v>60</v>
      </c>
      <c r="E123" s="151" t="s">
        <v>56</v>
      </c>
      <c r="F123" s="151" t="s">
        <v>57</v>
      </c>
      <c r="G123" s="151" t="s">
        <v>259</v>
      </c>
      <c r="H123" s="151" t="s">
        <v>260</v>
      </c>
      <c r="I123" s="151" t="s">
        <v>261</v>
      </c>
      <c r="J123" s="152" t="s">
        <v>241</v>
      </c>
      <c r="K123" s="153" t="s">
        <v>262</v>
      </c>
      <c r="L123" s="154"/>
      <c r="M123" s="65" t="s">
        <v>1</v>
      </c>
      <c r="N123" s="66" t="s">
        <v>39</v>
      </c>
      <c r="O123" s="66" t="s">
        <v>263</v>
      </c>
      <c r="P123" s="66" t="s">
        <v>264</v>
      </c>
      <c r="Q123" s="66" t="s">
        <v>265</v>
      </c>
      <c r="R123" s="66" t="s">
        <v>266</v>
      </c>
      <c r="S123" s="66" t="s">
        <v>267</v>
      </c>
      <c r="T123" s="67" t="s">
        <v>268</v>
      </c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</row>
    <row r="124" spans="1:65" s="2" customFormat="1" ht="22.9" customHeight="1" x14ac:dyDescent="0.15">
      <c r="A124" s="35"/>
      <c r="B124" s="36"/>
      <c r="C124" s="72" t="s">
        <v>238</v>
      </c>
      <c r="D124" s="35"/>
      <c r="E124" s="35"/>
      <c r="F124" s="35"/>
      <c r="G124" s="35"/>
      <c r="H124" s="35"/>
      <c r="I124" s="35"/>
      <c r="J124" s="155">
        <f>BK124</f>
        <v>0</v>
      </c>
      <c r="K124" s="35"/>
      <c r="L124" s="36"/>
      <c r="M124" s="68"/>
      <c r="N124" s="59"/>
      <c r="O124" s="69"/>
      <c r="P124" s="156">
        <f>P125+P132+P138</f>
        <v>0</v>
      </c>
      <c r="Q124" s="69"/>
      <c r="R124" s="156">
        <f>R125+R132+R138</f>
        <v>0</v>
      </c>
      <c r="S124" s="69"/>
      <c r="T124" s="157">
        <f>T125+T132+T138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74</v>
      </c>
      <c r="AU124" s="18" t="s">
        <v>243</v>
      </c>
      <c r="BK124" s="158">
        <f>BK125+BK132+BK138</f>
        <v>0</v>
      </c>
    </row>
    <row r="125" spans="1:65" s="12" customFormat="1" ht="25.9" customHeight="1" x14ac:dyDescent="0.15">
      <c r="B125" s="159"/>
      <c r="D125" s="160" t="s">
        <v>74</v>
      </c>
      <c r="E125" s="161" t="s">
        <v>2856</v>
      </c>
      <c r="F125" s="161" t="s">
        <v>6492</v>
      </c>
      <c r="I125" s="162"/>
      <c r="J125" s="163">
        <f>BK125</f>
        <v>0</v>
      </c>
      <c r="L125" s="159"/>
      <c r="M125" s="164"/>
      <c r="N125" s="165"/>
      <c r="O125" s="165"/>
      <c r="P125" s="166">
        <f>SUM(P126:P131)</f>
        <v>0</v>
      </c>
      <c r="Q125" s="165"/>
      <c r="R125" s="166">
        <f>SUM(R126:R131)</f>
        <v>0</v>
      </c>
      <c r="S125" s="165"/>
      <c r="T125" s="167">
        <f>SUM(T126:T131)</f>
        <v>0</v>
      </c>
      <c r="AR125" s="160" t="s">
        <v>82</v>
      </c>
      <c r="AT125" s="168" t="s">
        <v>74</v>
      </c>
      <c r="AU125" s="168" t="s">
        <v>75</v>
      </c>
      <c r="AY125" s="160" t="s">
        <v>271</v>
      </c>
      <c r="BK125" s="169">
        <f>SUM(BK126:BK131)</f>
        <v>0</v>
      </c>
    </row>
    <row r="126" spans="1:65" s="2" customFormat="1" ht="16.5" customHeight="1" x14ac:dyDescent="0.15">
      <c r="A126" s="35"/>
      <c r="B126" s="141"/>
      <c r="C126" s="172" t="s">
        <v>82</v>
      </c>
      <c r="D126" s="172" t="s">
        <v>274</v>
      </c>
      <c r="E126" s="173" t="s">
        <v>6493</v>
      </c>
      <c r="F126" s="174" t="s">
        <v>6494</v>
      </c>
      <c r="G126" s="175" t="s">
        <v>302</v>
      </c>
      <c r="H126" s="176">
        <v>1</v>
      </c>
      <c r="I126" s="177"/>
      <c r="J126" s="176">
        <f t="shared" ref="J126:J131" si="5">ROUND(I126*H126,2)</f>
        <v>0</v>
      </c>
      <c r="K126" s="178"/>
      <c r="L126" s="36"/>
      <c r="M126" s="179" t="s">
        <v>1</v>
      </c>
      <c r="N126" s="180" t="s">
        <v>41</v>
      </c>
      <c r="O126" s="61"/>
      <c r="P126" s="181">
        <f t="shared" ref="P126:P131" si="6">O126*H126</f>
        <v>0</v>
      </c>
      <c r="Q126" s="181">
        <v>0</v>
      </c>
      <c r="R126" s="181">
        <f t="shared" ref="R126:R131" si="7">Q126*H126</f>
        <v>0</v>
      </c>
      <c r="S126" s="181">
        <v>0</v>
      </c>
      <c r="T126" s="182">
        <f t="shared" ref="T126:T131" si="8"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3" t="s">
        <v>278</v>
      </c>
      <c r="AT126" s="183" t="s">
        <v>274</v>
      </c>
      <c r="AU126" s="183" t="s">
        <v>82</v>
      </c>
      <c r="AY126" s="18" t="s">
        <v>271</v>
      </c>
      <c r="BE126" s="105">
        <f t="shared" ref="BE126:BE131" si="9">IF(N126="základná",J126,0)</f>
        <v>0</v>
      </c>
      <c r="BF126" s="105">
        <f t="shared" ref="BF126:BF131" si="10">IF(N126="znížená",J126,0)</f>
        <v>0</v>
      </c>
      <c r="BG126" s="105">
        <f t="shared" ref="BG126:BG131" si="11">IF(N126="zákl. prenesená",J126,0)</f>
        <v>0</v>
      </c>
      <c r="BH126" s="105">
        <f t="shared" ref="BH126:BH131" si="12">IF(N126="zníž. prenesená",J126,0)</f>
        <v>0</v>
      </c>
      <c r="BI126" s="105">
        <f t="shared" ref="BI126:BI131" si="13">IF(N126="nulová",J126,0)</f>
        <v>0</v>
      </c>
      <c r="BJ126" s="18" t="s">
        <v>88</v>
      </c>
      <c r="BK126" s="105">
        <f t="shared" ref="BK126:BK131" si="14">ROUND(I126*H126,2)</f>
        <v>0</v>
      </c>
      <c r="BL126" s="18" t="s">
        <v>278</v>
      </c>
      <c r="BM126" s="183" t="s">
        <v>88</v>
      </c>
    </row>
    <row r="127" spans="1:65" s="2" customFormat="1" ht="16.5" customHeight="1" x14ac:dyDescent="0.15">
      <c r="A127" s="35"/>
      <c r="B127" s="141"/>
      <c r="C127" s="172" t="s">
        <v>88</v>
      </c>
      <c r="D127" s="172" t="s">
        <v>274</v>
      </c>
      <c r="E127" s="173" t="s">
        <v>6495</v>
      </c>
      <c r="F127" s="174" t="s">
        <v>6496</v>
      </c>
      <c r="G127" s="175" t="s">
        <v>2862</v>
      </c>
      <c r="H127" s="176">
        <v>1</v>
      </c>
      <c r="I127" s="177"/>
      <c r="J127" s="176">
        <f t="shared" si="5"/>
        <v>0</v>
      </c>
      <c r="K127" s="178"/>
      <c r="L127" s="36"/>
      <c r="M127" s="179" t="s">
        <v>1</v>
      </c>
      <c r="N127" s="180" t="s">
        <v>41</v>
      </c>
      <c r="O127" s="61"/>
      <c r="P127" s="181">
        <f t="shared" si="6"/>
        <v>0</v>
      </c>
      <c r="Q127" s="181">
        <v>0</v>
      </c>
      <c r="R127" s="181">
        <f t="shared" si="7"/>
        <v>0</v>
      </c>
      <c r="S127" s="181">
        <v>0</v>
      </c>
      <c r="T127" s="182">
        <f t="shared" si="8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3" t="s">
        <v>278</v>
      </c>
      <c r="AT127" s="183" t="s">
        <v>274</v>
      </c>
      <c r="AU127" s="183" t="s">
        <v>82</v>
      </c>
      <c r="AY127" s="18" t="s">
        <v>271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8" t="s">
        <v>88</v>
      </c>
      <c r="BK127" s="105">
        <f t="shared" si="14"/>
        <v>0</v>
      </c>
      <c r="BL127" s="18" t="s">
        <v>278</v>
      </c>
      <c r="BM127" s="183" t="s">
        <v>278</v>
      </c>
    </row>
    <row r="128" spans="1:65" s="2" customFormat="1" ht="21.75" customHeight="1" x14ac:dyDescent="0.15">
      <c r="A128" s="35"/>
      <c r="B128" s="141"/>
      <c r="C128" s="172" t="s">
        <v>286</v>
      </c>
      <c r="D128" s="172" t="s">
        <v>274</v>
      </c>
      <c r="E128" s="173" t="s">
        <v>6497</v>
      </c>
      <c r="F128" s="174" t="s">
        <v>6498</v>
      </c>
      <c r="G128" s="175" t="s">
        <v>302</v>
      </c>
      <c r="H128" s="176">
        <v>1</v>
      </c>
      <c r="I128" s="177"/>
      <c r="J128" s="176">
        <f t="shared" si="5"/>
        <v>0</v>
      </c>
      <c r="K128" s="178"/>
      <c r="L128" s="36"/>
      <c r="M128" s="179" t="s">
        <v>1</v>
      </c>
      <c r="N128" s="180" t="s">
        <v>41</v>
      </c>
      <c r="O128" s="61"/>
      <c r="P128" s="181">
        <f t="shared" si="6"/>
        <v>0</v>
      </c>
      <c r="Q128" s="181">
        <v>0</v>
      </c>
      <c r="R128" s="181">
        <f t="shared" si="7"/>
        <v>0</v>
      </c>
      <c r="S128" s="181">
        <v>0</v>
      </c>
      <c r="T128" s="182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3" t="s">
        <v>278</v>
      </c>
      <c r="AT128" s="183" t="s">
        <v>274</v>
      </c>
      <c r="AU128" s="183" t="s">
        <v>82</v>
      </c>
      <c r="AY128" s="18" t="s">
        <v>271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88</v>
      </c>
      <c r="BK128" s="105">
        <f t="shared" si="14"/>
        <v>0</v>
      </c>
      <c r="BL128" s="18" t="s">
        <v>278</v>
      </c>
      <c r="BM128" s="183" t="s">
        <v>304</v>
      </c>
    </row>
    <row r="129" spans="1:65" s="2" customFormat="1" ht="16.5" customHeight="1" x14ac:dyDescent="0.15">
      <c r="A129" s="35"/>
      <c r="B129" s="141"/>
      <c r="C129" s="172" t="s">
        <v>278</v>
      </c>
      <c r="D129" s="172" t="s">
        <v>274</v>
      </c>
      <c r="E129" s="173" t="s">
        <v>6499</v>
      </c>
      <c r="F129" s="174" t="s">
        <v>6500</v>
      </c>
      <c r="G129" s="175" t="s">
        <v>319</v>
      </c>
      <c r="H129" s="176">
        <v>160</v>
      </c>
      <c r="I129" s="177"/>
      <c r="J129" s="176">
        <f t="shared" si="5"/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si="6"/>
        <v>0</v>
      </c>
      <c r="Q129" s="181">
        <v>0</v>
      </c>
      <c r="R129" s="181">
        <f t="shared" si="7"/>
        <v>0</v>
      </c>
      <c r="S129" s="181">
        <v>0</v>
      </c>
      <c r="T129" s="182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88</v>
      </c>
      <c r="BK129" s="105">
        <f t="shared" si="14"/>
        <v>0</v>
      </c>
      <c r="BL129" s="18" t="s">
        <v>278</v>
      </c>
      <c r="BM129" s="183" t="s">
        <v>316</v>
      </c>
    </row>
    <row r="130" spans="1:65" s="2" customFormat="1" ht="33" customHeight="1" x14ac:dyDescent="0.15">
      <c r="A130" s="35"/>
      <c r="B130" s="141"/>
      <c r="C130" s="172" t="s">
        <v>299</v>
      </c>
      <c r="D130" s="172" t="s">
        <v>274</v>
      </c>
      <c r="E130" s="173" t="s">
        <v>6501</v>
      </c>
      <c r="F130" s="174" t="s">
        <v>6502</v>
      </c>
      <c r="G130" s="175" t="s">
        <v>319</v>
      </c>
      <c r="H130" s="176">
        <v>160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115</v>
      </c>
    </row>
    <row r="131" spans="1:65" s="2" customFormat="1" ht="16.5" customHeight="1" x14ac:dyDescent="0.15">
      <c r="A131" s="35"/>
      <c r="B131" s="141"/>
      <c r="C131" s="172" t="s">
        <v>304</v>
      </c>
      <c r="D131" s="172" t="s">
        <v>274</v>
      </c>
      <c r="E131" s="173" t="s">
        <v>6503</v>
      </c>
      <c r="F131" s="174" t="s">
        <v>6504</v>
      </c>
      <c r="G131" s="175" t="s">
        <v>319</v>
      </c>
      <c r="H131" s="176">
        <v>50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121</v>
      </c>
    </row>
    <row r="132" spans="1:65" s="12" customFormat="1" ht="25.9" customHeight="1" x14ac:dyDescent="0.15">
      <c r="B132" s="159"/>
      <c r="D132" s="160" t="s">
        <v>74</v>
      </c>
      <c r="E132" s="161" t="s">
        <v>2869</v>
      </c>
      <c r="F132" s="161" t="s">
        <v>575</v>
      </c>
      <c r="I132" s="162"/>
      <c r="J132" s="163">
        <f>BK132</f>
        <v>0</v>
      </c>
      <c r="L132" s="159"/>
      <c r="M132" s="164"/>
      <c r="N132" s="165"/>
      <c r="O132" s="165"/>
      <c r="P132" s="166">
        <f>SUM(P133:P137)</f>
        <v>0</v>
      </c>
      <c r="Q132" s="165"/>
      <c r="R132" s="166">
        <f>SUM(R133:R137)</f>
        <v>0</v>
      </c>
      <c r="S132" s="165"/>
      <c r="T132" s="167">
        <f>SUM(T133:T137)</f>
        <v>0</v>
      </c>
      <c r="AR132" s="160" t="s">
        <v>82</v>
      </c>
      <c r="AT132" s="168" t="s">
        <v>74</v>
      </c>
      <c r="AU132" s="168" t="s">
        <v>75</v>
      </c>
      <c r="AY132" s="160" t="s">
        <v>271</v>
      </c>
      <c r="BK132" s="169">
        <f>SUM(BK133:BK137)</f>
        <v>0</v>
      </c>
    </row>
    <row r="133" spans="1:65" s="2" customFormat="1" ht="21.75" customHeight="1" x14ac:dyDescent="0.15">
      <c r="A133" s="35"/>
      <c r="B133" s="141"/>
      <c r="C133" s="172" t="s">
        <v>310</v>
      </c>
      <c r="D133" s="172" t="s">
        <v>274</v>
      </c>
      <c r="E133" s="173" t="s">
        <v>6505</v>
      </c>
      <c r="F133" s="174" t="s">
        <v>6506</v>
      </c>
      <c r="G133" s="175" t="s">
        <v>319</v>
      </c>
      <c r="H133" s="176">
        <v>130</v>
      </c>
      <c r="I133" s="177"/>
      <c r="J133" s="176">
        <f>ROUND(I133*H133,2)</f>
        <v>0</v>
      </c>
      <c r="K133" s="178"/>
      <c r="L133" s="36"/>
      <c r="M133" s="179" t="s">
        <v>1</v>
      </c>
      <c r="N133" s="180" t="s">
        <v>41</v>
      </c>
      <c r="O133" s="61"/>
      <c r="P133" s="181">
        <f>O133*H133</f>
        <v>0</v>
      </c>
      <c r="Q133" s="181">
        <v>0</v>
      </c>
      <c r="R133" s="181">
        <f>Q133*H133</f>
        <v>0</v>
      </c>
      <c r="S133" s="181">
        <v>0</v>
      </c>
      <c r="T133" s="18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>IF(N133="základná",J133,0)</f>
        <v>0</v>
      </c>
      <c r="BF133" s="105">
        <f>IF(N133="znížená",J133,0)</f>
        <v>0</v>
      </c>
      <c r="BG133" s="105">
        <f>IF(N133="zákl. prenesená",J133,0)</f>
        <v>0</v>
      </c>
      <c r="BH133" s="105">
        <f>IF(N133="zníž. prenesená",J133,0)</f>
        <v>0</v>
      </c>
      <c r="BI133" s="105">
        <f>IF(N133="nulová",J133,0)</f>
        <v>0</v>
      </c>
      <c r="BJ133" s="18" t="s">
        <v>88</v>
      </c>
      <c r="BK133" s="105">
        <f>ROUND(I133*H133,2)</f>
        <v>0</v>
      </c>
      <c r="BL133" s="18" t="s">
        <v>278</v>
      </c>
      <c r="BM133" s="183" t="s">
        <v>127</v>
      </c>
    </row>
    <row r="134" spans="1:65" s="2" customFormat="1" ht="21.75" customHeight="1" x14ac:dyDescent="0.15">
      <c r="A134" s="35"/>
      <c r="B134" s="141"/>
      <c r="C134" s="172" t="s">
        <v>316</v>
      </c>
      <c r="D134" s="172" t="s">
        <v>274</v>
      </c>
      <c r="E134" s="173" t="s">
        <v>3784</v>
      </c>
      <c r="F134" s="174" t="s">
        <v>3785</v>
      </c>
      <c r="G134" s="175" t="s">
        <v>319</v>
      </c>
      <c r="H134" s="176">
        <v>130</v>
      </c>
      <c r="I134" s="177"/>
      <c r="J134" s="176">
        <f>ROUND(I134*H134,2)</f>
        <v>0</v>
      </c>
      <c r="K134" s="178"/>
      <c r="L134" s="36"/>
      <c r="M134" s="179" t="s">
        <v>1</v>
      </c>
      <c r="N134" s="180" t="s">
        <v>41</v>
      </c>
      <c r="O134" s="61"/>
      <c r="P134" s="181">
        <f>O134*H134</f>
        <v>0</v>
      </c>
      <c r="Q134" s="181">
        <v>0</v>
      </c>
      <c r="R134" s="181">
        <f>Q134*H134</f>
        <v>0</v>
      </c>
      <c r="S134" s="181">
        <v>0</v>
      </c>
      <c r="T134" s="18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>IF(N134="základná",J134,0)</f>
        <v>0</v>
      </c>
      <c r="BF134" s="105">
        <f>IF(N134="znížená",J134,0)</f>
        <v>0</v>
      </c>
      <c r="BG134" s="105">
        <f>IF(N134="zákl. prenesená",J134,0)</f>
        <v>0</v>
      </c>
      <c r="BH134" s="105">
        <f>IF(N134="zníž. prenesená",J134,0)</f>
        <v>0</v>
      </c>
      <c r="BI134" s="105">
        <f>IF(N134="nulová",J134,0)</f>
        <v>0</v>
      </c>
      <c r="BJ134" s="18" t="s">
        <v>88</v>
      </c>
      <c r="BK134" s="105">
        <f>ROUND(I134*H134,2)</f>
        <v>0</v>
      </c>
      <c r="BL134" s="18" t="s">
        <v>278</v>
      </c>
      <c r="BM134" s="183" t="s">
        <v>367</v>
      </c>
    </row>
    <row r="135" spans="1:65" s="2" customFormat="1" ht="44.25" customHeight="1" x14ac:dyDescent="0.15">
      <c r="A135" s="35"/>
      <c r="B135" s="141"/>
      <c r="C135" s="172" t="s">
        <v>272</v>
      </c>
      <c r="D135" s="172" t="s">
        <v>274</v>
      </c>
      <c r="E135" s="173" t="s">
        <v>6507</v>
      </c>
      <c r="F135" s="174" t="s">
        <v>6508</v>
      </c>
      <c r="G135" s="175" t="s">
        <v>319</v>
      </c>
      <c r="H135" s="176">
        <v>20</v>
      </c>
      <c r="I135" s="177"/>
      <c r="J135" s="176">
        <f>ROUND(I135*H135,2)</f>
        <v>0</v>
      </c>
      <c r="K135" s="178"/>
      <c r="L135" s="36"/>
      <c r="M135" s="179" t="s">
        <v>1</v>
      </c>
      <c r="N135" s="180" t="s">
        <v>41</v>
      </c>
      <c r="O135" s="61"/>
      <c r="P135" s="181">
        <f>O135*H135</f>
        <v>0</v>
      </c>
      <c r="Q135" s="181">
        <v>0</v>
      </c>
      <c r="R135" s="181">
        <f>Q135*H135</f>
        <v>0</v>
      </c>
      <c r="S135" s="181">
        <v>0</v>
      </c>
      <c r="T135" s="18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>IF(N135="základná",J135,0)</f>
        <v>0</v>
      </c>
      <c r="BF135" s="105">
        <f>IF(N135="znížená",J135,0)</f>
        <v>0</v>
      </c>
      <c r="BG135" s="105">
        <f>IF(N135="zákl. prenesená",J135,0)</f>
        <v>0</v>
      </c>
      <c r="BH135" s="105">
        <f>IF(N135="zníž. prenesená",J135,0)</f>
        <v>0</v>
      </c>
      <c r="BI135" s="105">
        <f>IF(N135="nulová",J135,0)</f>
        <v>0</v>
      </c>
      <c r="BJ135" s="18" t="s">
        <v>88</v>
      </c>
      <c r="BK135" s="105">
        <f>ROUND(I135*H135,2)</f>
        <v>0</v>
      </c>
      <c r="BL135" s="18" t="s">
        <v>278</v>
      </c>
      <c r="BM135" s="183" t="s">
        <v>379</v>
      </c>
    </row>
    <row r="136" spans="1:65" s="2" customFormat="1" ht="33" customHeight="1" x14ac:dyDescent="0.15">
      <c r="A136" s="35"/>
      <c r="B136" s="141"/>
      <c r="C136" s="172" t="s">
        <v>115</v>
      </c>
      <c r="D136" s="172" t="s">
        <v>274</v>
      </c>
      <c r="E136" s="173" t="s">
        <v>3788</v>
      </c>
      <c r="F136" s="174" t="s">
        <v>3789</v>
      </c>
      <c r="G136" s="175" t="s">
        <v>319</v>
      </c>
      <c r="H136" s="176">
        <v>130</v>
      </c>
      <c r="I136" s="177"/>
      <c r="J136" s="176">
        <f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>O136*H136</f>
        <v>0</v>
      </c>
      <c r="Q136" s="181">
        <v>0</v>
      </c>
      <c r="R136" s="181">
        <f>Q136*H136</f>
        <v>0</v>
      </c>
      <c r="S136" s="181">
        <v>0</v>
      </c>
      <c r="T136" s="18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88</v>
      </c>
      <c r="BK136" s="105">
        <f>ROUND(I136*H136,2)</f>
        <v>0</v>
      </c>
      <c r="BL136" s="18" t="s">
        <v>278</v>
      </c>
      <c r="BM136" s="183" t="s">
        <v>7</v>
      </c>
    </row>
    <row r="137" spans="1:65" s="2" customFormat="1" ht="21.75" customHeight="1" x14ac:dyDescent="0.15">
      <c r="A137" s="35"/>
      <c r="B137" s="141"/>
      <c r="C137" s="172" t="s">
        <v>118</v>
      </c>
      <c r="D137" s="172" t="s">
        <v>274</v>
      </c>
      <c r="E137" s="173" t="s">
        <v>6509</v>
      </c>
      <c r="F137" s="174" t="s">
        <v>6510</v>
      </c>
      <c r="G137" s="175" t="s">
        <v>302</v>
      </c>
      <c r="H137" s="176">
        <v>1</v>
      </c>
      <c r="I137" s="177"/>
      <c r="J137" s="176">
        <f>ROUND(I137*H137,2)</f>
        <v>0</v>
      </c>
      <c r="K137" s="178"/>
      <c r="L137" s="36"/>
      <c r="M137" s="179" t="s">
        <v>1</v>
      </c>
      <c r="N137" s="180" t="s">
        <v>41</v>
      </c>
      <c r="O137" s="61"/>
      <c r="P137" s="181">
        <f>O137*H137</f>
        <v>0</v>
      </c>
      <c r="Q137" s="181">
        <v>0</v>
      </c>
      <c r="R137" s="181">
        <f>Q137*H137</f>
        <v>0</v>
      </c>
      <c r="S137" s="181">
        <v>0</v>
      </c>
      <c r="T137" s="18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88</v>
      </c>
      <c r="BK137" s="105">
        <f>ROUND(I137*H137,2)</f>
        <v>0</v>
      </c>
      <c r="BL137" s="18" t="s">
        <v>278</v>
      </c>
      <c r="BM137" s="183" t="s">
        <v>414</v>
      </c>
    </row>
    <row r="138" spans="1:65" s="12" customFormat="1" ht="25.9" customHeight="1" x14ac:dyDescent="0.15">
      <c r="B138" s="159"/>
      <c r="D138" s="160" t="s">
        <v>74</v>
      </c>
      <c r="E138" s="161" t="s">
        <v>2883</v>
      </c>
      <c r="F138" s="161" t="s">
        <v>3883</v>
      </c>
      <c r="I138" s="162"/>
      <c r="J138" s="163">
        <f>BK138</f>
        <v>0</v>
      </c>
      <c r="L138" s="159"/>
      <c r="M138" s="164"/>
      <c r="N138" s="165"/>
      <c r="O138" s="165"/>
      <c r="P138" s="166">
        <f>SUM(P139:P150)</f>
        <v>0</v>
      </c>
      <c r="Q138" s="165"/>
      <c r="R138" s="166">
        <f>SUM(R139:R150)</f>
        <v>0</v>
      </c>
      <c r="S138" s="165"/>
      <c r="T138" s="167">
        <f>SUM(T139:T150)</f>
        <v>0</v>
      </c>
      <c r="AR138" s="160" t="s">
        <v>82</v>
      </c>
      <c r="AT138" s="168" t="s">
        <v>74</v>
      </c>
      <c r="AU138" s="168" t="s">
        <v>75</v>
      </c>
      <c r="AY138" s="160" t="s">
        <v>271</v>
      </c>
      <c r="BK138" s="169">
        <f>SUM(BK139:BK150)</f>
        <v>0</v>
      </c>
    </row>
    <row r="139" spans="1:65" s="2" customFormat="1" ht="16.5" customHeight="1" x14ac:dyDescent="0.15">
      <c r="A139" s="35"/>
      <c r="B139" s="141"/>
      <c r="C139" s="172" t="s">
        <v>121</v>
      </c>
      <c r="D139" s="172" t="s">
        <v>274</v>
      </c>
      <c r="E139" s="173" t="s">
        <v>6511</v>
      </c>
      <c r="F139" s="174" t="s">
        <v>3887</v>
      </c>
      <c r="G139" s="175" t="s">
        <v>2862</v>
      </c>
      <c r="H139" s="176">
        <v>1</v>
      </c>
      <c r="I139" s="177"/>
      <c r="J139" s="176">
        <f t="shared" ref="J139:J150" si="15">ROUND(I139*H139,2)</f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ref="P139:P150" si="16">O139*H139</f>
        <v>0</v>
      </c>
      <c r="Q139" s="181">
        <v>0</v>
      </c>
      <c r="R139" s="181">
        <f t="shared" ref="R139:R150" si="17">Q139*H139</f>
        <v>0</v>
      </c>
      <c r="S139" s="181">
        <v>0</v>
      </c>
      <c r="T139" s="182">
        <f t="shared" ref="T139:T150" si="18"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ref="BE139:BE150" si="19">IF(N139="základná",J139,0)</f>
        <v>0</v>
      </c>
      <c r="BF139" s="105">
        <f t="shared" ref="BF139:BF150" si="20">IF(N139="znížená",J139,0)</f>
        <v>0</v>
      </c>
      <c r="BG139" s="105">
        <f t="shared" ref="BG139:BG150" si="21">IF(N139="zákl. prenesená",J139,0)</f>
        <v>0</v>
      </c>
      <c r="BH139" s="105">
        <f t="shared" ref="BH139:BH150" si="22">IF(N139="zníž. prenesená",J139,0)</f>
        <v>0</v>
      </c>
      <c r="BI139" s="105">
        <f t="shared" ref="BI139:BI150" si="23">IF(N139="nulová",J139,0)</f>
        <v>0</v>
      </c>
      <c r="BJ139" s="18" t="s">
        <v>88</v>
      </c>
      <c r="BK139" s="105">
        <f t="shared" ref="BK139:BK150" si="24">ROUND(I139*H139,2)</f>
        <v>0</v>
      </c>
      <c r="BL139" s="18" t="s">
        <v>278</v>
      </c>
      <c r="BM139" s="183" t="s">
        <v>424</v>
      </c>
    </row>
    <row r="140" spans="1:65" s="2" customFormat="1" ht="16.5" customHeight="1" x14ac:dyDescent="0.15">
      <c r="A140" s="35"/>
      <c r="B140" s="141"/>
      <c r="C140" s="172" t="s">
        <v>124</v>
      </c>
      <c r="D140" s="172" t="s">
        <v>274</v>
      </c>
      <c r="E140" s="173" t="s">
        <v>3888</v>
      </c>
      <c r="F140" s="174" t="s">
        <v>3889</v>
      </c>
      <c r="G140" s="175" t="s">
        <v>3351</v>
      </c>
      <c r="H140" s="176">
        <v>5</v>
      </c>
      <c r="I140" s="177"/>
      <c r="J140" s="176">
        <f t="shared" si="1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16"/>
        <v>0</v>
      </c>
      <c r="Q140" s="181">
        <v>0</v>
      </c>
      <c r="R140" s="181">
        <f t="shared" si="17"/>
        <v>0</v>
      </c>
      <c r="S140" s="181">
        <v>0</v>
      </c>
      <c r="T140" s="182">
        <f t="shared" si="1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8" t="s">
        <v>88</v>
      </c>
      <c r="BK140" s="105">
        <f t="shared" si="24"/>
        <v>0</v>
      </c>
      <c r="BL140" s="18" t="s">
        <v>278</v>
      </c>
      <c r="BM140" s="183" t="s">
        <v>433</v>
      </c>
    </row>
    <row r="141" spans="1:65" s="2" customFormat="1" ht="16.5" customHeight="1" x14ac:dyDescent="0.15">
      <c r="A141" s="35"/>
      <c r="B141" s="141"/>
      <c r="C141" s="172" t="s">
        <v>127</v>
      </c>
      <c r="D141" s="172" t="s">
        <v>274</v>
      </c>
      <c r="E141" s="173" t="s">
        <v>6512</v>
      </c>
      <c r="F141" s="174" t="s">
        <v>3895</v>
      </c>
      <c r="G141" s="175" t="s">
        <v>2862</v>
      </c>
      <c r="H141" s="176">
        <v>1</v>
      </c>
      <c r="I141" s="177"/>
      <c r="J141" s="176">
        <f t="shared" si="1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16"/>
        <v>0</v>
      </c>
      <c r="Q141" s="181">
        <v>0</v>
      </c>
      <c r="R141" s="181">
        <f t="shared" si="17"/>
        <v>0</v>
      </c>
      <c r="S141" s="181">
        <v>0</v>
      </c>
      <c r="T141" s="182">
        <f t="shared" si="1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8" t="s">
        <v>88</v>
      </c>
      <c r="BK141" s="105">
        <f t="shared" si="24"/>
        <v>0</v>
      </c>
      <c r="BL141" s="18" t="s">
        <v>278</v>
      </c>
      <c r="BM141" s="183" t="s">
        <v>441</v>
      </c>
    </row>
    <row r="142" spans="1:65" s="2" customFormat="1" ht="33" customHeight="1" x14ac:dyDescent="0.15">
      <c r="A142" s="35"/>
      <c r="B142" s="141"/>
      <c r="C142" s="172" t="s">
        <v>154</v>
      </c>
      <c r="D142" s="172" t="s">
        <v>274</v>
      </c>
      <c r="E142" s="173" t="s">
        <v>6513</v>
      </c>
      <c r="F142" s="174" t="s">
        <v>5683</v>
      </c>
      <c r="G142" s="175" t="s">
        <v>1420</v>
      </c>
      <c r="H142" s="177"/>
      <c r="I142" s="177"/>
      <c r="J142" s="176">
        <f t="shared" si="1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16"/>
        <v>0</v>
      </c>
      <c r="Q142" s="181">
        <v>0</v>
      </c>
      <c r="R142" s="181">
        <f t="shared" si="17"/>
        <v>0</v>
      </c>
      <c r="S142" s="181">
        <v>0</v>
      </c>
      <c r="T142" s="182">
        <f t="shared" si="1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8" t="s">
        <v>88</v>
      </c>
      <c r="BK142" s="105">
        <f t="shared" si="24"/>
        <v>0</v>
      </c>
      <c r="BL142" s="18" t="s">
        <v>278</v>
      </c>
      <c r="BM142" s="183" t="s">
        <v>465</v>
      </c>
    </row>
    <row r="143" spans="1:65" s="2" customFormat="1" ht="16.5" customHeight="1" x14ac:dyDescent="0.15">
      <c r="A143" s="35"/>
      <c r="B143" s="141"/>
      <c r="C143" s="172" t="s">
        <v>367</v>
      </c>
      <c r="D143" s="172" t="s">
        <v>274</v>
      </c>
      <c r="E143" s="173" t="s">
        <v>6514</v>
      </c>
      <c r="F143" s="174" t="s">
        <v>3899</v>
      </c>
      <c r="G143" s="175" t="s">
        <v>1420</v>
      </c>
      <c r="H143" s="177"/>
      <c r="I143" s="177"/>
      <c r="J143" s="176">
        <f t="shared" si="1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16"/>
        <v>0</v>
      </c>
      <c r="Q143" s="181">
        <v>0</v>
      </c>
      <c r="R143" s="181">
        <f t="shared" si="17"/>
        <v>0</v>
      </c>
      <c r="S143" s="181">
        <v>0</v>
      </c>
      <c r="T143" s="182">
        <f t="shared" si="1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8" t="s">
        <v>88</v>
      </c>
      <c r="BK143" s="105">
        <f t="shared" si="24"/>
        <v>0</v>
      </c>
      <c r="BL143" s="18" t="s">
        <v>278</v>
      </c>
      <c r="BM143" s="183" t="s">
        <v>478</v>
      </c>
    </row>
    <row r="144" spans="1:65" s="2" customFormat="1" ht="21.75" customHeight="1" x14ac:dyDescent="0.15">
      <c r="A144" s="35"/>
      <c r="B144" s="141"/>
      <c r="C144" s="172" t="s">
        <v>374</v>
      </c>
      <c r="D144" s="172" t="s">
        <v>274</v>
      </c>
      <c r="E144" s="173" t="s">
        <v>6515</v>
      </c>
      <c r="F144" s="174" t="s">
        <v>6516</v>
      </c>
      <c r="G144" s="175" t="s">
        <v>289</v>
      </c>
      <c r="H144" s="176">
        <v>5</v>
      </c>
      <c r="I144" s="177"/>
      <c r="J144" s="176">
        <f t="shared" si="1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16"/>
        <v>0</v>
      </c>
      <c r="Q144" s="181">
        <v>0</v>
      </c>
      <c r="R144" s="181">
        <f t="shared" si="17"/>
        <v>0</v>
      </c>
      <c r="S144" s="181">
        <v>0</v>
      </c>
      <c r="T144" s="182">
        <f t="shared" si="1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8" t="s">
        <v>88</v>
      </c>
      <c r="BK144" s="105">
        <f t="shared" si="24"/>
        <v>0</v>
      </c>
      <c r="BL144" s="18" t="s">
        <v>278</v>
      </c>
      <c r="BM144" s="183" t="s">
        <v>488</v>
      </c>
    </row>
    <row r="145" spans="1:65" s="2" customFormat="1" ht="16.5" customHeight="1" x14ac:dyDescent="0.15">
      <c r="A145" s="35"/>
      <c r="B145" s="141"/>
      <c r="C145" s="172" t="s">
        <v>379</v>
      </c>
      <c r="D145" s="172" t="s">
        <v>274</v>
      </c>
      <c r="E145" s="173" t="s">
        <v>6517</v>
      </c>
      <c r="F145" s="174" t="s">
        <v>3903</v>
      </c>
      <c r="G145" s="175" t="s">
        <v>2862</v>
      </c>
      <c r="H145" s="176">
        <v>1</v>
      </c>
      <c r="I145" s="177"/>
      <c r="J145" s="176">
        <f t="shared" si="1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16"/>
        <v>0</v>
      </c>
      <c r="Q145" s="181">
        <v>0</v>
      </c>
      <c r="R145" s="181">
        <f t="shared" si="17"/>
        <v>0</v>
      </c>
      <c r="S145" s="181">
        <v>0</v>
      </c>
      <c r="T145" s="182">
        <f t="shared" si="1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8" t="s">
        <v>88</v>
      </c>
      <c r="BK145" s="105">
        <f t="shared" si="24"/>
        <v>0</v>
      </c>
      <c r="BL145" s="18" t="s">
        <v>278</v>
      </c>
      <c r="BM145" s="183" t="s">
        <v>500</v>
      </c>
    </row>
    <row r="146" spans="1:65" s="2" customFormat="1" ht="16.5" customHeight="1" x14ac:dyDescent="0.15">
      <c r="A146" s="35"/>
      <c r="B146" s="141"/>
      <c r="C146" s="172" t="s">
        <v>384</v>
      </c>
      <c r="D146" s="172" t="s">
        <v>274</v>
      </c>
      <c r="E146" s="173" t="s">
        <v>3918</v>
      </c>
      <c r="F146" s="174" t="s">
        <v>3919</v>
      </c>
      <c r="G146" s="175" t="s">
        <v>302</v>
      </c>
      <c r="H146" s="176">
        <v>500</v>
      </c>
      <c r="I146" s="177"/>
      <c r="J146" s="176">
        <f t="shared" si="1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16"/>
        <v>0</v>
      </c>
      <c r="Q146" s="181">
        <v>0</v>
      </c>
      <c r="R146" s="181">
        <f t="shared" si="17"/>
        <v>0</v>
      </c>
      <c r="S146" s="181">
        <v>0</v>
      </c>
      <c r="T146" s="182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88</v>
      </c>
      <c r="BK146" s="105">
        <f t="shared" si="24"/>
        <v>0</v>
      </c>
      <c r="BL146" s="18" t="s">
        <v>278</v>
      </c>
      <c r="BM146" s="183" t="s">
        <v>514</v>
      </c>
    </row>
    <row r="147" spans="1:65" s="2" customFormat="1" ht="16.5" customHeight="1" x14ac:dyDescent="0.15">
      <c r="A147" s="35"/>
      <c r="B147" s="141"/>
      <c r="C147" s="172" t="s">
        <v>7</v>
      </c>
      <c r="D147" s="172" t="s">
        <v>274</v>
      </c>
      <c r="E147" s="173" t="s">
        <v>6518</v>
      </c>
      <c r="F147" s="174" t="s">
        <v>3921</v>
      </c>
      <c r="G147" s="175" t="s">
        <v>2862</v>
      </c>
      <c r="H147" s="176">
        <v>1</v>
      </c>
      <c r="I147" s="177"/>
      <c r="J147" s="176">
        <f t="shared" si="1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16"/>
        <v>0</v>
      </c>
      <c r="Q147" s="181">
        <v>0</v>
      </c>
      <c r="R147" s="181">
        <f t="shared" si="17"/>
        <v>0</v>
      </c>
      <c r="S147" s="181">
        <v>0</v>
      </c>
      <c r="T147" s="182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278</v>
      </c>
      <c r="BM147" s="183" t="s">
        <v>528</v>
      </c>
    </row>
    <row r="148" spans="1:65" s="2" customFormat="1" ht="21.75" customHeight="1" x14ac:dyDescent="0.15">
      <c r="A148" s="35"/>
      <c r="B148" s="141"/>
      <c r="C148" s="172" t="s">
        <v>409</v>
      </c>
      <c r="D148" s="172" t="s">
        <v>274</v>
      </c>
      <c r="E148" s="173" t="s">
        <v>6519</v>
      </c>
      <c r="F148" s="174" t="s">
        <v>3923</v>
      </c>
      <c r="G148" s="175" t="s">
        <v>2862</v>
      </c>
      <c r="H148" s="176">
        <v>1</v>
      </c>
      <c r="I148" s="177"/>
      <c r="J148" s="176">
        <f t="shared" si="1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16"/>
        <v>0</v>
      </c>
      <c r="Q148" s="181">
        <v>0</v>
      </c>
      <c r="R148" s="181">
        <f t="shared" si="17"/>
        <v>0</v>
      </c>
      <c r="S148" s="181">
        <v>0</v>
      </c>
      <c r="T148" s="182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278</v>
      </c>
      <c r="BM148" s="183" t="s">
        <v>542</v>
      </c>
    </row>
    <row r="149" spans="1:65" s="2" customFormat="1" ht="21.75" customHeight="1" x14ac:dyDescent="0.15">
      <c r="A149" s="35"/>
      <c r="B149" s="141"/>
      <c r="C149" s="172" t="s">
        <v>414</v>
      </c>
      <c r="D149" s="172" t="s">
        <v>274</v>
      </c>
      <c r="E149" s="173" t="s">
        <v>6520</v>
      </c>
      <c r="F149" s="174" t="s">
        <v>6521</v>
      </c>
      <c r="G149" s="175" t="s">
        <v>2862</v>
      </c>
      <c r="H149" s="176">
        <v>1</v>
      </c>
      <c r="I149" s="177"/>
      <c r="J149" s="176">
        <f t="shared" si="1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16"/>
        <v>0</v>
      </c>
      <c r="Q149" s="181">
        <v>0</v>
      </c>
      <c r="R149" s="181">
        <f t="shared" si="17"/>
        <v>0</v>
      </c>
      <c r="S149" s="181">
        <v>0</v>
      </c>
      <c r="T149" s="182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278</v>
      </c>
      <c r="BM149" s="183" t="s">
        <v>555</v>
      </c>
    </row>
    <row r="150" spans="1:65" s="2" customFormat="1" ht="21.75" customHeight="1" x14ac:dyDescent="0.15">
      <c r="A150" s="35"/>
      <c r="B150" s="141"/>
      <c r="C150" s="172" t="s">
        <v>419</v>
      </c>
      <c r="D150" s="172" t="s">
        <v>274</v>
      </c>
      <c r="E150" s="173" t="s">
        <v>6522</v>
      </c>
      <c r="F150" s="174" t="s">
        <v>3929</v>
      </c>
      <c r="G150" s="175" t="s">
        <v>2862</v>
      </c>
      <c r="H150" s="176">
        <v>1</v>
      </c>
      <c r="I150" s="177"/>
      <c r="J150" s="176">
        <f t="shared" si="15"/>
        <v>0</v>
      </c>
      <c r="K150" s="178"/>
      <c r="L150" s="36"/>
      <c r="M150" s="241" t="s">
        <v>1</v>
      </c>
      <c r="N150" s="242" t="s">
        <v>41</v>
      </c>
      <c r="O150" s="243"/>
      <c r="P150" s="244">
        <f t="shared" si="16"/>
        <v>0</v>
      </c>
      <c r="Q150" s="244">
        <v>0</v>
      </c>
      <c r="R150" s="244">
        <f t="shared" si="17"/>
        <v>0</v>
      </c>
      <c r="S150" s="244">
        <v>0</v>
      </c>
      <c r="T150" s="245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1128</v>
      </c>
    </row>
    <row r="151" spans="1:65" s="2" customFormat="1" ht="6.95" customHeight="1" x14ac:dyDescent="0.1">
      <c r="A151" s="35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36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autoFilter ref="C123:K150" xr:uid="{00000000-0009-0000-0000-00002A000000}"/>
  <mergeCells count="10">
    <mergeCell ref="E114:H114"/>
    <mergeCell ref="E116:H116"/>
    <mergeCell ref="L2:V2"/>
    <mergeCell ref="E87:H87"/>
    <mergeCell ref="D103:F10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2:BM151"/>
  <sheetViews>
    <sheetView showGridLines="0" topLeftCell="A97" workbookViewId="0">
      <selection activeCell="J103" sqref="J103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193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 x14ac:dyDescent="0.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1">
      <c r="A9" s="35"/>
      <c r="B9" s="36"/>
      <c r="C9" s="35"/>
      <c r="D9" s="35"/>
      <c r="E9" s="321" t="s">
        <v>6523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 x14ac:dyDescent="0.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 x14ac:dyDescent="0.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J102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 x14ac:dyDescent="0.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 x14ac:dyDescent="0.1">
      <c r="A35" s="35"/>
      <c r="B35" s="36"/>
      <c r="C35" s="35"/>
      <c r="D35" s="118" t="s">
        <v>39</v>
      </c>
      <c r="E35" s="28" t="s">
        <v>40</v>
      </c>
      <c r="F35" s="119">
        <f>ROUND((SUM(BE102:BE104) + SUM(BE124:BE150)),  2)</f>
        <v>0</v>
      </c>
      <c r="G35" s="35"/>
      <c r="H35" s="35"/>
      <c r="I35" s="120">
        <v>0.2</v>
      </c>
      <c r="J35" s="119">
        <f>ROUND(((SUM(BE102:BE104) + SUM(BE124:BE150))*I35),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28" t="s">
        <v>41</v>
      </c>
      <c r="F36" s="119">
        <f>ROUND((SUM(BF102:BF104) + SUM(BF124:BF150)),  2)</f>
        <v>0</v>
      </c>
      <c r="G36" s="35"/>
      <c r="H36" s="35"/>
      <c r="I36" s="120">
        <v>0.2</v>
      </c>
      <c r="J36" s="119">
        <f>ROUND(((SUM(BF102:BF104) + SUM(BF124:BF150))*I36),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1">
      <c r="A37" s="35"/>
      <c r="B37" s="36"/>
      <c r="C37" s="35"/>
      <c r="D37" s="35"/>
      <c r="E37" s="28" t="s">
        <v>42</v>
      </c>
      <c r="F37" s="119">
        <f>ROUND((SUM(BG102:BG104) + SUM(BG124:BG150)),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 x14ac:dyDescent="0.1">
      <c r="A38" s="35"/>
      <c r="B38" s="36"/>
      <c r="C38" s="35"/>
      <c r="D38" s="35"/>
      <c r="E38" s="28" t="s">
        <v>43</v>
      </c>
      <c r="F38" s="119">
        <f>ROUND((SUM(BH102:BH104) + SUM(BH124:BH150)),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44</v>
      </c>
      <c r="F39" s="119">
        <f>ROUND((SUM(BI102:BI104) + SUM(BI124:BI150)),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 x14ac:dyDescent="0.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 x14ac:dyDescent="0.1">
      <c r="B43" s="21"/>
      <c r="L43" s="21"/>
    </row>
    <row r="44" spans="1:31" s="1" customFormat="1" ht="14.45" customHeight="1" x14ac:dyDescent="0.1">
      <c r="B44" s="21"/>
      <c r="L44" s="21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1">
      <c r="A87" s="35"/>
      <c r="B87" s="36"/>
      <c r="C87" s="35"/>
      <c r="D87" s="35"/>
      <c r="E87" s="321" t="str">
        <f>E9</f>
        <v>SO 10B - NN prípojka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 x14ac:dyDescent="0.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 x14ac:dyDescent="0.15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 x14ac:dyDescent="0.15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 x14ac:dyDescent="0.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J124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 x14ac:dyDescent="0.1">
      <c r="B97" s="131"/>
      <c r="D97" s="132" t="s">
        <v>6489</v>
      </c>
      <c r="E97" s="133"/>
      <c r="F97" s="133"/>
      <c r="G97" s="133"/>
      <c r="H97" s="133"/>
      <c r="I97" s="133"/>
      <c r="J97" s="134">
        <f>J125</f>
        <v>0</v>
      </c>
      <c r="L97" s="131"/>
    </row>
    <row r="98" spans="1:65" s="9" customFormat="1" ht="24.95" customHeight="1" x14ac:dyDescent="0.1">
      <c r="B98" s="131"/>
      <c r="D98" s="132" t="s">
        <v>6490</v>
      </c>
      <c r="E98" s="133"/>
      <c r="F98" s="133"/>
      <c r="G98" s="133"/>
      <c r="H98" s="133"/>
      <c r="I98" s="133"/>
      <c r="J98" s="134">
        <f>J132</f>
        <v>0</v>
      </c>
      <c r="L98" s="131"/>
    </row>
    <row r="99" spans="1:65" s="9" customFormat="1" ht="24.95" customHeight="1" x14ac:dyDescent="0.1">
      <c r="B99" s="131"/>
      <c r="D99" s="132" t="s">
        <v>6491</v>
      </c>
      <c r="E99" s="133"/>
      <c r="F99" s="133"/>
      <c r="G99" s="133"/>
      <c r="H99" s="133"/>
      <c r="I99" s="133"/>
      <c r="J99" s="134">
        <f>J138</f>
        <v>0</v>
      </c>
      <c r="L99" s="131"/>
    </row>
    <row r="100" spans="1:65" s="2" customFormat="1" ht="21.75" customHeight="1" x14ac:dyDescent="0.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 x14ac:dyDescent="0.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 x14ac:dyDescent="0.1">
      <c r="A102" s="35"/>
      <c r="B102" s="36"/>
      <c r="C102" s="130" t="s">
        <v>254</v>
      </c>
      <c r="D102" s="35"/>
      <c r="E102" s="35"/>
      <c r="F102" s="35"/>
      <c r="G102" s="35"/>
      <c r="H102" s="35"/>
      <c r="I102" s="35"/>
      <c r="J102" s="139">
        <f>ROUND(J103,2)</f>
        <v>0</v>
      </c>
      <c r="K102" s="35"/>
      <c r="L102" s="45"/>
      <c r="N102" s="140" t="s">
        <v>39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 x14ac:dyDescent="0.1">
      <c r="A103" s="35"/>
      <c r="B103" s="141"/>
      <c r="C103" s="142"/>
      <c r="D103" s="338" t="s">
        <v>255</v>
      </c>
      <c r="E103" s="342"/>
      <c r="F103" s="342"/>
      <c r="G103" s="142"/>
      <c r="H103" s="142"/>
      <c r="I103" s="142"/>
      <c r="J103" s="102">
        <v>0</v>
      </c>
      <c r="K103" s="142"/>
      <c r="L103" s="143"/>
      <c r="M103" s="144"/>
      <c r="N103" s="145" t="s">
        <v>41</v>
      </c>
      <c r="O103" s="144"/>
      <c r="P103" s="144"/>
      <c r="Q103" s="144"/>
      <c r="R103" s="144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6" t="s">
        <v>256</v>
      </c>
      <c r="AZ103" s="144"/>
      <c r="BA103" s="144"/>
      <c r="BB103" s="144"/>
      <c r="BC103" s="144"/>
      <c r="BD103" s="144"/>
      <c r="BE103" s="147">
        <f t="shared" ref="BE103" si="0">IF(N103="základná",J103,0)</f>
        <v>0</v>
      </c>
      <c r="BF103" s="147">
        <f t="shared" ref="BF103" si="1">IF(N103="znížená",J103,0)</f>
        <v>0</v>
      </c>
      <c r="BG103" s="147">
        <f t="shared" ref="BG103" si="2">IF(N103="zákl. prenesená",J103,0)</f>
        <v>0</v>
      </c>
      <c r="BH103" s="147">
        <f t="shared" ref="BH103" si="3">IF(N103="zníž. prenesená",J103,0)</f>
        <v>0</v>
      </c>
      <c r="BI103" s="147">
        <f t="shared" ref="BI103" si="4">IF(N103="nulová",J103,0)</f>
        <v>0</v>
      </c>
      <c r="BJ103" s="146" t="s">
        <v>88</v>
      </c>
      <c r="BK103" s="144"/>
      <c r="BL103" s="144"/>
      <c r="BM103" s="144"/>
    </row>
    <row r="104" spans="1:65" s="2" customFormat="1" x14ac:dyDescent="0.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 x14ac:dyDescent="0.1">
      <c r="A105" s="35"/>
      <c r="B105" s="36"/>
      <c r="C105" s="109" t="s">
        <v>213</v>
      </c>
      <c r="D105" s="110"/>
      <c r="E105" s="110"/>
      <c r="F105" s="110"/>
      <c r="G105" s="110"/>
      <c r="H105" s="110"/>
      <c r="I105" s="110"/>
      <c r="J105" s="111">
        <f>ROUND(J96+J102,2)</f>
        <v>0</v>
      </c>
      <c r="K105" s="110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5" customHeight="1" x14ac:dyDescent="0.1">
      <c r="A106" s="35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65" s="2" customFormat="1" ht="6.95" customHeight="1" x14ac:dyDescent="0.1">
      <c r="A110" s="35"/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4.95" customHeight="1" x14ac:dyDescent="0.1">
      <c r="A111" s="35"/>
      <c r="B111" s="36"/>
      <c r="C111" s="22" t="s">
        <v>257</v>
      </c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 x14ac:dyDescent="0.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 x14ac:dyDescent="0.1">
      <c r="A113" s="35"/>
      <c r="B113" s="36"/>
      <c r="C113" s="28" t="s">
        <v>14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 x14ac:dyDescent="0.1">
      <c r="A114" s="35"/>
      <c r="B114" s="36"/>
      <c r="C114" s="35"/>
      <c r="D114" s="35"/>
      <c r="E114" s="340" t="str">
        <f>E7</f>
        <v>Kreatívne cenrum Nitra - Martinský vrch</v>
      </c>
      <c r="F114" s="341"/>
      <c r="G114" s="341"/>
      <c r="H114" s="341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 x14ac:dyDescent="0.1">
      <c r="A115" s="35"/>
      <c r="B115" s="36"/>
      <c r="C115" s="28" t="s">
        <v>228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 x14ac:dyDescent="0.1">
      <c r="A116" s="35"/>
      <c r="B116" s="36"/>
      <c r="C116" s="35"/>
      <c r="D116" s="35"/>
      <c r="E116" s="321" t="str">
        <f>E9</f>
        <v>SO 10B - NN prípojka</v>
      </c>
      <c r="F116" s="339"/>
      <c r="G116" s="339"/>
      <c r="H116" s="339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 x14ac:dyDescent="0.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2" customHeight="1" x14ac:dyDescent="0.1">
      <c r="A118" s="35"/>
      <c r="B118" s="36"/>
      <c r="C118" s="28" t="s">
        <v>18</v>
      </c>
      <c r="D118" s="35"/>
      <c r="E118" s="35"/>
      <c r="F118" s="26" t="str">
        <f>F12</f>
        <v>Nitra</v>
      </c>
      <c r="G118" s="35"/>
      <c r="H118" s="35"/>
      <c r="I118" s="28" t="s">
        <v>20</v>
      </c>
      <c r="J118" s="58" t="str">
        <f>IF(J12="","",J12)</f>
        <v>26. 8. 2020</v>
      </c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 x14ac:dyDescent="0.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40.15" customHeight="1" x14ac:dyDescent="0.15">
      <c r="A120" s="35"/>
      <c r="B120" s="36"/>
      <c r="C120" s="28" t="s">
        <v>22</v>
      </c>
      <c r="D120" s="35"/>
      <c r="E120" s="35"/>
      <c r="F120" s="26" t="str">
        <f>E15</f>
        <v>Mesto Nitra, Štefánikova tr. 60, 949 01 Nitra</v>
      </c>
      <c r="G120" s="35"/>
      <c r="H120" s="35"/>
      <c r="I120" s="28" t="s">
        <v>28</v>
      </c>
      <c r="J120" s="31" t="str">
        <f>E21</f>
        <v>Mesto Nitra, Štefánikova tr. 60, 949 01 Nitra</v>
      </c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 x14ac:dyDescent="0.15">
      <c r="A121" s="35"/>
      <c r="B121" s="36"/>
      <c r="C121" s="28" t="s">
        <v>26</v>
      </c>
      <c r="D121" s="35"/>
      <c r="E121" s="35"/>
      <c r="F121" s="26" t="str">
        <f>IF(E18="","",E18)</f>
        <v>Vyplň údaj</v>
      </c>
      <c r="G121" s="35"/>
      <c r="H121" s="35"/>
      <c r="I121" s="28" t="s">
        <v>30</v>
      </c>
      <c r="J121" s="31" t="str">
        <f>E24</f>
        <v>Mesto Nitra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0.35" customHeight="1" x14ac:dyDescent="0.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11" customFormat="1" ht="29.25" customHeight="1" x14ac:dyDescent="0.15">
      <c r="A123" s="148"/>
      <c r="B123" s="149"/>
      <c r="C123" s="150" t="s">
        <v>258</v>
      </c>
      <c r="D123" s="151" t="s">
        <v>60</v>
      </c>
      <c r="E123" s="151" t="s">
        <v>56</v>
      </c>
      <c r="F123" s="151" t="s">
        <v>57</v>
      </c>
      <c r="G123" s="151" t="s">
        <v>259</v>
      </c>
      <c r="H123" s="151" t="s">
        <v>260</v>
      </c>
      <c r="I123" s="151" t="s">
        <v>261</v>
      </c>
      <c r="J123" s="152" t="s">
        <v>241</v>
      </c>
      <c r="K123" s="153" t="s">
        <v>262</v>
      </c>
      <c r="L123" s="154"/>
      <c r="M123" s="65" t="s">
        <v>1</v>
      </c>
      <c r="N123" s="66" t="s">
        <v>39</v>
      </c>
      <c r="O123" s="66" t="s">
        <v>263</v>
      </c>
      <c r="P123" s="66" t="s">
        <v>264</v>
      </c>
      <c r="Q123" s="66" t="s">
        <v>265</v>
      </c>
      <c r="R123" s="66" t="s">
        <v>266</v>
      </c>
      <c r="S123" s="66" t="s">
        <v>267</v>
      </c>
      <c r="T123" s="67" t="s">
        <v>268</v>
      </c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</row>
    <row r="124" spans="1:65" s="2" customFormat="1" ht="22.9" customHeight="1" x14ac:dyDescent="0.15">
      <c r="A124" s="35"/>
      <c r="B124" s="36"/>
      <c r="C124" s="72" t="s">
        <v>238</v>
      </c>
      <c r="D124" s="35"/>
      <c r="E124" s="35"/>
      <c r="F124" s="35"/>
      <c r="G124" s="35"/>
      <c r="H124" s="35"/>
      <c r="I124" s="35"/>
      <c r="J124" s="155">
        <f>BK124</f>
        <v>0</v>
      </c>
      <c r="K124" s="35"/>
      <c r="L124" s="36"/>
      <c r="M124" s="68"/>
      <c r="N124" s="59"/>
      <c r="O124" s="69"/>
      <c r="P124" s="156">
        <f>P125+P132+P138</f>
        <v>0</v>
      </c>
      <c r="Q124" s="69"/>
      <c r="R124" s="156">
        <f>R125+R132+R138</f>
        <v>0</v>
      </c>
      <c r="S124" s="69"/>
      <c r="T124" s="157">
        <f>T125+T132+T138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74</v>
      </c>
      <c r="AU124" s="18" t="s">
        <v>243</v>
      </c>
      <c r="BK124" s="158">
        <f>BK125+BK132+BK138</f>
        <v>0</v>
      </c>
    </row>
    <row r="125" spans="1:65" s="12" customFormat="1" ht="25.9" customHeight="1" x14ac:dyDescent="0.15">
      <c r="B125" s="159"/>
      <c r="D125" s="160" t="s">
        <v>74</v>
      </c>
      <c r="E125" s="161" t="s">
        <v>2856</v>
      </c>
      <c r="F125" s="161" t="s">
        <v>6492</v>
      </c>
      <c r="I125" s="162"/>
      <c r="J125" s="163">
        <f>BK125</f>
        <v>0</v>
      </c>
      <c r="L125" s="159"/>
      <c r="M125" s="164"/>
      <c r="N125" s="165"/>
      <c r="O125" s="165"/>
      <c r="P125" s="166">
        <f>SUM(P126:P131)</f>
        <v>0</v>
      </c>
      <c r="Q125" s="165"/>
      <c r="R125" s="166">
        <f>SUM(R126:R131)</f>
        <v>0</v>
      </c>
      <c r="S125" s="165"/>
      <c r="T125" s="167">
        <f>SUM(T126:T131)</f>
        <v>0</v>
      </c>
      <c r="AR125" s="160" t="s">
        <v>82</v>
      </c>
      <c r="AT125" s="168" t="s">
        <v>74</v>
      </c>
      <c r="AU125" s="168" t="s">
        <v>75</v>
      </c>
      <c r="AY125" s="160" t="s">
        <v>271</v>
      </c>
      <c r="BK125" s="169">
        <f>SUM(BK126:BK131)</f>
        <v>0</v>
      </c>
    </row>
    <row r="126" spans="1:65" s="2" customFormat="1" ht="16.5" customHeight="1" x14ac:dyDescent="0.15">
      <c r="A126" s="35"/>
      <c r="B126" s="141"/>
      <c r="C126" s="172" t="s">
        <v>82</v>
      </c>
      <c r="D126" s="172" t="s">
        <v>274</v>
      </c>
      <c r="E126" s="173" t="s">
        <v>6493</v>
      </c>
      <c r="F126" s="174" t="s">
        <v>6494</v>
      </c>
      <c r="G126" s="175" t="s">
        <v>302</v>
      </c>
      <c r="H126" s="176">
        <v>1</v>
      </c>
      <c r="I126" s="177"/>
      <c r="J126" s="176">
        <f t="shared" ref="J126:J131" si="5">ROUND(I126*H126,2)</f>
        <v>0</v>
      </c>
      <c r="K126" s="178"/>
      <c r="L126" s="36"/>
      <c r="M126" s="179" t="s">
        <v>1</v>
      </c>
      <c r="N126" s="180" t="s">
        <v>41</v>
      </c>
      <c r="O126" s="61"/>
      <c r="P126" s="181">
        <f t="shared" ref="P126:P131" si="6">O126*H126</f>
        <v>0</v>
      </c>
      <c r="Q126" s="181">
        <v>0</v>
      </c>
      <c r="R126" s="181">
        <f t="shared" ref="R126:R131" si="7">Q126*H126</f>
        <v>0</v>
      </c>
      <c r="S126" s="181">
        <v>0</v>
      </c>
      <c r="T126" s="182">
        <f t="shared" ref="T126:T131" si="8"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3" t="s">
        <v>278</v>
      </c>
      <c r="AT126" s="183" t="s">
        <v>274</v>
      </c>
      <c r="AU126" s="183" t="s">
        <v>82</v>
      </c>
      <c r="AY126" s="18" t="s">
        <v>271</v>
      </c>
      <c r="BE126" s="105">
        <f t="shared" ref="BE126:BE131" si="9">IF(N126="základná",J126,0)</f>
        <v>0</v>
      </c>
      <c r="BF126" s="105">
        <f t="shared" ref="BF126:BF131" si="10">IF(N126="znížená",J126,0)</f>
        <v>0</v>
      </c>
      <c r="BG126" s="105">
        <f t="shared" ref="BG126:BG131" si="11">IF(N126="zákl. prenesená",J126,0)</f>
        <v>0</v>
      </c>
      <c r="BH126" s="105">
        <f t="shared" ref="BH126:BH131" si="12">IF(N126="zníž. prenesená",J126,0)</f>
        <v>0</v>
      </c>
      <c r="BI126" s="105">
        <f t="shared" ref="BI126:BI131" si="13">IF(N126="nulová",J126,0)</f>
        <v>0</v>
      </c>
      <c r="BJ126" s="18" t="s">
        <v>88</v>
      </c>
      <c r="BK126" s="105">
        <f t="shared" ref="BK126:BK131" si="14">ROUND(I126*H126,2)</f>
        <v>0</v>
      </c>
      <c r="BL126" s="18" t="s">
        <v>278</v>
      </c>
      <c r="BM126" s="183" t="s">
        <v>88</v>
      </c>
    </row>
    <row r="127" spans="1:65" s="2" customFormat="1" ht="16.5" customHeight="1" x14ac:dyDescent="0.15">
      <c r="A127" s="35"/>
      <c r="B127" s="141"/>
      <c r="C127" s="172" t="s">
        <v>88</v>
      </c>
      <c r="D127" s="172" t="s">
        <v>274</v>
      </c>
      <c r="E127" s="173" t="s">
        <v>6495</v>
      </c>
      <c r="F127" s="174" t="s">
        <v>6496</v>
      </c>
      <c r="G127" s="175" t="s">
        <v>2862</v>
      </c>
      <c r="H127" s="176">
        <v>1</v>
      </c>
      <c r="I127" s="177"/>
      <c r="J127" s="176">
        <f t="shared" si="5"/>
        <v>0</v>
      </c>
      <c r="K127" s="178"/>
      <c r="L127" s="36"/>
      <c r="M127" s="179" t="s">
        <v>1</v>
      </c>
      <c r="N127" s="180" t="s">
        <v>41</v>
      </c>
      <c r="O127" s="61"/>
      <c r="P127" s="181">
        <f t="shared" si="6"/>
        <v>0</v>
      </c>
      <c r="Q127" s="181">
        <v>0</v>
      </c>
      <c r="R127" s="181">
        <f t="shared" si="7"/>
        <v>0</v>
      </c>
      <c r="S127" s="181">
        <v>0</v>
      </c>
      <c r="T127" s="182">
        <f t="shared" si="8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3" t="s">
        <v>278</v>
      </c>
      <c r="AT127" s="183" t="s">
        <v>274</v>
      </c>
      <c r="AU127" s="183" t="s">
        <v>82</v>
      </c>
      <c r="AY127" s="18" t="s">
        <v>271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8" t="s">
        <v>88</v>
      </c>
      <c r="BK127" s="105">
        <f t="shared" si="14"/>
        <v>0</v>
      </c>
      <c r="BL127" s="18" t="s">
        <v>278</v>
      </c>
      <c r="BM127" s="183" t="s">
        <v>278</v>
      </c>
    </row>
    <row r="128" spans="1:65" s="2" customFormat="1" ht="21.75" customHeight="1" x14ac:dyDescent="0.15">
      <c r="A128" s="35"/>
      <c r="B128" s="141"/>
      <c r="C128" s="172" t="s">
        <v>286</v>
      </c>
      <c r="D128" s="172" t="s">
        <v>274</v>
      </c>
      <c r="E128" s="173" t="s">
        <v>6497</v>
      </c>
      <c r="F128" s="174" t="s">
        <v>6498</v>
      </c>
      <c r="G128" s="175" t="s">
        <v>302</v>
      </c>
      <c r="H128" s="176">
        <v>1</v>
      </c>
      <c r="I128" s="177"/>
      <c r="J128" s="176">
        <f t="shared" si="5"/>
        <v>0</v>
      </c>
      <c r="K128" s="178"/>
      <c r="L128" s="36"/>
      <c r="M128" s="179" t="s">
        <v>1</v>
      </c>
      <c r="N128" s="180" t="s">
        <v>41</v>
      </c>
      <c r="O128" s="61"/>
      <c r="P128" s="181">
        <f t="shared" si="6"/>
        <v>0</v>
      </c>
      <c r="Q128" s="181">
        <v>0</v>
      </c>
      <c r="R128" s="181">
        <f t="shared" si="7"/>
        <v>0</v>
      </c>
      <c r="S128" s="181">
        <v>0</v>
      </c>
      <c r="T128" s="182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3" t="s">
        <v>278</v>
      </c>
      <c r="AT128" s="183" t="s">
        <v>274</v>
      </c>
      <c r="AU128" s="183" t="s">
        <v>82</v>
      </c>
      <c r="AY128" s="18" t="s">
        <v>271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88</v>
      </c>
      <c r="BK128" s="105">
        <f t="shared" si="14"/>
        <v>0</v>
      </c>
      <c r="BL128" s="18" t="s">
        <v>278</v>
      </c>
      <c r="BM128" s="183" t="s">
        <v>304</v>
      </c>
    </row>
    <row r="129" spans="1:65" s="2" customFormat="1" ht="16.5" customHeight="1" x14ac:dyDescent="0.15">
      <c r="A129" s="35"/>
      <c r="B129" s="141"/>
      <c r="C129" s="172" t="s">
        <v>278</v>
      </c>
      <c r="D129" s="172" t="s">
        <v>274</v>
      </c>
      <c r="E129" s="173" t="s">
        <v>6499</v>
      </c>
      <c r="F129" s="174" t="s">
        <v>6500</v>
      </c>
      <c r="G129" s="175" t="s">
        <v>319</v>
      </c>
      <c r="H129" s="176">
        <v>250</v>
      </c>
      <c r="I129" s="177"/>
      <c r="J129" s="176">
        <f t="shared" si="5"/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si="6"/>
        <v>0</v>
      </c>
      <c r="Q129" s="181">
        <v>0</v>
      </c>
      <c r="R129" s="181">
        <f t="shared" si="7"/>
        <v>0</v>
      </c>
      <c r="S129" s="181">
        <v>0</v>
      </c>
      <c r="T129" s="182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88</v>
      </c>
      <c r="BK129" s="105">
        <f t="shared" si="14"/>
        <v>0</v>
      </c>
      <c r="BL129" s="18" t="s">
        <v>278</v>
      </c>
      <c r="BM129" s="183" t="s">
        <v>316</v>
      </c>
    </row>
    <row r="130" spans="1:65" s="2" customFormat="1" ht="33" customHeight="1" x14ac:dyDescent="0.15">
      <c r="A130" s="35"/>
      <c r="B130" s="141"/>
      <c r="C130" s="172" t="s">
        <v>299</v>
      </c>
      <c r="D130" s="172" t="s">
        <v>274</v>
      </c>
      <c r="E130" s="173" t="s">
        <v>6501</v>
      </c>
      <c r="F130" s="174" t="s">
        <v>3830</v>
      </c>
      <c r="G130" s="175" t="s">
        <v>319</v>
      </c>
      <c r="H130" s="176">
        <v>250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115</v>
      </c>
    </row>
    <row r="131" spans="1:65" s="2" customFormat="1" ht="16.5" customHeight="1" x14ac:dyDescent="0.15">
      <c r="A131" s="35"/>
      <c r="B131" s="141"/>
      <c r="C131" s="172" t="s">
        <v>304</v>
      </c>
      <c r="D131" s="172" t="s">
        <v>274</v>
      </c>
      <c r="E131" s="173" t="s">
        <v>6503</v>
      </c>
      <c r="F131" s="174" t="s">
        <v>6504</v>
      </c>
      <c r="G131" s="175" t="s">
        <v>319</v>
      </c>
      <c r="H131" s="176">
        <v>50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121</v>
      </c>
    </row>
    <row r="132" spans="1:65" s="12" customFormat="1" ht="25.9" customHeight="1" x14ac:dyDescent="0.15">
      <c r="B132" s="159"/>
      <c r="D132" s="160" t="s">
        <v>74</v>
      </c>
      <c r="E132" s="161" t="s">
        <v>2869</v>
      </c>
      <c r="F132" s="161" t="s">
        <v>575</v>
      </c>
      <c r="I132" s="162"/>
      <c r="J132" s="163">
        <f>BK132</f>
        <v>0</v>
      </c>
      <c r="L132" s="159"/>
      <c r="M132" s="164"/>
      <c r="N132" s="165"/>
      <c r="O132" s="165"/>
      <c r="P132" s="166">
        <f>SUM(P133:P137)</f>
        <v>0</v>
      </c>
      <c r="Q132" s="165"/>
      <c r="R132" s="166">
        <f>SUM(R133:R137)</f>
        <v>0</v>
      </c>
      <c r="S132" s="165"/>
      <c r="T132" s="167">
        <f>SUM(T133:T137)</f>
        <v>0</v>
      </c>
      <c r="AR132" s="160" t="s">
        <v>82</v>
      </c>
      <c r="AT132" s="168" t="s">
        <v>74</v>
      </c>
      <c r="AU132" s="168" t="s">
        <v>75</v>
      </c>
      <c r="AY132" s="160" t="s">
        <v>271</v>
      </c>
      <c r="BK132" s="169">
        <f>SUM(BK133:BK137)</f>
        <v>0</v>
      </c>
    </row>
    <row r="133" spans="1:65" s="2" customFormat="1" ht="21.75" customHeight="1" x14ac:dyDescent="0.15">
      <c r="A133" s="35"/>
      <c r="B133" s="141"/>
      <c r="C133" s="172" t="s">
        <v>310</v>
      </c>
      <c r="D133" s="172" t="s">
        <v>274</v>
      </c>
      <c r="E133" s="173" t="s">
        <v>6505</v>
      </c>
      <c r="F133" s="174" t="s">
        <v>6506</v>
      </c>
      <c r="G133" s="175" t="s">
        <v>319</v>
      </c>
      <c r="H133" s="176">
        <v>200</v>
      </c>
      <c r="I133" s="177"/>
      <c r="J133" s="176">
        <f>ROUND(I133*H133,2)</f>
        <v>0</v>
      </c>
      <c r="K133" s="178"/>
      <c r="L133" s="36"/>
      <c r="M133" s="179" t="s">
        <v>1</v>
      </c>
      <c r="N133" s="180" t="s">
        <v>41</v>
      </c>
      <c r="O133" s="61"/>
      <c r="P133" s="181">
        <f>O133*H133</f>
        <v>0</v>
      </c>
      <c r="Q133" s="181">
        <v>0</v>
      </c>
      <c r="R133" s="181">
        <f>Q133*H133</f>
        <v>0</v>
      </c>
      <c r="S133" s="181">
        <v>0</v>
      </c>
      <c r="T133" s="18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82</v>
      </c>
      <c r="AY133" s="18" t="s">
        <v>271</v>
      </c>
      <c r="BE133" s="105">
        <f>IF(N133="základná",J133,0)</f>
        <v>0</v>
      </c>
      <c r="BF133" s="105">
        <f>IF(N133="znížená",J133,0)</f>
        <v>0</v>
      </c>
      <c r="BG133" s="105">
        <f>IF(N133="zákl. prenesená",J133,0)</f>
        <v>0</v>
      </c>
      <c r="BH133" s="105">
        <f>IF(N133="zníž. prenesená",J133,0)</f>
        <v>0</v>
      </c>
      <c r="BI133" s="105">
        <f>IF(N133="nulová",J133,0)</f>
        <v>0</v>
      </c>
      <c r="BJ133" s="18" t="s">
        <v>88</v>
      </c>
      <c r="BK133" s="105">
        <f>ROUND(I133*H133,2)</f>
        <v>0</v>
      </c>
      <c r="BL133" s="18" t="s">
        <v>278</v>
      </c>
      <c r="BM133" s="183" t="s">
        <v>127</v>
      </c>
    </row>
    <row r="134" spans="1:65" s="2" customFormat="1" ht="21.75" customHeight="1" x14ac:dyDescent="0.15">
      <c r="A134" s="35"/>
      <c r="B134" s="141"/>
      <c r="C134" s="172" t="s">
        <v>316</v>
      </c>
      <c r="D134" s="172" t="s">
        <v>274</v>
      </c>
      <c r="E134" s="173" t="s">
        <v>3784</v>
      </c>
      <c r="F134" s="174" t="s">
        <v>3785</v>
      </c>
      <c r="G134" s="175" t="s">
        <v>319</v>
      </c>
      <c r="H134" s="176">
        <v>200</v>
      </c>
      <c r="I134" s="177"/>
      <c r="J134" s="176">
        <f>ROUND(I134*H134,2)</f>
        <v>0</v>
      </c>
      <c r="K134" s="178"/>
      <c r="L134" s="36"/>
      <c r="M134" s="179" t="s">
        <v>1</v>
      </c>
      <c r="N134" s="180" t="s">
        <v>41</v>
      </c>
      <c r="O134" s="61"/>
      <c r="P134" s="181">
        <f>O134*H134</f>
        <v>0</v>
      </c>
      <c r="Q134" s="181">
        <v>0</v>
      </c>
      <c r="R134" s="181">
        <f>Q134*H134</f>
        <v>0</v>
      </c>
      <c r="S134" s="181">
        <v>0</v>
      </c>
      <c r="T134" s="18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>IF(N134="základná",J134,0)</f>
        <v>0</v>
      </c>
      <c r="BF134" s="105">
        <f>IF(N134="znížená",J134,0)</f>
        <v>0</v>
      </c>
      <c r="BG134" s="105">
        <f>IF(N134="zákl. prenesená",J134,0)</f>
        <v>0</v>
      </c>
      <c r="BH134" s="105">
        <f>IF(N134="zníž. prenesená",J134,0)</f>
        <v>0</v>
      </c>
      <c r="BI134" s="105">
        <f>IF(N134="nulová",J134,0)</f>
        <v>0</v>
      </c>
      <c r="BJ134" s="18" t="s">
        <v>88</v>
      </c>
      <c r="BK134" s="105">
        <f>ROUND(I134*H134,2)</f>
        <v>0</v>
      </c>
      <c r="BL134" s="18" t="s">
        <v>278</v>
      </c>
      <c r="BM134" s="183" t="s">
        <v>367</v>
      </c>
    </row>
    <row r="135" spans="1:65" s="2" customFormat="1" ht="44.25" customHeight="1" x14ac:dyDescent="0.15">
      <c r="A135" s="35"/>
      <c r="B135" s="141"/>
      <c r="C135" s="172" t="s">
        <v>272</v>
      </c>
      <c r="D135" s="172" t="s">
        <v>274</v>
      </c>
      <c r="E135" s="173" t="s">
        <v>6507</v>
      </c>
      <c r="F135" s="174" t="s">
        <v>6508</v>
      </c>
      <c r="G135" s="175" t="s">
        <v>319</v>
      </c>
      <c r="H135" s="176">
        <v>20</v>
      </c>
      <c r="I135" s="177"/>
      <c r="J135" s="176">
        <f>ROUND(I135*H135,2)</f>
        <v>0</v>
      </c>
      <c r="K135" s="178"/>
      <c r="L135" s="36"/>
      <c r="M135" s="179" t="s">
        <v>1</v>
      </c>
      <c r="N135" s="180" t="s">
        <v>41</v>
      </c>
      <c r="O135" s="61"/>
      <c r="P135" s="181">
        <f>O135*H135</f>
        <v>0</v>
      </c>
      <c r="Q135" s="181">
        <v>0</v>
      </c>
      <c r="R135" s="181">
        <f>Q135*H135</f>
        <v>0</v>
      </c>
      <c r="S135" s="181">
        <v>0</v>
      </c>
      <c r="T135" s="18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>IF(N135="základná",J135,0)</f>
        <v>0</v>
      </c>
      <c r="BF135" s="105">
        <f>IF(N135="znížená",J135,0)</f>
        <v>0</v>
      </c>
      <c r="BG135" s="105">
        <f>IF(N135="zákl. prenesená",J135,0)</f>
        <v>0</v>
      </c>
      <c r="BH135" s="105">
        <f>IF(N135="zníž. prenesená",J135,0)</f>
        <v>0</v>
      </c>
      <c r="BI135" s="105">
        <f>IF(N135="nulová",J135,0)</f>
        <v>0</v>
      </c>
      <c r="BJ135" s="18" t="s">
        <v>88</v>
      </c>
      <c r="BK135" s="105">
        <f>ROUND(I135*H135,2)</f>
        <v>0</v>
      </c>
      <c r="BL135" s="18" t="s">
        <v>278</v>
      </c>
      <c r="BM135" s="183" t="s">
        <v>379</v>
      </c>
    </row>
    <row r="136" spans="1:65" s="2" customFormat="1" ht="33" customHeight="1" x14ac:dyDescent="0.15">
      <c r="A136" s="35"/>
      <c r="B136" s="141"/>
      <c r="C136" s="172" t="s">
        <v>115</v>
      </c>
      <c r="D136" s="172" t="s">
        <v>274</v>
      </c>
      <c r="E136" s="173" t="s">
        <v>3788</v>
      </c>
      <c r="F136" s="174" t="s">
        <v>3789</v>
      </c>
      <c r="G136" s="175" t="s">
        <v>319</v>
      </c>
      <c r="H136" s="176">
        <v>200</v>
      </c>
      <c r="I136" s="177"/>
      <c r="J136" s="176">
        <f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>O136*H136</f>
        <v>0</v>
      </c>
      <c r="Q136" s="181">
        <v>0</v>
      </c>
      <c r="R136" s="181">
        <f>Q136*H136</f>
        <v>0</v>
      </c>
      <c r="S136" s="181">
        <v>0</v>
      </c>
      <c r="T136" s="18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88</v>
      </c>
      <c r="BK136" s="105">
        <f>ROUND(I136*H136,2)</f>
        <v>0</v>
      </c>
      <c r="BL136" s="18" t="s">
        <v>278</v>
      </c>
      <c r="BM136" s="183" t="s">
        <v>7</v>
      </c>
    </row>
    <row r="137" spans="1:65" s="2" customFormat="1" ht="21.75" customHeight="1" x14ac:dyDescent="0.15">
      <c r="A137" s="35"/>
      <c r="B137" s="141"/>
      <c r="C137" s="172" t="s">
        <v>118</v>
      </c>
      <c r="D137" s="172" t="s">
        <v>274</v>
      </c>
      <c r="E137" s="173" t="s">
        <v>6509</v>
      </c>
      <c r="F137" s="174" t="s">
        <v>6510</v>
      </c>
      <c r="G137" s="175" t="s">
        <v>302</v>
      </c>
      <c r="H137" s="176">
        <v>1</v>
      </c>
      <c r="I137" s="177"/>
      <c r="J137" s="176">
        <f>ROUND(I137*H137,2)</f>
        <v>0</v>
      </c>
      <c r="K137" s="178"/>
      <c r="L137" s="36"/>
      <c r="M137" s="179" t="s">
        <v>1</v>
      </c>
      <c r="N137" s="180" t="s">
        <v>41</v>
      </c>
      <c r="O137" s="61"/>
      <c r="P137" s="181">
        <f>O137*H137</f>
        <v>0</v>
      </c>
      <c r="Q137" s="181">
        <v>0</v>
      </c>
      <c r="R137" s="181">
        <f>Q137*H137</f>
        <v>0</v>
      </c>
      <c r="S137" s="181">
        <v>0</v>
      </c>
      <c r="T137" s="18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88</v>
      </c>
      <c r="BK137" s="105">
        <f>ROUND(I137*H137,2)</f>
        <v>0</v>
      </c>
      <c r="BL137" s="18" t="s">
        <v>278</v>
      </c>
      <c r="BM137" s="183" t="s">
        <v>414</v>
      </c>
    </row>
    <row r="138" spans="1:65" s="12" customFormat="1" ht="25.9" customHeight="1" x14ac:dyDescent="0.15">
      <c r="B138" s="159"/>
      <c r="D138" s="160" t="s">
        <v>74</v>
      </c>
      <c r="E138" s="161" t="s">
        <v>2883</v>
      </c>
      <c r="F138" s="161" t="s">
        <v>3883</v>
      </c>
      <c r="I138" s="162"/>
      <c r="J138" s="163">
        <f>BK138</f>
        <v>0</v>
      </c>
      <c r="L138" s="159"/>
      <c r="M138" s="164"/>
      <c r="N138" s="165"/>
      <c r="O138" s="165"/>
      <c r="P138" s="166">
        <f>SUM(P139:P150)</f>
        <v>0</v>
      </c>
      <c r="Q138" s="165"/>
      <c r="R138" s="166">
        <f>SUM(R139:R150)</f>
        <v>0</v>
      </c>
      <c r="S138" s="165"/>
      <c r="T138" s="167">
        <f>SUM(T139:T150)</f>
        <v>0</v>
      </c>
      <c r="AR138" s="160" t="s">
        <v>82</v>
      </c>
      <c r="AT138" s="168" t="s">
        <v>74</v>
      </c>
      <c r="AU138" s="168" t="s">
        <v>75</v>
      </c>
      <c r="AY138" s="160" t="s">
        <v>271</v>
      </c>
      <c r="BK138" s="169">
        <f>SUM(BK139:BK150)</f>
        <v>0</v>
      </c>
    </row>
    <row r="139" spans="1:65" s="2" customFormat="1" ht="16.5" customHeight="1" x14ac:dyDescent="0.15">
      <c r="A139" s="35"/>
      <c r="B139" s="141"/>
      <c r="C139" s="172" t="s">
        <v>121</v>
      </c>
      <c r="D139" s="172" t="s">
        <v>274</v>
      </c>
      <c r="E139" s="173" t="s">
        <v>6511</v>
      </c>
      <c r="F139" s="174" t="s">
        <v>3887</v>
      </c>
      <c r="G139" s="175" t="s">
        <v>2862</v>
      </c>
      <c r="H139" s="176">
        <v>1</v>
      </c>
      <c r="I139" s="177"/>
      <c r="J139" s="176">
        <f t="shared" ref="J139:J150" si="15">ROUND(I139*H139,2)</f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ref="P139:P150" si="16">O139*H139</f>
        <v>0</v>
      </c>
      <c r="Q139" s="181">
        <v>0</v>
      </c>
      <c r="R139" s="181">
        <f t="shared" ref="R139:R150" si="17">Q139*H139</f>
        <v>0</v>
      </c>
      <c r="S139" s="181">
        <v>0</v>
      </c>
      <c r="T139" s="182">
        <f t="shared" ref="T139:T150" si="18"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ref="BE139:BE150" si="19">IF(N139="základná",J139,0)</f>
        <v>0</v>
      </c>
      <c r="BF139" s="105">
        <f t="shared" ref="BF139:BF150" si="20">IF(N139="znížená",J139,0)</f>
        <v>0</v>
      </c>
      <c r="BG139" s="105">
        <f t="shared" ref="BG139:BG150" si="21">IF(N139="zákl. prenesená",J139,0)</f>
        <v>0</v>
      </c>
      <c r="BH139" s="105">
        <f t="shared" ref="BH139:BH150" si="22">IF(N139="zníž. prenesená",J139,0)</f>
        <v>0</v>
      </c>
      <c r="BI139" s="105">
        <f t="shared" ref="BI139:BI150" si="23">IF(N139="nulová",J139,0)</f>
        <v>0</v>
      </c>
      <c r="BJ139" s="18" t="s">
        <v>88</v>
      </c>
      <c r="BK139" s="105">
        <f t="shared" ref="BK139:BK150" si="24">ROUND(I139*H139,2)</f>
        <v>0</v>
      </c>
      <c r="BL139" s="18" t="s">
        <v>278</v>
      </c>
      <c r="BM139" s="183" t="s">
        <v>424</v>
      </c>
    </row>
    <row r="140" spans="1:65" s="2" customFormat="1" ht="16.5" customHeight="1" x14ac:dyDescent="0.15">
      <c r="A140" s="35"/>
      <c r="B140" s="141"/>
      <c r="C140" s="172" t="s">
        <v>124</v>
      </c>
      <c r="D140" s="172" t="s">
        <v>274</v>
      </c>
      <c r="E140" s="173" t="s">
        <v>3888</v>
      </c>
      <c r="F140" s="174" t="s">
        <v>3889</v>
      </c>
      <c r="G140" s="175" t="s">
        <v>3351</v>
      </c>
      <c r="H140" s="176">
        <v>5</v>
      </c>
      <c r="I140" s="177"/>
      <c r="J140" s="176">
        <f t="shared" si="1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16"/>
        <v>0</v>
      </c>
      <c r="Q140" s="181">
        <v>0</v>
      </c>
      <c r="R140" s="181">
        <f t="shared" si="17"/>
        <v>0</v>
      </c>
      <c r="S140" s="181">
        <v>0</v>
      </c>
      <c r="T140" s="182">
        <f t="shared" si="1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82</v>
      </c>
      <c r="AY140" s="18" t="s">
        <v>271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8" t="s">
        <v>88</v>
      </c>
      <c r="BK140" s="105">
        <f t="shared" si="24"/>
        <v>0</v>
      </c>
      <c r="BL140" s="18" t="s">
        <v>278</v>
      </c>
      <c r="BM140" s="183" t="s">
        <v>433</v>
      </c>
    </row>
    <row r="141" spans="1:65" s="2" customFormat="1" ht="16.5" customHeight="1" x14ac:dyDescent="0.15">
      <c r="A141" s="35"/>
      <c r="B141" s="141"/>
      <c r="C141" s="172" t="s">
        <v>127</v>
      </c>
      <c r="D141" s="172" t="s">
        <v>274</v>
      </c>
      <c r="E141" s="173" t="s">
        <v>6512</v>
      </c>
      <c r="F141" s="174" t="s">
        <v>3895</v>
      </c>
      <c r="G141" s="175" t="s">
        <v>2862</v>
      </c>
      <c r="H141" s="176">
        <v>1</v>
      </c>
      <c r="I141" s="177"/>
      <c r="J141" s="176">
        <f t="shared" si="1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16"/>
        <v>0</v>
      </c>
      <c r="Q141" s="181">
        <v>0</v>
      </c>
      <c r="R141" s="181">
        <f t="shared" si="17"/>
        <v>0</v>
      </c>
      <c r="S141" s="181">
        <v>0</v>
      </c>
      <c r="T141" s="182">
        <f t="shared" si="1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8" t="s">
        <v>88</v>
      </c>
      <c r="BK141" s="105">
        <f t="shared" si="24"/>
        <v>0</v>
      </c>
      <c r="BL141" s="18" t="s">
        <v>278</v>
      </c>
      <c r="BM141" s="183" t="s">
        <v>441</v>
      </c>
    </row>
    <row r="142" spans="1:65" s="2" customFormat="1" ht="33" customHeight="1" x14ac:dyDescent="0.15">
      <c r="A142" s="35"/>
      <c r="B142" s="141"/>
      <c r="C142" s="172" t="s">
        <v>154</v>
      </c>
      <c r="D142" s="172" t="s">
        <v>274</v>
      </c>
      <c r="E142" s="173" t="s">
        <v>6524</v>
      </c>
      <c r="F142" s="174" t="s">
        <v>5683</v>
      </c>
      <c r="G142" s="175" t="s">
        <v>1420</v>
      </c>
      <c r="H142" s="177"/>
      <c r="I142" s="177"/>
      <c r="J142" s="176">
        <f t="shared" si="1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16"/>
        <v>0</v>
      </c>
      <c r="Q142" s="181">
        <v>0</v>
      </c>
      <c r="R142" s="181">
        <f t="shared" si="17"/>
        <v>0</v>
      </c>
      <c r="S142" s="181">
        <v>0</v>
      </c>
      <c r="T142" s="182">
        <f t="shared" si="1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8" t="s">
        <v>88</v>
      </c>
      <c r="BK142" s="105">
        <f t="shared" si="24"/>
        <v>0</v>
      </c>
      <c r="BL142" s="18" t="s">
        <v>278</v>
      </c>
      <c r="BM142" s="183" t="s">
        <v>465</v>
      </c>
    </row>
    <row r="143" spans="1:65" s="2" customFormat="1" ht="16.5" customHeight="1" x14ac:dyDescent="0.15">
      <c r="A143" s="35"/>
      <c r="B143" s="141"/>
      <c r="C143" s="172" t="s">
        <v>367</v>
      </c>
      <c r="D143" s="172" t="s">
        <v>274</v>
      </c>
      <c r="E143" s="173" t="s">
        <v>6525</v>
      </c>
      <c r="F143" s="174" t="s">
        <v>3899</v>
      </c>
      <c r="G143" s="175" t="s">
        <v>1420</v>
      </c>
      <c r="H143" s="177"/>
      <c r="I143" s="177"/>
      <c r="J143" s="176">
        <f t="shared" si="1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16"/>
        <v>0</v>
      </c>
      <c r="Q143" s="181">
        <v>0</v>
      </c>
      <c r="R143" s="181">
        <f t="shared" si="17"/>
        <v>0</v>
      </c>
      <c r="S143" s="181">
        <v>0</v>
      </c>
      <c r="T143" s="182">
        <f t="shared" si="1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8" t="s">
        <v>88</v>
      </c>
      <c r="BK143" s="105">
        <f t="shared" si="24"/>
        <v>0</v>
      </c>
      <c r="BL143" s="18" t="s">
        <v>278</v>
      </c>
      <c r="BM143" s="183" t="s">
        <v>478</v>
      </c>
    </row>
    <row r="144" spans="1:65" s="2" customFormat="1" ht="21.75" customHeight="1" x14ac:dyDescent="0.15">
      <c r="A144" s="35"/>
      <c r="B144" s="141"/>
      <c r="C144" s="172" t="s">
        <v>374</v>
      </c>
      <c r="D144" s="172" t="s">
        <v>274</v>
      </c>
      <c r="E144" s="173" t="s">
        <v>6515</v>
      </c>
      <c r="F144" s="174" t="s">
        <v>6516</v>
      </c>
      <c r="G144" s="175" t="s">
        <v>289</v>
      </c>
      <c r="H144" s="176">
        <v>5</v>
      </c>
      <c r="I144" s="177"/>
      <c r="J144" s="176">
        <f t="shared" si="1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16"/>
        <v>0</v>
      </c>
      <c r="Q144" s="181">
        <v>0</v>
      </c>
      <c r="R144" s="181">
        <f t="shared" si="17"/>
        <v>0</v>
      </c>
      <c r="S144" s="181">
        <v>0</v>
      </c>
      <c r="T144" s="182">
        <f t="shared" si="1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8" t="s">
        <v>88</v>
      </c>
      <c r="BK144" s="105">
        <f t="shared" si="24"/>
        <v>0</v>
      </c>
      <c r="BL144" s="18" t="s">
        <v>278</v>
      </c>
      <c r="BM144" s="183" t="s">
        <v>488</v>
      </c>
    </row>
    <row r="145" spans="1:65" s="2" customFormat="1" ht="16.5" customHeight="1" x14ac:dyDescent="0.15">
      <c r="A145" s="35"/>
      <c r="B145" s="141"/>
      <c r="C145" s="172" t="s">
        <v>379</v>
      </c>
      <c r="D145" s="172" t="s">
        <v>274</v>
      </c>
      <c r="E145" s="173" t="s">
        <v>6517</v>
      </c>
      <c r="F145" s="174" t="s">
        <v>3903</v>
      </c>
      <c r="G145" s="175" t="s">
        <v>2862</v>
      </c>
      <c r="H145" s="176">
        <v>1</v>
      </c>
      <c r="I145" s="177"/>
      <c r="J145" s="176">
        <f t="shared" si="1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16"/>
        <v>0</v>
      </c>
      <c r="Q145" s="181">
        <v>0</v>
      </c>
      <c r="R145" s="181">
        <f t="shared" si="17"/>
        <v>0</v>
      </c>
      <c r="S145" s="181">
        <v>0</v>
      </c>
      <c r="T145" s="182">
        <f t="shared" si="1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8" t="s">
        <v>88</v>
      </c>
      <c r="BK145" s="105">
        <f t="shared" si="24"/>
        <v>0</v>
      </c>
      <c r="BL145" s="18" t="s">
        <v>278</v>
      </c>
      <c r="BM145" s="183" t="s">
        <v>500</v>
      </c>
    </row>
    <row r="146" spans="1:65" s="2" customFormat="1" ht="16.5" customHeight="1" x14ac:dyDescent="0.15">
      <c r="A146" s="35"/>
      <c r="B146" s="141"/>
      <c r="C146" s="172" t="s">
        <v>384</v>
      </c>
      <c r="D146" s="172" t="s">
        <v>274</v>
      </c>
      <c r="E146" s="173" t="s">
        <v>3918</v>
      </c>
      <c r="F146" s="174" t="s">
        <v>3919</v>
      </c>
      <c r="G146" s="175" t="s">
        <v>302</v>
      </c>
      <c r="H146" s="176">
        <v>200</v>
      </c>
      <c r="I146" s="177"/>
      <c r="J146" s="176">
        <f t="shared" si="1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16"/>
        <v>0</v>
      </c>
      <c r="Q146" s="181">
        <v>0</v>
      </c>
      <c r="R146" s="181">
        <f t="shared" si="17"/>
        <v>0</v>
      </c>
      <c r="S146" s="181">
        <v>0</v>
      </c>
      <c r="T146" s="182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88</v>
      </c>
      <c r="BK146" s="105">
        <f t="shared" si="24"/>
        <v>0</v>
      </c>
      <c r="BL146" s="18" t="s">
        <v>278</v>
      </c>
      <c r="BM146" s="183" t="s">
        <v>514</v>
      </c>
    </row>
    <row r="147" spans="1:65" s="2" customFormat="1" ht="16.5" customHeight="1" x14ac:dyDescent="0.15">
      <c r="A147" s="35"/>
      <c r="B147" s="141"/>
      <c r="C147" s="172" t="s">
        <v>7</v>
      </c>
      <c r="D147" s="172" t="s">
        <v>274</v>
      </c>
      <c r="E147" s="173" t="s">
        <v>6518</v>
      </c>
      <c r="F147" s="174" t="s">
        <v>3921</v>
      </c>
      <c r="G147" s="175" t="s">
        <v>2862</v>
      </c>
      <c r="H147" s="176">
        <v>1</v>
      </c>
      <c r="I147" s="177"/>
      <c r="J147" s="176">
        <f t="shared" si="1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16"/>
        <v>0</v>
      </c>
      <c r="Q147" s="181">
        <v>0</v>
      </c>
      <c r="R147" s="181">
        <f t="shared" si="17"/>
        <v>0</v>
      </c>
      <c r="S147" s="181">
        <v>0</v>
      </c>
      <c r="T147" s="182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278</v>
      </c>
      <c r="BM147" s="183" t="s">
        <v>528</v>
      </c>
    </row>
    <row r="148" spans="1:65" s="2" customFormat="1" ht="21.75" customHeight="1" x14ac:dyDescent="0.15">
      <c r="A148" s="35"/>
      <c r="B148" s="141"/>
      <c r="C148" s="172" t="s">
        <v>409</v>
      </c>
      <c r="D148" s="172" t="s">
        <v>274</v>
      </c>
      <c r="E148" s="173" t="s">
        <v>6519</v>
      </c>
      <c r="F148" s="174" t="s">
        <v>3923</v>
      </c>
      <c r="G148" s="175" t="s">
        <v>2862</v>
      </c>
      <c r="H148" s="176">
        <v>1</v>
      </c>
      <c r="I148" s="177"/>
      <c r="J148" s="176">
        <f t="shared" si="1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16"/>
        <v>0</v>
      </c>
      <c r="Q148" s="181">
        <v>0</v>
      </c>
      <c r="R148" s="181">
        <f t="shared" si="17"/>
        <v>0</v>
      </c>
      <c r="S148" s="181">
        <v>0</v>
      </c>
      <c r="T148" s="182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278</v>
      </c>
      <c r="BM148" s="183" t="s">
        <v>542</v>
      </c>
    </row>
    <row r="149" spans="1:65" s="2" customFormat="1" ht="21.75" customHeight="1" x14ac:dyDescent="0.15">
      <c r="A149" s="35"/>
      <c r="B149" s="141"/>
      <c r="C149" s="172" t="s">
        <v>414</v>
      </c>
      <c r="D149" s="172" t="s">
        <v>274</v>
      </c>
      <c r="E149" s="173" t="s">
        <v>6520</v>
      </c>
      <c r="F149" s="174" t="s">
        <v>6521</v>
      </c>
      <c r="G149" s="175" t="s">
        <v>2862</v>
      </c>
      <c r="H149" s="176">
        <v>1</v>
      </c>
      <c r="I149" s="177"/>
      <c r="J149" s="176">
        <f t="shared" si="1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16"/>
        <v>0</v>
      </c>
      <c r="Q149" s="181">
        <v>0</v>
      </c>
      <c r="R149" s="181">
        <f t="shared" si="17"/>
        <v>0</v>
      </c>
      <c r="S149" s="181">
        <v>0</v>
      </c>
      <c r="T149" s="182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278</v>
      </c>
      <c r="BM149" s="183" t="s">
        <v>555</v>
      </c>
    </row>
    <row r="150" spans="1:65" s="2" customFormat="1" ht="21.75" customHeight="1" x14ac:dyDescent="0.15">
      <c r="A150" s="35"/>
      <c r="B150" s="141"/>
      <c r="C150" s="172" t="s">
        <v>419</v>
      </c>
      <c r="D150" s="172" t="s">
        <v>274</v>
      </c>
      <c r="E150" s="173" t="s">
        <v>6522</v>
      </c>
      <c r="F150" s="174" t="s">
        <v>3929</v>
      </c>
      <c r="G150" s="175" t="s">
        <v>2862</v>
      </c>
      <c r="H150" s="176">
        <v>1</v>
      </c>
      <c r="I150" s="177"/>
      <c r="J150" s="176">
        <f t="shared" si="15"/>
        <v>0</v>
      </c>
      <c r="K150" s="178"/>
      <c r="L150" s="36"/>
      <c r="M150" s="241" t="s">
        <v>1</v>
      </c>
      <c r="N150" s="242" t="s">
        <v>41</v>
      </c>
      <c r="O150" s="243"/>
      <c r="P150" s="244">
        <f t="shared" si="16"/>
        <v>0</v>
      </c>
      <c r="Q150" s="244">
        <v>0</v>
      </c>
      <c r="R150" s="244">
        <f t="shared" si="17"/>
        <v>0</v>
      </c>
      <c r="S150" s="244">
        <v>0</v>
      </c>
      <c r="T150" s="245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82</v>
      </c>
      <c r="AY150" s="18" t="s">
        <v>271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278</v>
      </c>
      <c r="BM150" s="183" t="s">
        <v>1128</v>
      </c>
    </row>
    <row r="151" spans="1:65" s="2" customFormat="1" ht="6.95" customHeight="1" x14ac:dyDescent="0.1">
      <c r="A151" s="35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36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autoFilter ref="C123:K150" xr:uid="{00000000-0009-0000-0000-00002B000000}"/>
  <mergeCells count="10">
    <mergeCell ref="E114:H114"/>
    <mergeCell ref="E116:H116"/>
    <mergeCell ref="L2:V2"/>
    <mergeCell ref="E87:H87"/>
    <mergeCell ref="D103:F10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2:BM169"/>
  <sheetViews>
    <sheetView showGridLines="0" topLeftCell="A97" workbookViewId="0">
      <selection activeCell="J100" sqref="J100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196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 x14ac:dyDescent="0.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1">
      <c r="A9" s="35"/>
      <c r="B9" s="36"/>
      <c r="C9" s="35"/>
      <c r="D9" s="35"/>
      <c r="E9" s="321" t="s">
        <v>6526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 x14ac:dyDescent="0.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 x14ac:dyDescent="0.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J99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 x14ac:dyDescent="0.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 x14ac:dyDescent="0.1">
      <c r="A35" s="35"/>
      <c r="B35" s="36"/>
      <c r="C35" s="35"/>
      <c r="D35" s="118" t="s">
        <v>39</v>
      </c>
      <c r="E35" s="28" t="s">
        <v>40</v>
      </c>
      <c r="F35" s="119">
        <f>ROUND((SUM(BE99:BE101) + SUM(BE121:BE168)),  2)</f>
        <v>0</v>
      </c>
      <c r="G35" s="35"/>
      <c r="H35" s="35"/>
      <c r="I35" s="120">
        <v>0.2</v>
      </c>
      <c r="J35" s="119">
        <f>ROUND(((SUM(BE99:BE101) + SUM(BE121:BE168))*I35),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28" t="s">
        <v>41</v>
      </c>
      <c r="F36" s="119">
        <f>ROUND((SUM(BF99:BF101) + SUM(BF121:BF168)),  2)</f>
        <v>0</v>
      </c>
      <c r="G36" s="35"/>
      <c r="H36" s="35"/>
      <c r="I36" s="120">
        <v>0.2</v>
      </c>
      <c r="J36" s="119">
        <f>ROUND(((SUM(BF99:BF101) + SUM(BF121:BF168))*I36),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1">
      <c r="A37" s="35"/>
      <c r="B37" s="36"/>
      <c r="C37" s="35"/>
      <c r="D37" s="35"/>
      <c r="E37" s="28" t="s">
        <v>42</v>
      </c>
      <c r="F37" s="119">
        <f>ROUND((SUM(BG99:BG101) + SUM(BG121:BG168)),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 x14ac:dyDescent="0.1">
      <c r="A38" s="35"/>
      <c r="B38" s="36"/>
      <c r="C38" s="35"/>
      <c r="D38" s="35"/>
      <c r="E38" s="28" t="s">
        <v>43</v>
      </c>
      <c r="F38" s="119">
        <f>ROUND((SUM(BH99:BH101) + SUM(BH121:BH168)),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44</v>
      </c>
      <c r="F39" s="119">
        <f>ROUND((SUM(BI99:BI101) + SUM(BI121:BI168)),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 x14ac:dyDescent="0.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 x14ac:dyDescent="0.1">
      <c r="B43" s="21"/>
      <c r="L43" s="21"/>
    </row>
    <row r="44" spans="1:31" s="1" customFormat="1" ht="14.45" customHeight="1" x14ac:dyDescent="0.1">
      <c r="B44" s="21"/>
      <c r="L44" s="21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1">
      <c r="A87" s="35"/>
      <c r="B87" s="36"/>
      <c r="C87" s="35"/>
      <c r="D87" s="35"/>
      <c r="E87" s="321" t="str">
        <f>E9</f>
        <v>SO 11 - Telekomunikačná prípojka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 x14ac:dyDescent="0.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 x14ac:dyDescent="0.15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 x14ac:dyDescent="0.15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 x14ac:dyDescent="0.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J121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2" customFormat="1" ht="21.7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6.95" customHeight="1" x14ac:dyDescent="0.1">
      <c r="A98" s="35"/>
      <c r="B98" s="36"/>
      <c r="C98" s="35"/>
      <c r="D98" s="35"/>
      <c r="E98" s="35"/>
      <c r="F98" s="35"/>
      <c r="G98" s="35"/>
      <c r="H98" s="35"/>
      <c r="I98" s="35"/>
      <c r="J98" s="35"/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65" s="2" customFormat="1" ht="29.25" customHeight="1" x14ac:dyDescent="0.1">
      <c r="A99" s="35"/>
      <c r="B99" s="36"/>
      <c r="C99" s="130" t="s">
        <v>254</v>
      </c>
      <c r="D99" s="35"/>
      <c r="E99" s="35"/>
      <c r="F99" s="35"/>
      <c r="G99" s="35"/>
      <c r="H99" s="35"/>
      <c r="I99" s="35"/>
      <c r="J99" s="139">
        <f>ROUND(J100,2)</f>
        <v>0</v>
      </c>
      <c r="K99" s="35"/>
      <c r="L99" s="45"/>
      <c r="N99" s="140" t="s">
        <v>39</v>
      </c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65" s="2" customFormat="1" ht="18" customHeight="1" x14ac:dyDescent="0.1">
      <c r="A100" s="35"/>
      <c r="B100" s="141"/>
      <c r="C100" s="142"/>
      <c r="D100" s="338" t="s">
        <v>255</v>
      </c>
      <c r="E100" s="342"/>
      <c r="F100" s="342"/>
      <c r="G100" s="142"/>
      <c r="H100" s="142"/>
      <c r="I100" s="142"/>
      <c r="J100" s="102">
        <v>0</v>
      </c>
      <c r="K100" s="142"/>
      <c r="L100" s="143"/>
      <c r="M100" s="144"/>
      <c r="N100" s="145" t="s">
        <v>41</v>
      </c>
      <c r="O100" s="144"/>
      <c r="P100" s="144"/>
      <c r="Q100" s="144"/>
      <c r="R100" s="144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6" t="s">
        <v>256</v>
      </c>
      <c r="AZ100" s="144"/>
      <c r="BA100" s="144"/>
      <c r="BB100" s="144"/>
      <c r="BC100" s="144"/>
      <c r="BD100" s="144"/>
      <c r="BE100" s="147">
        <f t="shared" ref="BE100" si="0">IF(N100="základná",J100,0)</f>
        <v>0</v>
      </c>
      <c r="BF100" s="147">
        <f t="shared" ref="BF100" si="1">IF(N100="znížená",J100,0)</f>
        <v>0</v>
      </c>
      <c r="BG100" s="147">
        <f t="shared" ref="BG100" si="2">IF(N100="zákl. prenesená",J100,0)</f>
        <v>0</v>
      </c>
      <c r="BH100" s="147">
        <f t="shared" ref="BH100" si="3">IF(N100="zníž. prenesená",J100,0)</f>
        <v>0</v>
      </c>
      <c r="BI100" s="147">
        <f t="shared" ref="BI100" si="4">IF(N100="nulová",J100,0)</f>
        <v>0</v>
      </c>
      <c r="BJ100" s="146" t="s">
        <v>88</v>
      </c>
      <c r="BK100" s="144"/>
      <c r="BL100" s="144"/>
      <c r="BM100" s="144"/>
    </row>
    <row r="101" spans="1:65" s="2" customFormat="1" x14ac:dyDescent="0.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 x14ac:dyDescent="0.1">
      <c r="A102" s="35"/>
      <c r="B102" s="36"/>
      <c r="C102" s="109" t="s">
        <v>213</v>
      </c>
      <c r="D102" s="110"/>
      <c r="E102" s="110"/>
      <c r="F102" s="110"/>
      <c r="G102" s="110"/>
      <c r="H102" s="110"/>
      <c r="I102" s="110"/>
      <c r="J102" s="111">
        <f>ROUND(J96+J99,2)</f>
        <v>0</v>
      </c>
      <c r="K102" s="110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 x14ac:dyDescent="0.1">
      <c r="A103" s="35"/>
      <c r="B103" s="50"/>
      <c r="C103" s="51"/>
      <c r="D103" s="51"/>
      <c r="E103" s="51"/>
      <c r="F103" s="51"/>
      <c r="G103" s="51"/>
      <c r="H103" s="51"/>
      <c r="I103" s="51"/>
      <c r="J103" s="51"/>
      <c r="K103" s="51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pans="1:65" s="2" customFormat="1" ht="6.95" customHeight="1" x14ac:dyDescent="0.1">
      <c r="A107" s="35"/>
      <c r="B107" s="52"/>
      <c r="C107" s="53"/>
      <c r="D107" s="53"/>
      <c r="E107" s="53"/>
      <c r="F107" s="53"/>
      <c r="G107" s="53"/>
      <c r="H107" s="53"/>
      <c r="I107" s="53"/>
      <c r="J107" s="53"/>
      <c r="K107" s="53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24.95" customHeight="1" x14ac:dyDescent="0.1">
      <c r="A108" s="35"/>
      <c r="B108" s="36"/>
      <c r="C108" s="22" t="s">
        <v>257</v>
      </c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 x14ac:dyDescent="0.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2" customHeight="1" x14ac:dyDescent="0.1">
      <c r="A110" s="35"/>
      <c r="B110" s="36"/>
      <c r="C110" s="28" t="s">
        <v>14</v>
      </c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6.5" customHeight="1" x14ac:dyDescent="0.1">
      <c r="A111" s="35"/>
      <c r="B111" s="36"/>
      <c r="C111" s="35"/>
      <c r="D111" s="35"/>
      <c r="E111" s="340" t="str">
        <f>E7</f>
        <v>Kreatívne cenrum Nitra - Martinský vrch</v>
      </c>
      <c r="F111" s="341"/>
      <c r="G111" s="341"/>
      <c r="H111" s="341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2" customHeight="1" x14ac:dyDescent="0.1">
      <c r="A112" s="35"/>
      <c r="B112" s="36"/>
      <c r="C112" s="28" t="s">
        <v>228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 x14ac:dyDescent="0.1">
      <c r="A113" s="35"/>
      <c r="B113" s="36"/>
      <c r="C113" s="35"/>
      <c r="D113" s="35"/>
      <c r="E113" s="321" t="str">
        <f>E9</f>
        <v>SO 11 - Telekomunikačná prípojka</v>
      </c>
      <c r="F113" s="339"/>
      <c r="G113" s="339"/>
      <c r="H113" s="339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 x14ac:dyDescent="0.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 x14ac:dyDescent="0.1">
      <c r="A115" s="35"/>
      <c r="B115" s="36"/>
      <c r="C115" s="28" t="s">
        <v>18</v>
      </c>
      <c r="D115" s="35"/>
      <c r="E115" s="35"/>
      <c r="F115" s="26" t="str">
        <f>F12</f>
        <v>Nitra</v>
      </c>
      <c r="G115" s="35"/>
      <c r="H115" s="35"/>
      <c r="I115" s="28" t="s">
        <v>20</v>
      </c>
      <c r="J115" s="58" t="str">
        <f>IF(J12="","",J12)</f>
        <v>26. 8. 2020</v>
      </c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 x14ac:dyDescent="0.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40.15" customHeight="1" x14ac:dyDescent="0.15">
      <c r="A117" s="35"/>
      <c r="B117" s="36"/>
      <c r="C117" s="28" t="s">
        <v>22</v>
      </c>
      <c r="D117" s="35"/>
      <c r="E117" s="35"/>
      <c r="F117" s="26" t="str">
        <f>E15</f>
        <v>Mesto Nitra, Štefánikova tr. 60, 949 01 Nitra</v>
      </c>
      <c r="G117" s="35"/>
      <c r="H117" s="35"/>
      <c r="I117" s="28" t="s">
        <v>28</v>
      </c>
      <c r="J117" s="31" t="str">
        <f>E21</f>
        <v>Mesto Nitra, Štefánikova tr. 60, 949 01 Nitra</v>
      </c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 x14ac:dyDescent="0.15">
      <c r="A118" s="35"/>
      <c r="B118" s="36"/>
      <c r="C118" s="28" t="s">
        <v>26</v>
      </c>
      <c r="D118" s="35"/>
      <c r="E118" s="35"/>
      <c r="F118" s="26" t="str">
        <f>IF(E18="","",E18)</f>
        <v>Vyplň údaj</v>
      </c>
      <c r="G118" s="35"/>
      <c r="H118" s="35"/>
      <c r="I118" s="28" t="s">
        <v>30</v>
      </c>
      <c r="J118" s="31" t="str">
        <f>E24</f>
        <v>Mesto Nitra</v>
      </c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0.35" customHeight="1" x14ac:dyDescent="0.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11" customFormat="1" ht="29.25" customHeight="1" x14ac:dyDescent="0.15">
      <c r="A120" s="148"/>
      <c r="B120" s="149"/>
      <c r="C120" s="150" t="s">
        <v>258</v>
      </c>
      <c r="D120" s="151" t="s">
        <v>60</v>
      </c>
      <c r="E120" s="151" t="s">
        <v>56</v>
      </c>
      <c r="F120" s="151" t="s">
        <v>57</v>
      </c>
      <c r="G120" s="151" t="s">
        <v>259</v>
      </c>
      <c r="H120" s="151" t="s">
        <v>260</v>
      </c>
      <c r="I120" s="151" t="s">
        <v>261</v>
      </c>
      <c r="J120" s="152" t="s">
        <v>241</v>
      </c>
      <c r="K120" s="153" t="s">
        <v>262</v>
      </c>
      <c r="L120" s="154"/>
      <c r="M120" s="65" t="s">
        <v>1</v>
      </c>
      <c r="N120" s="66" t="s">
        <v>39</v>
      </c>
      <c r="O120" s="66" t="s">
        <v>263</v>
      </c>
      <c r="P120" s="66" t="s">
        <v>264</v>
      </c>
      <c r="Q120" s="66" t="s">
        <v>265</v>
      </c>
      <c r="R120" s="66" t="s">
        <v>266</v>
      </c>
      <c r="S120" s="66" t="s">
        <v>267</v>
      </c>
      <c r="T120" s="67" t="s">
        <v>268</v>
      </c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</row>
    <row r="121" spans="1:65" s="2" customFormat="1" ht="22.9" customHeight="1" x14ac:dyDescent="0.15">
      <c r="A121" s="35"/>
      <c r="B121" s="36"/>
      <c r="C121" s="72" t="s">
        <v>238</v>
      </c>
      <c r="D121" s="35"/>
      <c r="E121" s="35"/>
      <c r="F121" s="35"/>
      <c r="G121" s="35"/>
      <c r="H121" s="35"/>
      <c r="I121" s="35"/>
      <c r="J121" s="155">
        <f>BK121</f>
        <v>0</v>
      </c>
      <c r="K121" s="35"/>
      <c r="L121" s="36"/>
      <c r="M121" s="68"/>
      <c r="N121" s="59"/>
      <c r="O121" s="69"/>
      <c r="P121" s="156">
        <f>SUM(P122:P168)</f>
        <v>0</v>
      </c>
      <c r="Q121" s="69"/>
      <c r="R121" s="156">
        <f>SUM(R122:R168)</f>
        <v>0</v>
      </c>
      <c r="S121" s="69"/>
      <c r="T121" s="157">
        <f>SUM(T122:T168)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74</v>
      </c>
      <c r="AU121" s="18" t="s">
        <v>243</v>
      </c>
      <c r="BK121" s="158">
        <f>SUM(BK122:BK168)</f>
        <v>0</v>
      </c>
    </row>
    <row r="122" spans="1:65" s="2" customFormat="1" ht="16.5" customHeight="1" x14ac:dyDescent="0.15">
      <c r="A122" s="35"/>
      <c r="B122" s="141"/>
      <c r="C122" s="172" t="s">
        <v>82</v>
      </c>
      <c r="D122" s="172" t="s">
        <v>274</v>
      </c>
      <c r="E122" s="173" t="s">
        <v>6527</v>
      </c>
      <c r="F122" s="174" t="s">
        <v>6528</v>
      </c>
      <c r="G122" s="175" t="s">
        <v>319</v>
      </c>
      <c r="H122" s="176">
        <v>380</v>
      </c>
      <c r="I122" s="177"/>
      <c r="J122" s="176">
        <f t="shared" ref="J122:J168" si="5">ROUND(I122*H122,2)</f>
        <v>0</v>
      </c>
      <c r="K122" s="178"/>
      <c r="L122" s="36"/>
      <c r="M122" s="179" t="s">
        <v>1</v>
      </c>
      <c r="N122" s="180" t="s">
        <v>41</v>
      </c>
      <c r="O122" s="61"/>
      <c r="P122" s="181">
        <f t="shared" ref="P122:P168" si="6">O122*H122</f>
        <v>0</v>
      </c>
      <c r="Q122" s="181">
        <v>0</v>
      </c>
      <c r="R122" s="181">
        <f t="shared" ref="R122:R168" si="7">Q122*H122</f>
        <v>0</v>
      </c>
      <c r="S122" s="181">
        <v>0</v>
      </c>
      <c r="T122" s="182">
        <f t="shared" ref="T122:T168" si="8"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83" t="s">
        <v>278</v>
      </c>
      <c r="AT122" s="183" t="s">
        <v>274</v>
      </c>
      <c r="AU122" s="183" t="s">
        <v>75</v>
      </c>
      <c r="AY122" s="18" t="s">
        <v>271</v>
      </c>
      <c r="BE122" s="105">
        <f t="shared" ref="BE122:BE168" si="9">IF(N122="základná",J122,0)</f>
        <v>0</v>
      </c>
      <c r="BF122" s="105">
        <f t="shared" ref="BF122:BF168" si="10">IF(N122="znížená",J122,0)</f>
        <v>0</v>
      </c>
      <c r="BG122" s="105">
        <f t="shared" ref="BG122:BG168" si="11">IF(N122="zákl. prenesená",J122,0)</f>
        <v>0</v>
      </c>
      <c r="BH122" s="105">
        <f t="shared" ref="BH122:BH168" si="12">IF(N122="zníž. prenesená",J122,0)</f>
        <v>0</v>
      </c>
      <c r="BI122" s="105">
        <f t="shared" ref="BI122:BI168" si="13">IF(N122="nulová",J122,0)</f>
        <v>0</v>
      </c>
      <c r="BJ122" s="18" t="s">
        <v>88</v>
      </c>
      <c r="BK122" s="105">
        <f t="shared" ref="BK122:BK168" si="14">ROUND(I122*H122,2)</f>
        <v>0</v>
      </c>
      <c r="BL122" s="18" t="s">
        <v>278</v>
      </c>
      <c r="BM122" s="183" t="s">
        <v>88</v>
      </c>
    </row>
    <row r="123" spans="1:65" s="2" customFormat="1" ht="16.5" customHeight="1" x14ac:dyDescent="0.15">
      <c r="A123" s="35"/>
      <c r="B123" s="141"/>
      <c r="C123" s="172" t="s">
        <v>88</v>
      </c>
      <c r="D123" s="172" t="s">
        <v>274</v>
      </c>
      <c r="E123" s="173" t="s">
        <v>6529</v>
      </c>
      <c r="F123" s="174" t="s">
        <v>6530</v>
      </c>
      <c r="G123" s="175" t="s">
        <v>302</v>
      </c>
      <c r="H123" s="176">
        <v>5</v>
      </c>
      <c r="I123" s="177"/>
      <c r="J123" s="176">
        <f t="shared" si="5"/>
        <v>0</v>
      </c>
      <c r="K123" s="178"/>
      <c r="L123" s="36"/>
      <c r="M123" s="179" t="s">
        <v>1</v>
      </c>
      <c r="N123" s="180" t="s">
        <v>41</v>
      </c>
      <c r="O123" s="61"/>
      <c r="P123" s="181">
        <f t="shared" si="6"/>
        <v>0</v>
      </c>
      <c r="Q123" s="181">
        <v>0</v>
      </c>
      <c r="R123" s="181">
        <f t="shared" si="7"/>
        <v>0</v>
      </c>
      <c r="S123" s="181">
        <v>0</v>
      </c>
      <c r="T123" s="182">
        <f t="shared" si="8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83" t="s">
        <v>278</v>
      </c>
      <c r="AT123" s="183" t="s">
        <v>274</v>
      </c>
      <c r="AU123" s="183" t="s">
        <v>75</v>
      </c>
      <c r="AY123" s="18" t="s">
        <v>271</v>
      </c>
      <c r="BE123" s="105">
        <f t="shared" si="9"/>
        <v>0</v>
      </c>
      <c r="BF123" s="105">
        <f t="shared" si="10"/>
        <v>0</v>
      </c>
      <c r="BG123" s="105">
        <f t="shared" si="11"/>
        <v>0</v>
      </c>
      <c r="BH123" s="105">
        <f t="shared" si="12"/>
        <v>0</v>
      </c>
      <c r="BI123" s="105">
        <f t="shared" si="13"/>
        <v>0</v>
      </c>
      <c r="BJ123" s="18" t="s">
        <v>88</v>
      </c>
      <c r="BK123" s="105">
        <f t="shared" si="14"/>
        <v>0</v>
      </c>
      <c r="BL123" s="18" t="s">
        <v>278</v>
      </c>
      <c r="BM123" s="183" t="s">
        <v>278</v>
      </c>
    </row>
    <row r="124" spans="1:65" s="2" customFormat="1" ht="16.5" customHeight="1" x14ac:dyDescent="0.15">
      <c r="A124" s="35"/>
      <c r="B124" s="141"/>
      <c r="C124" s="172" t="s">
        <v>286</v>
      </c>
      <c r="D124" s="172" t="s">
        <v>274</v>
      </c>
      <c r="E124" s="173" t="s">
        <v>6531</v>
      </c>
      <c r="F124" s="174" t="s">
        <v>6532</v>
      </c>
      <c r="G124" s="175" t="s">
        <v>319</v>
      </c>
      <c r="H124" s="176">
        <v>380</v>
      </c>
      <c r="I124" s="177"/>
      <c r="J124" s="176">
        <f t="shared" si="5"/>
        <v>0</v>
      </c>
      <c r="K124" s="178"/>
      <c r="L124" s="36"/>
      <c r="M124" s="179" t="s">
        <v>1</v>
      </c>
      <c r="N124" s="180" t="s">
        <v>41</v>
      </c>
      <c r="O124" s="61"/>
      <c r="P124" s="181">
        <f t="shared" si="6"/>
        <v>0</v>
      </c>
      <c r="Q124" s="181">
        <v>0</v>
      </c>
      <c r="R124" s="181">
        <f t="shared" si="7"/>
        <v>0</v>
      </c>
      <c r="S124" s="181">
        <v>0</v>
      </c>
      <c r="T124" s="182">
        <f t="shared" si="8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83" t="s">
        <v>278</v>
      </c>
      <c r="AT124" s="183" t="s">
        <v>274</v>
      </c>
      <c r="AU124" s="183" t="s">
        <v>75</v>
      </c>
      <c r="AY124" s="18" t="s">
        <v>271</v>
      </c>
      <c r="BE124" s="105">
        <f t="shared" si="9"/>
        <v>0</v>
      </c>
      <c r="BF124" s="105">
        <f t="shared" si="10"/>
        <v>0</v>
      </c>
      <c r="BG124" s="105">
        <f t="shared" si="11"/>
        <v>0</v>
      </c>
      <c r="BH124" s="105">
        <f t="shared" si="12"/>
        <v>0</v>
      </c>
      <c r="BI124" s="105">
        <f t="shared" si="13"/>
        <v>0</v>
      </c>
      <c r="BJ124" s="18" t="s">
        <v>88</v>
      </c>
      <c r="BK124" s="105">
        <f t="shared" si="14"/>
        <v>0</v>
      </c>
      <c r="BL124" s="18" t="s">
        <v>278</v>
      </c>
      <c r="BM124" s="183" t="s">
        <v>304</v>
      </c>
    </row>
    <row r="125" spans="1:65" s="2" customFormat="1" ht="16.5" customHeight="1" x14ac:dyDescent="0.15">
      <c r="A125" s="35"/>
      <c r="B125" s="141"/>
      <c r="C125" s="172" t="s">
        <v>278</v>
      </c>
      <c r="D125" s="172" t="s">
        <v>274</v>
      </c>
      <c r="E125" s="173" t="s">
        <v>6533</v>
      </c>
      <c r="F125" s="174" t="s">
        <v>6534</v>
      </c>
      <c r="G125" s="175" t="s">
        <v>289</v>
      </c>
      <c r="H125" s="176">
        <v>185</v>
      </c>
      <c r="I125" s="177"/>
      <c r="J125" s="176">
        <f t="shared" si="5"/>
        <v>0</v>
      </c>
      <c r="K125" s="178"/>
      <c r="L125" s="36"/>
      <c r="M125" s="179" t="s">
        <v>1</v>
      </c>
      <c r="N125" s="180" t="s">
        <v>41</v>
      </c>
      <c r="O125" s="61"/>
      <c r="P125" s="181">
        <f t="shared" si="6"/>
        <v>0</v>
      </c>
      <c r="Q125" s="181">
        <v>0</v>
      </c>
      <c r="R125" s="181">
        <f t="shared" si="7"/>
        <v>0</v>
      </c>
      <c r="S125" s="181">
        <v>0</v>
      </c>
      <c r="T125" s="182">
        <f t="shared" si="8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83" t="s">
        <v>278</v>
      </c>
      <c r="AT125" s="183" t="s">
        <v>274</v>
      </c>
      <c r="AU125" s="183" t="s">
        <v>75</v>
      </c>
      <c r="AY125" s="18" t="s">
        <v>271</v>
      </c>
      <c r="BE125" s="105">
        <f t="shared" si="9"/>
        <v>0</v>
      </c>
      <c r="BF125" s="105">
        <f t="shared" si="10"/>
        <v>0</v>
      </c>
      <c r="BG125" s="105">
        <f t="shared" si="11"/>
        <v>0</v>
      </c>
      <c r="BH125" s="105">
        <f t="shared" si="12"/>
        <v>0</v>
      </c>
      <c r="BI125" s="105">
        <f t="shared" si="13"/>
        <v>0</v>
      </c>
      <c r="BJ125" s="18" t="s">
        <v>88</v>
      </c>
      <c r="BK125" s="105">
        <f t="shared" si="14"/>
        <v>0</v>
      </c>
      <c r="BL125" s="18" t="s">
        <v>278</v>
      </c>
      <c r="BM125" s="183" t="s">
        <v>316</v>
      </c>
    </row>
    <row r="126" spans="1:65" s="2" customFormat="1" ht="21.75" customHeight="1" x14ac:dyDescent="0.15">
      <c r="A126" s="35"/>
      <c r="B126" s="141"/>
      <c r="C126" s="172" t="s">
        <v>299</v>
      </c>
      <c r="D126" s="172" t="s">
        <v>274</v>
      </c>
      <c r="E126" s="173" t="s">
        <v>6535</v>
      </c>
      <c r="F126" s="174" t="s">
        <v>6536</v>
      </c>
      <c r="G126" s="175" t="s">
        <v>289</v>
      </c>
      <c r="H126" s="176">
        <v>152</v>
      </c>
      <c r="I126" s="177"/>
      <c r="J126" s="176">
        <f t="shared" si="5"/>
        <v>0</v>
      </c>
      <c r="K126" s="178"/>
      <c r="L126" s="36"/>
      <c r="M126" s="179" t="s">
        <v>1</v>
      </c>
      <c r="N126" s="180" t="s">
        <v>41</v>
      </c>
      <c r="O126" s="61"/>
      <c r="P126" s="181">
        <f t="shared" si="6"/>
        <v>0</v>
      </c>
      <c r="Q126" s="181">
        <v>0</v>
      </c>
      <c r="R126" s="181">
        <f t="shared" si="7"/>
        <v>0</v>
      </c>
      <c r="S126" s="181">
        <v>0</v>
      </c>
      <c r="T126" s="182">
        <f t="shared" si="8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3" t="s">
        <v>278</v>
      </c>
      <c r="AT126" s="183" t="s">
        <v>274</v>
      </c>
      <c r="AU126" s="183" t="s">
        <v>75</v>
      </c>
      <c r="AY126" s="18" t="s">
        <v>271</v>
      </c>
      <c r="BE126" s="105">
        <f t="shared" si="9"/>
        <v>0</v>
      </c>
      <c r="BF126" s="105">
        <f t="shared" si="10"/>
        <v>0</v>
      </c>
      <c r="BG126" s="105">
        <f t="shared" si="11"/>
        <v>0</v>
      </c>
      <c r="BH126" s="105">
        <f t="shared" si="12"/>
        <v>0</v>
      </c>
      <c r="BI126" s="105">
        <f t="shared" si="13"/>
        <v>0</v>
      </c>
      <c r="BJ126" s="18" t="s">
        <v>88</v>
      </c>
      <c r="BK126" s="105">
        <f t="shared" si="14"/>
        <v>0</v>
      </c>
      <c r="BL126" s="18" t="s">
        <v>278</v>
      </c>
      <c r="BM126" s="183" t="s">
        <v>115</v>
      </c>
    </row>
    <row r="127" spans="1:65" s="2" customFormat="1" ht="21.75" customHeight="1" x14ac:dyDescent="0.15">
      <c r="A127" s="35"/>
      <c r="B127" s="141"/>
      <c r="C127" s="172" t="s">
        <v>304</v>
      </c>
      <c r="D127" s="172" t="s">
        <v>274</v>
      </c>
      <c r="E127" s="173" t="s">
        <v>6537</v>
      </c>
      <c r="F127" s="174" t="s">
        <v>6538</v>
      </c>
      <c r="G127" s="175" t="s">
        <v>289</v>
      </c>
      <c r="H127" s="176">
        <v>16</v>
      </c>
      <c r="I127" s="177"/>
      <c r="J127" s="176">
        <f t="shared" si="5"/>
        <v>0</v>
      </c>
      <c r="K127" s="178"/>
      <c r="L127" s="36"/>
      <c r="M127" s="179" t="s">
        <v>1</v>
      </c>
      <c r="N127" s="180" t="s">
        <v>41</v>
      </c>
      <c r="O127" s="61"/>
      <c r="P127" s="181">
        <f t="shared" si="6"/>
        <v>0</v>
      </c>
      <c r="Q127" s="181">
        <v>0</v>
      </c>
      <c r="R127" s="181">
        <f t="shared" si="7"/>
        <v>0</v>
      </c>
      <c r="S127" s="181">
        <v>0</v>
      </c>
      <c r="T127" s="182">
        <f t="shared" si="8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3" t="s">
        <v>278</v>
      </c>
      <c r="AT127" s="183" t="s">
        <v>274</v>
      </c>
      <c r="AU127" s="183" t="s">
        <v>75</v>
      </c>
      <c r="AY127" s="18" t="s">
        <v>271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8" t="s">
        <v>88</v>
      </c>
      <c r="BK127" s="105">
        <f t="shared" si="14"/>
        <v>0</v>
      </c>
      <c r="BL127" s="18" t="s">
        <v>278</v>
      </c>
      <c r="BM127" s="183" t="s">
        <v>121</v>
      </c>
    </row>
    <row r="128" spans="1:65" s="2" customFormat="1" ht="16.5" customHeight="1" x14ac:dyDescent="0.15">
      <c r="A128" s="35"/>
      <c r="B128" s="141"/>
      <c r="C128" s="172" t="s">
        <v>310</v>
      </c>
      <c r="D128" s="172" t="s">
        <v>274</v>
      </c>
      <c r="E128" s="173" t="s">
        <v>6539</v>
      </c>
      <c r="F128" s="174" t="s">
        <v>6540</v>
      </c>
      <c r="G128" s="175" t="s">
        <v>289</v>
      </c>
      <c r="H128" s="176">
        <v>16</v>
      </c>
      <c r="I128" s="177"/>
      <c r="J128" s="176">
        <f t="shared" si="5"/>
        <v>0</v>
      </c>
      <c r="K128" s="178"/>
      <c r="L128" s="36"/>
      <c r="M128" s="179" t="s">
        <v>1</v>
      </c>
      <c r="N128" s="180" t="s">
        <v>41</v>
      </c>
      <c r="O128" s="61"/>
      <c r="P128" s="181">
        <f t="shared" si="6"/>
        <v>0</v>
      </c>
      <c r="Q128" s="181">
        <v>0</v>
      </c>
      <c r="R128" s="181">
        <f t="shared" si="7"/>
        <v>0</v>
      </c>
      <c r="S128" s="181">
        <v>0</v>
      </c>
      <c r="T128" s="182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3" t="s">
        <v>278</v>
      </c>
      <c r="AT128" s="183" t="s">
        <v>274</v>
      </c>
      <c r="AU128" s="183" t="s">
        <v>75</v>
      </c>
      <c r="AY128" s="18" t="s">
        <v>271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88</v>
      </c>
      <c r="BK128" s="105">
        <f t="shared" si="14"/>
        <v>0</v>
      </c>
      <c r="BL128" s="18" t="s">
        <v>278</v>
      </c>
      <c r="BM128" s="183" t="s">
        <v>127</v>
      </c>
    </row>
    <row r="129" spans="1:65" s="2" customFormat="1" ht="16.5" customHeight="1" x14ac:dyDescent="0.15">
      <c r="A129" s="35"/>
      <c r="B129" s="141"/>
      <c r="C129" s="172" t="s">
        <v>316</v>
      </c>
      <c r="D129" s="172" t="s">
        <v>274</v>
      </c>
      <c r="E129" s="173" t="s">
        <v>6541</v>
      </c>
      <c r="F129" s="174" t="s">
        <v>6542</v>
      </c>
      <c r="G129" s="175" t="s">
        <v>319</v>
      </c>
      <c r="H129" s="176">
        <v>760</v>
      </c>
      <c r="I129" s="177"/>
      <c r="J129" s="176">
        <f t="shared" si="5"/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si="6"/>
        <v>0</v>
      </c>
      <c r="Q129" s="181">
        <v>0</v>
      </c>
      <c r="R129" s="181">
        <f t="shared" si="7"/>
        <v>0</v>
      </c>
      <c r="S129" s="181">
        <v>0</v>
      </c>
      <c r="T129" s="182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75</v>
      </c>
      <c r="AY129" s="18" t="s">
        <v>271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88</v>
      </c>
      <c r="BK129" s="105">
        <f t="shared" si="14"/>
        <v>0</v>
      </c>
      <c r="BL129" s="18" t="s">
        <v>278</v>
      </c>
      <c r="BM129" s="183" t="s">
        <v>367</v>
      </c>
    </row>
    <row r="130" spans="1:65" s="2" customFormat="1" ht="16.5" customHeight="1" x14ac:dyDescent="0.15">
      <c r="A130" s="35"/>
      <c r="B130" s="141"/>
      <c r="C130" s="172" t="s">
        <v>272</v>
      </c>
      <c r="D130" s="172" t="s">
        <v>274</v>
      </c>
      <c r="E130" s="173" t="s">
        <v>6543</v>
      </c>
      <c r="F130" s="174" t="s">
        <v>6544</v>
      </c>
      <c r="G130" s="175" t="s">
        <v>302</v>
      </c>
      <c r="H130" s="176">
        <v>380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75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379</v>
      </c>
    </row>
    <row r="131" spans="1:65" s="2" customFormat="1" ht="16.5" customHeight="1" x14ac:dyDescent="0.15">
      <c r="A131" s="35"/>
      <c r="B131" s="141"/>
      <c r="C131" s="172" t="s">
        <v>115</v>
      </c>
      <c r="D131" s="172" t="s">
        <v>274</v>
      </c>
      <c r="E131" s="173" t="s">
        <v>6545</v>
      </c>
      <c r="F131" s="174" t="s">
        <v>6546</v>
      </c>
      <c r="G131" s="175" t="s">
        <v>1375</v>
      </c>
      <c r="H131" s="176">
        <v>2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75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7</v>
      </c>
    </row>
    <row r="132" spans="1:65" s="2" customFormat="1" ht="16.5" customHeight="1" x14ac:dyDescent="0.15">
      <c r="A132" s="35"/>
      <c r="B132" s="141"/>
      <c r="C132" s="172" t="s">
        <v>118</v>
      </c>
      <c r="D132" s="172" t="s">
        <v>274</v>
      </c>
      <c r="E132" s="173" t="s">
        <v>6547</v>
      </c>
      <c r="F132" s="174" t="s">
        <v>6548</v>
      </c>
      <c r="G132" s="175" t="s">
        <v>319</v>
      </c>
      <c r="H132" s="176">
        <v>380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75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414</v>
      </c>
    </row>
    <row r="133" spans="1:65" s="2" customFormat="1" ht="16.5" customHeight="1" x14ac:dyDescent="0.15">
      <c r="A133" s="35"/>
      <c r="B133" s="141"/>
      <c r="C133" s="172" t="s">
        <v>121</v>
      </c>
      <c r="D133" s="172" t="s">
        <v>274</v>
      </c>
      <c r="E133" s="173" t="s">
        <v>6549</v>
      </c>
      <c r="F133" s="174" t="s">
        <v>6550</v>
      </c>
      <c r="G133" s="175" t="s">
        <v>289</v>
      </c>
      <c r="H133" s="176">
        <v>32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75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424</v>
      </c>
    </row>
    <row r="134" spans="1:65" s="2" customFormat="1" ht="16.5" customHeight="1" x14ac:dyDescent="0.15">
      <c r="A134" s="35"/>
      <c r="B134" s="141"/>
      <c r="C134" s="172" t="s">
        <v>124</v>
      </c>
      <c r="D134" s="172" t="s">
        <v>274</v>
      </c>
      <c r="E134" s="173" t="s">
        <v>6551</v>
      </c>
      <c r="F134" s="174" t="s">
        <v>6552</v>
      </c>
      <c r="G134" s="175" t="s">
        <v>302</v>
      </c>
      <c r="H134" s="176">
        <v>10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75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433</v>
      </c>
    </row>
    <row r="135" spans="1:65" s="2" customFormat="1" ht="16.5" customHeight="1" x14ac:dyDescent="0.15">
      <c r="A135" s="35"/>
      <c r="B135" s="141"/>
      <c r="C135" s="172" t="s">
        <v>127</v>
      </c>
      <c r="D135" s="172" t="s">
        <v>274</v>
      </c>
      <c r="E135" s="173" t="s">
        <v>6553</v>
      </c>
      <c r="F135" s="174" t="s">
        <v>6554</v>
      </c>
      <c r="G135" s="175" t="s">
        <v>319</v>
      </c>
      <c r="H135" s="176">
        <v>380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75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441</v>
      </c>
    </row>
    <row r="136" spans="1:65" s="2" customFormat="1" ht="16.5" customHeight="1" x14ac:dyDescent="0.15">
      <c r="A136" s="35"/>
      <c r="B136" s="141"/>
      <c r="C136" s="172" t="s">
        <v>154</v>
      </c>
      <c r="D136" s="172" t="s">
        <v>274</v>
      </c>
      <c r="E136" s="173" t="s">
        <v>6555</v>
      </c>
      <c r="F136" s="174" t="s">
        <v>6556</v>
      </c>
      <c r="G136" s="175" t="s">
        <v>319</v>
      </c>
      <c r="H136" s="176">
        <v>800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75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465</v>
      </c>
    </row>
    <row r="137" spans="1:65" s="2" customFormat="1" ht="16.5" customHeight="1" x14ac:dyDescent="0.15">
      <c r="A137" s="35"/>
      <c r="B137" s="141"/>
      <c r="C137" s="172" t="s">
        <v>367</v>
      </c>
      <c r="D137" s="172" t="s">
        <v>274</v>
      </c>
      <c r="E137" s="173" t="s">
        <v>6557</v>
      </c>
      <c r="F137" s="174" t="s">
        <v>6558</v>
      </c>
      <c r="G137" s="175" t="s">
        <v>2862</v>
      </c>
      <c r="H137" s="176">
        <v>1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75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278</v>
      </c>
      <c r="BM137" s="183" t="s">
        <v>478</v>
      </c>
    </row>
    <row r="138" spans="1:65" s="2" customFormat="1" ht="16.5" customHeight="1" x14ac:dyDescent="0.15">
      <c r="A138" s="35"/>
      <c r="B138" s="141"/>
      <c r="C138" s="172" t="s">
        <v>374</v>
      </c>
      <c r="D138" s="172" t="s">
        <v>274</v>
      </c>
      <c r="E138" s="173" t="s">
        <v>6559</v>
      </c>
      <c r="F138" s="174" t="s">
        <v>6560</v>
      </c>
      <c r="G138" s="175" t="s">
        <v>2862</v>
      </c>
      <c r="H138" s="176">
        <v>1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75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278</v>
      </c>
      <c r="BM138" s="183" t="s">
        <v>488</v>
      </c>
    </row>
    <row r="139" spans="1:65" s="2" customFormat="1" ht="16.5" customHeight="1" x14ac:dyDescent="0.15">
      <c r="A139" s="35"/>
      <c r="B139" s="141"/>
      <c r="C139" s="172" t="s">
        <v>379</v>
      </c>
      <c r="D139" s="172" t="s">
        <v>274</v>
      </c>
      <c r="E139" s="173" t="s">
        <v>6561</v>
      </c>
      <c r="F139" s="174" t="s">
        <v>6562</v>
      </c>
      <c r="G139" s="175" t="s">
        <v>302</v>
      </c>
      <c r="H139" s="176">
        <v>2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75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278</v>
      </c>
      <c r="BM139" s="183" t="s">
        <v>500</v>
      </c>
    </row>
    <row r="140" spans="1:65" s="2" customFormat="1" ht="16.5" customHeight="1" x14ac:dyDescent="0.15">
      <c r="A140" s="35"/>
      <c r="B140" s="141"/>
      <c r="C140" s="172" t="s">
        <v>384</v>
      </c>
      <c r="D140" s="172" t="s">
        <v>274</v>
      </c>
      <c r="E140" s="173" t="s">
        <v>6563</v>
      </c>
      <c r="F140" s="174" t="s">
        <v>6564</v>
      </c>
      <c r="G140" s="175" t="s">
        <v>302</v>
      </c>
      <c r="H140" s="176">
        <v>2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75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514</v>
      </c>
    </row>
    <row r="141" spans="1:65" s="2" customFormat="1" ht="16.5" customHeight="1" x14ac:dyDescent="0.15">
      <c r="A141" s="35"/>
      <c r="B141" s="141"/>
      <c r="C141" s="172" t="s">
        <v>7</v>
      </c>
      <c r="D141" s="172" t="s">
        <v>274</v>
      </c>
      <c r="E141" s="173" t="s">
        <v>6565</v>
      </c>
      <c r="F141" s="174" t="s">
        <v>6566</v>
      </c>
      <c r="G141" s="175" t="s">
        <v>319</v>
      </c>
      <c r="H141" s="176">
        <v>600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75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528</v>
      </c>
    </row>
    <row r="142" spans="1:65" s="2" customFormat="1" ht="16.5" customHeight="1" x14ac:dyDescent="0.15">
      <c r="A142" s="35"/>
      <c r="B142" s="141"/>
      <c r="C142" s="172" t="s">
        <v>409</v>
      </c>
      <c r="D142" s="172" t="s">
        <v>274</v>
      </c>
      <c r="E142" s="173" t="s">
        <v>6567</v>
      </c>
      <c r="F142" s="174" t="s">
        <v>6568</v>
      </c>
      <c r="G142" s="175" t="s">
        <v>302</v>
      </c>
      <c r="H142" s="176">
        <v>8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75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542</v>
      </c>
    </row>
    <row r="143" spans="1:65" s="2" customFormat="1" ht="16.5" customHeight="1" x14ac:dyDescent="0.15">
      <c r="A143" s="35"/>
      <c r="B143" s="141"/>
      <c r="C143" s="172" t="s">
        <v>414</v>
      </c>
      <c r="D143" s="172" t="s">
        <v>274</v>
      </c>
      <c r="E143" s="173" t="s">
        <v>6569</v>
      </c>
      <c r="F143" s="174" t="s">
        <v>6570</v>
      </c>
      <c r="G143" s="175" t="s">
        <v>319</v>
      </c>
      <c r="H143" s="176">
        <v>380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75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555</v>
      </c>
    </row>
    <row r="144" spans="1:65" s="2" customFormat="1" ht="33" customHeight="1" x14ac:dyDescent="0.15">
      <c r="A144" s="35"/>
      <c r="B144" s="141"/>
      <c r="C144" s="172" t="s">
        <v>419</v>
      </c>
      <c r="D144" s="172" t="s">
        <v>274</v>
      </c>
      <c r="E144" s="173" t="s">
        <v>6571</v>
      </c>
      <c r="F144" s="174" t="s">
        <v>6572</v>
      </c>
      <c r="G144" s="175" t="s">
        <v>302</v>
      </c>
      <c r="H144" s="176">
        <v>1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75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1128</v>
      </c>
    </row>
    <row r="145" spans="1:65" s="2" customFormat="1" ht="16.5" customHeight="1" x14ac:dyDescent="0.15">
      <c r="A145" s="35"/>
      <c r="B145" s="141"/>
      <c r="C145" s="172" t="s">
        <v>424</v>
      </c>
      <c r="D145" s="172" t="s">
        <v>274</v>
      </c>
      <c r="E145" s="173" t="s">
        <v>6573</v>
      </c>
      <c r="F145" s="174" t="s">
        <v>6574</v>
      </c>
      <c r="G145" s="175" t="s">
        <v>319</v>
      </c>
      <c r="H145" s="176">
        <v>200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75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1144</v>
      </c>
    </row>
    <row r="146" spans="1:65" s="2" customFormat="1" ht="16.5" customHeight="1" x14ac:dyDescent="0.15">
      <c r="A146" s="35"/>
      <c r="B146" s="141"/>
      <c r="C146" s="172" t="s">
        <v>428</v>
      </c>
      <c r="D146" s="172" t="s">
        <v>274</v>
      </c>
      <c r="E146" s="173" t="s">
        <v>6575</v>
      </c>
      <c r="F146" s="174" t="s">
        <v>6576</v>
      </c>
      <c r="G146" s="175" t="s">
        <v>302</v>
      </c>
      <c r="H146" s="176">
        <v>1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75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1158</v>
      </c>
    </row>
    <row r="147" spans="1:65" s="2" customFormat="1" ht="16.5" customHeight="1" x14ac:dyDescent="0.15">
      <c r="A147" s="35"/>
      <c r="B147" s="141"/>
      <c r="C147" s="172" t="s">
        <v>433</v>
      </c>
      <c r="D147" s="172" t="s">
        <v>274</v>
      </c>
      <c r="E147" s="173" t="s">
        <v>6577</v>
      </c>
      <c r="F147" s="174" t="s">
        <v>6578</v>
      </c>
      <c r="G147" s="175" t="s">
        <v>302</v>
      </c>
      <c r="H147" s="176">
        <v>10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75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1172</v>
      </c>
    </row>
    <row r="148" spans="1:65" s="2" customFormat="1" ht="21.75" customHeight="1" x14ac:dyDescent="0.15">
      <c r="A148" s="35"/>
      <c r="B148" s="141"/>
      <c r="C148" s="172" t="s">
        <v>437</v>
      </c>
      <c r="D148" s="172" t="s">
        <v>274</v>
      </c>
      <c r="E148" s="173" t="s">
        <v>6579</v>
      </c>
      <c r="F148" s="174" t="s">
        <v>6580</v>
      </c>
      <c r="G148" s="175" t="s">
        <v>6581</v>
      </c>
      <c r="H148" s="176">
        <v>0.38</v>
      </c>
      <c r="I148" s="177"/>
      <c r="J148" s="176">
        <f t="shared" si="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75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278</v>
      </c>
      <c r="BM148" s="183" t="s">
        <v>1189</v>
      </c>
    </row>
    <row r="149" spans="1:65" s="2" customFormat="1" ht="21.75" customHeight="1" x14ac:dyDescent="0.15">
      <c r="A149" s="35"/>
      <c r="B149" s="141"/>
      <c r="C149" s="172" t="s">
        <v>441</v>
      </c>
      <c r="D149" s="172" t="s">
        <v>274</v>
      </c>
      <c r="E149" s="173" t="s">
        <v>6582</v>
      </c>
      <c r="F149" s="174" t="s">
        <v>6583</v>
      </c>
      <c r="G149" s="175" t="s">
        <v>3351</v>
      </c>
      <c r="H149" s="176">
        <v>10</v>
      </c>
      <c r="I149" s="177"/>
      <c r="J149" s="176">
        <f t="shared" si="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75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278</v>
      </c>
      <c r="BM149" s="183" t="s">
        <v>1204</v>
      </c>
    </row>
    <row r="150" spans="1:65" s="2" customFormat="1" ht="16.5" customHeight="1" x14ac:dyDescent="0.15">
      <c r="A150" s="35"/>
      <c r="B150" s="141"/>
      <c r="C150" s="172" t="s">
        <v>458</v>
      </c>
      <c r="D150" s="172" t="s">
        <v>274</v>
      </c>
      <c r="E150" s="173" t="s">
        <v>6584</v>
      </c>
      <c r="F150" s="174" t="s">
        <v>6585</v>
      </c>
      <c r="G150" s="175" t="s">
        <v>302</v>
      </c>
      <c r="H150" s="176">
        <v>4</v>
      </c>
      <c r="I150" s="177"/>
      <c r="J150" s="176">
        <f t="shared" si="5"/>
        <v>0</v>
      </c>
      <c r="K150" s="178"/>
      <c r="L150" s="36"/>
      <c r="M150" s="179" t="s">
        <v>1</v>
      </c>
      <c r="N150" s="180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75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278</v>
      </c>
      <c r="BM150" s="183" t="s">
        <v>1216</v>
      </c>
    </row>
    <row r="151" spans="1:65" s="2" customFormat="1" ht="16.5" customHeight="1" x14ac:dyDescent="0.15">
      <c r="A151" s="35"/>
      <c r="B151" s="141"/>
      <c r="C151" s="172" t="s">
        <v>465</v>
      </c>
      <c r="D151" s="172" t="s">
        <v>274</v>
      </c>
      <c r="E151" s="173" t="s">
        <v>6586</v>
      </c>
      <c r="F151" s="174" t="s">
        <v>6587</v>
      </c>
      <c r="G151" s="175" t="s">
        <v>2862</v>
      </c>
      <c r="H151" s="176">
        <v>1</v>
      </c>
      <c r="I151" s="177"/>
      <c r="J151" s="176">
        <f t="shared" si="5"/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si="6"/>
        <v>0</v>
      </c>
      <c r="Q151" s="181">
        <v>0</v>
      </c>
      <c r="R151" s="181">
        <f t="shared" si="7"/>
        <v>0</v>
      </c>
      <c r="S151" s="181">
        <v>0</v>
      </c>
      <c r="T151" s="182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75</v>
      </c>
      <c r="AY151" s="18" t="s">
        <v>271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278</v>
      </c>
      <c r="BM151" s="183" t="s">
        <v>1228</v>
      </c>
    </row>
    <row r="152" spans="1:65" s="2" customFormat="1" ht="16.5" customHeight="1" x14ac:dyDescent="0.15">
      <c r="A152" s="35"/>
      <c r="B152" s="141"/>
      <c r="C152" s="172" t="s">
        <v>473</v>
      </c>
      <c r="D152" s="172" t="s">
        <v>274</v>
      </c>
      <c r="E152" s="173" t="s">
        <v>6539</v>
      </c>
      <c r="F152" s="174" t="s">
        <v>6540</v>
      </c>
      <c r="G152" s="175" t="s">
        <v>289</v>
      </c>
      <c r="H152" s="176">
        <v>16</v>
      </c>
      <c r="I152" s="177"/>
      <c r="J152" s="176">
        <f t="shared" si="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6"/>
        <v>0</v>
      </c>
      <c r="Q152" s="181">
        <v>0</v>
      </c>
      <c r="R152" s="181">
        <f t="shared" si="7"/>
        <v>0</v>
      </c>
      <c r="S152" s="181">
        <v>0</v>
      </c>
      <c r="T152" s="182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75</v>
      </c>
      <c r="AY152" s="18" t="s">
        <v>271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278</v>
      </c>
      <c r="BM152" s="183" t="s">
        <v>1238</v>
      </c>
    </row>
    <row r="153" spans="1:65" s="2" customFormat="1" ht="16.5" customHeight="1" x14ac:dyDescent="0.15">
      <c r="A153" s="35"/>
      <c r="B153" s="141"/>
      <c r="C153" s="172" t="s">
        <v>478</v>
      </c>
      <c r="D153" s="172" t="s">
        <v>274</v>
      </c>
      <c r="E153" s="173" t="s">
        <v>6541</v>
      </c>
      <c r="F153" s="174" t="s">
        <v>6542</v>
      </c>
      <c r="G153" s="175" t="s">
        <v>319</v>
      </c>
      <c r="H153" s="176">
        <v>760</v>
      </c>
      <c r="I153" s="177"/>
      <c r="J153" s="176">
        <f t="shared" si="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6"/>
        <v>0</v>
      </c>
      <c r="Q153" s="181">
        <v>0</v>
      </c>
      <c r="R153" s="181">
        <f t="shared" si="7"/>
        <v>0</v>
      </c>
      <c r="S153" s="181">
        <v>0</v>
      </c>
      <c r="T153" s="182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75</v>
      </c>
      <c r="AY153" s="18" t="s">
        <v>271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278</v>
      </c>
      <c r="BM153" s="183" t="s">
        <v>1247</v>
      </c>
    </row>
    <row r="154" spans="1:65" s="2" customFormat="1" ht="16.5" customHeight="1" x14ac:dyDescent="0.15">
      <c r="A154" s="35"/>
      <c r="B154" s="141"/>
      <c r="C154" s="172" t="s">
        <v>482</v>
      </c>
      <c r="D154" s="172" t="s">
        <v>274</v>
      </c>
      <c r="E154" s="173" t="s">
        <v>6543</v>
      </c>
      <c r="F154" s="174" t="s">
        <v>6544</v>
      </c>
      <c r="G154" s="175" t="s">
        <v>302</v>
      </c>
      <c r="H154" s="176">
        <v>380</v>
      </c>
      <c r="I154" s="177"/>
      <c r="J154" s="176">
        <f t="shared" si="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6"/>
        <v>0</v>
      </c>
      <c r="Q154" s="181">
        <v>0</v>
      </c>
      <c r="R154" s="181">
        <f t="shared" si="7"/>
        <v>0</v>
      </c>
      <c r="S154" s="181">
        <v>0</v>
      </c>
      <c r="T154" s="182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75</v>
      </c>
      <c r="AY154" s="18" t="s">
        <v>271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278</v>
      </c>
      <c r="BM154" s="183" t="s">
        <v>1257</v>
      </c>
    </row>
    <row r="155" spans="1:65" s="2" customFormat="1" ht="16.5" customHeight="1" x14ac:dyDescent="0.15">
      <c r="A155" s="35"/>
      <c r="B155" s="141"/>
      <c r="C155" s="172" t="s">
        <v>488</v>
      </c>
      <c r="D155" s="172" t="s">
        <v>274</v>
      </c>
      <c r="E155" s="173" t="s">
        <v>6545</v>
      </c>
      <c r="F155" s="174" t="s">
        <v>6546</v>
      </c>
      <c r="G155" s="175" t="s">
        <v>1375</v>
      </c>
      <c r="H155" s="176">
        <v>2</v>
      </c>
      <c r="I155" s="177"/>
      <c r="J155" s="176">
        <f t="shared" si="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6"/>
        <v>0</v>
      </c>
      <c r="Q155" s="181">
        <v>0</v>
      </c>
      <c r="R155" s="181">
        <f t="shared" si="7"/>
        <v>0</v>
      </c>
      <c r="S155" s="181">
        <v>0</v>
      </c>
      <c r="T155" s="182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75</v>
      </c>
      <c r="AY155" s="18" t="s">
        <v>271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278</v>
      </c>
      <c r="BM155" s="183" t="s">
        <v>1276</v>
      </c>
    </row>
    <row r="156" spans="1:65" s="2" customFormat="1" ht="16.5" customHeight="1" x14ac:dyDescent="0.15">
      <c r="A156" s="35"/>
      <c r="B156" s="141"/>
      <c r="C156" s="172" t="s">
        <v>496</v>
      </c>
      <c r="D156" s="172" t="s">
        <v>274</v>
      </c>
      <c r="E156" s="173" t="s">
        <v>6547</v>
      </c>
      <c r="F156" s="174" t="s">
        <v>6548</v>
      </c>
      <c r="G156" s="175" t="s">
        <v>319</v>
      </c>
      <c r="H156" s="176">
        <v>380</v>
      </c>
      <c r="I156" s="177"/>
      <c r="J156" s="176">
        <f t="shared" si="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6"/>
        <v>0</v>
      </c>
      <c r="Q156" s="181">
        <v>0</v>
      </c>
      <c r="R156" s="181">
        <f t="shared" si="7"/>
        <v>0</v>
      </c>
      <c r="S156" s="181">
        <v>0</v>
      </c>
      <c r="T156" s="182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75</v>
      </c>
      <c r="AY156" s="18" t="s">
        <v>271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278</v>
      </c>
      <c r="BM156" s="183" t="s">
        <v>1285</v>
      </c>
    </row>
    <row r="157" spans="1:65" s="2" customFormat="1" ht="16.5" customHeight="1" x14ac:dyDescent="0.15">
      <c r="A157" s="35"/>
      <c r="B157" s="141"/>
      <c r="C157" s="172" t="s">
        <v>500</v>
      </c>
      <c r="D157" s="172" t="s">
        <v>274</v>
      </c>
      <c r="E157" s="173" t="s">
        <v>6588</v>
      </c>
      <c r="F157" s="174" t="s">
        <v>6589</v>
      </c>
      <c r="G157" s="175" t="s">
        <v>289</v>
      </c>
      <c r="H157" s="176">
        <v>32</v>
      </c>
      <c r="I157" s="177"/>
      <c r="J157" s="176">
        <f t="shared" si="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6"/>
        <v>0</v>
      </c>
      <c r="Q157" s="181">
        <v>0</v>
      </c>
      <c r="R157" s="181">
        <f t="shared" si="7"/>
        <v>0</v>
      </c>
      <c r="S157" s="181">
        <v>0</v>
      </c>
      <c r="T157" s="182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75</v>
      </c>
      <c r="AY157" s="18" t="s">
        <v>271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278</v>
      </c>
      <c r="BM157" s="183" t="s">
        <v>1296</v>
      </c>
    </row>
    <row r="158" spans="1:65" s="2" customFormat="1" ht="16.5" customHeight="1" x14ac:dyDescent="0.15">
      <c r="A158" s="35"/>
      <c r="B158" s="141"/>
      <c r="C158" s="172" t="s">
        <v>507</v>
      </c>
      <c r="D158" s="172" t="s">
        <v>274</v>
      </c>
      <c r="E158" s="173" t="s">
        <v>6551</v>
      </c>
      <c r="F158" s="174" t="s">
        <v>6552</v>
      </c>
      <c r="G158" s="175" t="s">
        <v>302</v>
      </c>
      <c r="H158" s="176">
        <v>10</v>
      </c>
      <c r="I158" s="177"/>
      <c r="J158" s="176">
        <f t="shared" si="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6"/>
        <v>0</v>
      </c>
      <c r="Q158" s="181">
        <v>0</v>
      </c>
      <c r="R158" s="181">
        <f t="shared" si="7"/>
        <v>0</v>
      </c>
      <c r="S158" s="181">
        <v>0</v>
      </c>
      <c r="T158" s="182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75</v>
      </c>
      <c r="AY158" s="18" t="s">
        <v>271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88</v>
      </c>
      <c r="BK158" s="105">
        <f t="shared" si="14"/>
        <v>0</v>
      </c>
      <c r="BL158" s="18" t="s">
        <v>278</v>
      </c>
      <c r="BM158" s="183" t="s">
        <v>1302</v>
      </c>
    </row>
    <row r="159" spans="1:65" s="2" customFormat="1" ht="16.5" customHeight="1" x14ac:dyDescent="0.15">
      <c r="A159" s="35"/>
      <c r="B159" s="141"/>
      <c r="C159" s="172" t="s">
        <v>514</v>
      </c>
      <c r="D159" s="172" t="s">
        <v>274</v>
      </c>
      <c r="E159" s="173" t="s">
        <v>6553</v>
      </c>
      <c r="F159" s="174" t="s">
        <v>6554</v>
      </c>
      <c r="G159" s="175" t="s">
        <v>319</v>
      </c>
      <c r="H159" s="176">
        <v>380</v>
      </c>
      <c r="I159" s="177"/>
      <c r="J159" s="176">
        <f t="shared" si="5"/>
        <v>0</v>
      </c>
      <c r="K159" s="178"/>
      <c r="L159" s="36"/>
      <c r="M159" s="179" t="s">
        <v>1</v>
      </c>
      <c r="N159" s="180" t="s">
        <v>41</v>
      </c>
      <c r="O159" s="61"/>
      <c r="P159" s="181">
        <f t="shared" si="6"/>
        <v>0</v>
      </c>
      <c r="Q159" s="181">
        <v>0</v>
      </c>
      <c r="R159" s="181">
        <f t="shared" si="7"/>
        <v>0</v>
      </c>
      <c r="S159" s="181">
        <v>0</v>
      </c>
      <c r="T159" s="182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75</v>
      </c>
      <c r="AY159" s="18" t="s">
        <v>271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88</v>
      </c>
      <c r="BK159" s="105">
        <f t="shared" si="14"/>
        <v>0</v>
      </c>
      <c r="BL159" s="18" t="s">
        <v>278</v>
      </c>
      <c r="BM159" s="183" t="s">
        <v>1312</v>
      </c>
    </row>
    <row r="160" spans="1:65" s="2" customFormat="1" ht="16.5" customHeight="1" x14ac:dyDescent="0.15">
      <c r="A160" s="35"/>
      <c r="B160" s="141"/>
      <c r="C160" s="172" t="s">
        <v>519</v>
      </c>
      <c r="D160" s="172" t="s">
        <v>274</v>
      </c>
      <c r="E160" s="173" t="s">
        <v>6555</v>
      </c>
      <c r="F160" s="174" t="s">
        <v>6556</v>
      </c>
      <c r="G160" s="175" t="s">
        <v>319</v>
      </c>
      <c r="H160" s="176">
        <v>800</v>
      </c>
      <c r="I160" s="177"/>
      <c r="J160" s="176">
        <f t="shared" si="5"/>
        <v>0</v>
      </c>
      <c r="K160" s="178"/>
      <c r="L160" s="36"/>
      <c r="M160" s="179" t="s">
        <v>1</v>
      </c>
      <c r="N160" s="180" t="s">
        <v>41</v>
      </c>
      <c r="O160" s="61"/>
      <c r="P160" s="181">
        <f t="shared" si="6"/>
        <v>0</v>
      </c>
      <c r="Q160" s="181">
        <v>0</v>
      </c>
      <c r="R160" s="181">
        <f t="shared" si="7"/>
        <v>0</v>
      </c>
      <c r="S160" s="181">
        <v>0</v>
      </c>
      <c r="T160" s="182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278</v>
      </c>
      <c r="AT160" s="183" t="s">
        <v>274</v>
      </c>
      <c r="AU160" s="183" t="s">
        <v>75</v>
      </c>
      <c r="AY160" s="18" t="s">
        <v>271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88</v>
      </c>
      <c r="BK160" s="105">
        <f t="shared" si="14"/>
        <v>0</v>
      </c>
      <c r="BL160" s="18" t="s">
        <v>278</v>
      </c>
      <c r="BM160" s="183" t="s">
        <v>1321</v>
      </c>
    </row>
    <row r="161" spans="1:65" s="2" customFormat="1" ht="16.5" customHeight="1" x14ac:dyDescent="0.15">
      <c r="A161" s="35"/>
      <c r="B161" s="141"/>
      <c r="C161" s="172" t="s">
        <v>528</v>
      </c>
      <c r="D161" s="172" t="s">
        <v>274</v>
      </c>
      <c r="E161" s="173" t="s">
        <v>6557</v>
      </c>
      <c r="F161" s="174" t="s">
        <v>6558</v>
      </c>
      <c r="G161" s="175" t="s">
        <v>2862</v>
      </c>
      <c r="H161" s="176">
        <v>1</v>
      </c>
      <c r="I161" s="177"/>
      <c r="J161" s="176">
        <f t="shared" si="5"/>
        <v>0</v>
      </c>
      <c r="K161" s="178"/>
      <c r="L161" s="36"/>
      <c r="M161" s="179" t="s">
        <v>1</v>
      </c>
      <c r="N161" s="180" t="s">
        <v>41</v>
      </c>
      <c r="O161" s="61"/>
      <c r="P161" s="181">
        <f t="shared" si="6"/>
        <v>0</v>
      </c>
      <c r="Q161" s="181">
        <v>0</v>
      </c>
      <c r="R161" s="181">
        <f t="shared" si="7"/>
        <v>0</v>
      </c>
      <c r="S161" s="181">
        <v>0</v>
      </c>
      <c r="T161" s="182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75</v>
      </c>
      <c r="AY161" s="18" t="s">
        <v>271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88</v>
      </c>
      <c r="BK161" s="105">
        <f t="shared" si="14"/>
        <v>0</v>
      </c>
      <c r="BL161" s="18" t="s">
        <v>278</v>
      </c>
      <c r="BM161" s="183" t="s">
        <v>1338</v>
      </c>
    </row>
    <row r="162" spans="1:65" s="2" customFormat="1" ht="16.5" customHeight="1" x14ac:dyDescent="0.15">
      <c r="A162" s="35"/>
      <c r="B162" s="141"/>
      <c r="C162" s="172" t="s">
        <v>535</v>
      </c>
      <c r="D162" s="172" t="s">
        <v>274</v>
      </c>
      <c r="E162" s="173" t="s">
        <v>6590</v>
      </c>
      <c r="F162" s="174" t="s">
        <v>6591</v>
      </c>
      <c r="G162" s="175" t="s">
        <v>319</v>
      </c>
      <c r="H162" s="176">
        <v>350</v>
      </c>
      <c r="I162" s="177"/>
      <c r="J162" s="176">
        <f t="shared" si="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6"/>
        <v>0</v>
      </c>
      <c r="Q162" s="181">
        <v>0</v>
      </c>
      <c r="R162" s="181">
        <f t="shared" si="7"/>
        <v>0</v>
      </c>
      <c r="S162" s="181">
        <v>0</v>
      </c>
      <c r="T162" s="182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75</v>
      </c>
      <c r="AY162" s="18" t="s">
        <v>271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88</v>
      </c>
      <c r="BK162" s="105">
        <f t="shared" si="14"/>
        <v>0</v>
      </c>
      <c r="BL162" s="18" t="s">
        <v>278</v>
      </c>
      <c r="BM162" s="183" t="s">
        <v>1362</v>
      </c>
    </row>
    <row r="163" spans="1:65" s="2" customFormat="1" ht="16.5" customHeight="1" x14ac:dyDescent="0.15">
      <c r="A163" s="35"/>
      <c r="B163" s="141"/>
      <c r="C163" s="172" t="s">
        <v>542</v>
      </c>
      <c r="D163" s="172" t="s">
        <v>274</v>
      </c>
      <c r="E163" s="173" t="s">
        <v>6559</v>
      </c>
      <c r="F163" s="174" t="s">
        <v>6560</v>
      </c>
      <c r="G163" s="175" t="s">
        <v>2862</v>
      </c>
      <c r="H163" s="176">
        <v>1</v>
      </c>
      <c r="I163" s="177"/>
      <c r="J163" s="176">
        <f t="shared" si="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6"/>
        <v>0</v>
      </c>
      <c r="Q163" s="181">
        <v>0</v>
      </c>
      <c r="R163" s="181">
        <f t="shared" si="7"/>
        <v>0</v>
      </c>
      <c r="S163" s="181">
        <v>0</v>
      </c>
      <c r="T163" s="182">
        <f t="shared" si="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75</v>
      </c>
      <c r="AY163" s="18" t="s">
        <v>271</v>
      </c>
      <c r="BE163" s="105">
        <f t="shared" si="9"/>
        <v>0</v>
      </c>
      <c r="BF163" s="105">
        <f t="shared" si="10"/>
        <v>0</v>
      </c>
      <c r="BG163" s="105">
        <f t="shared" si="11"/>
        <v>0</v>
      </c>
      <c r="BH163" s="105">
        <f t="shared" si="12"/>
        <v>0</v>
      </c>
      <c r="BI163" s="105">
        <f t="shared" si="13"/>
        <v>0</v>
      </c>
      <c r="BJ163" s="18" t="s">
        <v>88</v>
      </c>
      <c r="BK163" s="105">
        <f t="shared" si="14"/>
        <v>0</v>
      </c>
      <c r="BL163" s="18" t="s">
        <v>278</v>
      </c>
      <c r="BM163" s="183" t="s">
        <v>1372</v>
      </c>
    </row>
    <row r="164" spans="1:65" s="2" customFormat="1" ht="16.5" customHeight="1" x14ac:dyDescent="0.15">
      <c r="A164" s="35"/>
      <c r="B164" s="141"/>
      <c r="C164" s="172" t="s">
        <v>550</v>
      </c>
      <c r="D164" s="172" t="s">
        <v>274</v>
      </c>
      <c r="E164" s="173" t="s">
        <v>6592</v>
      </c>
      <c r="F164" s="174" t="s">
        <v>6593</v>
      </c>
      <c r="G164" s="175" t="s">
        <v>302</v>
      </c>
      <c r="H164" s="176">
        <v>2</v>
      </c>
      <c r="I164" s="177"/>
      <c r="J164" s="176">
        <f t="shared" si="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6"/>
        <v>0</v>
      </c>
      <c r="Q164" s="181">
        <v>0</v>
      </c>
      <c r="R164" s="181">
        <f t="shared" si="7"/>
        <v>0</v>
      </c>
      <c r="S164" s="181">
        <v>0</v>
      </c>
      <c r="T164" s="182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75</v>
      </c>
      <c r="AY164" s="18" t="s">
        <v>271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88</v>
      </c>
      <c r="BK164" s="105">
        <f t="shared" si="14"/>
        <v>0</v>
      </c>
      <c r="BL164" s="18" t="s">
        <v>278</v>
      </c>
      <c r="BM164" s="183" t="s">
        <v>1381</v>
      </c>
    </row>
    <row r="165" spans="1:65" s="2" customFormat="1" ht="16.5" customHeight="1" x14ac:dyDescent="0.15">
      <c r="A165" s="35"/>
      <c r="B165" s="141"/>
      <c r="C165" s="172" t="s">
        <v>555</v>
      </c>
      <c r="D165" s="172" t="s">
        <v>274</v>
      </c>
      <c r="E165" s="173" t="s">
        <v>6594</v>
      </c>
      <c r="F165" s="174" t="s">
        <v>6595</v>
      </c>
      <c r="G165" s="175" t="s">
        <v>302</v>
      </c>
      <c r="H165" s="176">
        <v>2</v>
      </c>
      <c r="I165" s="177"/>
      <c r="J165" s="176">
        <f t="shared" si="5"/>
        <v>0</v>
      </c>
      <c r="K165" s="178"/>
      <c r="L165" s="36"/>
      <c r="M165" s="179" t="s">
        <v>1</v>
      </c>
      <c r="N165" s="180" t="s">
        <v>41</v>
      </c>
      <c r="O165" s="61"/>
      <c r="P165" s="181">
        <f t="shared" si="6"/>
        <v>0</v>
      </c>
      <c r="Q165" s="181">
        <v>0</v>
      </c>
      <c r="R165" s="181">
        <f t="shared" si="7"/>
        <v>0</v>
      </c>
      <c r="S165" s="181">
        <v>0</v>
      </c>
      <c r="T165" s="182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75</v>
      </c>
      <c r="AY165" s="18" t="s">
        <v>271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88</v>
      </c>
      <c r="BK165" s="105">
        <f t="shared" si="14"/>
        <v>0</v>
      </c>
      <c r="BL165" s="18" t="s">
        <v>278</v>
      </c>
      <c r="BM165" s="183" t="s">
        <v>1392</v>
      </c>
    </row>
    <row r="166" spans="1:65" s="2" customFormat="1" ht="16.5" customHeight="1" x14ac:dyDescent="0.15">
      <c r="A166" s="35"/>
      <c r="B166" s="141"/>
      <c r="C166" s="172" t="s">
        <v>684</v>
      </c>
      <c r="D166" s="172" t="s">
        <v>274</v>
      </c>
      <c r="E166" s="173" t="s">
        <v>6565</v>
      </c>
      <c r="F166" s="174" t="s">
        <v>6566</v>
      </c>
      <c r="G166" s="175" t="s">
        <v>319</v>
      </c>
      <c r="H166" s="176">
        <v>600</v>
      </c>
      <c r="I166" s="177"/>
      <c r="J166" s="176">
        <f t="shared" si="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6"/>
        <v>0</v>
      </c>
      <c r="Q166" s="181">
        <v>0</v>
      </c>
      <c r="R166" s="181">
        <f t="shared" si="7"/>
        <v>0</v>
      </c>
      <c r="S166" s="181">
        <v>0</v>
      </c>
      <c r="T166" s="182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75</v>
      </c>
      <c r="AY166" s="18" t="s">
        <v>271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88</v>
      </c>
      <c r="BK166" s="105">
        <f t="shared" si="14"/>
        <v>0</v>
      </c>
      <c r="BL166" s="18" t="s">
        <v>278</v>
      </c>
      <c r="BM166" s="183" t="s">
        <v>1401</v>
      </c>
    </row>
    <row r="167" spans="1:65" s="2" customFormat="1" ht="16.5" customHeight="1" x14ac:dyDescent="0.15">
      <c r="A167" s="35"/>
      <c r="B167" s="141"/>
      <c r="C167" s="172" t="s">
        <v>1128</v>
      </c>
      <c r="D167" s="172" t="s">
        <v>274</v>
      </c>
      <c r="E167" s="173" t="s">
        <v>6567</v>
      </c>
      <c r="F167" s="174" t="s">
        <v>6568</v>
      </c>
      <c r="G167" s="175" t="s">
        <v>302</v>
      </c>
      <c r="H167" s="176">
        <v>8</v>
      </c>
      <c r="I167" s="177"/>
      <c r="J167" s="176">
        <f t="shared" si="5"/>
        <v>0</v>
      </c>
      <c r="K167" s="178"/>
      <c r="L167" s="36"/>
      <c r="M167" s="179" t="s">
        <v>1</v>
      </c>
      <c r="N167" s="180" t="s">
        <v>41</v>
      </c>
      <c r="O167" s="61"/>
      <c r="P167" s="181">
        <f t="shared" si="6"/>
        <v>0</v>
      </c>
      <c r="Q167" s="181">
        <v>0</v>
      </c>
      <c r="R167" s="181">
        <f t="shared" si="7"/>
        <v>0</v>
      </c>
      <c r="S167" s="181">
        <v>0</v>
      </c>
      <c r="T167" s="182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75</v>
      </c>
      <c r="AY167" s="18" t="s">
        <v>271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88</v>
      </c>
      <c r="BK167" s="105">
        <f t="shared" si="14"/>
        <v>0</v>
      </c>
      <c r="BL167" s="18" t="s">
        <v>278</v>
      </c>
      <c r="BM167" s="183" t="s">
        <v>1411</v>
      </c>
    </row>
    <row r="168" spans="1:65" s="2" customFormat="1" ht="16.5" customHeight="1" x14ac:dyDescent="0.15">
      <c r="A168" s="35"/>
      <c r="B168" s="141"/>
      <c r="C168" s="172" t="s">
        <v>1137</v>
      </c>
      <c r="D168" s="172" t="s">
        <v>274</v>
      </c>
      <c r="E168" s="173" t="s">
        <v>6569</v>
      </c>
      <c r="F168" s="174" t="s">
        <v>6570</v>
      </c>
      <c r="G168" s="175" t="s">
        <v>319</v>
      </c>
      <c r="H168" s="176">
        <v>380</v>
      </c>
      <c r="I168" s="177"/>
      <c r="J168" s="176">
        <f t="shared" si="5"/>
        <v>0</v>
      </c>
      <c r="K168" s="178"/>
      <c r="L168" s="36"/>
      <c r="M168" s="241" t="s">
        <v>1</v>
      </c>
      <c r="N168" s="242" t="s">
        <v>41</v>
      </c>
      <c r="O168" s="243"/>
      <c r="P168" s="244">
        <f t="shared" si="6"/>
        <v>0</v>
      </c>
      <c r="Q168" s="244">
        <v>0</v>
      </c>
      <c r="R168" s="244">
        <f t="shared" si="7"/>
        <v>0</v>
      </c>
      <c r="S168" s="244">
        <v>0</v>
      </c>
      <c r="T168" s="245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75</v>
      </c>
      <c r="AY168" s="18" t="s">
        <v>271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88</v>
      </c>
      <c r="BK168" s="105">
        <f t="shared" si="14"/>
        <v>0</v>
      </c>
      <c r="BL168" s="18" t="s">
        <v>278</v>
      </c>
      <c r="BM168" s="183" t="s">
        <v>1417</v>
      </c>
    </row>
    <row r="169" spans="1:65" s="2" customFormat="1" ht="6.95" customHeight="1" x14ac:dyDescent="0.1">
      <c r="A169" s="35"/>
      <c r="B169" s="50"/>
      <c r="C169" s="51"/>
      <c r="D169" s="51"/>
      <c r="E169" s="51"/>
      <c r="F169" s="51"/>
      <c r="G169" s="51"/>
      <c r="H169" s="51"/>
      <c r="I169" s="51"/>
      <c r="J169" s="51"/>
      <c r="K169" s="51"/>
      <c r="L169" s="36"/>
      <c r="M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</row>
  </sheetData>
  <autoFilter ref="C120:K168" xr:uid="{00000000-0009-0000-0000-00002C000000}"/>
  <mergeCells count="10">
    <mergeCell ref="E111:H111"/>
    <mergeCell ref="E113:H113"/>
    <mergeCell ref="L2:V2"/>
    <mergeCell ref="E87:H87"/>
    <mergeCell ref="D100:F10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2:BM159"/>
  <sheetViews>
    <sheetView showGridLines="0" topLeftCell="A100" workbookViewId="0">
      <selection activeCell="D128" sqref="D128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199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 x14ac:dyDescent="0.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1">
      <c r="A9" s="35"/>
      <c r="B9" s="36"/>
      <c r="C9" s="35"/>
      <c r="D9" s="35"/>
      <c r="E9" s="321" t="s">
        <v>6596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 x14ac:dyDescent="0.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 x14ac:dyDescent="0.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 x14ac:dyDescent="0.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 x14ac:dyDescent="0.1">
      <c r="A35" s="35"/>
      <c r="B35" s="36"/>
      <c r="C35" s="35"/>
      <c r="D35" s="118" t="s">
        <v>39</v>
      </c>
      <c r="E35" s="28" t="s">
        <v>40</v>
      </c>
      <c r="F35" s="119">
        <f>ROUND((SUM(BE103:BE105) + SUM(BE125:BE158)),  2)</f>
        <v>0</v>
      </c>
      <c r="G35" s="35"/>
      <c r="H35" s="35"/>
      <c r="I35" s="120">
        <v>0.2</v>
      </c>
      <c r="J35" s="119">
        <f>ROUND(((SUM(BE103:BE105) + SUM(BE125:BE158))*I35),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28" t="s">
        <v>41</v>
      </c>
      <c r="F36" s="119">
        <f>ROUND((SUM(BF103:BF105) + SUM(BF125:BF158)),  2)</f>
        <v>0</v>
      </c>
      <c r="G36" s="35"/>
      <c r="H36" s="35"/>
      <c r="I36" s="120">
        <v>0.2</v>
      </c>
      <c r="J36" s="119">
        <f>ROUND(((SUM(BF103:BF105) + SUM(BF125:BF158))*I36),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1">
      <c r="A37" s="35"/>
      <c r="B37" s="36"/>
      <c r="C37" s="35"/>
      <c r="D37" s="35"/>
      <c r="E37" s="28" t="s">
        <v>42</v>
      </c>
      <c r="F37" s="119">
        <f>ROUND((SUM(BG103:BG105) + SUM(BG125:BG158)),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 x14ac:dyDescent="0.1">
      <c r="A38" s="35"/>
      <c r="B38" s="36"/>
      <c r="C38" s="35"/>
      <c r="D38" s="35"/>
      <c r="E38" s="28" t="s">
        <v>43</v>
      </c>
      <c r="F38" s="119">
        <f>ROUND((SUM(BH103:BH105) + SUM(BH125:BH158)),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44</v>
      </c>
      <c r="F39" s="119">
        <f>ROUND((SUM(BI103:BI105) + SUM(BI125:BI158)),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 x14ac:dyDescent="0.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 x14ac:dyDescent="0.1">
      <c r="B43" s="21"/>
      <c r="L43" s="21"/>
    </row>
    <row r="44" spans="1:31" s="1" customFormat="1" ht="14.45" customHeight="1" x14ac:dyDescent="0.1">
      <c r="B44" s="21"/>
      <c r="L44" s="21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1">
      <c r="A87" s="35"/>
      <c r="B87" s="36"/>
      <c r="C87" s="35"/>
      <c r="D87" s="35"/>
      <c r="E87" s="321" t="str">
        <f>E9</f>
        <v>SO 12A - Fotovoltaika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 x14ac:dyDescent="0.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 x14ac:dyDescent="0.15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 x14ac:dyDescent="0.15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 x14ac:dyDescent="0.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J125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 x14ac:dyDescent="0.1">
      <c r="B97" s="131"/>
      <c r="D97" s="132" t="s">
        <v>6597</v>
      </c>
      <c r="E97" s="133"/>
      <c r="F97" s="133"/>
      <c r="G97" s="133"/>
      <c r="H97" s="133"/>
      <c r="I97" s="133"/>
      <c r="J97" s="134">
        <f>J126</f>
        <v>0</v>
      </c>
      <c r="L97" s="131"/>
    </row>
    <row r="98" spans="1:65" s="9" customFormat="1" ht="24.95" customHeight="1" x14ac:dyDescent="0.1">
      <c r="B98" s="131"/>
      <c r="D98" s="132" t="s">
        <v>6598</v>
      </c>
      <c r="E98" s="133"/>
      <c r="F98" s="133"/>
      <c r="G98" s="133"/>
      <c r="H98" s="133"/>
      <c r="I98" s="133"/>
      <c r="J98" s="134">
        <f>J133</f>
        <v>0</v>
      </c>
      <c r="L98" s="131"/>
    </row>
    <row r="99" spans="1:65" s="9" customFormat="1" ht="24.95" customHeight="1" x14ac:dyDescent="0.1">
      <c r="B99" s="131"/>
      <c r="D99" s="132" t="s">
        <v>6599</v>
      </c>
      <c r="E99" s="133"/>
      <c r="F99" s="133"/>
      <c r="G99" s="133"/>
      <c r="H99" s="133"/>
      <c r="I99" s="133"/>
      <c r="J99" s="134">
        <f>J140</f>
        <v>0</v>
      </c>
      <c r="L99" s="131"/>
    </row>
    <row r="100" spans="1:65" s="9" customFormat="1" ht="24.95" customHeight="1" x14ac:dyDescent="0.1">
      <c r="B100" s="131"/>
      <c r="D100" s="132" t="s">
        <v>6600</v>
      </c>
      <c r="E100" s="133"/>
      <c r="F100" s="133"/>
      <c r="G100" s="133"/>
      <c r="H100" s="133"/>
      <c r="I100" s="133"/>
      <c r="J100" s="134">
        <f>J150</f>
        <v>0</v>
      </c>
      <c r="L100" s="131"/>
    </row>
    <row r="101" spans="1:65" s="2" customFormat="1" ht="21.75" customHeight="1" x14ac:dyDescent="0.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 x14ac:dyDescent="0.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 x14ac:dyDescent="0.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 x14ac:dyDescent="0.1">
      <c r="A104" s="35"/>
      <c r="B104" s="141"/>
      <c r="C104" s="142"/>
      <c r="D104" s="338" t="s">
        <v>255</v>
      </c>
      <c r="E104" s="342"/>
      <c r="F104" s="342"/>
      <c r="G104" s="142"/>
      <c r="H104" s="142"/>
      <c r="I104" s="142"/>
      <c r="J104" s="102">
        <v>0</v>
      </c>
      <c r="K104" s="142"/>
      <c r="L104" s="143"/>
      <c r="M104" s="144"/>
      <c r="N104" s="145" t="s">
        <v>41</v>
      </c>
      <c r="O104" s="144"/>
      <c r="P104" s="144"/>
      <c r="Q104" s="144"/>
      <c r="R104" s="144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6" t="s">
        <v>256</v>
      </c>
      <c r="AZ104" s="144"/>
      <c r="BA104" s="144"/>
      <c r="BB104" s="144"/>
      <c r="BC104" s="144"/>
      <c r="BD104" s="144"/>
      <c r="BE104" s="147">
        <f t="shared" ref="BE104" si="0">IF(N104="základná",J104,0)</f>
        <v>0</v>
      </c>
      <c r="BF104" s="147">
        <f t="shared" ref="BF104" si="1">IF(N104="znížená",J104,0)</f>
        <v>0</v>
      </c>
      <c r="BG104" s="147">
        <f t="shared" ref="BG104" si="2">IF(N104="zákl. prenesená",J104,0)</f>
        <v>0</v>
      </c>
      <c r="BH104" s="147">
        <f t="shared" ref="BH104" si="3">IF(N104="zníž. prenesená",J104,0)</f>
        <v>0</v>
      </c>
      <c r="BI104" s="147">
        <f t="shared" ref="BI104" si="4">IF(N104="nulová",J104,0)</f>
        <v>0</v>
      </c>
      <c r="BJ104" s="146" t="s">
        <v>88</v>
      </c>
      <c r="BK104" s="144"/>
      <c r="BL104" s="144"/>
      <c r="BM104" s="144"/>
    </row>
    <row r="105" spans="1:65" s="2" customFormat="1" x14ac:dyDescent="0.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 x14ac:dyDescent="0.1">
      <c r="A106" s="35"/>
      <c r="B106" s="36"/>
      <c r="C106" s="109" t="s">
        <v>213</v>
      </c>
      <c r="D106" s="110"/>
      <c r="E106" s="110"/>
      <c r="F106" s="110"/>
      <c r="G106" s="110"/>
      <c r="H106" s="110"/>
      <c r="I106" s="110"/>
      <c r="J106" s="111">
        <f>ROUND(J96+J103,2)</f>
        <v>0</v>
      </c>
      <c r="K106" s="110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 x14ac:dyDescent="0.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 x14ac:dyDescent="0.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 x14ac:dyDescent="0.1">
      <c r="A112" s="35"/>
      <c r="B112" s="36"/>
      <c r="C112" s="22" t="s">
        <v>257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 x14ac:dyDescent="0.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 x14ac:dyDescent="0.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 x14ac:dyDescent="0.1">
      <c r="A115" s="35"/>
      <c r="B115" s="36"/>
      <c r="C115" s="35"/>
      <c r="D115" s="35"/>
      <c r="E115" s="340" t="str">
        <f>E7</f>
        <v>Kreatívne cenrum Nitra - Martinský vrch</v>
      </c>
      <c r="F115" s="341"/>
      <c r="G115" s="341"/>
      <c r="H115" s="341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 x14ac:dyDescent="0.1">
      <c r="A116" s="35"/>
      <c r="B116" s="36"/>
      <c r="C116" s="28" t="s">
        <v>228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 x14ac:dyDescent="0.1">
      <c r="A117" s="35"/>
      <c r="B117" s="36"/>
      <c r="C117" s="35"/>
      <c r="D117" s="35"/>
      <c r="E117" s="321" t="str">
        <f>E9</f>
        <v>SO 12A - Fotovoltaika</v>
      </c>
      <c r="F117" s="339"/>
      <c r="G117" s="339"/>
      <c r="H117" s="339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 x14ac:dyDescent="0.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 x14ac:dyDescent="0.1">
      <c r="A119" s="35"/>
      <c r="B119" s="36"/>
      <c r="C119" s="28" t="s">
        <v>18</v>
      </c>
      <c r="D119" s="35"/>
      <c r="E119" s="35"/>
      <c r="F119" s="26" t="str">
        <f>F12</f>
        <v>Nitra</v>
      </c>
      <c r="G119" s="35"/>
      <c r="H119" s="35"/>
      <c r="I119" s="28" t="s">
        <v>20</v>
      </c>
      <c r="J119" s="58" t="str">
        <f>IF(J12="","",J12)</f>
        <v>26. 8. 2020</v>
      </c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 x14ac:dyDescent="0.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40.15" customHeight="1" x14ac:dyDescent="0.15">
      <c r="A121" s="35"/>
      <c r="B121" s="36"/>
      <c r="C121" s="28" t="s">
        <v>22</v>
      </c>
      <c r="D121" s="35"/>
      <c r="E121" s="35"/>
      <c r="F121" s="26" t="str">
        <f>E15</f>
        <v>Mesto Nitra, Štefánikova tr. 60, 949 01 Nitra</v>
      </c>
      <c r="G121" s="35"/>
      <c r="H121" s="35"/>
      <c r="I121" s="28" t="s">
        <v>28</v>
      </c>
      <c r="J121" s="31" t="str">
        <f>E21</f>
        <v>Mesto Nitra, Štefánikova tr. 60, 949 01 Nitra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 x14ac:dyDescent="0.15">
      <c r="A122" s="35"/>
      <c r="B122" s="36"/>
      <c r="C122" s="28" t="s">
        <v>26</v>
      </c>
      <c r="D122" s="35"/>
      <c r="E122" s="35"/>
      <c r="F122" s="26" t="str">
        <f>IF(E18="","",E18)</f>
        <v>Vyplň údaj</v>
      </c>
      <c r="G122" s="35"/>
      <c r="H122" s="35"/>
      <c r="I122" s="28" t="s">
        <v>30</v>
      </c>
      <c r="J122" s="31" t="str">
        <f>E24</f>
        <v>Mesto Nitra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29.25" customHeight="1" x14ac:dyDescent="0.15">
      <c r="A124" s="148"/>
      <c r="B124" s="149"/>
      <c r="C124" s="150" t="s">
        <v>258</v>
      </c>
      <c r="D124" s="151" t="s">
        <v>60</v>
      </c>
      <c r="E124" s="151" t="s">
        <v>56</v>
      </c>
      <c r="F124" s="151" t="s">
        <v>57</v>
      </c>
      <c r="G124" s="151" t="s">
        <v>259</v>
      </c>
      <c r="H124" s="151" t="s">
        <v>260</v>
      </c>
      <c r="I124" s="151" t="s">
        <v>261</v>
      </c>
      <c r="J124" s="152" t="s">
        <v>241</v>
      </c>
      <c r="K124" s="153" t="s">
        <v>262</v>
      </c>
      <c r="L124" s="154"/>
      <c r="M124" s="65" t="s">
        <v>1</v>
      </c>
      <c r="N124" s="66" t="s">
        <v>39</v>
      </c>
      <c r="O124" s="66" t="s">
        <v>263</v>
      </c>
      <c r="P124" s="66" t="s">
        <v>264</v>
      </c>
      <c r="Q124" s="66" t="s">
        <v>265</v>
      </c>
      <c r="R124" s="66" t="s">
        <v>266</v>
      </c>
      <c r="S124" s="66" t="s">
        <v>267</v>
      </c>
      <c r="T124" s="67" t="s">
        <v>268</v>
      </c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</row>
    <row r="125" spans="1:65" s="2" customFormat="1" ht="22.9" customHeight="1" x14ac:dyDescent="0.15">
      <c r="A125" s="35"/>
      <c r="B125" s="36"/>
      <c r="C125" s="72" t="s">
        <v>238</v>
      </c>
      <c r="D125" s="35"/>
      <c r="E125" s="35"/>
      <c r="F125" s="35"/>
      <c r="G125" s="35"/>
      <c r="H125" s="35"/>
      <c r="I125" s="35"/>
      <c r="J125" s="155">
        <f>BK125</f>
        <v>0</v>
      </c>
      <c r="K125" s="35"/>
      <c r="L125" s="36"/>
      <c r="M125" s="68"/>
      <c r="N125" s="59"/>
      <c r="O125" s="69"/>
      <c r="P125" s="156">
        <f>P126+P133+P140+P150</f>
        <v>0</v>
      </c>
      <c r="Q125" s="69"/>
      <c r="R125" s="156">
        <f>R126+R133+R140+R150</f>
        <v>0</v>
      </c>
      <c r="S125" s="69"/>
      <c r="T125" s="157">
        <f>T126+T133+T140+T150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74</v>
      </c>
      <c r="AU125" s="18" t="s">
        <v>243</v>
      </c>
      <c r="BK125" s="158">
        <f>BK126+BK133+BK140+BK150</f>
        <v>0</v>
      </c>
    </row>
    <row r="126" spans="1:65" s="12" customFormat="1" ht="25.9" customHeight="1" x14ac:dyDescent="0.15">
      <c r="B126" s="159"/>
      <c r="D126" s="160" t="s">
        <v>74</v>
      </c>
      <c r="E126" s="161" t="s">
        <v>2856</v>
      </c>
      <c r="F126" s="161" t="s">
        <v>6601</v>
      </c>
      <c r="I126" s="162"/>
      <c r="J126" s="163">
        <f>BK126</f>
        <v>0</v>
      </c>
      <c r="L126" s="159"/>
      <c r="M126" s="164"/>
      <c r="N126" s="165"/>
      <c r="O126" s="165"/>
      <c r="P126" s="166">
        <f>SUM(P127:P132)</f>
        <v>0</v>
      </c>
      <c r="Q126" s="165"/>
      <c r="R126" s="166">
        <f>SUM(R127:R132)</f>
        <v>0</v>
      </c>
      <c r="S126" s="165"/>
      <c r="T126" s="167">
        <f>SUM(T127:T132)</f>
        <v>0</v>
      </c>
      <c r="AR126" s="160" t="s">
        <v>82</v>
      </c>
      <c r="AT126" s="168" t="s">
        <v>74</v>
      </c>
      <c r="AU126" s="168" t="s">
        <v>75</v>
      </c>
      <c r="AY126" s="160" t="s">
        <v>271</v>
      </c>
      <c r="BK126" s="169">
        <f>SUM(BK127:BK132)</f>
        <v>0</v>
      </c>
    </row>
    <row r="127" spans="1:65" s="2" customFormat="1" ht="16.5" customHeight="1" x14ac:dyDescent="0.15">
      <c r="A127" s="35"/>
      <c r="B127" s="141"/>
      <c r="C127" s="172" t="s">
        <v>82</v>
      </c>
      <c r="D127" s="172" t="s">
        <v>274</v>
      </c>
      <c r="E127" s="173" t="s">
        <v>6602</v>
      </c>
      <c r="F127" s="174" t="s">
        <v>6603</v>
      </c>
      <c r="G127" s="175" t="s">
        <v>6604</v>
      </c>
      <c r="H127" s="176">
        <v>180</v>
      </c>
      <c r="I127" s="177"/>
      <c r="J127" s="176">
        <f t="shared" ref="J127:J132" si="5">ROUND(I127*H127,2)</f>
        <v>0</v>
      </c>
      <c r="K127" s="178"/>
      <c r="L127" s="36"/>
      <c r="M127" s="179" t="s">
        <v>1</v>
      </c>
      <c r="N127" s="180" t="s">
        <v>41</v>
      </c>
      <c r="O127" s="61"/>
      <c r="P127" s="181">
        <f t="shared" ref="P127:P132" si="6">O127*H127</f>
        <v>0</v>
      </c>
      <c r="Q127" s="181">
        <v>0</v>
      </c>
      <c r="R127" s="181">
        <f t="shared" ref="R127:R132" si="7">Q127*H127</f>
        <v>0</v>
      </c>
      <c r="S127" s="181">
        <v>0</v>
      </c>
      <c r="T127" s="182">
        <f t="shared" ref="T127:T132" si="8"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3" t="s">
        <v>278</v>
      </c>
      <c r="AT127" s="183" t="s">
        <v>274</v>
      </c>
      <c r="AU127" s="183" t="s">
        <v>82</v>
      </c>
      <c r="AY127" s="18" t="s">
        <v>271</v>
      </c>
      <c r="BE127" s="105">
        <f t="shared" ref="BE127:BE132" si="9">IF(N127="základná",J127,0)</f>
        <v>0</v>
      </c>
      <c r="BF127" s="105">
        <f t="shared" ref="BF127:BF132" si="10">IF(N127="znížená",J127,0)</f>
        <v>0</v>
      </c>
      <c r="BG127" s="105">
        <f t="shared" ref="BG127:BG132" si="11">IF(N127="zákl. prenesená",J127,0)</f>
        <v>0</v>
      </c>
      <c r="BH127" s="105">
        <f t="shared" ref="BH127:BH132" si="12">IF(N127="zníž. prenesená",J127,0)</f>
        <v>0</v>
      </c>
      <c r="BI127" s="105">
        <f t="shared" ref="BI127:BI132" si="13">IF(N127="nulová",J127,0)</f>
        <v>0</v>
      </c>
      <c r="BJ127" s="18" t="s">
        <v>88</v>
      </c>
      <c r="BK127" s="105">
        <f t="shared" ref="BK127:BK132" si="14">ROUND(I127*H127,2)</f>
        <v>0</v>
      </c>
      <c r="BL127" s="18" t="s">
        <v>278</v>
      </c>
      <c r="BM127" s="183" t="s">
        <v>88</v>
      </c>
    </row>
    <row r="128" spans="1:65" s="2" customFormat="1" ht="16.5" customHeight="1" x14ac:dyDescent="0.15">
      <c r="A128" s="35"/>
      <c r="B128" s="141"/>
      <c r="C128" s="172" t="s">
        <v>88</v>
      </c>
      <c r="D128" s="216" t="s">
        <v>274</v>
      </c>
      <c r="E128" s="173" t="s">
        <v>6605</v>
      </c>
      <c r="F128" s="174" t="s">
        <v>6606</v>
      </c>
      <c r="G128" s="175" t="s">
        <v>1138</v>
      </c>
      <c r="H128" s="176">
        <v>393</v>
      </c>
      <c r="I128" s="177"/>
      <c r="J128" s="176">
        <f t="shared" si="5"/>
        <v>0</v>
      </c>
      <c r="K128" s="178"/>
      <c r="L128" s="36"/>
      <c r="M128" s="179" t="s">
        <v>1</v>
      </c>
      <c r="N128" s="180" t="s">
        <v>41</v>
      </c>
      <c r="O128" s="61"/>
      <c r="P128" s="181">
        <f t="shared" si="6"/>
        <v>0</v>
      </c>
      <c r="Q128" s="181">
        <v>0</v>
      </c>
      <c r="R128" s="181">
        <f t="shared" si="7"/>
        <v>0</v>
      </c>
      <c r="S128" s="181">
        <v>0</v>
      </c>
      <c r="T128" s="182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3" t="s">
        <v>278</v>
      </c>
      <c r="AT128" s="183" t="s">
        <v>274</v>
      </c>
      <c r="AU128" s="183" t="s">
        <v>82</v>
      </c>
      <c r="AY128" s="18" t="s">
        <v>271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88</v>
      </c>
      <c r="BK128" s="105">
        <f t="shared" si="14"/>
        <v>0</v>
      </c>
      <c r="BL128" s="18" t="s">
        <v>278</v>
      </c>
      <c r="BM128" s="183" t="s">
        <v>278</v>
      </c>
    </row>
    <row r="129" spans="1:65" s="2" customFormat="1" ht="21.75" customHeight="1" x14ac:dyDescent="0.15">
      <c r="A129" s="35"/>
      <c r="B129" s="141"/>
      <c r="C129" s="172" t="s">
        <v>286</v>
      </c>
      <c r="D129" s="172" t="s">
        <v>274</v>
      </c>
      <c r="E129" s="173" t="s">
        <v>6607</v>
      </c>
      <c r="F129" s="174" t="s">
        <v>6608</v>
      </c>
      <c r="G129" s="175" t="s">
        <v>6604</v>
      </c>
      <c r="H129" s="176">
        <v>2</v>
      </c>
      <c r="I129" s="177"/>
      <c r="J129" s="176">
        <f t="shared" si="5"/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si="6"/>
        <v>0</v>
      </c>
      <c r="Q129" s="181">
        <v>0</v>
      </c>
      <c r="R129" s="181">
        <f t="shared" si="7"/>
        <v>0</v>
      </c>
      <c r="S129" s="181">
        <v>0</v>
      </c>
      <c r="T129" s="182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88</v>
      </c>
      <c r="BK129" s="105">
        <f t="shared" si="14"/>
        <v>0</v>
      </c>
      <c r="BL129" s="18" t="s">
        <v>278</v>
      </c>
      <c r="BM129" s="183" t="s">
        <v>304</v>
      </c>
    </row>
    <row r="130" spans="1:65" s="2" customFormat="1" ht="16.5" customHeight="1" x14ac:dyDescent="0.15">
      <c r="A130" s="35"/>
      <c r="B130" s="141"/>
      <c r="C130" s="172" t="s">
        <v>278</v>
      </c>
      <c r="D130" s="172" t="s">
        <v>274</v>
      </c>
      <c r="E130" s="173" t="s">
        <v>6609</v>
      </c>
      <c r="F130" s="174" t="s">
        <v>6610</v>
      </c>
      <c r="G130" s="175" t="s">
        <v>6604</v>
      </c>
      <c r="H130" s="176">
        <v>1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316</v>
      </c>
    </row>
    <row r="131" spans="1:65" s="2" customFormat="1" ht="16.5" customHeight="1" x14ac:dyDescent="0.15">
      <c r="A131" s="35"/>
      <c r="B131" s="141"/>
      <c r="C131" s="172" t="s">
        <v>299</v>
      </c>
      <c r="D131" s="172" t="s">
        <v>274</v>
      </c>
      <c r="E131" s="173" t="s">
        <v>6611</v>
      </c>
      <c r="F131" s="174" t="s">
        <v>6612</v>
      </c>
      <c r="G131" s="175" t="s">
        <v>6604</v>
      </c>
      <c r="H131" s="176">
        <v>3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115</v>
      </c>
    </row>
    <row r="132" spans="1:65" s="2" customFormat="1" ht="16.5" customHeight="1" x14ac:dyDescent="0.15">
      <c r="A132" s="35"/>
      <c r="B132" s="141"/>
      <c r="C132" s="172" t="s">
        <v>304</v>
      </c>
      <c r="D132" s="172" t="s">
        <v>274</v>
      </c>
      <c r="E132" s="173" t="s">
        <v>6613</v>
      </c>
      <c r="F132" s="174" t="s">
        <v>6614</v>
      </c>
      <c r="G132" s="175" t="s">
        <v>6604</v>
      </c>
      <c r="H132" s="176">
        <v>1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121</v>
      </c>
    </row>
    <row r="133" spans="1:65" s="12" customFormat="1" ht="25.9" customHeight="1" x14ac:dyDescent="0.15">
      <c r="B133" s="159"/>
      <c r="D133" s="160" t="s">
        <v>74</v>
      </c>
      <c r="E133" s="161" t="s">
        <v>2869</v>
      </c>
      <c r="F133" s="161" t="s">
        <v>6615</v>
      </c>
      <c r="I133" s="162"/>
      <c r="J133" s="163">
        <f>BK133</f>
        <v>0</v>
      </c>
      <c r="L133" s="159"/>
      <c r="M133" s="164"/>
      <c r="N133" s="165"/>
      <c r="O133" s="165"/>
      <c r="P133" s="166">
        <f>SUM(P134:P139)</f>
        <v>0</v>
      </c>
      <c r="Q133" s="165"/>
      <c r="R133" s="166">
        <f>SUM(R134:R139)</f>
        <v>0</v>
      </c>
      <c r="S133" s="165"/>
      <c r="T133" s="167">
        <f>SUM(T134:T139)</f>
        <v>0</v>
      </c>
      <c r="AR133" s="160" t="s">
        <v>82</v>
      </c>
      <c r="AT133" s="168" t="s">
        <v>74</v>
      </c>
      <c r="AU133" s="168" t="s">
        <v>75</v>
      </c>
      <c r="AY133" s="160" t="s">
        <v>271</v>
      </c>
      <c r="BK133" s="169">
        <f>SUM(BK134:BK139)</f>
        <v>0</v>
      </c>
    </row>
    <row r="134" spans="1:65" s="2" customFormat="1" ht="16.5" customHeight="1" x14ac:dyDescent="0.15">
      <c r="A134" s="35"/>
      <c r="B134" s="141"/>
      <c r="C134" s="172" t="s">
        <v>310</v>
      </c>
      <c r="D134" s="172" t="s">
        <v>274</v>
      </c>
      <c r="E134" s="173" t="s">
        <v>6616</v>
      </c>
      <c r="F134" s="174" t="s">
        <v>6617</v>
      </c>
      <c r="G134" s="175" t="s">
        <v>1138</v>
      </c>
      <c r="H134" s="176">
        <v>20</v>
      </c>
      <c r="I134" s="177"/>
      <c r="J134" s="176">
        <f t="shared" ref="J134:J139" si="15">ROUND(I134*H134,2)</f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ref="P134:P139" si="16">O134*H134</f>
        <v>0</v>
      </c>
      <c r="Q134" s="181">
        <v>0</v>
      </c>
      <c r="R134" s="181">
        <f t="shared" ref="R134:R139" si="17">Q134*H134</f>
        <v>0</v>
      </c>
      <c r="S134" s="181">
        <v>0</v>
      </c>
      <c r="T134" s="182">
        <f t="shared" ref="T134:T139" si="18"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ref="BE134:BE139" si="19">IF(N134="základná",J134,0)</f>
        <v>0</v>
      </c>
      <c r="BF134" s="105">
        <f t="shared" ref="BF134:BF139" si="20">IF(N134="znížená",J134,0)</f>
        <v>0</v>
      </c>
      <c r="BG134" s="105">
        <f t="shared" ref="BG134:BG139" si="21">IF(N134="zákl. prenesená",J134,0)</f>
        <v>0</v>
      </c>
      <c r="BH134" s="105">
        <f t="shared" ref="BH134:BH139" si="22">IF(N134="zníž. prenesená",J134,0)</f>
        <v>0</v>
      </c>
      <c r="BI134" s="105">
        <f t="shared" ref="BI134:BI139" si="23">IF(N134="nulová",J134,0)</f>
        <v>0</v>
      </c>
      <c r="BJ134" s="18" t="s">
        <v>88</v>
      </c>
      <c r="BK134" s="105">
        <f t="shared" ref="BK134:BK139" si="24">ROUND(I134*H134,2)</f>
        <v>0</v>
      </c>
      <c r="BL134" s="18" t="s">
        <v>278</v>
      </c>
      <c r="BM134" s="183" t="s">
        <v>127</v>
      </c>
    </row>
    <row r="135" spans="1:65" s="2" customFormat="1" ht="16.5" customHeight="1" x14ac:dyDescent="0.15">
      <c r="A135" s="35"/>
      <c r="B135" s="141"/>
      <c r="C135" s="172" t="s">
        <v>316</v>
      </c>
      <c r="D135" s="172" t="s">
        <v>274</v>
      </c>
      <c r="E135" s="173" t="s">
        <v>6618</v>
      </c>
      <c r="F135" s="174" t="s">
        <v>6619</v>
      </c>
      <c r="G135" s="175" t="s">
        <v>1138</v>
      </c>
      <c r="H135" s="176">
        <v>5</v>
      </c>
      <c r="I135" s="177"/>
      <c r="J135" s="176">
        <f t="shared" si="1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16"/>
        <v>0</v>
      </c>
      <c r="Q135" s="181">
        <v>0</v>
      </c>
      <c r="R135" s="181">
        <f t="shared" si="17"/>
        <v>0</v>
      </c>
      <c r="S135" s="181">
        <v>0</v>
      </c>
      <c r="T135" s="182">
        <f t="shared" si="1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19"/>
        <v>0</v>
      </c>
      <c r="BF135" s="105">
        <f t="shared" si="20"/>
        <v>0</v>
      </c>
      <c r="BG135" s="105">
        <f t="shared" si="21"/>
        <v>0</v>
      </c>
      <c r="BH135" s="105">
        <f t="shared" si="22"/>
        <v>0</v>
      </c>
      <c r="BI135" s="105">
        <f t="shared" si="23"/>
        <v>0</v>
      </c>
      <c r="BJ135" s="18" t="s">
        <v>88</v>
      </c>
      <c r="BK135" s="105">
        <f t="shared" si="24"/>
        <v>0</v>
      </c>
      <c r="BL135" s="18" t="s">
        <v>278</v>
      </c>
      <c r="BM135" s="183" t="s">
        <v>367</v>
      </c>
    </row>
    <row r="136" spans="1:65" s="2" customFormat="1" ht="16.5" customHeight="1" x14ac:dyDescent="0.15">
      <c r="A136" s="35"/>
      <c r="B136" s="141"/>
      <c r="C136" s="172" t="s">
        <v>272</v>
      </c>
      <c r="D136" s="172" t="s">
        <v>274</v>
      </c>
      <c r="E136" s="173" t="s">
        <v>6620</v>
      </c>
      <c r="F136" s="174" t="s">
        <v>6621</v>
      </c>
      <c r="G136" s="175" t="s">
        <v>1138</v>
      </c>
      <c r="H136" s="176">
        <v>900</v>
      </c>
      <c r="I136" s="177"/>
      <c r="J136" s="176">
        <f t="shared" si="1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16"/>
        <v>0</v>
      </c>
      <c r="Q136" s="181">
        <v>0</v>
      </c>
      <c r="R136" s="181">
        <f t="shared" si="17"/>
        <v>0</v>
      </c>
      <c r="S136" s="181">
        <v>0</v>
      </c>
      <c r="T136" s="182">
        <f t="shared" si="1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19"/>
        <v>0</v>
      </c>
      <c r="BF136" s="105">
        <f t="shared" si="20"/>
        <v>0</v>
      </c>
      <c r="BG136" s="105">
        <f t="shared" si="21"/>
        <v>0</v>
      </c>
      <c r="BH136" s="105">
        <f t="shared" si="22"/>
        <v>0</v>
      </c>
      <c r="BI136" s="105">
        <f t="shared" si="23"/>
        <v>0</v>
      </c>
      <c r="BJ136" s="18" t="s">
        <v>88</v>
      </c>
      <c r="BK136" s="105">
        <f t="shared" si="24"/>
        <v>0</v>
      </c>
      <c r="BL136" s="18" t="s">
        <v>278</v>
      </c>
      <c r="BM136" s="183" t="s">
        <v>379</v>
      </c>
    </row>
    <row r="137" spans="1:65" s="2" customFormat="1" ht="16.5" customHeight="1" x14ac:dyDescent="0.15">
      <c r="A137" s="35"/>
      <c r="B137" s="141"/>
      <c r="C137" s="172" t="s">
        <v>115</v>
      </c>
      <c r="D137" s="172" t="s">
        <v>274</v>
      </c>
      <c r="E137" s="173" t="s">
        <v>6622</v>
      </c>
      <c r="F137" s="174" t="s">
        <v>6623</v>
      </c>
      <c r="G137" s="175" t="s">
        <v>1138</v>
      </c>
      <c r="H137" s="176">
        <v>100</v>
      </c>
      <c r="I137" s="177"/>
      <c r="J137" s="176">
        <f t="shared" si="1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16"/>
        <v>0</v>
      </c>
      <c r="Q137" s="181">
        <v>0</v>
      </c>
      <c r="R137" s="181">
        <f t="shared" si="17"/>
        <v>0</v>
      </c>
      <c r="S137" s="181">
        <v>0</v>
      </c>
      <c r="T137" s="182">
        <f t="shared" si="1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8" t="s">
        <v>88</v>
      </c>
      <c r="BK137" s="105">
        <f t="shared" si="24"/>
        <v>0</v>
      </c>
      <c r="BL137" s="18" t="s">
        <v>278</v>
      </c>
      <c r="BM137" s="183" t="s">
        <v>7</v>
      </c>
    </row>
    <row r="138" spans="1:65" s="2" customFormat="1" ht="16.5" customHeight="1" x14ac:dyDescent="0.15">
      <c r="A138" s="35"/>
      <c r="B138" s="141"/>
      <c r="C138" s="172" t="s">
        <v>118</v>
      </c>
      <c r="D138" s="172" t="s">
        <v>274</v>
      </c>
      <c r="E138" s="173" t="s">
        <v>6624</v>
      </c>
      <c r="F138" s="174" t="s">
        <v>6625</v>
      </c>
      <c r="G138" s="175" t="s">
        <v>1138</v>
      </c>
      <c r="H138" s="176">
        <v>40</v>
      </c>
      <c r="I138" s="177"/>
      <c r="J138" s="176">
        <f t="shared" si="1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16"/>
        <v>0</v>
      </c>
      <c r="Q138" s="181">
        <v>0</v>
      </c>
      <c r="R138" s="181">
        <f t="shared" si="17"/>
        <v>0</v>
      </c>
      <c r="S138" s="181">
        <v>0</v>
      </c>
      <c r="T138" s="182">
        <f t="shared" si="1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8" t="s">
        <v>88</v>
      </c>
      <c r="BK138" s="105">
        <f t="shared" si="24"/>
        <v>0</v>
      </c>
      <c r="BL138" s="18" t="s">
        <v>278</v>
      </c>
      <c r="BM138" s="183" t="s">
        <v>414</v>
      </c>
    </row>
    <row r="139" spans="1:65" s="2" customFormat="1" ht="16.5" customHeight="1" x14ac:dyDescent="0.15">
      <c r="A139" s="35"/>
      <c r="B139" s="141"/>
      <c r="C139" s="172" t="s">
        <v>121</v>
      </c>
      <c r="D139" s="172" t="s">
        <v>274</v>
      </c>
      <c r="E139" s="173" t="s">
        <v>6626</v>
      </c>
      <c r="F139" s="174" t="s">
        <v>6627</v>
      </c>
      <c r="G139" s="175" t="s">
        <v>1138</v>
      </c>
      <c r="H139" s="176">
        <v>20</v>
      </c>
      <c r="I139" s="177"/>
      <c r="J139" s="176">
        <f t="shared" si="1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16"/>
        <v>0</v>
      </c>
      <c r="Q139" s="181">
        <v>0</v>
      </c>
      <c r="R139" s="181">
        <f t="shared" si="17"/>
        <v>0</v>
      </c>
      <c r="S139" s="181">
        <v>0</v>
      </c>
      <c r="T139" s="182">
        <f t="shared" si="1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19"/>
        <v>0</v>
      </c>
      <c r="BF139" s="105">
        <f t="shared" si="20"/>
        <v>0</v>
      </c>
      <c r="BG139" s="105">
        <f t="shared" si="21"/>
        <v>0</v>
      </c>
      <c r="BH139" s="105">
        <f t="shared" si="22"/>
        <v>0</v>
      </c>
      <c r="BI139" s="105">
        <f t="shared" si="23"/>
        <v>0</v>
      </c>
      <c r="BJ139" s="18" t="s">
        <v>88</v>
      </c>
      <c r="BK139" s="105">
        <f t="shared" si="24"/>
        <v>0</v>
      </c>
      <c r="BL139" s="18" t="s">
        <v>278</v>
      </c>
      <c r="BM139" s="183" t="s">
        <v>424</v>
      </c>
    </row>
    <row r="140" spans="1:65" s="12" customFormat="1" ht="25.9" customHeight="1" x14ac:dyDescent="0.15">
      <c r="B140" s="159"/>
      <c r="D140" s="160" t="s">
        <v>74</v>
      </c>
      <c r="E140" s="161" t="s">
        <v>2883</v>
      </c>
      <c r="F140" s="161" t="s">
        <v>6628</v>
      </c>
      <c r="I140" s="162"/>
      <c r="J140" s="163">
        <f>BK140</f>
        <v>0</v>
      </c>
      <c r="L140" s="159"/>
      <c r="M140" s="164"/>
      <c r="N140" s="165"/>
      <c r="O140" s="165"/>
      <c r="P140" s="166">
        <f>SUM(P141:P149)</f>
        <v>0</v>
      </c>
      <c r="Q140" s="165"/>
      <c r="R140" s="166">
        <f>SUM(R141:R149)</f>
        <v>0</v>
      </c>
      <c r="S140" s="165"/>
      <c r="T140" s="167">
        <f>SUM(T141:T149)</f>
        <v>0</v>
      </c>
      <c r="AR140" s="160" t="s">
        <v>82</v>
      </c>
      <c r="AT140" s="168" t="s">
        <v>74</v>
      </c>
      <c r="AU140" s="168" t="s">
        <v>75</v>
      </c>
      <c r="AY140" s="160" t="s">
        <v>271</v>
      </c>
      <c r="BK140" s="169">
        <f>SUM(BK141:BK149)</f>
        <v>0</v>
      </c>
    </row>
    <row r="141" spans="1:65" s="2" customFormat="1" ht="16.5" customHeight="1" x14ac:dyDescent="0.15">
      <c r="A141" s="35"/>
      <c r="B141" s="141"/>
      <c r="C141" s="172" t="s">
        <v>124</v>
      </c>
      <c r="D141" s="172" t="s">
        <v>274</v>
      </c>
      <c r="E141" s="173" t="s">
        <v>6629</v>
      </c>
      <c r="F141" s="174" t="s">
        <v>6630</v>
      </c>
      <c r="G141" s="175" t="s">
        <v>6604</v>
      </c>
      <c r="H141" s="176">
        <v>1</v>
      </c>
      <c r="I141" s="177"/>
      <c r="J141" s="176">
        <f t="shared" ref="J141:J149" si="25">ROUND(I141*H141,2)</f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ref="P141:P149" si="26">O141*H141</f>
        <v>0</v>
      </c>
      <c r="Q141" s="181">
        <v>0</v>
      </c>
      <c r="R141" s="181">
        <f t="shared" ref="R141:R149" si="27">Q141*H141</f>
        <v>0</v>
      </c>
      <c r="S141" s="181">
        <v>0</v>
      </c>
      <c r="T141" s="182">
        <f t="shared" ref="T141:T149" si="28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ref="BE141:BE149" si="29">IF(N141="základná",J141,0)</f>
        <v>0</v>
      </c>
      <c r="BF141" s="105">
        <f t="shared" ref="BF141:BF149" si="30">IF(N141="znížená",J141,0)</f>
        <v>0</v>
      </c>
      <c r="BG141" s="105">
        <f t="shared" ref="BG141:BG149" si="31">IF(N141="zákl. prenesená",J141,0)</f>
        <v>0</v>
      </c>
      <c r="BH141" s="105">
        <f t="shared" ref="BH141:BH149" si="32">IF(N141="zníž. prenesená",J141,0)</f>
        <v>0</v>
      </c>
      <c r="BI141" s="105">
        <f t="shared" ref="BI141:BI149" si="33">IF(N141="nulová",J141,0)</f>
        <v>0</v>
      </c>
      <c r="BJ141" s="18" t="s">
        <v>88</v>
      </c>
      <c r="BK141" s="105">
        <f t="shared" ref="BK141:BK149" si="34">ROUND(I141*H141,2)</f>
        <v>0</v>
      </c>
      <c r="BL141" s="18" t="s">
        <v>278</v>
      </c>
      <c r="BM141" s="183" t="s">
        <v>433</v>
      </c>
    </row>
    <row r="142" spans="1:65" s="2" customFormat="1" ht="16.5" customHeight="1" x14ac:dyDescent="0.15">
      <c r="A142" s="35"/>
      <c r="B142" s="141"/>
      <c r="C142" s="172" t="s">
        <v>127</v>
      </c>
      <c r="D142" s="172" t="s">
        <v>274</v>
      </c>
      <c r="E142" s="173" t="s">
        <v>6631</v>
      </c>
      <c r="F142" s="174" t="s">
        <v>6632</v>
      </c>
      <c r="G142" s="175" t="s">
        <v>6604</v>
      </c>
      <c r="H142" s="176">
        <v>2</v>
      </c>
      <c r="I142" s="177"/>
      <c r="J142" s="176">
        <f t="shared" si="2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26"/>
        <v>0</v>
      </c>
      <c r="Q142" s="181">
        <v>0</v>
      </c>
      <c r="R142" s="181">
        <f t="shared" si="27"/>
        <v>0</v>
      </c>
      <c r="S142" s="181">
        <v>0</v>
      </c>
      <c r="T142" s="182">
        <f t="shared" si="2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29"/>
        <v>0</v>
      </c>
      <c r="BF142" s="105">
        <f t="shared" si="30"/>
        <v>0</v>
      </c>
      <c r="BG142" s="105">
        <f t="shared" si="31"/>
        <v>0</v>
      </c>
      <c r="BH142" s="105">
        <f t="shared" si="32"/>
        <v>0</v>
      </c>
      <c r="BI142" s="105">
        <f t="shared" si="33"/>
        <v>0</v>
      </c>
      <c r="BJ142" s="18" t="s">
        <v>88</v>
      </c>
      <c r="BK142" s="105">
        <f t="shared" si="34"/>
        <v>0</v>
      </c>
      <c r="BL142" s="18" t="s">
        <v>278</v>
      </c>
      <c r="BM142" s="183" t="s">
        <v>441</v>
      </c>
    </row>
    <row r="143" spans="1:65" s="2" customFormat="1" ht="16.5" customHeight="1" x14ac:dyDescent="0.15">
      <c r="A143" s="35"/>
      <c r="B143" s="141"/>
      <c r="C143" s="172" t="s">
        <v>154</v>
      </c>
      <c r="D143" s="172" t="s">
        <v>274</v>
      </c>
      <c r="E143" s="173" t="s">
        <v>6633</v>
      </c>
      <c r="F143" s="174" t="s">
        <v>6634</v>
      </c>
      <c r="G143" s="175" t="s">
        <v>6604</v>
      </c>
      <c r="H143" s="176">
        <v>1</v>
      </c>
      <c r="I143" s="177"/>
      <c r="J143" s="176">
        <f t="shared" si="2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26"/>
        <v>0</v>
      </c>
      <c r="Q143" s="181">
        <v>0</v>
      </c>
      <c r="R143" s="181">
        <f t="shared" si="27"/>
        <v>0</v>
      </c>
      <c r="S143" s="181">
        <v>0</v>
      </c>
      <c r="T143" s="182">
        <f t="shared" si="2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29"/>
        <v>0</v>
      </c>
      <c r="BF143" s="105">
        <f t="shared" si="30"/>
        <v>0</v>
      </c>
      <c r="BG143" s="105">
        <f t="shared" si="31"/>
        <v>0</v>
      </c>
      <c r="BH143" s="105">
        <f t="shared" si="32"/>
        <v>0</v>
      </c>
      <c r="BI143" s="105">
        <f t="shared" si="33"/>
        <v>0</v>
      </c>
      <c r="BJ143" s="18" t="s">
        <v>88</v>
      </c>
      <c r="BK143" s="105">
        <f t="shared" si="34"/>
        <v>0</v>
      </c>
      <c r="BL143" s="18" t="s">
        <v>278</v>
      </c>
      <c r="BM143" s="183" t="s">
        <v>465</v>
      </c>
    </row>
    <row r="144" spans="1:65" s="2" customFormat="1" ht="16.5" customHeight="1" x14ac:dyDescent="0.15">
      <c r="A144" s="35"/>
      <c r="B144" s="141"/>
      <c r="C144" s="172" t="s">
        <v>367</v>
      </c>
      <c r="D144" s="172" t="s">
        <v>274</v>
      </c>
      <c r="E144" s="173" t="s">
        <v>6635</v>
      </c>
      <c r="F144" s="174" t="s">
        <v>6636</v>
      </c>
      <c r="G144" s="175" t="s">
        <v>6604</v>
      </c>
      <c r="H144" s="176">
        <v>10</v>
      </c>
      <c r="I144" s="177"/>
      <c r="J144" s="176">
        <f t="shared" si="2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26"/>
        <v>0</v>
      </c>
      <c r="Q144" s="181">
        <v>0</v>
      </c>
      <c r="R144" s="181">
        <f t="shared" si="27"/>
        <v>0</v>
      </c>
      <c r="S144" s="181">
        <v>0</v>
      </c>
      <c r="T144" s="182">
        <f t="shared" si="2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29"/>
        <v>0</v>
      </c>
      <c r="BF144" s="105">
        <f t="shared" si="30"/>
        <v>0</v>
      </c>
      <c r="BG144" s="105">
        <f t="shared" si="31"/>
        <v>0</v>
      </c>
      <c r="BH144" s="105">
        <f t="shared" si="32"/>
        <v>0</v>
      </c>
      <c r="BI144" s="105">
        <f t="shared" si="33"/>
        <v>0</v>
      </c>
      <c r="BJ144" s="18" t="s">
        <v>88</v>
      </c>
      <c r="BK144" s="105">
        <f t="shared" si="34"/>
        <v>0</v>
      </c>
      <c r="BL144" s="18" t="s">
        <v>278</v>
      </c>
      <c r="BM144" s="183" t="s">
        <v>478</v>
      </c>
    </row>
    <row r="145" spans="1:65" s="2" customFormat="1" ht="16.5" customHeight="1" x14ac:dyDescent="0.15">
      <c r="A145" s="35"/>
      <c r="B145" s="141"/>
      <c r="C145" s="172" t="s">
        <v>374</v>
      </c>
      <c r="D145" s="172" t="s">
        <v>274</v>
      </c>
      <c r="E145" s="173" t="s">
        <v>6637</v>
      </c>
      <c r="F145" s="174" t="s">
        <v>6638</v>
      </c>
      <c r="G145" s="175" t="s">
        <v>6604</v>
      </c>
      <c r="H145" s="176">
        <v>20</v>
      </c>
      <c r="I145" s="177"/>
      <c r="J145" s="176">
        <f t="shared" si="2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26"/>
        <v>0</v>
      </c>
      <c r="Q145" s="181">
        <v>0</v>
      </c>
      <c r="R145" s="181">
        <f t="shared" si="27"/>
        <v>0</v>
      </c>
      <c r="S145" s="181">
        <v>0</v>
      </c>
      <c r="T145" s="182">
        <f t="shared" si="2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29"/>
        <v>0</v>
      </c>
      <c r="BF145" s="105">
        <f t="shared" si="30"/>
        <v>0</v>
      </c>
      <c r="BG145" s="105">
        <f t="shared" si="31"/>
        <v>0</v>
      </c>
      <c r="BH145" s="105">
        <f t="shared" si="32"/>
        <v>0</v>
      </c>
      <c r="BI145" s="105">
        <f t="shared" si="33"/>
        <v>0</v>
      </c>
      <c r="BJ145" s="18" t="s">
        <v>88</v>
      </c>
      <c r="BK145" s="105">
        <f t="shared" si="34"/>
        <v>0</v>
      </c>
      <c r="BL145" s="18" t="s">
        <v>278</v>
      </c>
      <c r="BM145" s="183" t="s">
        <v>488</v>
      </c>
    </row>
    <row r="146" spans="1:65" s="2" customFormat="1" ht="16.5" customHeight="1" x14ac:dyDescent="0.15">
      <c r="A146" s="35"/>
      <c r="B146" s="141"/>
      <c r="C146" s="172" t="s">
        <v>379</v>
      </c>
      <c r="D146" s="172" t="s">
        <v>274</v>
      </c>
      <c r="E146" s="173" t="s">
        <v>6639</v>
      </c>
      <c r="F146" s="174" t="s">
        <v>6640</v>
      </c>
      <c r="G146" s="175" t="s">
        <v>6604</v>
      </c>
      <c r="H146" s="176">
        <v>1</v>
      </c>
      <c r="I146" s="177"/>
      <c r="J146" s="176">
        <f t="shared" si="2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26"/>
        <v>0</v>
      </c>
      <c r="Q146" s="181">
        <v>0</v>
      </c>
      <c r="R146" s="181">
        <f t="shared" si="27"/>
        <v>0</v>
      </c>
      <c r="S146" s="181">
        <v>0</v>
      </c>
      <c r="T146" s="182">
        <f t="shared" si="2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29"/>
        <v>0</v>
      </c>
      <c r="BF146" s="105">
        <f t="shared" si="30"/>
        <v>0</v>
      </c>
      <c r="BG146" s="105">
        <f t="shared" si="31"/>
        <v>0</v>
      </c>
      <c r="BH146" s="105">
        <f t="shared" si="32"/>
        <v>0</v>
      </c>
      <c r="BI146" s="105">
        <f t="shared" si="33"/>
        <v>0</v>
      </c>
      <c r="BJ146" s="18" t="s">
        <v>88</v>
      </c>
      <c r="BK146" s="105">
        <f t="shared" si="34"/>
        <v>0</v>
      </c>
      <c r="BL146" s="18" t="s">
        <v>278</v>
      </c>
      <c r="BM146" s="183" t="s">
        <v>500</v>
      </c>
    </row>
    <row r="147" spans="1:65" s="2" customFormat="1" ht="16.5" customHeight="1" x14ac:dyDescent="0.15">
      <c r="A147" s="35"/>
      <c r="B147" s="141"/>
      <c r="C147" s="172" t="s">
        <v>384</v>
      </c>
      <c r="D147" s="172" t="s">
        <v>274</v>
      </c>
      <c r="E147" s="173" t="s">
        <v>6641</v>
      </c>
      <c r="F147" s="174" t="s">
        <v>6642</v>
      </c>
      <c r="G147" s="175" t="s">
        <v>6604</v>
      </c>
      <c r="H147" s="176">
        <v>10</v>
      </c>
      <c r="I147" s="177"/>
      <c r="J147" s="176">
        <f t="shared" si="2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26"/>
        <v>0</v>
      </c>
      <c r="Q147" s="181">
        <v>0</v>
      </c>
      <c r="R147" s="181">
        <f t="shared" si="27"/>
        <v>0</v>
      </c>
      <c r="S147" s="181">
        <v>0</v>
      </c>
      <c r="T147" s="182">
        <f t="shared" si="2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29"/>
        <v>0</v>
      </c>
      <c r="BF147" s="105">
        <f t="shared" si="30"/>
        <v>0</v>
      </c>
      <c r="BG147" s="105">
        <f t="shared" si="31"/>
        <v>0</v>
      </c>
      <c r="BH147" s="105">
        <f t="shared" si="32"/>
        <v>0</v>
      </c>
      <c r="BI147" s="105">
        <f t="shared" si="33"/>
        <v>0</v>
      </c>
      <c r="BJ147" s="18" t="s">
        <v>88</v>
      </c>
      <c r="BK147" s="105">
        <f t="shared" si="34"/>
        <v>0</v>
      </c>
      <c r="BL147" s="18" t="s">
        <v>278</v>
      </c>
      <c r="BM147" s="183" t="s">
        <v>514</v>
      </c>
    </row>
    <row r="148" spans="1:65" s="2" customFormat="1" ht="16.5" customHeight="1" x14ac:dyDescent="0.15">
      <c r="A148" s="35"/>
      <c r="B148" s="141"/>
      <c r="C148" s="172" t="s">
        <v>7</v>
      </c>
      <c r="D148" s="172" t="s">
        <v>274</v>
      </c>
      <c r="E148" s="173" t="s">
        <v>6643</v>
      </c>
      <c r="F148" s="174" t="s">
        <v>6644</v>
      </c>
      <c r="G148" s="175" t="s">
        <v>6604</v>
      </c>
      <c r="H148" s="176">
        <v>1</v>
      </c>
      <c r="I148" s="177"/>
      <c r="J148" s="176">
        <f t="shared" si="2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26"/>
        <v>0</v>
      </c>
      <c r="Q148" s="181">
        <v>0</v>
      </c>
      <c r="R148" s="181">
        <f t="shared" si="27"/>
        <v>0</v>
      </c>
      <c r="S148" s="181">
        <v>0</v>
      </c>
      <c r="T148" s="182">
        <f t="shared" si="2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29"/>
        <v>0</v>
      </c>
      <c r="BF148" s="105">
        <f t="shared" si="30"/>
        <v>0</v>
      </c>
      <c r="BG148" s="105">
        <f t="shared" si="31"/>
        <v>0</v>
      </c>
      <c r="BH148" s="105">
        <f t="shared" si="32"/>
        <v>0</v>
      </c>
      <c r="BI148" s="105">
        <f t="shared" si="33"/>
        <v>0</v>
      </c>
      <c r="BJ148" s="18" t="s">
        <v>88</v>
      </c>
      <c r="BK148" s="105">
        <f t="shared" si="34"/>
        <v>0</v>
      </c>
      <c r="BL148" s="18" t="s">
        <v>278</v>
      </c>
      <c r="BM148" s="183" t="s">
        <v>528</v>
      </c>
    </row>
    <row r="149" spans="1:65" s="2" customFormat="1" ht="16.5" customHeight="1" x14ac:dyDescent="0.15">
      <c r="A149" s="35"/>
      <c r="B149" s="141"/>
      <c r="C149" s="172" t="s">
        <v>409</v>
      </c>
      <c r="D149" s="172" t="s">
        <v>274</v>
      </c>
      <c r="E149" s="173" t="s">
        <v>6645</v>
      </c>
      <c r="F149" s="174" t="s">
        <v>6646</v>
      </c>
      <c r="G149" s="175" t="s">
        <v>6604</v>
      </c>
      <c r="H149" s="176">
        <v>1</v>
      </c>
      <c r="I149" s="177"/>
      <c r="J149" s="176">
        <f t="shared" si="2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26"/>
        <v>0</v>
      </c>
      <c r="Q149" s="181">
        <v>0</v>
      </c>
      <c r="R149" s="181">
        <f t="shared" si="27"/>
        <v>0</v>
      </c>
      <c r="S149" s="181">
        <v>0</v>
      </c>
      <c r="T149" s="182">
        <f t="shared" si="2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29"/>
        <v>0</v>
      </c>
      <c r="BF149" s="105">
        <f t="shared" si="30"/>
        <v>0</v>
      </c>
      <c r="BG149" s="105">
        <f t="shared" si="31"/>
        <v>0</v>
      </c>
      <c r="BH149" s="105">
        <f t="shared" si="32"/>
        <v>0</v>
      </c>
      <c r="BI149" s="105">
        <f t="shared" si="33"/>
        <v>0</v>
      </c>
      <c r="BJ149" s="18" t="s">
        <v>88</v>
      </c>
      <c r="BK149" s="105">
        <f t="shared" si="34"/>
        <v>0</v>
      </c>
      <c r="BL149" s="18" t="s">
        <v>278</v>
      </c>
      <c r="BM149" s="183" t="s">
        <v>542</v>
      </c>
    </row>
    <row r="150" spans="1:65" s="12" customFormat="1" ht="25.9" customHeight="1" x14ac:dyDescent="0.15">
      <c r="B150" s="159"/>
      <c r="D150" s="160" t="s">
        <v>74</v>
      </c>
      <c r="E150" s="161" t="s">
        <v>2899</v>
      </c>
      <c r="F150" s="161" t="s">
        <v>6647</v>
      </c>
      <c r="I150" s="162"/>
      <c r="J150" s="163">
        <f>BK150</f>
        <v>0</v>
      </c>
      <c r="L150" s="159"/>
      <c r="M150" s="164"/>
      <c r="N150" s="165"/>
      <c r="O150" s="165"/>
      <c r="P150" s="166">
        <f>SUM(P151:P158)</f>
        <v>0</v>
      </c>
      <c r="Q150" s="165"/>
      <c r="R150" s="166">
        <f>SUM(R151:R158)</f>
        <v>0</v>
      </c>
      <c r="S150" s="165"/>
      <c r="T150" s="167">
        <f>SUM(T151:T158)</f>
        <v>0</v>
      </c>
      <c r="AR150" s="160" t="s">
        <v>82</v>
      </c>
      <c r="AT150" s="168" t="s">
        <v>74</v>
      </c>
      <c r="AU150" s="168" t="s">
        <v>75</v>
      </c>
      <c r="AY150" s="160" t="s">
        <v>271</v>
      </c>
      <c r="BK150" s="169">
        <f>SUM(BK151:BK158)</f>
        <v>0</v>
      </c>
    </row>
    <row r="151" spans="1:65" s="2" customFormat="1" ht="16.5" customHeight="1" x14ac:dyDescent="0.15">
      <c r="A151" s="35"/>
      <c r="B151" s="141"/>
      <c r="C151" s="172" t="s">
        <v>414</v>
      </c>
      <c r="D151" s="172" t="s">
        <v>274</v>
      </c>
      <c r="E151" s="173" t="s">
        <v>6648</v>
      </c>
      <c r="F151" s="174" t="s">
        <v>6649</v>
      </c>
      <c r="G151" s="175" t="s">
        <v>302</v>
      </c>
      <c r="H151" s="176">
        <v>1</v>
      </c>
      <c r="I151" s="177"/>
      <c r="J151" s="176">
        <f t="shared" ref="J151:J158" si="35">ROUND(I151*H151,2)</f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ref="P151:P158" si="36">O151*H151</f>
        <v>0</v>
      </c>
      <c r="Q151" s="181">
        <v>0</v>
      </c>
      <c r="R151" s="181">
        <f t="shared" ref="R151:R158" si="37">Q151*H151</f>
        <v>0</v>
      </c>
      <c r="S151" s="181">
        <v>0</v>
      </c>
      <c r="T151" s="182">
        <f t="shared" ref="T151:T158" si="38"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ref="BE151:BE158" si="39">IF(N151="základná",J151,0)</f>
        <v>0</v>
      </c>
      <c r="BF151" s="105">
        <f t="shared" ref="BF151:BF158" si="40">IF(N151="znížená",J151,0)</f>
        <v>0</v>
      </c>
      <c r="BG151" s="105">
        <f t="shared" ref="BG151:BG158" si="41">IF(N151="zákl. prenesená",J151,0)</f>
        <v>0</v>
      </c>
      <c r="BH151" s="105">
        <f t="shared" ref="BH151:BH158" si="42">IF(N151="zníž. prenesená",J151,0)</f>
        <v>0</v>
      </c>
      <c r="BI151" s="105">
        <f t="shared" ref="BI151:BI158" si="43">IF(N151="nulová",J151,0)</f>
        <v>0</v>
      </c>
      <c r="BJ151" s="18" t="s">
        <v>88</v>
      </c>
      <c r="BK151" s="105">
        <f t="shared" ref="BK151:BK158" si="44">ROUND(I151*H151,2)</f>
        <v>0</v>
      </c>
      <c r="BL151" s="18" t="s">
        <v>278</v>
      </c>
      <c r="BM151" s="183" t="s">
        <v>1128</v>
      </c>
    </row>
    <row r="152" spans="1:65" s="2" customFormat="1" ht="16.5" customHeight="1" x14ac:dyDescent="0.15">
      <c r="A152" s="35"/>
      <c r="B152" s="141"/>
      <c r="C152" s="172" t="s">
        <v>419</v>
      </c>
      <c r="D152" s="172" t="s">
        <v>274</v>
      </c>
      <c r="E152" s="173" t="s">
        <v>6650</v>
      </c>
      <c r="F152" s="174" t="s">
        <v>6651</v>
      </c>
      <c r="G152" s="175" t="s">
        <v>302</v>
      </c>
      <c r="H152" s="176">
        <v>1</v>
      </c>
      <c r="I152" s="177"/>
      <c r="J152" s="176">
        <f t="shared" si="3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36"/>
        <v>0</v>
      </c>
      <c r="Q152" s="181">
        <v>0</v>
      </c>
      <c r="R152" s="181">
        <f t="shared" si="37"/>
        <v>0</v>
      </c>
      <c r="S152" s="181">
        <v>0</v>
      </c>
      <c r="T152" s="182">
        <f t="shared" si="3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39"/>
        <v>0</v>
      </c>
      <c r="BF152" s="105">
        <f t="shared" si="40"/>
        <v>0</v>
      </c>
      <c r="BG152" s="105">
        <f t="shared" si="41"/>
        <v>0</v>
      </c>
      <c r="BH152" s="105">
        <f t="shared" si="42"/>
        <v>0</v>
      </c>
      <c r="BI152" s="105">
        <f t="shared" si="43"/>
        <v>0</v>
      </c>
      <c r="BJ152" s="18" t="s">
        <v>88</v>
      </c>
      <c r="BK152" s="105">
        <f t="shared" si="44"/>
        <v>0</v>
      </c>
      <c r="BL152" s="18" t="s">
        <v>278</v>
      </c>
      <c r="BM152" s="183" t="s">
        <v>1144</v>
      </c>
    </row>
    <row r="153" spans="1:65" s="2" customFormat="1" ht="16.5" customHeight="1" x14ac:dyDescent="0.15">
      <c r="A153" s="35"/>
      <c r="B153" s="141"/>
      <c r="C153" s="172" t="s">
        <v>424</v>
      </c>
      <c r="D153" s="172" t="s">
        <v>274</v>
      </c>
      <c r="E153" s="173" t="s">
        <v>6652</v>
      </c>
      <c r="F153" s="174" t="s">
        <v>6653</v>
      </c>
      <c r="G153" s="175" t="s">
        <v>302</v>
      </c>
      <c r="H153" s="176">
        <v>1</v>
      </c>
      <c r="I153" s="177"/>
      <c r="J153" s="176">
        <f t="shared" si="3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36"/>
        <v>0</v>
      </c>
      <c r="Q153" s="181">
        <v>0</v>
      </c>
      <c r="R153" s="181">
        <f t="shared" si="37"/>
        <v>0</v>
      </c>
      <c r="S153" s="181">
        <v>0</v>
      </c>
      <c r="T153" s="182">
        <f t="shared" si="3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39"/>
        <v>0</v>
      </c>
      <c r="BF153" s="105">
        <f t="shared" si="40"/>
        <v>0</v>
      </c>
      <c r="BG153" s="105">
        <f t="shared" si="41"/>
        <v>0</v>
      </c>
      <c r="BH153" s="105">
        <f t="shared" si="42"/>
        <v>0</v>
      </c>
      <c r="BI153" s="105">
        <f t="shared" si="43"/>
        <v>0</v>
      </c>
      <c r="BJ153" s="18" t="s">
        <v>88</v>
      </c>
      <c r="BK153" s="105">
        <f t="shared" si="44"/>
        <v>0</v>
      </c>
      <c r="BL153" s="18" t="s">
        <v>278</v>
      </c>
      <c r="BM153" s="183" t="s">
        <v>1158</v>
      </c>
    </row>
    <row r="154" spans="1:65" s="2" customFormat="1" ht="16.5" customHeight="1" x14ac:dyDescent="0.15">
      <c r="A154" s="35"/>
      <c r="B154" s="141"/>
      <c r="C154" s="172" t="s">
        <v>428</v>
      </c>
      <c r="D154" s="172" t="s">
        <v>274</v>
      </c>
      <c r="E154" s="173" t="s">
        <v>6654</v>
      </c>
      <c r="F154" s="174" t="s">
        <v>6655</v>
      </c>
      <c r="G154" s="175" t="s">
        <v>302</v>
      </c>
      <c r="H154" s="176">
        <v>1</v>
      </c>
      <c r="I154" s="177"/>
      <c r="J154" s="176">
        <f t="shared" si="3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36"/>
        <v>0</v>
      </c>
      <c r="Q154" s="181">
        <v>0</v>
      </c>
      <c r="R154" s="181">
        <f t="shared" si="37"/>
        <v>0</v>
      </c>
      <c r="S154" s="181">
        <v>0</v>
      </c>
      <c r="T154" s="182">
        <f t="shared" si="3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39"/>
        <v>0</v>
      </c>
      <c r="BF154" s="105">
        <f t="shared" si="40"/>
        <v>0</v>
      </c>
      <c r="BG154" s="105">
        <f t="shared" si="41"/>
        <v>0</v>
      </c>
      <c r="BH154" s="105">
        <f t="shared" si="42"/>
        <v>0</v>
      </c>
      <c r="BI154" s="105">
        <f t="shared" si="43"/>
        <v>0</v>
      </c>
      <c r="BJ154" s="18" t="s">
        <v>88</v>
      </c>
      <c r="BK154" s="105">
        <f t="shared" si="44"/>
        <v>0</v>
      </c>
      <c r="BL154" s="18" t="s">
        <v>278</v>
      </c>
      <c r="BM154" s="183" t="s">
        <v>1172</v>
      </c>
    </row>
    <row r="155" spans="1:65" s="2" customFormat="1" ht="16.5" customHeight="1" x14ac:dyDescent="0.15">
      <c r="A155" s="35"/>
      <c r="B155" s="141"/>
      <c r="C155" s="172" t="s">
        <v>433</v>
      </c>
      <c r="D155" s="172" t="s">
        <v>274</v>
      </c>
      <c r="E155" s="173" t="s">
        <v>6656</v>
      </c>
      <c r="F155" s="174" t="s">
        <v>6657</v>
      </c>
      <c r="G155" s="175" t="s">
        <v>302</v>
      </c>
      <c r="H155" s="176">
        <v>1</v>
      </c>
      <c r="I155" s="177"/>
      <c r="J155" s="176">
        <f t="shared" si="3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36"/>
        <v>0</v>
      </c>
      <c r="Q155" s="181">
        <v>0</v>
      </c>
      <c r="R155" s="181">
        <f t="shared" si="37"/>
        <v>0</v>
      </c>
      <c r="S155" s="181">
        <v>0</v>
      </c>
      <c r="T155" s="182">
        <f t="shared" si="3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39"/>
        <v>0</v>
      </c>
      <c r="BF155" s="105">
        <f t="shared" si="40"/>
        <v>0</v>
      </c>
      <c r="BG155" s="105">
        <f t="shared" si="41"/>
        <v>0</v>
      </c>
      <c r="BH155" s="105">
        <f t="shared" si="42"/>
        <v>0</v>
      </c>
      <c r="BI155" s="105">
        <f t="shared" si="43"/>
        <v>0</v>
      </c>
      <c r="BJ155" s="18" t="s">
        <v>88</v>
      </c>
      <c r="BK155" s="105">
        <f t="shared" si="44"/>
        <v>0</v>
      </c>
      <c r="BL155" s="18" t="s">
        <v>278</v>
      </c>
      <c r="BM155" s="183" t="s">
        <v>1189</v>
      </c>
    </row>
    <row r="156" spans="1:65" s="2" customFormat="1" ht="16.5" customHeight="1" x14ac:dyDescent="0.15">
      <c r="A156" s="35"/>
      <c r="B156" s="141"/>
      <c r="C156" s="172" t="s">
        <v>437</v>
      </c>
      <c r="D156" s="172" t="s">
        <v>274</v>
      </c>
      <c r="E156" s="173" t="s">
        <v>6658</v>
      </c>
      <c r="F156" s="174" t="s">
        <v>6659</v>
      </c>
      <c r="G156" s="175" t="s">
        <v>6660</v>
      </c>
      <c r="H156" s="176">
        <v>3</v>
      </c>
      <c r="I156" s="177"/>
      <c r="J156" s="176">
        <f t="shared" si="3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36"/>
        <v>0</v>
      </c>
      <c r="Q156" s="181">
        <v>0</v>
      </c>
      <c r="R156" s="181">
        <f t="shared" si="37"/>
        <v>0</v>
      </c>
      <c r="S156" s="181">
        <v>0</v>
      </c>
      <c r="T156" s="182">
        <f t="shared" si="3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39"/>
        <v>0</v>
      </c>
      <c r="BF156" s="105">
        <f t="shared" si="40"/>
        <v>0</v>
      </c>
      <c r="BG156" s="105">
        <f t="shared" si="41"/>
        <v>0</v>
      </c>
      <c r="BH156" s="105">
        <f t="shared" si="42"/>
        <v>0</v>
      </c>
      <c r="BI156" s="105">
        <f t="shared" si="43"/>
        <v>0</v>
      </c>
      <c r="BJ156" s="18" t="s">
        <v>88</v>
      </c>
      <c r="BK156" s="105">
        <f t="shared" si="44"/>
        <v>0</v>
      </c>
      <c r="BL156" s="18" t="s">
        <v>278</v>
      </c>
      <c r="BM156" s="183" t="s">
        <v>1204</v>
      </c>
    </row>
    <row r="157" spans="1:65" s="2" customFormat="1" ht="16.5" customHeight="1" x14ac:dyDescent="0.15">
      <c r="A157" s="35"/>
      <c r="B157" s="141"/>
      <c r="C157" s="172" t="s">
        <v>441</v>
      </c>
      <c r="D157" s="172" t="s">
        <v>274</v>
      </c>
      <c r="E157" s="173" t="s">
        <v>6661</v>
      </c>
      <c r="F157" s="174" t="s">
        <v>6662</v>
      </c>
      <c r="G157" s="175" t="s">
        <v>302</v>
      </c>
      <c r="H157" s="176">
        <v>1</v>
      </c>
      <c r="I157" s="177"/>
      <c r="J157" s="176">
        <f t="shared" si="3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36"/>
        <v>0</v>
      </c>
      <c r="Q157" s="181">
        <v>0</v>
      </c>
      <c r="R157" s="181">
        <f t="shared" si="37"/>
        <v>0</v>
      </c>
      <c r="S157" s="181">
        <v>0</v>
      </c>
      <c r="T157" s="182">
        <f t="shared" si="3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si="39"/>
        <v>0</v>
      </c>
      <c r="BF157" s="105">
        <f t="shared" si="40"/>
        <v>0</v>
      </c>
      <c r="BG157" s="105">
        <f t="shared" si="41"/>
        <v>0</v>
      </c>
      <c r="BH157" s="105">
        <f t="shared" si="42"/>
        <v>0</v>
      </c>
      <c r="BI157" s="105">
        <f t="shared" si="43"/>
        <v>0</v>
      </c>
      <c r="BJ157" s="18" t="s">
        <v>88</v>
      </c>
      <c r="BK157" s="105">
        <f t="shared" si="44"/>
        <v>0</v>
      </c>
      <c r="BL157" s="18" t="s">
        <v>278</v>
      </c>
      <c r="BM157" s="183" t="s">
        <v>1216</v>
      </c>
    </row>
    <row r="158" spans="1:65" s="2" customFormat="1" ht="16.5" customHeight="1" x14ac:dyDescent="0.15">
      <c r="A158" s="35"/>
      <c r="B158" s="141"/>
      <c r="C158" s="172" t="s">
        <v>458</v>
      </c>
      <c r="D158" s="172" t="s">
        <v>274</v>
      </c>
      <c r="E158" s="173" t="s">
        <v>6663</v>
      </c>
      <c r="F158" s="174" t="s">
        <v>6664</v>
      </c>
      <c r="G158" s="175" t="s">
        <v>302</v>
      </c>
      <c r="H158" s="176">
        <v>1</v>
      </c>
      <c r="I158" s="177"/>
      <c r="J158" s="176">
        <f t="shared" si="35"/>
        <v>0</v>
      </c>
      <c r="K158" s="178"/>
      <c r="L158" s="36"/>
      <c r="M158" s="241" t="s">
        <v>1</v>
      </c>
      <c r="N158" s="242" t="s">
        <v>41</v>
      </c>
      <c r="O158" s="243"/>
      <c r="P158" s="244">
        <f t="shared" si="36"/>
        <v>0</v>
      </c>
      <c r="Q158" s="244">
        <v>0</v>
      </c>
      <c r="R158" s="244">
        <f t="shared" si="37"/>
        <v>0</v>
      </c>
      <c r="S158" s="244">
        <v>0</v>
      </c>
      <c r="T158" s="245">
        <f t="shared" si="3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82</v>
      </c>
      <c r="AY158" s="18" t="s">
        <v>271</v>
      </c>
      <c r="BE158" s="105">
        <f t="shared" si="39"/>
        <v>0</v>
      </c>
      <c r="BF158" s="105">
        <f t="shared" si="40"/>
        <v>0</v>
      </c>
      <c r="BG158" s="105">
        <f t="shared" si="41"/>
        <v>0</v>
      </c>
      <c r="BH158" s="105">
        <f t="shared" si="42"/>
        <v>0</v>
      </c>
      <c r="BI158" s="105">
        <f t="shared" si="43"/>
        <v>0</v>
      </c>
      <c r="BJ158" s="18" t="s">
        <v>88</v>
      </c>
      <c r="BK158" s="105">
        <f t="shared" si="44"/>
        <v>0</v>
      </c>
      <c r="BL158" s="18" t="s">
        <v>278</v>
      </c>
      <c r="BM158" s="183" t="s">
        <v>1228</v>
      </c>
    </row>
    <row r="159" spans="1:65" s="2" customFormat="1" ht="6.95" customHeight="1" x14ac:dyDescent="0.1">
      <c r="A159" s="35"/>
      <c r="B159" s="50"/>
      <c r="C159" s="51"/>
      <c r="D159" s="51"/>
      <c r="E159" s="51"/>
      <c r="F159" s="51"/>
      <c r="G159" s="51"/>
      <c r="H159" s="51"/>
      <c r="I159" s="51"/>
      <c r="J159" s="51"/>
      <c r="K159" s="51"/>
      <c r="L159" s="36"/>
      <c r="M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</sheetData>
  <autoFilter ref="C124:K158" xr:uid="{00000000-0009-0000-0000-00002D000000}"/>
  <mergeCells count="10">
    <mergeCell ref="E115:H115"/>
    <mergeCell ref="E117:H117"/>
    <mergeCell ref="L2:V2"/>
    <mergeCell ref="E87:H87"/>
    <mergeCell ref="D104:F10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2:BM159"/>
  <sheetViews>
    <sheetView showGridLines="0" topLeftCell="A97" workbookViewId="0">
      <selection activeCell="D128" sqref="D128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201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 x14ac:dyDescent="0.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1">
      <c r="A9" s="35"/>
      <c r="B9" s="36"/>
      <c r="C9" s="35"/>
      <c r="D9" s="35"/>
      <c r="E9" s="321" t="s">
        <v>6665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1">
      <c r="A18" s="35"/>
      <c r="B18" s="36"/>
      <c r="C18" s="35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1">
      <c r="A27" s="114"/>
      <c r="B27" s="115"/>
      <c r="C27" s="114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 x14ac:dyDescent="0.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 x14ac:dyDescent="0.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 x14ac:dyDescent="0.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 x14ac:dyDescent="0.1">
      <c r="A35" s="35"/>
      <c r="B35" s="36"/>
      <c r="C35" s="35"/>
      <c r="D35" s="118" t="s">
        <v>39</v>
      </c>
      <c r="E35" s="28" t="s">
        <v>40</v>
      </c>
      <c r="F35" s="119">
        <f>ROUND((SUM(BE103:BE105) + SUM(BE125:BE158)),  2)</f>
        <v>0</v>
      </c>
      <c r="G35" s="35"/>
      <c r="H35" s="35"/>
      <c r="I35" s="120">
        <v>0.2</v>
      </c>
      <c r="J35" s="119">
        <f>ROUND(((SUM(BE103:BE105) + SUM(BE125:BE158))*I35),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28" t="s">
        <v>41</v>
      </c>
      <c r="F36" s="119">
        <f>ROUND((SUM(BF103:BF105) + SUM(BF125:BF158)),  2)</f>
        <v>0</v>
      </c>
      <c r="G36" s="35"/>
      <c r="H36" s="35"/>
      <c r="I36" s="120">
        <v>0.2</v>
      </c>
      <c r="J36" s="119">
        <f>ROUND(((SUM(BF103:BF105) + SUM(BF125:BF158))*I36),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1">
      <c r="A37" s="35"/>
      <c r="B37" s="36"/>
      <c r="C37" s="35"/>
      <c r="D37" s="35"/>
      <c r="E37" s="28" t="s">
        <v>42</v>
      </c>
      <c r="F37" s="119">
        <f>ROUND((SUM(BG103:BG105) + SUM(BG125:BG158)),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 x14ac:dyDescent="0.1">
      <c r="A38" s="35"/>
      <c r="B38" s="36"/>
      <c r="C38" s="35"/>
      <c r="D38" s="35"/>
      <c r="E38" s="28" t="s">
        <v>43</v>
      </c>
      <c r="F38" s="119">
        <f>ROUND((SUM(BH103:BH105) + SUM(BH125:BH158)),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44</v>
      </c>
      <c r="F39" s="119">
        <f>ROUND((SUM(BI103:BI105) + SUM(BI125:BI158)),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 x14ac:dyDescent="0.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 x14ac:dyDescent="0.1">
      <c r="B43" s="21"/>
      <c r="L43" s="21"/>
    </row>
    <row r="44" spans="1:31" s="1" customFormat="1" ht="14.45" customHeight="1" x14ac:dyDescent="0.1">
      <c r="B44" s="21"/>
      <c r="L44" s="21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1">
      <c r="A87" s="35"/>
      <c r="B87" s="36"/>
      <c r="C87" s="35"/>
      <c r="D87" s="35"/>
      <c r="E87" s="321" t="str">
        <f>E9</f>
        <v>SO 12B - Fotovoltaika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 x14ac:dyDescent="0.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 x14ac:dyDescent="0.15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 x14ac:dyDescent="0.15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 x14ac:dyDescent="0.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J125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 x14ac:dyDescent="0.1">
      <c r="B97" s="131"/>
      <c r="D97" s="132" t="s">
        <v>6597</v>
      </c>
      <c r="E97" s="133"/>
      <c r="F97" s="133"/>
      <c r="G97" s="133"/>
      <c r="H97" s="133"/>
      <c r="I97" s="133"/>
      <c r="J97" s="134">
        <f>J126</f>
        <v>0</v>
      </c>
      <c r="L97" s="131"/>
    </row>
    <row r="98" spans="1:65" s="9" customFormat="1" ht="24.95" customHeight="1" x14ac:dyDescent="0.1">
      <c r="B98" s="131"/>
      <c r="D98" s="132" t="s">
        <v>6598</v>
      </c>
      <c r="E98" s="133"/>
      <c r="F98" s="133"/>
      <c r="G98" s="133"/>
      <c r="H98" s="133"/>
      <c r="I98" s="133"/>
      <c r="J98" s="134">
        <f>J133</f>
        <v>0</v>
      </c>
      <c r="L98" s="131"/>
    </row>
    <row r="99" spans="1:65" s="9" customFormat="1" ht="24.95" customHeight="1" x14ac:dyDescent="0.1">
      <c r="B99" s="131"/>
      <c r="D99" s="132" t="s">
        <v>6599</v>
      </c>
      <c r="E99" s="133"/>
      <c r="F99" s="133"/>
      <c r="G99" s="133"/>
      <c r="H99" s="133"/>
      <c r="I99" s="133"/>
      <c r="J99" s="134">
        <f>J140</f>
        <v>0</v>
      </c>
      <c r="L99" s="131"/>
    </row>
    <row r="100" spans="1:65" s="9" customFormat="1" ht="24.95" customHeight="1" x14ac:dyDescent="0.1">
      <c r="B100" s="131"/>
      <c r="D100" s="132" t="s">
        <v>6600</v>
      </c>
      <c r="E100" s="133"/>
      <c r="F100" s="133"/>
      <c r="G100" s="133"/>
      <c r="H100" s="133"/>
      <c r="I100" s="133"/>
      <c r="J100" s="134">
        <f>J150</f>
        <v>0</v>
      </c>
      <c r="L100" s="131"/>
    </row>
    <row r="101" spans="1:65" s="2" customFormat="1" ht="21.75" customHeight="1" x14ac:dyDescent="0.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 x14ac:dyDescent="0.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 x14ac:dyDescent="0.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 x14ac:dyDescent="0.1">
      <c r="A104" s="35"/>
      <c r="B104" s="141"/>
      <c r="C104" s="142"/>
      <c r="D104" s="338" t="s">
        <v>255</v>
      </c>
      <c r="E104" s="342"/>
      <c r="F104" s="342"/>
      <c r="G104" s="142"/>
      <c r="H104" s="142"/>
      <c r="I104" s="142"/>
      <c r="J104" s="102">
        <v>0</v>
      </c>
      <c r="K104" s="142"/>
      <c r="L104" s="143"/>
      <c r="M104" s="144"/>
      <c r="N104" s="145" t="s">
        <v>41</v>
      </c>
      <c r="O104" s="144"/>
      <c r="P104" s="144"/>
      <c r="Q104" s="144"/>
      <c r="R104" s="144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6" t="s">
        <v>256</v>
      </c>
      <c r="AZ104" s="144"/>
      <c r="BA104" s="144"/>
      <c r="BB104" s="144"/>
      <c r="BC104" s="144"/>
      <c r="BD104" s="144"/>
      <c r="BE104" s="147">
        <f t="shared" ref="BE104" si="0">IF(N104="základná",J104,0)</f>
        <v>0</v>
      </c>
      <c r="BF104" s="147">
        <f t="shared" ref="BF104" si="1">IF(N104="znížená",J104,0)</f>
        <v>0</v>
      </c>
      <c r="BG104" s="147">
        <f t="shared" ref="BG104" si="2">IF(N104="zákl. prenesená",J104,0)</f>
        <v>0</v>
      </c>
      <c r="BH104" s="147">
        <f t="shared" ref="BH104" si="3">IF(N104="zníž. prenesená",J104,0)</f>
        <v>0</v>
      </c>
      <c r="BI104" s="147">
        <f t="shared" ref="BI104" si="4">IF(N104="nulová",J104,0)</f>
        <v>0</v>
      </c>
      <c r="BJ104" s="146" t="s">
        <v>88</v>
      </c>
      <c r="BK104" s="144"/>
      <c r="BL104" s="144"/>
      <c r="BM104" s="144"/>
    </row>
    <row r="105" spans="1:65" s="2" customFormat="1" x14ac:dyDescent="0.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 x14ac:dyDescent="0.1">
      <c r="A106" s="35"/>
      <c r="B106" s="36"/>
      <c r="C106" s="109" t="s">
        <v>213</v>
      </c>
      <c r="D106" s="110"/>
      <c r="E106" s="110"/>
      <c r="F106" s="110"/>
      <c r="G106" s="110"/>
      <c r="H106" s="110"/>
      <c r="I106" s="110"/>
      <c r="J106" s="111">
        <f>ROUND(J96+J103,2)</f>
        <v>0</v>
      </c>
      <c r="K106" s="110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 x14ac:dyDescent="0.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 x14ac:dyDescent="0.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 x14ac:dyDescent="0.1">
      <c r="A112" s="35"/>
      <c r="B112" s="36"/>
      <c r="C112" s="22" t="s">
        <v>257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 x14ac:dyDescent="0.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 x14ac:dyDescent="0.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 x14ac:dyDescent="0.1">
      <c r="A115" s="35"/>
      <c r="B115" s="36"/>
      <c r="C115" s="35"/>
      <c r="D115" s="35"/>
      <c r="E115" s="340" t="str">
        <f>E7</f>
        <v>Kreatívne cenrum Nitra - Martinský vrch</v>
      </c>
      <c r="F115" s="341"/>
      <c r="G115" s="341"/>
      <c r="H115" s="341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 x14ac:dyDescent="0.1">
      <c r="A116" s="35"/>
      <c r="B116" s="36"/>
      <c r="C116" s="28" t="s">
        <v>228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 x14ac:dyDescent="0.1">
      <c r="A117" s="35"/>
      <c r="B117" s="36"/>
      <c r="C117" s="35"/>
      <c r="D117" s="35"/>
      <c r="E117" s="321" t="str">
        <f>E9</f>
        <v>SO 12B - Fotovoltaika</v>
      </c>
      <c r="F117" s="339"/>
      <c r="G117" s="339"/>
      <c r="H117" s="339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 x14ac:dyDescent="0.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 x14ac:dyDescent="0.1">
      <c r="A119" s="35"/>
      <c r="B119" s="36"/>
      <c r="C119" s="28" t="s">
        <v>18</v>
      </c>
      <c r="D119" s="35"/>
      <c r="E119" s="35"/>
      <c r="F119" s="26" t="str">
        <f>F12</f>
        <v>Nitra</v>
      </c>
      <c r="G119" s="35"/>
      <c r="H119" s="35"/>
      <c r="I119" s="28" t="s">
        <v>20</v>
      </c>
      <c r="J119" s="58" t="str">
        <f>IF(J12="","",J12)</f>
        <v>26. 8. 2020</v>
      </c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 x14ac:dyDescent="0.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40.15" customHeight="1" x14ac:dyDescent="0.15">
      <c r="A121" s="35"/>
      <c r="B121" s="36"/>
      <c r="C121" s="28" t="s">
        <v>22</v>
      </c>
      <c r="D121" s="35"/>
      <c r="E121" s="35"/>
      <c r="F121" s="26" t="str">
        <f>E15</f>
        <v>Mesto Nitra, Štefánikova tr. 60, 949 01 Nitra</v>
      </c>
      <c r="G121" s="35"/>
      <c r="H121" s="35"/>
      <c r="I121" s="28" t="s">
        <v>28</v>
      </c>
      <c r="J121" s="31" t="str">
        <f>E21</f>
        <v>Mesto Nitra, Štefánikova tr. 60, 949 01 Nitra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 x14ac:dyDescent="0.15">
      <c r="A122" s="35"/>
      <c r="B122" s="36"/>
      <c r="C122" s="28" t="s">
        <v>26</v>
      </c>
      <c r="D122" s="35"/>
      <c r="E122" s="35"/>
      <c r="F122" s="26" t="str">
        <f>IF(E18="","",E18)</f>
        <v>Vyplň údaj</v>
      </c>
      <c r="G122" s="35"/>
      <c r="H122" s="35"/>
      <c r="I122" s="28" t="s">
        <v>30</v>
      </c>
      <c r="J122" s="31" t="str">
        <f>E24</f>
        <v>Mesto Nitra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29.25" customHeight="1" x14ac:dyDescent="0.15">
      <c r="A124" s="148"/>
      <c r="B124" s="149"/>
      <c r="C124" s="150" t="s">
        <v>258</v>
      </c>
      <c r="D124" s="151" t="s">
        <v>60</v>
      </c>
      <c r="E124" s="151" t="s">
        <v>56</v>
      </c>
      <c r="F124" s="151" t="s">
        <v>57</v>
      </c>
      <c r="G124" s="151" t="s">
        <v>259</v>
      </c>
      <c r="H124" s="151" t="s">
        <v>260</v>
      </c>
      <c r="I124" s="151" t="s">
        <v>261</v>
      </c>
      <c r="J124" s="152" t="s">
        <v>241</v>
      </c>
      <c r="K124" s="153" t="s">
        <v>262</v>
      </c>
      <c r="L124" s="154"/>
      <c r="M124" s="65" t="s">
        <v>1</v>
      </c>
      <c r="N124" s="66" t="s">
        <v>39</v>
      </c>
      <c r="O124" s="66" t="s">
        <v>263</v>
      </c>
      <c r="P124" s="66" t="s">
        <v>264</v>
      </c>
      <c r="Q124" s="66" t="s">
        <v>265</v>
      </c>
      <c r="R124" s="66" t="s">
        <v>266</v>
      </c>
      <c r="S124" s="66" t="s">
        <v>267</v>
      </c>
      <c r="T124" s="67" t="s">
        <v>268</v>
      </c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</row>
    <row r="125" spans="1:65" s="2" customFormat="1" ht="22.9" customHeight="1" x14ac:dyDescent="0.15">
      <c r="A125" s="35"/>
      <c r="B125" s="36"/>
      <c r="C125" s="72" t="s">
        <v>238</v>
      </c>
      <c r="D125" s="35"/>
      <c r="E125" s="35"/>
      <c r="F125" s="35"/>
      <c r="G125" s="35"/>
      <c r="H125" s="35"/>
      <c r="I125" s="35"/>
      <c r="J125" s="155">
        <f>BK125</f>
        <v>0</v>
      </c>
      <c r="K125" s="35"/>
      <c r="L125" s="36"/>
      <c r="M125" s="68"/>
      <c r="N125" s="59"/>
      <c r="O125" s="69"/>
      <c r="P125" s="156">
        <f>P126+P133+P140+P150</f>
        <v>0</v>
      </c>
      <c r="Q125" s="69"/>
      <c r="R125" s="156">
        <f>R126+R133+R140+R150</f>
        <v>0</v>
      </c>
      <c r="S125" s="69"/>
      <c r="T125" s="157">
        <f>T126+T133+T140+T150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74</v>
      </c>
      <c r="AU125" s="18" t="s">
        <v>243</v>
      </c>
      <c r="BK125" s="158">
        <f>BK126+BK133+BK140+BK150</f>
        <v>0</v>
      </c>
    </row>
    <row r="126" spans="1:65" s="12" customFormat="1" ht="25.9" customHeight="1" x14ac:dyDescent="0.15">
      <c r="B126" s="159"/>
      <c r="D126" s="160" t="s">
        <v>74</v>
      </c>
      <c r="E126" s="161" t="s">
        <v>2856</v>
      </c>
      <c r="F126" s="161" t="s">
        <v>6601</v>
      </c>
      <c r="I126" s="162"/>
      <c r="J126" s="163">
        <f>BK126</f>
        <v>0</v>
      </c>
      <c r="L126" s="159"/>
      <c r="M126" s="164"/>
      <c r="N126" s="165"/>
      <c r="O126" s="165"/>
      <c r="P126" s="166">
        <f>SUM(P127:P132)</f>
        <v>0</v>
      </c>
      <c r="Q126" s="165"/>
      <c r="R126" s="166">
        <f>SUM(R127:R132)</f>
        <v>0</v>
      </c>
      <c r="S126" s="165"/>
      <c r="T126" s="167">
        <f>SUM(T127:T132)</f>
        <v>0</v>
      </c>
      <c r="AR126" s="160" t="s">
        <v>82</v>
      </c>
      <c r="AT126" s="168" t="s">
        <v>74</v>
      </c>
      <c r="AU126" s="168" t="s">
        <v>75</v>
      </c>
      <c r="AY126" s="160" t="s">
        <v>271</v>
      </c>
      <c r="BK126" s="169">
        <f>SUM(BK127:BK132)</f>
        <v>0</v>
      </c>
    </row>
    <row r="127" spans="1:65" s="2" customFormat="1" ht="16.5" customHeight="1" x14ac:dyDescent="0.15">
      <c r="A127" s="35"/>
      <c r="B127" s="141"/>
      <c r="C127" s="172" t="s">
        <v>82</v>
      </c>
      <c r="D127" s="172" t="s">
        <v>274</v>
      </c>
      <c r="E127" s="173" t="s">
        <v>6602</v>
      </c>
      <c r="F127" s="174" t="s">
        <v>6603</v>
      </c>
      <c r="G127" s="175" t="s">
        <v>6604</v>
      </c>
      <c r="H127" s="176">
        <v>180</v>
      </c>
      <c r="I127" s="177"/>
      <c r="J127" s="176">
        <f t="shared" ref="J127:J132" si="5">ROUND(I127*H127,2)</f>
        <v>0</v>
      </c>
      <c r="K127" s="178"/>
      <c r="L127" s="36"/>
      <c r="M127" s="179" t="s">
        <v>1</v>
      </c>
      <c r="N127" s="180" t="s">
        <v>41</v>
      </c>
      <c r="O127" s="61"/>
      <c r="P127" s="181">
        <f t="shared" ref="P127:P132" si="6">O127*H127</f>
        <v>0</v>
      </c>
      <c r="Q127" s="181">
        <v>0</v>
      </c>
      <c r="R127" s="181">
        <f t="shared" ref="R127:R132" si="7">Q127*H127</f>
        <v>0</v>
      </c>
      <c r="S127" s="181">
        <v>0</v>
      </c>
      <c r="T127" s="182">
        <f t="shared" ref="T127:T132" si="8"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3" t="s">
        <v>278</v>
      </c>
      <c r="AT127" s="183" t="s">
        <v>274</v>
      </c>
      <c r="AU127" s="183" t="s">
        <v>82</v>
      </c>
      <c r="AY127" s="18" t="s">
        <v>271</v>
      </c>
      <c r="BE127" s="105">
        <f t="shared" ref="BE127:BE132" si="9">IF(N127="základná",J127,0)</f>
        <v>0</v>
      </c>
      <c r="BF127" s="105">
        <f t="shared" ref="BF127:BF132" si="10">IF(N127="znížená",J127,0)</f>
        <v>0</v>
      </c>
      <c r="BG127" s="105">
        <f t="shared" ref="BG127:BG132" si="11">IF(N127="zákl. prenesená",J127,0)</f>
        <v>0</v>
      </c>
      <c r="BH127" s="105">
        <f t="shared" ref="BH127:BH132" si="12">IF(N127="zníž. prenesená",J127,0)</f>
        <v>0</v>
      </c>
      <c r="BI127" s="105">
        <f t="shared" ref="BI127:BI132" si="13">IF(N127="nulová",J127,0)</f>
        <v>0</v>
      </c>
      <c r="BJ127" s="18" t="s">
        <v>88</v>
      </c>
      <c r="BK127" s="105">
        <f t="shared" ref="BK127:BK132" si="14">ROUND(I127*H127,2)</f>
        <v>0</v>
      </c>
      <c r="BL127" s="18" t="s">
        <v>278</v>
      </c>
      <c r="BM127" s="183" t="s">
        <v>88</v>
      </c>
    </row>
    <row r="128" spans="1:65" s="2" customFormat="1" ht="16.5" customHeight="1" x14ac:dyDescent="0.15">
      <c r="A128" s="35"/>
      <c r="B128" s="141"/>
      <c r="C128" s="172" t="s">
        <v>88</v>
      </c>
      <c r="D128" s="216" t="s">
        <v>274</v>
      </c>
      <c r="E128" s="173" t="s">
        <v>6605</v>
      </c>
      <c r="F128" s="174" t="s">
        <v>6606</v>
      </c>
      <c r="G128" s="175" t="s">
        <v>1138</v>
      </c>
      <c r="H128" s="176">
        <v>393</v>
      </c>
      <c r="I128" s="177"/>
      <c r="J128" s="176">
        <f t="shared" si="5"/>
        <v>0</v>
      </c>
      <c r="K128" s="178"/>
      <c r="L128" s="36"/>
      <c r="M128" s="179" t="s">
        <v>1</v>
      </c>
      <c r="N128" s="180" t="s">
        <v>41</v>
      </c>
      <c r="O128" s="61"/>
      <c r="P128" s="181">
        <f t="shared" si="6"/>
        <v>0</v>
      </c>
      <c r="Q128" s="181">
        <v>0</v>
      </c>
      <c r="R128" s="181">
        <f t="shared" si="7"/>
        <v>0</v>
      </c>
      <c r="S128" s="181">
        <v>0</v>
      </c>
      <c r="T128" s="182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3" t="s">
        <v>278</v>
      </c>
      <c r="AT128" s="183" t="s">
        <v>274</v>
      </c>
      <c r="AU128" s="183" t="s">
        <v>82</v>
      </c>
      <c r="AY128" s="18" t="s">
        <v>271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88</v>
      </c>
      <c r="BK128" s="105">
        <f t="shared" si="14"/>
        <v>0</v>
      </c>
      <c r="BL128" s="18" t="s">
        <v>278</v>
      </c>
      <c r="BM128" s="183" t="s">
        <v>278</v>
      </c>
    </row>
    <row r="129" spans="1:65" s="2" customFormat="1" ht="21.75" customHeight="1" x14ac:dyDescent="0.15">
      <c r="A129" s="35"/>
      <c r="B129" s="141"/>
      <c r="C129" s="172" t="s">
        <v>286</v>
      </c>
      <c r="D129" s="172" t="s">
        <v>274</v>
      </c>
      <c r="E129" s="173" t="s">
        <v>6607</v>
      </c>
      <c r="F129" s="174" t="s">
        <v>6608</v>
      </c>
      <c r="G129" s="175" t="s">
        <v>6604</v>
      </c>
      <c r="H129" s="176">
        <v>2</v>
      </c>
      <c r="I129" s="177"/>
      <c r="J129" s="176">
        <f t="shared" si="5"/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si="6"/>
        <v>0</v>
      </c>
      <c r="Q129" s="181">
        <v>0</v>
      </c>
      <c r="R129" s="181">
        <f t="shared" si="7"/>
        <v>0</v>
      </c>
      <c r="S129" s="181">
        <v>0</v>
      </c>
      <c r="T129" s="182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82</v>
      </c>
      <c r="AY129" s="18" t="s">
        <v>271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88</v>
      </c>
      <c r="BK129" s="105">
        <f t="shared" si="14"/>
        <v>0</v>
      </c>
      <c r="BL129" s="18" t="s">
        <v>278</v>
      </c>
      <c r="BM129" s="183" t="s">
        <v>304</v>
      </c>
    </row>
    <row r="130" spans="1:65" s="2" customFormat="1" ht="16.5" customHeight="1" x14ac:dyDescent="0.15">
      <c r="A130" s="35"/>
      <c r="B130" s="141"/>
      <c r="C130" s="172" t="s">
        <v>278</v>
      </c>
      <c r="D130" s="172" t="s">
        <v>274</v>
      </c>
      <c r="E130" s="173" t="s">
        <v>6609</v>
      </c>
      <c r="F130" s="174" t="s">
        <v>6610</v>
      </c>
      <c r="G130" s="175" t="s">
        <v>6604</v>
      </c>
      <c r="H130" s="176">
        <v>1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82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316</v>
      </c>
    </row>
    <row r="131" spans="1:65" s="2" customFormat="1" ht="16.5" customHeight="1" x14ac:dyDescent="0.15">
      <c r="A131" s="35"/>
      <c r="B131" s="141"/>
      <c r="C131" s="172" t="s">
        <v>299</v>
      </c>
      <c r="D131" s="172" t="s">
        <v>274</v>
      </c>
      <c r="E131" s="173" t="s">
        <v>6611</v>
      </c>
      <c r="F131" s="174" t="s">
        <v>6612</v>
      </c>
      <c r="G131" s="175" t="s">
        <v>6604</v>
      </c>
      <c r="H131" s="176">
        <v>3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82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115</v>
      </c>
    </row>
    <row r="132" spans="1:65" s="2" customFormat="1" ht="16.5" customHeight="1" x14ac:dyDescent="0.15">
      <c r="A132" s="35"/>
      <c r="B132" s="141"/>
      <c r="C132" s="172" t="s">
        <v>304</v>
      </c>
      <c r="D132" s="172" t="s">
        <v>274</v>
      </c>
      <c r="E132" s="173" t="s">
        <v>6613</v>
      </c>
      <c r="F132" s="174" t="s">
        <v>6614</v>
      </c>
      <c r="G132" s="175" t="s">
        <v>6604</v>
      </c>
      <c r="H132" s="176">
        <v>1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82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121</v>
      </c>
    </row>
    <row r="133" spans="1:65" s="12" customFormat="1" ht="25.9" customHeight="1" x14ac:dyDescent="0.15">
      <c r="B133" s="159"/>
      <c r="D133" s="160" t="s">
        <v>74</v>
      </c>
      <c r="E133" s="161" t="s">
        <v>2869</v>
      </c>
      <c r="F133" s="161" t="s">
        <v>6615</v>
      </c>
      <c r="I133" s="162"/>
      <c r="J133" s="163">
        <f>BK133</f>
        <v>0</v>
      </c>
      <c r="L133" s="159"/>
      <c r="M133" s="164"/>
      <c r="N133" s="165"/>
      <c r="O133" s="165"/>
      <c r="P133" s="166">
        <f>SUM(P134:P139)</f>
        <v>0</v>
      </c>
      <c r="Q133" s="165"/>
      <c r="R133" s="166">
        <f>SUM(R134:R139)</f>
        <v>0</v>
      </c>
      <c r="S133" s="165"/>
      <c r="T133" s="167">
        <f>SUM(T134:T139)</f>
        <v>0</v>
      </c>
      <c r="AR133" s="160" t="s">
        <v>82</v>
      </c>
      <c r="AT133" s="168" t="s">
        <v>74</v>
      </c>
      <c r="AU133" s="168" t="s">
        <v>75</v>
      </c>
      <c r="AY133" s="160" t="s">
        <v>271</v>
      </c>
      <c r="BK133" s="169">
        <f>SUM(BK134:BK139)</f>
        <v>0</v>
      </c>
    </row>
    <row r="134" spans="1:65" s="2" customFormat="1" ht="16.5" customHeight="1" x14ac:dyDescent="0.15">
      <c r="A134" s="35"/>
      <c r="B134" s="141"/>
      <c r="C134" s="172" t="s">
        <v>310</v>
      </c>
      <c r="D134" s="172" t="s">
        <v>274</v>
      </c>
      <c r="E134" s="173" t="s">
        <v>6616</v>
      </c>
      <c r="F134" s="174" t="s">
        <v>6617</v>
      </c>
      <c r="G134" s="175" t="s">
        <v>1138</v>
      </c>
      <c r="H134" s="176">
        <v>20</v>
      </c>
      <c r="I134" s="177"/>
      <c r="J134" s="176">
        <f t="shared" ref="J134:J139" si="15">ROUND(I134*H134,2)</f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ref="P134:P139" si="16">O134*H134</f>
        <v>0</v>
      </c>
      <c r="Q134" s="181">
        <v>0</v>
      </c>
      <c r="R134" s="181">
        <f t="shared" ref="R134:R139" si="17">Q134*H134</f>
        <v>0</v>
      </c>
      <c r="S134" s="181">
        <v>0</v>
      </c>
      <c r="T134" s="182">
        <f t="shared" ref="T134:T139" si="18"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82</v>
      </c>
      <c r="AY134" s="18" t="s">
        <v>271</v>
      </c>
      <c r="BE134" s="105">
        <f t="shared" ref="BE134:BE139" si="19">IF(N134="základná",J134,0)</f>
        <v>0</v>
      </c>
      <c r="BF134" s="105">
        <f t="shared" ref="BF134:BF139" si="20">IF(N134="znížená",J134,0)</f>
        <v>0</v>
      </c>
      <c r="BG134" s="105">
        <f t="shared" ref="BG134:BG139" si="21">IF(N134="zákl. prenesená",J134,0)</f>
        <v>0</v>
      </c>
      <c r="BH134" s="105">
        <f t="shared" ref="BH134:BH139" si="22">IF(N134="zníž. prenesená",J134,0)</f>
        <v>0</v>
      </c>
      <c r="BI134" s="105">
        <f t="shared" ref="BI134:BI139" si="23">IF(N134="nulová",J134,0)</f>
        <v>0</v>
      </c>
      <c r="BJ134" s="18" t="s">
        <v>88</v>
      </c>
      <c r="BK134" s="105">
        <f t="shared" ref="BK134:BK139" si="24">ROUND(I134*H134,2)</f>
        <v>0</v>
      </c>
      <c r="BL134" s="18" t="s">
        <v>278</v>
      </c>
      <c r="BM134" s="183" t="s">
        <v>127</v>
      </c>
    </row>
    <row r="135" spans="1:65" s="2" customFormat="1" ht="16.5" customHeight="1" x14ac:dyDescent="0.15">
      <c r="A135" s="35"/>
      <c r="B135" s="141"/>
      <c r="C135" s="172" t="s">
        <v>316</v>
      </c>
      <c r="D135" s="172" t="s">
        <v>274</v>
      </c>
      <c r="E135" s="173" t="s">
        <v>6618</v>
      </c>
      <c r="F135" s="174" t="s">
        <v>6619</v>
      </c>
      <c r="G135" s="175" t="s">
        <v>1138</v>
      </c>
      <c r="H135" s="176">
        <v>5</v>
      </c>
      <c r="I135" s="177"/>
      <c r="J135" s="176">
        <f t="shared" si="1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16"/>
        <v>0</v>
      </c>
      <c r="Q135" s="181">
        <v>0</v>
      </c>
      <c r="R135" s="181">
        <f t="shared" si="17"/>
        <v>0</v>
      </c>
      <c r="S135" s="181">
        <v>0</v>
      </c>
      <c r="T135" s="182">
        <f t="shared" si="1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82</v>
      </c>
      <c r="AY135" s="18" t="s">
        <v>271</v>
      </c>
      <c r="BE135" s="105">
        <f t="shared" si="19"/>
        <v>0</v>
      </c>
      <c r="BF135" s="105">
        <f t="shared" si="20"/>
        <v>0</v>
      </c>
      <c r="BG135" s="105">
        <f t="shared" si="21"/>
        <v>0</v>
      </c>
      <c r="BH135" s="105">
        <f t="shared" si="22"/>
        <v>0</v>
      </c>
      <c r="BI135" s="105">
        <f t="shared" si="23"/>
        <v>0</v>
      </c>
      <c r="BJ135" s="18" t="s">
        <v>88</v>
      </c>
      <c r="BK135" s="105">
        <f t="shared" si="24"/>
        <v>0</v>
      </c>
      <c r="BL135" s="18" t="s">
        <v>278</v>
      </c>
      <c r="BM135" s="183" t="s">
        <v>367</v>
      </c>
    </row>
    <row r="136" spans="1:65" s="2" customFormat="1" ht="16.5" customHeight="1" x14ac:dyDescent="0.15">
      <c r="A136" s="35"/>
      <c r="B136" s="141"/>
      <c r="C136" s="172" t="s">
        <v>272</v>
      </c>
      <c r="D136" s="172" t="s">
        <v>274</v>
      </c>
      <c r="E136" s="173" t="s">
        <v>6620</v>
      </c>
      <c r="F136" s="174" t="s">
        <v>6621</v>
      </c>
      <c r="G136" s="175" t="s">
        <v>1138</v>
      </c>
      <c r="H136" s="176">
        <v>900</v>
      </c>
      <c r="I136" s="177"/>
      <c r="J136" s="176">
        <f t="shared" si="1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16"/>
        <v>0</v>
      </c>
      <c r="Q136" s="181">
        <v>0</v>
      </c>
      <c r="R136" s="181">
        <f t="shared" si="17"/>
        <v>0</v>
      </c>
      <c r="S136" s="181">
        <v>0</v>
      </c>
      <c r="T136" s="182">
        <f t="shared" si="1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82</v>
      </c>
      <c r="AY136" s="18" t="s">
        <v>271</v>
      </c>
      <c r="BE136" s="105">
        <f t="shared" si="19"/>
        <v>0</v>
      </c>
      <c r="BF136" s="105">
        <f t="shared" si="20"/>
        <v>0</v>
      </c>
      <c r="BG136" s="105">
        <f t="shared" si="21"/>
        <v>0</v>
      </c>
      <c r="BH136" s="105">
        <f t="shared" si="22"/>
        <v>0</v>
      </c>
      <c r="BI136" s="105">
        <f t="shared" si="23"/>
        <v>0</v>
      </c>
      <c r="BJ136" s="18" t="s">
        <v>88</v>
      </c>
      <c r="BK136" s="105">
        <f t="shared" si="24"/>
        <v>0</v>
      </c>
      <c r="BL136" s="18" t="s">
        <v>278</v>
      </c>
      <c r="BM136" s="183" t="s">
        <v>379</v>
      </c>
    </row>
    <row r="137" spans="1:65" s="2" customFormat="1" ht="16.5" customHeight="1" x14ac:dyDescent="0.15">
      <c r="A137" s="35"/>
      <c r="B137" s="141"/>
      <c r="C137" s="172" t="s">
        <v>115</v>
      </c>
      <c r="D137" s="172" t="s">
        <v>274</v>
      </c>
      <c r="E137" s="173" t="s">
        <v>6622</v>
      </c>
      <c r="F137" s="174" t="s">
        <v>6623</v>
      </c>
      <c r="G137" s="175" t="s">
        <v>1138</v>
      </c>
      <c r="H137" s="176">
        <v>100</v>
      </c>
      <c r="I137" s="177"/>
      <c r="J137" s="176">
        <f t="shared" si="1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16"/>
        <v>0</v>
      </c>
      <c r="Q137" s="181">
        <v>0</v>
      </c>
      <c r="R137" s="181">
        <f t="shared" si="17"/>
        <v>0</v>
      </c>
      <c r="S137" s="181">
        <v>0</v>
      </c>
      <c r="T137" s="182">
        <f t="shared" si="1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278</v>
      </c>
      <c r="AT137" s="183" t="s">
        <v>274</v>
      </c>
      <c r="AU137" s="183" t="s">
        <v>82</v>
      </c>
      <c r="AY137" s="18" t="s">
        <v>271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8" t="s">
        <v>88</v>
      </c>
      <c r="BK137" s="105">
        <f t="shared" si="24"/>
        <v>0</v>
      </c>
      <c r="BL137" s="18" t="s">
        <v>278</v>
      </c>
      <c r="BM137" s="183" t="s">
        <v>7</v>
      </c>
    </row>
    <row r="138" spans="1:65" s="2" customFormat="1" ht="16.5" customHeight="1" x14ac:dyDescent="0.15">
      <c r="A138" s="35"/>
      <c r="B138" s="141"/>
      <c r="C138" s="172" t="s">
        <v>118</v>
      </c>
      <c r="D138" s="172" t="s">
        <v>274</v>
      </c>
      <c r="E138" s="173" t="s">
        <v>6624</v>
      </c>
      <c r="F138" s="174" t="s">
        <v>6625</v>
      </c>
      <c r="G138" s="175" t="s">
        <v>1138</v>
      </c>
      <c r="H138" s="176">
        <v>40</v>
      </c>
      <c r="I138" s="177"/>
      <c r="J138" s="176">
        <f t="shared" si="1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16"/>
        <v>0</v>
      </c>
      <c r="Q138" s="181">
        <v>0</v>
      </c>
      <c r="R138" s="181">
        <f t="shared" si="17"/>
        <v>0</v>
      </c>
      <c r="S138" s="181">
        <v>0</v>
      </c>
      <c r="T138" s="182">
        <f t="shared" si="1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278</v>
      </c>
      <c r="AT138" s="183" t="s">
        <v>274</v>
      </c>
      <c r="AU138" s="183" t="s">
        <v>82</v>
      </c>
      <c r="AY138" s="18" t="s">
        <v>271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8" t="s">
        <v>88</v>
      </c>
      <c r="BK138" s="105">
        <f t="shared" si="24"/>
        <v>0</v>
      </c>
      <c r="BL138" s="18" t="s">
        <v>278</v>
      </c>
      <c r="BM138" s="183" t="s">
        <v>414</v>
      </c>
    </row>
    <row r="139" spans="1:65" s="2" customFormat="1" ht="16.5" customHeight="1" x14ac:dyDescent="0.15">
      <c r="A139" s="35"/>
      <c r="B139" s="141"/>
      <c r="C139" s="172" t="s">
        <v>121</v>
      </c>
      <c r="D139" s="172" t="s">
        <v>274</v>
      </c>
      <c r="E139" s="173" t="s">
        <v>6626</v>
      </c>
      <c r="F139" s="174" t="s">
        <v>6627</v>
      </c>
      <c r="G139" s="175" t="s">
        <v>1138</v>
      </c>
      <c r="H139" s="176">
        <v>20</v>
      </c>
      <c r="I139" s="177"/>
      <c r="J139" s="176">
        <f t="shared" si="1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16"/>
        <v>0</v>
      </c>
      <c r="Q139" s="181">
        <v>0</v>
      </c>
      <c r="R139" s="181">
        <f t="shared" si="17"/>
        <v>0</v>
      </c>
      <c r="S139" s="181">
        <v>0</v>
      </c>
      <c r="T139" s="182">
        <f t="shared" si="1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82</v>
      </c>
      <c r="AY139" s="18" t="s">
        <v>271</v>
      </c>
      <c r="BE139" s="105">
        <f t="shared" si="19"/>
        <v>0</v>
      </c>
      <c r="BF139" s="105">
        <f t="shared" si="20"/>
        <v>0</v>
      </c>
      <c r="BG139" s="105">
        <f t="shared" si="21"/>
        <v>0</v>
      </c>
      <c r="BH139" s="105">
        <f t="shared" si="22"/>
        <v>0</v>
      </c>
      <c r="BI139" s="105">
        <f t="shared" si="23"/>
        <v>0</v>
      </c>
      <c r="BJ139" s="18" t="s">
        <v>88</v>
      </c>
      <c r="BK139" s="105">
        <f t="shared" si="24"/>
        <v>0</v>
      </c>
      <c r="BL139" s="18" t="s">
        <v>278</v>
      </c>
      <c r="BM139" s="183" t="s">
        <v>424</v>
      </c>
    </row>
    <row r="140" spans="1:65" s="12" customFormat="1" ht="25.9" customHeight="1" x14ac:dyDescent="0.15">
      <c r="B140" s="159"/>
      <c r="D140" s="160" t="s">
        <v>74</v>
      </c>
      <c r="E140" s="161" t="s">
        <v>2883</v>
      </c>
      <c r="F140" s="161" t="s">
        <v>6628</v>
      </c>
      <c r="I140" s="162"/>
      <c r="J140" s="163">
        <f>BK140</f>
        <v>0</v>
      </c>
      <c r="L140" s="159"/>
      <c r="M140" s="164"/>
      <c r="N140" s="165"/>
      <c r="O140" s="165"/>
      <c r="P140" s="166">
        <f>SUM(P141:P149)</f>
        <v>0</v>
      </c>
      <c r="Q140" s="165"/>
      <c r="R140" s="166">
        <f>SUM(R141:R149)</f>
        <v>0</v>
      </c>
      <c r="S140" s="165"/>
      <c r="T140" s="167">
        <f>SUM(T141:T149)</f>
        <v>0</v>
      </c>
      <c r="AR140" s="160" t="s">
        <v>82</v>
      </c>
      <c r="AT140" s="168" t="s">
        <v>74</v>
      </c>
      <c r="AU140" s="168" t="s">
        <v>75</v>
      </c>
      <c r="AY140" s="160" t="s">
        <v>271</v>
      </c>
      <c r="BK140" s="169">
        <f>SUM(BK141:BK149)</f>
        <v>0</v>
      </c>
    </row>
    <row r="141" spans="1:65" s="2" customFormat="1" ht="16.5" customHeight="1" x14ac:dyDescent="0.15">
      <c r="A141" s="35"/>
      <c r="B141" s="141"/>
      <c r="C141" s="172" t="s">
        <v>124</v>
      </c>
      <c r="D141" s="172" t="s">
        <v>274</v>
      </c>
      <c r="E141" s="173" t="s">
        <v>6629</v>
      </c>
      <c r="F141" s="174" t="s">
        <v>6630</v>
      </c>
      <c r="G141" s="175" t="s">
        <v>6604</v>
      </c>
      <c r="H141" s="176">
        <v>1</v>
      </c>
      <c r="I141" s="177"/>
      <c r="J141" s="176">
        <f t="shared" ref="J141:J149" si="25">ROUND(I141*H141,2)</f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ref="P141:P149" si="26">O141*H141</f>
        <v>0</v>
      </c>
      <c r="Q141" s="181">
        <v>0</v>
      </c>
      <c r="R141" s="181">
        <f t="shared" ref="R141:R149" si="27">Q141*H141</f>
        <v>0</v>
      </c>
      <c r="S141" s="181">
        <v>0</v>
      </c>
      <c r="T141" s="182">
        <f t="shared" ref="T141:T149" si="28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82</v>
      </c>
      <c r="AY141" s="18" t="s">
        <v>271</v>
      </c>
      <c r="BE141" s="105">
        <f t="shared" ref="BE141:BE149" si="29">IF(N141="základná",J141,0)</f>
        <v>0</v>
      </c>
      <c r="BF141" s="105">
        <f t="shared" ref="BF141:BF149" si="30">IF(N141="znížená",J141,0)</f>
        <v>0</v>
      </c>
      <c r="BG141" s="105">
        <f t="shared" ref="BG141:BG149" si="31">IF(N141="zákl. prenesená",J141,0)</f>
        <v>0</v>
      </c>
      <c r="BH141" s="105">
        <f t="shared" ref="BH141:BH149" si="32">IF(N141="zníž. prenesená",J141,0)</f>
        <v>0</v>
      </c>
      <c r="BI141" s="105">
        <f t="shared" ref="BI141:BI149" si="33">IF(N141="nulová",J141,0)</f>
        <v>0</v>
      </c>
      <c r="BJ141" s="18" t="s">
        <v>88</v>
      </c>
      <c r="BK141" s="105">
        <f t="shared" ref="BK141:BK149" si="34">ROUND(I141*H141,2)</f>
        <v>0</v>
      </c>
      <c r="BL141" s="18" t="s">
        <v>278</v>
      </c>
      <c r="BM141" s="183" t="s">
        <v>433</v>
      </c>
    </row>
    <row r="142" spans="1:65" s="2" customFormat="1" ht="16.5" customHeight="1" x14ac:dyDescent="0.15">
      <c r="A142" s="35"/>
      <c r="B142" s="141"/>
      <c r="C142" s="172" t="s">
        <v>127</v>
      </c>
      <c r="D142" s="172" t="s">
        <v>274</v>
      </c>
      <c r="E142" s="173" t="s">
        <v>6631</v>
      </c>
      <c r="F142" s="174" t="s">
        <v>6632</v>
      </c>
      <c r="G142" s="175" t="s">
        <v>6604</v>
      </c>
      <c r="H142" s="176">
        <v>2</v>
      </c>
      <c r="I142" s="177"/>
      <c r="J142" s="176">
        <f t="shared" si="2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26"/>
        <v>0</v>
      </c>
      <c r="Q142" s="181">
        <v>0</v>
      </c>
      <c r="R142" s="181">
        <f t="shared" si="27"/>
        <v>0</v>
      </c>
      <c r="S142" s="181">
        <v>0</v>
      </c>
      <c r="T142" s="182">
        <f t="shared" si="2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82</v>
      </c>
      <c r="AY142" s="18" t="s">
        <v>271</v>
      </c>
      <c r="BE142" s="105">
        <f t="shared" si="29"/>
        <v>0</v>
      </c>
      <c r="BF142" s="105">
        <f t="shared" si="30"/>
        <v>0</v>
      </c>
      <c r="BG142" s="105">
        <f t="shared" si="31"/>
        <v>0</v>
      </c>
      <c r="BH142" s="105">
        <f t="shared" si="32"/>
        <v>0</v>
      </c>
      <c r="BI142" s="105">
        <f t="shared" si="33"/>
        <v>0</v>
      </c>
      <c r="BJ142" s="18" t="s">
        <v>88</v>
      </c>
      <c r="BK142" s="105">
        <f t="shared" si="34"/>
        <v>0</v>
      </c>
      <c r="BL142" s="18" t="s">
        <v>278</v>
      </c>
      <c r="BM142" s="183" t="s">
        <v>441</v>
      </c>
    </row>
    <row r="143" spans="1:65" s="2" customFormat="1" ht="16.5" customHeight="1" x14ac:dyDescent="0.15">
      <c r="A143" s="35"/>
      <c r="B143" s="141"/>
      <c r="C143" s="172" t="s">
        <v>154</v>
      </c>
      <c r="D143" s="172" t="s">
        <v>274</v>
      </c>
      <c r="E143" s="173" t="s">
        <v>6633</v>
      </c>
      <c r="F143" s="174" t="s">
        <v>6634</v>
      </c>
      <c r="G143" s="175" t="s">
        <v>6604</v>
      </c>
      <c r="H143" s="176">
        <v>1</v>
      </c>
      <c r="I143" s="177"/>
      <c r="J143" s="176">
        <f t="shared" si="2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26"/>
        <v>0</v>
      </c>
      <c r="Q143" s="181">
        <v>0</v>
      </c>
      <c r="R143" s="181">
        <f t="shared" si="27"/>
        <v>0</v>
      </c>
      <c r="S143" s="181">
        <v>0</v>
      </c>
      <c r="T143" s="182">
        <f t="shared" si="2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82</v>
      </c>
      <c r="AY143" s="18" t="s">
        <v>271</v>
      </c>
      <c r="BE143" s="105">
        <f t="shared" si="29"/>
        <v>0</v>
      </c>
      <c r="BF143" s="105">
        <f t="shared" si="30"/>
        <v>0</v>
      </c>
      <c r="BG143" s="105">
        <f t="shared" si="31"/>
        <v>0</v>
      </c>
      <c r="BH143" s="105">
        <f t="shared" si="32"/>
        <v>0</v>
      </c>
      <c r="BI143" s="105">
        <f t="shared" si="33"/>
        <v>0</v>
      </c>
      <c r="BJ143" s="18" t="s">
        <v>88</v>
      </c>
      <c r="BK143" s="105">
        <f t="shared" si="34"/>
        <v>0</v>
      </c>
      <c r="BL143" s="18" t="s">
        <v>278</v>
      </c>
      <c r="BM143" s="183" t="s">
        <v>465</v>
      </c>
    </row>
    <row r="144" spans="1:65" s="2" customFormat="1" ht="16.5" customHeight="1" x14ac:dyDescent="0.15">
      <c r="A144" s="35"/>
      <c r="B144" s="141"/>
      <c r="C144" s="172" t="s">
        <v>367</v>
      </c>
      <c r="D144" s="172" t="s">
        <v>274</v>
      </c>
      <c r="E144" s="173" t="s">
        <v>6635</v>
      </c>
      <c r="F144" s="174" t="s">
        <v>6636</v>
      </c>
      <c r="G144" s="175" t="s">
        <v>6604</v>
      </c>
      <c r="H144" s="176">
        <v>10</v>
      </c>
      <c r="I144" s="177"/>
      <c r="J144" s="176">
        <f t="shared" si="2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26"/>
        <v>0</v>
      </c>
      <c r="Q144" s="181">
        <v>0</v>
      </c>
      <c r="R144" s="181">
        <f t="shared" si="27"/>
        <v>0</v>
      </c>
      <c r="S144" s="181">
        <v>0</v>
      </c>
      <c r="T144" s="182">
        <f t="shared" si="2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82</v>
      </c>
      <c r="AY144" s="18" t="s">
        <v>271</v>
      </c>
      <c r="BE144" s="105">
        <f t="shared" si="29"/>
        <v>0</v>
      </c>
      <c r="BF144" s="105">
        <f t="shared" si="30"/>
        <v>0</v>
      </c>
      <c r="BG144" s="105">
        <f t="shared" si="31"/>
        <v>0</v>
      </c>
      <c r="BH144" s="105">
        <f t="shared" si="32"/>
        <v>0</v>
      </c>
      <c r="BI144" s="105">
        <f t="shared" si="33"/>
        <v>0</v>
      </c>
      <c r="BJ144" s="18" t="s">
        <v>88</v>
      </c>
      <c r="BK144" s="105">
        <f t="shared" si="34"/>
        <v>0</v>
      </c>
      <c r="BL144" s="18" t="s">
        <v>278</v>
      </c>
      <c r="BM144" s="183" t="s">
        <v>478</v>
      </c>
    </row>
    <row r="145" spans="1:65" s="2" customFormat="1" ht="16.5" customHeight="1" x14ac:dyDescent="0.15">
      <c r="A145" s="35"/>
      <c r="B145" s="141"/>
      <c r="C145" s="172" t="s">
        <v>374</v>
      </c>
      <c r="D145" s="172" t="s">
        <v>274</v>
      </c>
      <c r="E145" s="173" t="s">
        <v>6637</v>
      </c>
      <c r="F145" s="174" t="s">
        <v>6638</v>
      </c>
      <c r="G145" s="175" t="s">
        <v>6604</v>
      </c>
      <c r="H145" s="176">
        <v>20</v>
      </c>
      <c r="I145" s="177"/>
      <c r="J145" s="176">
        <f t="shared" si="2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26"/>
        <v>0</v>
      </c>
      <c r="Q145" s="181">
        <v>0</v>
      </c>
      <c r="R145" s="181">
        <f t="shared" si="27"/>
        <v>0</v>
      </c>
      <c r="S145" s="181">
        <v>0</v>
      </c>
      <c r="T145" s="182">
        <f t="shared" si="2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82</v>
      </c>
      <c r="AY145" s="18" t="s">
        <v>271</v>
      </c>
      <c r="BE145" s="105">
        <f t="shared" si="29"/>
        <v>0</v>
      </c>
      <c r="BF145" s="105">
        <f t="shared" si="30"/>
        <v>0</v>
      </c>
      <c r="BG145" s="105">
        <f t="shared" si="31"/>
        <v>0</v>
      </c>
      <c r="BH145" s="105">
        <f t="shared" si="32"/>
        <v>0</v>
      </c>
      <c r="BI145" s="105">
        <f t="shared" si="33"/>
        <v>0</v>
      </c>
      <c r="BJ145" s="18" t="s">
        <v>88</v>
      </c>
      <c r="BK145" s="105">
        <f t="shared" si="34"/>
        <v>0</v>
      </c>
      <c r="BL145" s="18" t="s">
        <v>278</v>
      </c>
      <c r="BM145" s="183" t="s">
        <v>488</v>
      </c>
    </row>
    <row r="146" spans="1:65" s="2" customFormat="1" ht="16.5" customHeight="1" x14ac:dyDescent="0.15">
      <c r="A146" s="35"/>
      <c r="B146" s="141"/>
      <c r="C146" s="172" t="s">
        <v>379</v>
      </c>
      <c r="D146" s="172" t="s">
        <v>274</v>
      </c>
      <c r="E146" s="173" t="s">
        <v>6639</v>
      </c>
      <c r="F146" s="174" t="s">
        <v>6640</v>
      </c>
      <c r="G146" s="175" t="s">
        <v>6604</v>
      </c>
      <c r="H146" s="176">
        <v>1</v>
      </c>
      <c r="I146" s="177"/>
      <c r="J146" s="176">
        <f t="shared" si="2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26"/>
        <v>0</v>
      </c>
      <c r="Q146" s="181">
        <v>0</v>
      </c>
      <c r="R146" s="181">
        <f t="shared" si="27"/>
        <v>0</v>
      </c>
      <c r="S146" s="181">
        <v>0</v>
      </c>
      <c r="T146" s="182">
        <f t="shared" si="2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82</v>
      </c>
      <c r="AY146" s="18" t="s">
        <v>271</v>
      </c>
      <c r="BE146" s="105">
        <f t="shared" si="29"/>
        <v>0</v>
      </c>
      <c r="BF146" s="105">
        <f t="shared" si="30"/>
        <v>0</v>
      </c>
      <c r="BG146" s="105">
        <f t="shared" si="31"/>
        <v>0</v>
      </c>
      <c r="BH146" s="105">
        <f t="shared" si="32"/>
        <v>0</v>
      </c>
      <c r="BI146" s="105">
        <f t="shared" si="33"/>
        <v>0</v>
      </c>
      <c r="BJ146" s="18" t="s">
        <v>88</v>
      </c>
      <c r="BK146" s="105">
        <f t="shared" si="34"/>
        <v>0</v>
      </c>
      <c r="BL146" s="18" t="s">
        <v>278</v>
      </c>
      <c r="BM146" s="183" t="s">
        <v>500</v>
      </c>
    </row>
    <row r="147" spans="1:65" s="2" customFormat="1" ht="16.5" customHeight="1" x14ac:dyDescent="0.15">
      <c r="A147" s="35"/>
      <c r="B147" s="141"/>
      <c r="C147" s="172" t="s">
        <v>384</v>
      </c>
      <c r="D147" s="172" t="s">
        <v>274</v>
      </c>
      <c r="E147" s="173" t="s">
        <v>6641</v>
      </c>
      <c r="F147" s="174" t="s">
        <v>6642</v>
      </c>
      <c r="G147" s="175" t="s">
        <v>6604</v>
      </c>
      <c r="H147" s="176">
        <v>10</v>
      </c>
      <c r="I147" s="177"/>
      <c r="J147" s="176">
        <f t="shared" si="2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26"/>
        <v>0</v>
      </c>
      <c r="Q147" s="181">
        <v>0</v>
      </c>
      <c r="R147" s="181">
        <f t="shared" si="27"/>
        <v>0</v>
      </c>
      <c r="S147" s="181">
        <v>0</v>
      </c>
      <c r="T147" s="182">
        <f t="shared" si="2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82</v>
      </c>
      <c r="AY147" s="18" t="s">
        <v>271</v>
      </c>
      <c r="BE147" s="105">
        <f t="shared" si="29"/>
        <v>0</v>
      </c>
      <c r="BF147" s="105">
        <f t="shared" si="30"/>
        <v>0</v>
      </c>
      <c r="BG147" s="105">
        <f t="shared" si="31"/>
        <v>0</v>
      </c>
      <c r="BH147" s="105">
        <f t="shared" si="32"/>
        <v>0</v>
      </c>
      <c r="BI147" s="105">
        <f t="shared" si="33"/>
        <v>0</v>
      </c>
      <c r="BJ147" s="18" t="s">
        <v>88</v>
      </c>
      <c r="BK147" s="105">
        <f t="shared" si="34"/>
        <v>0</v>
      </c>
      <c r="BL147" s="18" t="s">
        <v>278</v>
      </c>
      <c r="BM147" s="183" t="s">
        <v>514</v>
      </c>
    </row>
    <row r="148" spans="1:65" s="2" customFormat="1" ht="16.5" customHeight="1" x14ac:dyDescent="0.15">
      <c r="A148" s="35"/>
      <c r="B148" s="141"/>
      <c r="C148" s="172" t="s">
        <v>7</v>
      </c>
      <c r="D148" s="172" t="s">
        <v>274</v>
      </c>
      <c r="E148" s="173" t="s">
        <v>6643</v>
      </c>
      <c r="F148" s="174" t="s">
        <v>6644</v>
      </c>
      <c r="G148" s="175" t="s">
        <v>6604</v>
      </c>
      <c r="H148" s="176">
        <v>1</v>
      </c>
      <c r="I148" s="177"/>
      <c r="J148" s="176">
        <f t="shared" si="25"/>
        <v>0</v>
      </c>
      <c r="K148" s="178"/>
      <c r="L148" s="36"/>
      <c r="M148" s="179" t="s">
        <v>1</v>
      </c>
      <c r="N148" s="180" t="s">
        <v>41</v>
      </c>
      <c r="O148" s="61"/>
      <c r="P148" s="181">
        <f t="shared" si="26"/>
        <v>0</v>
      </c>
      <c r="Q148" s="181">
        <v>0</v>
      </c>
      <c r="R148" s="181">
        <f t="shared" si="27"/>
        <v>0</v>
      </c>
      <c r="S148" s="181">
        <v>0</v>
      </c>
      <c r="T148" s="182">
        <f t="shared" si="2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278</v>
      </c>
      <c r="AT148" s="183" t="s">
        <v>274</v>
      </c>
      <c r="AU148" s="183" t="s">
        <v>82</v>
      </c>
      <c r="AY148" s="18" t="s">
        <v>271</v>
      </c>
      <c r="BE148" s="105">
        <f t="shared" si="29"/>
        <v>0</v>
      </c>
      <c r="BF148" s="105">
        <f t="shared" si="30"/>
        <v>0</v>
      </c>
      <c r="BG148" s="105">
        <f t="shared" si="31"/>
        <v>0</v>
      </c>
      <c r="BH148" s="105">
        <f t="shared" si="32"/>
        <v>0</v>
      </c>
      <c r="BI148" s="105">
        <f t="shared" si="33"/>
        <v>0</v>
      </c>
      <c r="BJ148" s="18" t="s">
        <v>88</v>
      </c>
      <c r="BK148" s="105">
        <f t="shared" si="34"/>
        <v>0</v>
      </c>
      <c r="BL148" s="18" t="s">
        <v>278</v>
      </c>
      <c r="BM148" s="183" t="s">
        <v>528</v>
      </c>
    </row>
    <row r="149" spans="1:65" s="2" customFormat="1" ht="16.5" customHeight="1" x14ac:dyDescent="0.15">
      <c r="A149" s="35"/>
      <c r="B149" s="141"/>
      <c r="C149" s="172" t="s">
        <v>409</v>
      </c>
      <c r="D149" s="172" t="s">
        <v>274</v>
      </c>
      <c r="E149" s="173" t="s">
        <v>6645</v>
      </c>
      <c r="F149" s="174" t="s">
        <v>6646</v>
      </c>
      <c r="G149" s="175" t="s">
        <v>6604</v>
      </c>
      <c r="H149" s="176">
        <v>1</v>
      </c>
      <c r="I149" s="177"/>
      <c r="J149" s="176">
        <f t="shared" si="25"/>
        <v>0</v>
      </c>
      <c r="K149" s="178"/>
      <c r="L149" s="36"/>
      <c r="M149" s="179" t="s">
        <v>1</v>
      </c>
      <c r="N149" s="180" t="s">
        <v>41</v>
      </c>
      <c r="O149" s="61"/>
      <c r="P149" s="181">
        <f t="shared" si="26"/>
        <v>0</v>
      </c>
      <c r="Q149" s="181">
        <v>0</v>
      </c>
      <c r="R149" s="181">
        <f t="shared" si="27"/>
        <v>0</v>
      </c>
      <c r="S149" s="181">
        <v>0</v>
      </c>
      <c r="T149" s="182">
        <f t="shared" si="2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82</v>
      </c>
      <c r="AY149" s="18" t="s">
        <v>271</v>
      </c>
      <c r="BE149" s="105">
        <f t="shared" si="29"/>
        <v>0</v>
      </c>
      <c r="BF149" s="105">
        <f t="shared" si="30"/>
        <v>0</v>
      </c>
      <c r="BG149" s="105">
        <f t="shared" si="31"/>
        <v>0</v>
      </c>
      <c r="BH149" s="105">
        <f t="shared" si="32"/>
        <v>0</v>
      </c>
      <c r="BI149" s="105">
        <f t="shared" si="33"/>
        <v>0</v>
      </c>
      <c r="BJ149" s="18" t="s">
        <v>88</v>
      </c>
      <c r="BK149" s="105">
        <f t="shared" si="34"/>
        <v>0</v>
      </c>
      <c r="BL149" s="18" t="s">
        <v>278</v>
      </c>
      <c r="BM149" s="183" t="s">
        <v>542</v>
      </c>
    </row>
    <row r="150" spans="1:65" s="12" customFormat="1" ht="25.9" customHeight="1" x14ac:dyDescent="0.15">
      <c r="B150" s="159"/>
      <c r="D150" s="160" t="s">
        <v>74</v>
      </c>
      <c r="E150" s="161" t="s">
        <v>2899</v>
      </c>
      <c r="F150" s="161" t="s">
        <v>6647</v>
      </c>
      <c r="I150" s="162"/>
      <c r="J150" s="163">
        <f>BK150</f>
        <v>0</v>
      </c>
      <c r="L150" s="159"/>
      <c r="M150" s="164"/>
      <c r="N150" s="165"/>
      <c r="O150" s="165"/>
      <c r="P150" s="166">
        <f>SUM(P151:P158)</f>
        <v>0</v>
      </c>
      <c r="Q150" s="165"/>
      <c r="R150" s="166">
        <f>SUM(R151:R158)</f>
        <v>0</v>
      </c>
      <c r="S150" s="165"/>
      <c r="T150" s="167">
        <f>SUM(T151:T158)</f>
        <v>0</v>
      </c>
      <c r="AR150" s="160" t="s">
        <v>82</v>
      </c>
      <c r="AT150" s="168" t="s">
        <v>74</v>
      </c>
      <c r="AU150" s="168" t="s">
        <v>75</v>
      </c>
      <c r="AY150" s="160" t="s">
        <v>271</v>
      </c>
      <c r="BK150" s="169">
        <f>SUM(BK151:BK158)</f>
        <v>0</v>
      </c>
    </row>
    <row r="151" spans="1:65" s="2" customFormat="1" ht="16.5" customHeight="1" x14ac:dyDescent="0.15">
      <c r="A151" s="35"/>
      <c r="B151" s="141"/>
      <c r="C151" s="172" t="s">
        <v>414</v>
      </c>
      <c r="D151" s="172" t="s">
        <v>274</v>
      </c>
      <c r="E151" s="173" t="s">
        <v>6648</v>
      </c>
      <c r="F151" s="174" t="s">
        <v>6649</v>
      </c>
      <c r="G151" s="175" t="s">
        <v>302</v>
      </c>
      <c r="H151" s="176">
        <v>1</v>
      </c>
      <c r="I151" s="177"/>
      <c r="J151" s="176">
        <f t="shared" ref="J151:J158" si="35">ROUND(I151*H151,2)</f>
        <v>0</v>
      </c>
      <c r="K151" s="178"/>
      <c r="L151" s="36"/>
      <c r="M151" s="179" t="s">
        <v>1</v>
      </c>
      <c r="N151" s="180" t="s">
        <v>41</v>
      </c>
      <c r="O151" s="61"/>
      <c r="P151" s="181">
        <f t="shared" ref="P151:P158" si="36">O151*H151</f>
        <v>0</v>
      </c>
      <c r="Q151" s="181">
        <v>0</v>
      </c>
      <c r="R151" s="181">
        <f t="shared" ref="R151:R158" si="37">Q151*H151</f>
        <v>0</v>
      </c>
      <c r="S151" s="181">
        <v>0</v>
      </c>
      <c r="T151" s="182">
        <f t="shared" ref="T151:T158" si="38"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278</v>
      </c>
      <c r="AT151" s="183" t="s">
        <v>274</v>
      </c>
      <c r="AU151" s="183" t="s">
        <v>82</v>
      </c>
      <c r="AY151" s="18" t="s">
        <v>271</v>
      </c>
      <c r="BE151" s="105">
        <f t="shared" ref="BE151:BE158" si="39">IF(N151="základná",J151,0)</f>
        <v>0</v>
      </c>
      <c r="BF151" s="105">
        <f t="shared" ref="BF151:BF158" si="40">IF(N151="znížená",J151,0)</f>
        <v>0</v>
      </c>
      <c r="BG151" s="105">
        <f t="shared" ref="BG151:BG158" si="41">IF(N151="zákl. prenesená",J151,0)</f>
        <v>0</v>
      </c>
      <c r="BH151" s="105">
        <f t="shared" ref="BH151:BH158" si="42">IF(N151="zníž. prenesená",J151,0)</f>
        <v>0</v>
      </c>
      <c r="BI151" s="105">
        <f t="shared" ref="BI151:BI158" si="43">IF(N151="nulová",J151,0)</f>
        <v>0</v>
      </c>
      <c r="BJ151" s="18" t="s">
        <v>88</v>
      </c>
      <c r="BK151" s="105">
        <f t="shared" ref="BK151:BK158" si="44">ROUND(I151*H151,2)</f>
        <v>0</v>
      </c>
      <c r="BL151" s="18" t="s">
        <v>278</v>
      </c>
      <c r="BM151" s="183" t="s">
        <v>1128</v>
      </c>
    </row>
    <row r="152" spans="1:65" s="2" customFormat="1" ht="16.5" customHeight="1" x14ac:dyDescent="0.15">
      <c r="A152" s="35"/>
      <c r="B152" s="141"/>
      <c r="C152" s="172" t="s">
        <v>419</v>
      </c>
      <c r="D152" s="172" t="s">
        <v>274</v>
      </c>
      <c r="E152" s="173" t="s">
        <v>6650</v>
      </c>
      <c r="F152" s="174" t="s">
        <v>6651</v>
      </c>
      <c r="G152" s="175" t="s">
        <v>302</v>
      </c>
      <c r="H152" s="176">
        <v>1</v>
      </c>
      <c r="I152" s="177"/>
      <c r="J152" s="176">
        <f t="shared" si="35"/>
        <v>0</v>
      </c>
      <c r="K152" s="178"/>
      <c r="L152" s="36"/>
      <c r="M152" s="179" t="s">
        <v>1</v>
      </c>
      <c r="N152" s="180" t="s">
        <v>41</v>
      </c>
      <c r="O152" s="61"/>
      <c r="P152" s="181">
        <f t="shared" si="36"/>
        <v>0</v>
      </c>
      <c r="Q152" s="181">
        <v>0</v>
      </c>
      <c r="R152" s="181">
        <f t="shared" si="37"/>
        <v>0</v>
      </c>
      <c r="S152" s="181">
        <v>0</v>
      </c>
      <c r="T152" s="182">
        <f t="shared" si="3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82</v>
      </c>
      <c r="AY152" s="18" t="s">
        <v>271</v>
      </c>
      <c r="BE152" s="105">
        <f t="shared" si="39"/>
        <v>0</v>
      </c>
      <c r="BF152" s="105">
        <f t="shared" si="40"/>
        <v>0</v>
      </c>
      <c r="BG152" s="105">
        <f t="shared" si="41"/>
        <v>0</v>
      </c>
      <c r="BH152" s="105">
        <f t="shared" si="42"/>
        <v>0</v>
      </c>
      <c r="BI152" s="105">
        <f t="shared" si="43"/>
        <v>0</v>
      </c>
      <c r="BJ152" s="18" t="s">
        <v>88</v>
      </c>
      <c r="BK152" s="105">
        <f t="shared" si="44"/>
        <v>0</v>
      </c>
      <c r="BL152" s="18" t="s">
        <v>278</v>
      </c>
      <c r="BM152" s="183" t="s">
        <v>1144</v>
      </c>
    </row>
    <row r="153" spans="1:65" s="2" customFormat="1" ht="16.5" customHeight="1" x14ac:dyDescent="0.15">
      <c r="A153" s="35"/>
      <c r="B153" s="141"/>
      <c r="C153" s="172" t="s">
        <v>424</v>
      </c>
      <c r="D153" s="172" t="s">
        <v>274</v>
      </c>
      <c r="E153" s="173" t="s">
        <v>6652</v>
      </c>
      <c r="F153" s="174" t="s">
        <v>6653</v>
      </c>
      <c r="G153" s="175" t="s">
        <v>302</v>
      </c>
      <c r="H153" s="176">
        <v>1</v>
      </c>
      <c r="I153" s="177"/>
      <c r="J153" s="176">
        <f t="shared" si="35"/>
        <v>0</v>
      </c>
      <c r="K153" s="178"/>
      <c r="L153" s="36"/>
      <c r="M153" s="179" t="s">
        <v>1</v>
      </c>
      <c r="N153" s="180" t="s">
        <v>41</v>
      </c>
      <c r="O153" s="61"/>
      <c r="P153" s="181">
        <f t="shared" si="36"/>
        <v>0</v>
      </c>
      <c r="Q153" s="181">
        <v>0</v>
      </c>
      <c r="R153" s="181">
        <f t="shared" si="37"/>
        <v>0</v>
      </c>
      <c r="S153" s="181">
        <v>0</v>
      </c>
      <c r="T153" s="182">
        <f t="shared" si="3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82</v>
      </c>
      <c r="AY153" s="18" t="s">
        <v>271</v>
      </c>
      <c r="BE153" s="105">
        <f t="shared" si="39"/>
        <v>0</v>
      </c>
      <c r="BF153" s="105">
        <f t="shared" si="40"/>
        <v>0</v>
      </c>
      <c r="BG153" s="105">
        <f t="shared" si="41"/>
        <v>0</v>
      </c>
      <c r="BH153" s="105">
        <f t="shared" si="42"/>
        <v>0</v>
      </c>
      <c r="BI153" s="105">
        <f t="shared" si="43"/>
        <v>0</v>
      </c>
      <c r="BJ153" s="18" t="s">
        <v>88</v>
      </c>
      <c r="BK153" s="105">
        <f t="shared" si="44"/>
        <v>0</v>
      </c>
      <c r="BL153" s="18" t="s">
        <v>278</v>
      </c>
      <c r="BM153" s="183" t="s">
        <v>1158</v>
      </c>
    </row>
    <row r="154" spans="1:65" s="2" customFormat="1" ht="16.5" customHeight="1" x14ac:dyDescent="0.15">
      <c r="A154" s="35"/>
      <c r="B154" s="141"/>
      <c r="C154" s="172" t="s">
        <v>428</v>
      </c>
      <c r="D154" s="172" t="s">
        <v>274</v>
      </c>
      <c r="E154" s="173" t="s">
        <v>6654</v>
      </c>
      <c r="F154" s="174" t="s">
        <v>6655</v>
      </c>
      <c r="G154" s="175" t="s">
        <v>302</v>
      </c>
      <c r="H154" s="176">
        <v>1</v>
      </c>
      <c r="I154" s="177"/>
      <c r="J154" s="176">
        <f t="shared" si="3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36"/>
        <v>0</v>
      </c>
      <c r="Q154" s="181">
        <v>0</v>
      </c>
      <c r="R154" s="181">
        <f t="shared" si="37"/>
        <v>0</v>
      </c>
      <c r="S154" s="181">
        <v>0</v>
      </c>
      <c r="T154" s="182">
        <f t="shared" si="3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82</v>
      </c>
      <c r="AY154" s="18" t="s">
        <v>271</v>
      </c>
      <c r="BE154" s="105">
        <f t="shared" si="39"/>
        <v>0</v>
      </c>
      <c r="BF154" s="105">
        <f t="shared" si="40"/>
        <v>0</v>
      </c>
      <c r="BG154" s="105">
        <f t="shared" si="41"/>
        <v>0</v>
      </c>
      <c r="BH154" s="105">
        <f t="shared" si="42"/>
        <v>0</v>
      </c>
      <c r="BI154" s="105">
        <f t="shared" si="43"/>
        <v>0</v>
      </c>
      <c r="BJ154" s="18" t="s">
        <v>88</v>
      </c>
      <c r="BK154" s="105">
        <f t="shared" si="44"/>
        <v>0</v>
      </c>
      <c r="BL154" s="18" t="s">
        <v>278</v>
      </c>
      <c r="BM154" s="183" t="s">
        <v>1172</v>
      </c>
    </row>
    <row r="155" spans="1:65" s="2" customFormat="1" ht="16.5" customHeight="1" x14ac:dyDescent="0.15">
      <c r="A155" s="35"/>
      <c r="B155" s="141"/>
      <c r="C155" s="172" t="s">
        <v>433</v>
      </c>
      <c r="D155" s="172" t="s">
        <v>274</v>
      </c>
      <c r="E155" s="173" t="s">
        <v>6656</v>
      </c>
      <c r="F155" s="174" t="s">
        <v>6657</v>
      </c>
      <c r="G155" s="175" t="s">
        <v>302</v>
      </c>
      <c r="H155" s="176">
        <v>1</v>
      </c>
      <c r="I155" s="177"/>
      <c r="J155" s="176">
        <f t="shared" si="35"/>
        <v>0</v>
      </c>
      <c r="K155" s="178"/>
      <c r="L155" s="36"/>
      <c r="M155" s="179" t="s">
        <v>1</v>
      </c>
      <c r="N155" s="180" t="s">
        <v>41</v>
      </c>
      <c r="O155" s="61"/>
      <c r="P155" s="181">
        <f t="shared" si="36"/>
        <v>0</v>
      </c>
      <c r="Q155" s="181">
        <v>0</v>
      </c>
      <c r="R155" s="181">
        <f t="shared" si="37"/>
        <v>0</v>
      </c>
      <c r="S155" s="181">
        <v>0</v>
      </c>
      <c r="T155" s="182">
        <f t="shared" si="3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82</v>
      </c>
      <c r="AY155" s="18" t="s">
        <v>271</v>
      </c>
      <c r="BE155" s="105">
        <f t="shared" si="39"/>
        <v>0</v>
      </c>
      <c r="BF155" s="105">
        <f t="shared" si="40"/>
        <v>0</v>
      </c>
      <c r="BG155" s="105">
        <f t="shared" si="41"/>
        <v>0</v>
      </c>
      <c r="BH155" s="105">
        <f t="shared" si="42"/>
        <v>0</v>
      </c>
      <c r="BI155" s="105">
        <f t="shared" si="43"/>
        <v>0</v>
      </c>
      <c r="BJ155" s="18" t="s">
        <v>88</v>
      </c>
      <c r="BK155" s="105">
        <f t="shared" si="44"/>
        <v>0</v>
      </c>
      <c r="BL155" s="18" t="s">
        <v>278</v>
      </c>
      <c r="BM155" s="183" t="s">
        <v>1189</v>
      </c>
    </row>
    <row r="156" spans="1:65" s="2" customFormat="1" ht="16.5" customHeight="1" x14ac:dyDescent="0.15">
      <c r="A156" s="35"/>
      <c r="B156" s="141"/>
      <c r="C156" s="172" t="s">
        <v>437</v>
      </c>
      <c r="D156" s="172" t="s">
        <v>274</v>
      </c>
      <c r="E156" s="173" t="s">
        <v>6658</v>
      </c>
      <c r="F156" s="174" t="s">
        <v>6659</v>
      </c>
      <c r="G156" s="175" t="s">
        <v>6660</v>
      </c>
      <c r="H156" s="176">
        <v>3</v>
      </c>
      <c r="I156" s="177"/>
      <c r="J156" s="176">
        <f t="shared" si="3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36"/>
        <v>0</v>
      </c>
      <c r="Q156" s="181">
        <v>0</v>
      </c>
      <c r="R156" s="181">
        <f t="shared" si="37"/>
        <v>0</v>
      </c>
      <c r="S156" s="181">
        <v>0</v>
      </c>
      <c r="T156" s="182">
        <f t="shared" si="3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82</v>
      </c>
      <c r="AY156" s="18" t="s">
        <v>271</v>
      </c>
      <c r="BE156" s="105">
        <f t="shared" si="39"/>
        <v>0</v>
      </c>
      <c r="BF156" s="105">
        <f t="shared" si="40"/>
        <v>0</v>
      </c>
      <c r="BG156" s="105">
        <f t="shared" si="41"/>
        <v>0</v>
      </c>
      <c r="BH156" s="105">
        <f t="shared" si="42"/>
        <v>0</v>
      </c>
      <c r="BI156" s="105">
        <f t="shared" si="43"/>
        <v>0</v>
      </c>
      <c r="BJ156" s="18" t="s">
        <v>88</v>
      </c>
      <c r="BK156" s="105">
        <f t="shared" si="44"/>
        <v>0</v>
      </c>
      <c r="BL156" s="18" t="s">
        <v>278</v>
      </c>
      <c r="BM156" s="183" t="s">
        <v>1204</v>
      </c>
    </row>
    <row r="157" spans="1:65" s="2" customFormat="1" ht="16.5" customHeight="1" x14ac:dyDescent="0.15">
      <c r="A157" s="35"/>
      <c r="B157" s="141"/>
      <c r="C157" s="172" t="s">
        <v>441</v>
      </c>
      <c r="D157" s="172" t="s">
        <v>274</v>
      </c>
      <c r="E157" s="173" t="s">
        <v>6661</v>
      </c>
      <c r="F157" s="174" t="s">
        <v>6662</v>
      </c>
      <c r="G157" s="175" t="s">
        <v>302</v>
      </c>
      <c r="H157" s="176">
        <v>1</v>
      </c>
      <c r="I157" s="177"/>
      <c r="J157" s="176">
        <f t="shared" si="3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36"/>
        <v>0</v>
      </c>
      <c r="Q157" s="181">
        <v>0</v>
      </c>
      <c r="R157" s="181">
        <f t="shared" si="37"/>
        <v>0</v>
      </c>
      <c r="S157" s="181">
        <v>0</v>
      </c>
      <c r="T157" s="182">
        <f t="shared" si="3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82</v>
      </c>
      <c r="AY157" s="18" t="s">
        <v>271</v>
      </c>
      <c r="BE157" s="105">
        <f t="shared" si="39"/>
        <v>0</v>
      </c>
      <c r="BF157" s="105">
        <f t="shared" si="40"/>
        <v>0</v>
      </c>
      <c r="BG157" s="105">
        <f t="shared" si="41"/>
        <v>0</v>
      </c>
      <c r="BH157" s="105">
        <f t="shared" si="42"/>
        <v>0</v>
      </c>
      <c r="BI157" s="105">
        <f t="shared" si="43"/>
        <v>0</v>
      </c>
      <c r="BJ157" s="18" t="s">
        <v>88</v>
      </c>
      <c r="BK157" s="105">
        <f t="shared" si="44"/>
        <v>0</v>
      </c>
      <c r="BL157" s="18" t="s">
        <v>278</v>
      </c>
      <c r="BM157" s="183" t="s">
        <v>1216</v>
      </c>
    </row>
    <row r="158" spans="1:65" s="2" customFormat="1" ht="16.5" customHeight="1" x14ac:dyDescent="0.15">
      <c r="A158" s="35"/>
      <c r="B158" s="141"/>
      <c r="C158" s="172" t="s">
        <v>458</v>
      </c>
      <c r="D158" s="172" t="s">
        <v>274</v>
      </c>
      <c r="E158" s="173" t="s">
        <v>6663</v>
      </c>
      <c r="F158" s="174" t="s">
        <v>6664</v>
      </c>
      <c r="G158" s="175" t="s">
        <v>302</v>
      </c>
      <c r="H158" s="176">
        <v>1</v>
      </c>
      <c r="I158" s="177"/>
      <c r="J158" s="176">
        <f t="shared" si="35"/>
        <v>0</v>
      </c>
      <c r="K158" s="178"/>
      <c r="L158" s="36"/>
      <c r="M158" s="241" t="s">
        <v>1</v>
      </c>
      <c r="N158" s="242" t="s">
        <v>41</v>
      </c>
      <c r="O158" s="243"/>
      <c r="P158" s="244">
        <f t="shared" si="36"/>
        <v>0</v>
      </c>
      <c r="Q158" s="244">
        <v>0</v>
      </c>
      <c r="R158" s="244">
        <f t="shared" si="37"/>
        <v>0</v>
      </c>
      <c r="S158" s="244">
        <v>0</v>
      </c>
      <c r="T158" s="245">
        <f t="shared" si="3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82</v>
      </c>
      <c r="AY158" s="18" t="s">
        <v>271</v>
      </c>
      <c r="BE158" s="105">
        <f t="shared" si="39"/>
        <v>0</v>
      </c>
      <c r="BF158" s="105">
        <f t="shared" si="40"/>
        <v>0</v>
      </c>
      <c r="BG158" s="105">
        <f t="shared" si="41"/>
        <v>0</v>
      </c>
      <c r="BH158" s="105">
        <f t="shared" si="42"/>
        <v>0</v>
      </c>
      <c r="BI158" s="105">
        <f t="shared" si="43"/>
        <v>0</v>
      </c>
      <c r="BJ158" s="18" t="s">
        <v>88</v>
      </c>
      <c r="BK158" s="105">
        <f t="shared" si="44"/>
        <v>0</v>
      </c>
      <c r="BL158" s="18" t="s">
        <v>278</v>
      </c>
      <c r="BM158" s="183" t="s">
        <v>1228</v>
      </c>
    </row>
    <row r="159" spans="1:65" s="2" customFormat="1" ht="6.95" customHeight="1" x14ac:dyDescent="0.1">
      <c r="A159" s="35"/>
      <c r="B159" s="50"/>
      <c r="C159" s="51"/>
      <c r="D159" s="51"/>
      <c r="E159" s="51"/>
      <c r="F159" s="51"/>
      <c r="G159" s="51"/>
      <c r="H159" s="51"/>
      <c r="I159" s="51"/>
      <c r="J159" s="51"/>
      <c r="K159" s="51"/>
      <c r="L159" s="36"/>
      <c r="M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</sheetData>
  <autoFilter ref="C124:K158" xr:uid="{00000000-0009-0000-0000-00002E000000}"/>
  <mergeCells count="10">
    <mergeCell ref="E115:H115"/>
    <mergeCell ref="E117:H117"/>
    <mergeCell ref="L2:V2"/>
    <mergeCell ref="E87:H87"/>
    <mergeCell ref="D104:F10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2:BM138"/>
  <sheetViews>
    <sheetView showGridLines="0" topLeftCell="A118" workbookViewId="0">
      <selection activeCell="Y124" sqref="Y124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272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C2" s="272"/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204</v>
      </c>
    </row>
    <row r="3" spans="1:46" s="1" customFormat="1" ht="6.95" customHeight="1" x14ac:dyDescent="0.1">
      <c r="B3" s="19"/>
      <c r="C3" s="273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C4" s="272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C5" s="272"/>
      <c r="L5" s="21"/>
    </row>
    <row r="6" spans="1:46" s="1" customFormat="1" ht="12" customHeight="1" x14ac:dyDescent="0.1">
      <c r="B6" s="21"/>
      <c r="C6" s="272"/>
      <c r="D6" s="28" t="s">
        <v>14</v>
      </c>
      <c r="L6" s="21"/>
    </row>
    <row r="7" spans="1:46" s="1" customFormat="1" ht="16.5" customHeight="1" x14ac:dyDescent="0.1">
      <c r="B7" s="21"/>
      <c r="C7" s="272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2" customFormat="1" ht="12" customHeight="1" x14ac:dyDescent="0.1">
      <c r="A8" s="35"/>
      <c r="B8" s="36"/>
      <c r="C8" s="274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1">
      <c r="A9" s="35"/>
      <c r="B9" s="36"/>
      <c r="C9" s="274"/>
      <c r="D9" s="35"/>
      <c r="E9" s="321" t="s">
        <v>6666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1">
      <c r="A10" s="35"/>
      <c r="B10" s="36"/>
      <c r="C10" s="274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1">
      <c r="A11" s="35"/>
      <c r="B11" s="36"/>
      <c r="C11" s="274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1">
      <c r="A12" s="35"/>
      <c r="B12" s="36"/>
      <c r="C12" s="274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1">
      <c r="A13" s="35"/>
      <c r="B13" s="36"/>
      <c r="C13" s="274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274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1">
      <c r="A15" s="35"/>
      <c r="B15" s="36"/>
      <c r="C15" s="274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1">
      <c r="A16" s="35"/>
      <c r="B16" s="36"/>
      <c r="C16" s="274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1">
      <c r="A17" s="35"/>
      <c r="B17" s="36"/>
      <c r="C17" s="274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1">
      <c r="A18" s="35"/>
      <c r="B18" s="36"/>
      <c r="C18" s="274"/>
      <c r="D18" s="35"/>
      <c r="E18" s="343" t="str">
        <f>'Rekapitulácia stavby'!E14</f>
        <v>Vyplň údaj</v>
      </c>
      <c r="F18" s="296"/>
      <c r="G18" s="296"/>
      <c r="H18" s="29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1">
      <c r="A19" s="35"/>
      <c r="B19" s="36"/>
      <c r="C19" s="274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1">
      <c r="A20" s="35"/>
      <c r="B20" s="36"/>
      <c r="C20" s="274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1">
      <c r="A21" s="35"/>
      <c r="B21" s="36"/>
      <c r="C21" s="274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1">
      <c r="A22" s="35"/>
      <c r="B22" s="36"/>
      <c r="C22" s="274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1">
      <c r="A23" s="35"/>
      <c r="B23" s="36"/>
      <c r="C23" s="274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1">
      <c r="A24" s="35"/>
      <c r="B24" s="36"/>
      <c r="C24" s="274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1">
      <c r="A25" s="35"/>
      <c r="B25" s="36"/>
      <c r="C25" s="274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1">
      <c r="A26" s="35"/>
      <c r="B26" s="36"/>
      <c r="C26" s="274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1">
      <c r="A27" s="114"/>
      <c r="B27" s="115"/>
      <c r="C27" s="275"/>
      <c r="D27" s="114"/>
      <c r="E27" s="344" t="s">
        <v>1</v>
      </c>
      <c r="F27" s="344"/>
      <c r="G27" s="344"/>
      <c r="H27" s="34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1">
      <c r="A28" s="35"/>
      <c r="B28" s="36"/>
      <c r="C28" s="274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1">
      <c r="A29" s="35"/>
      <c r="B29" s="36"/>
      <c r="C29" s="274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 x14ac:dyDescent="0.1">
      <c r="A30" s="35"/>
      <c r="B30" s="36"/>
      <c r="C30" s="274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 x14ac:dyDescent="0.1">
      <c r="A31" s="35"/>
      <c r="B31" s="36"/>
      <c r="C31" s="274"/>
      <c r="D31" s="33" t="s">
        <v>208</v>
      </c>
      <c r="E31" s="35"/>
      <c r="F31" s="35"/>
      <c r="G31" s="35"/>
      <c r="H31" s="35"/>
      <c r="I31" s="35"/>
      <c r="J31" s="34">
        <f>J99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1">
      <c r="A32" s="35"/>
      <c r="B32" s="36"/>
      <c r="C32" s="274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 x14ac:dyDescent="0.1">
      <c r="A33" s="35"/>
      <c r="B33" s="36"/>
      <c r="C33" s="274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1">
      <c r="A34" s="35"/>
      <c r="B34" s="36"/>
      <c r="C34" s="274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 x14ac:dyDescent="0.1">
      <c r="A35" s="35"/>
      <c r="B35" s="36"/>
      <c r="C35" s="274"/>
      <c r="D35" s="118" t="s">
        <v>39</v>
      </c>
      <c r="E35" s="28" t="s">
        <v>40</v>
      </c>
      <c r="F35" s="119">
        <f>ROUND((SUM(BE99:BE101) + SUM(BE121:BE137)),  2)</f>
        <v>0</v>
      </c>
      <c r="G35" s="35"/>
      <c r="H35" s="35"/>
      <c r="I35" s="120">
        <v>0.2</v>
      </c>
      <c r="J35" s="119">
        <f>ROUND(((SUM(BE99:BE101) + SUM(BE121:BE137))*I35),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274"/>
      <c r="D36" s="35"/>
      <c r="E36" s="28" t="s">
        <v>41</v>
      </c>
      <c r="F36" s="119">
        <f>ROUND((SUM(BF99:BF101) + SUM(BF121:BF137)),  2)</f>
        <v>0</v>
      </c>
      <c r="G36" s="35"/>
      <c r="H36" s="35"/>
      <c r="I36" s="120">
        <v>0.2</v>
      </c>
      <c r="J36" s="119">
        <f>ROUND(((SUM(BF99:BF101) + SUM(BF121:BF137))*I36),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1">
      <c r="A37" s="35"/>
      <c r="B37" s="36"/>
      <c r="C37" s="274"/>
      <c r="D37" s="35"/>
      <c r="E37" s="28" t="s">
        <v>42</v>
      </c>
      <c r="F37" s="119">
        <f>ROUND((SUM(BG99:BG101) + SUM(BG121:BG137)),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 x14ac:dyDescent="0.1">
      <c r="A38" s="35"/>
      <c r="B38" s="36"/>
      <c r="C38" s="274"/>
      <c r="D38" s="35"/>
      <c r="E38" s="28" t="s">
        <v>43</v>
      </c>
      <c r="F38" s="119">
        <f>ROUND((SUM(BH99:BH101) + SUM(BH121:BH137)),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274"/>
      <c r="D39" s="35"/>
      <c r="E39" s="28" t="s">
        <v>44</v>
      </c>
      <c r="F39" s="119">
        <f>ROUND((SUM(BI99:BI101) + SUM(BI121:BI137)),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 x14ac:dyDescent="0.1">
      <c r="A40" s="35"/>
      <c r="B40" s="36"/>
      <c r="C40" s="274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1">
      <c r="A41" s="35"/>
      <c r="B41" s="36"/>
      <c r="C41" s="274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 x14ac:dyDescent="0.1">
      <c r="A42" s="35"/>
      <c r="B42" s="36"/>
      <c r="C42" s="274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 x14ac:dyDescent="0.1">
      <c r="B43" s="21"/>
      <c r="C43" s="272"/>
      <c r="L43" s="21"/>
    </row>
    <row r="44" spans="1:31" s="1" customFormat="1" ht="14.45" customHeight="1" x14ac:dyDescent="0.1">
      <c r="B44" s="21"/>
      <c r="C44" s="272"/>
      <c r="L44" s="21"/>
    </row>
    <row r="45" spans="1:31" s="1" customFormat="1" ht="14.45" customHeight="1" x14ac:dyDescent="0.1">
      <c r="B45" s="21"/>
      <c r="C45" s="272"/>
      <c r="L45" s="21"/>
    </row>
    <row r="46" spans="1:31" s="1" customFormat="1" ht="14.45" customHeight="1" x14ac:dyDescent="0.1">
      <c r="B46" s="21"/>
      <c r="C46" s="272"/>
      <c r="L46" s="21"/>
    </row>
    <row r="47" spans="1:31" s="1" customFormat="1" ht="14.45" customHeight="1" x14ac:dyDescent="0.1">
      <c r="B47" s="21"/>
      <c r="C47" s="272"/>
      <c r="L47" s="21"/>
    </row>
    <row r="48" spans="1:31" s="1" customFormat="1" ht="14.45" customHeight="1" x14ac:dyDescent="0.1">
      <c r="B48" s="21"/>
      <c r="C48" s="272"/>
      <c r="L48" s="21"/>
    </row>
    <row r="49" spans="1:31" s="1" customFormat="1" ht="14.45" customHeight="1" x14ac:dyDescent="0.1">
      <c r="B49" s="21"/>
      <c r="C49" s="272"/>
      <c r="L49" s="21"/>
    </row>
    <row r="50" spans="1:31" s="2" customFormat="1" ht="14.45" customHeight="1" x14ac:dyDescent="0.1">
      <c r="B50" s="45"/>
      <c r="C50" s="276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274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274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274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277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 x14ac:dyDescent="0.1">
      <c r="A81" s="35"/>
      <c r="B81" s="52"/>
      <c r="C81" s="278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 x14ac:dyDescent="0.1">
      <c r="A82" s="35"/>
      <c r="B82" s="36"/>
      <c r="C82" s="279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 x14ac:dyDescent="0.1">
      <c r="A83" s="35"/>
      <c r="B83" s="36"/>
      <c r="C83" s="274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1">
      <c r="A84" s="35"/>
      <c r="B84" s="36"/>
      <c r="C84" s="280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1">
      <c r="A85" s="35"/>
      <c r="B85" s="36"/>
      <c r="C85" s="274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1">
      <c r="A86" s="35"/>
      <c r="B86" s="36"/>
      <c r="C86" s="280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1">
      <c r="A87" s="35"/>
      <c r="B87" s="36"/>
      <c r="C87" s="274"/>
      <c r="D87" s="35"/>
      <c r="E87" s="321" t="str">
        <f>E9</f>
        <v>SO 13 - Záložný generátor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 x14ac:dyDescent="0.1">
      <c r="A88" s="35"/>
      <c r="B88" s="36"/>
      <c r="C88" s="274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1">
      <c r="A89" s="35"/>
      <c r="B89" s="36"/>
      <c r="C89" s="280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 x14ac:dyDescent="0.1">
      <c r="A90" s="35"/>
      <c r="B90" s="36"/>
      <c r="C90" s="274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 x14ac:dyDescent="0.15">
      <c r="A91" s="35"/>
      <c r="B91" s="36"/>
      <c r="C91" s="280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 x14ac:dyDescent="0.15">
      <c r="A92" s="35"/>
      <c r="B92" s="36"/>
      <c r="C92" s="280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1">
      <c r="A93" s="35"/>
      <c r="B93" s="36"/>
      <c r="C93" s="274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1">
      <c r="A94" s="35"/>
      <c r="B94" s="36"/>
      <c r="C94" s="281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1">
      <c r="A95" s="35"/>
      <c r="B95" s="36"/>
      <c r="C95" s="274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 x14ac:dyDescent="0.1">
      <c r="A96" s="35"/>
      <c r="B96" s="36"/>
      <c r="C96" s="282" t="s">
        <v>242</v>
      </c>
      <c r="D96" s="35"/>
      <c r="E96" s="35"/>
      <c r="F96" s="35"/>
      <c r="G96" s="35"/>
      <c r="H96" s="35"/>
      <c r="I96" s="35"/>
      <c r="J96" s="74">
        <f>J121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2" customFormat="1" ht="21.75" customHeight="1" x14ac:dyDescent="0.1">
      <c r="A97" s="35"/>
      <c r="B97" s="36"/>
      <c r="C97" s="274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6.95" customHeight="1" x14ac:dyDescent="0.1">
      <c r="A98" s="35"/>
      <c r="B98" s="36"/>
      <c r="C98" s="274"/>
      <c r="D98" s="35"/>
      <c r="E98" s="35"/>
      <c r="F98" s="35"/>
      <c r="G98" s="35"/>
      <c r="H98" s="35"/>
      <c r="I98" s="35"/>
      <c r="J98" s="35"/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65" s="2" customFormat="1" ht="29.25" customHeight="1" x14ac:dyDescent="0.1">
      <c r="A99" s="35"/>
      <c r="B99" s="36"/>
      <c r="C99" s="282" t="s">
        <v>254</v>
      </c>
      <c r="D99" s="35"/>
      <c r="E99" s="35"/>
      <c r="F99" s="35"/>
      <c r="G99" s="35"/>
      <c r="H99" s="35"/>
      <c r="I99" s="35"/>
      <c r="J99" s="139">
        <f>ROUND(J100,2)</f>
        <v>0</v>
      </c>
      <c r="K99" s="35"/>
      <c r="L99" s="45"/>
      <c r="N99" s="140" t="s">
        <v>39</v>
      </c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65" s="2" customFormat="1" ht="18" customHeight="1" x14ac:dyDescent="0.1">
      <c r="A100" s="35"/>
      <c r="B100" s="141"/>
      <c r="C100" s="285"/>
      <c r="D100" s="338" t="s">
        <v>255</v>
      </c>
      <c r="E100" s="342"/>
      <c r="F100" s="342"/>
      <c r="G100" s="142"/>
      <c r="H100" s="142"/>
      <c r="I100" s="142"/>
      <c r="J100" s="102">
        <v>0</v>
      </c>
      <c r="K100" s="142"/>
      <c r="L100" s="143"/>
      <c r="M100" s="144"/>
      <c r="N100" s="145" t="s">
        <v>41</v>
      </c>
      <c r="O100" s="144"/>
      <c r="P100" s="144"/>
      <c r="Q100" s="144"/>
      <c r="R100" s="144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6" t="s">
        <v>256</v>
      </c>
      <c r="AZ100" s="144"/>
      <c r="BA100" s="144"/>
      <c r="BB100" s="144"/>
      <c r="BC100" s="144"/>
      <c r="BD100" s="144"/>
      <c r="BE100" s="147">
        <f t="shared" ref="BE100" si="0">IF(N100="základná",J100,0)</f>
        <v>0</v>
      </c>
      <c r="BF100" s="147">
        <f t="shared" ref="BF100" si="1">IF(N100="znížená",J100,0)</f>
        <v>0</v>
      </c>
      <c r="BG100" s="147">
        <f t="shared" ref="BG100" si="2">IF(N100="zákl. prenesená",J100,0)</f>
        <v>0</v>
      </c>
      <c r="BH100" s="147">
        <f t="shared" ref="BH100" si="3">IF(N100="zníž. prenesená",J100,0)</f>
        <v>0</v>
      </c>
      <c r="BI100" s="147">
        <f t="shared" ref="BI100" si="4">IF(N100="nulová",J100,0)</f>
        <v>0</v>
      </c>
      <c r="BJ100" s="146" t="s">
        <v>88</v>
      </c>
      <c r="BK100" s="144"/>
      <c r="BL100" s="144"/>
      <c r="BM100" s="144"/>
    </row>
    <row r="101" spans="1:65" s="2" customFormat="1" x14ac:dyDescent="0.1">
      <c r="A101" s="35"/>
      <c r="B101" s="36"/>
      <c r="C101" s="274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 x14ac:dyDescent="0.1">
      <c r="A102" s="35"/>
      <c r="B102" s="36"/>
      <c r="C102" s="286" t="s">
        <v>213</v>
      </c>
      <c r="D102" s="110"/>
      <c r="E102" s="110"/>
      <c r="F102" s="110"/>
      <c r="G102" s="110"/>
      <c r="H102" s="110"/>
      <c r="I102" s="110"/>
      <c r="J102" s="111">
        <f>ROUND(J96+J99,2)</f>
        <v>0</v>
      </c>
      <c r="K102" s="110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 x14ac:dyDescent="0.1">
      <c r="A103" s="35"/>
      <c r="B103" s="50"/>
      <c r="C103" s="277"/>
      <c r="D103" s="51"/>
      <c r="E103" s="51"/>
      <c r="F103" s="51"/>
      <c r="G103" s="51"/>
      <c r="H103" s="51"/>
      <c r="I103" s="51"/>
      <c r="J103" s="51"/>
      <c r="K103" s="51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pans="1:65" s="2" customFormat="1" ht="6.95" customHeight="1" x14ac:dyDescent="0.1">
      <c r="A107" s="35"/>
      <c r="B107" s="52"/>
      <c r="C107" s="278"/>
      <c r="D107" s="53"/>
      <c r="E107" s="53"/>
      <c r="F107" s="53"/>
      <c r="G107" s="53"/>
      <c r="H107" s="53"/>
      <c r="I107" s="53"/>
      <c r="J107" s="53"/>
      <c r="K107" s="53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24.95" customHeight="1" x14ac:dyDescent="0.1">
      <c r="A108" s="35"/>
      <c r="B108" s="36"/>
      <c r="C108" s="279" t="s">
        <v>257</v>
      </c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 x14ac:dyDescent="0.1">
      <c r="A109" s="35"/>
      <c r="B109" s="36"/>
      <c r="C109" s="274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2" customHeight="1" x14ac:dyDescent="0.1">
      <c r="A110" s="35"/>
      <c r="B110" s="36"/>
      <c r="C110" s="280" t="s">
        <v>14</v>
      </c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6.5" customHeight="1" x14ac:dyDescent="0.1">
      <c r="A111" s="35"/>
      <c r="B111" s="36"/>
      <c r="C111" s="274"/>
      <c r="D111" s="35"/>
      <c r="E111" s="340" t="str">
        <f>E7</f>
        <v>Kreatívne cenrum Nitra - Martinský vrch</v>
      </c>
      <c r="F111" s="341"/>
      <c r="G111" s="341"/>
      <c r="H111" s="341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2" customHeight="1" x14ac:dyDescent="0.1">
      <c r="A112" s="35"/>
      <c r="B112" s="36"/>
      <c r="C112" s="280" t="s">
        <v>228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 x14ac:dyDescent="0.1">
      <c r="A113" s="35"/>
      <c r="B113" s="36"/>
      <c r="C113" s="274"/>
      <c r="D113" s="35"/>
      <c r="E113" s="321" t="str">
        <f>E9</f>
        <v>SO 13 - Záložný generátor</v>
      </c>
      <c r="F113" s="339"/>
      <c r="G113" s="339"/>
      <c r="H113" s="339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 x14ac:dyDescent="0.1">
      <c r="A114" s="35"/>
      <c r="B114" s="36"/>
      <c r="C114" s="274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 x14ac:dyDescent="0.1">
      <c r="A115" s="35"/>
      <c r="B115" s="36"/>
      <c r="C115" s="280" t="s">
        <v>18</v>
      </c>
      <c r="D115" s="35"/>
      <c r="E115" s="35"/>
      <c r="F115" s="26" t="str">
        <f>F12</f>
        <v>Nitra</v>
      </c>
      <c r="G115" s="35"/>
      <c r="H115" s="35"/>
      <c r="I115" s="28" t="s">
        <v>20</v>
      </c>
      <c r="J115" s="58" t="str">
        <f>IF(J12="","",J12)</f>
        <v>26. 8. 2020</v>
      </c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 x14ac:dyDescent="0.1">
      <c r="A116" s="35"/>
      <c r="B116" s="36"/>
      <c r="C116" s="274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40.15" customHeight="1" x14ac:dyDescent="0.15">
      <c r="A117" s="35"/>
      <c r="B117" s="36"/>
      <c r="C117" s="280" t="s">
        <v>22</v>
      </c>
      <c r="D117" s="35"/>
      <c r="E117" s="35"/>
      <c r="F117" s="26" t="str">
        <f>E15</f>
        <v>Mesto Nitra, Štefánikova tr. 60, 949 01 Nitra</v>
      </c>
      <c r="G117" s="35"/>
      <c r="H117" s="35"/>
      <c r="I117" s="28" t="s">
        <v>28</v>
      </c>
      <c r="J117" s="31" t="str">
        <f>E21</f>
        <v>Mesto Nitra, Štefánikova tr. 60, 949 01 Nitra</v>
      </c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 x14ac:dyDescent="0.15">
      <c r="A118" s="35"/>
      <c r="B118" s="36"/>
      <c r="C118" s="280" t="s">
        <v>26</v>
      </c>
      <c r="D118" s="35"/>
      <c r="E118" s="35"/>
      <c r="F118" s="26" t="str">
        <f>IF(E18="","",E18)</f>
        <v>Vyplň údaj</v>
      </c>
      <c r="G118" s="35"/>
      <c r="H118" s="35"/>
      <c r="I118" s="28" t="s">
        <v>30</v>
      </c>
      <c r="J118" s="31" t="str">
        <f>E24</f>
        <v>Mesto Nitra</v>
      </c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0.35" customHeight="1" x14ac:dyDescent="0.1">
      <c r="A119" s="35"/>
      <c r="B119" s="36"/>
      <c r="C119" s="274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11" customFormat="1" ht="29.25" customHeight="1" x14ac:dyDescent="0.15">
      <c r="A120" s="148"/>
      <c r="B120" s="149"/>
      <c r="C120" s="287" t="s">
        <v>258</v>
      </c>
      <c r="D120" s="151" t="s">
        <v>60</v>
      </c>
      <c r="E120" s="151" t="s">
        <v>56</v>
      </c>
      <c r="F120" s="151" t="s">
        <v>57</v>
      </c>
      <c r="G120" s="151" t="s">
        <v>259</v>
      </c>
      <c r="H120" s="151" t="s">
        <v>260</v>
      </c>
      <c r="I120" s="151" t="s">
        <v>261</v>
      </c>
      <c r="J120" s="152" t="s">
        <v>241</v>
      </c>
      <c r="K120" s="153" t="s">
        <v>262</v>
      </c>
      <c r="L120" s="154"/>
      <c r="M120" s="65" t="s">
        <v>1</v>
      </c>
      <c r="N120" s="66" t="s">
        <v>39</v>
      </c>
      <c r="O120" s="66" t="s">
        <v>263</v>
      </c>
      <c r="P120" s="66" t="s">
        <v>264</v>
      </c>
      <c r="Q120" s="66" t="s">
        <v>265</v>
      </c>
      <c r="R120" s="66" t="s">
        <v>266</v>
      </c>
      <c r="S120" s="66" t="s">
        <v>267</v>
      </c>
      <c r="T120" s="67" t="s">
        <v>268</v>
      </c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</row>
    <row r="121" spans="1:65" s="2" customFormat="1" ht="22.9" customHeight="1" x14ac:dyDescent="0.15">
      <c r="A121" s="35"/>
      <c r="B121" s="36"/>
      <c r="C121" s="286" t="s">
        <v>238</v>
      </c>
      <c r="D121" s="35"/>
      <c r="E121" s="35"/>
      <c r="F121" s="35"/>
      <c r="G121" s="35"/>
      <c r="H121" s="35"/>
      <c r="I121" s="35"/>
      <c r="J121" s="155">
        <f>BK121</f>
        <v>0</v>
      </c>
      <c r="K121" s="35"/>
      <c r="L121" s="36"/>
      <c r="M121" s="68"/>
      <c r="N121" s="59"/>
      <c r="O121" s="69"/>
      <c r="P121" s="156">
        <f>SUM(P122:P137)</f>
        <v>0</v>
      </c>
      <c r="Q121" s="69"/>
      <c r="R121" s="156">
        <f>SUM(R122:R137)</f>
        <v>0</v>
      </c>
      <c r="S121" s="69"/>
      <c r="T121" s="157">
        <f>SUM(T122:T137)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74</v>
      </c>
      <c r="AU121" s="18" t="s">
        <v>243</v>
      </c>
      <c r="BK121" s="158">
        <f>SUM(BK122:BK137)</f>
        <v>0</v>
      </c>
    </row>
    <row r="122" spans="1:65" s="2" customFormat="1" ht="78" customHeight="1" x14ac:dyDescent="0.15">
      <c r="A122" s="35"/>
      <c r="B122" s="141"/>
      <c r="C122" s="271" t="s">
        <v>82</v>
      </c>
      <c r="D122" s="172" t="s">
        <v>274</v>
      </c>
      <c r="E122" s="173" t="s">
        <v>2828</v>
      </c>
      <c r="F122" s="174" t="s">
        <v>6667</v>
      </c>
      <c r="G122" s="175" t="s">
        <v>302</v>
      </c>
      <c r="H122" s="176">
        <v>1</v>
      </c>
      <c r="I122" s="177"/>
      <c r="J122" s="176">
        <f t="shared" ref="J122:J136" si="5">ROUND(I122*H122,2)</f>
        <v>0</v>
      </c>
      <c r="K122" s="178"/>
      <c r="L122" s="36"/>
      <c r="M122" s="179" t="s">
        <v>1</v>
      </c>
      <c r="N122" s="180" t="s">
        <v>41</v>
      </c>
      <c r="O122" s="61"/>
      <c r="P122" s="181">
        <f t="shared" ref="P122:P136" si="6">O122*H122</f>
        <v>0</v>
      </c>
      <c r="Q122" s="181">
        <v>0</v>
      </c>
      <c r="R122" s="181">
        <f t="shared" ref="R122:R136" si="7">Q122*H122</f>
        <v>0</v>
      </c>
      <c r="S122" s="181">
        <v>0</v>
      </c>
      <c r="T122" s="182">
        <f t="shared" ref="T122:T136" si="8"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83" t="s">
        <v>278</v>
      </c>
      <c r="AT122" s="183" t="s">
        <v>274</v>
      </c>
      <c r="AU122" s="183" t="s">
        <v>75</v>
      </c>
      <c r="AY122" s="18" t="s">
        <v>271</v>
      </c>
      <c r="BE122" s="105">
        <f t="shared" ref="BE122:BE136" si="9">IF(N122="základná",J122,0)</f>
        <v>0</v>
      </c>
      <c r="BF122" s="105">
        <f t="shared" ref="BF122:BF136" si="10">IF(N122="znížená",J122,0)</f>
        <v>0</v>
      </c>
      <c r="BG122" s="105">
        <f t="shared" ref="BG122:BG136" si="11">IF(N122="zákl. prenesená",J122,0)</f>
        <v>0</v>
      </c>
      <c r="BH122" s="105">
        <f t="shared" ref="BH122:BH136" si="12">IF(N122="zníž. prenesená",J122,0)</f>
        <v>0</v>
      </c>
      <c r="BI122" s="105">
        <f t="shared" ref="BI122:BI136" si="13">IF(N122="nulová",J122,0)</f>
        <v>0</v>
      </c>
      <c r="BJ122" s="18" t="s">
        <v>88</v>
      </c>
      <c r="BK122" s="105">
        <f t="shared" ref="BK122:BK136" si="14">ROUND(I122*H122,2)</f>
        <v>0</v>
      </c>
      <c r="BL122" s="18" t="s">
        <v>278</v>
      </c>
      <c r="BM122" s="183" t="s">
        <v>88</v>
      </c>
    </row>
    <row r="123" spans="1:65" s="2" customFormat="1" ht="33" customHeight="1" x14ac:dyDescent="0.15">
      <c r="A123" s="35"/>
      <c r="B123" s="141"/>
      <c r="C123" s="271" t="s">
        <v>88</v>
      </c>
      <c r="D123" s="172" t="s">
        <v>274</v>
      </c>
      <c r="E123" s="173" t="s">
        <v>2830</v>
      </c>
      <c r="F123" s="174" t="s">
        <v>6668</v>
      </c>
      <c r="G123" s="175" t="s">
        <v>6669</v>
      </c>
      <c r="H123" s="176">
        <v>1</v>
      </c>
      <c r="I123" s="177"/>
      <c r="J123" s="176">
        <f t="shared" si="5"/>
        <v>0</v>
      </c>
      <c r="K123" s="178"/>
      <c r="L123" s="36"/>
      <c r="M123" s="179" t="s">
        <v>1</v>
      </c>
      <c r="N123" s="180" t="s">
        <v>41</v>
      </c>
      <c r="O123" s="61"/>
      <c r="P123" s="181">
        <f t="shared" si="6"/>
        <v>0</v>
      </c>
      <c r="Q123" s="181">
        <v>0</v>
      </c>
      <c r="R123" s="181">
        <f t="shared" si="7"/>
        <v>0</v>
      </c>
      <c r="S123" s="181">
        <v>0</v>
      </c>
      <c r="T123" s="182">
        <f t="shared" si="8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83" t="s">
        <v>278</v>
      </c>
      <c r="AT123" s="183" t="s">
        <v>274</v>
      </c>
      <c r="AU123" s="183" t="s">
        <v>75</v>
      </c>
      <c r="AY123" s="18" t="s">
        <v>271</v>
      </c>
      <c r="BE123" s="105">
        <f t="shared" si="9"/>
        <v>0</v>
      </c>
      <c r="BF123" s="105">
        <f t="shared" si="10"/>
        <v>0</v>
      </c>
      <c r="BG123" s="105">
        <f t="shared" si="11"/>
        <v>0</v>
      </c>
      <c r="BH123" s="105">
        <f t="shared" si="12"/>
        <v>0</v>
      </c>
      <c r="BI123" s="105">
        <f t="shared" si="13"/>
        <v>0</v>
      </c>
      <c r="BJ123" s="18" t="s">
        <v>88</v>
      </c>
      <c r="BK123" s="105">
        <f t="shared" si="14"/>
        <v>0</v>
      </c>
      <c r="BL123" s="18" t="s">
        <v>278</v>
      </c>
      <c r="BM123" s="183" t="s">
        <v>278</v>
      </c>
    </row>
    <row r="124" spans="1:65" s="2" customFormat="1" ht="21.75" customHeight="1" x14ac:dyDescent="0.15">
      <c r="A124" s="35"/>
      <c r="B124" s="141"/>
      <c r="C124" s="271" t="s">
        <v>286</v>
      </c>
      <c r="D124" s="172" t="s">
        <v>274</v>
      </c>
      <c r="E124" s="173" t="s">
        <v>2832</v>
      </c>
      <c r="F124" s="174" t="s">
        <v>6670</v>
      </c>
      <c r="G124" s="175" t="s">
        <v>6669</v>
      </c>
      <c r="H124" s="176">
        <v>1</v>
      </c>
      <c r="I124" s="177"/>
      <c r="J124" s="176">
        <f t="shared" si="5"/>
        <v>0</v>
      </c>
      <c r="K124" s="178"/>
      <c r="L124" s="36"/>
      <c r="M124" s="179" t="s">
        <v>1</v>
      </c>
      <c r="N124" s="180" t="s">
        <v>41</v>
      </c>
      <c r="O124" s="61"/>
      <c r="P124" s="181">
        <f t="shared" si="6"/>
        <v>0</v>
      </c>
      <c r="Q124" s="181">
        <v>0</v>
      </c>
      <c r="R124" s="181">
        <f t="shared" si="7"/>
        <v>0</v>
      </c>
      <c r="S124" s="181">
        <v>0</v>
      </c>
      <c r="T124" s="182">
        <f t="shared" si="8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83" t="s">
        <v>278</v>
      </c>
      <c r="AT124" s="183" t="s">
        <v>274</v>
      </c>
      <c r="AU124" s="183" t="s">
        <v>75</v>
      </c>
      <c r="AY124" s="18" t="s">
        <v>271</v>
      </c>
      <c r="BE124" s="105">
        <f t="shared" si="9"/>
        <v>0</v>
      </c>
      <c r="BF124" s="105">
        <f t="shared" si="10"/>
        <v>0</v>
      </c>
      <c r="BG124" s="105">
        <f t="shared" si="11"/>
        <v>0</v>
      </c>
      <c r="BH124" s="105">
        <f t="shared" si="12"/>
        <v>0</v>
      </c>
      <c r="BI124" s="105">
        <f t="shared" si="13"/>
        <v>0</v>
      </c>
      <c r="BJ124" s="18" t="s">
        <v>88</v>
      </c>
      <c r="BK124" s="105">
        <f t="shared" si="14"/>
        <v>0</v>
      </c>
      <c r="BL124" s="18" t="s">
        <v>278</v>
      </c>
      <c r="BM124" s="183" t="s">
        <v>304</v>
      </c>
    </row>
    <row r="125" spans="1:65" s="2" customFormat="1" ht="16.5" customHeight="1" x14ac:dyDescent="0.15">
      <c r="A125" s="35"/>
      <c r="B125" s="141"/>
      <c r="C125" s="271" t="s">
        <v>278</v>
      </c>
      <c r="D125" s="172" t="s">
        <v>274</v>
      </c>
      <c r="E125" s="173" t="s">
        <v>6671</v>
      </c>
      <c r="F125" s="174" t="s">
        <v>6672</v>
      </c>
      <c r="G125" s="175" t="s">
        <v>6669</v>
      </c>
      <c r="H125" s="176">
        <v>1</v>
      </c>
      <c r="I125" s="177"/>
      <c r="J125" s="176">
        <f t="shared" si="5"/>
        <v>0</v>
      </c>
      <c r="K125" s="178"/>
      <c r="L125" s="36"/>
      <c r="M125" s="179" t="s">
        <v>1</v>
      </c>
      <c r="N125" s="180" t="s">
        <v>41</v>
      </c>
      <c r="O125" s="61"/>
      <c r="P125" s="181">
        <f t="shared" si="6"/>
        <v>0</v>
      </c>
      <c r="Q125" s="181">
        <v>0</v>
      </c>
      <c r="R125" s="181">
        <f t="shared" si="7"/>
        <v>0</v>
      </c>
      <c r="S125" s="181">
        <v>0</v>
      </c>
      <c r="T125" s="182">
        <f t="shared" si="8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83" t="s">
        <v>278</v>
      </c>
      <c r="AT125" s="183" t="s">
        <v>274</v>
      </c>
      <c r="AU125" s="183" t="s">
        <v>75</v>
      </c>
      <c r="AY125" s="18" t="s">
        <v>271</v>
      </c>
      <c r="BE125" s="105">
        <f t="shared" si="9"/>
        <v>0</v>
      </c>
      <c r="BF125" s="105">
        <f t="shared" si="10"/>
        <v>0</v>
      </c>
      <c r="BG125" s="105">
        <f t="shared" si="11"/>
        <v>0</v>
      </c>
      <c r="BH125" s="105">
        <f t="shared" si="12"/>
        <v>0</v>
      </c>
      <c r="BI125" s="105">
        <f t="shared" si="13"/>
        <v>0</v>
      </c>
      <c r="BJ125" s="18" t="s">
        <v>88</v>
      </c>
      <c r="BK125" s="105">
        <f t="shared" si="14"/>
        <v>0</v>
      </c>
      <c r="BL125" s="18" t="s">
        <v>278</v>
      </c>
      <c r="BM125" s="183" t="s">
        <v>316</v>
      </c>
    </row>
    <row r="126" spans="1:65" s="2" customFormat="1" ht="21.75" customHeight="1" x14ac:dyDescent="0.15">
      <c r="A126" s="35"/>
      <c r="B126" s="141"/>
      <c r="C126" s="271" t="s">
        <v>299</v>
      </c>
      <c r="D126" s="172" t="s">
        <v>274</v>
      </c>
      <c r="E126" s="173" t="s">
        <v>6673</v>
      </c>
      <c r="F126" s="174" t="s">
        <v>6674</v>
      </c>
      <c r="G126" s="175" t="s">
        <v>302</v>
      </c>
      <c r="H126" s="176">
        <v>1</v>
      </c>
      <c r="I126" s="177"/>
      <c r="J126" s="176">
        <f t="shared" si="5"/>
        <v>0</v>
      </c>
      <c r="K126" s="178"/>
      <c r="L126" s="36"/>
      <c r="M126" s="179" t="s">
        <v>1</v>
      </c>
      <c r="N126" s="180" t="s">
        <v>41</v>
      </c>
      <c r="O126" s="61"/>
      <c r="P126" s="181">
        <f t="shared" si="6"/>
        <v>0</v>
      </c>
      <c r="Q126" s="181">
        <v>0</v>
      </c>
      <c r="R126" s="181">
        <f t="shared" si="7"/>
        <v>0</v>
      </c>
      <c r="S126" s="181">
        <v>0</v>
      </c>
      <c r="T126" s="182">
        <f t="shared" si="8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3" t="s">
        <v>278</v>
      </c>
      <c r="AT126" s="183" t="s">
        <v>274</v>
      </c>
      <c r="AU126" s="183" t="s">
        <v>75</v>
      </c>
      <c r="AY126" s="18" t="s">
        <v>271</v>
      </c>
      <c r="BE126" s="105">
        <f t="shared" si="9"/>
        <v>0</v>
      </c>
      <c r="BF126" s="105">
        <f t="shared" si="10"/>
        <v>0</v>
      </c>
      <c r="BG126" s="105">
        <f t="shared" si="11"/>
        <v>0</v>
      </c>
      <c r="BH126" s="105">
        <f t="shared" si="12"/>
        <v>0</v>
      </c>
      <c r="BI126" s="105">
        <f t="shared" si="13"/>
        <v>0</v>
      </c>
      <c r="BJ126" s="18" t="s">
        <v>88</v>
      </c>
      <c r="BK126" s="105">
        <f t="shared" si="14"/>
        <v>0</v>
      </c>
      <c r="BL126" s="18" t="s">
        <v>278</v>
      </c>
      <c r="BM126" s="183" t="s">
        <v>115</v>
      </c>
    </row>
    <row r="127" spans="1:65" s="2" customFormat="1" ht="93.75" x14ac:dyDescent="0.15">
      <c r="A127" s="35"/>
      <c r="B127" s="141"/>
      <c r="C127" s="271" t="s">
        <v>304</v>
      </c>
      <c r="D127" s="270" t="s">
        <v>274</v>
      </c>
      <c r="E127" s="173" t="s">
        <v>6675</v>
      </c>
      <c r="F127" s="174" t="s">
        <v>6727</v>
      </c>
      <c r="G127" s="175" t="s">
        <v>302</v>
      </c>
      <c r="H127" s="176">
        <v>0</v>
      </c>
      <c r="I127" s="177"/>
      <c r="J127" s="176">
        <f t="shared" si="5"/>
        <v>0</v>
      </c>
      <c r="K127" s="178"/>
      <c r="L127" s="36"/>
      <c r="M127" s="179" t="s">
        <v>1</v>
      </c>
      <c r="N127" s="180" t="s">
        <v>41</v>
      </c>
      <c r="O127" s="61"/>
      <c r="P127" s="181">
        <f t="shared" si="6"/>
        <v>0</v>
      </c>
      <c r="Q127" s="181">
        <v>0</v>
      </c>
      <c r="R127" s="181">
        <f t="shared" si="7"/>
        <v>0</v>
      </c>
      <c r="S127" s="181">
        <v>0</v>
      </c>
      <c r="T127" s="182">
        <f t="shared" si="8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3" t="s">
        <v>278</v>
      </c>
      <c r="AT127" s="183" t="s">
        <v>274</v>
      </c>
      <c r="AU127" s="183" t="s">
        <v>75</v>
      </c>
      <c r="AY127" s="18" t="s">
        <v>271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8" t="s">
        <v>88</v>
      </c>
      <c r="BK127" s="105">
        <f t="shared" si="14"/>
        <v>0</v>
      </c>
      <c r="BL127" s="18" t="s">
        <v>278</v>
      </c>
      <c r="BM127" s="183" t="s">
        <v>121</v>
      </c>
    </row>
    <row r="128" spans="1:65" s="2" customFormat="1" ht="93.75" x14ac:dyDescent="0.15">
      <c r="A128" s="35"/>
      <c r="B128" s="141"/>
      <c r="C128" s="271" t="s">
        <v>310</v>
      </c>
      <c r="D128" s="270" t="s">
        <v>274</v>
      </c>
      <c r="E128" s="173" t="s">
        <v>6676</v>
      </c>
      <c r="F128" s="174" t="s">
        <v>6728</v>
      </c>
      <c r="G128" s="175" t="s">
        <v>302</v>
      </c>
      <c r="H128" s="176">
        <v>0</v>
      </c>
      <c r="I128" s="177"/>
      <c r="J128" s="176">
        <f t="shared" si="5"/>
        <v>0</v>
      </c>
      <c r="K128" s="178"/>
      <c r="L128" s="36"/>
      <c r="M128" s="179" t="s">
        <v>1</v>
      </c>
      <c r="N128" s="180" t="s">
        <v>41</v>
      </c>
      <c r="O128" s="61"/>
      <c r="P128" s="181">
        <f t="shared" si="6"/>
        <v>0</v>
      </c>
      <c r="Q128" s="181">
        <v>0</v>
      </c>
      <c r="R128" s="181">
        <f t="shared" si="7"/>
        <v>0</v>
      </c>
      <c r="S128" s="181">
        <v>0</v>
      </c>
      <c r="T128" s="182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3" t="s">
        <v>278</v>
      </c>
      <c r="AT128" s="183" t="s">
        <v>274</v>
      </c>
      <c r="AU128" s="183" t="s">
        <v>75</v>
      </c>
      <c r="AY128" s="18" t="s">
        <v>271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88</v>
      </c>
      <c r="BK128" s="105">
        <f t="shared" si="14"/>
        <v>0</v>
      </c>
      <c r="BL128" s="18" t="s">
        <v>278</v>
      </c>
      <c r="BM128" s="183" t="s">
        <v>127</v>
      </c>
    </row>
    <row r="129" spans="1:65" s="2" customFormat="1" ht="21.75" customHeight="1" x14ac:dyDescent="0.15">
      <c r="A129" s="35"/>
      <c r="B129" s="141"/>
      <c r="C129" s="271" t="s">
        <v>316</v>
      </c>
      <c r="D129" s="172" t="s">
        <v>274</v>
      </c>
      <c r="E129" s="173" t="s">
        <v>6677</v>
      </c>
      <c r="F129" s="174" t="s">
        <v>6678</v>
      </c>
      <c r="G129" s="175" t="s">
        <v>6669</v>
      </c>
      <c r="H129" s="176">
        <v>1</v>
      </c>
      <c r="I129" s="177"/>
      <c r="J129" s="176">
        <f t="shared" si="5"/>
        <v>0</v>
      </c>
      <c r="K129" s="178"/>
      <c r="L129" s="36"/>
      <c r="M129" s="179" t="s">
        <v>1</v>
      </c>
      <c r="N129" s="180" t="s">
        <v>41</v>
      </c>
      <c r="O129" s="61"/>
      <c r="P129" s="181">
        <f t="shared" si="6"/>
        <v>0</v>
      </c>
      <c r="Q129" s="181">
        <v>0</v>
      </c>
      <c r="R129" s="181">
        <f t="shared" si="7"/>
        <v>0</v>
      </c>
      <c r="S129" s="181">
        <v>0</v>
      </c>
      <c r="T129" s="182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3" t="s">
        <v>278</v>
      </c>
      <c r="AT129" s="183" t="s">
        <v>274</v>
      </c>
      <c r="AU129" s="183" t="s">
        <v>75</v>
      </c>
      <c r="AY129" s="18" t="s">
        <v>271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88</v>
      </c>
      <c r="BK129" s="105">
        <f t="shared" si="14"/>
        <v>0</v>
      </c>
      <c r="BL129" s="18" t="s">
        <v>278</v>
      </c>
      <c r="BM129" s="183" t="s">
        <v>367</v>
      </c>
    </row>
    <row r="130" spans="1:65" s="2" customFormat="1" ht="44.25" customHeight="1" x14ac:dyDescent="0.15">
      <c r="A130" s="35"/>
      <c r="B130" s="141"/>
      <c r="C130" s="271" t="s">
        <v>272</v>
      </c>
      <c r="D130" s="172" t="s">
        <v>274</v>
      </c>
      <c r="E130" s="173" t="s">
        <v>6679</v>
      </c>
      <c r="F130" s="174" t="s">
        <v>6680</v>
      </c>
      <c r="G130" s="175" t="s">
        <v>6669</v>
      </c>
      <c r="H130" s="176">
        <v>1</v>
      </c>
      <c r="I130" s="177"/>
      <c r="J130" s="176">
        <f t="shared" si="5"/>
        <v>0</v>
      </c>
      <c r="K130" s="178"/>
      <c r="L130" s="36"/>
      <c r="M130" s="179" t="s">
        <v>1</v>
      </c>
      <c r="N130" s="180" t="s">
        <v>41</v>
      </c>
      <c r="O130" s="61"/>
      <c r="P130" s="181">
        <f t="shared" si="6"/>
        <v>0</v>
      </c>
      <c r="Q130" s="181">
        <v>0</v>
      </c>
      <c r="R130" s="181">
        <f t="shared" si="7"/>
        <v>0</v>
      </c>
      <c r="S130" s="181">
        <v>0</v>
      </c>
      <c r="T130" s="182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3" t="s">
        <v>278</v>
      </c>
      <c r="AT130" s="183" t="s">
        <v>274</v>
      </c>
      <c r="AU130" s="183" t="s">
        <v>75</v>
      </c>
      <c r="AY130" s="18" t="s">
        <v>271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278</v>
      </c>
      <c r="BM130" s="183" t="s">
        <v>379</v>
      </c>
    </row>
    <row r="131" spans="1:65" s="2" customFormat="1" ht="21.75" customHeight="1" x14ac:dyDescent="0.15">
      <c r="A131" s="35"/>
      <c r="B131" s="141"/>
      <c r="C131" s="271" t="s">
        <v>115</v>
      </c>
      <c r="D131" s="172" t="s">
        <v>274</v>
      </c>
      <c r="E131" s="173" t="s">
        <v>6681</v>
      </c>
      <c r="F131" s="174" t="s">
        <v>6682</v>
      </c>
      <c r="G131" s="175" t="s">
        <v>6669</v>
      </c>
      <c r="H131" s="176">
        <v>1</v>
      </c>
      <c r="I131" s="177"/>
      <c r="J131" s="176">
        <f t="shared" si="5"/>
        <v>0</v>
      </c>
      <c r="K131" s="178"/>
      <c r="L131" s="36"/>
      <c r="M131" s="179" t="s">
        <v>1</v>
      </c>
      <c r="N131" s="180" t="s">
        <v>41</v>
      </c>
      <c r="O131" s="61"/>
      <c r="P131" s="181">
        <f t="shared" si="6"/>
        <v>0</v>
      </c>
      <c r="Q131" s="181">
        <v>0</v>
      </c>
      <c r="R131" s="181">
        <f t="shared" si="7"/>
        <v>0</v>
      </c>
      <c r="S131" s="181">
        <v>0</v>
      </c>
      <c r="T131" s="182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3" t="s">
        <v>278</v>
      </c>
      <c r="AT131" s="183" t="s">
        <v>274</v>
      </c>
      <c r="AU131" s="183" t="s">
        <v>75</v>
      </c>
      <c r="AY131" s="18" t="s">
        <v>271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278</v>
      </c>
      <c r="BM131" s="183" t="s">
        <v>7</v>
      </c>
    </row>
    <row r="132" spans="1:65" s="2" customFormat="1" ht="21.75" customHeight="1" x14ac:dyDescent="0.15">
      <c r="A132" s="35"/>
      <c r="B132" s="141"/>
      <c r="C132" s="271" t="s">
        <v>118</v>
      </c>
      <c r="D132" s="172" t="s">
        <v>274</v>
      </c>
      <c r="E132" s="173" t="s">
        <v>6683</v>
      </c>
      <c r="F132" s="174" t="s">
        <v>6684</v>
      </c>
      <c r="G132" s="175" t="s">
        <v>6669</v>
      </c>
      <c r="H132" s="176">
        <v>500</v>
      </c>
      <c r="I132" s="177"/>
      <c r="J132" s="176">
        <f t="shared" si="5"/>
        <v>0</v>
      </c>
      <c r="K132" s="178"/>
      <c r="L132" s="36"/>
      <c r="M132" s="179" t="s">
        <v>1</v>
      </c>
      <c r="N132" s="180" t="s">
        <v>41</v>
      </c>
      <c r="O132" s="61"/>
      <c r="P132" s="181">
        <f t="shared" si="6"/>
        <v>0</v>
      </c>
      <c r="Q132" s="181">
        <v>0</v>
      </c>
      <c r="R132" s="181">
        <f t="shared" si="7"/>
        <v>0</v>
      </c>
      <c r="S132" s="181">
        <v>0</v>
      </c>
      <c r="T132" s="182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278</v>
      </c>
      <c r="AT132" s="183" t="s">
        <v>274</v>
      </c>
      <c r="AU132" s="183" t="s">
        <v>75</v>
      </c>
      <c r="AY132" s="18" t="s">
        <v>271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278</v>
      </c>
      <c r="BM132" s="183" t="s">
        <v>414</v>
      </c>
    </row>
    <row r="133" spans="1:65" s="2" customFormat="1" ht="16.5" customHeight="1" x14ac:dyDescent="0.15">
      <c r="A133" s="35"/>
      <c r="B133" s="141"/>
      <c r="C133" s="271" t="s">
        <v>121</v>
      </c>
      <c r="D133" s="172" t="s">
        <v>274</v>
      </c>
      <c r="E133" s="173" t="s">
        <v>6685</v>
      </c>
      <c r="F133" s="174" t="s">
        <v>6686</v>
      </c>
      <c r="G133" s="175" t="s">
        <v>6669</v>
      </c>
      <c r="H133" s="176">
        <v>1</v>
      </c>
      <c r="I133" s="177"/>
      <c r="J133" s="176">
        <f t="shared" si="5"/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si="6"/>
        <v>0</v>
      </c>
      <c r="Q133" s="181">
        <v>0</v>
      </c>
      <c r="R133" s="181">
        <f t="shared" si="7"/>
        <v>0</v>
      </c>
      <c r="S133" s="181">
        <v>0</v>
      </c>
      <c r="T133" s="182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278</v>
      </c>
      <c r="AT133" s="183" t="s">
        <v>274</v>
      </c>
      <c r="AU133" s="183" t="s">
        <v>75</v>
      </c>
      <c r="AY133" s="18" t="s">
        <v>271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278</v>
      </c>
      <c r="BM133" s="183" t="s">
        <v>424</v>
      </c>
    </row>
    <row r="134" spans="1:65" s="2" customFormat="1" ht="78" customHeight="1" x14ac:dyDescent="0.15">
      <c r="A134" s="35"/>
      <c r="B134" s="141"/>
      <c r="C134" s="271" t="s">
        <v>124</v>
      </c>
      <c r="D134" s="172" t="s">
        <v>274</v>
      </c>
      <c r="E134" s="173" t="s">
        <v>6687</v>
      </c>
      <c r="F134" s="174" t="s">
        <v>6688</v>
      </c>
      <c r="G134" s="175" t="s">
        <v>6669</v>
      </c>
      <c r="H134" s="176">
        <v>1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0</v>
      </c>
      <c r="R134" s="181">
        <f t="shared" si="7"/>
        <v>0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278</v>
      </c>
      <c r="AT134" s="183" t="s">
        <v>274</v>
      </c>
      <c r="AU134" s="183" t="s">
        <v>75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278</v>
      </c>
      <c r="BM134" s="183" t="s">
        <v>433</v>
      </c>
    </row>
    <row r="135" spans="1:65" s="2" customFormat="1" ht="21.75" customHeight="1" x14ac:dyDescent="0.15">
      <c r="A135" s="35"/>
      <c r="B135" s="141"/>
      <c r="C135" s="271" t="s">
        <v>127</v>
      </c>
      <c r="D135" s="172" t="s">
        <v>274</v>
      </c>
      <c r="E135" s="173" t="s">
        <v>6689</v>
      </c>
      <c r="F135" s="174" t="s">
        <v>6690</v>
      </c>
      <c r="G135" s="175" t="s">
        <v>6669</v>
      </c>
      <c r="H135" s="176">
        <v>1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0</v>
      </c>
      <c r="R135" s="181">
        <f t="shared" si="7"/>
        <v>0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278</v>
      </c>
      <c r="AT135" s="183" t="s">
        <v>274</v>
      </c>
      <c r="AU135" s="183" t="s">
        <v>75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278</v>
      </c>
      <c r="BM135" s="183" t="s">
        <v>441</v>
      </c>
    </row>
    <row r="136" spans="1:65" s="2" customFormat="1" ht="44.25" customHeight="1" x14ac:dyDescent="0.15">
      <c r="A136" s="35"/>
      <c r="B136" s="141"/>
      <c r="C136" s="271" t="s">
        <v>154</v>
      </c>
      <c r="D136" s="172" t="s">
        <v>274</v>
      </c>
      <c r="E136" s="173" t="s">
        <v>6691</v>
      </c>
      <c r="F136" s="174" t="s">
        <v>6692</v>
      </c>
      <c r="G136" s="175" t="s">
        <v>6669</v>
      </c>
      <c r="H136" s="176">
        <v>1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0</v>
      </c>
      <c r="R136" s="181">
        <f t="shared" si="7"/>
        <v>0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278</v>
      </c>
      <c r="AT136" s="183" t="s">
        <v>274</v>
      </c>
      <c r="AU136" s="183" t="s">
        <v>75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278</v>
      </c>
      <c r="BM136" s="183" t="s">
        <v>465</v>
      </c>
    </row>
    <row r="137" spans="1:65" s="2" customFormat="1" ht="105.75" x14ac:dyDescent="0.1">
      <c r="A137" s="35"/>
      <c r="B137" s="36"/>
      <c r="C137" s="274"/>
      <c r="D137" s="185" t="s">
        <v>1142</v>
      </c>
      <c r="E137" s="35"/>
      <c r="F137" s="235" t="s">
        <v>6693</v>
      </c>
      <c r="G137" s="35"/>
      <c r="H137" s="35"/>
      <c r="I137" s="142"/>
      <c r="J137" s="35"/>
      <c r="K137" s="35"/>
      <c r="L137" s="36"/>
      <c r="M137" s="253"/>
      <c r="N137" s="254"/>
      <c r="O137" s="243"/>
      <c r="P137" s="243"/>
      <c r="Q137" s="243"/>
      <c r="R137" s="243"/>
      <c r="S137" s="243"/>
      <c r="T137" s="25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1142</v>
      </c>
      <c r="AU137" s="18" t="s">
        <v>75</v>
      </c>
    </row>
    <row r="138" spans="1:65" s="2" customFormat="1" ht="6.95" customHeight="1" x14ac:dyDescent="0.1">
      <c r="A138" s="35"/>
      <c r="B138" s="50"/>
      <c r="C138" s="277"/>
      <c r="D138" s="51"/>
      <c r="E138" s="51"/>
      <c r="F138" s="51"/>
      <c r="G138" s="51"/>
      <c r="H138" s="51"/>
      <c r="I138" s="51"/>
      <c r="J138" s="51"/>
      <c r="K138" s="51"/>
      <c r="L138" s="36"/>
      <c r="M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</sheetData>
  <autoFilter ref="C120:K137" xr:uid="{00000000-0009-0000-0000-00002F000000}"/>
  <mergeCells count="10">
    <mergeCell ref="E111:H111"/>
    <mergeCell ref="E113:H113"/>
    <mergeCell ref="L2:V2"/>
    <mergeCell ref="E87:H87"/>
    <mergeCell ref="D100:F10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H2435"/>
  <sheetViews>
    <sheetView showGridLines="0" workbookViewId="0"/>
  </sheetViews>
  <sheetFormatPr defaultRowHeight="10.5" x14ac:dyDescent="0.1"/>
  <cols>
    <col min="1" max="1" width="8.2578125" style="1" customWidth="1"/>
    <col min="2" max="2" width="1.68359375" style="1" customWidth="1"/>
    <col min="3" max="3" width="24.9453125" style="1" customWidth="1"/>
    <col min="4" max="4" width="75.85546875" style="1" customWidth="1"/>
    <col min="5" max="5" width="13.31640625" style="1" customWidth="1"/>
    <col min="6" max="6" width="20.05859375" style="1" customWidth="1"/>
    <col min="7" max="7" width="1.68359375" style="1" customWidth="1"/>
    <col min="8" max="8" width="8.2578125" style="1" customWidth="1"/>
  </cols>
  <sheetData>
    <row r="1" spans="1:8" s="1" customFormat="1" ht="11.25" customHeight="1" x14ac:dyDescent="0.1"/>
    <row r="2" spans="1:8" s="1" customFormat="1" ht="36.950000000000003" customHeight="1" x14ac:dyDescent="0.1"/>
    <row r="3" spans="1:8" s="1" customFormat="1" ht="6.95" customHeight="1" x14ac:dyDescent="0.1">
      <c r="B3" s="19"/>
      <c r="C3" s="20"/>
      <c r="D3" s="20"/>
      <c r="E3" s="20"/>
      <c r="F3" s="20"/>
      <c r="G3" s="20"/>
      <c r="H3" s="21"/>
    </row>
    <row r="4" spans="1:8" s="1" customFormat="1" ht="24.95" customHeight="1" x14ac:dyDescent="0.1">
      <c r="B4" s="21"/>
      <c r="C4" s="22" t="s">
        <v>6694</v>
      </c>
      <c r="H4" s="21"/>
    </row>
    <row r="5" spans="1:8" s="1" customFormat="1" ht="12" customHeight="1" x14ac:dyDescent="0.1">
      <c r="B5" s="21"/>
      <c r="C5" s="25" t="s">
        <v>11</v>
      </c>
      <c r="D5" s="344" t="s">
        <v>12</v>
      </c>
      <c r="E5" s="292"/>
      <c r="F5" s="292"/>
      <c r="H5" s="21"/>
    </row>
    <row r="6" spans="1:8" s="1" customFormat="1" ht="36.950000000000003" customHeight="1" x14ac:dyDescent="0.1">
      <c r="B6" s="21"/>
      <c r="C6" s="27" t="s">
        <v>14</v>
      </c>
      <c r="D6" s="297" t="s">
        <v>15</v>
      </c>
      <c r="E6" s="292"/>
      <c r="F6" s="292"/>
      <c r="H6" s="21"/>
    </row>
    <row r="7" spans="1:8" s="1" customFormat="1" ht="16.5" customHeight="1" x14ac:dyDescent="0.1">
      <c r="B7" s="21"/>
      <c r="C7" s="28" t="s">
        <v>20</v>
      </c>
      <c r="D7" s="58" t="str">
        <f>'Rekapitulácia stavby'!AN8</f>
        <v>26. 8. 2020</v>
      </c>
      <c r="H7" s="21"/>
    </row>
    <row r="8" spans="1:8" s="2" customFormat="1" ht="10.9" customHeight="1" x14ac:dyDescent="0.1">
      <c r="A8" s="35"/>
      <c r="B8" s="36"/>
      <c r="C8" s="35"/>
      <c r="D8" s="35"/>
      <c r="E8" s="35"/>
      <c r="F8" s="35"/>
      <c r="G8" s="35"/>
      <c r="H8" s="36"/>
    </row>
    <row r="9" spans="1:8" s="11" customFormat="1" ht="29.25" customHeight="1" x14ac:dyDescent="0.15">
      <c r="A9" s="148"/>
      <c r="B9" s="149"/>
      <c r="C9" s="150" t="s">
        <v>56</v>
      </c>
      <c r="D9" s="151" t="s">
        <v>57</v>
      </c>
      <c r="E9" s="151" t="s">
        <v>259</v>
      </c>
      <c r="F9" s="152" t="s">
        <v>6695</v>
      </c>
      <c r="G9" s="148"/>
      <c r="H9" s="149"/>
    </row>
    <row r="10" spans="1:8" s="2" customFormat="1" ht="26.45" customHeight="1" x14ac:dyDescent="0.15">
      <c r="A10" s="35"/>
      <c r="B10" s="36"/>
      <c r="C10" s="256" t="s">
        <v>6696</v>
      </c>
      <c r="D10" s="256" t="s">
        <v>86</v>
      </c>
      <c r="E10" s="35"/>
      <c r="F10" s="35"/>
      <c r="G10" s="35"/>
      <c r="H10" s="36"/>
    </row>
    <row r="11" spans="1:8" s="2" customFormat="1" ht="16.899999999999999" customHeight="1" x14ac:dyDescent="0.1">
      <c r="A11" s="35"/>
      <c r="B11" s="36"/>
      <c r="C11" s="257" t="s">
        <v>214</v>
      </c>
      <c r="D11" s="258" t="s">
        <v>1</v>
      </c>
      <c r="E11" s="259" t="s">
        <v>1</v>
      </c>
      <c r="F11" s="260">
        <v>4.05</v>
      </c>
      <c r="G11" s="35"/>
      <c r="H11" s="36"/>
    </row>
    <row r="12" spans="1:8" s="2" customFormat="1" ht="16.899999999999999" customHeight="1" x14ac:dyDescent="0.1">
      <c r="A12" s="35"/>
      <c r="B12" s="36"/>
      <c r="C12" s="261" t="s">
        <v>1</v>
      </c>
      <c r="D12" s="261" t="s">
        <v>291</v>
      </c>
      <c r="E12" s="18" t="s">
        <v>1</v>
      </c>
      <c r="F12" s="262">
        <v>2.58</v>
      </c>
      <c r="G12" s="35"/>
      <c r="H12" s="36"/>
    </row>
    <row r="13" spans="1:8" s="2" customFormat="1" ht="16.899999999999999" customHeight="1" x14ac:dyDescent="0.1">
      <c r="A13" s="35"/>
      <c r="B13" s="36"/>
      <c r="C13" s="261" t="s">
        <v>1</v>
      </c>
      <c r="D13" s="261" t="s">
        <v>292</v>
      </c>
      <c r="E13" s="18" t="s">
        <v>1</v>
      </c>
      <c r="F13" s="262">
        <v>1.47</v>
      </c>
      <c r="G13" s="35"/>
      <c r="H13" s="36"/>
    </row>
    <row r="14" spans="1:8" s="2" customFormat="1" ht="16.899999999999999" customHeight="1" x14ac:dyDescent="0.1">
      <c r="A14" s="35"/>
      <c r="B14" s="36"/>
      <c r="C14" s="261" t="s">
        <v>214</v>
      </c>
      <c r="D14" s="261" t="s">
        <v>293</v>
      </c>
      <c r="E14" s="18" t="s">
        <v>1</v>
      </c>
      <c r="F14" s="262">
        <v>4.05</v>
      </c>
      <c r="G14" s="35"/>
      <c r="H14" s="36"/>
    </row>
    <row r="15" spans="1:8" s="2" customFormat="1" ht="16.899999999999999" customHeight="1" x14ac:dyDescent="0.1">
      <c r="A15" s="35"/>
      <c r="B15" s="36"/>
      <c r="C15" s="263" t="s">
        <v>6697</v>
      </c>
      <c r="D15" s="35"/>
      <c r="E15" s="35"/>
      <c r="F15" s="35"/>
      <c r="G15" s="35"/>
      <c r="H15" s="36"/>
    </row>
    <row r="16" spans="1:8" s="2" customFormat="1" ht="16.899999999999999" customHeight="1" x14ac:dyDescent="0.1">
      <c r="A16" s="35"/>
      <c r="B16" s="36"/>
      <c r="C16" s="261" t="s">
        <v>287</v>
      </c>
      <c r="D16" s="261" t="s">
        <v>288</v>
      </c>
      <c r="E16" s="18" t="s">
        <v>289</v>
      </c>
      <c r="F16" s="262">
        <v>4.25</v>
      </c>
      <c r="G16" s="35"/>
      <c r="H16" s="36"/>
    </row>
    <row r="17" spans="1:8" s="2" customFormat="1" ht="16.899999999999999" customHeight="1" x14ac:dyDescent="0.1">
      <c r="A17" s="35"/>
      <c r="B17" s="36"/>
      <c r="C17" s="257" t="s">
        <v>4215</v>
      </c>
      <c r="D17" s="258" t="s">
        <v>1</v>
      </c>
      <c r="E17" s="259" t="s">
        <v>1</v>
      </c>
      <c r="F17" s="260">
        <v>30.390999999999998</v>
      </c>
      <c r="G17" s="35"/>
      <c r="H17" s="36"/>
    </row>
    <row r="18" spans="1:8" s="2" customFormat="1" ht="16.899999999999999" customHeight="1" x14ac:dyDescent="0.1">
      <c r="A18" s="35"/>
      <c r="B18" s="36"/>
      <c r="C18" s="257" t="s">
        <v>216</v>
      </c>
      <c r="D18" s="258" t="s">
        <v>1</v>
      </c>
      <c r="E18" s="259" t="s">
        <v>1</v>
      </c>
      <c r="F18" s="260">
        <v>1709.64</v>
      </c>
      <c r="G18" s="35"/>
      <c r="H18" s="36"/>
    </row>
    <row r="19" spans="1:8" s="2" customFormat="1" ht="16.899999999999999" customHeight="1" x14ac:dyDescent="0.1">
      <c r="A19" s="35"/>
      <c r="B19" s="36"/>
      <c r="C19" s="261" t="s">
        <v>1</v>
      </c>
      <c r="D19" s="261" t="s">
        <v>492</v>
      </c>
      <c r="E19" s="18" t="s">
        <v>1</v>
      </c>
      <c r="F19" s="262">
        <v>679</v>
      </c>
      <c r="G19" s="35"/>
      <c r="H19" s="36"/>
    </row>
    <row r="20" spans="1:8" s="2" customFormat="1" ht="16.899999999999999" customHeight="1" x14ac:dyDescent="0.1">
      <c r="A20" s="35"/>
      <c r="B20" s="36"/>
      <c r="C20" s="261" t="s">
        <v>1</v>
      </c>
      <c r="D20" s="261" t="s">
        <v>493</v>
      </c>
      <c r="E20" s="18" t="s">
        <v>1</v>
      </c>
      <c r="F20" s="262">
        <v>858.78</v>
      </c>
      <c r="G20" s="35"/>
      <c r="H20" s="36"/>
    </row>
    <row r="21" spans="1:8" s="2" customFormat="1" ht="16.899999999999999" customHeight="1" x14ac:dyDescent="0.1">
      <c r="A21" s="35"/>
      <c r="B21" s="36"/>
      <c r="C21" s="261" t="s">
        <v>1</v>
      </c>
      <c r="D21" s="261" t="s">
        <v>494</v>
      </c>
      <c r="E21" s="18" t="s">
        <v>1</v>
      </c>
      <c r="F21" s="262">
        <v>171.86</v>
      </c>
      <c r="G21" s="35"/>
      <c r="H21" s="36"/>
    </row>
    <row r="22" spans="1:8" s="2" customFormat="1" ht="16.899999999999999" customHeight="1" x14ac:dyDescent="0.1">
      <c r="A22" s="35"/>
      <c r="B22" s="36"/>
      <c r="C22" s="261" t="s">
        <v>216</v>
      </c>
      <c r="D22" s="261" t="s">
        <v>293</v>
      </c>
      <c r="E22" s="18" t="s">
        <v>1</v>
      </c>
      <c r="F22" s="262">
        <v>1709.64</v>
      </c>
      <c r="G22" s="35"/>
      <c r="H22" s="36"/>
    </row>
    <row r="23" spans="1:8" s="2" customFormat="1" ht="16.899999999999999" customHeight="1" x14ac:dyDescent="0.1">
      <c r="A23" s="35"/>
      <c r="B23" s="36"/>
      <c r="C23" s="263" t="s">
        <v>6697</v>
      </c>
      <c r="D23" s="35"/>
      <c r="E23" s="35"/>
      <c r="F23" s="35"/>
      <c r="G23" s="35"/>
      <c r="H23" s="36"/>
    </row>
    <row r="24" spans="1:8" s="2" customFormat="1" ht="19.5" x14ac:dyDescent="0.1">
      <c r="A24" s="35"/>
      <c r="B24" s="36"/>
      <c r="C24" s="261" t="s">
        <v>489</v>
      </c>
      <c r="D24" s="261" t="s">
        <v>490</v>
      </c>
      <c r="E24" s="18" t="s">
        <v>319</v>
      </c>
      <c r="F24" s="262">
        <v>1880.6</v>
      </c>
      <c r="G24" s="35"/>
      <c r="H24" s="36"/>
    </row>
    <row r="25" spans="1:8" s="2" customFormat="1" ht="16.899999999999999" customHeight="1" x14ac:dyDescent="0.1">
      <c r="A25" s="35"/>
      <c r="B25" s="36"/>
      <c r="C25" s="257" t="s">
        <v>219</v>
      </c>
      <c r="D25" s="258" t="s">
        <v>220</v>
      </c>
      <c r="E25" s="259" t="s">
        <v>1</v>
      </c>
      <c r="F25" s="260">
        <v>71.010000000000005</v>
      </c>
      <c r="G25" s="35"/>
      <c r="H25" s="36"/>
    </row>
    <row r="26" spans="1:8" s="2" customFormat="1" ht="16.899999999999999" customHeight="1" x14ac:dyDescent="0.1">
      <c r="A26" s="35"/>
      <c r="B26" s="36"/>
      <c r="C26" s="261" t="s">
        <v>1</v>
      </c>
      <c r="D26" s="261" t="s">
        <v>445</v>
      </c>
      <c r="E26" s="18" t="s">
        <v>1</v>
      </c>
      <c r="F26" s="262">
        <v>0</v>
      </c>
      <c r="G26" s="35"/>
      <c r="H26" s="36"/>
    </row>
    <row r="27" spans="1:8" s="2" customFormat="1" ht="28.5" x14ac:dyDescent="0.1">
      <c r="A27" s="35"/>
      <c r="B27" s="36"/>
      <c r="C27" s="261" t="s">
        <v>1</v>
      </c>
      <c r="D27" s="261" t="s">
        <v>446</v>
      </c>
      <c r="E27" s="18" t="s">
        <v>1</v>
      </c>
      <c r="F27" s="262">
        <v>4.25</v>
      </c>
      <c r="G27" s="35"/>
      <c r="H27" s="36"/>
    </row>
    <row r="28" spans="1:8" s="2" customFormat="1" ht="19.5" x14ac:dyDescent="0.1">
      <c r="A28" s="35"/>
      <c r="B28" s="36"/>
      <c r="C28" s="261" t="s">
        <v>1</v>
      </c>
      <c r="D28" s="261" t="s">
        <v>447</v>
      </c>
      <c r="E28" s="18" t="s">
        <v>1</v>
      </c>
      <c r="F28" s="262">
        <v>3.89</v>
      </c>
      <c r="G28" s="35"/>
      <c r="H28" s="36"/>
    </row>
    <row r="29" spans="1:8" s="2" customFormat="1" ht="16.899999999999999" customHeight="1" x14ac:dyDescent="0.1">
      <c r="A29" s="35"/>
      <c r="B29" s="36"/>
      <c r="C29" s="261" t="s">
        <v>1</v>
      </c>
      <c r="D29" s="261" t="s">
        <v>448</v>
      </c>
      <c r="E29" s="18" t="s">
        <v>1</v>
      </c>
      <c r="F29" s="262">
        <v>1.25</v>
      </c>
      <c r="G29" s="35"/>
      <c r="H29" s="36"/>
    </row>
    <row r="30" spans="1:8" s="2" customFormat="1" ht="19.5" x14ac:dyDescent="0.1">
      <c r="A30" s="35"/>
      <c r="B30" s="36"/>
      <c r="C30" s="261" t="s">
        <v>1</v>
      </c>
      <c r="D30" s="261" t="s">
        <v>449</v>
      </c>
      <c r="E30" s="18" t="s">
        <v>1</v>
      </c>
      <c r="F30" s="262">
        <v>7.53</v>
      </c>
      <c r="G30" s="35"/>
      <c r="H30" s="36"/>
    </row>
    <row r="31" spans="1:8" s="2" customFormat="1" ht="16.899999999999999" customHeight="1" x14ac:dyDescent="0.1">
      <c r="A31" s="35"/>
      <c r="B31" s="36"/>
      <c r="C31" s="261" t="s">
        <v>1</v>
      </c>
      <c r="D31" s="261" t="s">
        <v>450</v>
      </c>
      <c r="E31" s="18" t="s">
        <v>1</v>
      </c>
      <c r="F31" s="262">
        <v>4.37</v>
      </c>
      <c r="G31" s="35"/>
      <c r="H31" s="36"/>
    </row>
    <row r="32" spans="1:8" s="2" customFormat="1" ht="16.899999999999999" customHeight="1" x14ac:dyDescent="0.1">
      <c r="A32" s="35"/>
      <c r="B32" s="36"/>
      <c r="C32" s="261" t="s">
        <v>1</v>
      </c>
      <c r="D32" s="261" t="s">
        <v>451</v>
      </c>
      <c r="E32" s="18" t="s">
        <v>1</v>
      </c>
      <c r="F32" s="262">
        <v>3.59</v>
      </c>
      <c r="G32" s="35"/>
      <c r="H32" s="36"/>
    </row>
    <row r="33" spans="1:8" s="2" customFormat="1" ht="28.5" x14ac:dyDescent="0.1">
      <c r="A33" s="35"/>
      <c r="B33" s="36"/>
      <c r="C33" s="261" t="s">
        <v>1</v>
      </c>
      <c r="D33" s="261" t="s">
        <v>452</v>
      </c>
      <c r="E33" s="18" t="s">
        <v>1</v>
      </c>
      <c r="F33" s="262">
        <v>2.3199999999999998</v>
      </c>
      <c r="G33" s="35"/>
      <c r="H33" s="36"/>
    </row>
    <row r="34" spans="1:8" s="2" customFormat="1" ht="28.5" x14ac:dyDescent="0.1">
      <c r="A34" s="35"/>
      <c r="B34" s="36"/>
      <c r="C34" s="261" t="s">
        <v>1</v>
      </c>
      <c r="D34" s="261" t="s">
        <v>453</v>
      </c>
      <c r="E34" s="18" t="s">
        <v>1</v>
      </c>
      <c r="F34" s="262">
        <v>3.09</v>
      </c>
      <c r="G34" s="35"/>
      <c r="H34" s="36"/>
    </row>
    <row r="35" spans="1:8" s="2" customFormat="1" ht="19.5" x14ac:dyDescent="0.1">
      <c r="A35" s="35"/>
      <c r="B35" s="36"/>
      <c r="C35" s="261" t="s">
        <v>1</v>
      </c>
      <c r="D35" s="261" t="s">
        <v>454</v>
      </c>
      <c r="E35" s="18" t="s">
        <v>1</v>
      </c>
      <c r="F35" s="262">
        <v>0.94</v>
      </c>
      <c r="G35" s="35"/>
      <c r="H35" s="36"/>
    </row>
    <row r="36" spans="1:8" s="2" customFormat="1" ht="19.5" x14ac:dyDescent="0.1">
      <c r="A36" s="35"/>
      <c r="B36" s="36"/>
      <c r="C36" s="261" t="s">
        <v>1</v>
      </c>
      <c r="D36" s="261" t="s">
        <v>455</v>
      </c>
      <c r="E36" s="18" t="s">
        <v>1</v>
      </c>
      <c r="F36" s="262">
        <v>32.44</v>
      </c>
      <c r="G36" s="35"/>
      <c r="H36" s="36"/>
    </row>
    <row r="37" spans="1:8" s="2" customFormat="1" ht="28.5" x14ac:dyDescent="0.1">
      <c r="A37" s="35"/>
      <c r="B37" s="36"/>
      <c r="C37" s="261" t="s">
        <v>1</v>
      </c>
      <c r="D37" s="261" t="s">
        <v>456</v>
      </c>
      <c r="E37" s="18" t="s">
        <v>1</v>
      </c>
      <c r="F37" s="262">
        <v>2.69</v>
      </c>
      <c r="G37" s="35"/>
      <c r="H37" s="36"/>
    </row>
    <row r="38" spans="1:8" s="2" customFormat="1" ht="16.899999999999999" customHeight="1" x14ac:dyDescent="0.1">
      <c r="A38" s="35"/>
      <c r="B38" s="36"/>
      <c r="C38" s="261" t="s">
        <v>1</v>
      </c>
      <c r="D38" s="261" t="s">
        <v>457</v>
      </c>
      <c r="E38" s="18" t="s">
        <v>1</v>
      </c>
      <c r="F38" s="262">
        <v>4.6500000000000004</v>
      </c>
      <c r="G38" s="35"/>
      <c r="H38" s="36"/>
    </row>
    <row r="39" spans="1:8" s="2" customFormat="1" ht="16.899999999999999" customHeight="1" x14ac:dyDescent="0.1">
      <c r="A39" s="35"/>
      <c r="B39" s="36"/>
      <c r="C39" s="261" t="s">
        <v>219</v>
      </c>
      <c r="D39" s="261" t="s">
        <v>282</v>
      </c>
      <c r="E39" s="18" t="s">
        <v>1</v>
      </c>
      <c r="F39" s="262">
        <v>71.010000000000005</v>
      </c>
      <c r="G39" s="35"/>
      <c r="H39" s="36"/>
    </row>
    <row r="40" spans="1:8" s="2" customFormat="1" ht="16.899999999999999" customHeight="1" x14ac:dyDescent="0.1">
      <c r="A40" s="35"/>
      <c r="B40" s="36"/>
      <c r="C40" s="263" t="s">
        <v>6697</v>
      </c>
      <c r="D40" s="35"/>
      <c r="E40" s="35"/>
      <c r="F40" s="35"/>
      <c r="G40" s="35"/>
      <c r="H40" s="36"/>
    </row>
    <row r="41" spans="1:8" s="2" customFormat="1" ht="19.5" x14ac:dyDescent="0.1">
      <c r="A41" s="35"/>
      <c r="B41" s="36"/>
      <c r="C41" s="261" t="s">
        <v>442</v>
      </c>
      <c r="D41" s="261" t="s">
        <v>443</v>
      </c>
      <c r="E41" s="18" t="s">
        <v>289</v>
      </c>
      <c r="F41" s="262">
        <v>71.010000000000005</v>
      </c>
      <c r="G41" s="35"/>
      <c r="H41" s="36"/>
    </row>
    <row r="42" spans="1:8" s="2" customFormat="1" ht="19.5" x14ac:dyDescent="0.1">
      <c r="A42" s="35"/>
      <c r="B42" s="36"/>
      <c r="C42" s="261" t="s">
        <v>459</v>
      </c>
      <c r="D42" s="261" t="s">
        <v>460</v>
      </c>
      <c r="E42" s="18" t="s">
        <v>289</v>
      </c>
      <c r="F42" s="262">
        <v>923.13</v>
      </c>
      <c r="G42" s="35"/>
      <c r="H42" s="36"/>
    </row>
    <row r="43" spans="1:8" s="2" customFormat="1" ht="16.899999999999999" customHeight="1" x14ac:dyDescent="0.1">
      <c r="A43" s="35"/>
      <c r="B43" s="36"/>
      <c r="C43" s="257" t="s">
        <v>222</v>
      </c>
      <c r="D43" s="258" t="s">
        <v>220</v>
      </c>
      <c r="E43" s="259" t="s">
        <v>1</v>
      </c>
      <c r="F43" s="260">
        <v>440.9</v>
      </c>
      <c r="G43" s="35"/>
      <c r="H43" s="36"/>
    </row>
    <row r="44" spans="1:8" s="2" customFormat="1" ht="16.899999999999999" customHeight="1" x14ac:dyDescent="0.1">
      <c r="A44" s="35"/>
      <c r="B44" s="36"/>
      <c r="C44" s="261" t="s">
        <v>222</v>
      </c>
      <c r="D44" s="261" t="s">
        <v>281</v>
      </c>
      <c r="E44" s="18" t="s">
        <v>1</v>
      </c>
      <c r="F44" s="262">
        <v>440.9</v>
      </c>
      <c r="G44" s="35"/>
      <c r="H44" s="36"/>
    </row>
    <row r="45" spans="1:8" s="2" customFormat="1" ht="16.899999999999999" customHeight="1" x14ac:dyDescent="0.1">
      <c r="A45" s="35"/>
      <c r="B45" s="36"/>
      <c r="C45" s="263" t="s">
        <v>6697</v>
      </c>
      <c r="D45" s="35"/>
      <c r="E45" s="35"/>
      <c r="F45" s="35"/>
      <c r="G45" s="35"/>
      <c r="H45" s="36"/>
    </row>
    <row r="46" spans="1:8" s="2" customFormat="1" ht="16.899999999999999" customHeight="1" x14ac:dyDescent="0.1">
      <c r="A46" s="35"/>
      <c r="B46" s="36"/>
      <c r="C46" s="261" t="s">
        <v>275</v>
      </c>
      <c r="D46" s="261" t="s">
        <v>276</v>
      </c>
      <c r="E46" s="18" t="s">
        <v>277</v>
      </c>
      <c r="F46" s="262">
        <v>1145.29</v>
      </c>
      <c r="G46" s="35"/>
      <c r="H46" s="36"/>
    </row>
    <row r="47" spans="1:8" s="2" customFormat="1" ht="16.899999999999999" customHeight="1" x14ac:dyDescent="0.1">
      <c r="A47" s="35"/>
      <c r="B47" s="36"/>
      <c r="C47" s="261" t="s">
        <v>283</v>
      </c>
      <c r="D47" s="261" t="s">
        <v>284</v>
      </c>
      <c r="E47" s="18" t="s">
        <v>277</v>
      </c>
      <c r="F47" s="262">
        <v>440.9</v>
      </c>
      <c r="G47" s="35"/>
      <c r="H47" s="36"/>
    </row>
    <row r="48" spans="1:8" s="2" customFormat="1" ht="16.899999999999999" customHeight="1" x14ac:dyDescent="0.1">
      <c r="A48" s="35"/>
      <c r="B48" s="36"/>
      <c r="C48" s="257" t="s">
        <v>224</v>
      </c>
      <c r="D48" s="258" t="s">
        <v>1</v>
      </c>
      <c r="E48" s="259" t="s">
        <v>1</v>
      </c>
      <c r="F48" s="260">
        <v>66.36</v>
      </c>
      <c r="G48" s="35"/>
      <c r="H48" s="36"/>
    </row>
    <row r="49" spans="1:8" s="2" customFormat="1" ht="16.899999999999999" customHeight="1" x14ac:dyDescent="0.1">
      <c r="A49" s="35"/>
      <c r="B49" s="36"/>
      <c r="C49" s="261" t="s">
        <v>1</v>
      </c>
      <c r="D49" s="261" t="s">
        <v>445</v>
      </c>
      <c r="E49" s="18" t="s">
        <v>1</v>
      </c>
      <c r="F49" s="262">
        <v>0</v>
      </c>
      <c r="G49" s="35"/>
      <c r="H49" s="36"/>
    </row>
    <row r="50" spans="1:8" s="2" customFormat="1" ht="28.5" x14ac:dyDescent="0.1">
      <c r="A50" s="35"/>
      <c r="B50" s="36"/>
      <c r="C50" s="261" t="s">
        <v>1</v>
      </c>
      <c r="D50" s="261" t="s">
        <v>446</v>
      </c>
      <c r="E50" s="18" t="s">
        <v>1</v>
      </c>
      <c r="F50" s="262">
        <v>4.25</v>
      </c>
      <c r="G50" s="35"/>
      <c r="H50" s="36"/>
    </row>
    <row r="51" spans="1:8" s="2" customFormat="1" ht="19.5" x14ac:dyDescent="0.1">
      <c r="A51" s="35"/>
      <c r="B51" s="36"/>
      <c r="C51" s="261" t="s">
        <v>1</v>
      </c>
      <c r="D51" s="261" t="s">
        <v>447</v>
      </c>
      <c r="E51" s="18" t="s">
        <v>1</v>
      </c>
      <c r="F51" s="262">
        <v>3.89</v>
      </c>
      <c r="G51" s="35"/>
      <c r="H51" s="36"/>
    </row>
    <row r="52" spans="1:8" s="2" customFormat="1" ht="16.899999999999999" customHeight="1" x14ac:dyDescent="0.1">
      <c r="A52" s="35"/>
      <c r="B52" s="36"/>
      <c r="C52" s="261" t="s">
        <v>1</v>
      </c>
      <c r="D52" s="261" t="s">
        <v>448</v>
      </c>
      <c r="E52" s="18" t="s">
        <v>1</v>
      </c>
      <c r="F52" s="262">
        <v>1.25</v>
      </c>
      <c r="G52" s="35"/>
      <c r="H52" s="36"/>
    </row>
    <row r="53" spans="1:8" s="2" customFormat="1" ht="19.5" x14ac:dyDescent="0.1">
      <c r="A53" s="35"/>
      <c r="B53" s="36"/>
      <c r="C53" s="261" t="s">
        <v>1</v>
      </c>
      <c r="D53" s="261" t="s">
        <v>449</v>
      </c>
      <c r="E53" s="18" t="s">
        <v>1</v>
      </c>
      <c r="F53" s="262">
        <v>7.53</v>
      </c>
      <c r="G53" s="35"/>
      <c r="H53" s="36"/>
    </row>
    <row r="54" spans="1:8" s="2" customFormat="1" ht="16.899999999999999" customHeight="1" x14ac:dyDescent="0.1">
      <c r="A54" s="35"/>
      <c r="B54" s="36"/>
      <c r="C54" s="261" t="s">
        <v>1</v>
      </c>
      <c r="D54" s="261" t="s">
        <v>450</v>
      </c>
      <c r="E54" s="18" t="s">
        <v>1</v>
      </c>
      <c r="F54" s="262">
        <v>4.37</v>
      </c>
      <c r="G54" s="35"/>
      <c r="H54" s="36"/>
    </row>
    <row r="55" spans="1:8" s="2" customFormat="1" ht="16.899999999999999" customHeight="1" x14ac:dyDescent="0.1">
      <c r="A55" s="35"/>
      <c r="B55" s="36"/>
      <c r="C55" s="261" t="s">
        <v>1</v>
      </c>
      <c r="D55" s="261" t="s">
        <v>451</v>
      </c>
      <c r="E55" s="18" t="s">
        <v>1</v>
      </c>
      <c r="F55" s="262">
        <v>3.59</v>
      </c>
      <c r="G55" s="35"/>
      <c r="H55" s="36"/>
    </row>
    <row r="56" spans="1:8" s="2" customFormat="1" ht="28.5" x14ac:dyDescent="0.1">
      <c r="A56" s="35"/>
      <c r="B56" s="36"/>
      <c r="C56" s="261" t="s">
        <v>1</v>
      </c>
      <c r="D56" s="261" t="s">
        <v>452</v>
      </c>
      <c r="E56" s="18" t="s">
        <v>1</v>
      </c>
      <c r="F56" s="262">
        <v>2.3199999999999998</v>
      </c>
      <c r="G56" s="35"/>
      <c r="H56" s="36"/>
    </row>
    <row r="57" spans="1:8" s="2" customFormat="1" ht="28.5" x14ac:dyDescent="0.1">
      <c r="A57" s="35"/>
      <c r="B57" s="36"/>
      <c r="C57" s="261" t="s">
        <v>1</v>
      </c>
      <c r="D57" s="261" t="s">
        <v>453</v>
      </c>
      <c r="E57" s="18" t="s">
        <v>1</v>
      </c>
      <c r="F57" s="262">
        <v>3.09</v>
      </c>
      <c r="G57" s="35"/>
      <c r="H57" s="36"/>
    </row>
    <row r="58" spans="1:8" s="2" customFormat="1" ht="19.5" x14ac:dyDescent="0.1">
      <c r="A58" s="35"/>
      <c r="B58" s="36"/>
      <c r="C58" s="261" t="s">
        <v>1</v>
      </c>
      <c r="D58" s="261" t="s">
        <v>454</v>
      </c>
      <c r="E58" s="18" t="s">
        <v>1</v>
      </c>
      <c r="F58" s="262">
        <v>0.94</v>
      </c>
      <c r="G58" s="35"/>
      <c r="H58" s="36"/>
    </row>
    <row r="59" spans="1:8" s="2" customFormat="1" ht="19.5" x14ac:dyDescent="0.1">
      <c r="A59" s="35"/>
      <c r="B59" s="36"/>
      <c r="C59" s="261" t="s">
        <v>1</v>
      </c>
      <c r="D59" s="261" t="s">
        <v>455</v>
      </c>
      <c r="E59" s="18" t="s">
        <v>1</v>
      </c>
      <c r="F59" s="262">
        <v>32.44</v>
      </c>
      <c r="G59" s="35"/>
      <c r="H59" s="36"/>
    </row>
    <row r="60" spans="1:8" s="2" customFormat="1" ht="28.5" x14ac:dyDescent="0.1">
      <c r="A60" s="35"/>
      <c r="B60" s="36"/>
      <c r="C60" s="261" t="s">
        <v>1</v>
      </c>
      <c r="D60" s="261" t="s">
        <v>456</v>
      </c>
      <c r="E60" s="18" t="s">
        <v>1</v>
      </c>
      <c r="F60" s="262">
        <v>2.69</v>
      </c>
      <c r="G60" s="35"/>
      <c r="H60" s="36"/>
    </row>
    <row r="61" spans="1:8" s="2" customFormat="1" ht="16.899999999999999" customHeight="1" x14ac:dyDescent="0.1">
      <c r="A61" s="35"/>
      <c r="B61" s="36"/>
      <c r="C61" s="261" t="s">
        <v>224</v>
      </c>
      <c r="D61" s="261" t="s">
        <v>293</v>
      </c>
      <c r="E61" s="18" t="s">
        <v>1</v>
      </c>
      <c r="F61" s="262">
        <v>66.36</v>
      </c>
      <c r="G61" s="35"/>
      <c r="H61" s="36"/>
    </row>
    <row r="62" spans="1:8" s="2" customFormat="1" ht="16.899999999999999" customHeight="1" x14ac:dyDescent="0.1">
      <c r="A62" s="35"/>
      <c r="B62" s="36"/>
      <c r="C62" s="263" t="s">
        <v>6697</v>
      </c>
      <c r="D62" s="35"/>
      <c r="E62" s="35"/>
      <c r="F62" s="35"/>
      <c r="G62" s="35"/>
      <c r="H62" s="36"/>
    </row>
    <row r="63" spans="1:8" s="2" customFormat="1" ht="19.5" x14ac:dyDescent="0.1">
      <c r="A63" s="35"/>
      <c r="B63" s="36"/>
      <c r="C63" s="261" t="s">
        <v>442</v>
      </c>
      <c r="D63" s="261" t="s">
        <v>443</v>
      </c>
      <c r="E63" s="18" t="s">
        <v>289</v>
      </c>
      <c r="F63" s="262">
        <v>71.010000000000005</v>
      </c>
      <c r="G63" s="35"/>
      <c r="H63" s="36"/>
    </row>
    <row r="64" spans="1:8" s="2" customFormat="1" ht="16.899999999999999" customHeight="1" x14ac:dyDescent="0.1">
      <c r="A64" s="35"/>
      <c r="B64" s="36"/>
      <c r="C64" s="257" t="s">
        <v>226</v>
      </c>
      <c r="D64" s="258" t="s">
        <v>1</v>
      </c>
      <c r="E64" s="259" t="s">
        <v>1</v>
      </c>
      <c r="F64" s="260">
        <v>44.81</v>
      </c>
      <c r="G64" s="35"/>
      <c r="H64" s="36"/>
    </row>
    <row r="65" spans="1:8" s="2" customFormat="1" ht="16.899999999999999" customHeight="1" x14ac:dyDescent="0.1">
      <c r="A65" s="35"/>
      <c r="B65" s="36"/>
      <c r="C65" s="261" t="s">
        <v>1</v>
      </c>
      <c r="D65" s="261" t="s">
        <v>407</v>
      </c>
      <c r="E65" s="18" t="s">
        <v>1</v>
      </c>
      <c r="F65" s="262">
        <v>44.81</v>
      </c>
      <c r="G65" s="35"/>
      <c r="H65" s="36"/>
    </row>
    <row r="66" spans="1:8" s="2" customFormat="1" ht="16.899999999999999" customHeight="1" x14ac:dyDescent="0.1">
      <c r="A66" s="35"/>
      <c r="B66" s="36"/>
      <c r="C66" s="261" t="s">
        <v>226</v>
      </c>
      <c r="D66" s="261" t="s">
        <v>293</v>
      </c>
      <c r="E66" s="18" t="s">
        <v>1</v>
      </c>
      <c r="F66" s="262">
        <v>44.81</v>
      </c>
      <c r="G66" s="35"/>
      <c r="H66" s="36"/>
    </row>
    <row r="67" spans="1:8" s="2" customFormat="1" ht="16.899999999999999" customHeight="1" x14ac:dyDescent="0.1">
      <c r="A67" s="35"/>
      <c r="B67" s="36"/>
      <c r="C67" s="263" t="s">
        <v>6697</v>
      </c>
      <c r="D67" s="35"/>
      <c r="E67" s="35"/>
      <c r="F67" s="35"/>
      <c r="G67" s="35"/>
      <c r="H67" s="36"/>
    </row>
    <row r="68" spans="1:8" s="2" customFormat="1" ht="19.5" x14ac:dyDescent="0.1">
      <c r="A68" s="35"/>
      <c r="B68" s="36"/>
      <c r="C68" s="261" t="s">
        <v>404</v>
      </c>
      <c r="D68" s="261" t="s">
        <v>405</v>
      </c>
      <c r="E68" s="18" t="s">
        <v>277</v>
      </c>
      <c r="F68" s="262">
        <v>47.05</v>
      </c>
      <c r="G68" s="35"/>
      <c r="H68" s="36"/>
    </row>
    <row r="69" spans="1:8" s="2" customFormat="1" ht="16.899999999999999" customHeight="1" x14ac:dyDescent="0.1">
      <c r="A69" s="35"/>
      <c r="B69" s="36"/>
      <c r="C69" s="257" t="s">
        <v>229</v>
      </c>
      <c r="D69" s="258" t="s">
        <v>1</v>
      </c>
      <c r="E69" s="259" t="s">
        <v>1</v>
      </c>
      <c r="F69" s="260">
        <v>745.75</v>
      </c>
      <c r="G69" s="35"/>
      <c r="H69" s="36"/>
    </row>
    <row r="70" spans="1:8" s="2" customFormat="1" ht="16.899999999999999" customHeight="1" x14ac:dyDescent="0.1">
      <c r="A70" s="35"/>
      <c r="B70" s="36"/>
      <c r="C70" s="261" t="s">
        <v>1</v>
      </c>
      <c r="D70" s="261" t="s">
        <v>388</v>
      </c>
      <c r="E70" s="18" t="s">
        <v>1</v>
      </c>
      <c r="F70" s="262">
        <v>57</v>
      </c>
      <c r="G70" s="35"/>
      <c r="H70" s="36"/>
    </row>
    <row r="71" spans="1:8" s="2" customFormat="1" ht="16.899999999999999" customHeight="1" x14ac:dyDescent="0.1">
      <c r="A71" s="35"/>
      <c r="B71" s="36"/>
      <c r="C71" s="261" t="s">
        <v>1</v>
      </c>
      <c r="D71" s="261" t="s">
        <v>389</v>
      </c>
      <c r="E71" s="18" t="s">
        <v>1</v>
      </c>
      <c r="F71" s="262">
        <v>103.69</v>
      </c>
      <c r="G71" s="35"/>
      <c r="H71" s="36"/>
    </row>
    <row r="72" spans="1:8" s="2" customFormat="1" ht="16.899999999999999" customHeight="1" x14ac:dyDescent="0.1">
      <c r="A72" s="35"/>
      <c r="B72" s="36"/>
      <c r="C72" s="261" t="s">
        <v>1</v>
      </c>
      <c r="D72" s="261" t="s">
        <v>390</v>
      </c>
      <c r="E72" s="18" t="s">
        <v>1</v>
      </c>
      <c r="F72" s="262">
        <v>138.88</v>
      </c>
      <c r="G72" s="35"/>
      <c r="H72" s="36"/>
    </row>
    <row r="73" spans="1:8" s="2" customFormat="1" ht="16.899999999999999" customHeight="1" x14ac:dyDescent="0.1">
      <c r="A73" s="35"/>
      <c r="B73" s="36"/>
      <c r="C73" s="261" t="s">
        <v>1</v>
      </c>
      <c r="D73" s="261" t="s">
        <v>391</v>
      </c>
      <c r="E73" s="18" t="s">
        <v>1</v>
      </c>
      <c r="F73" s="262">
        <v>32.25</v>
      </c>
      <c r="G73" s="35"/>
      <c r="H73" s="36"/>
    </row>
    <row r="74" spans="1:8" s="2" customFormat="1" ht="16.899999999999999" customHeight="1" x14ac:dyDescent="0.1">
      <c r="A74" s="35"/>
      <c r="B74" s="36"/>
      <c r="C74" s="261" t="s">
        <v>1</v>
      </c>
      <c r="D74" s="261" t="s">
        <v>392</v>
      </c>
      <c r="E74" s="18" t="s">
        <v>1</v>
      </c>
      <c r="F74" s="262">
        <v>13.84</v>
      </c>
      <c r="G74" s="35"/>
      <c r="H74" s="36"/>
    </row>
    <row r="75" spans="1:8" s="2" customFormat="1" ht="16.899999999999999" customHeight="1" x14ac:dyDescent="0.1">
      <c r="A75" s="35"/>
      <c r="B75" s="36"/>
      <c r="C75" s="261" t="s">
        <v>1</v>
      </c>
      <c r="D75" s="261" t="s">
        <v>393</v>
      </c>
      <c r="E75" s="18" t="s">
        <v>1</v>
      </c>
      <c r="F75" s="262">
        <v>28.33</v>
      </c>
      <c r="G75" s="35"/>
      <c r="H75" s="36"/>
    </row>
    <row r="76" spans="1:8" s="2" customFormat="1" ht="16.899999999999999" customHeight="1" x14ac:dyDescent="0.1">
      <c r="A76" s="35"/>
      <c r="B76" s="36"/>
      <c r="C76" s="261" t="s">
        <v>1</v>
      </c>
      <c r="D76" s="261" t="s">
        <v>394</v>
      </c>
      <c r="E76" s="18" t="s">
        <v>1</v>
      </c>
      <c r="F76" s="262">
        <v>35.03</v>
      </c>
      <c r="G76" s="35"/>
      <c r="H76" s="36"/>
    </row>
    <row r="77" spans="1:8" s="2" customFormat="1" ht="16.899999999999999" customHeight="1" x14ac:dyDescent="0.1">
      <c r="A77" s="35"/>
      <c r="B77" s="36"/>
      <c r="C77" s="261" t="s">
        <v>1</v>
      </c>
      <c r="D77" s="261" t="s">
        <v>395</v>
      </c>
      <c r="E77" s="18" t="s">
        <v>1</v>
      </c>
      <c r="F77" s="262">
        <v>40.47</v>
      </c>
      <c r="G77" s="35"/>
      <c r="H77" s="36"/>
    </row>
    <row r="78" spans="1:8" s="2" customFormat="1" ht="16.899999999999999" customHeight="1" x14ac:dyDescent="0.1">
      <c r="A78" s="35"/>
      <c r="B78" s="36"/>
      <c r="C78" s="261" t="s">
        <v>1</v>
      </c>
      <c r="D78" s="261" t="s">
        <v>396</v>
      </c>
      <c r="E78" s="18" t="s">
        <v>1</v>
      </c>
      <c r="F78" s="262">
        <v>35.67</v>
      </c>
      <c r="G78" s="35"/>
      <c r="H78" s="36"/>
    </row>
    <row r="79" spans="1:8" s="2" customFormat="1" ht="16.899999999999999" customHeight="1" x14ac:dyDescent="0.1">
      <c r="A79" s="35"/>
      <c r="B79" s="36"/>
      <c r="C79" s="261" t="s">
        <v>1</v>
      </c>
      <c r="D79" s="261" t="s">
        <v>397</v>
      </c>
      <c r="E79" s="18" t="s">
        <v>1</v>
      </c>
      <c r="F79" s="262">
        <v>93.21</v>
      </c>
      <c r="G79" s="35"/>
      <c r="H79" s="36"/>
    </row>
    <row r="80" spans="1:8" s="2" customFormat="1" ht="16.899999999999999" customHeight="1" x14ac:dyDescent="0.1">
      <c r="A80" s="35"/>
      <c r="B80" s="36"/>
      <c r="C80" s="261" t="s">
        <v>1</v>
      </c>
      <c r="D80" s="261" t="s">
        <v>398</v>
      </c>
      <c r="E80" s="18" t="s">
        <v>1</v>
      </c>
      <c r="F80" s="262">
        <v>39.51</v>
      </c>
      <c r="G80" s="35"/>
      <c r="H80" s="36"/>
    </row>
    <row r="81" spans="1:8" s="2" customFormat="1" ht="16.899999999999999" customHeight="1" x14ac:dyDescent="0.1">
      <c r="A81" s="35"/>
      <c r="B81" s="36"/>
      <c r="C81" s="261" t="s">
        <v>1</v>
      </c>
      <c r="D81" s="261" t="s">
        <v>399</v>
      </c>
      <c r="E81" s="18" t="s">
        <v>1</v>
      </c>
      <c r="F81" s="262">
        <v>33.369999999999997</v>
      </c>
      <c r="G81" s="35"/>
      <c r="H81" s="36"/>
    </row>
    <row r="82" spans="1:8" s="2" customFormat="1" ht="16.899999999999999" customHeight="1" x14ac:dyDescent="0.1">
      <c r="A82" s="35"/>
      <c r="B82" s="36"/>
      <c r="C82" s="261" t="s">
        <v>1</v>
      </c>
      <c r="D82" s="261" t="s">
        <v>400</v>
      </c>
      <c r="E82" s="18" t="s">
        <v>1</v>
      </c>
      <c r="F82" s="262">
        <v>36.97</v>
      </c>
      <c r="G82" s="35"/>
      <c r="H82" s="36"/>
    </row>
    <row r="83" spans="1:8" s="2" customFormat="1" ht="16.899999999999999" customHeight="1" x14ac:dyDescent="0.1">
      <c r="A83" s="35"/>
      <c r="B83" s="36"/>
      <c r="C83" s="261" t="s">
        <v>1</v>
      </c>
      <c r="D83" s="261" t="s">
        <v>401</v>
      </c>
      <c r="E83" s="18" t="s">
        <v>1</v>
      </c>
      <c r="F83" s="262">
        <v>25.3</v>
      </c>
      <c r="G83" s="35"/>
      <c r="H83" s="36"/>
    </row>
    <row r="84" spans="1:8" s="2" customFormat="1" ht="16.899999999999999" customHeight="1" x14ac:dyDescent="0.1">
      <c r="A84" s="35"/>
      <c r="B84" s="36"/>
      <c r="C84" s="261" t="s">
        <v>1</v>
      </c>
      <c r="D84" s="261" t="s">
        <v>402</v>
      </c>
      <c r="E84" s="18" t="s">
        <v>1</v>
      </c>
      <c r="F84" s="262">
        <v>32.229999999999997</v>
      </c>
      <c r="G84" s="35"/>
      <c r="H84" s="36"/>
    </row>
    <row r="85" spans="1:8" s="2" customFormat="1" ht="16.899999999999999" customHeight="1" x14ac:dyDescent="0.1">
      <c r="A85" s="35"/>
      <c r="B85" s="36"/>
      <c r="C85" s="261" t="s">
        <v>229</v>
      </c>
      <c r="D85" s="261" t="s">
        <v>293</v>
      </c>
      <c r="E85" s="18" t="s">
        <v>1</v>
      </c>
      <c r="F85" s="262">
        <v>745.75</v>
      </c>
      <c r="G85" s="35"/>
      <c r="H85" s="36"/>
    </row>
    <row r="86" spans="1:8" s="2" customFormat="1" ht="16.899999999999999" customHeight="1" x14ac:dyDescent="0.1">
      <c r="A86" s="35"/>
      <c r="B86" s="36"/>
      <c r="C86" s="263" t="s">
        <v>6697</v>
      </c>
      <c r="D86" s="35"/>
      <c r="E86" s="35"/>
      <c r="F86" s="35"/>
      <c r="G86" s="35"/>
      <c r="H86" s="36"/>
    </row>
    <row r="87" spans="1:8" s="2" customFormat="1" ht="19.5" x14ac:dyDescent="0.1">
      <c r="A87" s="35"/>
      <c r="B87" s="36"/>
      <c r="C87" s="261" t="s">
        <v>385</v>
      </c>
      <c r="D87" s="261" t="s">
        <v>386</v>
      </c>
      <c r="E87" s="18" t="s">
        <v>277</v>
      </c>
      <c r="F87" s="262">
        <v>783.04</v>
      </c>
      <c r="G87" s="35"/>
      <c r="H87" s="36"/>
    </row>
    <row r="88" spans="1:8" s="2" customFormat="1" ht="16.899999999999999" customHeight="1" x14ac:dyDescent="0.1">
      <c r="A88" s="35"/>
      <c r="B88" s="36"/>
      <c r="C88" s="257" t="s">
        <v>315</v>
      </c>
      <c r="D88" s="258" t="s">
        <v>220</v>
      </c>
      <c r="E88" s="259" t="s">
        <v>1</v>
      </c>
      <c r="F88" s="260">
        <v>10.119999999999999</v>
      </c>
      <c r="G88" s="35"/>
      <c r="H88" s="36"/>
    </row>
    <row r="89" spans="1:8" s="2" customFormat="1" ht="16.899999999999999" customHeight="1" x14ac:dyDescent="0.1">
      <c r="A89" s="35"/>
      <c r="B89" s="36"/>
      <c r="C89" s="261" t="s">
        <v>1</v>
      </c>
      <c r="D89" s="261" t="s">
        <v>314</v>
      </c>
      <c r="E89" s="18" t="s">
        <v>1</v>
      </c>
      <c r="F89" s="262">
        <v>10.119999999999999</v>
      </c>
      <c r="G89" s="35"/>
      <c r="H89" s="36"/>
    </row>
    <row r="90" spans="1:8" s="2" customFormat="1" ht="16.899999999999999" customHeight="1" x14ac:dyDescent="0.1">
      <c r="A90" s="35"/>
      <c r="B90" s="36"/>
      <c r="C90" s="261" t="s">
        <v>315</v>
      </c>
      <c r="D90" s="261" t="s">
        <v>282</v>
      </c>
      <c r="E90" s="18" t="s">
        <v>1</v>
      </c>
      <c r="F90" s="262">
        <v>10.119999999999999</v>
      </c>
      <c r="G90" s="35"/>
      <c r="H90" s="36"/>
    </row>
    <row r="91" spans="1:8" s="2" customFormat="1" ht="16.899999999999999" customHeight="1" x14ac:dyDescent="0.1">
      <c r="A91" s="35"/>
      <c r="B91" s="36"/>
      <c r="C91" s="257" t="s">
        <v>232</v>
      </c>
      <c r="D91" s="258" t="s">
        <v>1</v>
      </c>
      <c r="E91" s="259" t="s">
        <v>1</v>
      </c>
      <c r="F91" s="260">
        <v>440.9</v>
      </c>
      <c r="G91" s="35"/>
      <c r="H91" s="36"/>
    </row>
    <row r="92" spans="1:8" s="2" customFormat="1" ht="16.899999999999999" customHeight="1" x14ac:dyDescent="0.1">
      <c r="A92" s="35"/>
      <c r="B92" s="36"/>
      <c r="C92" s="261" t="s">
        <v>1</v>
      </c>
      <c r="D92" s="261" t="s">
        <v>383</v>
      </c>
      <c r="E92" s="18" t="s">
        <v>1</v>
      </c>
      <c r="F92" s="262">
        <v>440.9</v>
      </c>
      <c r="G92" s="35"/>
      <c r="H92" s="36"/>
    </row>
    <row r="93" spans="1:8" s="2" customFormat="1" ht="16.899999999999999" customHeight="1" x14ac:dyDescent="0.1">
      <c r="A93" s="35"/>
      <c r="B93" s="36"/>
      <c r="C93" s="261" t="s">
        <v>232</v>
      </c>
      <c r="D93" s="261" t="s">
        <v>282</v>
      </c>
      <c r="E93" s="18" t="s">
        <v>1</v>
      </c>
      <c r="F93" s="262">
        <v>440.9</v>
      </c>
      <c r="G93" s="35"/>
      <c r="H93" s="36"/>
    </row>
    <row r="94" spans="1:8" s="2" customFormat="1" ht="16.899999999999999" customHeight="1" x14ac:dyDescent="0.1">
      <c r="A94" s="35"/>
      <c r="B94" s="36"/>
      <c r="C94" s="263" t="s">
        <v>6697</v>
      </c>
      <c r="D94" s="35"/>
      <c r="E94" s="35"/>
      <c r="F94" s="35"/>
      <c r="G94" s="35"/>
      <c r="H94" s="36"/>
    </row>
    <row r="95" spans="1:8" s="2" customFormat="1" ht="16.899999999999999" customHeight="1" x14ac:dyDescent="0.1">
      <c r="A95" s="35"/>
      <c r="B95" s="36"/>
      <c r="C95" s="261" t="s">
        <v>380</v>
      </c>
      <c r="D95" s="261" t="s">
        <v>381</v>
      </c>
      <c r="E95" s="18" t="s">
        <v>277</v>
      </c>
      <c r="F95" s="262">
        <v>440.9</v>
      </c>
      <c r="G95" s="35"/>
      <c r="H95" s="36"/>
    </row>
    <row r="96" spans="1:8" s="2" customFormat="1" ht="16.899999999999999" customHeight="1" x14ac:dyDescent="0.1">
      <c r="A96" s="35"/>
      <c r="B96" s="36"/>
      <c r="C96" s="261" t="s">
        <v>275</v>
      </c>
      <c r="D96" s="261" t="s">
        <v>276</v>
      </c>
      <c r="E96" s="18" t="s">
        <v>277</v>
      </c>
      <c r="F96" s="262">
        <v>1145.29</v>
      </c>
      <c r="G96" s="35"/>
      <c r="H96" s="36"/>
    </row>
    <row r="97" spans="1:8" s="2" customFormat="1" ht="16.899999999999999" customHeight="1" x14ac:dyDescent="0.1">
      <c r="A97" s="35"/>
      <c r="B97" s="36"/>
      <c r="C97" s="257" t="s">
        <v>569</v>
      </c>
      <c r="D97" s="258" t="s">
        <v>220</v>
      </c>
      <c r="E97" s="259" t="s">
        <v>1</v>
      </c>
      <c r="F97" s="260">
        <v>32.409999999999997</v>
      </c>
      <c r="G97" s="35"/>
      <c r="H97" s="36"/>
    </row>
    <row r="98" spans="1:8" s="2" customFormat="1" ht="16.899999999999999" customHeight="1" x14ac:dyDescent="0.15">
      <c r="A98" s="35"/>
      <c r="B98" s="36"/>
      <c r="C98" s="257" t="s">
        <v>234</v>
      </c>
      <c r="D98" s="258" t="s">
        <v>235</v>
      </c>
      <c r="E98" s="259" t="s">
        <v>1</v>
      </c>
      <c r="F98" s="260">
        <v>704.39</v>
      </c>
      <c r="G98" s="35"/>
      <c r="H98" s="36"/>
    </row>
    <row r="99" spans="1:8" s="2" customFormat="1" ht="16.899999999999999" customHeight="1" x14ac:dyDescent="0.1">
      <c r="A99" s="35"/>
      <c r="B99" s="36"/>
      <c r="C99" s="261" t="s">
        <v>1</v>
      </c>
      <c r="D99" s="261" t="s">
        <v>559</v>
      </c>
      <c r="E99" s="18" t="s">
        <v>1</v>
      </c>
      <c r="F99" s="262">
        <v>704.39</v>
      </c>
      <c r="G99" s="35"/>
      <c r="H99" s="36"/>
    </row>
    <row r="100" spans="1:8" s="2" customFormat="1" ht="16.899999999999999" customHeight="1" x14ac:dyDescent="0.1">
      <c r="A100" s="35"/>
      <c r="B100" s="36"/>
      <c r="C100" s="261" t="s">
        <v>234</v>
      </c>
      <c r="D100" s="261" t="s">
        <v>282</v>
      </c>
      <c r="E100" s="18" t="s">
        <v>1</v>
      </c>
      <c r="F100" s="262">
        <v>704.39</v>
      </c>
      <c r="G100" s="35"/>
      <c r="H100" s="36"/>
    </row>
    <row r="101" spans="1:8" s="2" customFormat="1" ht="16.899999999999999" customHeight="1" x14ac:dyDescent="0.1">
      <c r="A101" s="35"/>
      <c r="B101" s="36"/>
      <c r="C101" s="263" t="s">
        <v>6697</v>
      </c>
      <c r="D101" s="35"/>
      <c r="E101" s="35"/>
      <c r="F101" s="35"/>
      <c r="G101" s="35"/>
      <c r="H101" s="36"/>
    </row>
    <row r="102" spans="1:8" s="2" customFormat="1" ht="16.899999999999999" customHeight="1" x14ac:dyDescent="0.1">
      <c r="A102" s="35"/>
      <c r="B102" s="36"/>
      <c r="C102" s="261" t="s">
        <v>556</v>
      </c>
      <c r="D102" s="261" t="s">
        <v>557</v>
      </c>
      <c r="E102" s="18" t="s">
        <v>277</v>
      </c>
      <c r="F102" s="262">
        <v>704.39</v>
      </c>
      <c r="G102" s="35"/>
      <c r="H102" s="36"/>
    </row>
    <row r="103" spans="1:8" s="2" customFormat="1" ht="19.5" x14ac:dyDescent="0.1">
      <c r="A103" s="35"/>
      <c r="B103" s="36"/>
      <c r="C103" s="261" t="s">
        <v>497</v>
      </c>
      <c r="D103" s="261" t="s">
        <v>498</v>
      </c>
      <c r="E103" s="18" t="s">
        <v>277</v>
      </c>
      <c r="F103" s="262">
        <v>704.39</v>
      </c>
      <c r="G103" s="35"/>
      <c r="H103" s="36"/>
    </row>
    <row r="104" spans="1:8" s="2" customFormat="1" ht="16.899999999999999" customHeight="1" x14ac:dyDescent="0.1">
      <c r="A104" s="35"/>
      <c r="B104" s="36"/>
      <c r="C104" s="261" t="s">
        <v>275</v>
      </c>
      <c r="D104" s="261" t="s">
        <v>276</v>
      </c>
      <c r="E104" s="18" t="s">
        <v>277</v>
      </c>
      <c r="F104" s="262">
        <v>1145.29</v>
      </c>
      <c r="G104" s="35"/>
      <c r="H104" s="36"/>
    </row>
    <row r="105" spans="1:8" s="2" customFormat="1" ht="16.899999999999999" customHeight="1" x14ac:dyDescent="0.1">
      <c r="A105" s="35"/>
      <c r="B105" s="36"/>
      <c r="C105" s="257" t="s">
        <v>571</v>
      </c>
      <c r="D105" s="258" t="s">
        <v>220</v>
      </c>
      <c r="E105" s="259" t="s">
        <v>1</v>
      </c>
      <c r="F105" s="260">
        <v>9.4190000000000005</v>
      </c>
      <c r="G105" s="35"/>
      <c r="H105" s="36"/>
    </row>
    <row r="106" spans="1:8" s="2" customFormat="1" ht="26.45" customHeight="1" x14ac:dyDescent="0.15">
      <c r="A106" s="35"/>
      <c r="B106" s="36"/>
      <c r="C106" s="256" t="s">
        <v>6698</v>
      </c>
      <c r="D106" s="256" t="s">
        <v>91</v>
      </c>
      <c r="E106" s="35"/>
      <c r="F106" s="35"/>
      <c r="G106" s="35"/>
      <c r="H106" s="36"/>
    </row>
    <row r="107" spans="1:8" s="2" customFormat="1" ht="16.899999999999999" customHeight="1" x14ac:dyDescent="0.1">
      <c r="A107" s="35"/>
      <c r="B107" s="36"/>
      <c r="C107" s="257" t="s">
        <v>214</v>
      </c>
      <c r="D107" s="258" t="s">
        <v>1</v>
      </c>
      <c r="E107" s="259" t="s">
        <v>1</v>
      </c>
      <c r="F107" s="260">
        <v>9.5500000000000007</v>
      </c>
      <c r="G107" s="35"/>
      <c r="H107" s="36"/>
    </row>
    <row r="108" spans="1:8" s="2" customFormat="1" ht="16.899999999999999" customHeight="1" x14ac:dyDescent="0.1">
      <c r="A108" s="35"/>
      <c r="B108" s="36"/>
      <c r="C108" s="261" t="s">
        <v>1</v>
      </c>
      <c r="D108" s="261" t="s">
        <v>600</v>
      </c>
      <c r="E108" s="18" t="s">
        <v>1</v>
      </c>
      <c r="F108" s="262">
        <v>0.88</v>
      </c>
      <c r="G108" s="35"/>
      <c r="H108" s="36"/>
    </row>
    <row r="109" spans="1:8" s="2" customFormat="1" ht="16.899999999999999" customHeight="1" x14ac:dyDescent="0.1">
      <c r="A109" s="35"/>
      <c r="B109" s="36"/>
      <c r="C109" s="261" t="s">
        <v>1</v>
      </c>
      <c r="D109" s="261" t="s">
        <v>601</v>
      </c>
      <c r="E109" s="18" t="s">
        <v>1</v>
      </c>
      <c r="F109" s="262">
        <v>8.67</v>
      </c>
      <c r="G109" s="35"/>
      <c r="H109" s="36"/>
    </row>
    <row r="110" spans="1:8" s="2" customFormat="1" ht="16.899999999999999" customHeight="1" x14ac:dyDescent="0.1">
      <c r="A110" s="35"/>
      <c r="B110" s="36"/>
      <c r="C110" s="261" t="s">
        <v>214</v>
      </c>
      <c r="D110" s="261" t="s">
        <v>293</v>
      </c>
      <c r="E110" s="18" t="s">
        <v>1</v>
      </c>
      <c r="F110" s="262">
        <v>9.5500000000000007</v>
      </c>
      <c r="G110" s="35"/>
      <c r="H110" s="36"/>
    </row>
    <row r="111" spans="1:8" s="2" customFormat="1" ht="16.899999999999999" customHeight="1" x14ac:dyDescent="0.1">
      <c r="A111" s="35"/>
      <c r="B111" s="36"/>
      <c r="C111" s="263" t="s">
        <v>6697</v>
      </c>
      <c r="D111" s="35"/>
      <c r="E111" s="35"/>
      <c r="F111" s="35"/>
      <c r="G111" s="35"/>
      <c r="H111" s="36"/>
    </row>
    <row r="112" spans="1:8" s="2" customFormat="1" ht="16.899999999999999" customHeight="1" x14ac:dyDescent="0.1">
      <c r="A112" s="35"/>
      <c r="B112" s="36"/>
      <c r="C112" s="261" t="s">
        <v>287</v>
      </c>
      <c r="D112" s="261" t="s">
        <v>288</v>
      </c>
      <c r="E112" s="18" t="s">
        <v>289</v>
      </c>
      <c r="F112" s="262">
        <v>10.029999999999999</v>
      </c>
      <c r="G112" s="35"/>
      <c r="H112" s="36"/>
    </row>
    <row r="113" spans="1:8" s="2" customFormat="1" ht="16.899999999999999" customHeight="1" x14ac:dyDescent="0.1">
      <c r="A113" s="35"/>
      <c r="B113" s="36"/>
      <c r="C113" s="257" t="s">
        <v>4215</v>
      </c>
      <c r="D113" s="258" t="s">
        <v>1</v>
      </c>
      <c r="E113" s="259" t="s">
        <v>1</v>
      </c>
      <c r="F113" s="260">
        <v>30.390999999999998</v>
      </c>
      <c r="G113" s="35"/>
      <c r="H113" s="36"/>
    </row>
    <row r="114" spans="1:8" s="2" customFormat="1" ht="16.899999999999999" customHeight="1" x14ac:dyDescent="0.1">
      <c r="A114" s="35"/>
      <c r="B114" s="36"/>
      <c r="C114" s="257" t="s">
        <v>561</v>
      </c>
      <c r="D114" s="258" t="s">
        <v>1</v>
      </c>
      <c r="E114" s="259" t="s">
        <v>1</v>
      </c>
      <c r="F114" s="260">
        <v>30.2</v>
      </c>
      <c r="G114" s="35"/>
      <c r="H114" s="36"/>
    </row>
    <row r="115" spans="1:8" s="2" customFormat="1" ht="16.899999999999999" customHeight="1" x14ac:dyDescent="0.1">
      <c r="A115" s="35"/>
      <c r="B115" s="36"/>
      <c r="C115" s="261" t="s">
        <v>1</v>
      </c>
      <c r="D115" s="261" t="s">
        <v>594</v>
      </c>
      <c r="E115" s="18" t="s">
        <v>1</v>
      </c>
      <c r="F115" s="262">
        <v>5.95</v>
      </c>
      <c r="G115" s="35"/>
      <c r="H115" s="36"/>
    </row>
    <row r="116" spans="1:8" s="2" customFormat="1" ht="16.899999999999999" customHeight="1" x14ac:dyDescent="0.1">
      <c r="A116" s="35"/>
      <c r="B116" s="36"/>
      <c r="C116" s="261" t="s">
        <v>1</v>
      </c>
      <c r="D116" s="261" t="s">
        <v>595</v>
      </c>
      <c r="E116" s="18" t="s">
        <v>1</v>
      </c>
      <c r="F116" s="262">
        <v>1.54</v>
      </c>
      <c r="G116" s="35"/>
      <c r="H116" s="36"/>
    </row>
    <row r="117" spans="1:8" s="2" customFormat="1" ht="16.899999999999999" customHeight="1" x14ac:dyDescent="0.1">
      <c r="A117" s="35"/>
      <c r="B117" s="36"/>
      <c r="C117" s="261" t="s">
        <v>1</v>
      </c>
      <c r="D117" s="261" t="s">
        <v>596</v>
      </c>
      <c r="E117" s="18" t="s">
        <v>1</v>
      </c>
      <c r="F117" s="262">
        <v>2.76</v>
      </c>
      <c r="G117" s="35"/>
      <c r="H117" s="36"/>
    </row>
    <row r="118" spans="1:8" s="2" customFormat="1" ht="16.899999999999999" customHeight="1" x14ac:dyDescent="0.1">
      <c r="A118" s="35"/>
      <c r="B118" s="36"/>
      <c r="C118" s="261" t="s">
        <v>1</v>
      </c>
      <c r="D118" s="261" t="s">
        <v>597</v>
      </c>
      <c r="E118" s="18" t="s">
        <v>1</v>
      </c>
      <c r="F118" s="262">
        <v>8.58</v>
      </c>
      <c r="G118" s="35"/>
      <c r="H118" s="36"/>
    </row>
    <row r="119" spans="1:8" s="2" customFormat="1" ht="16.899999999999999" customHeight="1" x14ac:dyDescent="0.1">
      <c r="A119" s="35"/>
      <c r="B119" s="36"/>
      <c r="C119" s="261" t="s">
        <v>1</v>
      </c>
      <c r="D119" s="261" t="s">
        <v>598</v>
      </c>
      <c r="E119" s="18" t="s">
        <v>1</v>
      </c>
      <c r="F119" s="262">
        <v>11.37</v>
      </c>
      <c r="G119" s="35"/>
      <c r="H119" s="36"/>
    </row>
    <row r="120" spans="1:8" s="2" customFormat="1" ht="16.899999999999999" customHeight="1" x14ac:dyDescent="0.1">
      <c r="A120" s="35"/>
      <c r="B120" s="36"/>
      <c r="C120" s="261" t="s">
        <v>561</v>
      </c>
      <c r="D120" s="261" t="s">
        <v>293</v>
      </c>
      <c r="E120" s="18" t="s">
        <v>1</v>
      </c>
      <c r="F120" s="262">
        <v>30.2</v>
      </c>
      <c r="G120" s="35"/>
      <c r="H120" s="36"/>
    </row>
    <row r="121" spans="1:8" s="2" customFormat="1" ht="16.899999999999999" customHeight="1" x14ac:dyDescent="0.1">
      <c r="A121" s="35"/>
      <c r="B121" s="36"/>
      <c r="C121" s="263" t="s">
        <v>6697</v>
      </c>
      <c r="D121" s="35"/>
      <c r="E121" s="35"/>
      <c r="F121" s="35"/>
      <c r="G121" s="35"/>
      <c r="H121" s="36"/>
    </row>
    <row r="122" spans="1:8" s="2" customFormat="1" ht="19.5" x14ac:dyDescent="0.1">
      <c r="A122" s="35"/>
      <c r="B122" s="36"/>
      <c r="C122" s="261" t="s">
        <v>591</v>
      </c>
      <c r="D122" s="261" t="s">
        <v>592</v>
      </c>
      <c r="E122" s="18" t="s">
        <v>289</v>
      </c>
      <c r="F122" s="262">
        <v>31.71</v>
      </c>
      <c r="G122" s="35"/>
      <c r="H122" s="36"/>
    </row>
    <row r="123" spans="1:8" s="2" customFormat="1" ht="16.899999999999999" customHeight="1" x14ac:dyDescent="0.1">
      <c r="A123" s="35"/>
      <c r="B123" s="36"/>
      <c r="C123" s="257" t="s">
        <v>216</v>
      </c>
      <c r="D123" s="258" t="s">
        <v>1</v>
      </c>
      <c r="E123" s="259" t="s">
        <v>1</v>
      </c>
      <c r="F123" s="260">
        <v>1709.64</v>
      </c>
      <c r="G123" s="35"/>
      <c r="H123" s="36"/>
    </row>
    <row r="124" spans="1:8" s="2" customFormat="1" ht="16.899999999999999" customHeight="1" x14ac:dyDescent="0.1">
      <c r="A124" s="35"/>
      <c r="B124" s="36"/>
      <c r="C124" s="261" t="s">
        <v>1</v>
      </c>
      <c r="D124" s="261" t="s">
        <v>492</v>
      </c>
      <c r="E124" s="18" t="s">
        <v>1</v>
      </c>
      <c r="F124" s="262">
        <v>679</v>
      </c>
      <c r="G124" s="35"/>
      <c r="H124" s="36"/>
    </row>
    <row r="125" spans="1:8" s="2" customFormat="1" ht="16.899999999999999" customHeight="1" x14ac:dyDescent="0.1">
      <c r="A125" s="35"/>
      <c r="B125" s="36"/>
      <c r="C125" s="261" t="s">
        <v>1</v>
      </c>
      <c r="D125" s="261" t="s">
        <v>493</v>
      </c>
      <c r="E125" s="18" t="s">
        <v>1</v>
      </c>
      <c r="F125" s="262">
        <v>858.78</v>
      </c>
      <c r="G125" s="35"/>
      <c r="H125" s="36"/>
    </row>
    <row r="126" spans="1:8" s="2" customFormat="1" ht="16.899999999999999" customHeight="1" x14ac:dyDescent="0.1">
      <c r="A126" s="35"/>
      <c r="B126" s="36"/>
      <c r="C126" s="261" t="s">
        <v>1</v>
      </c>
      <c r="D126" s="261" t="s">
        <v>494</v>
      </c>
      <c r="E126" s="18" t="s">
        <v>1</v>
      </c>
      <c r="F126" s="262">
        <v>171.86</v>
      </c>
      <c r="G126" s="35"/>
      <c r="H126" s="36"/>
    </row>
    <row r="127" spans="1:8" s="2" customFormat="1" ht="16.899999999999999" customHeight="1" x14ac:dyDescent="0.1">
      <c r="A127" s="35"/>
      <c r="B127" s="36"/>
      <c r="C127" s="261" t="s">
        <v>216</v>
      </c>
      <c r="D127" s="261" t="s">
        <v>293</v>
      </c>
      <c r="E127" s="18" t="s">
        <v>1</v>
      </c>
      <c r="F127" s="262">
        <v>1709.64</v>
      </c>
      <c r="G127" s="35"/>
      <c r="H127" s="36"/>
    </row>
    <row r="128" spans="1:8" s="2" customFormat="1" ht="16.899999999999999" customHeight="1" x14ac:dyDescent="0.1">
      <c r="A128" s="35"/>
      <c r="B128" s="36"/>
      <c r="C128" s="263" t="s">
        <v>6697</v>
      </c>
      <c r="D128" s="35"/>
      <c r="E128" s="35"/>
      <c r="F128" s="35"/>
      <c r="G128" s="35"/>
      <c r="H128" s="36"/>
    </row>
    <row r="129" spans="1:8" s="2" customFormat="1" ht="19.5" x14ac:dyDescent="0.1">
      <c r="A129" s="35"/>
      <c r="B129" s="36"/>
      <c r="C129" s="261" t="s">
        <v>489</v>
      </c>
      <c r="D129" s="261" t="s">
        <v>490</v>
      </c>
      <c r="E129" s="18" t="s">
        <v>319</v>
      </c>
      <c r="F129" s="262">
        <v>1880.6</v>
      </c>
      <c r="G129" s="35"/>
      <c r="H129" s="36"/>
    </row>
    <row r="130" spans="1:8" s="2" customFormat="1" ht="16.899999999999999" customHeight="1" x14ac:dyDescent="0.1">
      <c r="A130" s="35"/>
      <c r="B130" s="36"/>
      <c r="C130" s="257" t="s">
        <v>219</v>
      </c>
      <c r="D130" s="258" t="s">
        <v>220</v>
      </c>
      <c r="E130" s="259" t="s">
        <v>1</v>
      </c>
      <c r="F130" s="260">
        <v>107.6</v>
      </c>
      <c r="G130" s="35"/>
      <c r="H130" s="36"/>
    </row>
    <row r="131" spans="1:8" s="2" customFormat="1" ht="16.899999999999999" customHeight="1" x14ac:dyDescent="0.1">
      <c r="A131" s="35"/>
      <c r="B131" s="36"/>
      <c r="C131" s="261" t="s">
        <v>1</v>
      </c>
      <c r="D131" s="261" t="s">
        <v>445</v>
      </c>
      <c r="E131" s="18" t="s">
        <v>1</v>
      </c>
      <c r="F131" s="262">
        <v>0</v>
      </c>
      <c r="G131" s="35"/>
      <c r="H131" s="36"/>
    </row>
    <row r="132" spans="1:8" s="2" customFormat="1" ht="19.5" x14ac:dyDescent="0.1">
      <c r="A132" s="35"/>
      <c r="B132" s="36"/>
      <c r="C132" s="261" t="s">
        <v>1</v>
      </c>
      <c r="D132" s="261" t="s">
        <v>653</v>
      </c>
      <c r="E132" s="18" t="s">
        <v>1</v>
      </c>
      <c r="F132" s="262">
        <v>9.99</v>
      </c>
      <c r="G132" s="35"/>
      <c r="H132" s="36"/>
    </row>
    <row r="133" spans="1:8" s="2" customFormat="1" ht="16.899999999999999" customHeight="1" x14ac:dyDescent="0.1">
      <c r="A133" s="35"/>
      <c r="B133" s="36"/>
      <c r="C133" s="261" t="s">
        <v>1</v>
      </c>
      <c r="D133" s="261" t="s">
        <v>654</v>
      </c>
      <c r="E133" s="18" t="s">
        <v>1</v>
      </c>
      <c r="F133" s="262">
        <v>4.5599999999999996</v>
      </c>
      <c r="G133" s="35"/>
      <c r="H133" s="36"/>
    </row>
    <row r="134" spans="1:8" s="2" customFormat="1" ht="16.899999999999999" customHeight="1" x14ac:dyDescent="0.1">
      <c r="A134" s="35"/>
      <c r="B134" s="36"/>
      <c r="C134" s="261" t="s">
        <v>1</v>
      </c>
      <c r="D134" s="261" t="s">
        <v>655</v>
      </c>
      <c r="E134" s="18" t="s">
        <v>1</v>
      </c>
      <c r="F134" s="262">
        <v>16.46</v>
      </c>
      <c r="G134" s="35"/>
      <c r="H134" s="36"/>
    </row>
    <row r="135" spans="1:8" s="2" customFormat="1" ht="16.899999999999999" customHeight="1" x14ac:dyDescent="0.1">
      <c r="A135" s="35"/>
      <c r="B135" s="36"/>
      <c r="C135" s="261" t="s">
        <v>1</v>
      </c>
      <c r="D135" s="261" t="s">
        <v>656</v>
      </c>
      <c r="E135" s="18" t="s">
        <v>1</v>
      </c>
      <c r="F135" s="262">
        <v>7.71</v>
      </c>
      <c r="G135" s="35"/>
      <c r="H135" s="36"/>
    </row>
    <row r="136" spans="1:8" s="2" customFormat="1" ht="28.5" x14ac:dyDescent="0.1">
      <c r="A136" s="35"/>
      <c r="B136" s="36"/>
      <c r="C136" s="261" t="s">
        <v>1</v>
      </c>
      <c r="D136" s="261" t="s">
        <v>657</v>
      </c>
      <c r="E136" s="18" t="s">
        <v>1</v>
      </c>
      <c r="F136" s="262">
        <v>6.77</v>
      </c>
      <c r="G136" s="35"/>
      <c r="H136" s="36"/>
    </row>
    <row r="137" spans="1:8" s="2" customFormat="1" ht="28.5" x14ac:dyDescent="0.1">
      <c r="A137" s="35"/>
      <c r="B137" s="36"/>
      <c r="C137" s="261" t="s">
        <v>1</v>
      </c>
      <c r="D137" s="261" t="s">
        <v>658</v>
      </c>
      <c r="E137" s="18" t="s">
        <v>1</v>
      </c>
      <c r="F137" s="262">
        <v>1.86</v>
      </c>
      <c r="G137" s="35"/>
      <c r="H137" s="36"/>
    </row>
    <row r="138" spans="1:8" s="2" customFormat="1" ht="28.5" x14ac:dyDescent="0.1">
      <c r="A138" s="35"/>
      <c r="B138" s="36"/>
      <c r="C138" s="261" t="s">
        <v>1</v>
      </c>
      <c r="D138" s="261" t="s">
        <v>659</v>
      </c>
      <c r="E138" s="18" t="s">
        <v>1</v>
      </c>
      <c r="F138" s="262">
        <v>1.27</v>
      </c>
      <c r="G138" s="35"/>
      <c r="H138" s="36"/>
    </row>
    <row r="139" spans="1:8" s="2" customFormat="1" ht="28.5" x14ac:dyDescent="0.1">
      <c r="A139" s="35"/>
      <c r="B139" s="36"/>
      <c r="C139" s="261" t="s">
        <v>1</v>
      </c>
      <c r="D139" s="261" t="s">
        <v>660</v>
      </c>
      <c r="E139" s="18" t="s">
        <v>1</v>
      </c>
      <c r="F139" s="262">
        <v>2.33</v>
      </c>
      <c r="G139" s="35"/>
      <c r="H139" s="36"/>
    </row>
    <row r="140" spans="1:8" s="2" customFormat="1" ht="28.5" x14ac:dyDescent="0.1">
      <c r="A140" s="35"/>
      <c r="B140" s="36"/>
      <c r="C140" s="261" t="s">
        <v>1</v>
      </c>
      <c r="D140" s="261" t="s">
        <v>661</v>
      </c>
      <c r="E140" s="18" t="s">
        <v>1</v>
      </c>
      <c r="F140" s="262">
        <v>1.4</v>
      </c>
      <c r="G140" s="35"/>
      <c r="H140" s="36"/>
    </row>
    <row r="141" spans="1:8" s="2" customFormat="1" ht="16.899999999999999" customHeight="1" x14ac:dyDescent="0.1">
      <c r="A141" s="35"/>
      <c r="B141" s="36"/>
      <c r="C141" s="261" t="s">
        <v>1</v>
      </c>
      <c r="D141" s="261" t="s">
        <v>662</v>
      </c>
      <c r="E141" s="18" t="s">
        <v>1</v>
      </c>
      <c r="F141" s="262">
        <v>4.8499999999999996</v>
      </c>
      <c r="G141" s="35"/>
      <c r="H141" s="36"/>
    </row>
    <row r="142" spans="1:8" s="2" customFormat="1" ht="28.5" x14ac:dyDescent="0.1">
      <c r="A142" s="35"/>
      <c r="B142" s="36"/>
      <c r="C142" s="261" t="s">
        <v>1</v>
      </c>
      <c r="D142" s="261" t="s">
        <v>663</v>
      </c>
      <c r="E142" s="18" t="s">
        <v>1</v>
      </c>
      <c r="F142" s="262">
        <v>37.93</v>
      </c>
      <c r="G142" s="35"/>
      <c r="H142" s="36"/>
    </row>
    <row r="143" spans="1:8" s="2" customFormat="1" ht="16.899999999999999" customHeight="1" x14ac:dyDescent="0.1">
      <c r="A143" s="35"/>
      <c r="B143" s="36"/>
      <c r="C143" s="261" t="s">
        <v>1</v>
      </c>
      <c r="D143" s="261" t="s">
        <v>664</v>
      </c>
      <c r="E143" s="18" t="s">
        <v>1</v>
      </c>
      <c r="F143" s="262">
        <v>2.02</v>
      </c>
      <c r="G143" s="35"/>
      <c r="H143" s="36"/>
    </row>
    <row r="144" spans="1:8" s="2" customFormat="1" ht="28.5" x14ac:dyDescent="0.1">
      <c r="A144" s="35"/>
      <c r="B144" s="36"/>
      <c r="C144" s="261" t="s">
        <v>1</v>
      </c>
      <c r="D144" s="261" t="s">
        <v>665</v>
      </c>
      <c r="E144" s="18" t="s">
        <v>1</v>
      </c>
      <c r="F144" s="262">
        <v>3.41</v>
      </c>
      <c r="G144" s="35"/>
      <c r="H144" s="36"/>
    </row>
    <row r="145" spans="1:8" s="2" customFormat="1" ht="16.899999999999999" customHeight="1" x14ac:dyDescent="0.1">
      <c r="A145" s="35"/>
      <c r="B145" s="36"/>
      <c r="C145" s="261" t="s">
        <v>1</v>
      </c>
      <c r="D145" s="261" t="s">
        <v>457</v>
      </c>
      <c r="E145" s="18" t="s">
        <v>1</v>
      </c>
      <c r="F145" s="262">
        <v>7.04</v>
      </c>
      <c r="G145" s="35"/>
      <c r="H145" s="36"/>
    </row>
    <row r="146" spans="1:8" s="2" customFormat="1" ht="16.899999999999999" customHeight="1" x14ac:dyDescent="0.1">
      <c r="A146" s="35"/>
      <c r="B146" s="36"/>
      <c r="C146" s="261" t="s">
        <v>219</v>
      </c>
      <c r="D146" s="261" t="s">
        <v>282</v>
      </c>
      <c r="E146" s="18" t="s">
        <v>1</v>
      </c>
      <c r="F146" s="262">
        <v>107.6</v>
      </c>
      <c r="G146" s="35"/>
      <c r="H146" s="36"/>
    </row>
    <row r="147" spans="1:8" s="2" customFormat="1" ht="16.899999999999999" customHeight="1" x14ac:dyDescent="0.1">
      <c r="A147" s="35"/>
      <c r="B147" s="36"/>
      <c r="C147" s="263" t="s">
        <v>6697</v>
      </c>
      <c r="D147" s="35"/>
      <c r="E147" s="35"/>
      <c r="F147" s="35"/>
      <c r="G147" s="35"/>
      <c r="H147" s="36"/>
    </row>
    <row r="148" spans="1:8" s="2" customFormat="1" ht="19.5" x14ac:dyDescent="0.1">
      <c r="A148" s="35"/>
      <c r="B148" s="36"/>
      <c r="C148" s="261" t="s">
        <v>442</v>
      </c>
      <c r="D148" s="261" t="s">
        <v>443</v>
      </c>
      <c r="E148" s="18" t="s">
        <v>289</v>
      </c>
      <c r="F148" s="262">
        <v>107.6</v>
      </c>
      <c r="G148" s="35"/>
      <c r="H148" s="36"/>
    </row>
    <row r="149" spans="1:8" s="2" customFormat="1" ht="19.5" x14ac:dyDescent="0.1">
      <c r="A149" s="35"/>
      <c r="B149" s="36"/>
      <c r="C149" s="261" t="s">
        <v>459</v>
      </c>
      <c r="D149" s="261" t="s">
        <v>460</v>
      </c>
      <c r="E149" s="18" t="s">
        <v>289</v>
      </c>
      <c r="F149" s="262">
        <v>1398.8</v>
      </c>
      <c r="G149" s="35"/>
      <c r="H149" s="36"/>
    </row>
    <row r="150" spans="1:8" s="2" customFormat="1" ht="16.899999999999999" customHeight="1" x14ac:dyDescent="0.1">
      <c r="A150" s="35"/>
      <c r="B150" s="36"/>
      <c r="C150" s="257" t="s">
        <v>222</v>
      </c>
      <c r="D150" s="258" t="s">
        <v>220</v>
      </c>
      <c r="E150" s="259" t="s">
        <v>1</v>
      </c>
      <c r="F150" s="260">
        <v>462.97</v>
      </c>
      <c r="G150" s="35"/>
      <c r="H150" s="36"/>
    </row>
    <row r="151" spans="1:8" s="2" customFormat="1" ht="16.899999999999999" customHeight="1" x14ac:dyDescent="0.1">
      <c r="A151" s="35"/>
      <c r="B151" s="36"/>
      <c r="C151" s="261" t="s">
        <v>222</v>
      </c>
      <c r="D151" s="261" t="s">
        <v>281</v>
      </c>
      <c r="E151" s="18" t="s">
        <v>1</v>
      </c>
      <c r="F151" s="262">
        <v>462.97</v>
      </c>
      <c r="G151" s="35"/>
      <c r="H151" s="36"/>
    </row>
    <row r="152" spans="1:8" s="2" customFormat="1" ht="16.899999999999999" customHeight="1" x14ac:dyDescent="0.1">
      <c r="A152" s="35"/>
      <c r="B152" s="36"/>
      <c r="C152" s="263" t="s">
        <v>6697</v>
      </c>
      <c r="D152" s="35"/>
      <c r="E152" s="35"/>
      <c r="F152" s="35"/>
      <c r="G152" s="35"/>
      <c r="H152" s="36"/>
    </row>
    <row r="153" spans="1:8" s="2" customFormat="1" ht="16.899999999999999" customHeight="1" x14ac:dyDescent="0.1">
      <c r="A153" s="35"/>
      <c r="B153" s="36"/>
      <c r="C153" s="261" t="s">
        <v>275</v>
      </c>
      <c r="D153" s="261" t="s">
        <v>276</v>
      </c>
      <c r="E153" s="18" t="s">
        <v>277</v>
      </c>
      <c r="F153" s="262">
        <v>1167.3599999999999</v>
      </c>
      <c r="G153" s="35"/>
      <c r="H153" s="36"/>
    </row>
    <row r="154" spans="1:8" s="2" customFormat="1" ht="16.899999999999999" customHeight="1" x14ac:dyDescent="0.1">
      <c r="A154" s="35"/>
      <c r="B154" s="36"/>
      <c r="C154" s="261" t="s">
        <v>283</v>
      </c>
      <c r="D154" s="261" t="s">
        <v>284</v>
      </c>
      <c r="E154" s="18" t="s">
        <v>277</v>
      </c>
      <c r="F154" s="262">
        <v>462.97</v>
      </c>
      <c r="G154" s="35"/>
      <c r="H154" s="36"/>
    </row>
    <row r="155" spans="1:8" s="2" customFormat="1" ht="16.899999999999999" customHeight="1" x14ac:dyDescent="0.1">
      <c r="A155" s="35"/>
      <c r="B155" s="36"/>
      <c r="C155" s="257" t="s">
        <v>224</v>
      </c>
      <c r="D155" s="258" t="s">
        <v>1</v>
      </c>
      <c r="E155" s="259" t="s">
        <v>1</v>
      </c>
      <c r="F155" s="260">
        <v>100.56</v>
      </c>
      <c r="G155" s="35"/>
      <c r="H155" s="36"/>
    </row>
    <row r="156" spans="1:8" s="2" customFormat="1" ht="16.899999999999999" customHeight="1" x14ac:dyDescent="0.1">
      <c r="A156" s="35"/>
      <c r="B156" s="36"/>
      <c r="C156" s="261" t="s">
        <v>1</v>
      </c>
      <c r="D156" s="261" t="s">
        <v>445</v>
      </c>
      <c r="E156" s="18" t="s">
        <v>1</v>
      </c>
      <c r="F156" s="262">
        <v>0</v>
      </c>
      <c r="G156" s="35"/>
      <c r="H156" s="36"/>
    </row>
    <row r="157" spans="1:8" s="2" customFormat="1" ht="19.5" x14ac:dyDescent="0.1">
      <c r="A157" s="35"/>
      <c r="B157" s="36"/>
      <c r="C157" s="261" t="s">
        <v>1</v>
      </c>
      <c r="D157" s="261" t="s">
        <v>653</v>
      </c>
      <c r="E157" s="18" t="s">
        <v>1</v>
      </c>
      <c r="F157" s="262">
        <v>9.99</v>
      </c>
      <c r="G157" s="35"/>
      <c r="H157" s="36"/>
    </row>
    <row r="158" spans="1:8" s="2" customFormat="1" ht="16.899999999999999" customHeight="1" x14ac:dyDescent="0.1">
      <c r="A158" s="35"/>
      <c r="B158" s="36"/>
      <c r="C158" s="261" t="s">
        <v>1</v>
      </c>
      <c r="D158" s="261" t="s">
        <v>654</v>
      </c>
      <c r="E158" s="18" t="s">
        <v>1</v>
      </c>
      <c r="F158" s="262">
        <v>4.5599999999999996</v>
      </c>
      <c r="G158" s="35"/>
      <c r="H158" s="36"/>
    </row>
    <row r="159" spans="1:8" s="2" customFormat="1" ht="16.899999999999999" customHeight="1" x14ac:dyDescent="0.1">
      <c r="A159" s="35"/>
      <c r="B159" s="36"/>
      <c r="C159" s="261" t="s">
        <v>1</v>
      </c>
      <c r="D159" s="261" t="s">
        <v>655</v>
      </c>
      <c r="E159" s="18" t="s">
        <v>1</v>
      </c>
      <c r="F159" s="262">
        <v>16.46</v>
      </c>
      <c r="G159" s="35"/>
      <c r="H159" s="36"/>
    </row>
    <row r="160" spans="1:8" s="2" customFormat="1" ht="16.899999999999999" customHeight="1" x14ac:dyDescent="0.1">
      <c r="A160" s="35"/>
      <c r="B160" s="36"/>
      <c r="C160" s="261" t="s">
        <v>1</v>
      </c>
      <c r="D160" s="261" t="s">
        <v>656</v>
      </c>
      <c r="E160" s="18" t="s">
        <v>1</v>
      </c>
      <c r="F160" s="262">
        <v>7.71</v>
      </c>
      <c r="G160" s="35"/>
      <c r="H160" s="36"/>
    </row>
    <row r="161" spans="1:8" s="2" customFormat="1" ht="28.5" x14ac:dyDescent="0.1">
      <c r="A161" s="35"/>
      <c r="B161" s="36"/>
      <c r="C161" s="261" t="s">
        <v>1</v>
      </c>
      <c r="D161" s="261" t="s">
        <v>657</v>
      </c>
      <c r="E161" s="18" t="s">
        <v>1</v>
      </c>
      <c r="F161" s="262">
        <v>6.77</v>
      </c>
      <c r="G161" s="35"/>
      <c r="H161" s="36"/>
    </row>
    <row r="162" spans="1:8" s="2" customFormat="1" ht="28.5" x14ac:dyDescent="0.1">
      <c r="A162" s="35"/>
      <c r="B162" s="36"/>
      <c r="C162" s="261" t="s">
        <v>1</v>
      </c>
      <c r="D162" s="261" t="s">
        <v>658</v>
      </c>
      <c r="E162" s="18" t="s">
        <v>1</v>
      </c>
      <c r="F162" s="262">
        <v>1.86</v>
      </c>
      <c r="G162" s="35"/>
      <c r="H162" s="36"/>
    </row>
    <row r="163" spans="1:8" s="2" customFormat="1" ht="28.5" x14ac:dyDescent="0.1">
      <c r="A163" s="35"/>
      <c r="B163" s="36"/>
      <c r="C163" s="261" t="s">
        <v>1</v>
      </c>
      <c r="D163" s="261" t="s">
        <v>659</v>
      </c>
      <c r="E163" s="18" t="s">
        <v>1</v>
      </c>
      <c r="F163" s="262">
        <v>1.27</v>
      </c>
      <c r="G163" s="35"/>
      <c r="H163" s="36"/>
    </row>
    <row r="164" spans="1:8" s="2" customFormat="1" ht="28.5" x14ac:dyDescent="0.1">
      <c r="A164" s="35"/>
      <c r="B164" s="36"/>
      <c r="C164" s="261" t="s">
        <v>1</v>
      </c>
      <c r="D164" s="261" t="s">
        <v>660</v>
      </c>
      <c r="E164" s="18" t="s">
        <v>1</v>
      </c>
      <c r="F164" s="262">
        <v>2.33</v>
      </c>
      <c r="G164" s="35"/>
      <c r="H164" s="36"/>
    </row>
    <row r="165" spans="1:8" s="2" customFormat="1" ht="28.5" x14ac:dyDescent="0.1">
      <c r="A165" s="35"/>
      <c r="B165" s="36"/>
      <c r="C165" s="261" t="s">
        <v>1</v>
      </c>
      <c r="D165" s="261" t="s">
        <v>661</v>
      </c>
      <c r="E165" s="18" t="s">
        <v>1</v>
      </c>
      <c r="F165" s="262">
        <v>1.4</v>
      </c>
      <c r="G165" s="35"/>
      <c r="H165" s="36"/>
    </row>
    <row r="166" spans="1:8" s="2" customFormat="1" ht="16.899999999999999" customHeight="1" x14ac:dyDescent="0.1">
      <c r="A166" s="35"/>
      <c r="B166" s="36"/>
      <c r="C166" s="261" t="s">
        <v>1</v>
      </c>
      <c r="D166" s="261" t="s">
        <v>662</v>
      </c>
      <c r="E166" s="18" t="s">
        <v>1</v>
      </c>
      <c r="F166" s="262">
        <v>4.8499999999999996</v>
      </c>
      <c r="G166" s="35"/>
      <c r="H166" s="36"/>
    </row>
    <row r="167" spans="1:8" s="2" customFormat="1" ht="28.5" x14ac:dyDescent="0.1">
      <c r="A167" s="35"/>
      <c r="B167" s="36"/>
      <c r="C167" s="261" t="s">
        <v>1</v>
      </c>
      <c r="D167" s="261" t="s">
        <v>663</v>
      </c>
      <c r="E167" s="18" t="s">
        <v>1</v>
      </c>
      <c r="F167" s="262">
        <v>37.93</v>
      </c>
      <c r="G167" s="35"/>
      <c r="H167" s="36"/>
    </row>
    <row r="168" spans="1:8" s="2" customFormat="1" ht="16.899999999999999" customHeight="1" x14ac:dyDescent="0.1">
      <c r="A168" s="35"/>
      <c r="B168" s="36"/>
      <c r="C168" s="261" t="s">
        <v>1</v>
      </c>
      <c r="D168" s="261" t="s">
        <v>664</v>
      </c>
      <c r="E168" s="18" t="s">
        <v>1</v>
      </c>
      <c r="F168" s="262">
        <v>2.02</v>
      </c>
      <c r="G168" s="35"/>
      <c r="H168" s="36"/>
    </row>
    <row r="169" spans="1:8" s="2" customFormat="1" ht="28.5" x14ac:dyDescent="0.1">
      <c r="A169" s="35"/>
      <c r="B169" s="36"/>
      <c r="C169" s="261" t="s">
        <v>1</v>
      </c>
      <c r="D169" s="261" t="s">
        <v>665</v>
      </c>
      <c r="E169" s="18" t="s">
        <v>1</v>
      </c>
      <c r="F169" s="262">
        <v>3.41</v>
      </c>
      <c r="G169" s="35"/>
      <c r="H169" s="36"/>
    </row>
    <row r="170" spans="1:8" s="2" customFormat="1" ht="16.899999999999999" customHeight="1" x14ac:dyDescent="0.1">
      <c r="A170" s="35"/>
      <c r="B170" s="36"/>
      <c r="C170" s="261" t="s">
        <v>224</v>
      </c>
      <c r="D170" s="261" t="s">
        <v>293</v>
      </c>
      <c r="E170" s="18" t="s">
        <v>1</v>
      </c>
      <c r="F170" s="262">
        <v>100.56</v>
      </c>
      <c r="G170" s="35"/>
      <c r="H170" s="36"/>
    </row>
    <row r="171" spans="1:8" s="2" customFormat="1" ht="16.899999999999999" customHeight="1" x14ac:dyDescent="0.1">
      <c r="A171" s="35"/>
      <c r="B171" s="36"/>
      <c r="C171" s="263" t="s">
        <v>6697</v>
      </c>
      <c r="D171" s="35"/>
      <c r="E171" s="35"/>
      <c r="F171" s="35"/>
      <c r="G171" s="35"/>
      <c r="H171" s="36"/>
    </row>
    <row r="172" spans="1:8" s="2" customFormat="1" ht="19.5" x14ac:dyDescent="0.1">
      <c r="A172" s="35"/>
      <c r="B172" s="36"/>
      <c r="C172" s="261" t="s">
        <v>442</v>
      </c>
      <c r="D172" s="261" t="s">
        <v>443</v>
      </c>
      <c r="E172" s="18" t="s">
        <v>289</v>
      </c>
      <c r="F172" s="262">
        <v>107.6</v>
      </c>
      <c r="G172" s="35"/>
      <c r="H172" s="36"/>
    </row>
    <row r="173" spans="1:8" s="2" customFormat="1" ht="16.899999999999999" customHeight="1" x14ac:dyDescent="0.1">
      <c r="A173" s="35"/>
      <c r="B173" s="36"/>
      <c r="C173" s="257" t="s">
        <v>226</v>
      </c>
      <c r="D173" s="258" t="s">
        <v>1</v>
      </c>
      <c r="E173" s="259" t="s">
        <v>1</v>
      </c>
      <c r="F173" s="260">
        <v>54.7</v>
      </c>
      <c r="G173" s="35"/>
      <c r="H173" s="36"/>
    </row>
    <row r="174" spans="1:8" s="2" customFormat="1" ht="16.899999999999999" customHeight="1" x14ac:dyDescent="0.1">
      <c r="A174" s="35"/>
      <c r="B174" s="36"/>
      <c r="C174" s="261" t="s">
        <v>1</v>
      </c>
      <c r="D174" s="261" t="s">
        <v>649</v>
      </c>
      <c r="E174" s="18" t="s">
        <v>1</v>
      </c>
      <c r="F174" s="262">
        <v>54.7</v>
      </c>
      <c r="G174" s="35"/>
      <c r="H174" s="36"/>
    </row>
    <row r="175" spans="1:8" s="2" customFormat="1" ht="16.899999999999999" customHeight="1" x14ac:dyDescent="0.1">
      <c r="A175" s="35"/>
      <c r="B175" s="36"/>
      <c r="C175" s="261" t="s">
        <v>226</v>
      </c>
      <c r="D175" s="261" t="s">
        <v>293</v>
      </c>
      <c r="E175" s="18" t="s">
        <v>1</v>
      </c>
      <c r="F175" s="262">
        <v>54.7</v>
      </c>
      <c r="G175" s="35"/>
      <c r="H175" s="36"/>
    </row>
    <row r="176" spans="1:8" s="2" customFormat="1" ht="16.899999999999999" customHeight="1" x14ac:dyDescent="0.1">
      <c r="A176" s="35"/>
      <c r="B176" s="36"/>
      <c r="C176" s="263" t="s">
        <v>6697</v>
      </c>
      <c r="D176" s="35"/>
      <c r="E176" s="35"/>
      <c r="F176" s="35"/>
      <c r="G176" s="35"/>
      <c r="H176" s="36"/>
    </row>
    <row r="177" spans="1:8" s="2" customFormat="1" ht="19.5" x14ac:dyDescent="0.1">
      <c r="A177" s="35"/>
      <c r="B177" s="36"/>
      <c r="C177" s="261" t="s">
        <v>404</v>
      </c>
      <c r="D177" s="261" t="s">
        <v>405</v>
      </c>
      <c r="E177" s="18" t="s">
        <v>277</v>
      </c>
      <c r="F177" s="262">
        <v>57.44</v>
      </c>
      <c r="G177" s="35"/>
      <c r="H177" s="36"/>
    </row>
    <row r="178" spans="1:8" s="2" customFormat="1" ht="16.899999999999999" customHeight="1" x14ac:dyDescent="0.1">
      <c r="A178" s="35"/>
      <c r="B178" s="36"/>
      <c r="C178" s="257" t="s">
        <v>229</v>
      </c>
      <c r="D178" s="258" t="s">
        <v>1</v>
      </c>
      <c r="E178" s="259" t="s">
        <v>1</v>
      </c>
      <c r="F178" s="260">
        <v>932</v>
      </c>
      <c r="G178" s="35"/>
      <c r="H178" s="36"/>
    </row>
    <row r="179" spans="1:8" s="2" customFormat="1" ht="16.899999999999999" customHeight="1" x14ac:dyDescent="0.1">
      <c r="A179" s="35"/>
      <c r="B179" s="36"/>
      <c r="C179" s="261" t="s">
        <v>1</v>
      </c>
      <c r="D179" s="261" t="s">
        <v>632</v>
      </c>
      <c r="E179" s="18" t="s">
        <v>1</v>
      </c>
      <c r="F179" s="262">
        <v>36.85</v>
      </c>
      <c r="G179" s="35"/>
      <c r="H179" s="36"/>
    </row>
    <row r="180" spans="1:8" s="2" customFormat="1" ht="16.899999999999999" customHeight="1" x14ac:dyDescent="0.1">
      <c r="A180" s="35"/>
      <c r="B180" s="36"/>
      <c r="C180" s="261" t="s">
        <v>1</v>
      </c>
      <c r="D180" s="261" t="s">
        <v>633</v>
      </c>
      <c r="E180" s="18" t="s">
        <v>1</v>
      </c>
      <c r="F180" s="262">
        <v>91.03</v>
      </c>
      <c r="G180" s="35"/>
      <c r="H180" s="36"/>
    </row>
    <row r="181" spans="1:8" s="2" customFormat="1" ht="16.899999999999999" customHeight="1" x14ac:dyDescent="0.1">
      <c r="A181" s="35"/>
      <c r="B181" s="36"/>
      <c r="C181" s="261" t="s">
        <v>1</v>
      </c>
      <c r="D181" s="261" t="s">
        <v>634</v>
      </c>
      <c r="E181" s="18" t="s">
        <v>1</v>
      </c>
      <c r="F181" s="262">
        <v>80.78</v>
      </c>
      <c r="G181" s="35"/>
      <c r="H181" s="36"/>
    </row>
    <row r="182" spans="1:8" s="2" customFormat="1" ht="16.899999999999999" customHeight="1" x14ac:dyDescent="0.1">
      <c r="A182" s="35"/>
      <c r="B182" s="36"/>
      <c r="C182" s="261" t="s">
        <v>1</v>
      </c>
      <c r="D182" s="261" t="s">
        <v>635</v>
      </c>
      <c r="E182" s="18" t="s">
        <v>1</v>
      </c>
      <c r="F182" s="262">
        <v>19.96</v>
      </c>
      <c r="G182" s="35"/>
      <c r="H182" s="36"/>
    </row>
    <row r="183" spans="1:8" s="2" customFormat="1" ht="16.899999999999999" customHeight="1" x14ac:dyDescent="0.1">
      <c r="A183" s="35"/>
      <c r="B183" s="36"/>
      <c r="C183" s="261" t="s">
        <v>1</v>
      </c>
      <c r="D183" s="261" t="s">
        <v>636</v>
      </c>
      <c r="E183" s="18" t="s">
        <v>1</v>
      </c>
      <c r="F183" s="262">
        <v>28.31</v>
      </c>
      <c r="G183" s="35"/>
      <c r="H183" s="36"/>
    </row>
    <row r="184" spans="1:8" s="2" customFormat="1" ht="16.899999999999999" customHeight="1" x14ac:dyDescent="0.1">
      <c r="A184" s="35"/>
      <c r="B184" s="36"/>
      <c r="C184" s="261" t="s">
        <v>1</v>
      </c>
      <c r="D184" s="261" t="s">
        <v>637</v>
      </c>
      <c r="E184" s="18" t="s">
        <v>1</v>
      </c>
      <c r="F184" s="262">
        <v>34.53</v>
      </c>
      <c r="G184" s="35"/>
      <c r="H184" s="36"/>
    </row>
    <row r="185" spans="1:8" s="2" customFormat="1" ht="16.899999999999999" customHeight="1" x14ac:dyDescent="0.1">
      <c r="A185" s="35"/>
      <c r="B185" s="36"/>
      <c r="C185" s="261" t="s">
        <v>1</v>
      </c>
      <c r="D185" s="261" t="s">
        <v>638</v>
      </c>
      <c r="E185" s="18" t="s">
        <v>1</v>
      </c>
      <c r="F185" s="262">
        <v>42.67</v>
      </c>
      <c r="G185" s="35"/>
      <c r="H185" s="36"/>
    </row>
    <row r="186" spans="1:8" s="2" customFormat="1" ht="16.899999999999999" customHeight="1" x14ac:dyDescent="0.1">
      <c r="A186" s="35"/>
      <c r="B186" s="36"/>
      <c r="C186" s="261" t="s">
        <v>1</v>
      </c>
      <c r="D186" s="261" t="s">
        <v>639</v>
      </c>
      <c r="E186" s="18" t="s">
        <v>1</v>
      </c>
      <c r="F186" s="262">
        <v>41.68</v>
      </c>
      <c r="G186" s="35"/>
      <c r="H186" s="36"/>
    </row>
    <row r="187" spans="1:8" s="2" customFormat="1" ht="16.899999999999999" customHeight="1" x14ac:dyDescent="0.1">
      <c r="A187" s="35"/>
      <c r="B187" s="36"/>
      <c r="C187" s="261" t="s">
        <v>1</v>
      </c>
      <c r="D187" s="261" t="s">
        <v>640</v>
      </c>
      <c r="E187" s="18" t="s">
        <v>1</v>
      </c>
      <c r="F187" s="262">
        <v>77.489999999999995</v>
      </c>
      <c r="G187" s="35"/>
      <c r="H187" s="36"/>
    </row>
    <row r="188" spans="1:8" s="2" customFormat="1" ht="16.899999999999999" customHeight="1" x14ac:dyDescent="0.1">
      <c r="A188" s="35"/>
      <c r="B188" s="36"/>
      <c r="C188" s="261" t="s">
        <v>1</v>
      </c>
      <c r="D188" s="261" t="s">
        <v>641</v>
      </c>
      <c r="E188" s="18" t="s">
        <v>1</v>
      </c>
      <c r="F188" s="262">
        <v>38.340000000000003</v>
      </c>
      <c r="G188" s="35"/>
      <c r="H188" s="36"/>
    </row>
    <row r="189" spans="1:8" s="2" customFormat="1" ht="16.899999999999999" customHeight="1" x14ac:dyDescent="0.1">
      <c r="A189" s="35"/>
      <c r="B189" s="36"/>
      <c r="C189" s="261" t="s">
        <v>1</v>
      </c>
      <c r="D189" s="261" t="s">
        <v>642</v>
      </c>
      <c r="E189" s="18" t="s">
        <v>1</v>
      </c>
      <c r="F189" s="262">
        <v>26.8</v>
      </c>
      <c r="G189" s="35"/>
      <c r="H189" s="36"/>
    </row>
    <row r="190" spans="1:8" s="2" customFormat="1" ht="16.899999999999999" customHeight="1" x14ac:dyDescent="0.1">
      <c r="A190" s="35"/>
      <c r="B190" s="36"/>
      <c r="C190" s="261" t="s">
        <v>1</v>
      </c>
      <c r="D190" s="261" t="s">
        <v>643</v>
      </c>
      <c r="E190" s="18" t="s">
        <v>1</v>
      </c>
      <c r="F190" s="262">
        <v>85.19</v>
      </c>
      <c r="G190" s="35"/>
      <c r="H190" s="36"/>
    </row>
    <row r="191" spans="1:8" s="2" customFormat="1" ht="16.899999999999999" customHeight="1" x14ac:dyDescent="0.1">
      <c r="A191" s="35"/>
      <c r="B191" s="36"/>
      <c r="C191" s="261" t="s">
        <v>1</v>
      </c>
      <c r="D191" s="261" t="s">
        <v>644</v>
      </c>
      <c r="E191" s="18" t="s">
        <v>1</v>
      </c>
      <c r="F191" s="262">
        <v>79.069999999999993</v>
      </c>
      <c r="G191" s="35"/>
      <c r="H191" s="36"/>
    </row>
    <row r="192" spans="1:8" s="2" customFormat="1" ht="16.899999999999999" customHeight="1" x14ac:dyDescent="0.1">
      <c r="A192" s="35"/>
      <c r="B192" s="36"/>
      <c r="C192" s="261" t="s">
        <v>1</v>
      </c>
      <c r="D192" s="261" t="s">
        <v>645</v>
      </c>
      <c r="E192" s="18" t="s">
        <v>1</v>
      </c>
      <c r="F192" s="262">
        <v>36.58</v>
      </c>
      <c r="G192" s="35"/>
      <c r="H192" s="36"/>
    </row>
    <row r="193" spans="1:8" s="2" customFormat="1" ht="16.899999999999999" customHeight="1" x14ac:dyDescent="0.1">
      <c r="A193" s="35"/>
      <c r="B193" s="36"/>
      <c r="C193" s="261" t="s">
        <v>1</v>
      </c>
      <c r="D193" s="261" t="s">
        <v>646</v>
      </c>
      <c r="E193" s="18" t="s">
        <v>1</v>
      </c>
      <c r="F193" s="262">
        <v>101.32</v>
      </c>
      <c r="G193" s="35"/>
      <c r="H193" s="36"/>
    </row>
    <row r="194" spans="1:8" s="2" customFormat="1" ht="16.899999999999999" customHeight="1" x14ac:dyDescent="0.1">
      <c r="A194" s="35"/>
      <c r="B194" s="36"/>
      <c r="C194" s="261" t="s">
        <v>1</v>
      </c>
      <c r="D194" s="261" t="s">
        <v>647</v>
      </c>
      <c r="E194" s="18" t="s">
        <v>1</v>
      </c>
      <c r="F194" s="262">
        <v>53.77</v>
      </c>
      <c r="G194" s="35"/>
      <c r="H194" s="36"/>
    </row>
    <row r="195" spans="1:8" s="2" customFormat="1" ht="16.899999999999999" customHeight="1" x14ac:dyDescent="0.1">
      <c r="A195" s="35"/>
      <c r="B195" s="36"/>
      <c r="C195" s="261" t="s">
        <v>1</v>
      </c>
      <c r="D195" s="261" t="s">
        <v>648</v>
      </c>
      <c r="E195" s="18" t="s">
        <v>1</v>
      </c>
      <c r="F195" s="262">
        <v>57.63</v>
      </c>
      <c r="G195" s="35"/>
      <c r="H195" s="36"/>
    </row>
    <row r="196" spans="1:8" s="2" customFormat="1" ht="16.899999999999999" customHeight="1" x14ac:dyDescent="0.1">
      <c r="A196" s="35"/>
      <c r="B196" s="36"/>
      <c r="C196" s="261" t="s">
        <v>229</v>
      </c>
      <c r="D196" s="261" t="s">
        <v>293</v>
      </c>
      <c r="E196" s="18" t="s">
        <v>1</v>
      </c>
      <c r="F196" s="262">
        <v>932</v>
      </c>
      <c r="G196" s="35"/>
      <c r="H196" s="36"/>
    </row>
    <row r="197" spans="1:8" s="2" customFormat="1" ht="16.899999999999999" customHeight="1" x14ac:dyDescent="0.1">
      <c r="A197" s="35"/>
      <c r="B197" s="36"/>
      <c r="C197" s="263" t="s">
        <v>6697</v>
      </c>
      <c r="D197" s="35"/>
      <c r="E197" s="35"/>
      <c r="F197" s="35"/>
      <c r="G197" s="35"/>
      <c r="H197" s="36"/>
    </row>
    <row r="198" spans="1:8" s="2" customFormat="1" ht="19.5" x14ac:dyDescent="0.1">
      <c r="A198" s="35"/>
      <c r="B198" s="36"/>
      <c r="C198" s="261" t="s">
        <v>385</v>
      </c>
      <c r="D198" s="261" t="s">
        <v>386</v>
      </c>
      <c r="E198" s="18" t="s">
        <v>277</v>
      </c>
      <c r="F198" s="262">
        <v>978.6</v>
      </c>
      <c r="G198" s="35"/>
      <c r="H198" s="36"/>
    </row>
    <row r="199" spans="1:8" s="2" customFormat="1" ht="16.899999999999999" customHeight="1" x14ac:dyDescent="0.1">
      <c r="A199" s="35"/>
      <c r="B199" s="36"/>
      <c r="C199" s="257" t="s">
        <v>315</v>
      </c>
      <c r="D199" s="258" t="s">
        <v>220</v>
      </c>
      <c r="E199" s="259" t="s">
        <v>1</v>
      </c>
      <c r="F199" s="260">
        <v>245.6</v>
      </c>
      <c r="G199" s="35"/>
      <c r="H199" s="36"/>
    </row>
    <row r="200" spans="1:8" s="2" customFormat="1" ht="19.5" x14ac:dyDescent="0.1">
      <c r="A200" s="35"/>
      <c r="B200" s="36"/>
      <c r="C200" s="261" t="s">
        <v>1</v>
      </c>
      <c r="D200" s="261" t="s">
        <v>608</v>
      </c>
      <c r="E200" s="18" t="s">
        <v>1</v>
      </c>
      <c r="F200" s="262">
        <v>245.6</v>
      </c>
      <c r="G200" s="35"/>
      <c r="H200" s="36"/>
    </row>
    <row r="201" spans="1:8" s="2" customFormat="1" ht="16.899999999999999" customHeight="1" x14ac:dyDescent="0.1">
      <c r="A201" s="35"/>
      <c r="B201" s="36"/>
      <c r="C201" s="261" t="s">
        <v>315</v>
      </c>
      <c r="D201" s="261" t="s">
        <v>282</v>
      </c>
      <c r="E201" s="18" t="s">
        <v>1</v>
      </c>
      <c r="F201" s="262">
        <v>245.6</v>
      </c>
      <c r="G201" s="35"/>
      <c r="H201" s="36"/>
    </row>
    <row r="202" spans="1:8" s="2" customFormat="1" ht="16.899999999999999" customHeight="1" x14ac:dyDescent="0.1">
      <c r="A202" s="35"/>
      <c r="B202" s="36"/>
      <c r="C202" s="257" t="s">
        <v>232</v>
      </c>
      <c r="D202" s="258" t="s">
        <v>1</v>
      </c>
      <c r="E202" s="259" t="s">
        <v>1</v>
      </c>
      <c r="F202" s="260">
        <v>462.97</v>
      </c>
      <c r="G202" s="35"/>
      <c r="H202" s="36"/>
    </row>
    <row r="203" spans="1:8" s="2" customFormat="1" ht="16.899999999999999" customHeight="1" x14ac:dyDescent="0.1">
      <c r="A203" s="35"/>
      <c r="B203" s="36"/>
      <c r="C203" s="261" t="s">
        <v>1</v>
      </c>
      <c r="D203" s="261" t="s">
        <v>383</v>
      </c>
      <c r="E203" s="18" t="s">
        <v>1</v>
      </c>
      <c r="F203" s="262">
        <v>440.9</v>
      </c>
      <c r="G203" s="35"/>
      <c r="H203" s="36"/>
    </row>
    <row r="204" spans="1:8" s="2" customFormat="1" ht="16.899999999999999" customHeight="1" x14ac:dyDescent="0.1">
      <c r="A204" s="35"/>
      <c r="B204" s="36"/>
      <c r="C204" s="261" t="s">
        <v>1</v>
      </c>
      <c r="D204" s="261" t="s">
        <v>631</v>
      </c>
      <c r="E204" s="18" t="s">
        <v>1</v>
      </c>
      <c r="F204" s="262">
        <v>22.07</v>
      </c>
      <c r="G204" s="35"/>
      <c r="H204" s="36"/>
    </row>
    <row r="205" spans="1:8" s="2" customFormat="1" ht="16.899999999999999" customHeight="1" x14ac:dyDescent="0.1">
      <c r="A205" s="35"/>
      <c r="B205" s="36"/>
      <c r="C205" s="261" t="s">
        <v>232</v>
      </c>
      <c r="D205" s="261" t="s">
        <v>282</v>
      </c>
      <c r="E205" s="18" t="s">
        <v>1</v>
      </c>
      <c r="F205" s="262">
        <v>462.97</v>
      </c>
      <c r="G205" s="35"/>
      <c r="H205" s="36"/>
    </row>
    <row r="206" spans="1:8" s="2" customFormat="1" ht="16.899999999999999" customHeight="1" x14ac:dyDescent="0.1">
      <c r="A206" s="35"/>
      <c r="B206" s="36"/>
      <c r="C206" s="263" t="s">
        <v>6697</v>
      </c>
      <c r="D206" s="35"/>
      <c r="E206" s="35"/>
      <c r="F206" s="35"/>
      <c r="G206" s="35"/>
      <c r="H206" s="36"/>
    </row>
    <row r="207" spans="1:8" s="2" customFormat="1" ht="16.899999999999999" customHeight="1" x14ac:dyDescent="0.1">
      <c r="A207" s="35"/>
      <c r="B207" s="36"/>
      <c r="C207" s="261" t="s">
        <v>380</v>
      </c>
      <c r="D207" s="261" t="s">
        <v>381</v>
      </c>
      <c r="E207" s="18" t="s">
        <v>277</v>
      </c>
      <c r="F207" s="262">
        <v>462.97</v>
      </c>
      <c r="G207" s="35"/>
      <c r="H207" s="36"/>
    </row>
    <row r="208" spans="1:8" s="2" customFormat="1" ht="16.899999999999999" customHeight="1" x14ac:dyDescent="0.1">
      <c r="A208" s="35"/>
      <c r="B208" s="36"/>
      <c r="C208" s="261" t="s">
        <v>275</v>
      </c>
      <c r="D208" s="261" t="s">
        <v>276</v>
      </c>
      <c r="E208" s="18" t="s">
        <v>277</v>
      </c>
      <c r="F208" s="262">
        <v>1167.3599999999999</v>
      </c>
      <c r="G208" s="35"/>
      <c r="H208" s="36"/>
    </row>
    <row r="209" spans="1:8" s="2" customFormat="1" ht="16.899999999999999" customHeight="1" x14ac:dyDescent="0.1">
      <c r="A209" s="35"/>
      <c r="B209" s="36"/>
      <c r="C209" s="257" t="s">
        <v>569</v>
      </c>
      <c r="D209" s="258" t="s">
        <v>220</v>
      </c>
      <c r="E209" s="259" t="s">
        <v>1</v>
      </c>
      <c r="F209" s="260">
        <v>35.72</v>
      </c>
      <c r="G209" s="35"/>
      <c r="H209" s="36"/>
    </row>
    <row r="210" spans="1:8" s="2" customFormat="1" ht="16.899999999999999" customHeight="1" x14ac:dyDescent="0.1">
      <c r="A210" s="35"/>
      <c r="B210" s="36"/>
      <c r="C210" s="261" t="s">
        <v>1</v>
      </c>
      <c r="D210" s="261" t="s">
        <v>676</v>
      </c>
      <c r="E210" s="18" t="s">
        <v>1</v>
      </c>
      <c r="F210" s="262">
        <v>35.72</v>
      </c>
      <c r="G210" s="35"/>
      <c r="H210" s="36"/>
    </row>
    <row r="211" spans="1:8" s="2" customFormat="1" ht="16.899999999999999" customHeight="1" x14ac:dyDescent="0.1">
      <c r="A211" s="35"/>
      <c r="B211" s="36"/>
      <c r="C211" s="261" t="s">
        <v>569</v>
      </c>
      <c r="D211" s="261" t="s">
        <v>282</v>
      </c>
      <c r="E211" s="18" t="s">
        <v>1</v>
      </c>
      <c r="F211" s="262">
        <v>35.72</v>
      </c>
      <c r="G211" s="35"/>
      <c r="H211" s="36"/>
    </row>
    <row r="212" spans="1:8" s="2" customFormat="1" ht="16.899999999999999" customHeight="1" x14ac:dyDescent="0.1">
      <c r="A212" s="35"/>
      <c r="B212" s="36"/>
      <c r="C212" s="263" t="s">
        <v>6697</v>
      </c>
      <c r="D212" s="35"/>
      <c r="E212" s="35"/>
      <c r="F212" s="35"/>
      <c r="G212" s="35"/>
      <c r="H212" s="36"/>
    </row>
    <row r="213" spans="1:8" s="2" customFormat="1" ht="16.899999999999999" customHeight="1" x14ac:dyDescent="0.1">
      <c r="A213" s="35"/>
      <c r="B213" s="36"/>
      <c r="C213" s="261" t="s">
        <v>673</v>
      </c>
      <c r="D213" s="261" t="s">
        <v>674</v>
      </c>
      <c r="E213" s="18" t="s">
        <v>277</v>
      </c>
      <c r="F213" s="262">
        <v>35.72</v>
      </c>
      <c r="G213" s="35"/>
      <c r="H213" s="36"/>
    </row>
    <row r="214" spans="1:8" s="2" customFormat="1" ht="19.5" x14ac:dyDescent="0.1">
      <c r="A214" s="35"/>
      <c r="B214" s="36"/>
      <c r="C214" s="261" t="s">
        <v>497</v>
      </c>
      <c r="D214" s="261" t="s">
        <v>498</v>
      </c>
      <c r="E214" s="18" t="s">
        <v>277</v>
      </c>
      <c r="F214" s="262">
        <v>740.11</v>
      </c>
      <c r="G214" s="35"/>
      <c r="H214" s="36"/>
    </row>
    <row r="215" spans="1:8" s="2" customFormat="1" ht="16.899999999999999" customHeight="1" x14ac:dyDescent="0.15">
      <c r="A215" s="35"/>
      <c r="B215" s="36"/>
      <c r="C215" s="257" t="s">
        <v>234</v>
      </c>
      <c r="D215" s="258" t="s">
        <v>235</v>
      </c>
      <c r="E215" s="259" t="s">
        <v>1</v>
      </c>
      <c r="F215" s="260">
        <v>704.39</v>
      </c>
      <c r="G215" s="35"/>
      <c r="H215" s="36"/>
    </row>
    <row r="216" spans="1:8" s="2" customFormat="1" ht="16.899999999999999" customHeight="1" x14ac:dyDescent="0.1">
      <c r="A216" s="35"/>
      <c r="B216" s="36"/>
      <c r="C216" s="261" t="s">
        <v>1</v>
      </c>
      <c r="D216" s="261" t="s">
        <v>559</v>
      </c>
      <c r="E216" s="18" t="s">
        <v>1</v>
      </c>
      <c r="F216" s="262">
        <v>704.39</v>
      </c>
      <c r="G216" s="35"/>
      <c r="H216" s="36"/>
    </row>
    <row r="217" spans="1:8" s="2" customFormat="1" ht="16.899999999999999" customHeight="1" x14ac:dyDescent="0.1">
      <c r="A217" s="35"/>
      <c r="B217" s="36"/>
      <c r="C217" s="261" t="s">
        <v>234</v>
      </c>
      <c r="D217" s="261" t="s">
        <v>282</v>
      </c>
      <c r="E217" s="18" t="s">
        <v>1</v>
      </c>
      <c r="F217" s="262">
        <v>704.39</v>
      </c>
      <c r="G217" s="35"/>
      <c r="H217" s="36"/>
    </row>
    <row r="218" spans="1:8" s="2" customFormat="1" ht="16.899999999999999" customHeight="1" x14ac:dyDescent="0.1">
      <c r="A218" s="35"/>
      <c r="B218" s="36"/>
      <c r="C218" s="263" t="s">
        <v>6697</v>
      </c>
      <c r="D218" s="35"/>
      <c r="E218" s="35"/>
      <c r="F218" s="35"/>
      <c r="G218" s="35"/>
      <c r="H218" s="36"/>
    </row>
    <row r="219" spans="1:8" s="2" customFormat="1" ht="16.899999999999999" customHeight="1" x14ac:dyDescent="0.1">
      <c r="A219" s="35"/>
      <c r="B219" s="36"/>
      <c r="C219" s="261" t="s">
        <v>556</v>
      </c>
      <c r="D219" s="261" t="s">
        <v>557</v>
      </c>
      <c r="E219" s="18" t="s">
        <v>277</v>
      </c>
      <c r="F219" s="262">
        <v>704.39</v>
      </c>
      <c r="G219" s="35"/>
      <c r="H219" s="36"/>
    </row>
    <row r="220" spans="1:8" s="2" customFormat="1" ht="19.5" x14ac:dyDescent="0.1">
      <c r="A220" s="35"/>
      <c r="B220" s="36"/>
      <c r="C220" s="261" t="s">
        <v>497</v>
      </c>
      <c r="D220" s="261" t="s">
        <v>498</v>
      </c>
      <c r="E220" s="18" t="s">
        <v>277</v>
      </c>
      <c r="F220" s="262">
        <v>740.11</v>
      </c>
      <c r="G220" s="35"/>
      <c r="H220" s="36"/>
    </row>
    <row r="221" spans="1:8" s="2" customFormat="1" ht="16.899999999999999" customHeight="1" x14ac:dyDescent="0.1">
      <c r="A221" s="35"/>
      <c r="B221" s="36"/>
      <c r="C221" s="261" t="s">
        <v>275</v>
      </c>
      <c r="D221" s="261" t="s">
        <v>276</v>
      </c>
      <c r="E221" s="18" t="s">
        <v>277</v>
      </c>
      <c r="F221" s="262">
        <v>1167.3599999999999</v>
      </c>
      <c r="G221" s="35"/>
      <c r="H221" s="36"/>
    </row>
    <row r="222" spans="1:8" s="2" customFormat="1" ht="16.899999999999999" customHeight="1" x14ac:dyDescent="0.1">
      <c r="A222" s="35"/>
      <c r="B222" s="36"/>
      <c r="C222" s="257" t="s">
        <v>571</v>
      </c>
      <c r="D222" s="258" t="s">
        <v>220</v>
      </c>
      <c r="E222" s="259" t="s">
        <v>1</v>
      </c>
      <c r="F222" s="260">
        <v>9.14</v>
      </c>
      <c r="G222" s="35"/>
      <c r="H222" s="36"/>
    </row>
    <row r="223" spans="1:8" s="2" customFormat="1" ht="16.899999999999999" customHeight="1" x14ac:dyDescent="0.1">
      <c r="A223" s="35"/>
      <c r="B223" s="36"/>
      <c r="C223" s="261" t="s">
        <v>1</v>
      </c>
      <c r="D223" s="261" t="s">
        <v>583</v>
      </c>
      <c r="E223" s="18" t="s">
        <v>1</v>
      </c>
      <c r="F223" s="262">
        <v>9.14</v>
      </c>
      <c r="G223" s="35"/>
      <c r="H223" s="36"/>
    </row>
    <row r="224" spans="1:8" s="2" customFormat="1" ht="16.899999999999999" customHeight="1" x14ac:dyDescent="0.1">
      <c r="A224" s="35"/>
      <c r="B224" s="36"/>
      <c r="C224" s="261" t="s">
        <v>571</v>
      </c>
      <c r="D224" s="261" t="s">
        <v>282</v>
      </c>
      <c r="E224" s="18" t="s">
        <v>1</v>
      </c>
      <c r="F224" s="262">
        <v>9.14</v>
      </c>
      <c r="G224" s="35"/>
      <c r="H224" s="36"/>
    </row>
    <row r="225" spans="1:8" s="2" customFormat="1" ht="16.899999999999999" customHeight="1" x14ac:dyDescent="0.1">
      <c r="A225" s="35"/>
      <c r="B225" s="36"/>
      <c r="C225" s="263" t="s">
        <v>6697</v>
      </c>
      <c r="D225" s="35"/>
      <c r="E225" s="35"/>
      <c r="F225" s="35"/>
      <c r="G225" s="35"/>
      <c r="H225" s="36"/>
    </row>
    <row r="226" spans="1:8" s="2" customFormat="1" ht="16.899999999999999" customHeight="1" x14ac:dyDescent="0.1">
      <c r="A226" s="35"/>
      <c r="B226" s="36"/>
      <c r="C226" s="261" t="s">
        <v>580</v>
      </c>
      <c r="D226" s="261" t="s">
        <v>581</v>
      </c>
      <c r="E226" s="18" t="s">
        <v>289</v>
      </c>
      <c r="F226" s="262">
        <v>9.14</v>
      </c>
      <c r="G226" s="35"/>
      <c r="H226" s="36"/>
    </row>
    <row r="227" spans="1:8" s="2" customFormat="1" ht="16.899999999999999" customHeight="1" x14ac:dyDescent="0.1">
      <c r="A227" s="35"/>
      <c r="B227" s="36"/>
      <c r="C227" s="261" t="s">
        <v>584</v>
      </c>
      <c r="D227" s="261" t="s">
        <v>585</v>
      </c>
      <c r="E227" s="18" t="s">
        <v>289</v>
      </c>
      <c r="F227" s="262">
        <v>9.14</v>
      </c>
      <c r="G227" s="35"/>
      <c r="H227" s="36"/>
    </row>
    <row r="228" spans="1:8" s="2" customFormat="1" ht="26.45" customHeight="1" x14ac:dyDescent="0.15">
      <c r="A228" s="35"/>
      <c r="B228" s="36"/>
      <c r="C228" s="256" t="s">
        <v>6699</v>
      </c>
      <c r="D228" s="256" t="s">
        <v>97</v>
      </c>
      <c r="E228" s="35"/>
      <c r="F228" s="35"/>
      <c r="G228" s="35"/>
      <c r="H228" s="36"/>
    </row>
    <row r="229" spans="1:8" s="2" customFormat="1" ht="16.899999999999999" customHeight="1" x14ac:dyDescent="0.1">
      <c r="A229" s="35"/>
      <c r="B229" s="36"/>
      <c r="C229" s="257" t="s">
        <v>728</v>
      </c>
      <c r="D229" s="258" t="s">
        <v>1</v>
      </c>
      <c r="E229" s="259" t="s">
        <v>1</v>
      </c>
      <c r="F229" s="260">
        <v>28.98</v>
      </c>
      <c r="G229" s="35"/>
      <c r="H229" s="36"/>
    </row>
    <row r="230" spans="1:8" s="2" customFormat="1" ht="16.899999999999999" customHeight="1" x14ac:dyDescent="0.1">
      <c r="A230" s="35"/>
      <c r="B230" s="36"/>
      <c r="C230" s="261" t="s">
        <v>1</v>
      </c>
      <c r="D230" s="261" t="s">
        <v>1166</v>
      </c>
      <c r="E230" s="18" t="s">
        <v>1</v>
      </c>
      <c r="F230" s="262">
        <v>16.78</v>
      </c>
      <c r="G230" s="35"/>
      <c r="H230" s="36"/>
    </row>
    <row r="231" spans="1:8" s="2" customFormat="1" ht="16.899999999999999" customHeight="1" x14ac:dyDescent="0.1">
      <c r="A231" s="35"/>
      <c r="B231" s="36"/>
      <c r="C231" s="261" t="s">
        <v>1</v>
      </c>
      <c r="D231" s="261" t="s">
        <v>1167</v>
      </c>
      <c r="E231" s="18" t="s">
        <v>1</v>
      </c>
      <c r="F231" s="262">
        <v>1.28</v>
      </c>
      <c r="G231" s="35"/>
      <c r="H231" s="36"/>
    </row>
    <row r="232" spans="1:8" s="2" customFormat="1" ht="16.899999999999999" customHeight="1" x14ac:dyDescent="0.1">
      <c r="A232" s="35"/>
      <c r="B232" s="36"/>
      <c r="C232" s="261" t="s">
        <v>1</v>
      </c>
      <c r="D232" s="261" t="s">
        <v>1168</v>
      </c>
      <c r="E232" s="18" t="s">
        <v>1</v>
      </c>
      <c r="F232" s="262">
        <v>9.17</v>
      </c>
      <c r="G232" s="35"/>
      <c r="H232" s="36"/>
    </row>
    <row r="233" spans="1:8" s="2" customFormat="1" ht="16.899999999999999" customHeight="1" x14ac:dyDescent="0.1">
      <c r="A233" s="35"/>
      <c r="B233" s="36"/>
      <c r="C233" s="261" t="s">
        <v>1</v>
      </c>
      <c r="D233" s="261" t="s">
        <v>1169</v>
      </c>
      <c r="E233" s="18" t="s">
        <v>1</v>
      </c>
      <c r="F233" s="262">
        <v>1.75</v>
      </c>
      <c r="G233" s="35"/>
      <c r="H233" s="36"/>
    </row>
    <row r="234" spans="1:8" s="2" customFormat="1" ht="16.899999999999999" customHeight="1" x14ac:dyDescent="0.1">
      <c r="A234" s="35"/>
      <c r="B234" s="36"/>
      <c r="C234" s="261" t="s">
        <v>728</v>
      </c>
      <c r="D234" s="261" t="s">
        <v>293</v>
      </c>
      <c r="E234" s="18" t="s">
        <v>1</v>
      </c>
      <c r="F234" s="262">
        <v>28.98</v>
      </c>
      <c r="G234" s="35"/>
      <c r="H234" s="36"/>
    </row>
    <row r="235" spans="1:8" s="2" customFormat="1" ht="16.899999999999999" customHeight="1" x14ac:dyDescent="0.1">
      <c r="A235" s="35"/>
      <c r="B235" s="36"/>
      <c r="C235" s="263" t="s">
        <v>6697</v>
      </c>
      <c r="D235" s="35"/>
      <c r="E235" s="35"/>
      <c r="F235" s="35"/>
      <c r="G235" s="35"/>
      <c r="H235" s="36"/>
    </row>
    <row r="236" spans="1:8" s="2" customFormat="1" ht="16.899999999999999" customHeight="1" x14ac:dyDescent="0.1">
      <c r="A236" s="35"/>
      <c r="B236" s="36"/>
      <c r="C236" s="261" t="s">
        <v>1163</v>
      </c>
      <c r="D236" s="261" t="s">
        <v>1164</v>
      </c>
      <c r="E236" s="18" t="s">
        <v>277</v>
      </c>
      <c r="F236" s="262">
        <v>30.43</v>
      </c>
      <c r="G236" s="35"/>
      <c r="H236" s="36"/>
    </row>
    <row r="237" spans="1:8" s="2" customFormat="1" ht="16.899999999999999" customHeight="1" x14ac:dyDescent="0.1">
      <c r="A237" s="35"/>
      <c r="B237" s="36"/>
      <c r="C237" s="257" t="s">
        <v>730</v>
      </c>
      <c r="D237" s="258" t="s">
        <v>1</v>
      </c>
      <c r="E237" s="259" t="s">
        <v>1</v>
      </c>
      <c r="F237" s="260">
        <v>25.42</v>
      </c>
      <c r="G237" s="35"/>
      <c r="H237" s="36"/>
    </row>
    <row r="238" spans="1:8" s="2" customFormat="1" ht="16.899999999999999" customHeight="1" x14ac:dyDescent="0.1">
      <c r="A238" s="35"/>
      <c r="B238" s="36"/>
      <c r="C238" s="261" t="s">
        <v>1</v>
      </c>
      <c r="D238" s="261" t="s">
        <v>1045</v>
      </c>
      <c r="E238" s="18" t="s">
        <v>1</v>
      </c>
      <c r="F238" s="262">
        <v>24.41</v>
      </c>
      <c r="G238" s="35"/>
      <c r="H238" s="36"/>
    </row>
    <row r="239" spans="1:8" s="2" customFormat="1" ht="16.899999999999999" customHeight="1" x14ac:dyDescent="0.1">
      <c r="A239" s="35"/>
      <c r="B239" s="36"/>
      <c r="C239" s="261" t="s">
        <v>1</v>
      </c>
      <c r="D239" s="261" t="s">
        <v>1046</v>
      </c>
      <c r="E239" s="18" t="s">
        <v>1</v>
      </c>
      <c r="F239" s="262">
        <v>1.01</v>
      </c>
      <c r="G239" s="35"/>
      <c r="H239" s="36"/>
    </row>
    <row r="240" spans="1:8" s="2" customFormat="1" ht="16.899999999999999" customHeight="1" x14ac:dyDescent="0.1">
      <c r="A240" s="35"/>
      <c r="B240" s="36"/>
      <c r="C240" s="261" t="s">
        <v>730</v>
      </c>
      <c r="D240" s="261" t="s">
        <v>293</v>
      </c>
      <c r="E240" s="18" t="s">
        <v>1</v>
      </c>
      <c r="F240" s="262">
        <v>25.42</v>
      </c>
      <c r="G240" s="35"/>
      <c r="H240" s="36"/>
    </row>
    <row r="241" spans="1:8" s="2" customFormat="1" ht="16.899999999999999" customHeight="1" x14ac:dyDescent="0.1">
      <c r="A241" s="35"/>
      <c r="B241" s="36"/>
      <c r="C241" s="263" t="s">
        <v>6697</v>
      </c>
      <c r="D241" s="35"/>
      <c r="E241" s="35"/>
      <c r="F241" s="35"/>
      <c r="G241" s="35"/>
      <c r="H241" s="36"/>
    </row>
    <row r="242" spans="1:8" s="2" customFormat="1" ht="16.899999999999999" customHeight="1" x14ac:dyDescent="0.1">
      <c r="A242" s="35"/>
      <c r="B242" s="36"/>
      <c r="C242" s="261" t="s">
        <v>1042</v>
      </c>
      <c r="D242" s="261" t="s">
        <v>1043</v>
      </c>
      <c r="E242" s="18" t="s">
        <v>289</v>
      </c>
      <c r="F242" s="262">
        <v>26.69</v>
      </c>
      <c r="G242" s="35"/>
      <c r="H242" s="36"/>
    </row>
    <row r="243" spans="1:8" s="2" customFormat="1" ht="16.899999999999999" customHeight="1" x14ac:dyDescent="0.15">
      <c r="A243" s="35"/>
      <c r="B243" s="36"/>
      <c r="C243" s="257" t="s">
        <v>732</v>
      </c>
      <c r="D243" s="258" t="s">
        <v>1</v>
      </c>
      <c r="E243" s="259" t="s">
        <v>1</v>
      </c>
      <c r="F243" s="260">
        <v>50.82</v>
      </c>
      <c r="G243" s="35"/>
      <c r="H243" s="36"/>
    </row>
    <row r="244" spans="1:8" s="2" customFormat="1" ht="19.5" x14ac:dyDescent="0.1">
      <c r="A244" s="35"/>
      <c r="B244" s="36"/>
      <c r="C244" s="261" t="s">
        <v>1</v>
      </c>
      <c r="D244" s="261" t="s">
        <v>1010</v>
      </c>
      <c r="E244" s="18" t="s">
        <v>1</v>
      </c>
      <c r="F244" s="262">
        <v>9.82</v>
      </c>
      <c r="G244" s="35"/>
      <c r="H244" s="36"/>
    </row>
    <row r="245" spans="1:8" s="2" customFormat="1" ht="16.899999999999999" customHeight="1" x14ac:dyDescent="0.1">
      <c r="A245" s="35"/>
      <c r="B245" s="36"/>
      <c r="C245" s="261" t="s">
        <v>1</v>
      </c>
      <c r="D245" s="261" t="s">
        <v>1011</v>
      </c>
      <c r="E245" s="18" t="s">
        <v>1</v>
      </c>
      <c r="F245" s="262">
        <v>7.89</v>
      </c>
      <c r="G245" s="35"/>
      <c r="H245" s="36"/>
    </row>
    <row r="246" spans="1:8" s="2" customFormat="1" ht="16.899999999999999" customHeight="1" x14ac:dyDescent="0.1">
      <c r="A246" s="35"/>
      <c r="B246" s="36"/>
      <c r="C246" s="261" t="s">
        <v>1</v>
      </c>
      <c r="D246" s="261" t="s">
        <v>1012</v>
      </c>
      <c r="E246" s="18" t="s">
        <v>1</v>
      </c>
      <c r="F246" s="262">
        <v>7.89</v>
      </c>
      <c r="G246" s="35"/>
      <c r="H246" s="36"/>
    </row>
    <row r="247" spans="1:8" s="2" customFormat="1" ht="16.899999999999999" customHeight="1" x14ac:dyDescent="0.1">
      <c r="A247" s="35"/>
      <c r="B247" s="36"/>
      <c r="C247" s="261" t="s">
        <v>1</v>
      </c>
      <c r="D247" s="261" t="s">
        <v>1013</v>
      </c>
      <c r="E247" s="18" t="s">
        <v>1</v>
      </c>
      <c r="F247" s="262">
        <v>4.6500000000000004</v>
      </c>
      <c r="G247" s="35"/>
      <c r="H247" s="36"/>
    </row>
    <row r="248" spans="1:8" s="2" customFormat="1" ht="16.899999999999999" customHeight="1" x14ac:dyDescent="0.1">
      <c r="A248" s="35"/>
      <c r="B248" s="36"/>
      <c r="C248" s="261" t="s">
        <v>1</v>
      </c>
      <c r="D248" s="261" t="s">
        <v>1014</v>
      </c>
      <c r="E248" s="18" t="s">
        <v>1</v>
      </c>
      <c r="F248" s="262">
        <v>4.24</v>
      </c>
      <c r="G248" s="35"/>
      <c r="H248" s="36"/>
    </row>
    <row r="249" spans="1:8" s="2" customFormat="1" ht="16.899999999999999" customHeight="1" x14ac:dyDescent="0.1">
      <c r="A249" s="35"/>
      <c r="B249" s="36"/>
      <c r="C249" s="261" t="s">
        <v>1</v>
      </c>
      <c r="D249" s="261" t="s">
        <v>1015</v>
      </c>
      <c r="E249" s="18" t="s">
        <v>1</v>
      </c>
      <c r="F249" s="262">
        <v>9.9</v>
      </c>
      <c r="G249" s="35"/>
      <c r="H249" s="36"/>
    </row>
    <row r="250" spans="1:8" s="2" customFormat="1" ht="16.899999999999999" customHeight="1" x14ac:dyDescent="0.1">
      <c r="A250" s="35"/>
      <c r="B250" s="36"/>
      <c r="C250" s="261" t="s">
        <v>1</v>
      </c>
      <c r="D250" s="261" t="s">
        <v>1016</v>
      </c>
      <c r="E250" s="18" t="s">
        <v>1</v>
      </c>
      <c r="F250" s="262">
        <v>2.1800000000000002</v>
      </c>
      <c r="G250" s="35"/>
      <c r="H250" s="36"/>
    </row>
    <row r="251" spans="1:8" s="2" customFormat="1" ht="16.899999999999999" customHeight="1" x14ac:dyDescent="0.1">
      <c r="A251" s="35"/>
      <c r="B251" s="36"/>
      <c r="C251" s="261" t="s">
        <v>1</v>
      </c>
      <c r="D251" s="261" t="s">
        <v>1017</v>
      </c>
      <c r="E251" s="18" t="s">
        <v>1</v>
      </c>
      <c r="F251" s="262">
        <v>0.35</v>
      </c>
      <c r="G251" s="35"/>
      <c r="H251" s="36"/>
    </row>
    <row r="252" spans="1:8" s="2" customFormat="1" ht="16.899999999999999" customHeight="1" x14ac:dyDescent="0.1">
      <c r="A252" s="35"/>
      <c r="B252" s="36"/>
      <c r="C252" s="261" t="s">
        <v>1</v>
      </c>
      <c r="D252" s="261" t="s">
        <v>1018</v>
      </c>
      <c r="E252" s="18" t="s">
        <v>1</v>
      </c>
      <c r="F252" s="262">
        <v>3.9</v>
      </c>
      <c r="G252" s="35"/>
      <c r="H252" s="36"/>
    </row>
    <row r="253" spans="1:8" s="2" customFormat="1" ht="16.899999999999999" customHeight="1" x14ac:dyDescent="0.1">
      <c r="A253" s="35"/>
      <c r="B253" s="36"/>
      <c r="C253" s="261" t="s">
        <v>732</v>
      </c>
      <c r="D253" s="261" t="s">
        <v>293</v>
      </c>
      <c r="E253" s="18" t="s">
        <v>1</v>
      </c>
      <c r="F253" s="262">
        <v>50.82</v>
      </c>
      <c r="G253" s="35"/>
      <c r="H253" s="36"/>
    </row>
    <row r="254" spans="1:8" s="2" customFormat="1" ht="16.899999999999999" customHeight="1" x14ac:dyDescent="0.1">
      <c r="A254" s="35"/>
      <c r="B254" s="36"/>
      <c r="C254" s="263" t="s">
        <v>6697</v>
      </c>
      <c r="D254" s="35"/>
      <c r="E254" s="35"/>
      <c r="F254" s="35"/>
      <c r="G254" s="35"/>
      <c r="H254" s="36"/>
    </row>
    <row r="255" spans="1:8" s="2" customFormat="1" ht="16.899999999999999" customHeight="1" x14ac:dyDescent="0.1">
      <c r="A255" s="35"/>
      <c r="B255" s="36"/>
      <c r="C255" s="261" t="s">
        <v>1007</v>
      </c>
      <c r="D255" s="261" t="s">
        <v>1008</v>
      </c>
      <c r="E255" s="18" t="s">
        <v>289</v>
      </c>
      <c r="F255" s="262">
        <v>53.36</v>
      </c>
      <c r="G255" s="35"/>
      <c r="H255" s="36"/>
    </row>
    <row r="256" spans="1:8" s="2" customFormat="1" ht="16.899999999999999" customHeight="1" x14ac:dyDescent="0.1">
      <c r="A256" s="35"/>
      <c r="B256" s="36"/>
      <c r="C256" s="257" t="s">
        <v>734</v>
      </c>
      <c r="D256" s="258" t="s">
        <v>220</v>
      </c>
      <c r="E256" s="259" t="s">
        <v>1</v>
      </c>
      <c r="F256" s="260">
        <v>65.459999999999994</v>
      </c>
      <c r="G256" s="35"/>
      <c r="H256" s="36"/>
    </row>
    <row r="257" spans="1:8" s="2" customFormat="1" ht="16.899999999999999" customHeight="1" x14ac:dyDescent="0.1">
      <c r="A257" s="35"/>
      <c r="B257" s="36"/>
      <c r="C257" s="261" t="s">
        <v>1</v>
      </c>
      <c r="D257" s="261" t="s">
        <v>949</v>
      </c>
      <c r="E257" s="18" t="s">
        <v>1</v>
      </c>
      <c r="F257" s="262">
        <v>65.459999999999994</v>
      </c>
      <c r="G257" s="35"/>
      <c r="H257" s="36"/>
    </row>
    <row r="258" spans="1:8" s="2" customFormat="1" ht="16.899999999999999" customHeight="1" x14ac:dyDescent="0.1">
      <c r="A258" s="35"/>
      <c r="B258" s="36"/>
      <c r="C258" s="261" t="s">
        <v>734</v>
      </c>
      <c r="D258" s="261" t="s">
        <v>282</v>
      </c>
      <c r="E258" s="18" t="s">
        <v>1</v>
      </c>
      <c r="F258" s="262">
        <v>65.459999999999994</v>
      </c>
      <c r="G258" s="35"/>
      <c r="H258" s="36"/>
    </row>
    <row r="259" spans="1:8" s="2" customFormat="1" ht="16.899999999999999" customHeight="1" x14ac:dyDescent="0.1">
      <c r="A259" s="35"/>
      <c r="B259" s="36"/>
      <c r="C259" s="263" t="s">
        <v>6697</v>
      </c>
      <c r="D259" s="35"/>
      <c r="E259" s="35"/>
      <c r="F259" s="35"/>
      <c r="G259" s="35"/>
      <c r="H259" s="36"/>
    </row>
    <row r="260" spans="1:8" s="2" customFormat="1" ht="16.899999999999999" customHeight="1" x14ac:dyDescent="0.1">
      <c r="A260" s="35"/>
      <c r="B260" s="36"/>
      <c r="C260" s="261" t="s">
        <v>946</v>
      </c>
      <c r="D260" s="261" t="s">
        <v>947</v>
      </c>
      <c r="E260" s="18" t="s">
        <v>277</v>
      </c>
      <c r="F260" s="262">
        <v>65.459999999999994</v>
      </c>
      <c r="G260" s="35"/>
      <c r="H260" s="36"/>
    </row>
    <row r="261" spans="1:8" s="2" customFormat="1" ht="16.899999999999999" customHeight="1" x14ac:dyDescent="0.1">
      <c r="A261" s="35"/>
      <c r="B261" s="36"/>
      <c r="C261" s="261" t="s">
        <v>950</v>
      </c>
      <c r="D261" s="261" t="s">
        <v>951</v>
      </c>
      <c r="E261" s="18" t="s">
        <v>277</v>
      </c>
      <c r="F261" s="262">
        <v>65.459999999999994</v>
      </c>
      <c r="G261" s="35"/>
      <c r="H261" s="36"/>
    </row>
    <row r="262" spans="1:8" s="2" customFormat="1" ht="16.899999999999999" customHeight="1" x14ac:dyDescent="0.1">
      <c r="A262" s="35"/>
      <c r="B262" s="36"/>
      <c r="C262" s="257" t="s">
        <v>736</v>
      </c>
      <c r="D262" s="258" t="s">
        <v>1</v>
      </c>
      <c r="E262" s="259" t="s">
        <v>1</v>
      </c>
      <c r="F262" s="260">
        <v>139.43</v>
      </c>
      <c r="G262" s="35"/>
      <c r="H262" s="36"/>
    </row>
    <row r="263" spans="1:8" s="2" customFormat="1" ht="16.899999999999999" customHeight="1" x14ac:dyDescent="0.1">
      <c r="A263" s="35"/>
      <c r="B263" s="36"/>
      <c r="C263" s="261" t="s">
        <v>1</v>
      </c>
      <c r="D263" s="261" t="s">
        <v>1051</v>
      </c>
      <c r="E263" s="18" t="s">
        <v>1</v>
      </c>
      <c r="F263" s="262">
        <v>122.06</v>
      </c>
      <c r="G263" s="35"/>
      <c r="H263" s="36"/>
    </row>
    <row r="264" spans="1:8" s="2" customFormat="1" ht="16.899999999999999" customHeight="1" x14ac:dyDescent="0.1">
      <c r="A264" s="35"/>
      <c r="B264" s="36"/>
      <c r="C264" s="261" t="s">
        <v>1</v>
      </c>
      <c r="D264" s="261" t="s">
        <v>1052</v>
      </c>
      <c r="E264" s="18" t="s">
        <v>1</v>
      </c>
      <c r="F264" s="262">
        <v>8.8800000000000008</v>
      </c>
      <c r="G264" s="35"/>
      <c r="H264" s="36"/>
    </row>
    <row r="265" spans="1:8" s="2" customFormat="1" ht="16.899999999999999" customHeight="1" x14ac:dyDescent="0.1">
      <c r="A265" s="35"/>
      <c r="B265" s="36"/>
      <c r="C265" s="261" t="s">
        <v>1</v>
      </c>
      <c r="D265" s="261" t="s">
        <v>1053</v>
      </c>
      <c r="E265" s="18" t="s">
        <v>1</v>
      </c>
      <c r="F265" s="262">
        <v>6.33</v>
      </c>
      <c r="G265" s="35"/>
      <c r="H265" s="36"/>
    </row>
    <row r="266" spans="1:8" s="2" customFormat="1" ht="16.899999999999999" customHeight="1" x14ac:dyDescent="0.1">
      <c r="A266" s="35"/>
      <c r="B266" s="36"/>
      <c r="C266" s="261" t="s">
        <v>1</v>
      </c>
      <c r="D266" s="261" t="s">
        <v>1054</v>
      </c>
      <c r="E266" s="18" t="s">
        <v>1</v>
      </c>
      <c r="F266" s="262">
        <v>2.16</v>
      </c>
      <c r="G266" s="35"/>
      <c r="H266" s="36"/>
    </row>
    <row r="267" spans="1:8" s="2" customFormat="1" ht="16.899999999999999" customHeight="1" x14ac:dyDescent="0.1">
      <c r="A267" s="35"/>
      <c r="B267" s="36"/>
      <c r="C267" s="261" t="s">
        <v>736</v>
      </c>
      <c r="D267" s="261" t="s">
        <v>293</v>
      </c>
      <c r="E267" s="18" t="s">
        <v>1</v>
      </c>
      <c r="F267" s="262">
        <v>139.43</v>
      </c>
      <c r="G267" s="35"/>
      <c r="H267" s="36"/>
    </row>
    <row r="268" spans="1:8" s="2" customFormat="1" ht="16.899999999999999" customHeight="1" x14ac:dyDescent="0.1">
      <c r="A268" s="35"/>
      <c r="B268" s="36"/>
      <c r="C268" s="263" t="s">
        <v>6697</v>
      </c>
      <c r="D268" s="35"/>
      <c r="E268" s="35"/>
      <c r="F268" s="35"/>
      <c r="G268" s="35"/>
      <c r="H268" s="36"/>
    </row>
    <row r="269" spans="1:8" s="2" customFormat="1" ht="16.899999999999999" customHeight="1" x14ac:dyDescent="0.1">
      <c r="A269" s="35"/>
      <c r="B269" s="36"/>
      <c r="C269" s="261" t="s">
        <v>1048</v>
      </c>
      <c r="D269" s="261" t="s">
        <v>1049</v>
      </c>
      <c r="E269" s="18" t="s">
        <v>277</v>
      </c>
      <c r="F269" s="262">
        <v>146.4</v>
      </c>
      <c r="G269" s="35"/>
      <c r="H269" s="36"/>
    </row>
    <row r="270" spans="1:8" s="2" customFormat="1" ht="16.899999999999999" customHeight="1" x14ac:dyDescent="0.1">
      <c r="A270" s="35"/>
      <c r="B270" s="36"/>
      <c r="C270" s="261" t="s">
        <v>1056</v>
      </c>
      <c r="D270" s="261" t="s">
        <v>1057</v>
      </c>
      <c r="E270" s="18" t="s">
        <v>277</v>
      </c>
      <c r="F270" s="262">
        <v>146.4</v>
      </c>
      <c r="G270" s="35"/>
      <c r="H270" s="36"/>
    </row>
    <row r="271" spans="1:8" s="2" customFormat="1" ht="16.899999999999999" customHeight="1" x14ac:dyDescent="0.1">
      <c r="A271" s="35"/>
      <c r="B271" s="36"/>
      <c r="C271" s="261" t="s">
        <v>1059</v>
      </c>
      <c r="D271" s="261" t="s">
        <v>1060</v>
      </c>
      <c r="E271" s="18" t="s">
        <v>277</v>
      </c>
      <c r="F271" s="262">
        <v>146.4</v>
      </c>
      <c r="G271" s="35"/>
      <c r="H271" s="36"/>
    </row>
    <row r="272" spans="1:8" s="2" customFormat="1" ht="16.899999999999999" customHeight="1" x14ac:dyDescent="0.1">
      <c r="A272" s="35"/>
      <c r="B272" s="36"/>
      <c r="C272" s="261" t="s">
        <v>1062</v>
      </c>
      <c r="D272" s="261" t="s">
        <v>1063</v>
      </c>
      <c r="E272" s="18" t="s">
        <v>277</v>
      </c>
      <c r="F272" s="262">
        <v>146.4</v>
      </c>
      <c r="G272" s="35"/>
      <c r="H272" s="36"/>
    </row>
    <row r="273" spans="1:8" s="2" customFormat="1" ht="16.899999999999999" customHeight="1" x14ac:dyDescent="0.1">
      <c r="A273" s="35"/>
      <c r="B273" s="36"/>
      <c r="C273" s="257" t="s">
        <v>738</v>
      </c>
      <c r="D273" s="258" t="s">
        <v>1</v>
      </c>
      <c r="E273" s="259" t="s">
        <v>1</v>
      </c>
      <c r="F273" s="260">
        <v>523.32000000000005</v>
      </c>
      <c r="G273" s="35"/>
      <c r="H273" s="36"/>
    </row>
    <row r="274" spans="1:8" s="2" customFormat="1" ht="19.5" x14ac:dyDescent="0.1">
      <c r="A274" s="35"/>
      <c r="B274" s="36"/>
      <c r="C274" s="261" t="s">
        <v>1</v>
      </c>
      <c r="D274" s="261" t="s">
        <v>1023</v>
      </c>
      <c r="E274" s="18" t="s">
        <v>1</v>
      </c>
      <c r="F274" s="262">
        <v>100.38</v>
      </c>
      <c r="G274" s="35"/>
      <c r="H274" s="36"/>
    </row>
    <row r="275" spans="1:8" s="2" customFormat="1" ht="16.899999999999999" customHeight="1" x14ac:dyDescent="0.1">
      <c r="A275" s="35"/>
      <c r="B275" s="36"/>
      <c r="C275" s="261" t="s">
        <v>1</v>
      </c>
      <c r="D275" s="261" t="s">
        <v>1024</v>
      </c>
      <c r="E275" s="18" t="s">
        <v>1</v>
      </c>
      <c r="F275" s="262">
        <v>4.7699999999999996</v>
      </c>
      <c r="G275" s="35"/>
      <c r="H275" s="36"/>
    </row>
    <row r="276" spans="1:8" s="2" customFormat="1" ht="16.899999999999999" customHeight="1" x14ac:dyDescent="0.1">
      <c r="A276" s="35"/>
      <c r="B276" s="36"/>
      <c r="C276" s="261" t="s">
        <v>1</v>
      </c>
      <c r="D276" s="261" t="s">
        <v>1025</v>
      </c>
      <c r="E276" s="18" t="s">
        <v>1</v>
      </c>
      <c r="F276" s="262">
        <v>78.87</v>
      </c>
      <c r="G276" s="35"/>
      <c r="H276" s="36"/>
    </row>
    <row r="277" spans="1:8" s="2" customFormat="1" ht="16.899999999999999" customHeight="1" x14ac:dyDescent="0.1">
      <c r="A277" s="35"/>
      <c r="B277" s="36"/>
      <c r="C277" s="261" t="s">
        <v>1</v>
      </c>
      <c r="D277" s="261" t="s">
        <v>1026</v>
      </c>
      <c r="E277" s="18" t="s">
        <v>1</v>
      </c>
      <c r="F277" s="262">
        <v>78.87</v>
      </c>
      <c r="G277" s="35"/>
      <c r="H277" s="36"/>
    </row>
    <row r="278" spans="1:8" s="2" customFormat="1" ht="16.899999999999999" customHeight="1" x14ac:dyDescent="0.1">
      <c r="A278" s="35"/>
      <c r="B278" s="36"/>
      <c r="C278" s="261" t="s">
        <v>1</v>
      </c>
      <c r="D278" s="261" t="s">
        <v>1027</v>
      </c>
      <c r="E278" s="18" t="s">
        <v>1</v>
      </c>
      <c r="F278" s="262">
        <v>48.75</v>
      </c>
      <c r="G278" s="35"/>
      <c r="H278" s="36"/>
    </row>
    <row r="279" spans="1:8" s="2" customFormat="1" ht="16.899999999999999" customHeight="1" x14ac:dyDescent="0.1">
      <c r="A279" s="35"/>
      <c r="B279" s="36"/>
      <c r="C279" s="261" t="s">
        <v>1</v>
      </c>
      <c r="D279" s="261" t="s">
        <v>1028</v>
      </c>
      <c r="E279" s="18" t="s">
        <v>1</v>
      </c>
      <c r="F279" s="262">
        <v>45.96</v>
      </c>
      <c r="G279" s="35"/>
      <c r="H279" s="36"/>
    </row>
    <row r="280" spans="1:8" s="2" customFormat="1" ht="16.899999999999999" customHeight="1" x14ac:dyDescent="0.1">
      <c r="A280" s="35"/>
      <c r="B280" s="36"/>
      <c r="C280" s="261" t="s">
        <v>1</v>
      </c>
      <c r="D280" s="261" t="s">
        <v>1029</v>
      </c>
      <c r="E280" s="18" t="s">
        <v>1</v>
      </c>
      <c r="F280" s="262">
        <v>99</v>
      </c>
      <c r="G280" s="35"/>
      <c r="H280" s="36"/>
    </row>
    <row r="281" spans="1:8" s="2" customFormat="1" ht="16.899999999999999" customHeight="1" x14ac:dyDescent="0.1">
      <c r="A281" s="35"/>
      <c r="B281" s="36"/>
      <c r="C281" s="261" t="s">
        <v>1</v>
      </c>
      <c r="D281" s="261" t="s">
        <v>1030</v>
      </c>
      <c r="E281" s="18" t="s">
        <v>1</v>
      </c>
      <c r="F281" s="262">
        <v>21.85</v>
      </c>
      <c r="G281" s="35"/>
      <c r="H281" s="36"/>
    </row>
    <row r="282" spans="1:8" s="2" customFormat="1" ht="16.899999999999999" customHeight="1" x14ac:dyDescent="0.1">
      <c r="A282" s="35"/>
      <c r="B282" s="36"/>
      <c r="C282" s="261" t="s">
        <v>1</v>
      </c>
      <c r="D282" s="261" t="s">
        <v>1031</v>
      </c>
      <c r="E282" s="18" t="s">
        <v>1</v>
      </c>
      <c r="F282" s="262">
        <v>3.52</v>
      </c>
      <c r="G282" s="35"/>
      <c r="H282" s="36"/>
    </row>
    <row r="283" spans="1:8" s="2" customFormat="1" ht="16.899999999999999" customHeight="1" x14ac:dyDescent="0.1">
      <c r="A283" s="35"/>
      <c r="B283" s="36"/>
      <c r="C283" s="261" t="s">
        <v>1</v>
      </c>
      <c r="D283" s="261" t="s">
        <v>1032</v>
      </c>
      <c r="E283" s="18" t="s">
        <v>1</v>
      </c>
      <c r="F283" s="262">
        <v>41.35</v>
      </c>
      <c r="G283" s="35"/>
      <c r="H283" s="36"/>
    </row>
    <row r="284" spans="1:8" s="2" customFormat="1" ht="16.899999999999999" customHeight="1" x14ac:dyDescent="0.1">
      <c r="A284" s="35"/>
      <c r="B284" s="36"/>
      <c r="C284" s="261" t="s">
        <v>738</v>
      </c>
      <c r="D284" s="261" t="s">
        <v>293</v>
      </c>
      <c r="E284" s="18" t="s">
        <v>1</v>
      </c>
      <c r="F284" s="262">
        <v>523.32000000000005</v>
      </c>
      <c r="G284" s="35"/>
      <c r="H284" s="36"/>
    </row>
    <row r="285" spans="1:8" s="2" customFormat="1" ht="16.899999999999999" customHeight="1" x14ac:dyDescent="0.1">
      <c r="A285" s="35"/>
      <c r="B285" s="36"/>
      <c r="C285" s="263" t="s">
        <v>6697</v>
      </c>
      <c r="D285" s="35"/>
      <c r="E285" s="35"/>
      <c r="F285" s="35"/>
      <c r="G285" s="35"/>
      <c r="H285" s="36"/>
    </row>
    <row r="286" spans="1:8" s="2" customFormat="1" ht="16.899999999999999" customHeight="1" x14ac:dyDescent="0.1">
      <c r="A286" s="35"/>
      <c r="B286" s="36"/>
      <c r="C286" s="261" t="s">
        <v>1020</v>
      </c>
      <c r="D286" s="261" t="s">
        <v>1021</v>
      </c>
      <c r="E286" s="18" t="s">
        <v>277</v>
      </c>
      <c r="F286" s="262">
        <v>549.49</v>
      </c>
      <c r="G286" s="35"/>
      <c r="H286" s="36"/>
    </row>
    <row r="287" spans="1:8" s="2" customFormat="1" ht="16.899999999999999" customHeight="1" x14ac:dyDescent="0.1">
      <c r="A287" s="35"/>
      <c r="B287" s="36"/>
      <c r="C287" s="261" t="s">
        <v>978</v>
      </c>
      <c r="D287" s="261" t="s">
        <v>979</v>
      </c>
      <c r="E287" s="18" t="s">
        <v>277</v>
      </c>
      <c r="F287" s="262">
        <v>549.49</v>
      </c>
      <c r="G287" s="35"/>
      <c r="H287" s="36"/>
    </row>
    <row r="288" spans="1:8" s="2" customFormat="1" ht="16.899999999999999" customHeight="1" x14ac:dyDescent="0.1">
      <c r="A288" s="35"/>
      <c r="B288" s="36"/>
      <c r="C288" s="261" t="s">
        <v>1033</v>
      </c>
      <c r="D288" s="261" t="s">
        <v>1034</v>
      </c>
      <c r="E288" s="18" t="s">
        <v>277</v>
      </c>
      <c r="F288" s="262">
        <v>549.49</v>
      </c>
      <c r="G288" s="35"/>
      <c r="H288" s="36"/>
    </row>
    <row r="289" spans="1:8" s="2" customFormat="1" ht="16.899999999999999" customHeight="1" x14ac:dyDescent="0.1">
      <c r="A289" s="35"/>
      <c r="B289" s="36"/>
      <c r="C289" s="257" t="s">
        <v>740</v>
      </c>
      <c r="D289" s="258" t="s">
        <v>1</v>
      </c>
      <c r="E289" s="259" t="s">
        <v>1</v>
      </c>
      <c r="F289" s="260">
        <v>1338.68</v>
      </c>
      <c r="G289" s="35"/>
      <c r="H289" s="36"/>
    </row>
    <row r="290" spans="1:8" s="2" customFormat="1" ht="16.899999999999999" customHeight="1" x14ac:dyDescent="0.1">
      <c r="A290" s="35"/>
      <c r="B290" s="36"/>
      <c r="C290" s="261" t="s">
        <v>1</v>
      </c>
      <c r="D290" s="261" t="s">
        <v>1674</v>
      </c>
      <c r="E290" s="18" t="s">
        <v>1</v>
      </c>
      <c r="F290" s="262">
        <v>0</v>
      </c>
      <c r="G290" s="35"/>
      <c r="H290" s="36"/>
    </row>
    <row r="291" spans="1:8" s="2" customFormat="1" ht="16.899999999999999" customHeight="1" x14ac:dyDescent="0.1">
      <c r="A291" s="35"/>
      <c r="B291" s="36"/>
      <c r="C291" s="261" t="s">
        <v>1</v>
      </c>
      <c r="D291" s="261" t="s">
        <v>1675</v>
      </c>
      <c r="E291" s="18" t="s">
        <v>1</v>
      </c>
      <c r="F291" s="262">
        <v>680</v>
      </c>
      <c r="G291" s="35"/>
      <c r="H291" s="36"/>
    </row>
    <row r="292" spans="1:8" s="2" customFormat="1" ht="16.899999999999999" customHeight="1" x14ac:dyDescent="0.1">
      <c r="A292" s="35"/>
      <c r="B292" s="36"/>
      <c r="C292" s="261" t="s">
        <v>1</v>
      </c>
      <c r="D292" s="261" t="s">
        <v>1676</v>
      </c>
      <c r="E292" s="18" t="s">
        <v>1</v>
      </c>
      <c r="F292" s="262">
        <v>5.75</v>
      </c>
      <c r="G292" s="35"/>
      <c r="H292" s="36"/>
    </row>
    <row r="293" spans="1:8" s="2" customFormat="1" ht="16.899999999999999" customHeight="1" x14ac:dyDescent="0.1">
      <c r="A293" s="35"/>
      <c r="B293" s="36"/>
      <c r="C293" s="261" t="s">
        <v>1</v>
      </c>
      <c r="D293" s="261" t="s">
        <v>1677</v>
      </c>
      <c r="E293" s="18" t="s">
        <v>1</v>
      </c>
      <c r="F293" s="262">
        <v>5.25</v>
      </c>
      <c r="G293" s="35"/>
      <c r="H293" s="36"/>
    </row>
    <row r="294" spans="1:8" s="2" customFormat="1" ht="16.899999999999999" customHeight="1" x14ac:dyDescent="0.1">
      <c r="A294" s="35"/>
      <c r="B294" s="36"/>
      <c r="C294" s="261" t="s">
        <v>1</v>
      </c>
      <c r="D294" s="261" t="s">
        <v>1678</v>
      </c>
      <c r="E294" s="18" t="s">
        <v>1</v>
      </c>
      <c r="F294" s="262">
        <v>6.72</v>
      </c>
      <c r="G294" s="35"/>
      <c r="H294" s="36"/>
    </row>
    <row r="295" spans="1:8" s="2" customFormat="1" ht="16.899999999999999" customHeight="1" x14ac:dyDescent="0.1">
      <c r="A295" s="35"/>
      <c r="B295" s="36"/>
      <c r="C295" s="261" t="s">
        <v>1</v>
      </c>
      <c r="D295" s="261" t="s">
        <v>1680</v>
      </c>
      <c r="E295" s="18" t="s">
        <v>1</v>
      </c>
      <c r="F295" s="262">
        <v>0</v>
      </c>
      <c r="G295" s="35"/>
      <c r="H295" s="36"/>
    </row>
    <row r="296" spans="1:8" s="2" customFormat="1" ht="16.899999999999999" customHeight="1" x14ac:dyDescent="0.1">
      <c r="A296" s="35"/>
      <c r="B296" s="36"/>
      <c r="C296" s="261" t="s">
        <v>1</v>
      </c>
      <c r="D296" s="261" t="s">
        <v>1681</v>
      </c>
      <c r="E296" s="18" t="s">
        <v>1</v>
      </c>
      <c r="F296" s="262">
        <v>632.4</v>
      </c>
      <c r="G296" s="35"/>
      <c r="H296" s="36"/>
    </row>
    <row r="297" spans="1:8" s="2" customFormat="1" ht="16.899999999999999" customHeight="1" x14ac:dyDescent="0.1">
      <c r="A297" s="35"/>
      <c r="B297" s="36"/>
      <c r="C297" s="261" t="s">
        <v>1</v>
      </c>
      <c r="D297" s="261" t="s">
        <v>1682</v>
      </c>
      <c r="E297" s="18" t="s">
        <v>1</v>
      </c>
      <c r="F297" s="262">
        <v>3.36</v>
      </c>
      <c r="G297" s="35"/>
      <c r="H297" s="36"/>
    </row>
    <row r="298" spans="1:8" s="2" customFormat="1" ht="16.899999999999999" customHeight="1" x14ac:dyDescent="0.1">
      <c r="A298" s="35"/>
      <c r="B298" s="36"/>
      <c r="C298" s="261" t="s">
        <v>1</v>
      </c>
      <c r="D298" s="261" t="s">
        <v>1683</v>
      </c>
      <c r="E298" s="18" t="s">
        <v>1</v>
      </c>
      <c r="F298" s="262">
        <v>5.2</v>
      </c>
      <c r="G298" s="35"/>
      <c r="H298" s="36"/>
    </row>
    <row r="299" spans="1:8" s="2" customFormat="1" ht="16.899999999999999" customHeight="1" x14ac:dyDescent="0.1">
      <c r="A299" s="35"/>
      <c r="B299" s="36"/>
      <c r="C299" s="261" t="s">
        <v>740</v>
      </c>
      <c r="D299" s="261" t="s">
        <v>293</v>
      </c>
      <c r="E299" s="18" t="s">
        <v>1</v>
      </c>
      <c r="F299" s="262">
        <v>1338.68</v>
      </c>
      <c r="G299" s="35"/>
      <c r="H299" s="36"/>
    </row>
    <row r="300" spans="1:8" s="2" customFormat="1" ht="16.899999999999999" customHeight="1" x14ac:dyDescent="0.1">
      <c r="A300" s="35"/>
      <c r="B300" s="36"/>
      <c r="C300" s="263" t="s">
        <v>6697</v>
      </c>
      <c r="D300" s="35"/>
      <c r="E300" s="35"/>
      <c r="F300" s="35"/>
      <c r="G300" s="35"/>
      <c r="H300" s="36"/>
    </row>
    <row r="301" spans="1:8" s="2" customFormat="1" ht="16.899999999999999" customHeight="1" x14ac:dyDescent="0.1">
      <c r="A301" s="35"/>
      <c r="B301" s="36"/>
      <c r="C301" s="261" t="s">
        <v>1762</v>
      </c>
      <c r="D301" s="261" t="s">
        <v>1763</v>
      </c>
      <c r="E301" s="18" t="s">
        <v>319</v>
      </c>
      <c r="F301" s="262">
        <v>1405.61</v>
      </c>
      <c r="G301" s="35"/>
      <c r="H301" s="36"/>
    </row>
    <row r="302" spans="1:8" s="2" customFormat="1" ht="16.899999999999999" customHeight="1" x14ac:dyDescent="0.1">
      <c r="A302" s="35"/>
      <c r="B302" s="36"/>
      <c r="C302" s="261" t="s">
        <v>1745</v>
      </c>
      <c r="D302" s="261" t="s">
        <v>1746</v>
      </c>
      <c r="E302" s="18" t="s">
        <v>319</v>
      </c>
      <c r="F302" s="262">
        <v>2376.08</v>
      </c>
      <c r="G302" s="35"/>
      <c r="H302" s="36"/>
    </row>
    <row r="303" spans="1:8" s="2" customFormat="1" ht="16.899999999999999" customHeight="1" x14ac:dyDescent="0.1">
      <c r="A303" s="35"/>
      <c r="B303" s="36"/>
      <c r="C303" s="257" t="s">
        <v>742</v>
      </c>
      <c r="D303" s="258" t="s">
        <v>1</v>
      </c>
      <c r="E303" s="259" t="s">
        <v>1</v>
      </c>
      <c r="F303" s="260">
        <v>1205.4000000000001</v>
      </c>
      <c r="G303" s="35"/>
      <c r="H303" s="36"/>
    </row>
    <row r="304" spans="1:8" s="2" customFormat="1" ht="16.899999999999999" customHeight="1" x14ac:dyDescent="0.1">
      <c r="A304" s="35"/>
      <c r="B304" s="36"/>
      <c r="C304" s="263" t="s">
        <v>6697</v>
      </c>
      <c r="D304" s="35"/>
      <c r="E304" s="35"/>
      <c r="F304" s="35"/>
      <c r="G304" s="35"/>
      <c r="H304" s="36"/>
    </row>
    <row r="305" spans="1:8" s="2" customFormat="1" ht="16.899999999999999" customHeight="1" x14ac:dyDescent="0.1">
      <c r="A305" s="35"/>
      <c r="B305" s="36"/>
      <c r="C305" s="261" t="s">
        <v>1258</v>
      </c>
      <c r="D305" s="261" t="s">
        <v>1259</v>
      </c>
      <c r="E305" s="18" t="s">
        <v>277</v>
      </c>
      <c r="F305" s="262">
        <v>1265.67</v>
      </c>
      <c r="G305" s="35"/>
      <c r="H305" s="36"/>
    </row>
    <row r="306" spans="1:8" s="2" customFormat="1" ht="16.899999999999999" customHeight="1" x14ac:dyDescent="0.1">
      <c r="A306" s="35"/>
      <c r="B306" s="36"/>
      <c r="C306" s="261" t="s">
        <v>2389</v>
      </c>
      <c r="D306" s="261" t="s">
        <v>2390</v>
      </c>
      <c r="E306" s="18" t="s">
        <v>277</v>
      </c>
      <c r="F306" s="262">
        <v>1265.67</v>
      </c>
      <c r="G306" s="35"/>
      <c r="H306" s="36"/>
    </row>
    <row r="307" spans="1:8" s="2" customFormat="1" ht="16.899999999999999" customHeight="1" x14ac:dyDescent="0.1">
      <c r="A307" s="35"/>
      <c r="B307" s="36"/>
      <c r="C307" s="257" t="s">
        <v>6700</v>
      </c>
      <c r="D307" s="258" t="s">
        <v>1</v>
      </c>
      <c r="E307" s="259" t="s">
        <v>1</v>
      </c>
      <c r="F307" s="260">
        <v>958.03</v>
      </c>
      <c r="G307" s="35"/>
      <c r="H307" s="36"/>
    </row>
    <row r="308" spans="1:8" s="2" customFormat="1" ht="16.899999999999999" customHeight="1" x14ac:dyDescent="0.1">
      <c r="A308" s="35"/>
      <c r="B308" s="36"/>
      <c r="C308" s="261" t="s">
        <v>1</v>
      </c>
      <c r="D308" s="261" t="s">
        <v>6701</v>
      </c>
      <c r="E308" s="18" t="s">
        <v>1</v>
      </c>
      <c r="F308" s="262">
        <v>0</v>
      </c>
      <c r="G308" s="35"/>
      <c r="H308" s="36"/>
    </row>
    <row r="309" spans="1:8" s="2" customFormat="1" ht="16.899999999999999" customHeight="1" x14ac:dyDescent="0.1">
      <c r="A309" s="35"/>
      <c r="B309" s="36"/>
      <c r="C309" s="261" t="s">
        <v>1</v>
      </c>
      <c r="D309" s="261" t="s">
        <v>807</v>
      </c>
      <c r="E309" s="18" t="s">
        <v>1</v>
      </c>
      <c r="F309" s="262">
        <v>1255.21</v>
      </c>
      <c r="G309" s="35"/>
      <c r="H309" s="36"/>
    </row>
    <row r="310" spans="1:8" s="2" customFormat="1" ht="16.899999999999999" customHeight="1" x14ac:dyDescent="0.1">
      <c r="A310" s="35"/>
      <c r="B310" s="36"/>
      <c r="C310" s="261" t="s">
        <v>1</v>
      </c>
      <c r="D310" s="261" t="s">
        <v>6702</v>
      </c>
      <c r="E310" s="18" t="s">
        <v>1</v>
      </c>
      <c r="F310" s="262">
        <v>-297.18</v>
      </c>
      <c r="G310" s="35"/>
      <c r="H310" s="36"/>
    </row>
    <row r="311" spans="1:8" s="2" customFormat="1" ht="16.899999999999999" customHeight="1" x14ac:dyDescent="0.1">
      <c r="A311" s="35"/>
      <c r="B311" s="36"/>
      <c r="C311" s="261" t="s">
        <v>6700</v>
      </c>
      <c r="D311" s="261" t="s">
        <v>293</v>
      </c>
      <c r="E311" s="18" t="s">
        <v>1</v>
      </c>
      <c r="F311" s="262">
        <v>958.03</v>
      </c>
      <c r="G311" s="35"/>
      <c r="H311" s="36"/>
    </row>
    <row r="312" spans="1:8" s="2" customFormat="1" ht="16.899999999999999" customHeight="1" x14ac:dyDescent="0.1">
      <c r="A312" s="35"/>
      <c r="B312" s="36"/>
      <c r="C312" s="263" t="s">
        <v>6697</v>
      </c>
      <c r="D312" s="35"/>
      <c r="E312" s="35"/>
      <c r="F312" s="35"/>
      <c r="G312" s="35"/>
      <c r="H312" s="36"/>
    </row>
    <row r="313" spans="1:8" s="2" customFormat="1" ht="16.899999999999999" customHeight="1" x14ac:dyDescent="0.1">
      <c r="A313" s="35"/>
      <c r="B313" s="36"/>
      <c r="C313" s="261" t="s">
        <v>1514</v>
      </c>
      <c r="D313" s="261" t="s">
        <v>1515</v>
      </c>
      <c r="E313" s="18" t="s">
        <v>277</v>
      </c>
      <c r="F313" s="262">
        <v>1005.93123675711</v>
      </c>
      <c r="G313" s="35"/>
      <c r="H313" s="36"/>
    </row>
    <row r="314" spans="1:8" s="2" customFormat="1" ht="16.899999999999999" customHeight="1" x14ac:dyDescent="0.1">
      <c r="A314" s="35"/>
      <c r="B314" s="36"/>
      <c r="C314" s="257" t="s">
        <v>744</v>
      </c>
      <c r="D314" s="258" t="s">
        <v>1</v>
      </c>
      <c r="E314" s="259" t="s">
        <v>1</v>
      </c>
      <c r="F314" s="260">
        <v>297.18</v>
      </c>
      <c r="G314" s="35"/>
      <c r="H314" s="36"/>
    </row>
    <row r="315" spans="1:8" s="2" customFormat="1" ht="16.899999999999999" customHeight="1" x14ac:dyDescent="0.1">
      <c r="A315" s="35"/>
      <c r="B315" s="36"/>
      <c r="C315" s="261" t="s">
        <v>1</v>
      </c>
      <c r="D315" s="261" t="s">
        <v>1629</v>
      </c>
      <c r="E315" s="18" t="s">
        <v>1</v>
      </c>
      <c r="F315" s="262">
        <v>0</v>
      </c>
      <c r="G315" s="35"/>
      <c r="H315" s="36"/>
    </row>
    <row r="316" spans="1:8" s="2" customFormat="1" ht="16.899999999999999" customHeight="1" x14ac:dyDescent="0.1">
      <c r="A316" s="35"/>
      <c r="B316" s="36"/>
      <c r="C316" s="261" t="s">
        <v>744</v>
      </c>
      <c r="D316" s="261" t="s">
        <v>1630</v>
      </c>
      <c r="E316" s="18" t="s">
        <v>1</v>
      </c>
      <c r="F316" s="262">
        <v>297.18</v>
      </c>
      <c r="G316" s="35"/>
      <c r="H316" s="36"/>
    </row>
    <row r="317" spans="1:8" s="2" customFormat="1" ht="16.899999999999999" customHeight="1" x14ac:dyDescent="0.1">
      <c r="A317" s="35"/>
      <c r="B317" s="36"/>
      <c r="C317" s="263" t="s">
        <v>6697</v>
      </c>
      <c r="D317" s="35"/>
      <c r="E317" s="35"/>
      <c r="F317" s="35"/>
      <c r="G317" s="35"/>
      <c r="H317" s="36"/>
    </row>
    <row r="318" spans="1:8" s="2" customFormat="1" ht="16.899999999999999" customHeight="1" x14ac:dyDescent="0.1">
      <c r="A318" s="35"/>
      <c r="B318" s="36"/>
      <c r="C318" s="261" t="s">
        <v>1626</v>
      </c>
      <c r="D318" s="261" t="s">
        <v>1627</v>
      </c>
      <c r="E318" s="18" t="s">
        <v>277</v>
      </c>
      <c r="F318" s="262">
        <v>312.04000000000002</v>
      </c>
      <c r="G318" s="35"/>
      <c r="H318" s="36"/>
    </row>
    <row r="319" spans="1:8" s="2" customFormat="1" ht="16.899999999999999" customHeight="1" x14ac:dyDescent="0.1">
      <c r="A319" s="35"/>
      <c r="B319" s="36"/>
      <c r="C319" s="257" t="s">
        <v>747</v>
      </c>
      <c r="D319" s="258" t="s">
        <v>1</v>
      </c>
      <c r="E319" s="259" t="s">
        <v>1</v>
      </c>
      <c r="F319" s="260">
        <v>1947.66</v>
      </c>
      <c r="G319" s="35"/>
      <c r="H319" s="36"/>
    </row>
    <row r="320" spans="1:8" s="2" customFormat="1" ht="16.899999999999999" customHeight="1" x14ac:dyDescent="0.1">
      <c r="A320" s="35"/>
      <c r="B320" s="36"/>
      <c r="C320" s="261" t="s">
        <v>1</v>
      </c>
      <c r="D320" s="261" t="s">
        <v>1405</v>
      </c>
      <c r="E320" s="18" t="s">
        <v>1</v>
      </c>
      <c r="F320" s="262">
        <v>1947.66</v>
      </c>
      <c r="G320" s="35"/>
      <c r="H320" s="36"/>
    </row>
    <row r="321" spans="1:8" s="2" customFormat="1" ht="16.899999999999999" customHeight="1" x14ac:dyDescent="0.1">
      <c r="A321" s="35"/>
      <c r="B321" s="36"/>
      <c r="C321" s="261" t="s">
        <v>747</v>
      </c>
      <c r="D321" s="261" t="s">
        <v>282</v>
      </c>
      <c r="E321" s="18" t="s">
        <v>1</v>
      </c>
      <c r="F321" s="262">
        <v>1947.66</v>
      </c>
      <c r="G321" s="35"/>
      <c r="H321" s="36"/>
    </row>
    <row r="322" spans="1:8" s="2" customFormat="1" ht="16.899999999999999" customHeight="1" x14ac:dyDescent="0.1">
      <c r="A322" s="35"/>
      <c r="B322" s="36"/>
      <c r="C322" s="263" t="s">
        <v>6697</v>
      </c>
      <c r="D322" s="35"/>
      <c r="E322" s="35"/>
      <c r="F322" s="35"/>
      <c r="G322" s="35"/>
      <c r="H322" s="36"/>
    </row>
    <row r="323" spans="1:8" s="2" customFormat="1" ht="19.5" x14ac:dyDescent="0.1">
      <c r="A323" s="35"/>
      <c r="B323" s="36"/>
      <c r="C323" s="261" t="s">
        <v>1402</v>
      </c>
      <c r="D323" s="261" t="s">
        <v>1403</v>
      </c>
      <c r="E323" s="18" t="s">
        <v>277</v>
      </c>
      <c r="F323" s="262">
        <v>1947.66</v>
      </c>
      <c r="G323" s="35"/>
      <c r="H323" s="36"/>
    </row>
    <row r="324" spans="1:8" s="2" customFormat="1" ht="19.5" x14ac:dyDescent="0.1">
      <c r="A324" s="35"/>
      <c r="B324" s="36"/>
      <c r="C324" s="261" t="s">
        <v>1412</v>
      </c>
      <c r="D324" s="261" t="s">
        <v>1413</v>
      </c>
      <c r="E324" s="18" t="s">
        <v>277</v>
      </c>
      <c r="F324" s="262">
        <v>1947.66</v>
      </c>
      <c r="G324" s="35"/>
      <c r="H324" s="36"/>
    </row>
    <row r="325" spans="1:8" s="2" customFormat="1" ht="16.899999999999999" customHeight="1" x14ac:dyDescent="0.1">
      <c r="A325" s="35"/>
      <c r="B325" s="36"/>
      <c r="C325" s="257" t="s">
        <v>1969</v>
      </c>
      <c r="D325" s="258" t="s">
        <v>220</v>
      </c>
      <c r="E325" s="259" t="s">
        <v>1</v>
      </c>
      <c r="F325" s="260">
        <v>84.13</v>
      </c>
      <c r="G325" s="35"/>
      <c r="H325" s="36"/>
    </row>
    <row r="326" spans="1:8" s="2" customFormat="1" ht="16.899999999999999" customHeight="1" x14ac:dyDescent="0.1">
      <c r="A326" s="35"/>
      <c r="B326" s="36"/>
      <c r="C326" s="261" t="s">
        <v>1</v>
      </c>
      <c r="D326" s="261" t="s">
        <v>1968</v>
      </c>
      <c r="E326" s="18" t="s">
        <v>1</v>
      </c>
      <c r="F326" s="262">
        <v>84.13</v>
      </c>
      <c r="G326" s="35"/>
      <c r="H326" s="36"/>
    </row>
    <row r="327" spans="1:8" s="2" customFormat="1" ht="16.899999999999999" customHeight="1" x14ac:dyDescent="0.1">
      <c r="A327" s="35"/>
      <c r="B327" s="36"/>
      <c r="C327" s="261" t="s">
        <v>1969</v>
      </c>
      <c r="D327" s="261" t="s">
        <v>282</v>
      </c>
      <c r="E327" s="18" t="s">
        <v>1</v>
      </c>
      <c r="F327" s="262">
        <v>84.13</v>
      </c>
      <c r="G327" s="35"/>
      <c r="H327" s="36"/>
    </row>
    <row r="328" spans="1:8" s="2" customFormat="1" ht="16.899999999999999" customHeight="1" x14ac:dyDescent="0.1">
      <c r="A328" s="35"/>
      <c r="B328" s="36"/>
      <c r="C328" s="257" t="s">
        <v>1957</v>
      </c>
      <c r="D328" s="258" t="s">
        <v>220</v>
      </c>
      <c r="E328" s="259" t="s">
        <v>1</v>
      </c>
      <c r="F328" s="260">
        <v>30.74</v>
      </c>
      <c r="G328" s="35"/>
      <c r="H328" s="36"/>
    </row>
    <row r="329" spans="1:8" s="2" customFormat="1" ht="16.899999999999999" customHeight="1" x14ac:dyDescent="0.1">
      <c r="A329" s="35"/>
      <c r="B329" s="36"/>
      <c r="C329" s="261" t="s">
        <v>1</v>
      </c>
      <c r="D329" s="261" t="s">
        <v>1956</v>
      </c>
      <c r="E329" s="18" t="s">
        <v>1</v>
      </c>
      <c r="F329" s="262">
        <v>30.74</v>
      </c>
      <c r="G329" s="35"/>
      <c r="H329" s="36"/>
    </row>
    <row r="330" spans="1:8" s="2" customFormat="1" ht="16.899999999999999" customHeight="1" x14ac:dyDescent="0.1">
      <c r="A330" s="35"/>
      <c r="B330" s="36"/>
      <c r="C330" s="261" t="s">
        <v>1957</v>
      </c>
      <c r="D330" s="261" t="s">
        <v>282</v>
      </c>
      <c r="E330" s="18" t="s">
        <v>1</v>
      </c>
      <c r="F330" s="262">
        <v>30.74</v>
      </c>
      <c r="G330" s="35"/>
      <c r="H330" s="36"/>
    </row>
    <row r="331" spans="1:8" s="2" customFormat="1" ht="16.899999999999999" customHeight="1" x14ac:dyDescent="0.1">
      <c r="A331" s="35"/>
      <c r="B331" s="36"/>
      <c r="C331" s="257" t="s">
        <v>1963</v>
      </c>
      <c r="D331" s="258" t="s">
        <v>220</v>
      </c>
      <c r="E331" s="259" t="s">
        <v>1</v>
      </c>
      <c r="F331" s="260">
        <v>39.42</v>
      </c>
      <c r="G331" s="35"/>
      <c r="H331" s="36"/>
    </row>
    <row r="332" spans="1:8" s="2" customFormat="1" ht="16.899999999999999" customHeight="1" x14ac:dyDescent="0.1">
      <c r="A332" s="35"/>
      <c r="B332" s="36"/>
      <c r="C332" s="261" t="s">
        <v>1</v>
      </c>
      <c r="D332" s="261" t="s">
        <v>1962</v>
      </c>
      <c r="E332" s="18" t="s">
        <v>1</v>
      </c>
      <c r="F332" s="262">
        <v>39.42</v>
      </c>
      <c r="G332" s="35"/>
      <c r="H332" s="36"/>
    </row>
    <row r="333" spans="1:8" s="2" customFormat="1" ht="16.899999999999999" customHeight="1" x14ac:dyDescent="0.1">
      <c r="A333" s="35"/>
      <c r="B333" s="36"/>
      <c r="C333" s="261" t="s">
        <v>1963</v>
      </c>
      <c r="D333" s="261" t="s">
        <v>282</v>
      </c>
      <c r="E333" s="18" t="s">
        <v>1</v>
      </c>
      <c r="F333" s="262">
        <v>39.42</v>
      </c>
      <c r="G333" s="35"/>
      <c r="H333" s="36"/>
    </row>
    <row r="334" spans="1:8" s="2" customFormat="1" ht="16.899999999999999" customHeight="1" x14ac:dyDescent="0.1">
      <c r="A334" s="35"/>
      <c r="B334" s="36"/>
      <c r="C334" s="257" t="s">
        <v>6703</v>
      </c>
      <c r="D334" s="258" t="s">
        <v>220</v>
      </c>
      <c r="E334" s="259" t="s">
        <v>1</v>
      </c>
      <c r="F334" s="260">
        <v>3.0030000000000001</v>
      </c>
      <c r="G334" s="35"/>
      <c r="H334" s="36"/>
    </row>
    <row r="335" spans="1:8" s="2" customFormat="1" ht="16.899999999999999" customHeight="1" x14ac:dyDescent="0.1">
      <c r="A335" s="35"/>
      <c r="B335" s="36"/>
      <c r="C335" s="257" t="s">
        <v>749</v>
      </c>
      <c r="D335" s="258" t="s">
        <v>220</v>
      </c>
      <c r="E335" s="259" t="s">
        <v>1</v>
      </c>
      <c r="F335" s="260">
        <v>48.38</v>
      </c>
      <c r="G335" s="35"/>
      <c r="H335" s="36"/>
    </row>
    <row r="336" spans="1:8" s="2" customFormat="1" ht="16.899999999999999" customHeight="1" x14ac:dyDescent="0.1">
      <c r="A336" s="35"/>
      <c r="B336" s="36"/>
      <c r="C336" s="261" t="s">
        <v>1</v>
      </c>
      <c r="D336" s="261" t="s">
        <v>1999</v>
      </c>
      <c r="E336" s="18" t="s">
        <v>1</v>
      </c>
      <c r="F336" s="262">
        <v>48.38</v>
      </c>
      <c r="G336" s="35"/>
      <c r="H336" s="36"/>
    </row>
    <row r="337" spans="1:8" s="2" customFormat="1" ht="16.899999999999999" customHeight="1" x14ac:dyDescent="0.1">
      <c r="A337" s="35"/>
      <c r="B337" s="36"/>
      <c r="C337" s="261" t="s">
        <v>749</v>
      </c>
      <c r="D337" s="261" t="s">
        <v>282</v>
      </c>
      <c r="E337" s="18" t="s">
        <v>1</v>
      </c>
      <c r="F337" s="262">
        <v>48.38</v>
      </c>
      <c r="G337" s="35"/>
      <c r="H337" s="36"/>
    </row>
    <row r="338" spans="1:8" s="2" customFormat="1" ht="16.899999999999999" customHeight="1" x14ac:dyDescent="0.1">
      <c r="A338" s="35"/>
      <c r="B338" s="36"/>
      <c r="C338" s="263" t="s">
        <v>6697</v>
      </c>
      <c r="D338" s="35"/>
      <c r="E338" s="35"/>
      <c r="F338" s="35"/>
      <c r="G338" s="35"/>
      <c r="H338" s="36"/>
    </row>
    <row r="339" spans="1:8" s="2" customFormat="1" ht="16.899999999999999" customHeight="1" x14ac:dyDescent="0.1">
      <c r="A339" s="35"/>
      <c r="B339" s="36"/>
      <c r="C339" s="261" t="s">
        <v>1996</v>
      </c>
      <c r="D339" s="261" t="s">
        <v>1997</v>
      </c>
      <c r="E339" s="18" t="s">
        <v>319</v>
      </c>
      <c r="F339" s="262">
        <v>48.38</v>
      </c>
      <c r="G339" s="35"/>
      <c r="H339" s="36"/>
    </row>
    <row r="340" spans="1:8" s="2" customFormat="1" ht="16.899999999999999" customHeight="1" x14ac:dyDescent="0.1">
      <c r="A340" s="35"/>
      <c r="B340" s="36"/>
      <c r="C340" s="261" t="s">
        <v>1558</v>
      </c>
      <c r="D340" s="261" t="s">
        <v>1559</v>
      </c>
      <c r="E340" s="18" t="s">
        <v>277</v>
      </c>
      <c r="F340" s="262">
        <v>119.91</v>
      </c>
      <c r="G340" s="35"/>
      <c r="H340" s="36"/>
    </row>
    <row r="341" spans="1:8" s="2" customFormat="1" ht="16.899999999999999" customHeight="1" x14ac:dyDescent="0.1">
      <c r="A341" s="35"/>
      <c r="B341" s="36"/>
      <c r="C341" s="257" t="s">
        <v>751</v>
      </c>
      <c r="D341" s="258" t="s">
        <v>220</v>
      </c>
      <c r="E341" s="259" t="s">
        <v>1</v>
      </c>
      <c r="F341" s="260">
        <v>22.66</v>
      </c>
      <c r="G341" s="35"/>
      <c r="H341" s="36"/>
    </row>
    <row r="342" spans="1:8" s="2" customFormat="1" ht="16.899999999999999" customHeight="1" x14ac:dyDescent="0.1">
      <c r="A342" s="35"/>
      <c r="B342" s="36"/>
      <c r="C342" s="261" t="s">
        <v>1</v>
      </c>
      <c r="D342" s="261" t="s">
        <v>1984</v>
      </c>
      <c r="E342" s="18" t="s">
        <v>1</v>
      </c>
      <c r="F342" s="262">
        <v>22.66</v>
      </c>
      <c r="G342" s="35"/>
      <c r="H342" s="36"/>
    </row>
    <row r="343" spans="1:8" s="2" customFormat="1" ht="16.899999999999999" customHeight="1" x14ac:dyDescent="0.1">
      <c r="A343" s="35"/>
      <c r="B343" s="36"/>
      <c r="C343" s="261" t="s">
        <v>751</v>
      </c>
      <c r="D343" s="261" t="s">
        <v>282</v>
      </c>
      <c r="E343" s="18" t="s">
        <v>1</v>
      </c>
      <c r="F343" s="262">
        <v>22.66</v>
      </c>
      <c r="G343" s="35"/>
      <c r="H343" s="36"/>
    </row>
    <row r="344" spans="1:8" s="2" customFormat="1" ht="16.899999999999999" customHeight="1" x14ac:dyDescent="0.1">
      <c r="A344" s="35"/>
      <c r="B344" s="36"/>
      <c r="C344" s="263" t="s">
        <v>6697</v>
      </c>
      <c r="D344" s="35"/>
      <c r="E344" s="35"/>
      <c r="F344" s="35"/>
      <c r="G344" s="35"/>
      <c r="H344" s="36"/>
    </row>
    <row r="345" spans="1:8" s="2" customFormat="1" ht="16.899999999999999" customHeight="1" x14ac:dyDescent="0.1">
      <c r="A345" s="35"/>
      <c r="B345" s="36"/>
      <c r="C345" s="261" t="s">
        <v>1981</v>
      </c>
      <c r="D345" s="261" t="s">
        <v>1982</v>
      </c>
      <c r="E345" s="18" t="s">
        <v>319</v>
      </c>
      <c r="F345" s="262">
        <v>22.66</v>
      </c>
      <c r="G345" s="35"/>
      <c r="H345" s="36"/>
    </row>
    <row r="346" spans="1:8" s="2" customFormat="1" ht="16.899999999999999" customHeight="1" x14ac:dyDescent="0.1">
      <c r="A346" s="35"/>
      <c r="B346" s="36"/>
      <c r="C346" s="261" t="s">
        <v>1558</v>
      </c>
      <c r="D346" s="261" t="s">
        <v>1559</v>
      </c>
      <c r="E346" s="18" t="s">
        <v>277</v>
      </c>
      <c r="F346" s="262">
        <v>119.91</v>
      </c>
      <c r="G346" s="35"/>
      <c r="H346" s="36"/>
    </row>
    <row r="347" spans="1:8" s="2" customFormat="1" ht="16.899999999999999" customHeight="1" x14ac:dyDescent="0.1">
      <c r="A347" s="35"/>
      <c r="B347" s="36"/>
      <c r="C347" s="257" t="s">
        <v>753</v>
      </c>
      <c r="D347" s="258" t="s">
        <v>220</v>
      </c>
      <c r="E347" s="259" t="s">
        <v>1</v>
      </c>
      <c r="F347" s="260">
        <v>33.36</v>
      </c>
      <c r="G347" s="35"/>
      <c r="H347" s="36"/>
    </row>
    <row r="348" spans="1:8" s="2" customFormat="1" ht="16.899999999999999" customHeight="1" x14ac:dyDescent="0.1">
      <c r="A348" s="35"/>
      <c r="B348" s="36"/>
      <c r="C348" s="261" t="s">
        <v>1</v>
      </c>
      <c r="D348" s="261" t="s">
        <v>1989</v>
      </c>
      <c r="E348" s="18" t="s">
        <v>1</v>
      </c>
      <c r="F348" s="262">
        <v>33.36</v>
      </c>
      <c r="G348" s="35"/>
      <c r="H348" s="36"/>
    </row>
    <row r="349" spans="1:8" s="2" customFormat="1" ht="16.899999999999999" customHeight="1" x14ac:dyDescent="0.1">
      <c r="A349" s="35"/>
      <c r="B349" s="36"/>
      <c r="C349" s="261" t="s">
        <v>753</v>
      </c>
      <c r="D349" s="261" t="s">
        <v>282</v>
      </c>
      <c r="E349" s="18" t="s">
        <v>1</v>
      </c>
      <c r="F349" s="262">
        <v>33.36</v>
      </c>
      <c r="G349" s="35"/>
      <c r="H349" s="36"/>
    </row>
    <row r="350" spans="1:8" s="2" customFormat="1" ht="16.899999999999999" customHeight="1" x14ac:dyDescent="0.1">
      <c r="A350" s="35"/>
      <c r="B350" s="36"/>
      <c r="C350" s="263" t="s">
        <v>6697</v>
      </c>
      <c r="D350" s="35"/>
      <c r="E350" s="35"/>
      <c r="F350" s="35"/>
      <c r="G350" s="35"/>
      <c r="H350" s="36"/>
    </row>
    <row r="351" spans="1:8" s="2" customFormat="1" ht="16.899999999999999" customHeight="1" x14ac:dyDescent="0.1">
      <c r="A351" s="35"/>
      <c r="B351" s="36"/>
      <c r="C351" s="261" t="s">
        <v>1986</v>
      </c>
      <c r="D351" s="261" t="s">
        <v>1987</v>
      </c>
      <c r="E351" s="18" t="s">
        <v>319</v>
      </c>
      <c r="F351" s="262">
        <v>33.36</v>
      </c>
      <c r="G351" s="35"/>
      <c r="H351" s="36"/>
    </row>
    <row r="352" spans="1:8" s="2" customFormat="1" ht="16.899999999999999" customHeight="1" x14ac:dyDescent="0.1">
      <c r="A352" s="35"/>
      <c r="B352" s="36"/>
      <c r="C352" s="261" t="s">
        <v>1558</v>
      </c>
      <c r="D352" s="261" t="s">
        <v>1559</v>
      </c>
      <c r="E352" s="18" t="s">
        <v>277</v>
      </c>
      <c r="F352" s="262">
        <v>119.91</v>
      </c>
      <c r="G352" s="35"/>
      <c r="H352" s="36"/>
    </row>
    <row r="353" spans="1:8" s="2" customFormat="1" ht="16.899999999999999" customHeight="1" x14ac:dyDescent="0.1">
      <c r="A353" s="35"/>
      <c r="B353" s="36"/>
      <c r="C353" s="257" t="s">
        <v>755</v>
      </c>
      <c r="D353" s="258" t="s">
        <v>220</v>
      </c>
      <c r="E353" s="259" t="s">
        <v>1</v>
      </c>
      <c r="F353" s="260">
        <v>73.95</v>
      </c>
      <c r="G353" s="35"/>
      <c r="H353" s="36"/>
    </row>
    <row r="354" spans="1:8" s="2" customFormat="1" ht="16.899999999999999" customHeight="1" x14ac:dyDescent="0.1">
      <c r="A354" s="35"/>
      <c r="B354" s="36"/>
      <c r="C354" s="261" t="s">
        <v>1</v>
      </c>
      <c r="D354" s="261" t="s">
        <v>1974</v>
      </c>
      <c r="E354" s="18" t="s">
        <v>1</v>
      </c>
      <c r="F354" s="262">
        <v>73.95</v>
      </c>
      <c r="G354" s="35"/>
      <c r="H354" s="36"/>
    </row>
    <row r="355" spans="1:8" s="2" customFormat="1" ht="16.899999999999999" customHeight="1" x14ac:dyDescent="0.1">
      <c r="A355" s="35"/>
      <c r="B355" s="36"/>
      <c r="C355" s="261" t="s">
        <v>755</v>
      </c>
      <c r="D355" s="261" t="s">
        <v>282</v>
      </c>
      <c r="E355" s="18" t="s">
        <v>1</v>
      </c>
      <c r="F355" s="262">
        <v>73.95</v>
      </c>
      <c r="G355" s="35"/>
      <c r="H355" s="36"/>
    </row>
    <row r="356" spans="1:8" s="2" customFormat="1" ht="16.899999999999999" customHeight="1" x14ac:dyDescent="0.1">
      <c r="A356" s="35"/>
      <c r="B356" s="36"/>
      <c r="C356" s="263" t="s">
        <v>6697</v>
      </c>
      <c r="D356" s="35"/>
      <c r="E356" s="35"/>
      <c r="F356" s="35"/>
      <c r="G356" s="35"/>
      <c r="H356" s="36"/>
    </row>
    <row r="357" spans="1:8" s="2" customFormat="1" ht="16.899999999999999" customHeight="1" x14ac:dyDescent="0.1">
      <c r="A357" s="35"/>
      <c r="B357" s="36"/>
      <c r="C357" s="261" t="s">
        <v>1971</v>
      </c>
      <c r="D357" s="261" t="s">
        <v>1972</v>
      </c>
      <c r="E357" s="18" t="s">
        <v>319</v>
      </c>
      <c r="F357" s="262">
        <v>73.95</v>
      </c>
      <c r="G357" s="35"/>
      <c r="H357" s="36"/>
    </row>
    <row r="358" spans="1:8" s="2" customFormat="1" ht="16.899999999999999" customHeight="1" x14ac:dyDescent="0.1">
      <c r="A358" s="35"/>
      <c r="B358" s="36"/>
      <c r="C358" s="261" t="s">
        <v>1558</v>
      </c>
      <c r="D358" s="261" t="s">
        <v>1559</v>
      </c>
      <c r="E358" s="18" t="s">
        <v>277</v>
      </c>
      <c r="F358" s="262">
        <v>119.91</v>
      </c>
      <c r="G358" s="35"/>
      <c r="H358" s="36"/>
    </row>
    <row r="359" spans="1:8" s="2" customFormat="1" ht="16.899999999999999" customHeight="1" x14ac:dyDescent="0.1">
      <c r="A359" s="35"/>
      <c r="B359" s="36"/>
      <c r="C359" s="257" t="s">
        <v>757</v>
      </c>
      <c r="D359" s="258" t="s">
        <v>220</v>
      </c>
      <c r="E359" s="259" t="s">
        <v>1</v>
      </c>
      <c r="F359" s="260">
        <v>8.15</v>
      </c>
      <c r="G359" s="35"/>
      <c r="H359" s="36"/>
    </row>
    <row r="360" spans="1:8" s="2" customFormat="1" ht="16.899999999999999" customHeight="1" x14ac:dyDescent="0.1">
      <c r="A360" s="35"/>
      <c r="B360" s="36"/>
      <c r="C360" s="263" t="s">
        <v>6697</v>
      </c>
      <c r="D360" s="35"/>
      <c r="E360" s="35"/>
      <c r="F360" s="35"/>
      <c r="G360" s="35"/>
      <c r="H360" s="36"/>
    </row>
    <row r="361" spans="1:8" s="2" customFormat="1" ht="16.899999999999999" customHeight="1" x14ac:dyDescent="0.1">
      <c r="A361" s="35"/>
      <c r="B361" s="36"/>
      <c r="C361" s="261" t="s">
        <v>1971</v>
      </c>
      <c r="D361" s="261" t="s">
        <v>1972</v>
      </c>
      <c r="E361" s="18" t="s">
        <v>319</v>
      </c>
      <c r="F361" s="262">
        <v>73.95</v>
      </c>
      <c r="G361" s="35"/>
      <c r="H361" s="36"/>
    </row>
    <row r="362" spans="1:8" s="2" customFormat="1" ht="16.899999999999999" customHeight="1" x14ac:dyDescent="0.1">
      <c r="A362" s="35"/>
      <c r="B362" s="36"/>
      <c r="C362" s="261" t="s">
        <v>1558</v>
      </c>
      <c r="D362" s="261" t="s">
        <v>1559</v>
      </c>
      <c r="E362" s="18" t="s">
        <v>277</v>
      </c>
      <c r="F362" s="262">
        <v>119.91</v>
      </c>
      <c r="G362" s="35"/>
      <c r="H362" s="36"/>
    </row>
    <row r="363" spans="1:8" s="2" customFormat="1" ht="16.899999999999999" customHeight="1" x14ac:dyDescent="0.1">
      <c r="A363" s="35"/>
      <c r="B363" s="36"/>
      <c r="C363" s="257" t="s">
        <v>759</v>
      </c>
      <c r="D363" s="258" t="s">
        <v>220</v>
      </c>
      <c r="E363" s="259" t="s">
        <v>1</v>
      </c>
      <c r="F363" s="260">
        <v>8.9499999999999993</v>
      </c>
      <c r="G363" s="35"/>
      <c r="H363" s="36"/>
    </row>
    <row r="364" spans="1:8" s="2" customFormat="1" ht="16.899999999999999" customHeight="1" x14ac:dyDescent="0.1">
      <c r="A364" s="35"/>
      <c r="B364" s="36"/>
      <c r="C364" s="263" t="s">
        <v>6697</v>
      </c>
      <c r="D364" s="35"/>
      <c r="E364" s="35"/>
      <c r="F364" s="35"/>
      <c r="G364" s="35"/>
      <c r="H364" s="36"/>
    </row>
    <row r="365" spans="1:8" s="2" customFormat="1" ht="16.899999999999999" customHeight="1" x14ac:dyDescent="0.1">
      <c r="A365" s="35"/>
      <c r="B365" s="36"/>
      <c r="C365" s="261" t="s">
        <v>1986</v>
      </c>
      <c r="D365" s="261" t="s">
        <v>1987</v>
      </c>
      <c r="E365" s="18" t="s">
        <v>319</v>
      </c>
      <c r="F365" s="262">
        <v>33.36</v>
      </c>
      <c r="G365" s="35"/>
      <c r="H365" s="36"/>
    </row>
    <row r="366" spans="1:8" s="2" customFormat="1" ht="16.899999999999999" customHeight="1" x14ac:dyDescent="0.1">
      <c r="A366" s="35"/>
      <c r="B366" s="36"/>
      <c r="C366" s="261" t="s">
        <v>1558</v>
      </c>
      <c r="D366" s="261" t="s">
        <v>1559</v>
      </c>
      <c r="E366" s="18" t="s">
        <v>277</v>
      </c>
      <c r="F366" s="262">
        <v>119.91</v>
      </c>
      <c r="G366" s="35"/>
      <c r="H366" s="36"/>
    </row>
    <row r="367" spans="1:8" s="2" customFormat="1" ht="16.899999999999999" customHeight="1" x14ac:dyDescent="0.1">
      <c r="A367" s="35"/>
      <c r="B367" s="36"/>
      <c r="C367" s="257" t="s">
        <v>1921</v>
      </c>
      <c r="D367" s="258" t="s">
        <v>220</v>
      </c>
      <c r="E367" s="259" t="s">
        <v>1</v>
      </c>
      <c r="F367" s="260">
        <v>103.24</v>
      </c>
      <c r="G367" s="35"/>
      <c r="H367" s="36"/>
    </row>
    <row r="368" spans="1:8" s="2" customFormat="1" ht="16.899999999999999" customHeight="1" x14ac:dyDescent="0.1">
      <c r="A368" s="35"/>
      <c r="B368" s="36"/>
      <c r="C368" s="261" t="s">
        <v>1</v>
      </c>
      <c r="D368" s="261" t="s">
        <v>1920</v>
      </c>
      <c r="E368" s="18" t="s">
        <v>1</v>
      </c>
      <c r="F368" s="262">
        <v>103.24</v>
      </c>
      <c r="G368" s="35"/>
      <c r="H368" s="36"/>
    </row>
    <row r="369" spans="1:8" s="2" customFormat="1" ht="16.899999999999999" customHeight="1" x14ac:dyDescent="0.1">
      <c r="A369" s="35"/>
      <c r="B369" s="36"/>
      <c r="C369" s="261" t="s">
        <v>1921</v>
      </c>
      <c r="D369" s="261" t="s">
        <v>282</v>
      </c>
      <c r="E369" s="18" t="s">
        <v>1</v>
      </c>
      <c r="F369" s="262">
        <v>103.24</v>
      </c>
      <c r="G369" s="35"/>
      <c r="H369" s="36"/>
    </row>
    <row r="370" spans="1:8" s="2" customFormat="1" ht="16.899999999999999" customHeight="1" x14ac:dyDescent="0.1">
      <c r="A370" s="35"/>
      <c r="B370" s="36"/>
      <c r="C370" s="257" t="s">
        <v>1945</v>
      </c>
      <c r="D370" s="258" t="s">
        <v>220</v>
      </c>
      <c r="E370" s="259" t="s">
        <v>1</v>
      </c>
      <c r="F370" s="260">
        <v>42.32</v>
      </c>
      <c r="G370" s="35"/>
      <c r="H370" s="36"/>
    </row>
    <row r="371" spans="1:8" s="2" customFormat="1" ht="16.899999999999999" customHeight="1" x14ac:dyDescent="0.1">
      <c r="A371" s="35"/>
      <c r="B371" s="36"/>
      <c r="C371" s="261" t="s">
        <v>1</v>
      </c>
      <c r="D371" s="261" t="s">
        <v>1944</v>
      </c>
      <c r="E371" s="18" t="s">
        <v>1</v>
      </c>
      <c r="F371" s="262">
        <v>42.32</v>
      </c>
      <c r="G371" s="35"/>
      <c r="H371" s="36"/>
    </row>
    <row r="372" spans="1:8" s="2" customFormat="1" ht="16.899999999999999" customHeight="1" x14ac:dyDescent="0.1">
      <c r="A372" s="35"/>
      <c r="B372" s="36"/>
      <c r="C372" s="261" t="s">
        <v>1945</v>
      </c>
      <c r="D372" s="261" t="s">
        <v>282</v>
      </c>
      <c r="E372" s="18" t="s">
        <v>1</v>
      </c>
      <c r="F372" s="262">
        <v>42.32</v>
      </c>
      <c r="G372" s="35"/>
      <c r="H372" s="36"/>
    </row>
    <row r="373" spans="1:8" s="2" customFormat="1" ht="16.899999999999999" customHeight="1" x14ac:dyDescent="0.1">
      <c r="A373" s="35"/>
      <c r="B373" s="36"/>
      <c r="C373" s="257" t="s">
        <v>1951</v>
      </c>
      <c r="D373" s="258" t="s">
        <v>220</v>
      </c>
      <c r="E373" s="259" t="s">
        <v>1</v>
      </c>
      <c r="F373" s="260">
        <v>29.02</v>
      </c>
      <c r="G373" s="35"/>
      <c r="H373" s="36"/>
    </row>
    <row r="374" spans="1:8" s="2" customFormat="1" ht="16.899999999999999" customHeight="1" x14ac:dyDescent="0.1">
      <c r="A374" s="35"/>
      <c r="B374" s="36"/>
      <c r="C374" s="261" t="s">
        <v>1</v>
      </c>
      <c r="D374" s="261" t="s">
        <v>1950</v>
      </c>
      <c r="E374" s="18" t="s">
        <v>1</v>
      </c>
      <c r="F374" s="262">
        <v>29.02</v>
      </c>
      <c r="G374" s="35"/>
      <c r="H374" s="36"/>
    </row>
    <row r="375" spans="1:8" s="2" customFormat="1" ht="16.899999999999999" customHeight="1" x14ac:dyDescent="0.1">
      <c r="A375" s="35"/>
      <c r="B375" s="36"/>
      <c r="C375" s="261" t="s">
        <v>1951</v>
      </c>
      <c r="D375" s="261" t="s">
        <v>282</v>
      </c>
      <c r="E375" s="18" t="s">
        <v>1</v>
      </c>
      <c r="F375" s="262">
        <v>29.02</v>
      </c>
      <c r="G375" s="35"/>
      <c r="H375" s="36"/>
    </row>
    <row r="376" spans="1:8" s="2" customFormat="1" ht="16.899999999999999" customHeight="1" x14ac:dyDescent="0.1">
      <c r="A376" s="35"/>
      <c r="B376" s="36"/>
      <c r="C376" s="257" t="s">
        <v>1686</v>
      </c>
      <c r="D376" s="258" t="s">
        <v>764</v>
      </c>
      <c r="E376" s="259" t="s">
        <v>1</v>
      </c>
      <c r="F376" s="260">
        <v>1439</v>
      </c>
      <c r="G376" s="35"/>
      <c r="H376" s="36"/>
    </row>
    <row r="377" spans="1:8" s="2" customFormat="1" ht="16.899999999999999" customHeight="1" x14ac:dyDescent="0.1">
      <c r="A377" s="35"/>
      <c r="B377" s="36"/>
      <c r="C377" s="261" t="s">
        <v>1</v>
      </c>
      <c r="D377" s="261" t="s">
        <v>1674</v>
      </c>
      <c r="E377" s="18" t="s">
        <v>1</v>
      </c>
      <c r="F377" s="262">
        <v>0</v>
      </c>
      <c r="G377" s="35"/>
      <c r="H377" s="36"/>
    </row>
    <row r="378" spans="1:8" s="2" customFormat="1" ht="16.899999999999999" customHeight="1" x14ac:dyDescent="0.1">
      <c r="A378" s="35"/>
      <c r="B378" s="36"/>
      <c r="C378" s="261" t="s">
        <v>1</v>
      </c>
      <c r="D378" s="261" t="s">
        <v>1675</v>
      </c>
      <c r="E378" s="18" t="s">
        <v>1</v>
      </c>
      <c r="F378" s="262">
        <v>680</v>
      </c>
      <c r="G378" s="35"/>
      <c r="H378" s="36"/>
    </row>
    <row r="379" spans="1:8" s="2" customFormat="1" ht="16.899999999999999" customHeight="1" x14ac:dyDescent="0.1">
      <c r="A379" s="35"/>
      <c r="B379" s="36"/>
      <c r="C379" s="261" t="s">
        <v>1</v>
      </c>
      <c r="D379" s="261" t="s">
        <v>1676</v>
      </c>
      <c r="E379" s="18" t="s">
        <v>1</v>
      </c>
      <c r="F379" s="262">
        <v>5.75</v>
      </c>
      <c r="G379" s="35"/>
      <c r="H379" s="36"/>
    </row>
    <row r="380" spans="1:8" s="2" customFormat="1" ht="16.899999999999999" customHeight="1" x14ac:dyDescent="0.1">
      <c r="A380" s="35"/>
      <c r="B380" s="36"/>
      <c r="C380" s="261" t="s">
        <v>1</v>
      </c>
      <c r="D380" s="261" t="s">
        <v>1677</v>
      </c>
      <c r="E380" s="18" t="s">
        <v>1</v>
      </c>
      <c r="F380" s="262">
        <v>5.25</v>
      </c>
      <c r="G380" s="35"/>
      <c r="H380" s="36"/>
    </row>
    <row r="381" spans="1:8" s="2" customFormat="1" ht="16.899999999999999" customHeight="1" x14ac:dyDescent="0.1">
      <c r="A381" s="35"/>
      <c r="B381" s="36"/>
      <c r="C381" s="261" t="s">
        <v>1</v>
      </c>
      <c r="D381" s="261" t="s">
        <v>1678</v>
      </c>
      <c r="E381" s="18" t="s">
        <v>1</v>
      </c>
      <c r="F381" s="262">
        <v>6.72</v>
      </c>
      <c r="G381" s="35"/>
      <c r="H381" s="36"/>
    </row>
    <row r="382" spans="1:8" s="2" customFormat="1" ht="16.899999999999999" customHeight="1" x14ac:dyDescent="0.1">
      <c r="A382" s="35"/>
      <c r="B382" s="36"/>
      <c r="C382" s="261" t="s">
        <v>1</v>
      </c>
      <c r="D382" s="261" t="s">
        <v>1679</v>
      </c>
      <c r="E382" s="18" t="s">
        <v>1</v>
      </c>
      <c r="F382" s="262">
        <v>4</v>
      </c>
      <c r="G382" s="35"/>
      <c r="H382" s="36"/>
    </row>
    <row r="383" spans="1:8" s="2" customFormat="1" ht="16.899999999999999" customHeight="1" x14ac:dyDescent="0.1">
      <c r="A383" s="35"/>
      <c r="B383" s="36"/>
      <c r="C383" s="261" t="s">
        <v>1</v>
      </c>
      <c r="D383" s="261" t="s">
        <v>1680</v>
      </c>
      <c r="E383" s="18" t="s">
        <v>1</v>
      </c>
      <c r="F383" s="262">
        <v>0</v>
      </c>
      <c r="G383" s="35"/>
      <c r="H383" s="36"/>
    </row>
    <row r="384" spans="1:8" s="2" customFormat="1" ht="16.899999999999999" customHeight="1" x14ac:dyDescent="0.1">
      <c r="A384" s="35"/>
      <c r="B384" s="36"/>
      <c r="C384" s="261" t="s">
        <v>1</v>
      </c>
      <c r="D384" s="261" t="s">
        <v>1681</v>
      </c>
      <c r="E384" s="18" t="s">
        <v>1</v>
      </c>
      <c r="F384" s="262">
        <v>632.4</v>
      </c>
      <c r="G384" s="35"/>
      <c r="H384" s="36"/>
    </row>
    <row r="385" spans="1:8" s="2" customFormat="1" ht="16.899999999999999" customHeight="1" x14ac:dyDescent="0.1">
      <c r="A385" s="35"/>
      <c r="B385" s="36"/>
      <c r="C385" s="261" t="s">
        <v>1</v>
      </c>
      <c r="D385" s="261" t="s">
        <v>1682</v>
      </c>
      <c r="E385" s="18" t="s">
        <v>1</v>
      </c>
      <c r="F385" s="262">
        <v>3.36</v>
      </c>
      <c r="G385" s="35"/>
      <c r="H385" s="36"/>
    </row>
    <row r="386" spans="1:8" s="2" customFormat="1" ht="16.899999999999999" customHeight="1" x14ac:dyDescent="0.1">
      <c r="A386" s="35"/>
      <c r="B386" s="36"/>
      <c r="C386" s="261" t="s">
        <v>1</v>
      </c>
      <c r="D386" s="261" t="s">
        <v>1683</v>
      </c>
      <c r="E386" s="18" t="s">
        <v>1</v>
      </c>
      <c r="F386" s="262">
        <v>5.2</v>
      </c>
      <c r="G386" s="35"/>
      <c r="H386" s="36"/>
    </row>
    <row r="387" spans="1:8" s="2" customFormat="1" ht="16.899999999999999" customHeight="1" x14ac:dyDescent="0.1">
      <c r="A387" s="35"/>
      <c r="B387" s="36"/>
      <c r="C387" s="261" t="s">
        <v>1</v>
      </c>
      <c r="D387" s="261" t="s">
        <v>1684</v>
      </c>
      <c r="E387" s="18" t="s">
        <v>1</v>
      </c>
      <c r="F387" s="262">
        <v>2.1800000000000002</v>
      </c>
      <c r="G387" s="35"/>
      <c r="H387" s="36"/>
    </row>
    <row r="388" spans="1:8" s="2" customFormat="1" ht="16.899999999999999" customHeight="1" x14ac:dyDescent="0.1">
      <c r="A388" s="35"/>
      <c r="B388" s="36"/>
      <c r="C388" s="261" t="s">
        <v>1</v>
      </c>
      <c r="D388" s="261" t="s">
        <v>1685</v>
      </c>
      <c r="E388" s="18" t="s">
        <v>1</v>
      </c>
      <c r="F388" s="262">
        <v>94.14</v>
      </c>
      <c r="G388" s="35"/>
      <c r="H388" s="36"/>
    </row>
    <row r="389" spans="1:8" s="2" customFormat="1" ht="16.899999999999999" customHeight="1" x14ac:dyDescent="0.1">
      <c r="A389" s="35"/>
      <c r="B389" s="36"/>
      <c r="C389" s="261" t="s">
        <v>1686</v>
      </c>
      <c r="D389" s="261" t="s">
        <v>282</v>
      </c>
      <c r="E389" s="18" t="s">
        <v>1</v>
      </c>
      <c r="F389" s="262">
        <v>1439</v>
      </c>
      <c r="G389" s="35"/>
      <c r="H389" s="36"/>
    </row>
    <row r="390" spans="1:8" s="2" customFormat="1" ht="16.899999999999999" customHeight="1" x14ac:dyDescent="0.1">
      <c r="A390" s="35"/>
      <c r="B390" s="36"/>
      <c r="C390" s="257" t="s">
        <v>1696</v>
      </c>
      <c r="D390" s="258" t="s">
        <v>764</v>
      </c>
      <c r="E390" s="259" t="s">
        <v>1</v>
      </c>
      <c r="F390" s="260">
        <v>730.13</v>
      </c>
      <c r="G390" s="35"/>
      <c r="H390" s="36"/>
    </row>
    <row r="391" spans="1:8" s="2" customFormat="1" ht="16.899999999999999" customHeight="1" x14ac:dyDescent="0.1">
      <c r="A391" s="35"/>
      <c r="B391" s="36"/>
      <c r="C391" s="261" t="s">
        <v>1</v>
      </c>
      <c r="D391" s="261" t="s">
        <v>1674</v>
      </c>
      <c r="E391" s="18" t="s">
        <v>1</v>
      </c>
      <c r="F391" s="262">
        <v>0</v>
      </c>
      <c r="G391" s="35"/>
      <c r="H391" s="36"/>
    </row>
    <row r="392" spans="1:8" s="2" customFormat="1" ht="16.899999999999999" customHeight="1" x14ac:dyDescent="0.1">
      <c r="A392" s="35"/>
      <c r="B392" s="36"/>
      <c r="C392" s="261" t="s">
        <v>1</v>
      </c>
      <c r="D392" s="261" t="s">
        <v>1691</v>
      </c>
      <c r="E392" s="18" t="s">
        <v>1</v>
      </c>
      <c r="F392" s="262">
        <v>58.56</v>
      </c>
      <c r="G392" s="35"/>
      <c r="H392" s="36"/>
    </row>
    <row r="393" spans="1:8" s="2" customFormat="1" ht="16.899999999999999" customHeight="1" x14ac:dyDescent="0.1">
      <c r="A393" s="35"/>
      <c r="B393" s="36"/>
      <c r="C393" s="261" t="s">
        <v>1</v>
      </c>
      <c r="D393" s="261" t="s">
        <v>1692</v>
      </c>
      <c r="E393" s="18" t="s">
        <v>1</v>
      </c>
      <c r="F393" s="262">
        <v>98.8</v>
      </c>
      <c r="G393" s="35"/>
      <c r="H393" s="36"/>
    </row>
    <row r="394" spans="1:8" s="2" customFormat="1" ht="16.899999999999999" customHeight="1" x14ac:dyDescent="0.1">
      <c r="A394" s="35"/>
      <c r="B394" s="36"/>
      <c r="C394" s="261" t="s">
        <v>1</v>
      </c>
      <c r="D394" s="261" t="s">
        <v>1693</v>
      </c>
      <c r="E394" s="18" t="s">
        <v>1</v>
      </c>
      <c r="F394" s="262">
        <v>98.8</v>
      </c>
      <c r="G394" s="35"/>
      <c r="H394" s="36"/>
    </row>
    <row r="395" spans="1:8" s="2" customFormat="1" ht="16.899999999999999" customHeight="1" x14ac:dyDescent="0.1">
      <c r="A395" s="35"/>
      <c r="B395" s="36"/>
      <c r="C395" s="261" t="s">
        <v>1</v>
      </c>
      <c r="D395" s="261" t="s">
        <v>1694</v>
      </c>
      <c r="E395" s="18" t="s">
        <v>1</v>
      </c>
      <c r="F395" s="262">
        <v>85.02</v>
      </c>
      <c r="G395" s="35"/>
      <c r="H395" s="36"/>
    </row>
    <row r="396" spans="1:8" s="2" customFormat="1" ht="16.899999999999999" customHeight="1" x14ac:dyDescent="0.1">
      <c r="A396" s="35"/>
      <c r="B396" s="36"/>
      <c r="C396" s="261" t="s">
        <v>1</v>
      </c>
      <c r="D396" s="261" t="s">
        <v>1680</v>
      </c>
      <c r="E396" s="18" t="s">
        <v>1</v>
      </c>
      <c r="F396" s="262">
        <v>0</v>
      </c>
      <c r="G396" s="35"/>
      <c r="H396" s="36"/>
    </row>
    <row r="397" spans="1:8" s="2" customFormat="1" ht="16.899999999999999" customHeight="1" x14ac:dyDescent="0.1">
      <c r="A397" s="35"/>
      <c r="B397" s="36"/>
      <c r="C397" s="261" t="s">
        <v>1</v>
      </c>
      <c r="D397" s="261" t="s">
        <v>1691</v>
      </c>
      <c r="E397" s="18" t="s">
        <v>1</v>
      </c>
      <c r="F397" s="262">
        <v>58.56</v>
      </c>
      <c r="G397" s="35"/>
      <c r="H397" s="36"/>
    </row>
    <row r="398" spans="1:8" s="2" customFormat="1" ht="16.899999999999999" customHeight="1" x14ac:dyDescent="0.1">
      <c r="A398" s="35"/>
      <c r="B398" s="36"/>
      <c r="C398" s="261" t="s">
        <v>1</v>
      </c>
      <c r="D398" s="261" t="s">
        <v>1692</v>
      </c>
      <c r="E398" s="18" t="s">
        <v>1</v>
      </c>
      <c r="F398" s="262">
        <v>98.8</v>
      </c>
      <c r="G398" s="35"/>
      <c r="H398" s="36"/>
    </row>
    <row r="399" spans="1:8" s="2" customFormat="1" ht="16.899999999999999" customHeight="1" x14ac:dyDescent="0.1">
      <c r="A399" s="35"/>
      <c r="B399" s="36"/>
      <c r="C399" s="261" t="s">
        <v>1</v>
      </c>
      <c r="D399" s="261" t="s">
        <v>1693</v>
      </c>
      <c r="E399" s="18" t="s">
        <v>1</v>
      </c>
      <c r="F399" s="262">
        <v>98.8</v>
      </c>
      <c r="G399" s="35"/>
      <c r="H399" s="36"/>
    </row>
    <row r="400" spans="1:8" s="2" customFormat="1" ht="16.899999999999999" customHeight="1" x14ac:dyDescent="0.1">
      <c r="A400" s="35"/>
      <c r="B400" s="36"/>
      <c r="C400" s="261" t="s">
        <v>1</v>
      </c>
      <c r="D400" s="261" t="s">
        <v>1694</v>
      </c>
      <c r="E400" s="18" t="s">
        <v>1</v>
      </c>
      <c r="F400" s="262">
        <v>85.02</v>
      </c>
      <c r="G400" s="35"/>
      <c r="H400" s="36"/>
    </row>
    <row r="401" spans="1:8" s="2" customFormat="1" ht="16.899999999999999" customHeight="1" x14ac:dyDescent="0.1">
      <c r="A401" s="35"/>
      <c r="B401" s="36"/>
      <c r="C401" s="261" t="s">
        <v>1</v>
      </c>
      <c r="D401" s="261" t="s">
        <v>1695</v>
      </c>
      <c r="E401" s="18" t="s">
        <v>1</v>
      </c>
      <c r="F401" s="262">
        <v>47.77</v>
      </c>
      <c r="G401" s="35"/>
      <c r="H401" s="36"/>
    </row>
    <row r="402" spans="1:8" s="2" customFormat="1" ht="16.899999999999999" customHeight="1" x14ac:dyDescent="0.1">
      <c r="A402" s="35"/>
      <c r="B402" s="36"/>
      <c r="C402" s="261" t="s">
        <v>1696</v>
      </c>
      <c r="D402" s="261" t="s">
        <v>282</v>
      </c>
      <c r="E402" s="18" t="s">
        <v>1</v>
      </c>
      <c r="F402" s="262">
        <v>730.13</v>
      </c>
      <c r="G402" s="35"/>
      <c r="H402" s="36"/>
    </row>
    <row r="403" spans="1:8" s="2" customFormat="1" ht="16.899999999999999" customHeight="1" x14ac:dyDescent="0.1">
      <c r="A403" s="35"/>
      <c r="B403" s="36"/>
      <c r="C403" s="257" t="s">
        <v>1704</v>
      </c>
      <c r="D403" s="258" t="s">
        <v>764</v>
      </c>
      <c r="E403" s="259" t="s">
        <v>1</v>
      </c>
      <c r="F403" s="260">
        <v>183.33</v>
      </c>
      <c r="G403" s="35"/>
      <c r="H403" s="36"/>
    </row>
    <row r="404" spans="1:8" s="2" customFormat="1" ht="16.899999999999999" customHeight="1" x14ac:dyDescent="0.1">
      <c r="A404" s="35"/>
      <c r="B404" s="36"/>
      <c r="C404" s="261" t="s">
        <v>1</v>
      </c>
      <c r="D404" s="261" t="s">
        <v>1674</v>
      </c>
      <c r="E404" s="18" t="s">
        <v>1</v>
      </c>
      <c r="F404" s="262">
        <v>0</v>
      </c>
      <c r="G404" s="35"/>
      <c r="H404" s="36"/>
    </row>
    <row r="405" spans="1:8" s="2" customFormat="1" ht="16.899999999999999" customHeight="1" x14ac:dyDescent="0.1">
      <c r="A405" s="35"/>
      <c r="B405" s="36"/>
      <c r="C405" s="261" t="s">
        <v>1</v>
      </c>
      <c r="D405" s="261" t="s">
        <v>1701</v>
      </c>
      <c r="E405" s="18" t="s">
        <v>1</v>
      </c>
      <c r="F405" s="262">
        <v>30.29</v>
      </c>
      <c r="G405" s="35"/>
      <c r="H405" s="36"/>
    </row>
    <row r="406" spans="1:8" s="2" customFormat="1" ht="16.899999999999999" customHeight="1" x14ac:dyDescent="0.1">
      <c r="A406" s="35"/>
      <c r="B406" s="36"/>
      <c r="C406" s="261" t="s">
        <v>1</v>
      </c>
      <c r="D406" s="261" t="s">
        <v>1702</v>
      </c>
      <c r="E406" s="18" t="s">
        <v>1</v>
      </c>
      <c r="F406" s="262">
        <v>55.38</v>
      </c>
      <c r="G406" s="35"/>
      <c r="H406" s="36"/>
    </row>
    <row r="407" spans="1:8" s="2" customFormat="1" ht="16.899999999999999" customHeight="1" x14ac:dyDescent="0.1">
      <c r="A407" s="35"/>
      <c r="B407" s="36"/>
      <c r="C407" s="261" t="s">
        <v>1</v>
      </c>
      <c r="D407" s="261" t="s">
        <v>1680</v>
      </c>
      <c r="E407" s="18" t="s">
        <v>1</v>
      </c>
      <c r="F407" s="262">
        <v>0</v>
      </c>
      <c r="G407" s="35"/>
      <c r="H407" s="36"/>
    </row>
    <row r="408" spans="1:8" s="2" customFormat="1" ht="16.899999999999999" customHeight="1" x14ac:dyDescent="0.1">
      <c r="A408" s="35"/>
      <c r="B408" s="36"/>
      <c r="C408" s="261" t="s">
        <v>1</v>
      </c>
      <c r="D408" s="261" t="s">
        <v>1701</v>
      </c>
      <c r="E408" s="18" t="s">
        <v>1</v>
      </c>
      <c r="F408" s="262">
        <v>30.29</v>
      </c>
      <c r="G408" s="35"/>
      <c r="H408" s="36"/>
    </row>
    <row r="409" spans="1:8" s="2" customFormat="1" ht="16.899999999999999" customHeight="1" x14ac:dyDescent="0.1">
      <c r="A409" s="35"/>
      <c r="B409" s="36"/>
      <c r="C409" s="261" t="s">
        <v>1</v>
      </c>
      <c r="D409" s="261" t="s">
        <v>1702</v>
      </c>
      <c r="E409" s="18" t="s">
        <v>1</v>
      </c>
      <c r="F409" s="262">
        <v>55.38</v>
      </c>
      <c r="G409" s="35"/>
      <c r="H409" s="36"/>
    </row>
    <row r="410" spans="1:8" s="2" customFormat="1" ht="16.899999999999999" customHeight="1" x14ac:dyDescent="0.1">
      <c r="A410" s="35"/>
      <c r="B410" s="36"/>
      <c r="C410" s="261" t="s">
        <v>1</v>
      </c>
      <c r="D410" s="261" t="s">
        <v>1703</v>
      </c>
      <c r="E410" s="18" t="s">
        <v>1</v>
      </c>
      <c r="F410" s="262">
        <v>11.99</v>
      </c>
      <c r="G410" s="35"/>
      <c r="H410" s="36"/>
    </row>
    <row r="411" spans="1:8" s="2" customFormat="1" ht="16.899999999999999" customHeight="1" x14ac:dyDescent="0.1">
      <c r="A411" s="35"/>
      <c r="B411" s="36"/>
      <c r="C411" s="261" t="s">
        <v>1704</v>
      </c>
      <c r="D411" s="261" t="s">
        <v>282</v>
      </c>
      <c r="E411" s="18" t="s">
        <v>1</v>
      </c>
      <c r="F411" s="262">
        <v>183.33</v>
      </c>
      <c r="G411" s="35"/>
      <c r="H411" s="36"/>
    </row>
    <row r="412" spans="1:8" s="2" customFormat="1" ht="16.899999999999999" customHeight="1" x14ac:dyDescent="0.1">
      <c r="A412" s="35"/>
      <c r="B412" s="36"/>
      <c r="C412" s="257" t="s">
        <v>1711</v>
      </c>
      <c r="D412" s="258" t="s">
        <v>764</v>
      </c>
      <c r="E412" s="259" t="s">
        <v>1</v>
      </c>
      <c r="F412" s="260">
        <v>252.33</v>
      </c>
      <c r="G412" s="35"/>
      <c r="H412" s="36"/>
    </row>
    <row r="413" spans="1:8" s="2" customFormat="1" ht="16.899999999999999" customHeight="1" x14ac:dyDescent="0.1">
      <c r="A413" s="35"/>
      <c r="B413" s="36"/>
      <c r="C413" s="261" t="s">
        <v>1</v>
      </c>
      <c r="D413" s="261" t="s">
        <v>1674</v>
      </c>
      <c r="E413" s="18" t="s">
        <v>1</v>
      </c>
      <c r="F413" s="262">
        <v>0</v>
      </c>
      <c r="G413" s="35"/>
      <c r="H413" s="36"/>
    </row>
    <row r="414" spans="1:8" s="2" customFormat="1" ht="16.899999999999999" customHeight="1" x14ac:dyDescent="0.1">
      <c r="A414" s="35"/>
      <c r="B414" s="36"/>
      <c r="C414" s="261" t="s">
        <v>1</v>
      </c>
      <c r="D414" s="261" t="s">
        <v>1709</v>
      </c>
      <c r="E414" s="18" t="s">
        <v>1</v>
      </c>
      <c r="F414" s="262">
        <v>117.91</v>
      </c>
      <c r="G414" s="35"/>
      <c r="H414" s="36"/>
    </row>
    <row r="415" spans="1:8" s="2" customFormat="1" ht="16.899999999999999" customHeight="1" x14ac:dyDescent="0.1">
      <c r="A415" s="35"/>
      <c r="B415" s="36"/>
      <c r="C415" s="261" t="s">
        <v>1</v>
      </c>
      <c r="D415" s="261" t="s">
        <v>1680</v>
      </c>
      <c r="E415" s="18" t="s">
        <v>1</v>
      </c>
      <c r="F415" s="262">
        <v>0</v>
      </c>
      <c r="G415" s="35"/>
      <c r="H415" s="36"/>
    </row>
    <row r="416" spans="1:8" s="2" customFormat="1" ht="16.899999999999999" customHeight="1" x14ac:dyDescent="0.1">
      <c r="A416" s="35"/>
      <c r="B416" s="36"/>
      <c r="C416" s="261" t="s">
        <v>1</v>
      </c>
      <c r="D416" s="261" t="s">
        <v>1709</v>
      </c>
      <c r="E416" s="18" t="s">
        <v>1</v>
      </c>
      <c r="F416" s="262">
        <v>117.91</v>
      </c>
      <c r="G416" s="35"/>
      <c r="H416" s="36"/>
    </row>
    <row r="417" spans="1:8" s="2" customFormat="1" ht="16.899999999999999" customHeight="1" x14ac:dyDescent="0.1">
      <c r="A417" s="35"/>
      <c r="B417" s="36"/>
      <c r="C417" s="261" t="s">
        <v>1</v>
      </c>
      <c r="D417" s="261" t="s">
        <v>1710</v>
      </c>
      <c r="E417" s="18" t="s">
        <v>1</v>
      </c>
      <c r="F417" s="262">
        <v>16.510000000000002</v>
      </c>
      <c r="G417" s="35"/>
      <c r="H417" s="36"/>
    </row>
    <row r="418" spans="1:8" s="2" customFormat="1" ht="16.899999999999999" customHeight="1" x14ac:dyDescent="0.1">
      <c r="A418" s="35"/>
      <c r="B418" s="36"/>
      <c r="C418" s="261" t="s">
        <v>1711</v>
      </c>
      <c r="D418" s="261" t="s">
        <v>282</v>
      </c>
      <c r="E418" s="18" t="s">
        <v>1</v>
      </c>
      <c r="F418" s="262">
        <v>252.33</v>
      </c>
      <c r="G418" s="35"/>
      <c r="H418" s="36"/>
    </row>
    <row r="419" spans="1:8" s="2" customFormat="1" ht="16.899999999999999" customHeight="1" x14ac:dyDescent="0.1">
      <c r="A419" s="35"/>
      <c r="B419" s="36"/>
      <c r="C419" s="257" t="s">
        <v>761</v>
      </c>
      <c r="D419" s="258" t="s">
        <v>1</v>
      </c>
      <c r="E419" s="259" t="s">
        <v>1</v>
      </c>
      <c r="F419" s="260">
        <v>1109.33</v>
      </c>
      <c r="G419" s="35"/>
      <c r="H419" s="36"/>
    </row>
    <row r="420" spans="1:8" s="2" customFormat="1" ht="16.899999999999999" customHeight="1" x14ac:dyDescent="0.1">
      <c r="A420" s="35"/>
      <c r="B420" s="36"/>
      <c r="C420" s="261" t="s">
        <v>1</v>
      </c>
      <c r="D420" s="261" t="s">
        <v>1182</v>
      </c>
      <c r="E420" s="18" t="s">
        <v>1</v>
      </c>
      <c r="F420" s="262">
        <v>0</v>
      </c>
      <c r="G420" s="35"/>
      <c r="H420" s="36"/>
    </row>
    <row r="421" spans="1:8" s="2" customFormat="1" ht="16.899999999999999" customHeight="1" x14ac:dyDescent="0.1">
      <c r="A421" s="35"/>
      <c r="B421" s="36"/>
      <c r="C421" s="261" t="s">
        <v>1</v>
      </c>
      <c r="D421" s="261" t="s">
        <v>1289</v>
      </c>
      <c r="E421" s="18" t="s">
        <v>1</v>
      </c>
      <c r="F421" s="262">
        <v>304.93</v>
      </c>
      <c r="G421" s="35"/>
      <c r="H421" s="36"/>
    </row>
    <row r="422" spans="1:8" s="2" customFormat="1" ht="16.899999999999999" customHeight="1" x14ac:dyDescent="0.1">
      <c r="A422" s="35"/>
      <c r="B422" s="36"/>
      <c r="C422" s="261" t="s">
        <v>1</v>
      </c>
      <c r="D422" s="261" t="s">
        <v>1186</v>
      </c>
      <c r="E422" s="18" t="s">
        <v>1</v>
      </c>
      <c r="F422" s="262">
        <v>0</v>
      </c>
      <c r="G422" s="35"/>
      <c r="H422" s="36"/>
    </row>
    <row r="423" spans="1:8" s="2" customFormat="1" ht="16.899999999999999" customHeight="1" x14ac:dyDescent="0.1">
      <c r="A423" s="35"/>
      <c r="B423" s="36"/>
      <c r="C423" s="261" t="s">
        <v>1</v>
      </c>
      <c r="D423" s="261" t="s">
        <v>1290</v>
      </c>
      <c r="E423" s="18" t="s">
        <v>1</v>
      </c>
      <c r="F423" s="262">
        <v>357.73</v>
      </c>
      <c r="G423" s="35"/>
      <c r="H423" s="36"/>
    </row>
    <row r="424" spans="1:8" s="2" customFormat="1" ht="16.899999999999999" customHeight="1" x14ac:dyDescent="0.1">
      <c r="A424" s="35"/>
      <c r="B424" s="36"/>
      <c r="C424" s="261" t="s">
        <v>1</v>
      </c>
      <c r="D424" s="261" t="s">
        <v>1193</v>
      </c>
      <c r="E424" s="18" t="s">
        <v>1</v>
      </c>
      <c r="F424" s="262">
        <v>108.87</v>
      </c>
      <c r="G424" s="35"/>
      <c r="H424" s="36"/>
    </row>
    <row r="425" spans="1:8" s="2" customFormat="1" ht="16.899999999999999" customHeight="1" x14ac:dyDescent="0.1">
      <c r="A425" s="35"/>
      <c r="B425" s="36"/>
      <c r="C425" s="261" t="s">
        <v>1</v>
      </c>
      <c r="D425" s="261" t="s">
        <v>1176</v>
      </c>
      <c r="E425" s="18" t="s">
        <v>1</v>
      </c>
      <c r="F425" s="262">
        <v>240.38</v>
      </c>
      <c r="G425" s="35"/>
      <c r="H425" s="36"/>
    </row>
    <row r="426" spans="1:8" s="2" customFormat="1" ht="16.899999999999999" customHeight="1" x14ac:dyDescent="0.1">
      <c r="A426" s="35"/>
      <c r="B426" s="36"/>
      <c r="C426" s="261" t="s">
        <v>1</v>
      </c>
      <c r="D426" s="261" t="s">
        <v>1201</v>
      </c>
      <c r="E426" s="18" t="s">
        <v>1</v>
      </c>
      <c r="F426" s="262">
        <v>97.42</v>
      </c>
      <c r="G426" s="35"/>
      <c r="H426" s="36"/>
    </row>
    <row r="427" spans="1:8" s="2" customFormat="1" ht="16.899999999999999" customHeight="1" x14ac:dyDescent="0.1">
      <c r="A427" s="35"/>
      <c r="B427" s="36"/>
      <c r="C427" s="261" t="s">
        <v>761</v>
      </c>
      <c r="D427" s="261" t="s">
        <v>293</v>
      </c>
      <c r="E427" s="18" t="s">
        <v>1</v>
      </c>
      <c r="F427" s="262">
        <v>1109.33</v>
      </c>
      <c r="G427" s="35"/>
      <c r="H427" s="36"/>
    </row>
    <row r="428" spans="1:8" s="2" customFormat="1" ht="16.899999999999999" customHeight="1" x14ac:dyDescent="0.1">
      <c r="A428" s="35"/>
      <c r="B428" s="36"/>
      <c r="C428" s="263" t="s">
        <v>6697</v>
      </c>
      <c r="D428" s="35"/>
      <c r="E428" s="35"/>
      <c r="F428" s="35"/>
      <c r="G428" s="35"/>
      <c r="H428" s="36"/>
    </row>
    <row r="429" spans="1:8" s="2" customFormat="1" ht="19.5" x14ac:dyDescent="0.1">
      <c r="A429" s="35"/>
      <c r="B429" s="36"/>
      <c r="C429" s="261" t="s">
        <v>1286</v>
      </c>
      <c r="D429" s="261" t="s">
        <v>1287</v>
      </c>
      <c r="E429" s="18" t="s">
        <v>277</v>
      </c>
      <c r="F429" s="262">
        <v>1186.98</v>
      </c>
      <c r="G429" s="35"/>
      <c r="H429" s="36"/>
    </row>
    <row r="430" spans="1:8" s="2" customFormat="1" ht="16.899999999999999" customHeight="1" x14ac:dyDescent="0.1">
      <c r="A430" s="35"/>
      <c r="B430" s="36"/>
      <c r="C430" s="257" t="s">
        <v>763</v>
      </c>
      <c r="D430" s="258" t="s">
        <v>764</v>
      </c>
      <c r="E430" s="259" t="s">
        <v>1</v>
      </c>
      <c r="F430" s="260">
        <v>1186.98</v>
      </c>
      <c r="G430" s="35"/>
      <c r="H430" s="36"/>
    </row>
    <row r="431" spans="1:8" s="2" customFormat="1" ht="16.899999999999999" customHeight="1" x14ac:dyDescent="0.1">
      <c r="A431" s="35"/>
      <c r="B431" s="36"/>
      <c r="C431" s="261" t="s">
        <v>1</v>
      </c>
      <c r="D431" s="261" t="s">
        <v>1182</v>
      </c>
      <c r="E431" s="18" t="s">
        <v>1</v>
      </c>
      <c r="F431" s="262">
        <v>0</v>
      </c>
      <c r="G431" s="35"/>
      <c r="H431" s="36"/>
    </row>
    <row r="432" spans="1:8" s="2" customFormat="1" ht="16.899999999999999" customHeight="1" x14ac:dyDescent="0.1">
      <c r="A432" s="35"/>
      <c r="B432" s="36"/>
      <c r="C432" s="261" t="s">
        <v>1</v>
      </c>
      <c r="D432" s="261" t="s">
        <v>1289</v>
      </c>
      <c r="E432" s="18" t="s">
        <v>1</v>
      </c>
      <c r="F432" s="262">
        <v>304.93</v>
      </c>
      <c r="G432" s="35"/>
      <c r="H432" s="36"/>
    </row>
    <row r="433" spans="1:8" s="2" customFormat="1" ht="16.899999999999999" customHeight="1" x14ac:dyDescent="0.1">
      <c r="A433" s="35"/>
      <c r="B433" s="36"/>
      <c r="C433" s="261" t="s">
        <v>1</v>
      </c>
      <c r="D433" s="261" t="s">
        <v>1186</v>
      </c>
      <c r="E433" s="18" t="s">
        <v>1</v>
      </c>
      <c r="F433" s="262">
        <v>0</v>
      </c>
      <c r="G433" s="35"/>
      <c r="H433" s="36"/>
    </row>
    <row r="434" spans="1:8" s="2" customFormat="1" ht="16.899999999999999" customHeight="1" x14ac:dyDescent="0.1">
      <c r="A434" s="35"/>
      <c r="B434" s="36"/>
      <c r="C434" s="261" t="s">
        <v>1</v>
      </c>
      <c r="D434" s="261" t="s">
        <v>1290</v>
      </c>
      <c r="E434" s="18" t="s">
        <v>1</v>
      </c>
      <c r="F434" s="262">
        <v>357.73</v>
      </c>
      <c r="G434" s="35"/>
      <c r="H434" s="36"/>
    </row>
    <row r="435" spans="1:8" s="2" customFormat="1" ht="16.899999999999999" customHeight="1" x14ac:dyDescent="0.1">
      <c r="A435" s="35"/>
      <c r="B435" s="36"/>
      <c r="C435" s="261" t="s">
        <v>1</v>
      </c>
      <c r="D435" s="261" t="s">
        <v>1193</v>
      </c>
      <c r="E435" s="18" t="s">
        <v>1</v>
      </c>
      <c r="F435" s="262">
        <v>108.87</v>
      </c>
      <c r="G435" s="35"/>
      <c r="H435" s="36"/>
    </row>
    <row r="436" spans="1:8" s="2" customFormat="1" ht="16.899999999999999" customHeight="1" x14ac:dyDescent="0.1">
      <c r="A436" s="35"/>
      <c r="B436" s="36"/>
      <c r="C436" s="261" t="s">
        <v>1</v>
      </c>
      <c r="D436" s="261" t="s">
        <v>1176</v>
      </c>
      <c r="E436" s="18" t="s">
        <v>1</v>
      </c>
      <c r="F436" s="262">
        <v>240.38</v>
      </c>
      <c r="G436" s="35"/>
      <c r="H436" s="36"/>
    </row>
    <row r="437" spans="1:8" s="2" customFormat="1" ht="16.899999999999999" customHeight="1" x14ac:dyDescent="0.1">
      <c r="A437" s="35"/>
      <c r="B437" s="36"/>
      <c r="C437" s="261" t="s">
        <v>1</v>
      </c>
      <c r="D437" s="261" t="s">
        <v>1201</v>
      </c>
      <c r="E437" s="18" t="s">
        <v>1</v>
      </c>
      <c r="F437" s="262">
        <v>97.42</v>
      </c>
      <c r="G437" s="35"/>
      <c r="H437" s="36"/>
    </row>
    <row r="438" spans="1:8" s="2" customFormat="1" ht="16.899999999999999" customHeight="1" x14ac:dyDescent="0.1">
      <c r="A438" s="35"/>
      <c r="B438" s="36"/>
      <c r="C438" s="261" t="s">
        <v>1</v>
      </c>
      <c r="D438" s="261" t="s">
        <v>1291</v>
      </c>
      <c r="E438" s="18" t="s">
        <v>1</v>
      </c>
      <c r="F438" s="262">
        <v>77.650000000000006</v>
      </c>
      <c r="G438" s="35"/>
      <c r="H438" s="36"/>
    </row>
    <row r="439" spans="1:8" s="2" customFormat="1" ht="16.899999999999999" customHeight="1" x14ac:dyDescent="0.1">
      <c r="A439" s="35"/>
      <c r="B439" s="36"/>
      <c r="C439" s="261" t="s">
        <v>763</v>
      </c>
      <c r="D439" s="261" t="s">
        <v>282</v>
      </c>
      <c r="E439" s="18" t="s">
        <v>1</v>
      </c>
      <c r="F439" s="262">
        <v>1186.98</v>
      </c>
      <c r="G439" s="35"/>
      <c r="H439" s="36"/>
    </row>
    <row r="440" spans="1:8" s="2" customFormat="1" ht="16.899999999999999" customHeight="1" x14ac:dyDescent="0.1">
      <c r="A440" s="35"/>
      <c r="B440" s="36"/>
      <c r="C440" s="263" t="s">
        <v>6697</v>
      </c>
      <c r="D440" s="35"/>
      <c r="E440" s="35"/>
      <c r="F440" s="35"/>
      <c r="G440" s="35"/>
      <c r="H440" s="36"/>
    </row>
    <row r="441" spans="1:8" s="2" customFormat="1" ht="19.5" x14ac:dyDescent="0.1">
      <c r="A441" s="35"/>
      <c r="B441" s="36"/>
      <c r="C441" s="261" t="s">
        <v>1286</v>
      </c>
      <c r="D441" s="261" t="s">
        <v>1287</v>
      </c>
      <c r="E441" s="18" t="s">
        <v>277</v>
      </c>
      <c r="F441" s="262">
        <v>1186.98</v>
      </c>
      <c r="G441" s="35"/>
      <c r="H441" s="36"/>
    </row>
    <row r="442" spans="1:8" s="2" customFormat="1" ht="19.5" x14ac:dyDescent="0.1">
      <c r="A442" s="35"/>
      <c r="B442" s="36"/>
      <c r="C442" s="261" t="s">
        <v>1293</v>
      </c>
      <c r="D442" s="261" t="s">
        <v>1294</v>
      </c>
      <c r="E442" s="18" t="s">
        <v>277</v>
      </c>
      <c r="F442" s="262">
        <v>1186.98</v>
      </c>
      <c r="G442" s="35"/>
      <c r="H442" s="36"/>
    </row>
    <row r="443" spans="1:8" s="2" customFormat="1" ht="19.5" x14ac:dyDescent="0.1">
      <c r="A443" s="35"/>
      <c r="B443" s="36"/>
      <c r="C443" s="261" t="s">
        <v>1297</v>
      </c>
      <c r="D443" s="261" t="s">
        <v>1298</v>
      </c>
      <c r="E443" s="18" t="s">
        <v>277</v>
      </c>
      <c r="F443" s="262">
        <v>1186.98</v>
      </c>
      <c r="G443" s="35"/>
      <c r="H443" s="36"/>
    </row>
    <row r="444" spans="1:8" s="2" customFormat="1" ht="16.899999999999999" customHeight="1" x14ac:dyDescent="0.1">
      <c r="A444" s="35"/>
      <c r="B444" s="36"/>
      <c r="C444" s="261" t="s">
        <v>1318</v>
      </c>
      <c r="D444" s="261" t="s">
        <v>1319</v>
      </c>
      <c r="E444" s="18" t="s">
        <v>277</v>
      </c>
      <c r="F444" s="262">
        <v>1186.98</v>
      </c>
      <c r="G444" s="35"/>
      <c r="H444" s="36"/>
    </row>
    <row r="445" spans="1:8" s="2" customFormat="1" ht="16.899999999999999" customHeight="1" x14ac:dyDescent="0.1">
      <c r="A445" s="35"/>
      <c r="B445" s="36"/>
      <c r="C445" s="261" t="s">
        <v>1322</v>
      </c>
      <c r="D445" s="261" t="s">
        <v>1323</v>
      </c>
      <c r="E445" s="18" t="s">
        <v>277</v>
      </c>
      <c r="F445" s="262">
        <v>1186.98</v>
      </c>
      <c r="G445" s="35"/>
      <c r="H445" s="36"/>
    </row>
    <row r="446" spans="1:8" s="2" customFormat="1" ht="16.899999999999999" customHeight="1" x14ac:dyDescent="0.1">
      <c r="A446" s="35"/>
      <c r="B446" s="36"/>
      <c r="C446" s="257" t="s">
        <v>766</v>
      </c>
      <c r="D446" s="258" t="s">
        <v>1</v>
      </c>
      <c r="E446" s="259" t="s">
        <v>1</v>
      </c>
      <c r="F446" s="260">
        <v>2323.6799999999998</v>
      </c>
      <c r="G446" s="35"/>
      <c r="H446" s="36"/>
    </row>
    <row r="447" spans="1:8" s="2" customFormat="1" ht="16.899999999999999" customHeight="1" x14ac:dyDescent="0.1">
      <c r="A447" s="35"/>
      <c r="B447" s="36"/>
      <c r="C447" s="261" t="s">
        <v>1</v>
      </c>
      <c r="D447" s="261" t="s">
        <v>2505</v>
      </c>
      <c r="E447" s="18" t="s">
        <v>1</v>
      </c>
      <c r="F447" s="262">
        <v>0</v>
      </c>
      <c r="G447" s="35"/>
      <c r="H447" s="36"/>
    </row>
    <row r="448" spans="1:8" s="2" customFormat="1" ht="16.899999999999999" customHeight="1" x14ac:dyDescent="0.1">
      <c r="A448" s="35"/>
      <c r="B448" s="36"/>
      <c r="C448" s="261" t="s">
        <v>1</v>
      </c>
      <c r="D448" s="261" t="s">
        <v>855</v>
      </c>
      <c r="E448" s="18" t="s">
        <v>1</v>
      </c>
      <c r="F448" s="262">
        <v>484.67</v>
      </c>
      <c r="G448" s="35"/>
      <c r="H448" s="36"/>
    </row>
    <row r="449" spans="1:8" s="2" customFormat="1" ht="16.899999999999999" customHeight="1" x14ac:dyDescent="0.1">
      <c r="A449" s="35"/>
      <c r="B449" s="36"/>
      <c r="C449" s="261" t="s">
        <v>1</v>
      </c>
      <c r="D449" s="261" t="s">
        <v>2506</v>
      </c>
      <c r="E449" s="18" t="s">
        <v>1</v>
      </c>
      <c r="F449" s="262">
        <v>0</v>
      </c>
      <c r="G449" s="35"/>
      <c r="H449" s="36"/>
    </row>
    <row r="450" spans="1:8" s="2" customFormat="1" ht="16.899999999999999" customHeight="1" x14ac:dyDescent="0.1">
      <c r="A450" s="35"/>
      <c r="B450" s="36"/>
      <c r="C450" s="261" t="s">
        <v>1</v>
      </c>
      <c r="D450" s="261" t="s">
        <v>2507</v>
      </c>
      <c r="E450" s="18" t="s">
        <v>1</v>
      </c>
      <c r="F450" s="262">
        <v>20.54</v>
      </c>
      <c r="G450" s="35"/>
      <c r="H450" s="36"/>
    </row>
    <row r="451" spans="1:8" s="2" customFormat="1" ht="16.899999999999999" customHeight="1" x14ac:dyDescent="0.1">
      <c r="A451" s="35"/>
      <c r="B451" s="36"/>
      <c r="C451" s="261" t="s">
        <v>1</v>
      </c>
      <c r="D451" s="261" t="s">
        <v>2508</v>
      </c>
      <c r="E451" s="18" t="s">
        <v>1</v>
      </c>
      <c r="F451" s="262">
        <v>55.08</v>
      </c>
      <c r="G451" s="35"/>
      <c r="H451" s="36"/>
    </row>
    <row r="452" spans="1:8" s="2" customFormat="1" ht="16.899999999999999" customHeight="1" x14ac:dyDescent="0.1">
      <c r="A452" s="35"/>
      <c r="B452" s="36"/>
      <c r="C452" s="261" t="s">
        <v>1</v>
      </c>
      <c r="D452" s="261" t="s">
        <v>2509</v>
      </c>
      <c r="E452" s="18" t="s">
        <v>1</v>
      </c>
      <c r="F452" s="262">
        <v>17.54</v>
      </c>
      <c r="G452" s="35"/>
      <c r="H452" s="36"/>
    </row>
    <row r="453" spans="1:8" s="2" customFormat="1" ht="16.899999999999999" customHeight="1" x14ac:dyDescent="0.1">
      <c r="A453" s="35"/>
      <c r="B453" s="36"/>
      <c r="C453" s="261" t="s">
        <v>1</v>
      </c>
      <c r="D453" s="261" t="s">
        <v>2510</v>
      </c>
      <c r="E453" s="18" t="s">
        <v>1</v>
      </c>
      <c r="F453" s="262">
        <v>44.5</v>
      </c>
      <c r="G453" s="35"/>
      <c r="H453" s="36"/>
    </row>
    <row r="454" spans="1:8" s="2" customFormat="1" ht="16.899999999999999" customHeight="1" x14ac:dyDescent="0.1">
      <c r="A454" s="35"/>
      <c r="B454" s="36"/>
      <c r="C454" s="261" t="s">
        <v>1</v>
      </c>
      <c r="D454" s="261" t="s">
        <v>2511</v>
      </c>
      <c r="E454" s="18" t="s">
        <v>1</v>
      </c>
      <c r="F454" s="262">
        <v>26.96</v>
      </c>
      <c r="G454" s="35"/>
      <c r="H454" s="36"/>
    </row>
    <row r="455" spans="1:8" s="2" customFormat="1" ht="16.899999999999999" customHeight="1" x14ac:dyDescent="0.1">
      <c r="A455" s="35"/>
      <c r="B455" s="36"/>
      <c r="C455" s="261" t="s">
        <v>1</v>
      </c>
      <c r="D455" s="261" t="s">
        <v>2512</v>
      </c>
      <c r="E455" s="18" t="s">
        <v>1</v>
      </c>
      <c r="F455" s="262">
        <v>17.05</v>
      </c>
      <c r="G455" s="35"/>
      <c r="H455" s="36"/>
    </row>
    <row r="456" spans="1:8" s="2" customFormat="1" ht="16.899999999999999" customHeight="1" x14ac:dyDescent="0.1">
      <c r="A456" s="35"/>
      <c r="B456" s="36"/>
      <c r="C456" s="261" t="s">
        <v>1</v>
      </c>
      <c r="D456" s="261" t="s">
        <v>2513</v>
      </c>
      <c r="E456" s="18" t="s">
        <v>1</v>
      </c>
      <c r="F456" s="262">
        <v>26.99</v>
      </c>
      <c r="G456" s="35"/>
      <c r="H456" s="36"/>
    </row>
    <row r="457" spans="1:8" s="2" customFormat="1" ht="16.899999999999999" customHeight="1" x14ac:dyDescent="0.1">
      <c r="A457" s="35"/>
      <c r="B457" s="36"/>
      <c r="C457" s="261" t="s">
        <v>1</v>
      </c>
      <c r="D457" s="261" t="s">
        <v>2514</v>
      </c>
      <c r="E457" s="18" t="s">
        <v>1</v>
      </c>
      <c r="F457" s="262">
        <v>24.79</v>
      </c>
      <c r="G457" s="35"/>
      <c r="H457" s="36"/>
    </row>
    <row r="458" spans="1:8" s="2" customFormat="1" ht="16.899999999999999" customHeight="1" x14ac:dyDescent="0.1">
      <c r="A458" s="35"/>
      <c r="B458" s="36"/>
      <c r="C458" s="261" t="s">
        <v>1</v>
      </c>
      <c r="D458" s="261" t="s">
        <v>2515</v>
      </c>
      <c r="E458" s="18" t="s">
        <v>1</v>
      </c>
      <c r="F458" s="262">
        <v>76.64</v>
      </c>
      <c r="G458" s="35"/>
      <c r="H458" s="36"/>
    </row>
    <row r="459" spans="1:8" s="2" customFormat="1" ht="16.899999999999999" customHeight="1" x14ac:dyDescent="0.1">
      <c r="A459" s="35"/>
      <c r="B459" s="36"/>
      <c r="C459" s="261" t="s">
        <v>1</v>
      </c>
      <c r="D459" s="261" t="s">
        <v>2516</v>
      </c>
      <c r="E459" s="18" t="s">
        <v>1</v>
      </c>
      <c r="F459" s="262">
        <v>38.46</v>
      </c>
      <c r="G459" s="35"/>
      <c r="H459" s="36"/>
    </row>
    <row r="460" spans="1:8" s="2" customFormat="1" ht="16.899999999999999" customHeight="1" x14ac:dyDescent="0.1">
      <c r="A460" s="35"/>
      <c r="B460" s="36"/>
      <c r="C460" s="261" t="s">
        <v>1</v>
      </c>
      <c r="D460" s="261" t="s">
        <v>2517</v>
      </c>
      <c r="E460" s="18" t="s">
        <v>1</v>
      </c>
      <c r="F460" s="262">
        <v>21.08</v>
      </c>
      <c r="G460" s="35"/>
      <c r="H460" s="36"/>
    </row>
    <row r="461" spans="1:8" s="2" customFormat="1" ht="16.899999999999999" customHeight="1" x14ac:dyDescent="0.1">
      <c r="A461" s="35"/>
      <c r="B461" s="36"/>
      <c r="C461" s="261" t="s">
        <v>1</v>
      </c>
      <c r="D461" s="261" t="s">
        <v>2518</v>
      </c>
      <c r="E461" s="18" t="s">
        <v>1</v>
      </c>
      <c r="F461" s="262">
        <v>16.88</v>
      </c>
      <c r="G461" s="35"/>
      <c r="H461" s="36"/>
    </row>
    <row r="462" spans="1:8" s="2" customFormat="1" ht="16.899999999999999" customHeight="1" x14ac:dyDescent="0.1">
      <c r="A462" s="35"/>
      <c r="B462" s="36"/>
      <c r="C462" s="261" t="s">
        <v>1</v>
      </c>
      <c r="D462" s="261" t="s">
        <v>2519</v>
      </c>
      <c r="E462" s="18" t="s">
        <v>1</v>
      </c>
      <c r="F462" s="262">
        <v>25.2</v>
      </c>
      <c r="G462" s="35"/>
      <c r="H462" s="36"/>
    </row>
    <row r="463" spans="1:8" s="2" customFormat="1" ht="16.899999999999999" customHeight="1" x14ac:dyDescent="0.1">
      <c r="A463" s="35"/>
      <c r="B463" s="36"/>
      <c r="C463" s="261" t="s">
        <v>1</v>
      </c>
      <c r="D463" s="261" t="s">
        <v>2520</v>
      </c>
      <c r="E463" s="18" t="s">
        <v>1</v>
      </c>
      <c r="F463" s="262">
        <v>23.18</v>
      </c>
      <c r="G463" s="35"/>
      <c r="H463" s="36"/>
    </row>
    <row r="464" spans="1:8" s="2" customFormat="1" ht="16.899999999999999" customHeight="1" x14ac:dyDescent="0.1">
      <c r="A464" s="35"/>
      <c r="B464" s="36"/>
      <c r="C464" s="261" t="s">
        <v>1</v>
      </c>
      <c r="D464" s="261" t="s">
        <v>2521</v>
      </c>
      <c r="E464" s="18" t="s">
        <v>1</v>
      </c>
      <c r="F464" s="262">
        <v>16.690000000000001</v>
      </c>
      <c r="G464" s="35"/>
      <c r="H464" s="36"/>
    </row>
    <row r="465" spans="1:8" s="2" customFormat="1" ht="16.899999999999999" customHeight="1" x14ac:dyDescent="0.1">
      <c r="A465" s="35"/>
      <c r="B465" s="36"/>
      <c r="C465" s="261" t="s">
        <v>1</v>
      </c>
      <c r="D465" s="261" t="s">
        <v>2522</v>
      </c>
      <c r="E465" s="18" t="s">
        <v>1</v>
      </c>
      <c r="F465" s="262">
        <v>18.62</v>
      </c>
      <c r="G465" s="35"/>
      <c r="H465" s="36"/>
    </row>
    <row r="466" spans="1:8" s="2" customFormat="1" ht="16.899999999999999" customHeight="1" x14ac:dyDescent="0.1">
      <c r="A466" s="35"/>
      <c r="B466" s="36"/>
      <c r="C466" s="261" t="s">
        <v>1</v>
      </c>
      <c r="D466" s="261" t="s">
        <v>2523</v>
      </c>
      <c r="E466" s="18" t="s">
        <v>1</v>
      </c>
      <c r="F466" s="262">
        <v>21.4</v>
      </c>
      <c r="G466" s="35"/>
      <c r="H466" s="36"/>
    </row>
    <row r="467" spans="1:8" s="2" customFormat="1" ht="16.899999999999999" customHeight="1" x14ac:dyDescent="0.1">
      <c r="A467" s="35"/>
      <c r="B467" s="36"/>
      <c r="C467" s="261" t="s">
        <v>1</v>
      </c>
      <c r="D467" s="261" t="s">
        <v>2524</v>
      </c>
      <c r="E467" s="18" t="s">
        <v>1</v>
      </c>
      <c r="F467" s="262">
        <v>41.85</v>
      </c>
      <c r="G467" s="35"/>
      <c r="H467" s="36"/>
    </row>
    <row r="468" spans="1:8" s="2" customFormat="1" ht="16.899999999999999" customHeight="1" x14ac:dyDescent="0.1">
      <c r="A468" s="35"/>
      <c r="B468" s="36"/>
      <c r="C468" s="261" t="s">
        <v>1</v>
      </c>
      <c r="D468" s="261" t="s">
        <v>2525</v>
      </c>
      <c r="E468" s="18" t="s">
        <v>1</v>
      </c>
      <c r="F468" s="262">
        <v>83.71</v>
      </c>
      <c r="G468" s="35"/>
      <c r="H468" s="36"/>
    </row>
    <row r="469" spans="1:8" s="2" customFormat="1" ht="16.899999999999999" customHeight="1" x14ac:dyDescent="0.1">
      <c r="A469" s="35"/>
      <c r="B469" s="36"/>
      <c r="C469" s="261" t="s">
        <v>1</v>
      </c>
      <c r="D469" s="261" t="s">
        <v>2526</v>
      </c>
      <c r="E469" s="18" t="s">
        <v>1</v>
      </c>
      <c r="F469" s="262">
        <v>41.85</v>
      </c>
      <c r="G469" s="35"/>
      <c r="H469" s="36"/>
    </row>
    <row r="470" spans="1:8" s="2" customFormat="1" ht="16.899999999999999" customHeight="1" x14ac:dyDescent="0.1">
      <c r="A470" s="35"/>
      <c r="B470" s="36"/>
      <c r="C470" s="261" t="s">
        <v>1</v>
      </c>
      <c r="D470" s="261" t="s">
        <v>2527</v>
      </c>
      <c r="E470" s="18" t="s">
        <v>1</v>
      </c>
      <c r="F470" s="262">
        <v>0</v>
      </c>
      <c r="G470" s="35"/>
      <c r="H470" s="36"/>
    </row>
    <row r="471" spans="1:8" s="2" customFormat="1" ht="16.899999999999999" customHeight="1" x14ac:dyDescent="0.1">
      <c r="A471" s="35"/>
      <c r="B471" s="36"/>
      <c r="C471" s="261" t="s">
        <v>1</v>
      </c>
      <c r="D471" s="261" t="s">
        <v>2528</v>
      </c>
      <c r="E471" s="18" t="s">
        <v>1</v>
      </c>
      <c r="F471" s="262">
        <v>1060.68</v>
      </c>
      <c r="G471" s="35"/>
      <c r="H471" s="36"/>
    </row>
    <row r="472" spans="1:8" s="2" customFormat="1" ht="28.5" x14ac:dyDescent="0.1">
      <c r="A472" s="35"/>
      <c r="B472" s="36"/>
      <c r="C472" s="261" t="s">
        <v>1</v>
      </c>
      <c r="D472" s="261" t="s">
        <v>2529</v>
      </c>
      <c r="E472" s="18" t="s">
        <v>1</v>
      </c>
      <c r="F472" s="262">
        <v>119.32</v>
      </c>
      <c r="G472" s="35"/>
      <c r="H472" s="36"/>
    </row>
    <row r="473" spans="1:8" s="2" customFormat="1" ht="16.899999999999999" customHeight="1" x14ac:dyDescent="0.1">
      <c r="A473" s="35"/>
      <c r="B473" s="36"/>
      <c r="C473" s="261" t="s">
        <v>766</v>
      </c>
      <c r="D473" s="261" t="s">
        <v>293</v>
      </c>
      <c r="E473" s="18" t="s">
        <v>1</v>
      </c>
      <c r="F473" s="262">
        <v>2323.6799999999998</v>
      </c>
      <c r="G473" s="35"/>
      <c r="H473" s="36"/>
    </row>
    <row r="474" spans="1:8" s="2" customFormat="1" ht="16.899999999999999" customHeight="1" x14ac:dyDescent="0.1">
      <c r="A474" s="35"/>
      <c r="B474" s="36"/>
      <c r="C474" s="263" t="s">
        <v>6697</v>
      </c>
      <c r="D474" s="35"/>
      <c r="E474" s="35"/>
      <c r="F474" s="35"/>
      <c r="G474" s="35"/>
      <c r="H474" s="36"/>
    </row>
    <row r="475" spans="1:8" s="2" customFormat="1" ht="19.5" x14ac:dyDescent="0.1">
      <c r="A475" s="35"/>
      <c r="B475" s="36"/>
      <c r="C475" s="261" t="s">
        <v>2502</v>
      </c>
      <c r="D475" s="261" t="s">
        <v>2503</v>
      </c>
      <c r="E475" s="18" t="s">
        <v>277</v>
      </c>
      <c r="F475" s="262">
        <v>2439.86</v>
      </c>
      <c r="G475" s="35"/>
      <c r="H475" s="36"/>
    </row>
    <row r="476" spans="1:8" s="2" customFormat="1" ht="16.899999999999999" customHeight="1" x14ac:dyDescent="0.1">
      <c r="A476" s="35"/>
      <c r="B476" s="36"/>
      <c r="C476" s="257" t="s">
        <v>768</v>
      </c>
      <c r="D476" s="258" t="s">
        <v>1</v>
      </c>
      <c r="E476" s="259" t="s">
        <v>1</v>
      </c>
      <c r="F476" s="260">
        <v>29.56</v>
      </c>
      <c r="G476" s="35"/>
      <c r="H476" s="36"/>
    </row>
    <row r="477" spans="1:8" s="2" customFormat="1" ht="16.899999999999999" customHeight="1" x14ac:dyDescent="0.1">
      <c r="A477" s="35"/>
      <c r="B477" s="36"/>
      <c r="C477" s="261" t="s">
        <v>1</v>
      </c>
      <c r="D477" s="261" t="s">
        <v>985</v>
      </c>
      <c r="E477" s="18" t="s">
        <v>1</v>
      </c>
      <c r="F477" s="262">
        <v>0</v>
      </c>
      <c r="G477" s="35"/>
      <c r="H477" s="36"/>
    </row>
    <row r="478" spans="1:8" s="2" customFormat="1" ht="16.899999999999999" customHeight="1" x14ac:dyDescent="0.1">
      <c r="A478" s="35"/>
      <c r="B478" s="36"/>
      <c r="C478" s="261" t="s">
        <v>1</v>
      </c>
      <c r="D478" s="261" t="s">
        <v>986</v>
      </c>
      <c r="E478" s="18" t="s">
        <v>1</v>
      </c>
      <c r="F478" s="262">
        <v>0.45</v>
      </c>
      <c r="G478" s="35"/>
      <c r="H478" s="36"/>
    </row>
    <row r="479" spans="1:8" s="2" customFormat="1" ht="28.5" x14ac:dyDescent="0.1">
      <c r="A479" s="35"/>
      <c r="B479" s="36"/>
      <c r="C479" s="261" t="s">
        <v>1</v>
      </c>
      <c r="D479" s="261" t="s">
        <v>987</v>
      </c>
      <c r="E479" s="18" t="s">
        <v>1</v>
      </c>
      <c r="F479" s="262">
        <v>3.46</v>
      </c>
      <c r="G479" s="35"/>
      <c r="H479" s="36"/>
    </row>
    <row r="480" spans="1:8" s="2" customFormat="1" ht="28.5" x14ac:dyDescent="0.1">
      <c r="A480" s="35"/>
      <c r="B480" s="36"/>
      <c r="C480" s="261" t="s">
        <v>1</v>
      </c>
      <c r="D480" s="261" t="s">
        <v>988</v>
      </c>
      <c r="E480" s="18" t="s">
        <v>1</v>
      </c>
      <c r="F480" s="262">
        <v>3.79</v>
      </c>
      <c r="G480" s="35"/>
      <c r="H480" s="36"/>
    </row>
    <row r="481" spans="1:8" s="2" customFormat="1" ht="16.899999999999999" customHeight="1" x14ac:dyDescent="0.1">
      <c r="A481" s="35"/>
      <c r="B481" s="36"/>
      <c r="C481" s="261" t="s">
        <v>1</v>
      </c>
      <c r="D481" s="261" t="s">
        <v>989</v>
      </c>
      <c r="E481" s="18" t="s">
        <v>1</v>
      </c>
      <c r="F481" s="262">
        <v>2.63</v>
      </c>
      <c r="G481" s="35"/>
      <c r="H481" s="36"/>
    </row>
    <row r="482" spans="1:8" s="2" customFormat="1" ht="16.899999999999999" customHeight="1" x14ac:dyDescent="0.1">
      <c r="A482" s="35"/>
      <c r="B482" s="36"/>
      <c r="C482" s="261" t="s">
        <v>1</v>
      </c>
      <c r="D482" s="261" t="s">
        <v>990</v>
      </c>
      <c r="E482" s="18" t="s">
        <v>1</v>
      </c>
      <c r="F482" s="262">
        <v>3.52</v>
      </c>
      <c r="G482" s="35"/>
      <c r="H482" s="36"/>
    </row>
    <row r="483" spans="1:8" s="2" customFormat="1" ht="16.899999999999999" customHeight="1" x14ac:dyDescent="0.1">
      <c r="A483" s="35"/>
      <c r="B483" s="36"/>
      <c r="C483" s="261" t="s">
        <v>1</v>
      </c>
      <c r="D483" s="261" t="s">
        <v>991</v>
      </c>
      <c r="E483" s="18" t="s">
        <v>1</v>
      </c>
      <c r="F483" s="262">
        <v>0.04</v>
      </c>
      <c r="G483" s="35"/>
      <c r="H483" s="36"/>
    </row>
    <row r="484" spans="1:8" s="2" customFormat="1" ht="16.899999999999999" customHeight="1" x14ac:dyDescent="0.1">
      <c r="A484" s="35"/>
      <c r="B484" s="36"/>
      <c r="C484" s="261" t="s">
        <v>1</v>
      </c>
      <c r="D484" s="261" t="s">
        <v>992</v>
      </c>
      <c r="E484" s="18" t="s">
        <v>1</v>
      </c>
      <c r="F484" s="262">
        <v>1.1000000000000001</v>
      </c>
      <c r="G484" s="35"/>
      <c r="H484" s="36"/>
    </row>
    <row r="485" spans="1:8" s="2" customFormat="1" ht="16.899999999999999" customHeight="1" x14ac:dyDescent="0.1">
      <c r="A485" s="35"/>
      <c r="B485" s="36"/>
      <c r="C485" s="261" t="s">
        <v>1</v>
      </c>
      <c r="D485" s="261" t="s">
        <v>993</v>
      </c>
      <c r="E485" s="18" t="s">
        <v>1</v>
      </c>
      <c r="F485" s="262">
        <v>0</v>
      </c>
      <c r="G485" s="35"/>
      <c r="H485" s="36"/>
    </row>
    <row r="486" spans="1:8" s="2" customFormat="1" ht="16.899999999999999" customHeight="1" x14ac:dyDescent="0.1">
      <c r="A486" s="35"/>
      <c r="B486" s="36"/>
      <c r="C486" s="261" t="s">
        <v>1</v>
      </c>
      <c r="D486" s="261" t="s">
        <v>994</v>
      </c>
      <c r="E486" s="18" t="s">
        <v>1</v>
      </c>
      <c r="F486" s="262">
        <v>0.3</v>
      </c>
      <c r="G486" s="35"/>
      <c r="H486" s="36"/>
    </row>
    <row r="487" spans="1:8" s="2" customFormat="1" ht="16.899999999999999" customHeight="1" x14ac:dyDescent="0.1">
      <c r="A487" s="35"/>
      <c r="B487" s="36"/>
      <c r="C487" s="261" t="s">
        <v>1</v>
      </c>
      <c r="D487" s="261" t="s">
        <v>995</v>
      </c>
      <c r="E487" s="18" t="s">
        <v>1</v>
      </c>
      <c r="F487" s="262">
        <v>0.19</v>
      </c>
      <c r="G487" s="35"/>
      <c r="H487" s="36"/>
    </row>
    <row r="488" spans="1:8" s="2" customFormat="1" ht="28.5" x14ac:dyDescent="0.1">
      <c r="A488" s="35"/>
      <c r="B488" s="36"/>
      <c r="C488" s="261" t="s">
        <v>1</v>
      </c>
      <c r="D488" s="261" t="s">
        <v>996</v>
      </c>
      <c r="E488" s="18" t="s">
        <v>1</v>
      </c>
      <c r="F488" s="262">
        <v>5.33</v>
      </c>
      <c r="G488" s="35"/>
      <c r="H488" s="36"/>
    </row>
    <row r="489" spans="1:8" s="2" customFormat="1" ht="28.5" x14ac:dyDescent="0.1">
      <c r="A489" s="35"/>
      <c r="B489" s="36"/>
      <c r="C489" s="261" t="s">
        <v>1</v>
      </c>
      <c r="D489" s="261" t="s">
        <v>997</v>
      </c>
      <c r="E489" s="18" t="s">
        <v>1</v>
      </c>
      <c r="F489" s="262">
        <v>4.28</v>
      </c>
      <c r="G489" s="35"/>
      <c r="H489" s="36"/>
    </row>
    <row r="490" spans="1:8" s="2" customFormat="1" ht="28.5" x14ac:dyDescent="0.1">
      <c r="A490" s="35"/>
      <c r="B490" s="36"/>
      <c r="C490" s="261" t="s">
        <v>1</v>
      </c>
      <c r="D490" s="261" t="s">
        <v>998</v>
      </c>
      <c r="E490" s="18" t="s">
        <v>1</v>
      </c>
      <c r="F490" s="262">
        <v>1.84</v>
      </c>
      <c r="G490" s="35"/>
      <c r="H490" s="36"/>
    </row>
    <row r="491" spans="1:8" s="2" customFormat="1" ht="16.899999999999999" customHeight="1" x14ac:dyDescent="0.1">
      <c r="A491" s="35"/>
      <c r="B491" s="36"/>
      <c r="C491" s="261" t="s">
        <v>1</v>
      </c>
      <c r="D491" s="261" t="s">
        <v>999</v>
      </c>
      <c r="E491" s="18" t="s">
        <v>1</v>
      </c>
      <c r="F491" s="262">
        <v>0.27</v>
      </c>
      <c r="G491" s="35"/>
      <c r="H491" s="36"/>
    </row>
    <row r="492" spans="1:8" s="2" customFormat="1" ht="16.899999999999999" customHeight="1" x14ac:dyDescent="0.1">
      <c r="A492" s="35"/>
      <c r="B492" s="36"/>
      <c r="C492" s="261" t="s">
        <v>1</v>
      </c>
      <c r="D492" s="261" t="s">
        <v>1000</v>
      </c>
      <c r="E492" s="18" t="s">
        <v>1</v>
      </c>
      <c r="F492" s="262">
        <v>2.36</v>
      </c>
      <c r="G492" s="35"/>
      <c r="H492" s="36"/>
    </row>
    <row r="493" spans="1:8" s="2" customFormat="1" ht="16.899999999999999" customHeight="1" x14ac:dyDescent="0.1">
      <c r="A493" s="35"/>
      <c r="B493" s="36"/>
      <c r="C493" s="261" t="s">
        <v>768</v>
      </c>
      <c r="D493" s="261" t="s">
        <v>293</v>
      </c>
      <c r="E493" s="18" t="s">
        <v>1</v>
      </c>
      <c r="F493" s="262">
        <v>29.56</v>
      </c>
      <c r="G493" s="35"/>
      <c r="H493" s="36"/>
    </row>
    <row r="494" spans="1:8" s="2" customFormat="1" ht="16.899999999999999" customHeight="1" x14ac:dyDescent="0.1">
      <c r="A494" s="35"/>
      <c r="B494" s="36"/>
      <c r="C494" s="263" t="s">
        <v>6697</v>
      </c>
      <c r="D494" s="35"/>
      <c r="E494" s="35"/>
      <c r="F494" s="35"/>
      <c r="G494" s="35"/>
      <c r="H494" s="36"/>
    </row>
    <row r="495" spans="1:8" s="2" customFormat="1" ht="19.5" x14ac:dyDescent="0.1">
      <c r="A495" s="35"/>
      <c r="B495" s="36"/>
      <c r="C495" s="261" t="s">
        <v>982</v>
      </c>
      <c r="D495" s="261" t="s">
        <v>983</v>
      </c>
      <c r="E495" s="18" t="s">
        <v>289</v>
      </c>
      <c r="F495" s="262">
        <v>31.04</v>
      </c>
      <c r="G495" s="35"/>
      <c r="H495" s="36"/>
    </row>
    <row r="496" spans="1:8" s="2" customFormat="1" ht="16.899999999999999" customHeight="1" x14ac:dyDescent="0.1">
      <c r="A496" s="35"/>
      <c r="B496" s="36"/>
      <c r="C496" s="257" t="s">
        <v>770</v>
      </c>
      <c r="D496" s="258" t="s">
        <v>1</v>
      </c>
      <c r="E496" s="259" t="s">
        <v>1</v>
      </c>
      <c r="F496" s="260">
        <v>476.46</v>
      </c>
      <c r="G496" s="35"/>
      <c r="H496" s="36"/>
    </row>
    <row r="497" spans="1:8" s="2" customFormat="1" ht="16.899999999999999" customHeight="1" x14ac:dyDescent="0.1">
      <c r="A497" s="35"/>
      <c r="B497" s="36"/>
      <c r="C497" s="261" t="s">
        <v>1</v>
      </c>
      <c r="D497" s="261" t="s">
        <v>1182</v>
      </c>
      <c r="E497" s="18" t="s">
        <v>1</v>
      </c>
      <c r="F497" s="262">
        <v>0</v>
      </c>
      <c r="G497" s="35"/>
      <c r="H497" s="36"/>
    </row>
    <row r="498" spans="1:8" s="2" customFormat="1" ht="16.899999999999999" customHeight="1" x14ac:dyDescent="0.1">
      <c r="A498" s="35"/>
      <c r="B498" s="36"/>
      <c r="C498" s="261" t="s">
        <v>1</v>
      </c>
      <c r="D498" s="261" t="s">
        <v>1183</v>
      </c>
      <c r="E498" s="18" t="s">
        <v>1</v>
      </c>
      <c r="F498" s="262">
        <v>266.27</v>
      </c>
      <c r="G498" s="35"/>
      <c r="H498" s="36"/>
    </row>
    <row r="499" spans="1:8" s="2" customFormat="1" ht="16.899999999999999" customHeight="1" x14ac:dyDescent="0.1">
      <c r="A499" s="35"/>
      <c r="B499" s="36"/>
      <c r="C499" s="261" t="s">
        <v>1</v>
      </c>
      <c r="D499" s="261" t="s">
        <v>1184</v>
      </c>
      <c r="E499" s="18" t="s">
        <v>1</v>
      </c>
      <c r="F499" s="262">
        <v>0</v>
      </c>
      <c r="G499" s="35"/>
      <c r="H499" s="36"/>
    </row>
    <row r="500" spans="1:8" s="2" customFormat="1" ht="16.899999999999999" customHeight="1" x14ac:dyDescent="0.1">
      <c r="A500" s="35"/>
      <c r="B500" s="36"/>
      <c r="C500" s="261" t="s">
        <v>1</v>
      </c>
      <c r="D500" s="261" t="s">
        <v>1185</v>
      </c>
      <c r="E500" s="18" t="s">
        <v>1</v>
      </c>
      <c r="F500" s="262">
        <v>-28.04</v>
      </c>
      <c r="G500" s="35"/>
      <c r="H500" s="36"/>
    </row>
    <row r="501" spans="1:8" s="2" customFormat="1" ht="16.899999999999999" customHeight="1" x14ac:dyDescent="0.1">
      <c r="A501" s="35"/>
      <c r="B501" s="36"/>
      <c r="C501" s="261" t="s">
        <v>1</v>
      </c>
      <c r="D501" s="261" t="s">
        <v>1186</v>
      </c>
      <c r="E501" s="18" t="s">
        <v>1</v>
      </c>
      <c r="F501" s="262">
        <v>0</v>
      </c>
      <c r="G501" s="35"/>
      <c r="H501" s="36"/>
    </row>
    <row r="502" spans="1:8" s="2" customFormat="1" ht="16.899999999999999" customHeight="1" x14ac:dyDescent="0.1">
      <c r="A502" s="35"/>
      <c r="B502" s="36"/>
      <c r="C502" s="261" t="s">
        <v>1</v>
      </c>
      <c r="D502" s="261" t="s">
        <v>1187</v>
      </c>
      <c r="E502" s="18" t="s">
        <v>1</v>
      </c>
      <c r="F502" s="262">
        <v>266.27</v>
      </c>
      <c r="G502" s="35"/>
      <c r="H502" s="36"/>
    </row>
    <row r="503" spans="1:8" s="2" customFormat="1" ht="16.899999999999999" customHeight="1" x14ac:dyDescent="0.1">
      <c r="A503" s="35"/>
      <c r="B503" s="36"/>
      <c r="C503" s="261" t="s">
        <v>1</v>
      </c>
      <c r="D503" s="261" t="s">
        <v>1184</v>
      </c>
      <c r="E503" s="18" t="s">
        <v>1</v>
      </c>
      <c r="F503" s="262">
        <v>0</v>
      </c>
      <c r="G503" s="35"/>
      <c r="H503" s="36"/>
    </row>
    <row r="504" spans="1:8" s="2" customFormat="1" ht="16.899999999999999" customHeight="1" x14ac:dyDescent="0.1">
      <c r="A504" s="35"/>
      <c r="B504" s="36"/>
      <c r="C504" s="261" t="s">
        <v>1</v>
      </c>
      <c r="D504" s="261" t="s">
        <v>1185</v>
      </c>
      <c r="E504" s="18" t="s">
        <v>1</v>
      </c>
      <c r="F504" s="262">
        <v>-28.04</v>
      </c>
      <c r="G504" s="35"/>
      <c r="H504" s="36"/>
    </row>
    <row r="505" spans="1:8" s="2" customFormat="1" ht="16.899999999999999" customHeight="1" x14ac:dyDescent="0.1">
      <c r="A505" s="35"/>
      <c r="B505" s="36"/>
      <c r="C505" s="261" t="s">
        <v>770</v>
      </c>
      <c r="D505" s="261" t="s">
        <v>293</v>
      </c>
      <c r="E505" s="18" t="s">
        <v>1</v>
      </c>
      <c r="F505" s="262">
        <v>476.46</v>
      </c>
      <c r="G505" s="35"/>
      <c r="H505" s="36"/>
    </row>
    <row r="506" spans="1:8" s="2" customFormat="1" ht="16.899999999999999" customHeight="1" x14ac:dyDescent="0.1">
      <c r="A506" s="35"/>
      <c r="B506" s="36"/>
      <c r="C506" s="263" t="s">
        <v>6697</v>
      </c>
      <c r="D506" s="35"/>
      <c r="E506" s="35"/>
      <c r="F506" s="35"/>
      <c r="G506" s="35"/>
      <c r="H506" s="36"/>
    </row>
    <row r="507" spans="1:8" s="2" customFormat="1" ht="16.899999999999999" customHeight="1" x14ac:dyDescent="0.1">
      <c r="A507" s="35"/>
      <c r="B507" s="36"/>
      <c r="C507" s="261" t="s">
        <v>1179</v>
      </c>
      <c r="D507" s="261" t="s">
        <v>1180</v>
      </c>
      <c r="E507" s="18" t="s">
        <v>277</v>
      </c>
      <c r="F507" s="262">
        <v>524.11</v>
      </c>
      <c r="G507" s="35"/>
      <c r="H507" s="36"/>
    </row>
    <row r="508" spans="1:8" s="2" customFormat="1" ht="16.899999999999999" customHeight="1" x14ac:dyDescent="0.1">
      <c r="A508" s="35"/>
      <c r="B508" s="36"/>
      <c r="C508" s="257" t="s">
        <v>772</v>
      </c>
      <c r="D508" s="258" t="s">
        <v>1</v>
      </c>
      <c r="E508" s="259" t="s">
        <v>1</v>
      </c>
      <c r="F508" s="260">
        <v>90.48</v>
      </c>
      <c r="G508" s="35"/>
      <c r="H508" s="36"/>
    </row>
    <row r="509" spans="1:8" s="2" customFormat="1" ht="16.899999999999999" customHeight="1" x14ac:dyDescent="0.1">
      <c r="A509" s="35"/>
      <c r="B509" s="36"/>
      <c r="C509" s="261" t="s">
        <v>1</v>
      </c>
      <c r="D509" s="261" t="s">
        <v>2459</v>
      </c>
      <c r="E509" s="18" t="s">
        <v>1</v>
      </c>
      <c r="F509" s="262">
        <v>3.96</v>
      </c>
      <c r="G509" s="35"/>
      <c r="H509" s="36"/>
    </row>
    <row r="510" spans="1:8" s="2" customFormat="1" ht="19.5" x14ac:dyDescent="0.1">
      <c r="A510" s="35"/>
      <c r="B510" s="36"/>
      <c r="C510" s="261" t="s">
        <v>1</v>
      </c>
      <c r="D510" s="261" t="s">
        <v>2460</v>
      </c>
      <c r="E510" s="18" t="s">
        <v>1</v>
      </c>
      <c r="F510" s="262">
        <v>9.1999999999999993</v>
      </c>
      <c r="G510" s="35"/>
      <c r="H510" s="36"/>
    </row>
    <row r="511" spans="1:8" s="2" customFormat="1" ht="16.899999999999999" customHeight="1" x14ac:dyDescent="0.1">
      <c r="A511" s="35"/>
      <c r="B511" s="36"/>
      <c r="C511" s="261" t="s">
        <v>1</v>
      </c>
      <c r="D511" s="261" t="s">
        <v>2461</v>
      </c>
      <c r="E511" s="18" t="s">
        <v>1</v>
      </c>
      <c r="F511" s="262">
        <v>1.98</v>
      </c>
      <c r="G511" s="35"/>
      <c r="H511" s="36"/>
    </row>
    <row r="512" spans="1:8" s="2" customFormat="1" ht="28.5" x14ac:dyDescent="0.1">
      <c r="A512" s="35"/>
      <c r="B512" s="36"/>
      <c r="C512" s="261" t="s">
        <v>1</v>
      </c>
      <c r="D512" s="261" t="s">
        <v>2462</v>
      </c>
      <c r="E512" s="18" t="s">
        <v>1</v>
      </c>
      <c r="F512" s="262">
        <v>6.55</v>
      </c>
      <c r="G512" s="35"/>
      <c r="H512" s="36"/>
    </row>
    <row r="513" spans="1:8" s="2" customFormat="1" ht="16.899999999999999" customHeight="1" x14ac:dyDescent="0.1">
      <c r="A513" s="35"/>
      <c r="B513" s="36"/>
      <c r="C513" s="261" t="s">
        <v>1</v>
      </c>
      <c r="D513" s="261" t="s">
        <v>2463</v>
      </c>
      <c r="E513" s="18" t="s">
        <v>1</v>
      </c>
      <c r="F513" s="262">
        <v>11.81</v>
      </c>
      <c r="G513" s="35"/>
      <c r="H513" s="36"/>
    </row>
    <row r="514" spans="1:8" s="2" customFormat="1" ht="28.5" x14ac:dyDescent="0.1">
      <c r="A514" s="35"/>
      <c r="B514" s="36"/>
      <c r="C514" s="261" t="s">
        <v>1</v>
      </c>
      <c r="D514" s="261" t="s">
        <v>2464</v>
      </c>
      <c r="E514" s="18" t="s">
        <v>1</v>
      </c>
      <c r="F514" s="262">
        <v>15.7</v>
      </c>
      <c r="G514" s="35"/>
      <c r="H514" s="36"/>
    </row>
    <row r="515" spans="1:8" s="2" customFormat="1" ht="16.899999999999999" customHeight="1" x14ac:dyDescent="0.1">
      <c r="A515" s="35"/>
      <c r="B515" s="36"/>
      <c r="C515" s="261" t="s">
        <v>1</v>
      </c>
      <c r="D515" s="261" t="s">
        <v>2465</v>
      </c>
      <c r="E515" s="18" t="s">
        <v>1</v>
      </c>
      <c r="F515" s="262">
        <v>0.62</v>
      </c>
      <c r="G515" s="35"/>
      <c r="H515" s="36"/>
    </row>
    <row r="516" spans="1:8" s="2" customFormat="1" ht="28.5" x14ac:dyDescent="0.1">
      <c r="A516" s="35"/>
      <c r="B516" s="36"/>
      <c r="C516" s="261" t="s">
        <v>1</v>
      </c>
      <c r="D516" s="261" t="s">
        <v>2466</v>
      </c>
      <c r="E516" s="18" t="s">
        <v>1</v>
      </c>
      <c r="F516" s="262">
        <v>14.79</v>
      </c>
      <c r="G516" s="35"/>
      <c r="H516" s="36"/>
    </row>
    <row r="517" spans="1:8" s="2" customFormat="1" ht="16.899999999999999" customHeight="1" x14ac:dyDescent="0.1">
      <c r="A517" s="35"/>
      <c r="B517" s="36"/>
      <c r="C517" s="261" t="s">
        <v>1</v>
      </c>
      <c r="D517" s="261" t="s">
        <v>2467</v>
      </c>
      <c r="E517" s="18" t="s">
        <v>1</v>
      </c>
      <c r="F517" s="262">
        <v>5.01</v>
      </c>
      <c r="G517" s="35"/>
      <c r="H517" s="36"/>
    </row>
    <row r="518" spans="1:8" s="2" customFormat="1" ht="28.5" x14ac:dyDescent="0.1">
      <c r="A518" s="35"/>
      <c r="B518" s="36"/>
      <c r="C518" s="261" t="s">
        <v>1</v>
      </c>
      <c r="D518" s="261" t="s">
        <v>2468</v>
      </c>
      <c r="E518" s="18" t="s">
        <v>1</v>
      </c>
      <c r="F518" s="262">
        <v>18.170000000000002</v>
      </c>
      <c r="G518" s="35"/>
      <c r="H518" s="36"/>
    </row>
    <row r="519" spans="1:8" s="2" customFormat="1" ht="16.899999999999999" customHeight="1" x14ac:dyDescent="0.1">
      <c r="A519" s="35"/>
      <c r="B519" s="36"/>
      <c r="C519" s="261" t="s">
        <v>1</v>
      </c>
      <c r="D519" s="261" t="s">
        <v>2469</v>
      </c>
      <c r="E519" s="18" t="s">
        <v>1</v>
      </c>
      <c r="F519" s="262">
        <v>2.69</v>
      </c>
      <c r="G519" s="35"/>
      <c r="H519" s="36"/>
    </row>
    <row r="520" spans="1:8" s="2" customFormat="1" ht="16.899999999999999" customHeight="1" x14ac:dyDescent="0.1">
      <c r="A520" s="35"/>
      <c r="B520" s="36"/>
      <c r="C520" s="261" t="s">
        <v>772</v>
      </c>
      <c r="D520" s="261" t="s">
        <v>293</v>
      </c>
      <c r="E520" s="18" t="s">
        <v>1</v>
      </c>
      <c r="F520" s="262">
        <v>90.48</v>
      </c>
      <c r="G520" s="35"/>
      <c r="H520" s="36"/>
    </row>
    <row r="521" spans="1:8" s="2" customFormat="1" ht="16.899999999999999" customHeight="1" x14ac:dyDescent="0.1">
      <c r="A521" s="35"/>
      <c r="B521" s="36"/>
      <c r="C521" s="263" t="s">
        <v>6697</v>
      </c>
      <c r="D521" s="35"/>
      <c r="E521" s="35"/>
      <c r="F521" s="35"/>
      <c r="G521" s="35"/>
      <c r="H521" s="36"/>
    </row>
    <row r="522" spans="1:8" s="2" customFormat="1" ht="16.899999999999999" customHeight="1" x14ac:dyDescent="0.1">
      <c r="A522" s="35"/>
      <c r="B522" s="36"/>
      <c r="C522" s="261" t="s">
        <v>2456</v>
      </c>
      <c r="D522" s="261" t="s">
        <v>2457</v>
      </c>
      <c r="E522" s="18" t="s">
        <v>277</v>
      </c>
      <c r="F522" s="262">
        <v>95</v>
      </c>
      <c r="G522" s="35"/>
      <c r="H522" s="36"/>
    </row>
    <row r="523" spans="1:8" s="2" customFormat="1" ht="16.899999999999999" customHeight="1" x14ac:dyDescent="0.1">
      <c r="A523" s="35"/>
      <c r="B523" s="36"/>
      <c r="C523" s="257" t="s">
        <v>774</v>
      </c>
      <c r="D523" s="258" t="s">
        <v>1</v>
      </c>
      <c r="E523" s="259" t="s">
        <v>1</v>
      </c>
      <c r="F523" s="260">
        <v>585.52</v>
      </c>
      <c r="G523" s="35"/>
      <c r="H523" s="36"/>
    </row>
    <row r="524" spans="1:8" s="2" customFormat="1" ht="16.899999999999999" customHeight="1" x14ac:dyDescent="0.1">
      <c r="A524" s="35"/>
      <c r="B524" s="36"/>
      <c r="C524" s="261" t="s">
        <v>1</v>
      </c>
      <c r="D524" s="261" t="s">
        <v>2082</v>
      </c>
      <c r="E524" s="18" t="s">
        <v>1</v>
      </c>
      <c r="F524" s="262">
        <v>3.18</v>
      </c>
      <c r="G524" s="35"/>
      <c r="H524" s="36"/>
    </row>
    <row r="525" spans="1:8" s="2" customFormat="1" ht="16.899999999999999" customHeight="1" x14ac:dyDescent="0.1">
      <c r="A525" s="35"/>
      <c r="B525" s="36"/>
      <c r="C525" s="261" t="s">
        <v>1</v>
      </c>
      <c r="D525" s="261" t="s">
        <v>2083</v>
      </c>
      <c r="E525" s="18" t="s">
        <v>1</v>
      </c>
      <c r="F525" s="262">
        <v>14.54</v>
      </c>
      <c r="G525" s="35"/>
      <c r="H525" s="36"/>
    </row>
    <row r="526" spans="1:8" s="2" customFormat="1" ht="16.899999999999999" customHeight="1" x14ac:dyDescent="0.1">
      <c r="A526" s="35"/>
      <c r="B526" s="36"/>
      <c r="C526" s="261" t="s">
        <v>1</v>
      </c>
      <c r="D526" s="261" t="s">
        <v>2084</v>
      </c>
      <c r="E526" s="18" t="s">
        <v>1</v>
      </c>
      <c r="F526" s="262">
        <v>26</v>
      </c>
      <c r="G526" s="35"/>
      <c r="H526" s="36"/>
    </row>
    <row r="527" spans="1:8" s="2" customFormat="1" ht="16.899999999999999" customHeight="1" x14ac:dyDescent="0.1">
      <c r="A527" s="35"/>
      <c r="B527" s="36"/>
      <c r="C527" s="261" t="s">
        <v>1</v>
      </c>
      <c r="D527" s="261" t="s">
        <v>2085</v>
      </c>
      <c r="E527" s="18" t="s">
        <v>1</v>
      </c>
      <c r="F527" s="262">
        <v>11.41</v>
      </c>
      <c r="G527" s="35"/>
      <c r="H527" s="36"/>
    </row>
    <row r="528" spans="1:8" s="2" customFormat="1" ht="16.899999999999999" customHeight="1" x14ac:dyDescent="0.1">
      <c r="A528" s="35"/>
      <c r="B528" s="36"/>
      <c r="C528" s="261" t="s">
        <v>1</v>
      </c>
      <c r="D528" s="261" t="s">
        <v>2086</v>
      </c>
      <c r="E528" s="18" t="s">
        <v>1</v>
      </c>
      <c r="F528" s="262">
        <v>62.85</v>
      </c>
      <c r="G528" s="35"/>
      <c r="H528" s="36"/>
    </row>
    <row r="529" spans="1:8" s="2" customFormat="1" ht="16.899999999999999" customHeight="1" x14ac:dyDescent="0.1">
      <c r="A529" s="35"/>
      <c r="B529" s="36"/>
      <c r="C529" s="261" t="s">
        <v>1</v>
      </c>
      <c r="D529" s="261" t="s">
        <v>2087</v>
      </c>
      <c r="E529" s="18" t="s">
        <v>1</v>
      </c>
      <c r="F529" s="262">
        <v>7.45</v>
      </c>
      <c r="G529" s="35"/>
      <c r="H529" s="36"/>
    </row>
    <row r="530" spans="1:8" s="2" customFormat="1" ht="16.899999999999999" customHeight="1" x14ac:dyDescent="0.1">
      <c r="A530" s="35"/>
      <c r="B530" s="36"/>
      <c r="C530" s="261" t="s">
        <v>1</v>
      </c>
      <c r="D530" s="261" t="s">
        <v>2088</v>
      </c>
      <c r="E530" s="18" t="s">
        <v>1</v>
      </c>
      <c r="F530" s="262">
        <v>13.57</v>
      </c>
      <c r="G530" s="35"/>
      <c r="H530" s="36"/>
    </row>
    <row r="531" spans="1:8" s="2" customFormat="1" ht="16.899999999999999" customHeight="1" x14ac:dyDescent="0.1">
      <c r="A531" s="35"/>
      <c r="B531" s="36"/>
      <c r="C531" s="261" t="s">
        <v>1</v>
      </c>
      <c r="D531" s="261" t="s">
        <v>2089</v>
      </c>
      <c r="E531" s="18" t="s">
        <v>1</v>
      </c>
      <c r="F531" s="262">
        <v>16.21</v>
      </c>
      <c r="G531" s="35"/>
      <c r="H531" s="36"/>
    </row>
    <row r="532" spans="1:8" s="2" customFormat="1" ht="16.899999999999999" customHeight="1" x14ac:dyDescent="0.1">
      <c r="A532" s="35"/>
      <c r="B532" s="36"/>
      <c r="C532" s="261" t="s">
        <v>1</v>
      </c>
      <c r="D532" s="261" t="s">
        <v>2090</v>
      </c>
      <c r="E532" s="18" t="s">
        <v>1</v>
      </c>
      <c r="F532" s="262">
        <v>12.16</v>
      </c>
      <c r="G532" s="35"/>
      <c r="H532" s="36"/>
    </row>
    <row r="533" spans="1:8" s="2" customFormat="1" ht="16.899999999999999" customHeight="1" x14ac:dyDescent="0.1">
      <c r="A533" s="35"/>
      <c r="B533" s="36"/>
      <c r="C533" s="261" t="s">
        <v>1</v>
      </c>
      <c r="D533" s="261" t="s">
        <v>2091</v>
      </c>
      <c r="E533" s="18" t="s">
        <v>1</v>
      </c>
      <c r="F533" s="262">
        <v>12.66</v>
      </c>
      <c r="G533" s="35"/>
      <c r="H533" s="36"/>
    </row>
    <row r="534" spans="1:8" s="2" customFormat="1" ht="16.899999999999999" customHeight="1" x14ac:dyDescent="0.1">
      <c r="A534" s="35"/>
      <c r="B534" s="36"/>
      <c r="C534" s="261" t="s">
        <v>1</v>
      </c>
      <c r="D534" s="261" t="s">
        <v>2092</v>
      </c>
      <c r="E534" s="18" t="s">
        <v>1</v>
      </c>
      <c r="F534" s="262">
        <v>13</v>
      </c>
      <c r="G534" s="35"/>
      <c r="H534" s="36"/>
    </row>
    <row r="535" spans="1:8" s="2" customFormat="1" ht="16.899999999999999" customHeight="1" x14ac:dyDescent="0.1">
      <c r="A535" s="35"/>
      <c r="B535" s="36"/>
      <c r="C535" s="261" t="s">
        <v>1</v>
      </c>
      <c r="D535" s="261" t="s">
        <v>2093</v>
      </c>
      <c r="E535" s="18" t="s">
        <v>1</v>
      </c>
      <c r="F535" s="262">
        <v>11.43</v>
      </c>
      <c r="G535" s="35"/>
      <c r="H535" s="36"/>
    </row>
    <row r="536" spans="1:8" s="2" customFormat="1" ht="16.899999999999999" customHeight="1" x14ac:dyDescent="0.1">
      <c r="A536" s="35"/>
      <c r="B536" s="36"/>
      <c r="C536" s="261" t="s">
        <v>1</v>
      </c>
      <c r="D536" s="261" t="s">
        <v>2094</v>
      </c>
      <c r="E536" s="18" t="s">
        <v>1</v>
      </c>
      <c r="F536" s="262">
        <v>64.260000000000005</v>
      </c>
      <c r="G536" s="35"/>
      <c r="H536" s="36"/>
    </row>
    <row r="537" spans="1:8" s="2" customFormat="1" ht="16.899999999999999" customHeight="1" x14ac:dyDescent="0.1">
      <c r="A537" s="35"/>
      <c r="B537" s="36"/>
      <c r="C537" s="261" t="s">
        <v>1</v>
      </c>
      <c r="D537" s="261" t="s">
        <v>2095</v>
      </c>
      <c r="E537" s="18" t="s">
        <v>1</v>
      </c>
      <c r="F537" s="262">
        <v>21.61</v>
      </c>
      <c r="G537" s="35"/>
      <c r="H537" s="36"/>
    </row>
    <row r="538" spans="1:8" s="2" customFormat="1" ht="16.899999999999999" customHeight="1" x14ac:dyDescent="0.1">
      <c r="A538" s="35"/>
      <c r="B538" s="36"/>
      <c r="C538" s="261" t="s">
        <v>1</v>
      </c>
      <c r="D538" s="261" t="s">
        <v>2096</v>
      </c>
      <c r="E538" s="18" t="s">
        <v>1</v>
      </c>
      <c r="F538" s="262">
        <v>16.91</v>
      </c>
      <c r="G538" s="35"/>
      <c r="H538" s="36"/>
    </row>
    <row r="539" spans="1:8" s="2" customFormat="1" ht="16.899999999999999" customHeight="1" x14ac:dyDescent="0.1">
      <c r="A539" s="35"/>
      <c r="B539" s="36"/>
      <c r="C539" s="261" t="s">
        <v>1</v>
      </c>
      <c r="D539" s="261" t="s">
        <v>2097</v>
      </c>
      <c r="E539" s="18" t="s">
        <v>1</v>
      </c>
      <c r="F539" s="262">
        <v>4.5</v>
      </c>
      <c r="G539" s="35"/>
      <c r="H539" s="36"/>
    </row>
    <row r="540" spans="1:8" s="2" customFormat="1" ht="16.899999999999999" customHeight="1" x14ac:dyDescent="0.1">
      <c r="A540" s="35"/>
      <c r="B540" s="36"/>
      <c r="C540" s="261" t="s">
        <v>1</v>
      </c>
      <c r="D540" s="261" t="s">
        <v>2098</v>
      </c>
      <c r="E540" s="18" t="s">
        <v>1</v>
      </c>
      <c r="F540" s="262">
        <v>11.44</v>
      </c>
      <c r="G540" s="35"/>
      <c r="H540" s="36"/>
    </row>
    <row r="541" spans="1:8" s="2" customFormat="1" ht="16.899999999999999" customHeight="1" x14ac:dyDescent="0.1">
      <c r="A541" s="35"/>
      <c r="B541" s="36"/>
      <c r="C541" s="261" t="s">
        <v>1</v>
      </c>
      <c r="D541" s="261" t="s">
        <v>2099</v>
      </c>
      <c r="E541" s="18" t="s">
        <v>1</v>
      </c>
      <c r="F541" s="262">
        <v>10.64</v>
      </c>
      <c r="G541" s="35"/>
      <c r="H541" s="36"/>
    </row>
    <row r="542" spans="1:8" s="2" customFormat="1" ht="16.899999999999999" customHeight="1" x14ac:dyDescent="0.1">
      <c r="A542" s="35"/>
      <c r="B542" s="36"/>
      <c r="C542" s="261" t="s">
        <v>1</v>
      </c>
      <c r="D542" s="261" t="s">
        <v>2100</v>
      </c>
      <c r="E542" s="18" t="s">
        <v>1</v>
      </c>
      <c r="F542" s="262">
        <v>8.6</v>
      </c>
      <c r="G542" s="35"/>
      <c r="H542" s="36"/>
    </row>
    <row r="543" spans="1:8" s="2" customFormat="1" ht="16.899999999999999" customHeight="1" x14ac:dyDescent="0.1">
      <c r="A543" s="35"/>
      <c r="B543" s="36"/>
      <c r="C543" s="261" t="s">
        <v>1</v>
      </c>
      <c r="D543" s="261" t="s">
        <v>2101</v>
      </c>
      <c r="E543" s="18" t="s">
        <v>1</v>
      </c>
      <c r="F543" s="262">
        <v>14.27</v>
      </c>
      <c r="G543" s="35"/>
      <c r="H543" s="36"/>
    </row>
    <row r="544" spans="1:8" s="2" customFormat="1" ht="16.899999999999999" customHeight="1" x14ac:dyDescent="0.1">
      <c r="A544" s="35"/>
      <c r="B544" s="36"/>
      <c r="C544" s="261" t="s">
        <v>1</v>
      </c>
      <c r="D544" s="261" t="s">
        <v>2102</v>
      </c>
      <c r="E544" s="18" t="s">
        <v>1</v>
      </c>
      <c r="F544" s="262">
        <v>70.55</v>
      </c>
      <c r="G544" s="35"/>
      <c r="H544" s="36"/>
    </row>
    <row r="545" spans="1:8" s="2" customFormat="1" ht="16.899999999999999" customHeight="1" x14ac:dyDescent="0.1">
      <c r="A545" s="35"/>
      <c r="B545" s="36"/>
      <c r="C545" s="261" t="s">
        <v>1</v>
      </c>
      <c r="D545" s="261" t="s">
        <v>2103</v>
      </c>
      <c r="E545" s="18" t="s">
        <v>1</v>
      </c>
      <c r="F545" s="262">
        <v>20.54</v>
      </c>
      <c r="G545" s="35"/>
      <c r="H545" s="36"/>
    </row>
    <row r="546" spans="1:8" s="2" customFormat="1" ht="16.899999999999999" customHeight="1" x14ac:dyDescent="0.1">
      <c r="A546" s="35"/>
      <c r="B546" s="36"/>
      <c r="C546" s="261" t="s">
        <v>1</v>
      </c>
      <c r="D546" s="261" t="s">
        <v>2104</v>
      </c>
      <c r="E546" s="18" t="s">
        <v>1</v>
      </c>
      <c r="F546" s="262">
        <v>60.06</v>
      </c>
      <c r="G546" s="35"/>
      <c r="H546" s="36"/>
    </row>
    <row r="547" spans="1:8" s="2" customFormat="1" ht="16.899999999999999" customHeight="1" x14ac:dyDescent="0.1">
      <c r="A547" s="35"/>
      <c r="B547" s="36"/>
      <c r="C547" s="261" t="s">
        <v>1</v>
      </c>
      <c r="D547" s="261" t="s">
        <v>2105</v>
      </c>
      <c r="E547" s="18" t="s">
        <v>1</v>
      </c>
      <c r="F547" s="262">
        <v>28.08</v>
      </c>
      <c r="G547" s="35"/>
      <c r="H547" s="36"/>
    </row>
    <row r="548" spans="1:8" s="2" customFormat="1" ht="16.899999999999999" customHeight="1" x14ac:dyDescent="0.1">
      <c r="A548" s="35"/>
      <c r="B548" s="36"/>
      <c r="C548" s="261" t="s">
        <v>1</v>
      </c>
      <c r="D548" s="261" t="s">
        <v>2106</v>
      </c>
      <c r="E548" s="18" t="s">
        <v>1</v>
      </c>
      <c r="F548" s="262">
        <v>45.08</v>
      </c>
      <c r="G548" s="35"/>
      <c r="H548" s="36"/>
    </row>
    <row r="549" spans="1:8" s="2" customFormat="1" ht="16.899999999999999" customHeight="1" x14ac:dyDescent="0.1">
      <c r="A549" s="35"/>
      <c r="B549" s="36"/>
      <c r="C549" s="261" t="s">
        <v>1</v>
      </c>
      <c r="D549" s="261" t="s">
        <v>2107</v>
      </c>
      <c r="E549" s="18" t="s">
        <v>1</v>
      </c>
      <c r="F549" s="262">
        <v>4.5199999999999996</v>
      </c>
      <c r="G549" s="35"/>
      <c r="H549" s="36"/>
    </row>
    <row r="550" spans="1:8" s="2" customFormat="1" ht="16.899999999999999" customHeight="1" x14ac:dyDescent="0.1">
      <c r="A550" s="35"/>
      <c r="B550" s="36"/>
      <c r="C550" s="261" t="s">
        <v>774</v>
      </c>
      <c r="D550" s="261" t="s">
        <v>293</v>
      </c>
      <c r="E550" s="18" t="s">
        <v>1</v>
      </c>
      <c r="F550" s="262">
        <v>585.52</v>
      </c>
      <c r="G550" s="35"/>
      <c r="H550" s="36"/>
    </row>
    <row r="551" spans="1:8" s="2" customFormat="1" ht="16.899999999999999" customHeight="1" x14ac:dyDescent="0.1">
      <c r="A551" s="35"/>
      <c r="B551" s="36"/>
      <c r="C551" s="263" t="s">
        <v>6697</v>
      </c>
      <c r="D551" s="35"/>
      <c r="E551" s="35"/>
      <c r="F551" s="35"/>
      <c r="G551" s="35"/>
      <c r="H551" s="36"/>
    </row>
    <row r="552" spans="1:8" s="2" customFormat="1" ht="16.899999999999999" customHeight="1" x14ac:dyDescent="0.1">
      <c r="A552" s="35"/>
      <c r="B552" s="36"/>
      <c r="C552" s="261" t="s">
        <v>2079</v>
      </c>
      <c r="D552" s="261" t="s">
        <v>2080</v>
      </c>
      <c r="E552" s="18" t="s">
        <v>319</v>
      </c>
      <c r="F552" s="262">
        <v>614.79999999999995</v>
      </c>
      <c r="G552" s="35"/>
      <c r="H552" s="36"/>
    </row>
    <row r="553" spans="1:8" s="2" customFormat="1" ht="16.899999999999999" customHeight="1" x14ac:dyDescent="0.1">
      <c r="A553" s="35"/>
      <c r="B553" s="36"/>
      <c r="C553" s="257" t="s">
        <v>776</v>
      </c>
      <c r="D553" s="258" t="s">
        <v>220</v>
      </c>
      <c r="E553" s="259" t="s">
        <v>1</v>
      </c>
      <c r="F553" s="260">
        <v>74.680000000000007</v>
      </c>
      <c r="G553" s="35"/>
      <c r="H553" s="36"/>
    </row>
    <row r="554" spans="1:8" s="2" customFormat="1" ht="16.899999999999999" customHeight="1" x14ac:dyDescent="0.1">
      <c r="A554" s="35"/>
      <c r="B554" s="36"/>
      <c r="C554" s="263" t="s">
        <v>6697</v>
      </c>
      <c r="D554" s="35"/>
      <c r="E554" s="35"/>
      <c r="F554" s="35"/>
      <c r="G554" s="35"/>
      <c r="H554" s="36"/>
    </row>
    <row r="555" spans="1:8" s="2" customFormat="1" ht="16.899999999999999" customHeight="1" x14ac:dyDescent="0.1">
      <c r="A555" s="35"/>
      <c r="B555" s="36"/>
      <c r="C555" s="261" t="s">
        <v>937</v>
      </c>
      <c r="D555" s="261" t="s">
        <v>938</v>
      </c>
      <c r="E555" s="18" t="s">
        <v>289</v>
      </c>
      <c r="F555" s="262">
        <v>82.15</v>
      </c>
      <c r="G555" s="35"/>
      <c r="H555" s="36"/>
    </row>
    <row r="556" spans="1:8" s="2" customFormat="1" ht="16.899999999999999" customHeight="1" x14ac:dyDescent="0.1">
      <c r="A556" s="35"/>
      <c r="B556" s="36"/>
      <c r="C556" s="257" t="s">
        <v>778</v>
      </c>
      <c r="D556" s="258" t="s">
        <v>1</v>
      </c>
      <c r="E556" s="259" t="s">
        <v>1</v>
      </c>
      <c r="F556" s="260">
        <v>233</v>
      </c>
      <c r="G556" s="35"/>
      <c r="H556" s="36"/>
    </row>
    <row r="557" spans="1:8" s="2" customFormat="1" ht="16.899999999999999" customHeight="1" x14ac:dyDescent="0.1">
      <c r="A557" s="35"/>
      <c r="B557" s="36"/>
      <c r="C557" s="261" t="s">
        <v>1</v>
      </c>
      <c r="D557" s="261" t="s">
        <v>2407</v>
      </c>
      <c r="E557" s="18" t="s">
        <v>1</v>
      </c>
      <c r="F557" s="262">
        <v>17.14</v>
      </c>
      <c r="G557" s="35"/>
      <c r="H557" s="36"/>
    </row>
    <row r="558" spans="1:8" s="2" customFormat="1" ht="16.899999999999999" customHeight="1" x14ac:dyDescent="0.1">
      <c r="A558" s="35"/>
      <c r="B558" s="36"/>
      <c r="C558" s="261" t="s">
        <v>1</v>
      </c>
      <c r="D558" s="261" t="s">
        <v>2408</v>
      </c>
      <c r="E558" s="18" t="s">
        <v>1</v>
      </c>
      <c r="F558" s="262">
        <v>28.52</v>
      </c>
      <c r="G558" s="35"/>
      <c r="H558" s="36"/>
    </row>
    <row r="559" spans="1:8" s="2" customFormat="1" ht="16.899999999999999" customHeight="1" x14ac:dyDescent="0.1">
      <c r="A559" s="35"/>
      <c r="B559" s="36"/>
      <c r="C559" s="261" t="s">
        <v>1</v>
      </c>
      <c r="D559" s="261" t="s">
        <v>2409</v>
      </c>
      <c r="E559" s="18" t="s">
        <v>1</v>
      </c>
      <c r="F559" s="262">
        <v>17.04</v>
      </c>
      <c r="G559" s="35"/>
      <c r="H559" s="36"/>
    </row>
    <row r="560" spans="1:8" s="2" customFormat="1" ht="16.899999999999999" customHeight="1" x14ac:dyDescent="0.1">
      <c r="A560" s="35"/>
      <c r="B560" s="36"/>
      <c r="C560" s="261" t="s">
        <v>1</v>
      </c>
      <c r="D560" s="261" t="s">
        <v>2410</v>
      </c>
      <c r="E560" s="18" t="s">
        <v>1</v>
      </c>
      <c r="F560" s="262">
        <v>15.32</v>
      </c>
      <c r="G560" s="35"/>
      <c r="H560" s="36"/>
    </row>
    <row r="561" spans="1:8" s="2" customFormat="1" ht="16.899999999999999" customHeight="1" x14ac:dyDescent="0.1">
      <c r="A561" s="35"/>
      <c r="B561" s="36"/>
      <c r="C561" s="261" t="s">
        <v>1</v>
      </c>
      <c r="D561" s="261" t="s">
        <v>2411</v>
      </c>
      <c r="E561" s="18" t="s">
        <v>1</v>
      </c>
      <c r="F561" s="262">
        <v>23.48</v>
      </c>
      <c r="G561" s="35"/>
      <c r="H561" s="36"/>
    </row>
    <row r="562" spans="1:8" s="2" customFormat="1" ht="16.899999999999999" customHeight="1" x14ac:dyDescent="0.1">
      <c r="A562" s="35"/>
      <c r="B562" s="36"/>
      <c r="C562" s="261" t="s">
        <v>1</v>
      </c>
      <c r="D562" s="261" t="s">
        <v>2412</v>
      </c>
      <c r="E562" s="18" t="s">
        <v>1</v>
      </c>
      <c r="F562" s="262">
        <v>19.670000000000002</v>
      </c>
      <c r="G562" s="35"/>
      <c r="H562" s="36"/>
    </row>
    <row r="563" spans="1:8" s="2" customFormat="1" ht="16.899999999999999" customHeight="1" x14ac:dyDescent="0.1">
      <c r="A563" s="35"/>
      <c r="B563" s="36"/>
      <c r="C563" s="261" t="s">
        <v>1</v>
      </c>
      <c r="D563" s="261" t="s">
        <v>2413</v>
      </c>
      <c r="E563" s="18" t="s">
        <v>1</v>
      </c>
      <c r="F563" s="262">
        <v>8.0399999999999991</v>
      </c>
      <c r="G563" s="35"/>
      <c r="H563" s="36"/>
    </row>
    <row r="564" spans="1:8" s="2" customFormat="1" ht="16.899999999999999" customHeight="1" x14ac:dyDescent="0.1">
      <c r="A564" s="35"/>
      <c r="B564" s="36"/>
      <c r="C564" s="261" t="s">
        <v>1</v>
      </c>
      <c r="D564" s="261" t="s">
        <v>2414</v>
      </c>
      <c r="E564" s="18" t="s">
        <v>1</v>
      </c>
      <c r="F564" s="262">
        <v>13.37</v>
      </c>
      <c r="G564" s="35"/>
      <c r="H564" s="36"/>
    </row>
    <row r="565" spans="1:8" s="2" customFormat="1" ht="16.899999999999999" customHeight="1" x14ac:dyDescent="0.1">
      <c r="A565" s="35"/>
      <c r="B565" s="36"/>
      <c r="C565" s="261" t="s">
        <v>1</v>
      </c>
      <c r="D565" s="261" t="s">
        <v>2415</v>
      </c>
      <c r="E565" s="18" t="s">
        <v>1</v>
      </c>
      <c r="F565" s="262">
        <v>27.54</v>
      </c>
      <c r="G565" s="35"/>
      <c r="H565" s="36"/>
    </row>
    <row r="566" spans="1:8" s="2" customFormat="1" ht="16.899999999999999" customHeight="1" x14ac:dyDescent="0.1">
      <c r="A566" s="35"/>
      <c r="B566" s="36"/>
      <c r="C566" s="261" t="s">
        <v>1</v>
      </c>
      <c r="D566" s="261" t="s">
        <v>2416</v>
      </c>
      <c r="E566" s="18" t="s">
        <v>1</v>
      </c>
      <c r="F566" s="262">
        <v>16.48</v>
      </c>
      <c r="G566" s="35"/>
      <c r="H566" s="36"/>
    </row>
    <row r="567" spans="1:8" s="2" customFormat="1" ht="16.899999999999999" customHeight="1" x14ac:dyDescent="0.1">
      <c r="A567" s="35"/>
      <c r="B567" s="36"/>
      <c r="C567" s="261" t="s">
        <v>1</v>
      </c>
      <c r="D567" s="261" t="s">
        <v>2417</v>
      </c>
      <c r="E567" s="18" t="s">
        <v>1</v>
      </c>
      <c r="F567" s="262">
        <v>17.88</v>
      </c>
      <c r="G567" s="35"/>
      <c r="H567" s="36"/>
    </row>
    <row r="568" spans="1:8" s="2" customFormat="1" ht="16.899999999999999" customHeight="1" x14ac:dyDescent="0.1">
      <c r="A568" s="35"/>
      <c r="B568" s="36"/>
      <c r="C568" s="261" t="s">
        <v>1</v>
      </c>
      <c r="D568" s="261" t="s">
        <v>2418</v>
      </c>
      <c r="E568" s="18" t="s">
        <v>1</v>
      </c>
      <c r="F568" s="262">
        <v>28.52</v>
      </c>
      <c r="G568" s="35"/>
      <c r="H568" s="36"/>
    </row>
    <row r="569" spans="1:8" s="2" customFormat="1" ht="16.899999999999999" customHeight="1" x14ac:dyDescent="0.1">
      <c r="A569" s="35"/>
      <c r="B569" s="36"/>
      <c r="C569" s="261" t="s">
        <v>778</v>
      </c>
      <c r="D569" s="261" t="s">
        <v>293</v>
      </c>
      <c r="E569" s="18" t="s">
        <v>1</v>
      </c>
      <c r="F569" s="262">
        <v>233</v>
      </c>
      <c r="G569" s="35"/>
      <c r="H569" s="36"/>
    </row>
    <row r="570" spans="1:8" s="2" customFormat="1" ht="16.899999999999999" customHeight="1" x14ac:dyDescent="0.1">
      <c r="A570" s="35"/>
      <c r="B570" s="36"/>
      <c r="C570" s="263" t="s">
        <v>6697</v>
      </c>
      <c r="D570" s="35"/>
      <c r="E570" s="35"/>
      <c r="F570" s="35"/>
      <c r="G570" s="35"/>
      <c r="H570" s="36"/>
    </row>
    <row r="571" spans="1:8" s="2" customFormat="1" ht="16.899999999999999" customHeight="1" x14ac:dyDescent="0.1">
      <c r="A571" s="35"/>
      <c r="B571" s="36"/>
      <c r="C571" s="261" t="s">
        <v>2404</v>
      </c>
      <c r="D571" s="261" t="s">
        <v>2405</v>
      </c>
      <c r="E571" s="18" t="s">
        <v>277</v>
      </c>
      <c r="F571" s="262">
        <v>244.65</v>
      </c>
      <c r="G571" s="35"/>
      <c r="H571" s="36"/>
    </row>
    <row r="572" spans="1:8" s="2" customFormat="1" ht="16.899999999999999" customHeight="1" x14ac:dyDescent="0.1">
      <c r="A572" s="35"/>
      <c r="B572" s="36"/>
      <c r="C572" s="257" t="s">
        <v>780</v>
      </c>
      <c r="D572" s="258" t="s">
        <v>781</v>
      </c>
      <c r="E572" s="259" t="s">
        <v>1</v>
      </c>
      <c r="F572" s="260">
        <v>906.97</v>
      </c>
      <c r="G572" s="35"/>
      <c r="H572" s="36"/>
    </row>
    <row r="573" spans="1:8" s="2" customFormat="1" ht="16.899999999999999" customHeight="1" x14ac:dyDescent="0.1">
      <c r="A573" s="35"/>
      <c r="B573" s="36"/>
      <c r="C573" s="261" t="s">
        <v>1</v>
      </c>
      <c r="D573" s="261" t="s">
        <v>2236</v>
      </c>
      <c r="E573" s="18" t="s">
        <v>1</v>
      </c>
      <c r="F573" s="262">
        <v>0</v>
      </c>
      <c r="G573" s="35"/>
      <c r="H573" s="36"/>
    </row>
    <row r="574" spans="1:8" s="2" customFormat="1" ht="16.899999999999999" customHeight="1" x14ac:dyDescent="0.1">
      <c r="A574" s="35"/>
      <c r="B574" s="36"/>
      <c r="C574" s="261" t="s">
        <v>1</v>
      </c>
      <c r="D574" s="261" t="s">
        <v>2323</v>
      </c>
      <c r="E574" s="18" t="s">
        <v>1</v>
      </c>
      <c r="F574" s="262">
        <v>97.73</v>
      </c>
      <c r="G574" s="35"/>
      <c r="H574" s="36"/>
    </row>
    <row r="575" spans="1:8" s="2" customFormat="1" ht="16.899999999999999" customHeight="1" x14ac:dyDescent="0.1">
      <c r="A575" s="35"/>
      <c r="B575" s="36"/>
      <c r="C575" s="261" t="s">
        <v>1</v>
      </c>
      <c r="D575" s="261" t="s">
        <v>2286</v>
      </c>
      <c r="E575" s="18" t="s">
        <v>1</v>
      </c>
      <c r="F575" s="262">
        <v>0</v>
      </c>
      <c r="G575" s="35"/>
      <c r="H575" s="36"/>
    </row>
    <row r="576" spans="1:8" s="2" customFormat="1" ht="16.899999999999999" customHeight="1" x14ac:dyDescent="0.1">
      <c r="A576" s="35"/>
      <c r="B576" s="36"/>
      <c r="C576" s="261" t="s">
        <v>1</v>
      </c>
      <c r="D576" s="261" t="s">
        <v>2324</v>
      </c>
      <c r="E576" s="18" t="s">
        <v>1</v>
      </c>
      <c r="F576" s="262">
        <v>626.89</v>
      </c>
      <c r="G576" s="35"/>
      <c r="H576" s="36"/>
    </row>
    <row r="577" spans="1:8" s="2" customFormat="1" ht="16.899999999999999" customHeight="1" x14ac:dyDescent="0.1">
      <c r="A577" s="35"/>
      <c r="B577" s="36"/>
      <c r="C577" s="261" t="s">
        <v>1</v>
      </c>
      <c r="D577" s="261" t="s">
        <v>2246</v>
      </c>
      <c r="E577" s="18" t="s">
        <v>1</v>
      </c>
      <c r="F577" s="262">
        <v>0</v>
      </c>
      <c r="G577" s="35"/>
      <c r="H577" s="36"/>
    </row>
    <row r="578" spans="1:8" s="2" customFormat="1" ht="16.899999999999999" customHeight="1" x14ac:dyDescent="0.1">
      <c r="A578" s="35"/>
      <c r="B578" s="36"/>
      <c r="C578" s="261" t="s">
        <v>1</v>
      </c>
      <c r="D578" s="261" t="s">
        <v>2325</v>
      </c>
      <c r="E578" s="18" t="s">
        <v>1</v>
      </c>
      <c r="F578" s="262">
        <v>182.35</v>
      </c>
      <c r="G578" s="35"/>
      <c r="H578" s="36"/>
    </row>
    <row r="579" spans="1:8" s="2" customFormat="1" ht="16.899999999999999" customHeight="1" x14ac:dyDescent="0.1">
      <c r="A579" s="35"/>
      <c r="B579" s="36"/>
      <c r="C579" s="261" t="s">
        <v>780</v>
      </c>
      <c r="D579" s="261" t="s">
        <v>282</v>
      </c>
      <c r="E579" s="18" t="s">
        <v>1</v>
      </c>
      <c r="F579" s="262">
        <v>906.97</v>
      </c>
      <c r="G579" s="35"/>
      <c r="H579" s="36"/>
    </row>
    <row r="580" spans="1:8" s="2" customFormat="1" ht="16.899999999999999" customHeight="1" x14ac:dyDescent="0.1">
      <c r="A580" s="35"/>
      <c r="B580" s="36"/>
      <c r="C580" s="263" t="s">
        <v>6697</v>
      </c>
      <c r="D580" s="35"/>
      <c r="E580" s="35"/>
      <c r="F580" s="35"/>
      <c r="G580" s="35"/>
      <c r="H580" s="36"/>
    </row>
    <row r="581" spans="1:8" s="2" customFormat="1" x14ac:dyDescent="0.1">
      <c r="A581" s="35"/>
      <c r="B581" s="36"/>
      <c r="C581" s="261" t="s">
        <v>2320</v>
      </c>
      <c r="D581" s="261" t="s">
        <v>2321</v>
      </c>
      <c r="E581" s="18" t="s">
        <v>1375</v>
      </c>
      <c r="F581" s="262">
        <v>906.97</v>
      </c>
      <c r="G581" s="35"/>
      <c r="H581" s="36"/>
    </row>
    <row r="582" spans="1:8" s="2" customFormat="1" ht="16.899999999999999" customHeight="1" x14ac:dyDescent="0.1">
      <c r="A582" s="35"/>
      <c r="B582" s="36"/>
      <c r="C582" s="261" t="s">
        <v>2346</v>
      </c>
      <c r="D582" s="261" t="s">
        <v>2347</v>
      </c>
      <c r="E582" s="18" t="s">
        <v>412</v>
      </c>
      <c r="F582" s="262">
        <v>22.31</v>
      </c>
      <c r="G582" s="35"/>
      <c r="H582" s="36"/>
    </row>
    <row r="583" spans="1:8" s="2" customFormat="1" ht="16.899999999999999" customHeight="1" x14ac:dyDescent="0.1">
      <c r="A583" s="35"/>
      <c r="B583" s="36"/>
      <c r="C583" s="261" t="s">
        <v>2351</v>
      </c>
      <c r="D583" s="261" t="s">
        <v>2352</v>
      </c>
      <c r="E583" s="18" t="s">
        <v>412</v>
      </c>
      <c r="F583" s="262">
        <v>6.69</v>
      </c>
      <c r="G583" s="35"/>
      <c r="H583" s="36"/>
    </row>
    <row r="584" spans="1:8" s="2" customFormat="1" ht="16.899999999999999" customHeight="1" x14ac:dyDescent="0.1">
      <c r="A584" s="35"/>
      <c r="B584" s="36"/>
      <c r="C584" s="257" t="s">
        <v>783</v>
      </c>
      <c r="D584" s="258" t="s">
        <v>781</v>
      </c>
      <c r="E584" s="259" t="s">
        <v>1</v>
      </c>
      <c r="F584" s="260">
        <v>607.33000000000004</v>
      </c>
      <c r="G584" s="35"/>
      <c r="H584" s="36"/>
    </row>
    <row r="585" spans="1:8" s="2" customFormat="1" ht="16.899999999999999" customHeight="1" x14ac:dyDescent="0.1">
      <c r="A585" s="35"/>
      <c r="B585" s="36"/>
      <c r="C585" s="261" t="s">
        <v>1</v>
      </c>
      <c r="D585" s="261" t="s">
        <v>2236</v>
      </c>
      <c r="E585" s="18" t="s">
        <v>1</v>
      </c>
      <c r="F585" s="262">
        <v>0</v>
      </c>
      <c r="G585" s="35"/>
      <c r="H585" s="36"/>
    </row>
    <row r="586" spans="1:8" s="2" customFormat="1" ht="16.899999999999999" customHeight="1" x14ac:dyDescent="0.1">
      <c r="A586" s="35"/>
      <c r="B586" s="36"/>
      <c r="C586" s="261" t="s">
        <v>1</v>
      </c>
      <c r="D586" s="261" t="s">
        <v>2261</v>
      </c>
      <c r="E586" s="18" t="s">
        <v>1</v>
      </c>
      <c r="F586" s="262">
        <v>51.81</v>
      </c>
      <c r="G586" s="35"/>
      <c r="H586" s="36"/>
    </row>
    <row r="587" spans="1:8" s="2" customFormat="1" ht="16.899999999999999" customHeight="1" x14ac:dyDescent="0.1">
      <c r="A587" s="35"/>
      <c r="B587" s="36"/>
      <c r="C587" s="261" t="s">
        <v>1</v>
      </c>
      <c r="D587" s="261" t="s">
        <v>2262</v>
      </c>
      <c r="E587" s="18" t="s">
        <v>1</v>
      </c>
      <c r="F587" s="262">
        <v>51.81</v>
      </c>
      <c r="G587" s="35"/>
      <c r="H587" s="36"/>
    </row>
    <row r="588" spans="1:8" s="2" customFormat="1" ht="16.899999999999999" customHeight="1" x14ac:dyDescent="0.1">
      <c r="A588" s="35"/>
      <c r="B588" s="36"/>
      <c r="C588" s="261" t="s">
        <v>1</v>
      </c>
      <c r="D588" s="261" t="s">
        <v>2263</v>
      </c>
      <c r="E588" s="18" t="s">
        <v>1</v>
      </c>
      <c r="F588" s="262">
        <v>6.08</v>
      </c>
      <c r="G588" s="35"/>
      <c r="H588" s="36"/>
    </row>
    <row r="589" spans="1:8" s="2" customFormat="1" ht="16.899999999999999" customHeight="1" x14ac:dyDescent="0.1">
      <c r="A589" s="35"/>
      <c r="B589" s="36"/>
      <c r="C589" s="261" t="s">
        <v>1</v>
      </c>
      <c r="D589" s="261" t="s">
        <v>2264</v>
      </c>
      <c r="E589" s="18" t="s">
        <v>1</v>
      </c>
      <c r="F589" s="262">
        <v>7.65</v>
      </c>
      <c r="G589" s="35"/>
      <c r="H589" s="36"/>
    </row>
    <row r="590" spans="1:8" s="2" customFormat="1" ht="16.899999999999999" customHeight="1" x14ac:dyDescent="0.1">
      <c r="A590" s="35"/>
      <c r="B590" s="36"/>
      <c r="C590" s="261" t="s">
        <v>1</v>
      </c>
      <c r="D590" s="261" t="s">
        <v>2265</v>
      </c>
      <c r="E590" s="18" t="s">
        <v>1</v>
      </c>
      <c r="F590" s="262">
        <v>14.04</v>
      </c>
      <c r="G590" s="35"/>
      <c r="H590" s="36"/>
    </row>
    <row r="591" spans="1:8" s="2" customFormat="1" ht="16.899999999999999" customHeight="1" x14ac:dyDescent="0.1">
      <c r="A591" s="35"/>
      <c r="B591" s="36"/>
      <c r="C591" s="261" t="s">
        <v>1</v>
      </c>
      <c r="D591" s="261" t="s">
        <v>2246</v>
      </c>
      <c r="E591" s="18" t="s">
        <v>1</v>
      </c>
      <c r="F591" s="262">
        <v>0</v>
      </c>
      <c r="G591" s="35"/>
      <c r="H591" s="36"/>
    </row>
    <row r="592" spans="1:8" s="2" customFormat="1" ht="16.899999999999999" customHeight="1" x14ac:dyDescent="0.1">
      <c r="A592" s="35"/>
      <c r="B592" s="36"/>
      <c r="C592" s="261" t="s">
        <v>1</v>
      </c>
      <c r="D592" s="261" t="s">
        <v>2266</v>
      </c>
      <c r="E592" s="18" t="s">
        <v>1</v>
      </c>
      <c r="F592" s="262">
        <v>77.52</v>
      </c>
      <c r="G592" s="35"/>
      <c r="H592" s="36"/>
    </row>
    <row r="593" spans="1:8" s="2" customFormat="1" ht="16.899999999999999" customHeight="1" x14ac:dyDescent="0.1">
      <c r="A593" s="35"/>
      <c r="B593" s="36"/>
      <c r="C593" s="261" t="s">
        <v>1</v>
      </c>
      <c r="D593" s="261" t="s">
        <v>2267</v>
      </c>
      <c r="E593" s="18" t="s">
        <v>1</v>
      </c>
      <c r="F593" s="262">
        <v>337.43</v>
      </c>
      <c r="G593" s="35"/>
      <c r="H593" s="36"/>
    </row>
    <row r="594" spans="1:8" s="2" customFormat="1" ht="16.899999999999999" customHeight="1" x14ac:dyDescent="0.1">
      <c r="A594" s="35"/>
      <c r="B594" s="36"/>
      <c r="C594" s="261" t="s">
        <v>1</v>
      </c>
      <c r="D594" s="261" t="s">
        <v>2253</v>
      </c>
      <c r="E594" s="18" t="s">
        <v>1</v>
      </c>
      <c r="F594" s="262">
        <v>0</v>
      </c>
      <c r="G594" s="35"/>
      <c r="H594" s="36"/>
    </row>
    <row r="595" spans="1:8" s="2" customFormat="1" ht="16.899999999999999" customHeight="1" x14ac:dyDescent="0.1">
      <c r="A595" s="35"/>
      <c r="B595" s="36"/>
      <c r="C595" s="261" t="s">
        <v>1</v>
      </c>
      <c r="D595" s="261" t="s">
        <v>2268</v>
      </c>
      <c r="E595" s="18" t="s">
        <v>1</v>
      </c>
      <c r="F595" s="262">
        <v>24.29</v>
      </c>
      <c r="G595" s="35"/>
      <c r="H595" s="36"/>
    </row>
    <row r="596" spans="1:8" s="2" customFormat="1" ht="16.899999999999999" customHeight="1" x14ac:dyDescent="0.1">
      <c r="A596" s="35"/>
      <c r="B596" s="36"/>
      <c r="C596" s="261" t="s">
        <v>1</v>
      </c>
      <c r="D596" s="261" t="s">
        <v>2269</v>
      </c>
      <c r="E596" s="18" t="s">
        <v>1</v>
      </c>
      <c r="F596" s="262">
        <v>20.100000000000001</v>
      </c>
      <c r="G596" s="35"/>
      <c r="H596" s="36"/>
    </row>
    <row r="597" spans="1:8" s="2" customFormat="1" ht="16.899999999999999" customHeight="1" x14ac:dyDescent="0.1">
      <c r="A597" s="35"/>
      <c r="B597" s="36"/>
      <c r="C597" s="261" t="s">
        <v>1</v>
      </c>
      <c r="D597" s="261" t="s">
        <v>2270</v>
      </c>
      <c r="E597" s="18" t="s">
        <v>1</v>
      </c>
      <c r="F597" s="262">
        <v>16.600000000000001</v>
      </c>
      <c r="G597" s="35"/>
      <c r="H597" s="36"/>
    </row>
    <row r="598" spans="1:8" s="2" customFormat="1" ht="16.899999999999999" customHeight="1" x14ac:dyDescent="0.1">
      <c r="A598" s="35"/>
      <c r="B598" s="36"/>
      <c r="C598" s="261" t="s">
        <v>783</v>
      </c>
      <c r="D598" s="261" t="s">
        <v>282</v>
      </c>
      <c r="E598" s="18" t="s">
        <v>1</v>
      </c>
      <c r="F598" s="262">
        <v>607.33000000000004</v>
      </c>
      <c r="G598" s="35"/>
      <c r="H598" s="36"/>
    </row>
    <row r="599" spans="1:8" s="2" customFormat="1" ht="16.899999999999999" customHeight="1" x14ac:dyDescent="0.1">
      <c r="A599" s="35"/>
      <c r="B599" s="36"/>
      <c r="C599" s="263" t="s">
        <v>6697</v>
      </c>
      <c r="D599" s="35"/>
      <c r="E599" s="35"/>
      <c r="F599" s="35"/>
      <c r="G599" s="35"/>
      <c r="H599" s="36"/>
    </row>
    <row r="600" spans="1:8" s="2" customFormat="1" ht="16.899999999999999" customHeight="1" x14ac:dyDescent="0.1">
      <c r="A600" s="35"/>
      <c r="B600" s="36"/>
      <c r="C600" s="261" t="s">
        <v>2258</v>
      </c>
      <c r="D600" s="261" t="s">
        <v>2259</v>
      </c>
      <c r="E600" s="18" t="s">
        <v>1375</v>
      </c>
      <c r="F600" s="262">
        <v>607.33000000000004</v>
      </c>
      <c r="G600" s="35"/>
      <c r="H600" s="36"/>
    </row>
    <row r="601" spans="1:8" s="2" customFormat="1" ht="16.899999999999999" customHeight="1" x14ac:dyDescent="0.1">
      <c r="A601" s="35"/>
      <c r="B601" s="36"/>
      <c r="C601" s="261" t="s">
        <v>2346</v>
      </c>
      <c r="D601" s="261" t="s">
        <v>2347</v>
      </c>
      <c r="E601" s="18" t="s">
        <v>412</v>
      </c>
      <c r="F601" s="262">
        <v>22.31</v>
      </c>
      <c r="G601" s="35"/>
      <c r="H601" s="36"/>
    </row>
    <row r="602" spans="1:8" s="2" customFormat="1" ht="16.899999999999999" customHeight="1" x14ac:dyDescent="0.1">
      <c r="A602" s="35"/>
      <c r="B602" s="36"/>
      <c r="C602" s="261" t="s">
        <v>2351</v>
      </c>
      <c r="D602" s="261" t="s">
        <v>2352</v>
      </c>
      <c r="E602" s="18" t="s">
        <v>412</v>
      </c>
      <c r="F602" s="262">
        <v>6.69</v>
      </c>
      <c r="G602" s="35"/>
      <c r="H602" s="36"/>
    </row>
    <row r="603" spans="1:8" s="2" customFormat="1" ht="16.899999999999999" customHeight="1" x14ac:dyDescent="0.1">
      <c r="A603" s="35"/>
      <c r="B603" s="36"/>
      <c r="C603" s="257" t="s">
        <v>785</v>
      </c>
      <c r="D603" s="258" t="s">
        <v>781</v>
      </c>
      <c r="E603" s="259" t="s">
        <v>1</v>
      </c>
      <c r="F603" s="260">
        <v>5283.31</v>
      </c>
      <c r="G603" s="35"/>
      <c r="H603" s="36"/>
    </row>
    <row r="604" spans="1:8" s="2" customFormat="1" ht="16.899999999999999" customHeight="1" x14ac:dyDescent="0.1">
      <c r="A604" s="35"/>
      <c r="B604" s="36"/>
      <c r="C604" s="261" t="s">
        <v>1</v>
      </c>
      <c r="D604" s="261" t="s">
        <v>2236</v>
      </c>
      <c r="E604" s="18" t="s">
        <v>1</v>
      </c>
      <c r="F604" s="262">
        <v>0</v>
      </c>
      <c r="G604" s="35"/>
      <c r="H604" s="36"/>
    </row>
    <row r="605" spans="1:8" s="2" customFormat="1" ht="16.899999999999999" customHeight="1" x14ac:dyDescent="0.1">
      <c r="A605" s="35"/>
      <c r="B605" s="36"/>
      <c r="C605" s="261" t="s">
        <v>1</v>
      </c>
      <c r="D605" s="261" t="s">
        <v>2275</v>
      </c>
      <c r="E605" s="18" t="s">
        <v>1</v>
      </c>
      <c r="F605" s="262">
        <v>14.4</v>
      </c>
      <c r="G605" s="35"/>
      <c r="H605" s="36"/>
    </row>
    <row r="606" spans="1:8" s="2" customFormat="1" ht="16.899999999999999" customHeight="1" x14ac:dyDescent="0.1">
      <c r="A606" s="35"/>
      <c r="B606" s="36"/>
      <c r="C606" s="261" t="s">
        <v>1</v>
      </c>
      <c r="D606" s="261" t="s">
        <v>2276</v>
      </c>
      <c r="E606" s="18" t="s">
        <v>1</v>
      </c>
      <c r="F606" s="262">
        <v>16.760000000000002</v>
      </c>
      <c r="G606" s="35"/>
      <c r="H606" s="36"/>
    </row>
    <row r="607" spans="1:8" s="2" customFormat="1" ht="16.899999999999999" customHeight="1" x14ac:dyDescent="0.1">
      <c r="A607" s="35"/>
      <c r="B607" s="36"/>
      <c r="C607" s="261" t="s">
        <v>1</v>
      </c>
      <c r="D607" s="261" t="s">
        <v>2277</v>
      </c>
      <c r="E607" s="18" t="s">
        <v>1</v>
      </c>
      <c r="F607" s="262">
        <v>107.41</v>
      </c>
      <c r="G607" s="35"/>
      <c r="H607" s="36"/>
    </row>
    <row r="608" spans="1:8" s="2" customFormat="1" ht="16.899999999999999" customHeight="1" x14ac:dyDescent="0.1">
      <c r="A608" s="35"/>
      <c r="B608" s="36"/>
      <c r="C608" s="261" t="s">
        <v>1</v>
      </c>
      <c r="D608" s="261" t="s">
        <v>2278</v>
      </c>
      <c r="E608" s="18" t="s">
        <v>1</v>
      </c>
      <c r="F608" s="262">
        <v>16.55</v>
      </c>
      <c r="G608" s="35"/>
      <c r="H608" s="36"/>
    </row>
    <row r="609" spans="1:8" s="2" customFormat="1" ht="16.899999999999999" customHeight="1" x14ac:dyDescent="0.1">
      <c r="A609" s="35"/>
      <c r="B609" s="36"/>
      <c r="C609" s="261" t="s">
        <v>1</v>
      </c>
      <c r="D609" s="261" t="s">
        <v>2279</v>
      </c>
      <c r="E609" s="18" t="s">
        <v>1</v>
      </c>
      <c r="F609" s="262">
        <v>66.22</v>
      </c>
      <c r="G609" s="35"/>
      <c r="H609" s="36"/>
    </row>
    <row r="610" spans="1:8" s="2" customFormat="1" ht="16.899999999999999" customHeight="1" x14ac:dyDescent="0.1">
      <c r="A610" s="35"/>
      <c r="B610" s="36"/>
      <c r="C610" s="261" t="s">
        <v>1</v>
      </c>
      <c r="D610" s="261" t="s">
        <v>2280</v>
      </c>
      <c r="E610" s="18" t="s">
        <v>1</v>
      </c>
      <c r="F610" s="262">
        <v>66.650000000000006</v>
      </c>
      <c r="G610" s="35"/>
      <c r="H610" s="36"/>
    </row>
    <row r="611" spans="1:8" s="2" customFormat="1" ht="16.899999999999999" customHeight="1" x14ac:dyDescent="0.1">
      <c r="A611" s="35"/>
      <c r="B611" s="36"/>
      <c r="C611" s="261" t="s">
        <v>1</v>
      </c>
      <c r="D611" s="261" t="s">
        <v>2281</v>
      </c>
      <c r="E611" s="18" t="s">
        <v>1</v>
      </c>
      <c r="F611" s="262">
        <v>81.2</v>
      </c>
      <c r="G611" s="35"/>
      <c r="H611" s="36"/>
    </row>
    <row r="612" spans="1:8" s="2" customFormat="1" ht="16.899999999999999" customHeight="1" x14ac:dyDescent="0.1">
      <c r="A612" s="35"/>
      <c r="B612" s="36"/>
      <c r="C612" s="261" t="s">
        <v>1</v>
      </c>
      <c r="D612" s="261" t="s">
        <v>2282</v>
      </c>
      <c r="E612" s="18" t="s">
        <v>1</v>
      </c>
      <c r="F612" s="262">
        <v>66.55</v>
      </c>
      <c r="G612" s="35"/>
      <c r="H612" s="36"/>
    </row>
    <row r="613" spans="1:8" s="2" customFormat="1" ht="16.899999999999999" customHeight="1" x14ac:dyDescent="0.1">
      <c r="A613" s="35"/>
      <c r="B613" s="36"/>
      <c r="C613" s="261" t="s">
        <v>1</v>
      </c>
      <c r="D613" s="261" t="s">
        <v>2283</v>
      </c>
      <c r="E613" s="18" t="s">
        <v>1</v>
      </c>
      <c r="F613" s="262">
        <v>66.59</v>
      </c>
      <c r="G613" s="35"/>
      <c r="H613" s="36"/>
    </row>
    <row r="614" spans="1:8" s="2" customFormat="1" ht="16.899999999999999" customHeight="1" x14ac:dyDescent="0.1">
      <c r="A614" s="35"/>
      <c r="B614" s="36"/>
      <c r="C614" s="261" t="s">
        <v>1</v>
      </c>
      <c r="D614" s="261" t="s">
        <v>2284</v>
      </c>
      <c r="E614" s="18" t="s">
        <v>1</v>
      </c>
      <c r="F614" s="262">
        <v>81.569999999999993</v>
      </c>
      <c r="G614" s="35"/>
      <c r="H614" s="36"/>
    </row>
    <row r="615" spans="1:8" s="2" customFormat="1" ht="16.899999999999999" customHeight="1" x14ac:dyDescent="0.1">
      <c r="A615" s="35"/>
      <c r="B615" s="36"/>
      <c r="C615" s="261" t="s">
        <v>1</v>
      </c>
      <c r="D615" s="261" t="s">
        <v>2285</v>
      </c>
      <c r="E615" s="18" t="s">
        <v>1</v>
      </c>
      <c r="F615" s="262">
        <v>67.69</v>
      </c>
      <c r="G615" s="35"/>
      <c r="H615" s="36"/>
    </row>
    <row r="616" spans="1:8" s="2" customFormat="1" ht="16.899999999999999" customHeight="1" x14ac:dyDescent="0.1">
      <c r="A616" s="35"/>
      <c r="B616" s="36"/>
      <c r="C616" s="261" t="s">
        <v>1</v>
      </c>
      <c r="D616" s="261" t="s">
        <v>2286</v>
      </c>
      <c r="E616" s="18" t="s">
        <v>1</v>
      </c>
      <c r="F616" s="262">
        <v>0</v>
      </c>
      <c r="G616" s="35"/>
      <c r="H616" s="36"/>
    </row>
    <row r="617" spans="1:8" s="2" customFormat="1" ht="16.899999999999999" customHeight="1" x14ac:dyDescent="0.1">
      <c r="A617" s="35"/>
      <c r="B617" s="36"/>
      <c r="C617" s="261" t="s">
        <v>1</v>
      </c>
      <c r="D617" s="261" t="s">
        <v>2287</v>
      </c>
      <c r="E617" s="18" t="s">
        <v>1</v>
      </c>
      <c r="F617" s="262">
        <v>30.42</v>
      </c>
      <c r="G617" s="35"/>
      <c r="H617" s="36"/>
    </row>
    <row r="618" spans="1:8" s="2" customFormat="1" ht="16.899999999999999" customHeight="1" x14ac:dyDescent="0.1">
      <c r="A618" s="35"/>
      <c r="B618" s="36"/>
      <c r="C618" s="261" t="s">
        <v>1</v>
      </c>
      <c r="D618" s="261" t="s">
        <v>2288</v>
      </c>
      <c r="E618" s="18" t="s">
        <v>1</v>
      </c>
      <c r="F618" s="262">
        <v>33.19</v>
      </c>
      <c r="G618" s="35"/>
      <c r="H618" s="36"/>
    </row>
    <row r="619" spans="1:8" s="2" customFormat="1" ht="16.899999999999999" customHeight="1" x14ac:dyDescent="0.1">
      <c r="A619" s="35"/>
      <c r="B619" s="36"/>
      <c r="C619" s="261" t="s">
        <v>1</v>
      </c>
      <c r="D619" s="261" t="s">
        <v>2246</v>
      </c>
      <c r="E619" s="18" t="s">
        <v>1</v>
      </c>
      <c r="F619" s="262">
        <v>0</v>
      </c>
      <c r="G619" s="35"/>
      <c r="H619" s="36"/>
    </row>
    <row r="620" spans="1:8" s="2" customFormat="1" ht="16.899999999999999" customHeight="1" x14ac:dyDescent="0.1">
      <c r="A620" s="35"/>
      <c r="B620" s="36"/>
      <c r="C620" s="261" t="s">
        <v>1</v>
      </c>
      <c r="D620" s="261" t="s">
        <v>2289</v>
      </c>
      <c r="E620" s="18" t="s">
        <v>1</v>
      </c>
      <c r="F620" s="262">
        <v>634.41</v>
      </c>
      <c r="G620" s="35"/>
      <c r="H620" s="36"/>
    </row>
    <row r="621" spans="1:8" s="2" customFormat="1" ht="16.899999999999999" customHeight="1" x14ac:dyDescent="0.1">
      <c r="A621" s="35"/>
      <c r="B621" s="36"/>
      <c r="C621" s="261" t="s">
        <v>1</v>
      </c>
      <c r="D621" s="261" t="s">
        <v>2290</v>
      </c>
      <c r="E621" s="18" t="s">
        <v>1</v>
      </c>
      <c r="F621" s="262">
        <v>1386</v>
      </c>
      <c r="G621" s="35"/>
      <c r="H621" s="36"/>
    </row>
    <row r="622" spans="1:8" s="2" customFormat="1" ht="16.899999999999999" customHeight="1" x14ac:dyDescent="0.1">
      <c r="A622" s="35"/>
      <c r="B622" s="36"/>
      <c r="C622" s="261" t="s">
        <v>1</v>
      </c>
      <c r="D622" s="261" t="s">
        <v>2291</v>
      </c>
      <c r="E622" s="18" t="s">
        <v>1</v>
      </c>
      <c r="F622" s="262">
        <v>309.52</v>
      </c>
      <c r="G622" s="35"/>
      <c r="H622" s="36"/>
    </row>
    <row r="623" spans="1:8" s="2" customFormat="1" ht="16.899999999999999" customHeight="1" x14ac:dyDescent="0.1">
      <c r="A623" s="35"/>
      <c r="B623" s="36"/>
      <c r="C623" s="261" t="s">
        <v>1</v>
      </c>
      <c r="D623" s="261" t="s">
        <v>2292</v>
      </c>
      <c r="E623" s="18" t="s">
        <v>1</v>
      </c>
      <c r="F623" s="262">
        <v>1381.33</v>
      </c>
      <c r="G623" s="35"/>
      <c r="H623" s="36"/>
    </row>
    <row r="624" spans="1:8" s="2" customFormat="1" ht="16.899999999999999" customHeight="1" x14ac:dyDescent="0.1">
      <c r="A624" s="35"/>
      <c r="B624" s="36"/>
      <c r="C624" s="261" t="s">
        <v>1</v>
      </c>
      <c r="D624" s="261" t="s">
        <v>2293</v>
      </c>
      <c r="E624" s="18" t="s">
        <v>1</v>
      </c>
      <c r="F624" s="262">
        <v>214.24</v>
      </c>
      <c r="G624" s="35"/>
      <c r="H624" s="36"/>
    </row>
    <row r="625" spans="1:8" s="2" customFormat="1" ht="16.899999999999999" customHeight="1" x14ac:dyDescent="0.1">
      <c r="A625" s="35"/>
      <c r="B625" s="36"/>
      <c r="C625" s="261" t="s">
        <v>1</v>
      </c>
      <c r="D625" s="261" t="s">
        <v>2294</v>
      </c>
      <c r="E625" s="18" t="s">
        <v>1</v>
      </c>
      <c r="F625" s="262">
        <v>92.51</v>
      </c>
      <c r="G625" s="35"/>
      <c r="H625" s="36"/>
    </row>
    <row r="626" spans="1:8" s="2" customFormat="1" ht="16.899999999999999" customHeight="1" x14ac:dyDescent="0.1">
      <c r="A626" s="35"/>
      <c r="B626" s="36"/>
      <c r="C626" s="261" t="s">
        <v>1</v>
      </c>
      <c r="D626" s="261" t="s">
        <v>2295</v>
      </c>
      <c r="E626" s="18" t="s">
        <v>1</v>
      </c>
      <c r="F626" s="262">
        <v>84.57</v>
      </c>
      <c r="G626" s="35"/>
      <c r="H626" s="36"/>
    </row>
    <row r="627" spans="1:8" s="2" customFormat="1" ht="16.899999999999999" customHeight="1" x14ac:dyDescent="0.1">
      <c r="A627" s="35"/>
      <c r="B627" s="36"/>
      <c r="C627" s="261" t="s">
        <v>1</v>
      </c>
      <c r="D627" s="261" t="s">
        <v>2296</v>
      </c>
      <c r="E627" s="18" t="s">
        <v>1</v>
      </c>
      <c r="F627" s="262">
        <v>38.33</v>
      </c>
      <c r="G627" s="35"/>
      <c r="H627" s="36"/>
    </row>
    <row r="628" spans="1:8" s="2" customFormat="1" ht="16.899999999999999" customHeight="1" x14ac:dyDescent="0.1">
      <c r="A628" s="35"/>
      <c r="B628" s="36"/>
      <c r="C628" s="261" t="s">
        <v>1</v>
      </c>
      <c r="D628" s="261" t="s">
        <v>2297</v>
      </c>
      <c r="E628" s="18" t="s">
        <v>1</v>
      </c>
      <c r="F628" s="262">
        <v>71.36</v>
      </c>
      <c r="G628" s="35"/>
      <c r="H628" s="36"/>
    </row>
    <row r="629" spans="1:8" s="2" customFormat="1" ht="16.899999999999999" customHeight="1" x14ac:dyDescent="0.1">
      <c r="A629" s="35"/>
      <c r="B629" s="36"/>
      <c r="C629" s="261" t="s">
        <v>1</v>
      </c>
      <c r="D629" s="261" t="s">
        <v>2298</v>
      </c>
      <c r="E629" s="18" t="s">
        <v>1</v>
      </c>
      <c r="F629" s="262">
        <v>96.2</v>
      </c>
      <c r="G629" s="35"/>
      <c r="H629" s="36"/>
    </row>
    <row r="630" spans="1:8" s="2" customFormat="1" ht="16.899999999999999" customHeight="1" x14ac:dyDescent="0.1">
      <c r="A630" s="35"/>
      <c r="B630" s="36"/>
      <c r="C630" s="261" t="s">
        <v>1</v>
      </c>
      <c r="D630" s="261" t="s">
        <v>2299</v>
      </c>
      <c r="E630" s="18" t="s">
        <v>1</v>
      </c>
      <c r="F630" s="262">
        <v>259.64</v>
      </c>
      <c r="G630" s="35"/>
      <c r="H630" s="36"/>
    </row>
    <row r="631" spans="1:8" s="2" customFormat="1" ht="16.899999999999999" customHeight="1" x14ac:dyDescent="0.1">
      <c r="A631" s="35"/>
      <c r="B631" s="36"/>
      <c r="C631" s="261" t="s">
        <v>785</v>
      </c>
      <c r="D631" s="261" t="s">
        <v>282</v>
      </c>
      <c r="E631" s="18" t="s">
        <v>1</v>
      </c>
      <c r="F631" s="262">
        <v>5283.31</v>
      </c>
      <c r="G631" s="35"/>
      <c r="H631" s="36"/>
    </row>
    <row r="632" spans="1:8" s="2" customFormat="1" ht="16.899999999999999" customHeight="1" x14ac:dyDescent="0.1">
      <c r="A632" s="35"/>
      <c r="B632" s="36"/>
      <c r="C632" s="263" t="s">
        <v>6697</v>
      </c>
      <c r="D632" s="35"/>
      <c r="E632" s="35"/>
      <c r="F632" s="35"/>
      <c r="G632" s="35"/>
      <c r="H632" s="36"/>
    </row>
    <row r="633" spans="1:8" s="2" customFormat="1" ht="16.899999999999999" customHeight="1" x14ac:dyDescent="0.1">
      <c r="A633" s="35"/>
      <c r="B633" s="36"/>
      <c r="C633" s="261" t="s">
        <v>2272</v>
      </c>
      <c r="D633" s="261" t="s">
        <v>2273</v>
      </c>
      <c r="E633" s="18" t="s">
        <v>1375</v>
      </c>
      <c r="F633" s="262">
        <v>5283.31</v>
      </c>
      <c r="G633" s="35"/>
      <c r="H633" s="36"/>
    </row>
    <row r="634" spans="1:8" s="2" customFormat="1" ht="16.899999999999999" customHeight="1" x14ac:dyDescent="0.1">
      <c r="A634" s="35"/>
      <c r="B634" s="36"/>
      <c r="C634" s="261" t="s">
        <v>2346</v>
      </c>
      <c r="D634" s="261" t="s">
        <v>2347</v>
      </c>
      <c r="E634" s="18" t="s">
        <v>412</v>
      </c>
      <c r="F634" s="262">
        <v>22.31</v>
      </c>
      <c r="G634" s="35"/>
      <c r="H634" s="36"/>
    </row>
    <row r="635" spans="1:8" s="2" customFormat="1" ht="16.899999999999999" customHeight="1" x14ac:dyDescent="0.1">
      <c r="A635" s="35"/>
      <c r="B635" s="36"/>
      <c r="C635" s="261" t="s">
        <v>2351</v>
      </c>
      <c r="D635" s="261" t="s">
        <v>2352</v>
      </c>
      <c r="E635" s="18" t="s">
        <v>412</v>
      </c>
      <c r="F635" s="262">
        <v>6.69</v>
      </c>
      <c r="G635" s="35"/>
      <c r="H635" s="36"/>
    </row>
    <row r="636" spans="1:8" s="2" customFormat="1" ht="16.899999999999999" customHeight="1" x14ac:dyDescent="0.1">
      <c r="A636" s="35"/>
      <c r="B636" s="36"/>
      <c r="C636" s="257" t="s">
        <v>787</v>
      </c>
      <c r="D636" s="258" t="s">
        <v>220</v>
      </c>
      <c r="E636" s="259" t="s">
        <v>1</v>
      </c>
      <c r="F636" s="260">
        <v>2366.71</v>
      </c>
      <c r="G636" s="35"/>
      <c r="H636" s="36"/>
    </row>
    <row r="637" spans="1:8" s="2" customFormat="1" ht="16.899999999999999" customHeight="1" x14ac:dyDescent="0.1">
      <c r="A637" s="35"/>
      <c r="B637" s="36"/>
      <c r="C637" s="261" t="s">
        <v>1</v>
      </c>
      <c r="D637" s="261" t="s">
        <v>2246</v>
      </c>
      <c r="E637" s="18" t="s">
        <v>1</v>
      </c>
      <c r="F637" s="262">
        <v>0</v>
      </c>
      <c r="G637" s="35"/>
      <c r="H637" s="36"/>
    </row>
    <row r="638" spans="1:8" s="2" customFormat="1" ht="16.899999999999999" customHeight="1" x14ac:dyDescent="0.1">
      <c r="A638" s="35"/>
      <c r="B638" s="36"/>
      <c r="C638" s="261" t="s">
        <v>1</v>
      </c>
      <c r="D638" s="261" t="s">
        <v>2330</v>
      </c>
      <c r="E638" s="18" t="s">
        <v>1</v>
      </c>
      <c r="F638" s="262">
        <v>2170.15</v>
      </c>
      <c r="G638" s="35"/>
      <c r="H638" s="36"/>
    </row>
    <row r="639" spans="1:8" s="2" customFormat="1" ht="16.899999999999999" customHeight="1" x14ac:dyDescent="0.1">
      <c r="A639" s="35"/>
      <c r="B639" s="36"/>
      <c r="C639" s="261" t="s">
        <v>1</v>
      </c>
      <c r="D639" s="261" t="s">
        <v>2331</v>
      </c>
      <c r="E639" s="18" t="s">
        <v>1</v>
      </c>
      <c r="F639" s="262">
        <v>196.56</v>
      </c>
      <c r="G639" s="35"/>
      <c r="H639" s="36"/>
    </row>
    <row r="640" spans="1:8" s="2" customFormat="1" ht="16.899999999999999" customHeight="1" x14ac:dyDescent="0.1">
      <c r="A640" s="35"/>
      <c r="B640" s="36"/>
      <c r="C640" s="261" t="s">
        <v>787</v>
      </c>
      <c r="D640" s="261" t="s">
        <v>282</v>
      </c>
      <c r="E640" s="18" t="s">
        <v>1</v>
      </c>
      <c r="F640" s="262">
        <v>2366.71</v>
      </c>
      <c r="G640" s="35"/>
      <c r="H640" s="36"/>
    </row>
    <row r="641" spans="1:8" s="2" customFormat="1" ht="16.899999999999999" customHeight="1" x14ac:dyDescent="0.1">
      <c r="A641" s="35"/>
      <c r="B641" s="36"/>
      <c r="C641" s="263" t="s">
        <v>6697</v>
      </c>
      <c r="D641" s="35"/>
      <c r="E641" s="35"/>
      <c r="F641" s="35"/>
      <c r="G641" s="35"/>
      <c r="H641" s="36"/>
    </row>
    <row r="642" spans="1:8" s="2" customFormat="1" ht="19.5" x14ac:dyDescent="0.1">
      <c r="A642" s="35"/>
      <c r="B642" s="36"/>
      <c r="C642" s="261" t="s">
        <v>2327</v>
      </c>
      <c r="D642" s="261" t="s">
        <v>2328</v>
      </c>
      <c r="E642" s="18" t="s">
        <v>1375</v>
      </c>
      <c r="F642" s="262">
        <v>2366.71</v>
      </c>
      <c r="G642" s="35"/>
      <c r="H642" s="36"/>
    </row>
    <row r="643" spans="1:8" s="2" customFormat="1" ht="16.899999999999999" customHeight="1" x14ac:dyDescent="0.1">
      <c r="A643" s="35"/>
      <c r="B643" s="36"/>
      <c r="C643" s="261" t="s">
        <v>2346</v>
      </c>
      <c r="D643" s="261" t="s">
        <v>2347</v>
      </c>
      <c r="E643" s="18" t="s">
        <v>412</v>
      </c>
      <c r="F643" s="262">
        <v>22.31</v>
      </c>
      <c r="G643" s="35"/>
      <c r="H643" s="36"/>
    </row>
    <row r="644" spans="1:8" s="2" customFormat="1" ht="16.899999999999999" customHeight="1" x14ac:dyDescent="0.1">
      <c r="A644" s="35"/>
      <c r="B644" s="36"/>
      <c r="C644" s="261" t="s">
        <v>2351</v>
      </c>
      <c r="D644" s="261" t="s">
        <v>2352</v>
      </c>
      <c r="E644" s="18" t="s">
        <v>412</v>
      </c>
      <c r="F644" s="262">
        <v>6.69</v>
      </c>
      <c r="G644" s="35"/>
      <c r="H644" s="36"/>
    </row>
    <row r="645" spans="1:8" s="2" customFormat="1" ht="16.899999999999999" customHeight="1" x14ac:dyDescent="0.1">
      <c r="A645" s="35"/>
      <c r="B645" s="36"/>
      <c r="C645" s="257" t="s">
        <v>789</v>
      </c>
      <c r="D645" s="258" t="s">
        <v>220</v>
      </c>
      <c r="E645" s="259" t="s">
        <v>1</v>
      </c>
      <c r="F645" s="260">
        <v>2542.1799999999998</v>
      </c>
      <c r="G645" s="35"/>
      <c r="H645" s="36"/>
    </row>
    <row r="646" spans="1:8" s="2" customFormat="1" ht="16.899999999999999" customHeight="1" x14ac:dyDescent="0.1">
      <c r="A646" s="35"/>
      <c r="B646" s="36"/>
      <c r="C646" s="261" t="s">
        <v>1</v>
      </c>
      <c r="D646" s="261" t="s">
        <v>2246</v>
      </c>
      <c r="E646" s="18" t="s">
        <v>1</v>
      </c>
      <c r="F646" s="262">
        <v>0</v>
      </c>
      <c r="G646" s="35"/>
      <c r="H646" s="36"/>
    </row>
    <row r="647" spans="1:8" s="2" customFormat="1" ht="16.899999999999999" customHeight="1" x14ac:dyDescent="0.1">
      <c r="A647" s="35"/>
      <c r="B647" s="36"/>
      <c r="C647" s="261" t="s">
        <v>1</v>
      </c>
      <c r="D647" s="261" t="s">
        <v>2336</v>
      </c>
      <c r="E647" s="18" t="s">
        <v>1</v>
      </c>
      <c r="F647" s="262">
        <v>1913.18</v>
      </c>
      <c r="G647" s="35"/>
      <c r="H647" s="36"/>
    </row>
    <row r="648" spans="1:8" s="2" customFormat="1" ht="16.899999999999999" customHeight="1" x14ac:dyDescent="0.1">
      <c r="A648" s="35"/>
      <c r="B648" s="36"/>
      <c r="C648" s="261" t="s">
        <v>1</v>
      </c>
      <c r="D648" s="261" t="s">
        <v>2337</v>
      </c>
      <c r="E648" s="18" t="s">
        <v>1</v>
      </c>
      <c r="F648" s="262">
        <v>629</v>
      </c>
      <c r="G648" s="35"/>
      <c r="H648" s="36"/>
    </row>
    <row r="649" spans="1:8" s="2" customFormat="1" ht="16.899999999999999" customHeight="1" x14ac:dyDescent="0.1">
      <c r="A649" s="35"/>
      <c r="B649" s="36"/>
      <c r="C649" s="261" t="s">
        <v>789</v>
      </c>
      <c r="D649" s="261" t="s">
        <v>282</v>
      </c>
      <c r="E649" s="18" t="s">
        <v>1</v>
      </c>
      <c r="F649" s="262">
        <v>2542.1799999999998</v>
      </c>
      <c r="G649" s="35"/>
      <c r="H649" s="36"/>
    </row>
    <row r="650" spans="1:8" s="2" customFormat="1" ht="16.899999999999999" customHeight="1" x14ac:dyDescent="0.1">
      <c r="A650" s="35"/>
      <c r="B650" s="36"/>
      <c r="C650" s="263" t="s">
        <v>6697</v>
      </c>
      <c r="D650" s="35"/>
      <c r="E650" s="35"/>
      <c r="F650" s="35"/>
      <c r="G650" s="35"/>
      <c r="H650" s="36"/>
    </row>
    <row r="651" spans="1:8" s="2" customFormat="1" ht="19.5" x14ac:dyDescent="0.1">
      <c r="A651" s="35"/>
      <c r="B651" s="36"/>
      <c r="C651" s="261" t="s">
        <v>2333</v>
      </c>
      <c r="D651" s="261" t="s">
        <v>2334</v>
      </c>
      <c r="E651" s="18" t="s">
        <v>1375</v>
      </c>
      <c r="F651" s="262">
        <v>2542.1799999999998</v>
      </c>
      <c r="G651" s="35"/>
      <c r="H651" s="36"/>
    </row>
    <row r="652" spans="1:8" s="2" customFormat="1" ht="16.899999999999999" customHeight="1" x14ac:dyDescent="0.1">
      <c r="A652" s="35"/>
      <c r="B652" s="36"/>
      <c r="C652" s="261" t="s">
        <v>2346</v>
      </c>
      <c r="D652" s="261" t="s">
        <v>2347</v>
      </c>
      <c r="E652" s="18" t="s">
        <v>412</v>
      </c>
      <c r="F652" s="262">
        <v>22.31</v>
      </c>
      <c r="G652" s="35"/>
      <c r="H652" s="36"/>
    </row>
    <row r="653" spans="1:8" s="2" customFormat="1" ht="16.899999999999999" customHeight="1" x14ac:dyDescent="0.1">
      <c r="A653" s="35"/>
      <c r="B653" s="36"/>
      <c r="C653" s="261" t="s">
        <v>2351</v>
      </c>
      <c r="D653" s="261" t="s">
        <v>2352</v>
      </c>
      <c r="E653" s="18" t="s">
        <v>412</v>
      </c>
      <c r="F653" s="262">
        <v>6.69</v>
      </c>
      <c r="G653" s="35"/>
      <c r="H653" s="36"/>
    </row>
    <row r="654" spans="1:8" s="2" customFormat="1" ht="16.899999999999999" customHeight="1" x14ac:dyDescent="0.1">
      <c r="A654" s="35"/>
      <c r="B654" s="36"/>
      <c r="C654" s="257" t="s">
        <v>791</v>
      </c>
      <c r="D654" s="258" t="s">
        <v>781</v>
      </c>
      <c r="E654" s="259" t="s">
        <v>1</v>
      </c>
      <c r="F654" s="260">
        <v>5354.79</v>
      </c>
      <c r="G654" s="35"/>
      <c r="H654" s="36"/>
    </row>
    <row r="655" spans="1:8" s="2" customFormat="1" ht="16.899999999999999" customHeight="1" x14ac:dyDescent="0.1">
      <c r="A655" s="35"/>
      <c r="B655" s="36"/>
      <c r="C655" s="261" t="s">
        <v>1</v>
      </c>
      <c r="D655" s="261" t="s">
        <v>2236</v>
      </c>
      <c r="E655" s="18" t="s">
        <v>1</v>
      </c>
      <c r="F655" s="262">
        <v>0</v>
      </c>
      <c r="G655" s="35"/>
      <c r="H655" s="36"/>
    </row>
    <row r="656" spans="1:8" s="2" customFormat="1" ht="16.899999999999999" customHeight="1" x14ac:dyDescent="0.1">
      <c r="A656" s="35"/>
      <c r="B656" s="36"/>
      <c r="C656" s="261" t="s">
        <v>1</v>
      </c>
      <c r="D656" s="261" t="s">
        <v>2304</v>
      </c>
      <c r="E656" s="18" t="s">
        <v>1</v>
      </c>
      <c r="F656" s="262">
        <v>99.88</v>
      </c>
      <c r="G656" s="35"/>
      <c r="H656" s="36"/>
    </row>
    <row r="657" spans="1:8" s="2" customFormat="1" ht="16.899999999999999" customHeight="1" x14ac:dyDescent="0.1">
      <c r="A657" s="35"/>
      <c r="B657" s="36"/>
      <c r="C657" s="261" t="s">
        <v>1</v>
      </c>
      <c r="D657" s="261" t="s">
        <v>2305</v>
      </c>
      <c r="E657" s="18" t="s">
        <v>1</v>
      </c>
      <c r="F657" s="262">
        <v>99.09</v>
      </c>
      <c r="G657" s="35"/>
      <c r="H657" s="36"/>
    </row>
    <row r="658" spans="1:8" s="2" customFormat="1" ht="16.899999999999999" customHeight="1" x14ac:dyDescent="0.1">
      <c r="A658" s="35"/>
      <c r="B658" s="36"/>
      <c r="C658" s="261" t="s">
        <v>1</v>
      </c>
      <c r="D658" s="261" t="s">
        <v>2306</v>
      </c>
      <c r="E658" s="18" t="s">
        <v>1</v>
      </c>
      <c r="F658" s="262">
        <v>100.55</v>
      </c>
      <c r="G658" s="35"/>
      <c r="H658" s="36"/>
    </row>
    <row r="659" spans="1:8" s="2" customFormat="1" ht="16.899999999999999" customHeight="1" x14ac:dyDescent="0.1">
      <c r="A659" s="35"/>
      <c r="B659" s="36"/>
      <c r="C659" s="261" t="s">
        <v>1</v>
      </c>
      <c r="D659" s="261" t="s">
        <v>2307</v>
      </c>
      <c r="E659" s="18" t="s">
        <v>1</v>
      </c>
      <c r="F659" s="262">
        <v>100.24</v>
      </c>
      <c r="G659" s="35"/>
      <c r="H659" s="36"/>
    </row>
    <row r="660" spans="1:8" s="2" customFormat="1" ht="16.899999999999999" customHeight="1" x14ac:dyDescent="0.1">
      <c r="A660" s="35"/>
      <c r="B660" s="36"/>
      <c r="C660" s="261" t="s">
        <v>1</v>
      </c>
      <c r="D660" s="261" t="s">
        <v>2308</v>
      </c>
      <c r="E660" s="18" t="s">
        <v>1</v>
      </c>
      <c r="F660" s="262">
        <v>103.28</v>
      </c>
      <c r="G660" s="35"/>
      <c r="H660" s="36"/>
    </row>
    <row r="661" spans="1:8" s="2" customFormat="1" ht="16.899999999999999" customHeight="1" x14ac:dyDescent="0.1">
      <c r="A661" s="35"/>
      <c r="B661" s="36"/>
      <c r="C661" s="261" t="s">
        <v>1</v>
      </c>
      <c r="D661" s="261" t="s">
        <v>2309</v>
      </c>
      <c r="E661" s="18" t="s">
        <v>1</v>
      </c>
      <c r="F661" s="262">
        <v>84.24</v>
      </c>
      <c r="G661" s="35"/>
      <c r="H661" s="36"/>
    </row>
    <row r="662" spans="1:8" s="2" customFormat="1" ht="16.899999999999999" customHeight="1" x14ac:dyDescent="0.1">
      <c r="A662" s="35"/>
      <c r="B662" s="36"/>
      <c r="C662" s="261" t="s">
        <v>1</v>
      </c>
      <c r="D662" s="261" t="s">
        <v>2286</v>
      </c>
      <c r="E662" s="18" t="s">
        <v>1</v>
      </c>
      <c r="F662" s="262">
        <v>0</v>
      </c>
      <c r="G662" s="35"/>
      <c r="H662" s="36"/>
    </row>
    <row r="663" spans="1:8" s="2" customFormat="1" ht="16.899999999999999" customHeight="1" x14ac:dyDescent="0.1">
      <c r="A663" s="35"/>
      <c r="B663" s="36"/>
      <c r="C663" s="261" t="s">
        <v>1</v>
      </c>
      <c r="D663" s="261" t="s">
        <v>2310</v>
      </c>
      <c r="E663" s="18" t="s">
        <v>1</v>
      </c>
      <c r="F663" s="262">
        <v>683.55</v>
      </c>
      <c r="G663" s="35"/>
      <c r="H663" s="36"/>
    </row>
    <row r="664" spans="1:8" s="2" customFormat="1" ht="16.899999999999999" customHeight="1" x14ac:dyDescent="0.1">
      <c r="A664" s="35"/>
      <c r="B664" s="36"/>
      <c r="C664" s="261" t="s">
        <v>1</v>
      </c>
      <c r="D664" s="261" t="s">
        <v>2311</v>
      </c>
      <c r="E664" s="18" t="s">
        <v>1</v>
      </c>
      <c r="F664" s="262">
        <v>512.66</v>
      </c>
      <c r="G664" s="35"/>
      <c r="H664" s="36"/>
    </row>
    <row r="665" spans="1:8" s="2" customFormat="1" ht="16.899999999999999" customHeight="1" x14ac:dyDescent="0.1">
      <c r="A665" s="35"/>
      <c r="B665" s="36"/>
      <c r="C665" s="261" t="s">
        <v>1</v>
      </c>
      <c r="D665" s="261" t="s">
        <v>2312</v>
      </c>
      <c r="E665" s="18" t="s">
        <v>1</v>
      </c>
      <c r="F665" s="262">
        <v>78.12</v>
      </c>
      <c r="G665" s="35"/>
      <c r="H665" s="36"/>
    </row>
    <row r="666" spans="1:8" s="2" customFormat="1" ht="16.899999999999999" customHeight="1" x14ac:dyDescent="0.1">
      <c r="A666" s="35"/>
      <c r="B666" s="36"/>
      <c r="C666" s="261" t="s">
        <v>1</v>
      </c>
      <c r="D666" s="261" t="s">
        <v>2313</v>
      </c>
      <c r="E666" s="18" t="s">
        <v>1</v>
      </c>
      <c r="F666" s="262">
        <v>971.68</v>
      </c>
      <c r="G666" s="35"/>
      <c r="H666" s="36"/>
    </row>
    <row r="667" spans="1:8" s="2" customFormat="1" ht="16.899999999999999" customHeight="1" x14ac:dyDescent="0.1">
      <c r="A667" s="35"/>
      <c r="B667" s="36"/>
      <c r="C667" s="261" t="s">
        <v>1</v>
      </c>
      <c r="D667" s="261" t="s">
        <v>2314</v>
      </c>
      <c r="E667" s="18" t="s">
        <v>1</v>
      </c>
      <c r="F667" s="262">
        <v>689.58</v>
      </c>
      <c r="G667" s="35"/>
      <c r="H667" s="36"/>
    </row>
    <row r="668" spans="1:8" s="2" customFormat="1" ht="16.899999999999999" customHeight="1" x14ac:dyDescent="0.1">
      <c r="A668" s="35"/>
      <c r="B668" s="36"/>
      <c r="C668" s="261" t="s">
        <v>1</v>
      </c>
      <c r="D668" s="261" t="s">
        <v>2246</v>
      </c>
      <c r="E668" s="18" t="s">
        <v>1</v>
      </c>
      <c r="F668" s="262">
        <v>0</v>
      </c>
      <c r="G668" s="35"/>
      <c r="H668" s="36"/>
    </row>
    <row r="669" spans="1:8" s="2" customFormat="1" ht="16.899999999999999" customHeight="1" x14ac:dyDescent="0.1">
      <c r="A669" s="35"/>
      <c r="B669" s="36"/>
      <c r="C669" s="261" t="s">
        <v>1</v>
      </c>
      <c r="D669" s="261" t="s">
        <v>2315</v>
      </c>
      <c r="E669" s="18" t="s">
        <v>1</v>
      </c>
      <c r="F669" s="262">
        <v>808.71</v>
      </c>
      <c r="G669" s="35"/>
      <c r="H669" s="36"/>
    </row>
    <row r="670" spans="1:8" s="2" customFormat="1" ht="16.899999999999999" customHeight="1" x14ac:dyDescent="0.1">
      <c r="A670" s="35"/>
      <c r="B670" s="36"/>
      <c r="C670" s="261" t="s">
        <v>1</v>
      </c>
      <c r="D670" s="261" t="s">
        <v>2316</v>
      </c>
      <c r="E670" s="18" t="s">
        <v>1</v>
      </c>
      <c r="F670" s="262">
        <v>665.99</v>
      </c>
      <c r="G670" s="35"/>
      <c r="H670" s="36"/>
    </row>
    <row r="671" spans="1:8" s="2" customFormat="1" ht="16.899999999999999" customHeight="1" x14ac:dyDescent="0.1">
      <c r="A671" s="35"/>
      <c r="B671" s="36"/>
      <c r="C671" s="261" t="s">
        <v>1</v>
      </c>
      <c r="D671" s="261" t="s">
        <v>2317</v>
      </c>
      <c r="E671" s="18" t="s">
        <v>1</v>
      </c>
      <c r="F671" s="262">
        <v>174.43</v>
      </c>
      <c r="G671" s="35"/>
      <c r="H671" s="36"/>
    </row>
    <row r="672" spans="1:8" s="2" customFormat="1" ht="16.899999999999999" customHeight="1" x14ac:dyDescent="0.1">
      <c r="A672" s="35"/>
      <c r="B672" s="36"/>
      <c r="C672" s="261" t="s">
        <v>1</v>
      </c>
      <c r="D672" s="261" t="s">
        <v>2318</v>
      </c>
      <c r="E672" s="18" t="s">
        <v>1</v>
      </c>
      <c r="F672" s="262">
        <v>182.79</v>
      </c>
      <c r="G672" s="35"/>
      <c r="H672" s="36"/>
    </row>
    <row r="673" spans="1:8" s="2" customFormat="1" ht="16.899999999999999" customHeight="1" x14ac:dyDescent="0.1">
      <c r="A673" s="35"/>
      <c r="B673" s="36"/>
      <c r="C673" s="261" t="s">
        <v>791</v>
      </c>
      <c r="D673" s="261" t="s">
        <v>282</v>
      </c>
      <c r="E673" s="18" t="s">
        <v>1</v>
      </c>
      <c r="F673" s="262">
        <v>5354.79</v>
      </c>
      <c r="G673" s="35"/>
      <c r="H673" s="36"/>
    </row>
    <row r="674" spans="1:8" s="2" customFormat="1" ht="16.899999999999999" customHeight="1" x14ac:dyDescent="0.1">
      <c r="A674" s="35"/>
      <c r="B674" s="36"/>
      <c r="C674" s="263" t="s">
        <v>6697</v>
      </c>
      <c r="D674" s="35"/>
      <c r="E674" s="35"/>
      <c r="F674" s="35"/>
      <c r="G674" s="35"/>
      <c r="H674" s="36"/>
    </row>
    <row r="675" spans="1:8" s="2" customFormat="1" ht="16.899999999999999" customHeight="1" x14ac:dyDescent="0.1">
      <c r="A675" s="35"/>
      <c r="B675" s="36"/>
      <c r="C675" s="261" t="s">
        <v>2301</v>
      </c>
      <c r="D675" s="261" t="s">
        <v>2302</v>
      </c>
      <c r="E675" s="18" t="s">
        <v>1375</v>
      </c>
      <c r="F675" s="262">
        <v>5354.79</v>
      </c>
      <c r="G675" s="35"/>
      <c r="H675" s="36"/>
    </row>
    <row r="676" spans="1:8" s="2" customFormat="1" ht="16.899999999999999" customHeight="1" x14ac:dyDescent="0.1">
      <c r="A676" s="35"/>
      <c r="B676" s="36"/>
      <c r="C676" s="261" t="s">
        <v>2346</v>
      </c>
      <c r="D676" s="261" t="s">
        <v>2347</v>
      </c>
      <c r="E676" s="18" t="s">
        <v>412</v>
      </c>
      <c r="F676" s="262">
        <v>22.31</v>
      </c>
      <c r="G676" s="35"/>
      <c r="H676" s="36"/>
    </row>
    <row r="677" spans="1:8" s="2" customFormat="1" ht="16.899999999999999" customHeight="1" x14ac:dyDescent="0.1">
      <c r="A677" s="35"/>
      <c r="B677" s="36"/>
      <c r="C677" s="261" t="s">
        <v>2351</v>
      </c>
      <c r="D677" s="261" t="s">
        <v>2352</v>
      </c>
      <c r="E677" s="18" t="s">
        <v>412</v>
      </c>
      <c r="F677" s="262">
        <v>6.69</v>
      </c>
      <c r="G677" s="35"/>
      <c r="H677" s="36"/>
    </row>
    <row r="678" spans="1:8" s="2" customFormat="1" ht="16.899999999999999" customHeight="1" x14ac:dyDescent="0.1">
      <c r="A678" s="35"/>
      <c r="B678" s="36"/>
      <c r="C678" s="257" t="s">
        <v>793</v>
      </c>
      <c r="D678" s="258" t="s">
        <v>781</v>
      </c>
      <c r="E678" s="259" t="s">
        <v>1</v>
      </c>
      <c r="F678" s="260">
        <v>906.56</v>
      </c>
      <c r="G678" s="35"/>
      <c r="H678" s="36"/>
    </row>
    <row r="679" spans="1:8" s="2" customFormat="1" ht="16.899999999999999" customHeight="1" x14ac:dyDescent="0.1">
      <c r="A679" s="35"/>
      <c r="B679" s="36"/>
      <c r="C679" s="261" t="s">
        <v>1</v>
      </c>
      <c r="D679" s="261" t="s">
        <v>2236</v>
      </c>
      <c r="E679" s="18" t="s">
        <v>1</v>
      </c>
      <c r="F679" s="262">
        <v>0</v>
      </c>
      <c r="G679" s="35"/>
      <c r="H679" s="36"/>
    </row>
    <row r="680" spans="1:8" s="2" customFormat="1" ht="16.899999999999999" customHeight="1" x14ac:dyDescent="0.1">
      <c r="A680" s="35"/>
      <c r="B680" s="36"/>
      <c r="C680" s="261" t="s">
        <v>1</v>
      </c>
      <c r="D680" s="261" t="s">
        <v>2237</v>
      </c>
      <c r="E680" s="18" t="s">
        <v>1</v>
      </c>
      <c r="F680" s="262">
        <v>0.18</v>
      </c>
      <c r="G680" s="35"/>
      <c r="H680" s="36"/>
    </row>
    <row r="681" spans="1:8" s="2" customFormat="1" ht="16.899999999999999" customHeight="1" x14ac:dyDescent="0.1">
      <c r="A681" s="35"/>
      <c r="B681" s="36"/>
      <c r="C681" s="261" t="s">
        <v>1</v>
      </c>
      <c r="D681" s="261" t="s">
        <v>2238</v>
      </c>
      <c r="E681" s="18" t="s">
        <v>1</v>
      </c>
      <c r="F681" s="262">
        <v>0.78</v>
      </c>
      <c r="G681" s="35"/>
      <c r="H681" s="36"/>
    </row>
    <row r="682" spans="1:8" s="2" customFormat="1" ht="16.899999999999999" customHeight="1" x14ac:dyDescent="0.1">
      <c r="A682" s="35"/>
      <c r="B682" s="36"/>
      <c r="C682" s="261" t="s">
        <v>1</v>
      </c>
      <c r="D682" s="261" t="s">
        <v>2239</v>
      </c>
      <c r="E682" s="18" t="s">
        <v>1</v>
      </c>
      <c r="F682" s="262">
        <v>2.59</v>
      </c>
      <c r="G682" s="35"/>
      <c r="H682" s="36"/>
    </row>
    <row r="683" spans="1:8" s="2" customFormat="1" ht="16.899999999999999" customHeight="1" x14ac:dyDescent="0.1">
      <c r="A683" s="35"/>
      <c r="B683" s="36"/>
      <c r="C683" s="261" t="s">
        <v>1</v>
      </c>
      <c r="D683" s="261" t="s">
        <v>2240</v>
      </c>
      <c r="E683" s="18" t="s">
        <v>1</v>
      </c>
      <c r="F683" s="262">
        <v>1.3</v>
      </c>
      <c r="G683" s="35"/>
      <c r="H683" s="36"/>
    </row>
    <row r="684" spans="1:8" s="2" customFormat="1" ht="16.899999999999999" customHeight="1" x14ac:dyDescent="0.1">
      <c r="A684" s="35"/>
      <c r="B684" s="36"/>
      <c r="C684" s="261" t="s">
        <v>1</v>
      </c>
      <c r="D684" s="261" t="s">
        <v>2241</v>
      </c>
      <c r="E684" s="18" t="s">
        <v>1</v>
      </c>
      <c r="F684" s="262">
        <v>0.18</v>
      </c>
      <c r="G684" s="35"/>
      <c r="H684" s="36"/>
    </row>
    <row r="685" spans="1:8" s="2" customFormat="1" ht="16.899999999999999" customHeight="1" x14ac:dyDescent="0.1">
      <c r="A685" s="35"/>
      <c r="B685" s="36"/>
      <c r="C685" s="261" t="s">
        <v>1</v>
      </c>
      <c r="D685" s="261" t="s">
        <v>2242</v>
      </c>
      <c r="E685" s="18" t="s">
        <v>1</v>
      </c>
      <c r="F685" s="262">
        <v>0.78</v>
      </c>
      <c r="G685" s="35"/>
      <c r="H685" s="36"/>
    </row>
    <row r="686" spans="1:8" s="2" customFormat="1" ht="16.899999999999999" customHeight="1" x14ac:dyDescent="0.1">
      <c r="A686" s="35"/>
      <c r="B686" s="36"/>
      <c r="C686" s="261" t="s">
        <v>1</v>
      </c>
      <c r="D686" s="261" t="s">
        <v>2243</v>
      </c>
      <c r="E686" s="18" t="s">
        <v>1</v>
      </c>
      <c r="F686" s="262">
        <v>2.59</v>
      </c>
      <c r="G686" s="35"/>
      <c r="H686" s="36"/>
    </row>
    <row r="687" spans="1:8" s="2" customFormat="1" ht="16.899999999999999" customHeight="1" x14ac:dyDescent="0.1">
      <c r="A687" s="35"/>
      <c r="B687" s="36"/>
      <c r="C687" s="261" t="s">
        <v>1</v>
      </c>
      <c r="D687" s="261" t="s">
        <v>2244</v>
      </c>
      <c r="E687" s="18" t="s">
        <v>1</v>
      </c>
      <c r="F687" s="262">
        <v>1.3</v>
      </c>
      <c r="G687" s="35"/>
      <c r="H687" s="36"/>
    </row>
    <row r="688" spans="1:8" s="2" customFormat="1" ht="16.899999999999999" customHeight="1" x14ac:dyDescent="0.1">
      <c r="A688" s="35"/>
      <c r="B688" s="36"/>
      <c r="C688" s="261" t="s">
        <v>1</v>
      </c>
      <c r="D688" s="261" t="s">
        <v>2245</v>
      </c>
      <c r="E688" s="18" t="s">
        <v>1</v>
      </c>
      <c r="F688" s="262">
        <v>7.92</v>
      </c>
      <c r="G688" s="35"/>
      <c r="H688" s="36"/>
    </row>
    <row r="689" spans="1:8" s="2" customFormat="1" ht="16.899999999999999" customHeight="1" x14ac:dyDescent="0.1">
      <c r="A689" s="35"/>
      <c r="B689" s="36"/>
      <c r="C689" s="261" t="s">
        <v>1</v>
      </c>
      <c r="D689" s="261" t="s">
        <v>2246</v>
      </c>
      <c r="E689" s="18" t="s">
        <v>1</v>
      </c>
      <c r="F689" s="262">
        <v>0</v>
      </c>
      <c r="G689" s="35"/>
      <c r="H689" s="36"/>
    </row>
    <row r="690" spans="1:8" s="2" customFormat="1" ht="16.899999999999999" customHeight="1" x14ac:dyDescent="0.1">
      <c r="A690" s="35"/>
      <c r="B690" s="36"/>
      <c r="C690" s="261" t="s">
        <v>1</v>
      </c>
      <c r="D690" s="261" t="s">
        <v>2247</v>
      </c>
      <c r="E690" s="18" t="s">
        <v>1</v>
      </c>
      <c r="F690" s="262">
        <v>191.65</v>
      </c>
      <c r="G690" s="35"/>
      <c r="H690" s="36"/>
    </row>
    <row r="691" spans="1:8" s="2" customFormat="1" ht="16.899999999999999" customHeight="1" x14ac:dyDescent="0.1">
      <c r="A691" s="35"/>
      <c r="B691" s="36"/>
      <c r="C691" s="261" t="s">
        <v>1</v>
      </c>
      <c r="D691" s="261" t="s">
        <v>2248</v>
      </c>
      <c r="E691" s="18" t="s">
        <v>1</v>
      </c>
      <c r="F691" s="262">
        <v>18.88</v>
      </c>
      <c r="G691" s="35"/>
      <c r="H691" s="36"/>
    </row>
    <row r="692" spans="1:8" s="2" customFormat="1" ht="16.899999999999999" customHeight="1" x14ac:dyDescent="0.1">
      <c r="A692" s="35"/>
      <c r="B692" s="36"/>
      <c r="C692" s="261" t="s">
        <v>1</v>
      </c>
      <c r="D692" s="261" t="s">
        <v>2249</v>
      </c>
      <c r="E692" s="18" t="s">
        <v>1</v>
      </c>
      <c r="F692" s="262">
        <v>563.79</v>
      </c>
      <c r="G692" s="35"/>
      <c r="H692" s="36"/>
    </row>
    <row r="693" spans="1:8" s="2" customFormat="1" ht="16.899999999999999" customHeight="1" x14ac:dyDescent="0.1">
      <c r="A693" s="35"/>
      <c r="B693" s="36"/>
      <c r="C693" s="261" t="s">
        <v>1</v>
      </c>
      <c r="D693" s="261" t="s">
        <v>2250</v>
      </c>
      <c r="E693" s="18" t="s">
        <v>1</v>
      </c>
      <c r="F693" s="262">
        <v>67.66</v>
      </c>
      <c r="G693" s="35"/>
      <c r="H693" s="36"/>
    </row>
    <row r="694" spans="1:8" s="2" customFormat="1" ht="16.899999999999999" customHeight="1" x14ac:dyDescent="0.1">
      <c r="A694" s="35"/>
      <c r="B694" s="36"/>
      <c r="C694" s="261" t="s">
        <v>1</v>
      </c>
      <c r="D694" s="261" t="s">
        <v>2251</v>
      </c>
      <c r="E694" s="18" t="s">
        <v>1</v>
      </c>
      <c r="F694" s="262">
        <v>10.130000000000001</v>
      </c>
      <c r="G694" s="35"/>
      <c r="H694" s="36"/>
    </row>
    <row r="695" spans="1:8" s="2" customFormat="1" ht="16.899999999999999" customHeight="1" x14ac:dyDescent="0.1">
      <c r="A695" s="35"/>
      <c r="B695" s="36"/>
      <c r="C695" s="261" t="s">
        <v>1</v>
      </c>
      <c r="D695" s="261" t="s">
        <v>2252</v>
      </c>
      <c r="E695" s="18" t="s">
        <v>1</v>
      </c>
      <c r="F695" s="262">
        <v>12.34</v>
      </c>
      <c r="G695" s="35"/>
      <c r="H695" s="36"/>
    </row>
    <row r="696" spans="1:8" s="2" customFormat="1" ht="16.899999999999999" customHeight="1" x14ac:dyDescent="0.1">
      <c r="A696" s="35"/>
      <c r="B696" s="36"/>
      <c r="C696" s="261" t="s">
        <v>1</v>
      </c>
      <c r="D696" s="261" t="s">
        <v>2253</v>
      </c>
      <c r="E696" s="18" t="s">
        <v>1</v>
      </c>
      <c r="F696" s="262">
        <v>0</v>
      </c>
      <c r="G696" s="35"/>
      <c r="H696" s="36"/>
    </row>
    <row r="697" spans="1:8" s="2" customFormat="1" ht="16.899999999999999" customHeight="1" x14ac:dyDescent="0.1">
      <c r="A697" s="35"/>
      <c r="B697" s="36"/>
      <c r="C697" s="261" t="s">
        <v>1</v>
      </c>
      <c r="D697" s="261" t="s">
        <v>2254</v>
      </c>
      <c r="E697" s="18" t="s">
        <v>1</v>
      </c>
      <c r="F697" s="262">
        <v>6.34</v>
      </c>
      <c r="G697" s="35"/>
      <c r="H697" s="36"/>
    </row>
    <row r="698" spans="1:8" s="2" customFormat="1" ht="16.899999999999999" customHeight="1" x14ac:dyDescent="0.1">
      <c r="A698" s="35"/>
      <c r="B698" s="36"/>
      <c r="C698" s="261" t="s">
        <v>1</v>
      </c>
      <c r="D698" s="261" t="s">
        <v>2255</v>
      </c>
      <c r="E698" s="18" t="s">
        <v>1</v>
      </c>
      <c r="F698" s="262">
        <v>6.96</v>
      </c>
      <c r="G698" s="35"/>
      <c r="H698" s="36"/>
    </row>
    <row r="699" spans="1:8" s="2" customFormat="1" ht="16.899999999999999" customHeight="1" x14ac:dyDescent="0.1">
      <c r="A699" s="35"/>
      <c r="B699" s="36"/>
      <c r="C699" s="261" t="s">
        <v>1</v>
      </c>
      <c r="D699" s="261" t="s">
        <v>2256</v>
      </c>
      <c r="E699" s="18" t="s">
        <v>1</v>
      </c>
      <c r="F699" s="262">
        <v>11.19</v>
      </c>
      <c r="G699" s="35"/>
      <c r="H699" s="36"/>
    </row>
    <row r="700" spans="1:8" s="2" customFormat="1" ht="16.899999999999999" customHeight="1" x14ac:dyDescent="0.1">
      <c r="A700" s="35"/>
      <c r="B700" s="36"/>
      <c r="C700" s="261" t="s">
        <v>793</v>
      </c>
      <c r="D700" s="261" t="s">
        <v>282</v>
      </c>
      <c r="E700" s="18" t="s">
        <v>1</v>
      </c>
      <c r="F700" s="262">
        <v>906.56</v>
      </c>
      <c r="G700" s="35"/>
      <c r="H700" s="36"/>
    </row>
    <row r="701" spans="1:8" s="2" customFormat="1" ht="16.899999999999999" customHeight="1" x14ac:dyDescent="0.1">
      <c r="A701" s="35"/>
      <c r="B701" s="36"/>
      <c r="C701" s="263" t="s">
        <v>6697</v>
      </c>
      <c r="D701" s="35"/>
      <c r="E701" s="35"/>
      <c r="F701" s="35"/>
      <c r="G701" s="35"/>
      <c r="H701" s="36"/>
    </row>
    <row r="702" spans="1:8" s="2" customFormat="1" ht="16.899999999999999" customHeight="1" x14ac:dyDescent="0.1">
      <c r="A702" s="35"/>
      <c r="B702" s="36"/>
      <c r="C702" s="261" t="s">
        <v>2233</v>
      </c>
      <c r="D702" s="261" t="s">
        <v>2234</v>
      </c>
      <c r="E702" s="18" t="s">
        <v>1375</v>
      </c>
      <c r="F702" s="262">
        <v>906.56</v>
      </c>
      <c r="G702" s="35"/>
      <c r="H702" s="36"/>
    </row>
    <row r="703" spans="1:8" s="2" customFormat="1" ht="16.899999999999999" customHeight="1" x14ac:dyDescent="0.1">
      <c r="A703" s="35"/>
      <c r="B703" s="36"/>
      <c r="C703" s="261" t="s">
        <v>2346</v>
      </c>
      <c r="D703" s="261" t="s">
        <v>2347</v>
      </c>
      <c r="E703" s="18" t="s">
        <v>412</v>
      </c>
      <c r="F703" s="262">
        <v>22.31</v>
      </c>
      <c r="G703" s="35"/>
      <c r="H703" s="36"/>
    </row>
    <row r="704" spans="1:8" s="2" customFormat="1" ht="16.899999999999999" customHeight="1" x14ac:dyDescent="0.1">
      <c r="A704" s="35"/>
      <c r="B704" s="36"/>
      <c r="C704" s="261" t="s">
        <v>2351</v>
      </c>
      <c r="D704" s="261" t="s">
        <v>2352</v>
      </c>
      <c r="E704" s="18" t="s">
        <v>412</v>
      </c>
      <c r="F704" s="262">
        <v>6.69</v>
      </c>
      <c r="G704" s="35"/>
      <c r="H704" s="36"/>
    </row>
    <row r="705" spans="1:8" s="2" customFormat="1" ht="16.899999999999999" customHeight="1" x14ac:dyDescent="0.1">
      <c r="A705" s="35"/>
      <c r="B705" s="36"/>
      <c r="C705" s="257" t="s">
        <v>795</v>
      </c>
      <c r="D705" s="258" t="s">
        <v>220</v>
      </c>
      <c r="E705" s="259" t="s">
        <v>1</v>
      </c>
      <c r="F705" s="260">
        <v>4341.79</v>
      </c>
      <c r="G705" s="35"/>
      <c r="H705" s="36"/>
    </row>
    <row r="706" spans="1:8" s="2" customFormat="1" ht="16.899999999999999" customHeight="1" x14ac:dyDescent="0.1">
      <c r="A706" s="35"/>
      <c r="B706" s="36"/>
      <c r="C706" s="261" t="s">
        <v>1</v>
      </c>
      <c r="D706" s="261" t="s">
        <v>2246</v>
      </c>
      <c r="E706" s="18" t="s">
        <v>1</v>
      </c>
      <c r="F706" s="262">
        <v>0</v>
      </c>
      <c r="G706" s="35"/>
      <c r="H706" s="36"/>
    </row>
    <row r="707" spans="1:8" s="2" customFormat="1" ht="16.899999999999999" customHeight="1" x14ac:dyDescent="0.1">
      <c r="A707" s="35"/>
      <c r="B707" s="36"/>
      <c r="C707" s="261" t="s">
        <v>1</v>
      </c>
      <c r="D707" s="261" t="s">
        <v>2342</v>
      </c>
      <c r="E707" s="18" t="s">
        <v>1</v>
      </c>
      <c r="F707" s="262">
        <v>1843.3</v>
      </c>
      <c r="G707" s="35"/>
      <c r="H707" s="36"/>
    </row>
    <row r="708" spans="1:8" s="2" customFormat="1" ht="16.899999999999999" customHeight="1" x14ac:dyDescent="0.1">
      <c r="A708" s="35"/>
      <c r="B708" s="36"/>
      <c r="C708" s="261" t="s">
        <v>1</v>
      </c>
      <c r="D708" s="261" t="s">
        <v>2343</v>
      </c>
      <c r="E708" s="18" t="s">
        <v>1</v>
      </c>
      <c r="F708" s="262">
        <v>1808.35</v>
      </c>
      <c r="G708" s="35"/>
      <c r="H708" s="36"/>
    </row>
    <row r="709" spans="1:8" s="2" customFormat="1" ht="16.899999999999999" customHeight="1" x14ac:dyDescent="0.1">
      <c r="A709" s="35"/>
      <c r="B709" s="36"/>
      <c r="C709" s="261" t="s">
        <v>1</v>
      </c>
      <c r="D709" s="261" t="s">
        <v>2344</v>
      </c>
      <c r="E709" s="18" t="s">
        <v>1</v>
      </c>
      <c r="F709" s="262">
        <v>690.14</v>
      </c>
      <c r="G709" s="35"/>
      <c r="H709" s="36"/>
    </row>
    <row r="710" spans="1:8" s="2" customFormat="1" ht="16.899999999999999" customHeight="1" x14ac:dyDescent="0.1">
      <c r="A710" s="35"/>
      <c r="B710" s="36"/>
      <c r="C710" s="261" t="s">
        <v>795</v>
      </c>
      <c r="D710" s="261" t="s">
        <v>282</v>
      </c>
      <c r="E710" s="18" t="s">
        <v>1</v>
      </c>
      <c r="F710" s="262">
        <v>4341.79</v>
      </c>
      <c r="G710" s="35"/>
      <c r="H710" s="36"/>
    </row>
    <row r="711" spans="1:8" s="2" customFormat="1" ht="16.899999999999999" customHeight="1" x14ac:dyDescent="0.1">
      <c r="A711" s="35"/>
      <c r="B711" s="36"/>
      <c r="C711" s="263" t="s">
        <v>6697</v>
      </c>
      <c r="D711" s="35"/>
      <c r="E711" s="35"/>
      <c r="F711" s="35"/>
      <c r="G711" s="35"/>
      <c r="H711" s="36"/>
    </row>
    <row r="712" spans="1:8" s="2" customFormat="1" ht="16.899999999999999" customHeight="1" x14ac:dyDescent="0.1">
      <c r="A712" s="35"/>
      <c r="B712" s="36"/>
      <c r="C712" s="261" t="s">
        <v>2339</v>
      </c>
      <c r="D712" s="261" t="s">
        <v>2340</v>
      </c>
      <c r="E712" s="18" t="s">
        <v>1375</v>
      </c>
      <c r="F712" s="262">
        <v>4341.79</v>
      </c>
      <c r="G712" s="35"/>
      <c r="H712" s="36"/>
    </row>
    <row r="713" spans="1:8" s="2" customFormat="1" ht="16.899999999999999" customHeight="1" x14ac:dyDescent="0.1">
      <c r="A713" s="35"/>
      <c r="B713" s="36"/>
      <c r="C713" s="261" t="s">
        <v>2346</v>
      </c>
      <c r="D713" s="261" t="s">
        <v>2347</v>
      </c>
      <c r="E713" s="18" t="s">
        <v>412</v>
      </c>
      <c r="F713" s="262">
        <v>22.31</v>
      </c>
      <c r="G713" s="35"/>
      <c r="H713" s="36"/>
    </row>
    <row r="714" spans="1:8" s="2" customFormat="1" ht="16.899999999999999" customHeight="1" x14ac:dyDescent="0.1">
      <c r="A714" s="35"/>
      <c r="B714" s="36"/>
      <c r="C714" s="261" t="s">
        <v>2351</v>
      </c>
      <c r="D714" s="261" t="s">
        <v>2352</v>
      </c>
      <c r="E714" s="18" t="s">
        <v>412</v>
      </c>
      <c r="F714" s="262">
        <v>6.69</v>
      </c>
      <c r="G714" s="35"/>
      <c r="H714" s="36"/>
    </row>
    <row r="715" spans="1:8" s="2" customFormat="1" ht="16.899999999999999" customHeight="1" x14ac:dyDescent="0.1">
      <c r="A715" s="35"/>
      <c r="B715" s="36"/>
      <c r="C715" s="257" t="s">
        <v>797</v>
      </c>
      <c r="D715" s="258" t="s">
        <v>1</v>
      </c>
      <c r="E715" s="259" t="s">
        <v>1</v>
      </c>
      <c r="F715" s="260">
        <v>185.44</v>
      </c>
      <c r="G715" s="35"/>
      <c r="H715" s="36"/>
    </row>
    <row r="716" spans="1:8" s="2" customFormat="1" ht="16.899999999999999" customHeight="1" x14ac:dyDescent="0.1">
      <c r="A716" s="35"/>
      <c r="B716" s="36"/>
      <c r="C716" s="261" t="s">
        <v>1</v>
      </c>
      <c r="D716" s="261" t="s">
        <v>920</v>
      </c>
      <c r="E716" s="18" t="s">
        <v>1</v>
      </c>
      <c r="F716" s="262">
        <v>185.44</v>
      </c>
      <c r="G716" s="35"/>
      <c r="H716" s="36"/>
    </row>
    <row r="717" spans="1:8" s="2" customFormat="1" ht="16.899999999999999" customHeight="1" x14ac:dyDescent="0.1">
      <c r="A717" s="35"/>
      <c r="B717" s="36"/>
      <c r="C717" s="261" t="s">
        <v>797</v>
      </c>
      <c r="D717" s="261" t="s">
        <v>282</v>
      </c>
      <c r="E717" s="18" t="s">
        <v>1</v>
      </c>
      <c r="F717" s="262">
        <v>185.44</v>
      </c>
      <c r="G717" s="35"/>
      <c r="H717" s="36"/>
    </row>
    <row r="718" spans="1:8" s="2" customFormat="1" ht="16.899999999999999" customHeight="1" x14ac:dyDescent="0.1">
      <c r="A718" s="35"/>
      <c r="B718" s="36"/>
      <c r="C718" s="263" t="s">
        <v>6697</v>
      </c>
      <c r="D718" s="35"/>
      <c r="E718" s="35"/>
      <c r="F718" s="35"/>
      <c r="G718" s="35"/>
      <c r="H718" s="36"/>
    </row>
    <row r="719" spans="1:8" s="2" customFormat="1" ht="16.899999999999999" customHeight="1" x14ac:dyDescent="0.1">
      <c r="A719" s="35"/>
      <c r="B719" s="36"/>
      <c r="C719" s="261" t="s">
        <v>917</v>
      </c>
      <c r="D719" s="261" t="s">
        <v>918</v>
      </c>
      <c r="E719" s="18" t="s">
        <v>289</v>
      </c>
      <c r="F719" s="262">
        <v>185.44</v>
      </c>
      <c r="G719" s="35"/>
      <c r="H719" s="36"/>
    </row>
    <row r="720" spans="1:8" s="2" customFormat="1" ht="19.5" x14ac:dyDescent="0.1">
      <c r="A720" s="35"/>
      <c r="B720" s="36"/>
      <c r="C720" s="261" t="s">
        <v>910</v>
      </c>
      <c r="D720" s="261" t="s">
        <v>911</v>
      </c>
      <c r="E720" s="18" t="s">
        <v>289</v>
      </c>
      <c r="F720" s="262">
        <v>185.44</v>
      </c>
      <c r="G720" s="35"/>
      <c r="H720" s="36"/>
    </row>
    <row r="721" spans="1:8" s="2" customFormat="1" ht="19.5" x14ac:dyDescent="0.1">
      <c r="A721" s="35"/>
      <c r="B721" s="36"/>
      <c r="C721" s="261" t="s">
        <v>913</v>
      </c>
      <c r="D721" s="261" t="s">
        <v>914</v>
      </c>
      <c r="E721" s="18" t="s">
        <v>289</v>
      </c>
      <c r="F721" s="262">
        <v>4636</v>
      </c>
      <c r="G721" s="35"/>
      <c r="H721" s="36"/>
    </row>
    <row r="722" spans="1:8" s="2" customFormat="1" ht="16.899999999999999" customHeight="1" x14ac:dyDescent="0.1">
      <c r="A722" s="35"/>
      <c r="B722" s="36"/>
      <c r="C722" s="261" t="s">
        <v>921</v>
      </c>
      <c r="D722" s="261" t="s">
        <v>922</v>
      </c>
      <c r="E722" s="18" t="s">
        <v>289</v>
      </c>
      <c r="F722" s="262">
        <v>185.44</v>
      </c>
      <c r="G722" s="35"/>
      <c r="H722" s="36"/>
    </row>
    <row r="723" spans="1:8" s="2" customFormat="1" ht="16.899999999999999" customHeight="1" x14ac:dyDescent="0.1">
      <c r="A723" s="35"/>
      <c r="B723" s="36"/>
      <c r="C723" s="261" t="s">
        <v>924</v>
      </c>
      <c r="D723" s="261" t="s">
        <v>925</v>
      </c>
      <c r="E723" s="18" t="s">
        <v>412</v>
      </c>
      <c r="F723" s="262">
        <v>333.79</v>
      </c>
      <c r="G723" s="35"/>
      <c r="H723" s="36"/>
    </row>
    <row r="724" spans="1:8" s="2" customFormat="1" ht="16.899999999999999" customHeight="1" x14ac:dyDescent="0.1">
      <c r="A724" s="35"/>
      <c r="B724" s="36"/>
      <c r="C724" s="257" t="s">
        <v>799</v>
      </c>
      <c r="D724" s="258" t="s">
        <v>1</v>
      </c>
      <c r="E724" s="259" t="s">
        <v>1</v>
      </c>
      <c r="F724" s="260">
        <v>307.27</v>
      </c>
      <c r="G724" s="35"/>
      <c r="H724" s="36"/>
    </row>
    <row r="725" spans="1:8" s="2" customFormat="1" ht="16.899999999999999" customHeight="1" x14ac:dyDescent="0.1">
      <c r="A725" s="35"/>
      <c r="B725" s="36"/>
      <c r="C725" s="261" t="s">
        <v>1</v>
      </c>
      <c r="D725" s="261" t="s">
        <v>1353</v>
      </c>
      <c r="E725" s="18" t="s">
        <v>1</v>
      </c>
      <c r="F725" s="262">
        <v>30.72</v>
      </c>
      <c r="G725" s="35"/>
      <c r="H725" s="36"/>
    </row>
    <row r="726" spans="1:8" s="2" customFormat="1" ht="16.899999999999999" customHeight="1" x14ac:dyDescent="0.1">
      <c r="A726" s="35"/>
      <c r="B726" s="36"/>
      <c r="C726" s="261" t="s">
        <v>1</v>
      </c>
      <c r="D726" s="261" t="s">
        <v>1354</v>
      </c>
      <c r="E726" s="18" t="s">
        <v>1</v>
      </c>
      <c r="F726" s="262">
        <v>8.19</v>
      </c>
      <c r="G726" s="35"/>
      <c r="H726" s="36"/>
    </row>
    <row r="727" spans="1:8" s="2" customFormat="1" ht="16.899999999999999" customHeight="1" x14ac:dyDescent="0.1">
      <c r="A727" s="35"/>
      <c r="B727" s="36"/>
      <c r="C727" s="261" t="s">
        <v>1</v>
      </c>
      <c r="D727" s="261" t="s">
        <v>1355</v>
      </c>
      <c r="E727" s="18" t="s">
        <v>1</v>
      </c>
      <c r="F727" s="262">
        <v>6.44</v>
      </c>
      <c r="G727" s="35"/>
      <c r="H727" s="36"/>
    </row>
    <row r="728" spans="1:8" s="2" customFormat="1" ht="16.899999999999999" customHeight="1" x14ac:dyDescent="0.1">
      <c r="A728" s="35"/>
      <c r="B728" s="36"/>
      <c r="C728" s="261" t="s">
        <v>1</v>
      </c>
      <c r="D728" s="261" t="s">
        <v>1356</v>
      </c>
      <c r="E728" s="18" t="s">
        <v>1</v>
      </c>
      <c r="F728" s="262">
        <v>48.71</v>
      </c>
      <c r="G728" s="35"/>
      <c r="H728" s="36"/>
    </row>
    <row r="729" spans="1:8" s="2" customFormat="1" ht="16.899999999999999" customHeight="1" x14ac:dyDescent="0.1">
      <c r="A729" s="35"/>
      <c r="B729" s="36"/>
      <c r="C729" s="261" t="s">
        <v>1</v>
      </c>
      <c r="D729" s="261" t="s">
        <v>1357</v>
      </c>
      <c r="E729" s="18" t="s">
        <v>1</v>
      </c>
      <c r="F729" s="262">
        <v>2.8</v>
      </c>
      <c r="G729" s="35"/>
      <c r="H729" s="36"/>
    </row>
    <row r="730" spans="1:8" s="2" customFormat="1" ht="16.899999999999999" customHeight="1" x14ac:dyDescent="0.1">
      <c r="A730" s="35"/>
      <c r="B730" s="36"/>
      <c r="C730" s="261" t="s">
        <v>1</v>
      </c>
      <c r="D730" s="261" t="s">
        <v>1358</v>
      </c>
      <c r="E730" s="18" t="s">
        <v>1</v>
      </c>
      <c r="F730" s="262">
        <v>3.15</v>
      </c>
      <c r="G730" s="35"/>
      <c r="H730" s="36"/>
    </row>
    <row r="731" spans="1:8" s="2" customFormat="1" ht="16.899999999999999" customHeight="1" x14ac:dyDescent="0.1">
      <c r="A731" s="35"/>
      <c r="B731" s="36"/>
      <c r="C731" s="261" t="s">
        <v>1</v>
      </c>
      <c r="D731" s="261" t="s">
        <v>1359</v>
      </c>
      <c r="E731" s="18" t="s">
        <v>1</v>
      </c>
      <c r="F731" s="262">
        <v>3.26</v>
      </c>
      <c r="G731" s="35"/>
      <c r="H731" s="36"/>
    </row>
    <row r="732" spans="1:8" s="2" customFormat="1" ht="16.899999999999999" customHeight="1" x14ac:dyDescent="0.1">
      <c r="A732" s="35"/>
      <c r="B732" s="36"/>
      <c r="C732" s="261" t="s">
        <v>1</v>
      </c>
      <c r="D732" s="261" t="s">
        <v>1360</v>
      </c>
      <c r="E732" s="18" t="s">
        <v>1</v>
      </c>
      <c r="F732" s="262">
        <v>204</v>
      </c>
      <c r="G732" s="35"/>
      <c r="H732" s="36"/>
    </row>
    <row r="733" spans="1:8" s="2" customFormat="1" ht="16.899999999999999" customHeight="1" x14ac:dyDescent="0.1">
      <c r="A733" s="35"/>
      <c r="B733" s="36"/>
      <c r="C733" s="261" t="s">
        <v>799</v>
      </c>
      <c r="D733" s="261" t="s">
        <v>293</v>
      </c>
      <c r="E733" s="18" t="s">
        <v>1</v>
      </c>
      <c r="F733" s="262">
        <v>307.27</v>
      </c>
      <c r="G733" s="35"/>
      <c r="H733" s="36"/>
    </row>
    <row r="734" spans="1:8" s="2" customFormat="1" ht="16.899999999999999" customHeight="1" x14ac:dyDescent="0.1">
      <c r="A734" s="35"/>
      <c r="B734" s="36"/>
      <c r="C734" s="263" t="s">
        <v>6697</v>
      </c>
      <c r="D734" s="35"/>
      <c r="E734" s="35"/>
      <c r="F734" s="35"/>
      <c r="G734" s="35"/>
      <c r="H734" s="36"/>
    </row>
    <row r="735" spans="1:8" s="2" customFormat="1" ht="16.899999999999999" customHeight="1" x14ac:dyDescent="0.1">
      <c r="A735" s="35"/>
      <c r="B735" s="36"/>
      <c r="C735" s="261" t="s">
        <v>1350</v>
      </c>
      <c r="D735" s="261" t="s">
        <v>1351</v>
      </c>
      <c r="E735" s="18" t="s">
        <v>319</v>
      </c>
      <c r="F735" s="262">
        <v>338</v>
      </c>
      <c r="G735" s="35"/>
      <c r="H735" s="36"/>
    </row>
    <row r="736" spans="1:8" s="2" customFormat="1" ht="16.899999999999999" customHeight="1" x14ac:dyDescent="0.1">
      <c r="A736" s="35"/>
      <c r="B736" s="36"/>
      <c r="C736" s="257" t="s">
        <v>1939</v>
      </c>
      <c r="D736" s="258" t="s">
        <v>220</v>
      </c>
      <c r="E736" s="259" t="s">
        <v>1</v>
      </c>
      <c r="F736" s="260">
        <v>36.21</v>
      </c>
      <c r="G736" s="35"/>
      <c r="H736" s="36"/>
    </row>
    <row r="737" spans="1:8" s="2" customFormat="1" ht="16.899999999999999" customHeight="1" x14ac:dyDescent="0.1">
      <c r="A737" s="35"/>
      <c r="B737" s="36"/>
      <c r="C737" s="261" t="s">
        <v>1</v>
      </c>
      <c r="D737" s="261" t="s">
        <v>1935</v>
      </c>
      <c r="E737" s="18" t="s">
        <v>1</v>
      </c>
      <c r="F737" s="262">
        <v>3</v>
      </c>
      <c r="G737" s="35"/>
      <c r="H737" s="36"/>
    </row>
    <row r="738" spans="1:8" s="2" customFormat="1" ht="16.899999999999999" customHeight="1" x14ac:dyDescent="0.1">
      <c r="A738" s="35"/>
      <c r="B738" s="36"/>
      <c r="C738" s="261" t="s">
        <v>1</v>
      </c>
      <c r="D738" s="261" t="s">
        <v>1936</v>
      </c>
      <c r="E738" s="18" t="s">
        <v>1</v>
      </c>
      <c r="F738" s="262">
        <v>3.37</v>
      </c>
      <c r="G738" s="35"/>
      <c r="H738" s="36"/>
    </row>
    <row r="739" spans="1:8" s="2" customFormat="1" ht="16.899999999999999" customHeight="1" x14ac:dyDescent="0.1">
      <c r="A739" s="35"/>
      <c r="B739" s="36"/>
      <c r="C739" s="261" t="s">
        <v>1</v>
      </c>
      <c r="D739" s="261" t="s">
        <v>1937</v>
      </c>
      <c r="E739" s="18" t="s">
        <v>1</v>
      </c>
      <c r="F739" s="262">
        <v>4.26</v>
      </c>
      <c r="G739" s="35"/>
      <c r="H739" s="36"/>
    </row>
    <row r="740" spans="1:8" s="2" customFormat="1" ht="16.899999999999999" customHeight="1" x14ac:dyDescent="0.1">
      <c r="A740" s="35"/>
      <c r="B740" s="36"/>
      <c r="C740" s="261" t="s">
        <v>1</v>
      </c>
      <c r="D740" s="261" t="s">
        <v>1938</v>
      </c>
      <c r="E740" s="18" t="s">
        <v>1</v>
      </c>
      <c r="F740" s="262">
        <v>25.58</v>
      </c>
      <c r="G740" s="35"/>
      <c r="H740" s="36"/>
    </row>
    <row r="741" spans="1:8" s="2" customFormat="1" ht="16.899999999999999" customHeight="1" x14ac:dyDescent="0.1">
      <c r="A741" s="35"/>
      <c r="B741" s="36"/>
      <c r="C741" s="261" t="s">
        <v>1939</v>
      </c>
      <c r="D741" s="261" t="s">
        <v>282</v>
      </c>
      <c r="E741" s="18" t="s">
        <v>1</v>
      </c>
      <c r="F741" s="262">
        <v>36.21</v>
      </c>
      <c r="G741" s="35"/>
      <c r="H741" s="36"/>
    </row>
    <row r="742" spans="1:8" s="2" customFormat="1" ht="16.899999999999999" customHeight="1" x14ac:dyDescent="0.1">
      <c r="A742" s="35"/>
      <c r="B742" s="36"/>
      <c r="C742" s="257" t="s">
        <v>801</v>
      </c>
      <c r="D742" s="258" t="s">
        <v>1</v>
      </c>
      <c r="E742" s="259" t="s">
        <v>1</v>
      </c>
      <c r="F742" s="260">
        <v>29.28</v>
      </c>
      <c r="G742" s="35"/>
      <c r="H742" s="36"/>
    </row>
    <row r="743" spans="1:8" s="2" customFormat="1" ht="16.899999999999999" customHeight="1" x14ac:dyDescent="0.1">
      <c r="A743" s="35"/>
      <c r="B743" s="36"/>
      <c r="C743" s="263" t="s">
        <v>6697</v>
      </c>
      <c r="D743" s="35"/>
      <c r="E743" s="35"/>
      <c r="F743" s="35"/>
      <c r="G743" s="35"/>
      <c r="H743" s="36"/>
    </row>
    <row r="744" spans="1:8" s="2" customFormat="1" ht="19.5" x14ac:dyDescent="0.1">
      <c r="A744" s="35"/>
      <c r="B744" s="36"/>
      <c r="C744" s="261" t="s">
        <v>1211</v>
      </c>
      <c r="D744" s="261" t="s">
        <v>1212</v>
      </c>
      <c r="E744" s="18" t="s">
        <v>277</v>
      </c>
      <c r="F744" s="262">
        <v>209.33</v>
      </c>
      <c r="G744" s="35"/>
      <c r="H744" s="36"/>
    </row>
    <row r="745" spans="1:8" s="2" customFormat="1" ht="19.5" x14ac:dyDescent="0.1">
      <c r="A745" s="35"/>
      <c r="B745" s="36"/>
      <c r="C745" s="261" t="s">
        <v>1217</v>
      </c>
      <c r="D745" s="261" t="s">
        <v>1218</v>
      </c>
      <c r="E745" s="18" t="s">
        <v>277</v>
      </c>
      <c r="F745" s="262">
        <v>32.21</v>
      </c>
      <c r="G745" s="35"/>
      <c r="H745" s="36"/>
    </row>
    <row r="746" spans="1:8" s="2" customFormat="1" ht="16.899999999999999" customHeight="1" x14ac:dyDescent="0.1">
      <c r="A746" s="35"/>
      <c r="B746" s="36"/>
      <c r="C746" s="257" t="s">
        <v>803</v>
      </c>
      <c r="D746" s="258" t="s">
        <v>1</v>
      </c>
      <c r="E746" s="259" t="s">
        <v>1</v>
      </c>
      <c r="F746" s="260">
        <v>190.3</v>
      </c>
      <c r="G746" s="35"/>
      <c r="H746" s="36"/>
    </row>
    <row r="747" spans="1:8" s="2" customFormat="1" ht="16.899999999999999" customHeight="1" x14ac:dyDescent="0.1">
      <c r="A747" s="35"/>
      <c r="B747" s="36"/>
      <c r="C747" s="261" t="s">
        <v>1</v>
      </c>
      <c r="D747" s="261" t="s">
        <v>1182</v>
      </c>
      <c r="E747" s="18" t="s">
        <v>1</v>
      </c>
      <c r="F747" s="262">
        <v>0</v>
      </c>
      <c r="G747" s="35"/>
      <c r="H747" s="36"/>
    </row>
    <row r="748" spans="1:8" s="2" customFormat="1" ht="16.899999999999999" customHeight="1" x14ac:dyDescent="0.1">
      <c r="A748" s="35"/>
      <c r="B748" s="36"/>
      <c r="C748" s="261" t="s">
        <v>1</v>
      </c>
      <c r="D748" s="261" t="s">
        <v>1214</v>
      </c>
      <c r="E748" s="18" t="s">
        <v>1</v>
      </c>
      <c r="F748" s="262">
        <v>95.15</v>
      </c>
      <c r="G748" s="35"/>
      <c r="H748" s="36"/>
    </row>
    <row r="749" spans="1:8" s="2" customFormat="1" ht="16.899999999999999" customHeight="1" x14ac:dyDescent="0.1">
      <c r="A749" s="35"/>
      <c r="B749" s="36"/>
      <c r="C749" s="261" t="s">
        <v>1</v>
      </c>
      <c r="D749" s="261" t="s">
        <v>1186</v>
      </c>
      <c r="E749" s="18" t="s">
        <v>1</v>
      </c>
      <c r="F749" s="262">
        <v>0</v>
      </c>
      <c r="G749" s="35"/>
      <c r="H749" s="36"/>
    </row>
    <row r="750" spans="1:8" s="2" customFormat="1" ht="16.899999999999999" customHeight="1" x14ac:dyDescent="0.1">
      <c r="A750" s="35"/>
      <c r="B750" s="36"/>
      <c r="C750" s="261" t="s">
        <v>1</v>
      </c>
      <c r="D750" s="261" t="s">
        <v>1214</v>
      </c>
      <c r="E750" s="18" t="s">
        <v>1</v>
      </c>
      <c r="F750" s="262">
        <v>95.15</v>
      </c>
      <c r="G750" s="35"/>
      <c r="H750" s="36"/>
    </row>
    <row r="751" spans="1:8" s="2" customFormat="1" ht="16.899999999999999" customHeight="1" x14ac:dyDescent="0.1">
      <c r="A751" s="35"/>
      <c r="B751" s="36"/>
      <c r="C751" s="261" t="s">
        <v>803</v>
      </c>
      <c r="D751" s="261" t="s">
        <v>293</v>
      </c>
      <c r="E751" s="18" t="s">
        <v>1</v>
      </c>
      <c r="F751" s="262">
        <v>190.3</v>
      </c>
      <c r="G751" s="35"/>
      <c r="H751" s="36"/>
    </row>
    <row r="752" spans="1:8" s="2" customFormat="1" ht="16.899999999999999" customHeight="1" x14ac:dyDescent="0.1">
      <c r="A752" s="35"/>
      <c r="B752" s="36"/>
      <c r="C752" s="263" t="s">
        <v>6697</v>
      </c>
      <c r="D752" s="35"/>
      <c r="E752" s="35"/>
      <c r="F752" s="35"/>
      <c r="G752" s="35"/>
      <c r="H752" s="36"/>
    </row>
    <row r="753" spans="1:8" s="2" customFormat="1" ht="19.5" x14ac:dyDescent="0.1">
      <c r="A753" s="35"/>
      <c r="B753" s="36"/>
      <c r="C753" s="261" t="s">
        <v>1211</v>
      </c>
      <c r="D753" s="261" t="s">
        <v>1212</v>
      </c>
      <c r="E753" s="18" t="s">
        <v>277</v>
      </c>
      <c r="F753" s="262">
        <v>209.33</v>
      </c>
      <c r="G753" s="35"/>
      <c r="H753" s="36"/>
    </row>
    <row r="754" spans="1:8" s="2" customFormat="1" ht="16.899999999999999" customHeight="1" x14ac:dyDescent="0.1">
      <c r="A754" s="35"/>
      <c r="B754" s="36"/>
      <c r="C754" s="257" t="s">
        <v>1209</v>
      </c>
      <c r="D754" s="258" t="s">
        <v>220</v>
      </c>
      <c r="E754" s="259" t="s">
        <v>1</v>
      </c>
      <c r="F754" s="260">
        <v>17.32</v>
      </c>
      <c r="G754" s="35"/>
      <c r="H754" s="36"/>
    </row>
    <row r="755" spans="1:8" s="2" customFormat="1" ht="16.899999999999999" customHeight="1" x14ac:dyDescent="0.1">
      <c r="A755" s="35"/>
      <c r="B755" s="36"/>
      <c r="C755" s="261" t="s">
        <v>1</v>
      </c>
      <c r="D755" s="261" t="s">
        <v>1208</v>
      </c>
      <c r="E755" s="18" t="s">
        <v>1</v>
      </c>
      <c r="F755" s="262">
        <v>17.32</v>
      </c>
      <c r="G755" s="35"/>
      <c r="H755" s="36"/>
    </row>
    <row r="756" spans="1:8" s="2" customFormat="1" ht="16.899999999999999" customHeight="1" x14ac:dyDescent="0.1">
      <c r="A756" s="35"/>
      <c r="B756" s="36"/>
      <c r="C756" s="261" t="s">
        <v>1209</v>
      </c>
      <c r="D756" s="261" t="s">
        <v>282</v>
      </c>
      <c r="E756" s="18" t="s">
        <v>1</v>
      </c>
      <c r="F756" s="262">
        <v>17.32</v>
      </c>
      <c r="G756" s="35"/>
      <c r="H756" s="36"/>
    </row>
    <row r="757" spans="1:8" s="2" customFormat="1" ht="16.899999999999999" customHeight="1" x14ac:dyDescent="0.1">
      <c r="A757" s="35"/>
      <c r="B757" s="36"/>
      <c r="C757" s="257" t="s">
        <v>1733</v>
      </c>
      <c r="D757" s="258" t="s">
        <v>220</v>
      </c>
      <c r="E757" s="259" t="s">
        <v>1</v>
      </c>
      <c r="F757" s="260">
        <v>1394.67</v>
      </c>
      <c r="G757" s="35"/>
      <c r="H757" s="36"/>
    </row>
    <row r="758" spans="1:8" s="2" customFormat="1" ht="16.899999999999999" customHeight="1" x14ac:dyDescent="0.1">
      <c r="A758" s="35"/>
      <c r="B758" s="36"/>
      <c r="C758" s="261" t="s">
        <v>1</v>
      </c>
      <c r="D758" s="261" t="s">
        <v>1726</v>
      </c>
      <c r="E758" s="18" t="s">
        <v>1</v>
      </c>
      <c r="F758" s="262">
        <v>0</v>
      </c>
      <c r="G758" s="35"/>
      <c r="H758" s="36"/>
    </row>
    <row r="759" spans="1:8" s="2" customFormat="1" ht="16.899999999999999" customHeight="1" x14ac:dyDescent="0.1">
      <c r="A759" s="35"/>
      <c r="B759" s="36"/>
      <c r="C759" s="261" t="s">
        <v>1</v>
      </c>
      <c r="D759" s="261" t="s">
        <v>1727</v>
      </c>
      <c r="E759" s="18" t="s">
        <v>1</v>
      </c>
      <c r="F759" s="262">
        <v>592.62</v>
      </c>
      <c r="G759" s="35"/>
      <c r="H759" s="36"/>
    </row>
    <row r="760" spans="1:8" s="2" customFormat="1" ht="16.899999999999999" customHeight="1" x14ac:dyDescent="0.1">
      <c r="A760" s="35"/>
      <c r="B760" s="36"/>
      <c r="C760" s="261" t="s">
        <v>1</v>
      </c>
      <c r="D760" s="261" t="s">
        <v>1728</v>
      </c>
      <c r="E760" s="18" t="s">
        <v>1</v>
      </c>
      <c r="F760" s="262">
        <v>0</v>
      </c>
      <c r="G760" s="35"/>
      <c r="H760" s="36"/>
    </row>
    <row r="761" spans="1:8" s="2" customFormat="1" ht="16.899999999999999" customHeight="1" x14ac:dyDescent="0.1">
      <c r="A761" s="35"/>
      <c r="B761" s="36"/>
      <c r="C761" s="261" t="s">
        <v>1</v>
      </c>
      <c r="D761" s="261" t="s">
        <v>1729</v>
      </c>
      <c r="E761" s="18" t="s">
        <v>1</v>
      </c>
      <c r="F761" s="262">
        <v>104.77</v>
      </c>
      <c r="G761" s="35"/>
      <c r="H761" s="36"/>
    </row>
    <row r="762" spans="1:8" s="2" customFormat="1" ht="16.899999999999999" customHeight="1" x14ac:dyDescent="0.1">
      <c r="A762" s="35"/>
      <c r="B762" s="36"/>
      <c r="C762" s="261" t="s">
        <v>1</v>
      </c>
      <c r="D762" s="261" t="s">
        <v>1730</v>
      </c>
      <c r="E762" s="18" t="s">
        <v>1</v>
      </c>
      <c r="F762" s="262">
        <v>0</v>
      </c>
      <c r="G762" s="35"/>
      <c r="H762" s="36"/>
    </row>
    <row r="763" spans="1:8" s="2" customFormat="1" ht="16.899999999999999" customHeight="1" x14ac:dyDescent="0.1">
      <c r="A763" s="35"/>
      <c r="B763" s="36"/>
      <c r="C763" s="261" t="s">
        <v>1</v>
      </c>
      <c r="D763" s="261" t="s">
        <v>1727</v>
      </c>
      <c r="E763" s="18" t="s">
        <v>1</v>
      </c>
      <c r="F763" s="262">
        <v>592.62</v>
      </c>
      <c r="G763" s="35"/>
      <c r="H763" s="36"/>
    </row>
    <row r="764" spans="1:8" s="2" customFormat="1" ht="16.899999999999999" customHeight="1" x14ac:dyDescent="0.1">
      <c r="A764" s="35"/>
      <c r="B764" s="36"/>
      <c r="C764" s="261" t="s">
        <v>1</v>
      </c>
      <c r="D764" s="261" t="s">
        <v>1731</v>
      </c>
      <c r="E764" s="18" t="s">
        <v>1</v>
      </c>
      <c r="F764" s="262">
        <v>0</v>
      </c>
      <c r="G764" s="35"/>
      <c r="H764" s="36"/>
    </row>
    <row r="765" spans="1:8" s="2" customFormat="1" ht="16.899999999999999" customHeight="1" x14ac:dyDescent="0.1">
      <c r="A765" s="35"/>
      <c r="B765" s="36"/>
      <c r="C765" s="261" t="s">
        <v>1</v>
      </c>
      <c r="D765" s="261" t="s">
        <v>1732</v>
      </c>
      <c r="E765" s="18" t="s">
        <v>1</v>
      </c>
      <c r="F765" s="262">
        <v>104.66</v>
      </c>
      <c r="G765" s="35"/>
      <c r="H765" s="36"/>
    </row>
    <row r="766" spans="1:8" s="2" customFormat="1" ht="16.899999999999999" customHeight="1" x14ac:dyDescent="0.1">
      <c r="A766" s="35"/>
      <c r="B766" s="36"/>
      <c r="C766" s="261" t="s">
        <v>1733</v>
      </c>
      <c r="D766" s="261" t="s">
        <v>282</v>
      </c>
      <c r="E766" s="18" t="s">
        <v>1</v>
      </c>
      <c r="F766" s="262">
        <v>1394.67</v>
      </c>
      <c r="G766" s="35"/>
      <c r="H766" s="36"/>
    </row>
    <row r="767" spans="1:8" s="2" customFormat="1" ht="16.899999999999999" customHeight="1" x14ac:dyDescent="0.1">
      <c r="A767" s="35"/>
      <c r="B767" s="36"/>
      <c r="C767" s="257" t="s">
        <v>1477</v>
      </c>
      <c r="D767" s="258" t="s">
        <v>220</v>
      </c>
      <c r="E767" s="259" t="s">
        <v>1</v>
      </c>
      <c r="F767" s="260">
        <v>130.69999999999999</v>
      </c>
      <c r="G767" s="35"/>
      <c r="H767" s="36"/>
    </row>
    <row r="768" spans="1:8" s="2" customFormat="1" ht="16.899999999999999" customHeight="1" x14ac:dyDescent="0.1">
      <c r="A768" s="35"/>
      <c r="B768" s="36"/>
      <c r="C768" s="261" t="s">
        <v>1</v>
      </c>
      <c r="D768" s="261" t="s">
        <v>813</v>
      </c>
      <c r="E768" s="18" t="s">
        <v>1</v>
      </c>
      <c r="F768" s="262">
        <v>104.77</v>
      </c>
      <c r="G768" s="35"/>
      <c r="H768" s="36"/>
    </row>
    <row r="769" spans="1:8" s="2" customFormat="1" ht="16.899999999999999" customHeight="1" x14ac:dyDescent="0.1">
      <c r="A769" s="35"/>
      <c r="B769" s="36"/>
      <c r="C769" s="261" t="s">
        <v>1</v>
      </c>
      <c r="D769" s="261" t="s">
        <v>1429</v>
      </c>
      <c r="E769" s="18" t="s">
        <v>1</v>
      </c>
      <c r="F769" s="262">
        <v>18.82</v>
      </c>
      <c r="G769" s="35"/>
      <c r="H769" s="36"/>
    </row>
    <row r="770" spans="1:8" s="2" customFormat="1" ht="16.899999999999999" customHeight="1" x14ac:dyDescent="0.1">
      <c r="A770" s="35"/>
      <c r="B770" s="36"/>
      <c r="C770" s="261" t="s">
        <v>1</v>
      </c>
      <c r="D770" s="261" t="s">
        <v>817</v>
      </c>
      <c r="E770" s="18" t="s">
        <v>1</v>
      </c>
      <c r="F770" s="262">
        <v>3.28</v>
      </c>
      <c r="G770" s="35"/>
      <c r="H770" s="36"/>
    </row>
    <row r="771" spans="1:8" s="2" customFormat="1" ht="16.899999999999999" customHeight="1" x14ac:dyDescent="0.1">
      <c r="A771" s="35"/>
      <c r="B771" s="36"/>
      <c r="C771" s="261" t="s">
        <v>1</v>
      </c>
      <c r="D771" s="261" t="s">
        <v>1431</v>
      </c>
      <c r="E771" s="18" t="s">
        <v>1</v>
      </c>
      <c r="F771" s="262">
        <v>3.83</v>
      </c>
      <c r="G771" s="35"/>
      <c r="H771" s="36"/>
    </row>
    <row r="772" spans="1:8" s="2" customFormat="1" ht="16.899999999999999" customHeight="1" x14ac:dyDescent="0.1">
      <c r="A772" s="35"/>
      <c r="B772" s="36"/>
      <c r="C772" s="261" t="s">
        <v>1477</v>
      </c>
      <c r="D772" s="261" t="s">
        <v>282</v>
      </c>
      <c r="E772" s="18" t="s">
        <v>1</v>
      </c>
      <c r="F772" s="262">
        <v>130.69999999999999</v>
      </c>
      <c r="G772" s="35"/>
      <c r="H772" s="36"/>
    </row>
    <row r="773" spans="1:8" s="2" customFormat="1" ht="16.899999999999999" customHeight="1" x14ac:dyDescent="0.1">
      <c r="A773" s="35"/>
      <c r="B773" s="36"/>
      <c r="C773" s="257" t="s">
        <v>1799</v>
      </c>
      <c r="D773" s="258" t="s">
        <v>220</v>
      </c>
      <c r="E773" s="259" t="s">
        <v>1</v>
      </c>
      <c r="F773" s="260">
        <v>215.74</v>
      </c>
      <c r="G773" s="35"/>
      <c r="H773" s="36"/>
    </row>
    <row r="774" spans="1:8" s="2" customFormat="1" ht="16.899999999999999" customHeight="1" x14ac:dyDescent="0.1">
      <c r="A774" s="35"/>
      <c r="B774" s="36"/>
      <c r="C774" s="261" t="s">
        <v>1</v>
      </c>
      <c r="D774" s="261" t="s">
        <v>1796</v>
      </c>
      <c r="E774" s="18" t="s">
        <v>1</v>
      </c>
      <c r="F774" s="262">
        <v>0</v>
      </c>
      <c r="G774" s="35"/>
      <c r="H774" s="36"/>
    </row>
    <row r="775" spans="1:8" s="2" customFormat="1" ht="16.899999999999999" customHeight="1" x14ac:dyDescent="0.1">
      <c r="A775" s="35"/>
      <c r="B775" s="36"/>
      <c r="C775" s="261" t="s">
        <v>1</v>
      </c>
      <c r="D775" s="261" t="s">
        <v>1797</v>
      </c>
      <c r="E775" s="18" t="s">
        <v>1</v>
      </c>
      <c r="F775" s="262">
        <v>107.87</v>
      </c>
      <c r="G775" s="35"/>
      <c r="H775" s="36"/>
    </row>
    <row r="776" spans="1:8" s="2" customFormat="1" ht="16.899999999999999" customHeight="1" x14ac:dyDescent="0.1">
      <c r="A776" s="35"/>
      <c r="B776" s="36"/>
      <c r="C776" s="261" t="s">
        <v>1</v>
      </c>
      <c r="D776" s="261" t="s">
        <v>1798</v>
      </c>
      <c r="E776" s="18" t="s">
        <v>1</v>
      </c>
      <c r="F776" s="262">
        <v>0</v>
      </c>
      <c r="G776" s="35"/>
      <c r="H776" s="36"/>
    </row>
    <row r="777" spans="1:8" s="2" customFormat="1" ht="16.899999999999999" customHeight="1" x14ac:dyDescent="0.1">
      <c r="A777" s="35"/>
      <c r="B777" s="36"/>
      <c r="C777" s="261" t="s">
        <v>1</v>
      </c>
      <c r="D777" s="261" t="s">
        <v>1797</v>
      </c>
      <c r="E777" s="18" t="s">
        <v>1</v>
      </c>
      <c r="F777" s="262">
        <v>107.87</v>
      </c>
      <c r="G777" s="35"/>
      <c r="H777" s="36"/>
    </row>
    <row r="778" spans="1:8" s="2" customFormat="1" ht="16.899999999999999" customHeight="1" x14ac:dyDescent="0.1">
      <c r="A778" s="35"/>
      <c r="B778" s="36"/>
      <c r="C778" s="261" t="s">
        <v>1799</v>
      </c>
      <c r="D778" s="261" t="s">
        <v>282</v>
      </c>
      <c r="E778" s="18" t="s">
        <v>1</v>
      </c>
      <c r="F778" s="262">
        <v>215.74</v>
      </c>
      <c r="G778" s="35"/>
      <c r="H778" s="36"/>
    </row>
    <row r="779" spans="1:8" s="2" customFormat="1" ht="16.899999999999999" customHeight="1" x14ac:dyDescent="0.1">
      <c r="A779" s="35"/>
      <c r="B779" s="36"/>
      <c r="C779" s="257" t="s">
        <v>805</v>
      </c>
      <c r="D779" s="258" t="s">
        <v>220</v>
      </c>
      <c r="E779" s="259" t="s">
        <v>1</v>
      </c>
      <c r="F779" s="260">
        <v>113.56</v>
      </c>
      <c r="G779" s="35"/>
      <c r="H779" s="36"/>
    </row>
    <row r="780" spans="1:8" s="2" customFormat="1" ht="19.5" x14ac:dyDescent="0.1">
      <c r="A780" s="35"/>
      <c r="B780" s="36"/>
      <c r="C780" s="261" t="s">
        <v>805</v>
      </c>
      <c r="D780" s="261" t="s">
        <v>1783</v>
      </c>
      <c r="E780" s="18" t="s">
        <v>1</v>
      </c>
      <c r="F780" s="262">
        <v>113.56</v>
      </c>
      <c r="G780" s="35"/>
      <c r="H780" s="36"/>
    </row>
    <row r="781" spans="1:8" s="2" customFormat="1" ht="16.899999999999999" customHeight="1" x14ac:dyDescent="0.1">
      <c r="A781" s="35"/>
      <c r="B781" s="36"/>
      <c r="C781" s="263" t="s">
        <v>6697</v>
      </c>
      <c r="D781" s="35"/>
      <c r="E781" s="35"/>
      <c r="F781" s="35"/>
      <c r="G781" s="35"/>
      <c r="H781" s="36"/>
    </row>
    <row r="782" spans="1:8" s="2" customFormat="1" ht="19.5" x14ac:dyDescent="0.1">
      <c r="A782" s="35"/>
      <c r="B782" s="36"/>
      <c r="C782" s="261" t="s">
        <v>1780</v>
      </c>
      <c r="D782" s="261" t="s">
        <v>1781</v>
      </c>
      <c r="E782" s="18" t="s">
        <v>277</v>
      </c>
      <c r="F782" s="262">
        <v>220.01</v>
      </c>
      <c r="G782" s="35"/>
      <c r="H782" s="36"/>
    </row>
    <row r="783" spans="1:8" s="2" customFormat="1" ht="16.899999999999999" customHeight="1" x14ac:dyDescent="0.1">
      <c r="A783" s="35"/>
      <c r="B783" s="36"/>
      <c r="C783" s="261" t="s">
        <v>1519</v>
      </c>
      <c r="D783" s="261" t="s">
        <v>1520</v>
      </c>
      <c r="E783" s="18" t="s">
        <v>277</v>
      </c>
      <c r="F783" s="262">
        <v>220.01</v>
      </c>
      <c r="G783" s="35"/>
      <c r="H783" s="36"/>
    </row>
    <row r="784" spans="1:8" s="2" customFormat="1" ht="16.899999999999999" customHeight="1" x14ac:dyDescent="0.1">
      <c r="A784" s="35"/>
      <c r="B784" s="36"/>
      <c r="C784" s="257" t="s">
        <v>807</v>
      </c>
      <c r="D784" s="258" t="s">
        <v>1</v>
      </c>
      <c r="E784" s="259" t="s">
        <v>1</v>
      </c>
      <c r="F784" s="260">
        <v>1255.21</v>
      </c>
      <c r="G784" s="35"/>
      <c r="H784" s="36"/>
    </row>
    <row r="785" spans="1:8" s="2" customFormat="1" x14ac:dyDescent="0.1">
      <c r="A785" s="35"/>
      <c r="B785" s="36"/>
      <c r="C785" s="261" t="s">
        <v>807</v>
      </c>
      <c r="D785" s="261" t="s">
        <v>1242</v>
      </c>
      <c r="E785" s="18" t="s">
        <v>1</v>
      </c>
      <c r="F785" s="262">
        <v>1255.21</v>
      </c>
      <c r="G785" s="35"/>
      <c r="H785" s="36"/>
    </row>
    <row r="786" spans="1:8" s="2" customFormat="1" ht="16.899999999999999" customHeight="1" x14ac:dyDescent="0.1">
      <c r="A786" s="35"/>
      <c r="B786" s="36"/>
      <c r="C786" s="263" t="s">
        <v>6697</v>
      </c>
      <c r="D786" s="35"/>
      <c r="E786" s="35"/>
      <c r="F786" s="35"/>
      <c r="G786" s="35"/>
      <c r="H786" s="36"/>
    </row>
    <row r="787" spans="1:8" s="2" customFormat="1" ht="16.899999999999999" customHeight="1" x14ac:dyDescent="0.1">
      <c r="A787" s="35"/>
      <c r="B787" s="36"/>
      <c r="C787" s="261" t="s">
        <v>1239</v>
      </c>
      <c r="D787" s="261" t="s">
        <v>1240</v>
      </c>
      <c r="E787" s="18" t="s">
        <v>277</v>
      </c>
      <c r="F787" s="262">
        <v>1255.21</v>
      </c>
      <c r="G787" s="35"/>
      <c r="H787" s="36"/>
    </row>
    <row r="788" spans="1:8" s="2" customFormat="1" ht="16.899999999999999" customHeight="1" x14ac:dyDescent="0.1">
      <c r="A788" s="35"/>
      <c r="B788" s="36"/>
      <c r="C788" s="261" t="s">
        <v>1248</v>
      </c>
      <c r="D788" s="261" t="s">
        <v>1249</v>
      </c>
      <c r="E788" s="18" t="s">
        <v>277</v>
      </c>
      <c r="F788" s="262">
        <v>1317.97</v>
      </c>
      <c r="G788" s="35"/>
      <c r="H788" s="36"/>
    </row>
    <row r="789" spans="1:8" s="2" customFormat="1" ht="16.899999999999999" customHeight="1" x14ac:dyDescent="0.1">
      <c r="A789" s="35"/>
      <c r="B789" s="36"/>
      <c r="C789" s="261" t="s">
        <v>1258</v>
      </c>
      <c r="D789" s="261" t="s">
        <v>1259</v>
      </c>
      <c r="E789" s="18" t="s">
        <v>277</v>
      </c>
      <c r="F789" s="262">
        <v>1265.67</v>
      </c>
      <c r="G789" s="35"/>
      <c r="H789" s="36"/>
    </row>
    <row r="790" spans="1:8" s="2" customFormat="1" ht="16.899999999999999" customHeight="1" x14ac:dyDescent="0.1">
      <c r="A790" s="35"/>
      <c r="B790" s="36"/>
      <c r="C790" s="261" t="s">
        <v>1509</v>
      </c>
      <c r="D790" s="261" t="s">
        <v>1510</v>
      </c>
      <c r="E790" s="18" t="s">
        <v>277</v>
      </c>
      <c r="F790" s="262">
        <v>1317.97</v>
      </c>
      <c r="G790" s="35"/>
      <c r="H790" s="36"/>
    </row>
    <row r="791" spans="1:8" s="2" customFormat="1" ht="16.899999999999999" customHeight="1" x14ac:dyDescent="0.1">
      <c r="A791" s="35"/>
      <c r="B791" s="36"/>
      <c r="C791" s="261" t="s">
        <v>2389</v>
      </c>
      <c r="D791" s="261" t="s">
        <v>2390</v>
      </c>
      <c r="E791" s="18" t="s">
        <v>277</v>
      </c>
      <c r="F791" s="262">
        <v>1265.67</v>
      </c>
      <c r="G791" s="35"/>
      <c r="H791" s="36"/>
    </row>
    <row r="792" spans="1:8" s="2" customFormat="1" ht="16.899999999999999" customHeight="1" x14ac:dyDescent="0.1">
      <c r="A792" s="35"/>
      <c r="B792" s="36"/>
      <c r="C792" s="261" t="s">
        <v>1514</v>
      </c>
      <c r="D792" s="261" t="s">
        <v>1515</v>
      </c>
      <c r="E792" s="18" t="s">
        <v>277</v>
      </c>
      <c r="F792" s="262">
        <v>1026.05</v>
      </c>
      <c r="G792" s="35"/>
      <c r="H792" s="36"/>
    </row>
    <row r="793" spans="1:8" s="2" customFormat="1" ht="16.899999999999999" customHeight="1" x14ac:dyDescent="0.1">
      <c r="A793" s="35"/>
      <c r="B793" s="36"/>
      <c r="C793" s="257" t="s">
        <v>809</v>
      </c>
      <c r="D793" s="258" t="s">
        <v>220</v>
      </c>
      <c r="E793" s="259" t="s">
        <v>1</v>
      </c>
      <c r="F793" s="260">
        <v>592.62</v>
      </c>
      <c r="G793" s="35"/>
      <c r="H793" s="36"/>
    </row>
    <row r="794" spans="1:8" s="2" customFormat="1" ht="16.899999999999999" customHeight="1" x14ac:dyDescent="0.1">
      <c r="A794" s="35"/>
      <c r="B794" s="36"/>
      <c r="C794" s="261" t="s">
        <v>1</v>
      </c>
      <c r="D794" s="261" t="s">
        <v>1726</v>
      </c>
      <c r="E794" s="18" t="s">
        <v>1</v>
      </c>
      <c r="F794" s="262">
        <v>0</v>
      </c>
      <c r="G794" s="35"/>
      <c r="H794" s="36"/>
    </row>
    <row r="795" spans="1:8" s="2" customFormat="1" ht="16.899999999999999" customHeight="1" x14ac:dyDescent="0.1">
      <c r="A795" s="35"/>
      <c r="B795" s="36"/>
      <c r="C795" s="261" t="s">
        <v>1</v>
      </c>
      <c r="D795" s="261" t="s">
        <v>1727</v>
      </c>
      <c r="E795" s="18" t="s">
        <v>1</v>
      </c>
      <c r="F795" s="262">
        <v>592.62</v>
      </c>
      <c r="G795" s="35"/>
      <c r="H795" s="36"/>
    </row>
    <row r="796" spans="1:8" s="2" customFormat="1" ht="16.899999999999999" customHeight="1" x14ac:dyDescent="0.1">
      <c r="A796" s="35"/>
      <c r="B796" s="36"/>
      <c r="C796" s="261" t="s">
        <v>809</v>
      </c>
      <c r="D796" s="261" t="s">
        <v>293</v>
      </c>
      <c r="E796" s="18" t="s">
        <v>1</v>
      </c>
      <c r="F796" s="262">
        <v>592.62</v>
      </c>
      <c r="G796" s="35"/>
      <c r="H796" s="36"/>
    </row>
    <row r="797" spans="1:8" s="2" customFormat="1" ht="16.899999999999999" customHeight="1" x14ac:dyDescent="0.1">
      <c r="A797" s="35"/>
      <c r="B797" s="36"/>
      <c r="C797" s="263" t="s">
        <v>6697</v>
      </c>
      <c r="D797" s="35"/>
      <c r="E797" s="35"/>
      <c r="F797" s="35"/>
      <c r="G797" s="35"/>
      <c r="H797" s="36"/>
    </row>
    <row r="798" spans="1:8" s="2" customFormat="1" ht="16.899999999999999" customHeight="1" x14ac:dyDescent="0.1">
      <c r="A798" s="35"/>
      <c r="B798" s="36"/>
      <c r="C798" s="261" t="s">
        <v>1723</v>
      </c>
      <c r="D798" s="261" t="s">
        <v>1724</v>
      </c>
      <c r="E798" s="18" t="s">
        <v>277</v>
      </c>
      <c r="F798" s="262">
        <v>1394.67</v>
      </c>
      <c r="G798" s="35"/>
      <c r="H798" s="36"/>
    </row>
    <row r="799" spans="1:8" s="2" customFormat="1" ht="19.5" x14ac:dyDescent="0.1">
      <c r="A799" s="35"/>
      <c r="B799" s="36"/>
      <c r="C799" s="261" t="s">
        <v>1589</v>
      </c>
      <c r="D799" s="261" t="s">
        <v>1590</v>
      </c>
      <c r="E799" s="18" t="s">
        <v>277</v>
      </c>
      <c r="F799" s="262">
        <v>1185.24</v>
      </c>
      <c r="G799" s="35"/>
      <c r="H799" s="36"/>
    </row>
    <row r="800" spans="1:8" s="2" customFormat="1" ht="16.899999999999999" customHeight="1" x14ac:dyDescent="0.1">
      <c r="A800" s="35"/>
      <c r="B800" s="36"/>
      <c r="C800" s="261" t="s">
        <v>1598</v>
      </c>
      <c r="D800" s="261" t="s">
        <v>1599</v>
      </c>
      <c r="E800" s="18" t="s">
        <v>277</v>
      </c>
      <c r="F800" s="262">
        <v>2370.48</v>
      </c>
      <c r="G800" s="35"/>
      <c r="H800" s="36"/>
    </row>
    <row r="801" spans="1:8" s="2" customFormat="1" ht="16.899999999999999" customHeight="1" x14ac:dyDescent="0.1">
      <c r="A801" s="35"/>
      <c r="B801" s="36"/>
      <c r="C801" s="261" t="s">
        <v>1639</v>
      </c>
      <c r="D801" s="261" t="s">
        <v>1640</v>
      </c>
      <c r="E801" s="18" t="s">
        <v>277</v>
      </c>
      <c r="F801" s="262">
        <v>1289.9000000000001</v>
      </c>
      <c r="G801" s="35"/>
      <c r="H801" s="36"/>
    </row>
    <row r="802" spans="1:8" s="2" customFormat="1" ht="16.899999999999999" customHeight="1" x14ac:dyDescent="0.1">
      <c r="A802" s="35"/>
      <c r="B802" s="36"/>
      <c r="C802" s="261" t="s">
        <v>1861</v>
      </c>
      <c r="D802" s="261" t="s">
        <v>1862</v>
      </c>
      <c r="E802" s="18" t="s">
        <v>277</v>
      </c>
      <c r="F802" s="262">
        <v>592.62</v>
      </c>
      <c r="G802" s="35"/>
      <c r="H802" s="36"/>
    </row>
    <row r="803" spans="1:8" s="2" customFormat="1" ht="19.5" x14ac:dyDescent="0.1">
      <c r="A803" s="35"/>
      <c r="B803" s="36"/>
      <c r="C803" s="261" t="s">
        <v>1892</v>
      </c>
      <c r="D803" s="261" t="s">
        <v>1893</v>
      </c>
      <c r="E803" s="18" t="s">
        <v>277</v>
      </c>
      <c r="F803" s="262">
        <v>1289.9000000000001</v>
      </c>
      <c r="G803" s="35"/>
      <c r="H803" s="36"/>
    </row>
    <row r="804" spans="1:8" s="2" customFormat="1" ht="19.5" x14ac:dyDescent="0.1">
      <c r="A804" s="35"/>
      <c r="B804" s="36"/>
      <c r="C804" s="261" t="s">
        <v>1897</v>
      </c>
      <c r="D804" s="261" t="s">
        <v>1898</v>
      </c>
      <c r="E804" s="18" t="s">
        <v>277</v>
      </c>
      <c r="F804" s="262">
        <v>1289.9000000000001</v>
      </c>
      <c r="G804" s="35"/>
      <c r="H804" s="36"/>
    </row>
    <row r="805" spans="1:8" s="2" customFormat="1" ht="16.899999999999999" customHeight="1" x14ac:dyDescent="0.1">
      <c r="A805" s="35"/>
      <c r="B805" s="36"/>
      <c r="C805" s="261" t="s">
        <v>1313</v>
      </c>
      <c r="D805" s="261" t="s">
        <v>1314</v>
      </c>
      <c r="E805" s="18" t="s">
        <v>277</v>
      </c>
      <c r="F805" s="262">
        <v>1185.24</v>
      </c>
      <c r="G805" s="35"/>
      <c r="H805" s="36"/>
    </row>
    <row r="806" spans="1:8" s="2" customFormat="1" ht="16.899999999999999" customHeight="1" x14ac:dyDescent="0.1">
      <c r="A806" s="35"/>
      <c r="B806" s="36"/>
      <c r="C806" s="257" t="s">
        <v>811</v>
      </c>
      <c r="D806" s="258" t="s">
        <v>220</v>
      </c>
      <c r="E806" s="259" t="s">
        <v>1</v>
      </c>
      <c r="F806" s="260">
        <v>146.46</v>
      </c>
      <c r="G806" s="35"/>
      <c r="H806" s="36"/>
    </row>
    <row r="807" spans="1:8" s="2" customFormat="1" ht="16.899999999999999" customHeight="1" x14ac:dyDescent="0.1">
      <c r="A807" s="35"/>
      <c r="B807" s="36"/>
      <c r="C807" s="261" t="s">
        <v>1</v>
      </c>
      <c r="D807" s="261" t="s">
        <v>1461</v>
      </c>
      <c r="E807" s="18" t="s">
        <v>1</v>
      </c>
      <c r="F807" s="262">
        <v>0</v>
      </c>
      <c r="G807" s="35"/>
      <c r="H807" s="36"/>
    </row>
    <row r="808" spans="1:8" s="2" customFormat="1" ht="16.899999999999999" customHeight="1" x14ac:dyDescent="0.1">
      <c r="A808" s="35"/>
      <c r="B808" s="36"/>
      <c r="C808" s="261" t="s">
        <v>811</v>
      </c>
      <c r="D808" s="261" t="s">
        <v>1462</v>
      </c>
      <c r="E808" s="18" t="s">
        <v>1</v>
      </c>
      <c r="F808" s="262">
        <v>146.46</v>
      </c>
      <c r="G808" s="35"/>
      <c r="H808" s="36"/>
    </row>
    <row r="809" spans="1:8" s="2" customFormat="1" ht="16.899999999999999" customHeight="1" x14ac:dyDescent="0.1">
      <c r="A809" s="35"/>
      <c r="B809" s="36"/>
      <c r="C809" s="263" t="s">
        <v>6697</v>
      </c>
      <c r="D809" s="35"/>
      <c r="E809" s="35"/>
      <c r="F809" s="35"/>
      <c r="G809" s="35"/>
      <c r="H809" s="36"/>
    </row>
    <row r="810" spans="1:8" s="2" customFormat="1" ht="19.5" x14ac:dyDescent="0.1">
      <c r="A810" s="35"/>
      <c r="B810" s="36"/>
      <c r="C810" s="261" t="s">
        <v>1458</v>
      </c>
      <c r="D810" s="261" t="s">
        <v>1459</v>
      </c>
      <c r="E810" s="18" t="s">
        <v>277</v>
      </c>
      <c r="F810" s="262">
        <v>518.23</v>
      </c>
      <c r="G810" s="35"/>
      <c r="H810" s="36"/>
    </row>
    <row r="811" spans="1:8" s="2" customFormat="1" ht="16.899999999999999" customHeight="1" x14ac:dyDescent="0.1">
      <c r="A811" s="35"/>
      <c r="B811" s="36"/>
      <c r="C811" s="261" t="s">
        <v>1425</v>
      </c>
      <c r="D811" s="261" t="s">
        <v>1426</v>
      </c>
      <c r="E811" s="18" t="s">
        <v>277</v>
      </c>
      <c r="F811" s="262">
        <v>647.35</v>
      </c>
      <c r="G811" s="35"/>
      <c r="H811" s="36"/>
    </row>
    <row r="812" spans="1:8" s="2" customFormat="1" ht="16.899999999999999" customHeight="1" x14ac:dyDescent="0.1">
      <c r="A812" s="35"/>
      <c r="B812" s="36"/>
      <c r="C812" s="261" t="s">
        <v>1497</v>
      </c>
      <c r="D812" s="261" t="s">
        <v>1498</v>
      </c>
      <c r="E812" s="18" t="s">
        <v>277</v>
      </c>
      <c r="F812" s="262">
        <v>647.35</v>
      </c>
      <c r="G812" s="35"/>
      <c r="H812" s="36"/>
    </row>
    <row r="813" spans="1:8" s="2" customFormat="1" ht="16.899999999999999" customHeight="1" x14ac:dyDescent="0.1">
      <c r="A813" s="35"/>
      <c r="B813" s="36"/>
      <c r="C813" s="261" t="s">
        <v>1547</v>
      </c>
      <c r="D813" s="261" t="s">
        <v>1548</v>
      </c>
      <c r="E813" s="18" t="s">
        <v>277</v>
      </c>
      <c r="F813" s="262">
        <v>362.38</v>
      </c>
      <c r="G813" s="35"/>
      <c r="H813" s="36"/>
    </row>
    <row r="814" spans="1:8" s="2" customFormat="1" ht="16.899999999999999" customHeight="1" x14ac:dyDescent="0.1">
      <c r="A814" s="35"/>
      <c r="B814" s="36"/>
      <c r="C814" s="257" t="s">
        <v>813</v>
      </c>
      <c r="D814" s="258" t="s">
        <v>220</v>
      </c>
      <c r="E814" s="259" t="s">
        <v>1</v>
      </c>
      <c r="F814" s="260">
        <v>104.77</v>
      </c>
      <c r="G814" s="35"/>
      <c r="H814" s="36"/>
    </row>
    <row r="815" spans="1:8" s="2" customFormat="1" ht="16.899999999999999" customHeight="1" x14ac:dyDescent="0.1">
      <c r="A815" s="35"/>
      <c r="B815" s="36"/>
      <c r="C815" s="261" t="s">
        <v>1</v>
      </c>
      <c r="D815" s="261" t="s">
        <v>1728</v>
      </c>
      <c r="E815" s="18" t="s">
        <v>1</v>
      </c>
      <c r="F815" s="262">
        <v>0</v>
      </c>
      <c r="G815" s="35"/>
      <c r="H815" s="36"/>
    </row>
    <row r="816" spans="1:8" s="2" customFormat="1" ht="16.899999999999999" customHeight="1" x14ac:dyDescent="0.1">
      <c r="A816" s="35"/>
      <c r="B816" s="36"/>
      <c r="C816" s="261" t="s">
        <v>1</v>
      </c>
      <c r="D816" s="261" t="s">
        <v>1729</v>
      </c>
      <c r="E816" s="18" t="s">
        <v>1</v>
      </c>
      <c r="F816" s="262">
        <v>104.77</v>
      </c>
      <c r="G816" s="35"/>
      <c r="H816" s="36"/>
    </row>
    <row r="817" spans="1:8" s="2" customFormat="1" ht="16.899999999999999" customHeight="1" x14ac:dyDescent="0.1">
      <c r="A817" s="35"/>
      <c r="B817" s="36"/>
      <c r="C817" s="261" t="s">
        <v>813</v>
      </c>
      <c r="D817" s="261" t="s">
        <v>293</v>
      </c>
      <c r="E817" s="18" t="s">
        <v>1</v>
      </c>
      <c r="F817" s="262">
        <v>104.77</v>
      </c>
      <c r="G817" s="35"/>
      <c r="H817" s="36"/>
    </row>
    <row r="818" spans="1:8" s="2" customFormat="1" ht="16.899999999999999" customHeight="1" x14ac:dyDescent="0.1">
      <c r="A818" s="35"/>
      <c r="B818" s="36"/>
      <c r="C818" s="263" t="s">
        <v>6697</v>
      </c>
      <c r="D818" s="35"/>
      <c r="E818" s="35"/>
      <c r="F818" s="35"/>
      <c r="G818" s="35"/>
      <c r="H818" s="36"/>
    </row>
    <row r="819" spans="1:8" s="2" customFormat="1" ht="16.899999999999999" customHeight="1" x14ac:dyDescent="0.1">
      <c r="A819" s="35"/>
      <c r="B819" s="36"/>
      <c r="C819" s="261" t="s">
        <v>1723</v>
      </c>
      <c r="D819" s="261" t="s">
        <v>1724</v>
      </c>
      <c r="E819" s="18" t="s">
        <v>277</v>
      </c>
      <c r="F819" s="262">
        <v>1394.67</v>
      </c>
      <c r="G819" s="35"/>
      <c r="H819" s="36"/>
    </row>
    <row r="820" spans="1:8" s="2" customFormat="1" ht="16.899999999999999" customHeight="1" x14ac:dyDescent="0.1">
      <c r="A820" s="35"/>
      <c r="B820" s="36"/>
      <c r="C820" s="261" t="s">
        <v>932</v>
      </c>
      <c r="D820" s="261" t="s">
        <v>933</v>
      </c>
      <c r="E820" s="18" t="s">
        <v>277</v>
      </c>
      <c r="F820" s="262">
        <v>108.05</v>
      </c>
      <c r="G820" s="35"/>
      <c r="H820" s="36"/>
    </row>
    <row r="821" spans="1:8" s="2" customFormat="1" ht="16.899999999999999" customHeight="1" x14ac:dyDescent="0.1">
      <c r="A821" s="35"/>
      <c r="B821" s="36"/>
      <c r="C821" s="261" t="s">
        <v>1425</v>
      </c>
      <c r="D821" s="261" t="s">
        <v>1426</v>
      </c>
      <c r="E821" s="18" t="s">
        <v>277</v>
      </c>
      <c r="F821" s="262">
        <v>647.35</v>
      </c>
      <c r="G821" s="35"/>
      <c r="H821" s="36"/>
    </row>
    <row r="822" spans="1:8" s="2" customFormat="1" ht="19.5" x14ac:dyDescent="0.1">
      <c r="A822" s="35"/>
      <c r="B822" s="36"/>
      <c r="C822" s="261" t="s">
        <v>1439</v>
      </c>
      <c r="D822" s="261" t="s">
        <v>1440</v>
      </c>
      <c r="E822" s="18" t="s">
        <v>277</v>
      </c>
      <c r="F822" s="262">
        <v>130.69999999999999</v>
      </c>
      <c r="G822" s="35"/>
      <c r="H822" s="36"/>
    </row>
    <row r="823" spans="1:8" s="2" customFormat="1" ht="19.5" x14ac:dyDescent="0.1">
      <c r="A823" s="35"/>
      <c r="B823" s="36"/>
      <c r="C823" s="261" t="s">
        <v>1474</v>
      </c>
      <c r="D823" s="261" t="s">
        <v>1475</v>
      </c>
      <c r="E823" s="18" t="s">
        <v>277</v>
      </c>
      <c r="F823" s="262">
        <v>130.69999999999999</v>
      </c>
      <c r="G823" s="35"/>
      <c r="H823" s="36"/>
    </row>
    <row r="824" spans="1:8" s="2" customFormat="1" ht="16.899999999999999" customHeight="1" x14ac:dyDescent="0.1">
      <c r="A824" s="35"/>
      <c r="B824" s="36"/>
      <c r="C824" s="261" t="s">
        <v>1484</v>
      </c>
      <c r="D824" s="261" t="s">
        <v>1485</v>
      </c>
      <c r="E824" s="18" t="s">
        <v>277</v>
      </c>
      <c r="F824" s="262">
        <v>244.41</v>
      </c>
      <c r="G824" s="35"/>
      <c r="H824" s="36"/>
    </row>
    <row r="825" spans="1:8" s="2" customFormat="1" ht="16.899999999999999" customHeight="1" x14ac:dyDescent="0.1">
      <c r="A825" s="35"/>
      <c r="B825" s="36"/>
      <c r="C825" s="261" t="s">
        <v>1497</v>
      </c>
      <c r="D825" s="261" t="s">
        <v>1498</v>
      </c>
      <c r="E825" s="18" t="s">
        <v>277</v>
      </c>
      <c r="F825" s="262">
        <v>647.35</v>
      </c>
      <c r="G825" s="35"/>
      <c r="H825" s="36"/>
    </row>
    <row r="826" spans="1:8" s="2" customFormat="1" ht="16.899999999999999" customHeight="1" x14ac:dyDescent="0.1">
      <c r="A826" s="35"/>
      <c r="B826" s="36"/>
      <c r="C826" s="261" t="s">
        <v>1547</v>
      </c>
      <c r="D826" s="261" t="s">
        <v>1548</v>
      </c>
      <c r="E826" s="18" t="s">
        <v>277</v>
      </c>
      <c r="F826" s="262">
        <v>362.38</v>
      </c>
      <c r="G826" s="35"/>
      <c r="H826" s="36"/>
    </row>
    <row r="827" spans="1:8" s="2" customFormat="1" ht="16.899999999999999" customHeight="1" x14ac:dyDescent="0.1">
      <c r="A827" s="35"/>
      <c r="B827" s="36"/>
      <c r="C827" s="257" t="s">
        <v>815</v>
      </c>
      <c r="D827" s="258" t="s">
        <v>220</v>
      </c>
      <c r="E827" s="259" t="s">
        <v>1</v>
      </c>
      <c r="F827" s="260">
        <v>107.87</v>
      </c>
      <c r="G827" s="35"/>
      <c r="H827" s="36"/>
    </row>
    <row r="828" spans="1:8" s="2" customFormat="1" ht="16.899999999999999" customHeight="1" x14ac:dyDescent="0.1">
      <c r="A828" s="35"/>
      <c r="B828" s="36"/>
      <c r="C828" s="261" t="s">
        <v>1</v>
      </c>
      <c r="D828" s="261" t="s">
        <v>1796</v>
      </c>
      <c r="E828" s="18" t="s">
        <v>1</v>
      </c>
      <c r="F828" s="262">
        <v>0</v>
      </c>
      <c r="G828" s="35"/>
      <c r="H828" s="36"/>
    </row>
    <row r="829" spans="1:8" s="2" customFormat="1" ht="16.899999999999999" customHeight="1" x14ac:dyDescent="0.1">
      <c r="A829" s="35"/>
      <c r="B829" s="36"/>
      <c r="C829" s="261" t="s">
        <v>1</v>
      </c>
      <c r="D829" s="261" t="s">
        <v>1797</v>
      </c>
      <c r="E829" s="18" t="s">
        <v>1</v>
      </c>
      <c r="F829" s="262">
        <v>107.87</v>
      </c>
      <c r="G829" s="35"/>
      <c r="H829" s="36"/>
    </row>
    <row r="830" spans="1:8" s="2" customFormat="1" ht="16.899999999999999" customHeight="1" x14ac:dyDescent="0.1">
      <c r="A830" s="35"/>
      <c r="B830" s="36"/>
      <c r="C830" s="261" t="s">
        <v>815</v>
      </c>
      <c r="D830" s="261" t="s">
        <v>293</v>
      </c>
      <c r="E830" s="18" t="s">
        <v>1</v>
      </c>
      <c r="F830" s="262">
        <v>107.87</v>
      </c>
      <c r="G830" s="35"/>
      <c r="H830" s="36"/>
    </row>
    <row r="831" spans="1:8" s="2" customFormat="1" ht="16.899999999999999" customHeight="1" x14ac:dyDescent="0.1">
      <c r="A831" s="35"/>
      <c r="B831" s="36"/>
      <c r="C831" s="263" t="s">
        <v>6697</v>
      </c>
      <c r="D831" s="35"/>
      <c r="E831" s="35"/>
      <c r="F831" s="35"/>
      <c r="G831" s="35"/>
      <c r="H831" s="36"/>
    </row>
    <row r="832" spans="1:8" s="2" customFormat="1" ht="19.5" x14ac:dyDescent="0.1">
      <c r="A832" s="35"/>
      <c r="B832" s="36"/>
      <c r="C832" s="261" t="s">
        <v>1793</v>
      </c>
      <c r="D832" s="261" t="s">
        <v>1794</v>
      </c>
      <c r="E832" s="18" t="s">
        <v>277</v>
      </c>
      <c r="F832" s="262">
        <v>215.74</v>
      </c>
      <c r="G832" s="35"/>
      <c r="H832" s="36"/>
    </row>
    <row r="833" spans="1:8" s="2" customFormat="1" ht="16.899999999999999" customHeight="1" x14ac:dyDescent="0.1">
      <c r="A833" s="35"/>
      <c r="B833" s="36"/>
      <c r="C833" s="261" t="s">
        <v>1425</v>
      </c>
      <c r="D833" s="261" t="s">
        <v>1426</v>
      </c>
      <c r="E833" s="18" t="s">
        <v>277</v>
      </c>
      <c r="F833" s="262">
        <v>647.35</v>
      </c>
      <c r="G833" s="35"/>
      <c r="H833" s="36"/>
    </row>
    <row r="834" spans="1:8" s="2" customFormat="1" ht="19.5" x14ac:dyDescent="0.1">
      <c r="A834" s="35"/>
      <c r="B834" s="36"/>
      <c r="C834" s="261" t="s">
        <v>1458</v>
      </c>
      <c r="D834" s="261" t="s">
        <v>1459</v>
      </c>
      <c r="E834" s="18" t="s">
        <v>277</v>
      </c>
      <c r="F834" s="262">
        <v>518.23</v>
      </c>
      <c r="G834" s="35"/>
      <c r="H834" s="36"/>
    </row>
    <row r="835" spans="1:8" s="2" customFormat="1" ht="16.899999999999999" customHeight="1" x14ac:dyDescent="0.1">
      <c r="A835" s="35"/>
      <c r="B835" s="36"/>
      <c r="C835" s="261" t="s">
        <v>1497</v>
      </c>
      <c r="D835" s="261" t="s">
        <v>1498</v>
      </c>
      <c r="E835" s="18" t="s">
        <v>277</v>
      </c>
      <c r="F835" s="262">
        <v>647.35</v>
      </c>
      <c r="G835" s="35"/>
      <c r="H835" s="36"/>
    </row>
    <row r="836" spans="1:8" s="2" customFormat="1" ht="16.899999999999999" customHeight="1" x14ac:dyDescent="0.1">
      <c r="A836" s="35"/>
      <c r="B836" s="36"/>
      <c r="C836" s="261" t="s">
        <v>1547</v>
      </c>
      <c r="D836" s="261" t="s">
        <v>1548</v>
      </c>
      <c r="E836" s="18" t="s">
        <v>277</v>
      </c>
      <c r="F836" s="262">
        <v>362.38</v>
      </c>
      <c r="G836" s="35"/>
      <c r="H836" s="36"/>
    </row>
    <row r="837" spans="1:8" s="2" customFormat="1" ht="16.899999999999999" customHeight="1" x14ac:dyDescent="0.1">
      <c r="A837" s="35"/>
      <c r="B837" s="36"/>
      <c r="C837" s="257" t="s">
        <v>817</v>
      </c>
      <c r="D837" s="258" t="s">
        <v>220</v>
      </c>
      <c r="E837" s="259" t="s">
        <v>1</v>
      </c>
      <c r="F837" s="260">
        <v>3.28</v>
      </c>
      <c r="G837" s="35"/>
      <c r="H837" s="36"/>
    </row>
    <row r="838" spans="1:8" s="2" customFormat="1" ht="16.899999999999999" customHeight="1" x14ac:dyDescent="0.1">
      <c r="A838" s="35"/>
      <c r="B838" s="36"/>
      <c r="C838" s="261" t="s">
        <v>1</v>
      </c>
      <c r="D838" s="261" t="s">
        <v>1551</v>
      </c>
      <c r="E838" s="18" t="s">
        <v>1</v>
      </c>
      <c r="F838" s="262">
        <v>0</v>
      </c>
      <c r="G838" s="35"/>
      <c r="H838" s="36"/>
    </row>
    <row r="839" spans="1:8" s="2" customFormat="1" ht="16.899999999999999" customHeight="1" x14ac:dyDescent="0.1">
      <c r="A839" s="35"/>
      <c r="B839" s="36"/>
      <c r="C839" s="261" t="s">
        <v>817</v>
      </c>
      <c r="D839" s="261" t="s">
        <v>1552</v>
      </c>
      <c r="E839" s="18" t="s">
        <v>1</v>
      </c>
      <c r="F839" s="262">
        <v>3.28</v>
      </c>
      <c r="G839" s="35"/>
      <c r="H839" s="36"/>
    </row>
    <row r="840" spans="1:8" s="2" customFormat="1" ht="16.899999999999999" customHeight="1" x14ac:dyDescent="0.1">
      <c r="A840" s="35"/>
      <c r="B840" s="36"/>
      <c r="C840" s="263" t="s">
        <v>6697</v>
      </c>
      <c r="D840" s="35"/>
      <c r="E840" s="35"/>
      <c r="F840" s="35"/>
      <c r="G840" s="35"/>
      <c r="H840" s="36"/>
    </row>
    <row r="841" spans="1:8" s="2" customFormat="1" ht="16.899999999999999" customHeight="1" x14ac:dyDescent="0.1">
      <c r="A841" s="35"/>
      <c r="B841" s="36"/>
      <c r="C841" s="261" t="s">
        <v>1547</v>
      </c>
      <c r="D841" s="261" t="s">
        <v>1548</v>
      </c>
      <c r="E841" s="18" t="s">
        <v>277</v>
      </c>
      <c r="F841" s="262">
        <v>362.38</v>
      </c>
      <c r="G841" s="35"/>
      <c r="H841" s="36"/>
    </row>
    <row r="842" spans="1:8" s="2" customFormat="1" ht="16.899999999999999" customHeight="1" x14ac:dyDescent="0.1">
      <c r="A842" s="35"/>
      <c r="B842" s="36"/>
      <c r="C842" s="261" t="s">
        <v>932</v>
      </c>
      <c r="D842" s="261" t="s">
        <v>933</v>
      </c>
      <c r="E842" s="18" t="s">
        <v>277</v>
      </c>
      <c r="F842" s="262">
        <v>108.05</v>
      </c>
      <c r="G842" s="35"/>
      <c r="H842" s="36"/>
    </row>
    <row r="843" spans="1:8" s="2" customFormat="1" ht="16.899999999999999" customHeight="1" x14ac:dyDescent="0.1">
      <c r="A843" s="35"/>
      <c r="B843" s="36"/>
      <c r="C843" s="261" t="s">
        <v>1425</v>
      </c>
      <c r="D843" s="261" t="s">
        <v>1426</v>
      </c>
      <c r="E843" s="18" t="s">
        <v>277</v>
      </c>
      <c r="F843" s="262">
        <v>647.35</v>
      </c>
      <c r="G843" s="35"/>
      <c r="H843" s="36"/>
    </row>
    <row r="844" spans="1:8" s="2" customFormat="1" ht="19.5" x14ac:dyDescent="0.1">
      <c r="A844" s="35"/>
      <c r="B844" s="36"/>
      <c r="C844" s="261" t="s">
        <v>1439</v>
      </c>
      <c r="D844" s="261" t="s">
        <v>1440</v>
      </c>
      <c r="E844" s="18" t="s">
        <v>277</v>
      </c>
      <c r="F844" s="262">
        <v>130.69999999999999</v>
      </c>
      <c r="G844" s="35"/>
      <c r="H844" s="36"/>
    </row>
    <row r="845" spans="1:8" s="2" customFormat="1" ht="19.5" x14ac:dyDescent="0.1">
      <c r="A845" s="35"/>
      <c r="B845" s="36"/>
      <c r="C845" s="261" t="s">
        <v>1474</v>
      </c>
      <c r="D845" s="261" t="s">
        <v>1475</v>
      </c>
      <c r="E845" s="18" t="s">
        <v>277</v>
      </c>
      <c r="F845" s="262">
        <v>130.69999999999999</v>
      </c>
      <c r="G845" s="35"/>
      <c r="H845" s="36"/>
    </row>
    <row r="846" spans="1:8" s="2" customFormat="1" ht="16.899999999999999" customHeight="1" x14ac:dyDescent="0.1">
      <c r="A846" s="35"/>
      <c r="B846" s="36"/>
      <c r="C846" s="261" t="s">
        <v>1484</v>
      </c>
      <c r="D846" s="261" t="s">
        <v>1485</v>
      </c>
      <c r="E846" s="18" t="s">
        <v>277</v>
      </c>
      <c r="F846" s="262">
        <v>244.41</v>
      </c>
      <c r="G846" s="35"/>
      <c r="H846" s="36"/>
    </row>
    <row r="847" spans="1:8" s="2" customFormat="1" ht="16.899999999999999" customHeight="1" x14ac:dyDescent="0.1">
      <c r="A847" s="35"/>
      <c r="B847" s="36"/>
      <c r="C847" s="261" t="s">
        <v>1497</v>
      </c>
      <c r="D847" s="261" t="s">
        <v>1498</v>
      </c>
      <c r="E847" s="18" t="s">
        <v>277</v>
      </c>
      <c r="F847" s="262">
        <v>647.35</v>
      </c>
      <c r="G847" s="35"/>
      <c r="H847" s="36"/>
    </row>
    <row r="848" spans="1:8" s="2" customFormat="1" ht="16.899999999999999" customHeight="1" x14ac:dyDescent="0.1">
      <c r="A848" s="35"/>
      <c r="B848" s="36"/>
      <c r="C848" s="257" t="s">
        <v>819</v>
      </c>
      <c r="D848" s="258" t="s">
        <v>220</v>
      </c>
      <c r="E848" s="259" t="s">
        <v>1</v>
      </c>
      <c r="F848" s="260">
        <v>107.87</v>
      </c>
      <c r="G848" s="35"/>
      <c r="H848" s="36"/>
    </row>
    <row r="849" spans="1:8" s="2" customFormat="1" ht="16.899999999999999" customHeight="1" x14ac:dyDescent="0.1">
      <c r="A849" s="35"/>
      <c r="B849" s="36"/>
      <c r="C849" s="261" t="s">
        <v>1</v>
      </c>
      <c r="D849" s="261" t="s">
        <v>1798</v>
      </c>
      <c r="E849" s="18" t="s">
        <v>1</v>
      </c>
      <c r="F849" s="262">
        <v>0</v>
      </c>
      <c r="G849" s="35"/>
      <c r="H849" s="36"/>
    </row>
    <row r="850" spans="1:8" s="2" customFormat="1" ht="16.899999999999999" customHeight="1" x14ac:dyDescent="0.1">
      <c r="A850" s="35"/>
      <c r="B850" s="36"/>
      <c r="C850" s="261" t="s">
        <v>1</v>
      </c>
      <c r="D850" s="261" t="s">
        <v>1797</v>
      </c>
      <c r="E850" s="18" t="s">
        <v>1</v>
      </c>
      <c r="F850" s="262">
        <v>107.87</v>
      </c>
      <c r="G850" s="35"/>
      <c r="H850" s="36"/>
    </row>
    <row r="851" spans="1:8" s="2" customFormat="1" ht="16.899999999999999" customHeight="1" x14ac:dyDescent="0.1">
      <c r="A851" s="35"/>
      <c r="B851" s="36"/>
      <c r="C851" s="261" t="s">
        <v>819</v>
      </c>
      <c r="D851" s="261" t="s">
        <v>293</v>
      </c>
      <c r="E851" s="18" t="s">
        <v>1</v>
      </c>
      <c r="F851" s="262">
        <v>107.87</v>
      </c>
      <c r="G851" s="35"/>
      <c r="H851" s="36"/>
    </row>
    <row r="852" spans="1:8" s="2" customFormat="1" ht="16.899999999999999" customHeight="1" x14ac:dyDescent="0.1">
      <c r="A852" s="35"/>
      <c r="B852" s="36"/>
      <c r="C852" s="263" t="s">
        <v>6697</v>
      </c>
      <c r="D852" s="35"/>
      <c r="E852" s="35"/>
      <c r="F852" s="35"/>
      <c r="G852" s="35"/>
      <c r="H852" s="36"/>
    </row>
    <row r="853" spans="1:8" s="2" customFormat="1" ht="19.5" x14ac:dyDescent="0.1">
      <c r="A853" s="35"/>
      <c r="B853" s="36"/>
      <c r="C853" s="261" t="s">
        <v>1793</v>
      </c>
      <c r="D853" s="261" t="s">
        <v>1794</v>
      </c>
      <c r="E853" s="18" t="s">
        <v>277</v>
      </c>
      <c r="F853" s="262">
        <v>215.74</v>
      </c>
      <c r="G853" s="35"/>
      <c r="H853" s="36"/>
    </row>
    <row r="854" spans="1:8" s="2" customFormat="1" ht="16.899999999999999" customHeight="1" x14ac:dyDescent="0.1">
      <c r="A854" s="35"/>
      <c r="B854" s="36"/>
      <c r="C854" s="261" t="s">
        <v>1425</v>
      </c>
      <c r="D854" s="261" t="s">
        <v>1426</v>
      </c>
      <c r="E854" s="18" t="s">
        <v>277</v>
      </c>
      <c r="F854" s="262">
        <v>647.35</v>
      </c>
      <c r="G854" s="35"/>
      <c r="H854" s="36"/>
    </row>
    <row r="855" spans="1:8" s="2" customFormat="1" ht="19.5" x14ac:dyDescent="0.1">
      <c r="A855" s="35"/>
      <c r="B855" s="36"/>
      <c r="C855" s="261" t="s">
        <v>1458</v>
      </c>
      <c r="D855" s="261" t="s">
        <v>1459</v>
      </c>
      <c r="E855" s="18" t="s">
        <v>277</v>
      </c>
      <c r="F855" s="262">
        <v>518.23</v>
      </c>
      <c r="G855" s="35"/>
      <c r="H855" s="36"/>
    </row>
    <row r="856" spans="1:8" s="2" customFormat="1" ht="16.899999999999999" customHeight="1" x14ac:dyDescent="0.1">
      <c r="A856" s="35"/>
      <c r="B856" s="36"/>
      <c r="C856" s="261" t="s">
        <v>1497</v>
      </c>
      <c r="D856" s="261" t="s">
        <v>1498</v>
      </c>
      <c r="E856" s="18" t="s">
        <v>277</v>
      </c>
      <c r="F856" s="262">
        <v>647.35</v>
      </c>
      <c r="G856" s="35"/>
      <c r="H856" s="36"/>
    </row>
    <row r="857" spans="1:8" s="2" customFormat="1" ht="16.899999999999999" customHeight="1" x14ac:dyDescent="0.1">
      <c r="A857" s="35"/>
      <c r="B857" s="36"/>
      <c r="C857" s="261" t="s">
        <v>1539</v>
      </c>
      <c r="D857" s="261" t="s">
        <v>1540</v>
      </c>
      <c r="E857" s="18" t="s">
        <v>277</v>
      </c>
      <c r="F857" s="262">
        <v>107.87</v>
      </c>
      <c r="G857" s="35"/>
      <c r="H857" s="36"/>
    </row>
    <row r="858" spans="1:8" s="2" customFormat="1" ht="16.899999999999999" customHeight="1" x14ac:dyDescent="0.1">
      <c r="A858" s="35"/>
      <c r="B858" s="36"/>
      <c r="C858" s="261" t="s">
        <v>1875</v>
      </c>
      <c r="D858" s="261" t="s">
        <v>1876</v>
      </c>
      <c r="E858" s="18" t="s">
        <v>277</v>
      </c>
      <c r="F858" s="262">
        <v>107.87</v>
      </c>
      <c r="G858" s="35"/>
      <c r="H858" s="36"/>
    </row>
    <row r="859" spans="1:8" s="2" customFormat="1" ht="16.899999999999999" customHeight="1" x14ac:dyDescent="0.1">
      <c r="A859" s="35"/>
      <c r="B859" s="36"/>
      <c r="C859" s="257" t="s">
        <v>820</v>
      </c>
      <c r="D859" s="258" t="s">
        <v>220</v>
      </c>
      <c r="E859" s="259" t="s">
        <v>1</v>
      </c>
      <c r="F859" s="260">
        <v>104.66</v>
      </c>
      <c r="G859" s="35"/>
      <c r="H859" s="36"/>
    </row>
    <row r="860" spans="1:8" s="2" customFormat="1" ht="16.899999999999999" customHeight="1" x14ac:dyDescent="0.1">
      <c r="A860" s="35"/>
      <c r="B860" s="36"/>
      <c r="C860" s="261" t="s">
        <v>1</v>
      </c>
      <c r="D860" s="261" t="s">
        <v>1731</v>
      </c>
      <c r="E860" s="18" t="s">
        <v>1</v>
      </c>
      <c r="F860" s="262">
        <v>0</v>
      </c>
      <c r="G860" s="35"/>
      <c r="H860" s="36"/>
    </row>
    <row r="861" spans="1:8" s="2" customFormat="1" ht="16.899999999999999" customHeight="1" x14ac:dyDescent="0.1">
      <c r="A861" s="35"/>
      <c r="B861" s="36"/>
      <c r="C861" s="261" t="s">
        <v>1</v>
      </c>
      <c r="D861" s="261" t="s">
        <v>1732</v>
      </c>
      <c r="E861" s="18" t="s">
        <v>1</v>
      </c>
      <c r="F861" s="262">
        <v>104.66</v>
      </c>
      <c r="G861" s="35"/>
      <c r="H861" s="36"/>
    </row>
    <row r="862" spans="1:8" s="2" customFormat="1" ht="16.899999999999999" customHeight="1" x14ac:dyDescent="0.1">
      <c r="A862" s="35"/>
      <c r="B862" s="36"/>
      <c r="C862" s="261" t="s">
        <v>820</v>
      </c>
      <c r="D862" s="261" t="s">
        <v>293</v>
      </c>
      <c r="E862" s="18" t="s">
        <v>1</v>
      </c>
      <c r="F862" s="262">
        <v>104.66</v>
      </c>
      <c r="G862" s="35"/>
      <c r="H862" s="36"/>
    </row>
    <row r="863" spans="1:8" s="2" customFormat="1" ht="16.899999999999999" customHeight="1" x14ac:dyDescent="0.1">
      <c r="A863" s="35"/>
      <c r="B863" s="36"/>
      <c r="C863" s="263" t="s">
        <v>6697</v>
      </c>
      <c r="D863" s="35"/>
      <c r="E863" s="35"/>
      <c r="F863" s="35"/>
      <c r="G863" s="35"/>
      <c r="H863" s="36"/>
    </row>
    <row r="864" spans="1:8" s="2" customFormat="1" ht="16.899999999999999" customHeight="1" x14ac:dyDescent="0.1">
      <c r="A864" s="35"/>
      <c r="B864" s="36"/>
      <c r="C864" s="261" t="s">
        <v>1723</v>
      </c>
      <c r="D864" s="261" t="s">
        <v>1724</v>
      </c>
      <c r="E864" s="18" t="s">
        <v>277</v>
      </c>
      <c r="F864" s="262">
        <v>1394.67</v>
      </c>
      <c r="G864" s="35"/>
      <c r="H864" s="36"/>
    </row>
    <row r="865" spans="1:8" s="2" customFormat="1" ht="16.899999999999999" customHeight="1" x14ac:dyDescent="0.1">
      <c r="A865" s="35"/>
      <c r="B865" s="36"/>
      <c r="C865" s="261" t="s">
        <v>1639</v>
      </c>
      <c r="D865" s="261" t="s">
        <v>1640</v>
      </c>
      <c r="E865" s="18" t="s">
        <v>277</v>
      </c>
      <c r="F865" s="262">
        <v>1289.9000000000001</v>
      </c>
      <c r="G865" s="35"/>
      <c r="H865" s="36"/>
    </row>
    <row r="866" spans="1:8" s="2" customFormat="1" ht="19.5" x14ac:dyDescent="0.1">
      <c r="A866" s="35"/>
      <c r="B866" s="36"/>
      <c r="C866" s="261" t="s">
        <v>1785</v>
      </c>
      <c r="D866" s="261" t="s">
        <v>1786</v>
      </c>
      <c r="E866" s="18" t="s">
        <v>277</v>
      </c>
      <c r="F866" s="262">
        <v>104.66</v>
      </c>
      <c r="G866" s="35"/>
      <c r="H866" s="36"/>
    </row>
    <row r="867" spans="1:8" s="2" customFormat="1" ht="19.5" x14ac:dyDescent="0.1">
      <c r="A867" s="35"/>
      <c r="B867" s="36"/>
      <c r="C867" s="261" t="s">
        <v>1892</v>
      </c>
      <c r="D867" s="261" t="s">
        <v>1893</v>
      </c>
      <c r="E867" s="18" t="s">
        <v>277</v>
      </c>
      <c r="F867" s="262">
        <v>1289.9000000000001</v>
      </c>
      <c r="G867" s="35"/>
      <c r="H867" s="36"/>
    </row>
    <row r="868" spans="1:8" s="2" customFormat="1" ht="19.5" x14ac:dyDescent="0.1">
      <c r="A868" s="35"/>
      <c r="B868" s="36"/>
      <c r="C868" s="261" t="s">
        <v>1897</v>
      </c>
      <c r="D868" s="261" t="s">
        <v>1898</v>
      </c>
      <c r="E868" s="18" t="s">
        <v>277</v>
      </c>
      <c r="F868" s="262">
        <v>1289.9000000000001</v>
      </c>
      <c r="G868" s="35"/>
      <c r="H868" s="36"/>
    </row>
    <row r="869" spans="1:8" s="2" customFormat="1" ht="16.899999999999999" customHeight="1" x14ac:dyDescent="0.1">
      <c r="A869" s="35"/>
      <c r="B869" s="36"/>
      <c r="C869" s="261" t="s">
        <v>2115</v>
      </c>
      <c r="D869" s="261" t="s">
        <v>2116</v>
      </c>
      <c r="E869" s="18" t="s">
        <v>277</v>
      </c>
      <c r="F869" s="262">
        <v>109.89</v>
      </c>
      <c r="G869" s="35"/>
      <c r="H869" s="36"/>
    </row>
    <row r="870" spans="1:8" s="2" customFormat="1" ht="16.899999999999999" customHeight="1" x14ac:dyDescent="0.1">
      <c r="A870" s="35"/>
      <c r="B870" s="36"/>
      <c r="C870" s="257" t="s">
        <v>822</v>
      </c>
      <c r="D870" s="258" t="s">
        <v>220</v>
      </c>
      <c r="E870" s="259" t="s">
        <v>1</v>
      </c>
      <c r="F870" s="260">
        <v>592.62</v>
      </c>
      <c r="G870" s="35"/>
      <c r="H870" s="36"/>
    </row>
    <row r="871" spans="1:8" s="2" customFormat="1" ht="16.899999999999999" customHeight="1" x14ac:dyDescent="0.1">
      <c r="A871" s="35"/>
      <c r="B871" s="36"/>
      <c r="C871" s="261" t="s">
        <v>1</v>
      </c>
      <c r="D871" s="261" t="s">
        <v>1730</v>
      </c>
      <c r="E871" s="18" t="s">
        <v>1</v>
      </c>
      <c r="F871" s="262">
        <v>0</v>
      </c>
      <c r="G871" s="35"/>
      <c r="H871" s="36"/>
    </row>
    <row r="872" spans="1:8" s="2" customFormat="1" ht="16.899999999999999" customHeight="1" x14ac:dyDescent="0.1">
      <c r="A872" s="35"/>
      <c r="B872" s="36"/>
      <c r="C872" s="261" t="s">
        <v>1</v>
      </c>
      <c r="D872" s="261" t="s">
        <v>1727</v>
      </c>
      <c r="E872" s="18" t="s">
        <v>1</v>
      </c>
      <c r="F872" s="262">
        <v>592.62</v>
      </c>
      <c r="G872" s="35"/>
      <c r="H872" s="36"/>
    </row>
    <row r="873" spans="1:8" s="2" customFormat="1" ht="16.899999999999999" customHeight="1" x14ac:dyDescent="0.1">
      <c r="A873" s="35"/>
      <c r="B873" s="36"/>
      <c r="C873" s="261" t="s">
        <v>822</v>
      </c>
      <c r="D873" s="261" t="s">
        <v>293</v>
      </c>
      <c r="E873" s="18" t="s">
        <v>1</v>
      </c>
      <c r="F873" s="262">
        <v>592.62</v>
      </c>
      <c r="G873" s="35"/>
      <c r="H873" s="36"/>
    </row>
    <row r="874" spans="1:8" s="2" customFormat="1" ht="16.899999999999999" customHeight="1" x14ac:dyDescent="0.1">
      <c r="A874" s="35"/>
      <c r="B874" s="36"/>
      <c r="C874" s="263" t="s">
        <v>6697</v>
      </c>
      <c r="D874" s="35"/>
      <c r="E874" s="35"/>
      <c r="F874" s="35"/>
      <c r="G874" s="35"/>
      <c r="H874" s="36"/>
    </row>
    <row r="875" spans="1:8" s="2" customFormat="1" ht="16.899999999999999" customHeight="1" x14ac:dyDescent="0.1">
      <c r="A875" s="35"/>
      <c r="B875" s="36"/>
      <c r="C875" s="261" t="s">
        <v>1723</v>
      </c>
      <c r="D875" s="261" t="s">
        <v>1724</v>
      </c>
      <c r="E875" s="18" t="s">
        <v>277</v>
      </c>
      <c r="F875" s="262">
        <v>1394.67</v>
      </c>
      <c r="G875" s="35"/>
      <c r="H875" s="36"/>
    </row>
    <row r="876" spans="1:8" s="2" customFormat="1" ht="19.5" x14ac:dyDescent="0.1">
      <c r="A876" s="35"/>
      <c r="B876" s="36"/>
      <c r="C876" s="261" t="s">
        <v>1589</v>
      </c>
      <c r="D876" s="261" t="s">
        <v>1590</v>
      </c>
      <c r="E876" s="18" t="s">
        <v>277</v>
      </c>
      <c r="F876" s="262">
        <v>1185.24</v>
      </c>
      <c r="G876" s="35"/>
      <c r="H876" s="36"/>
    </row>
    <row r="877" spans="1:8" s="2" customFormat="1" ht="16.899999999999999" customHeight="1" x14ac:dyDescent="0.1">
      <c r="A877" s="35"/>
      <c r="B877" s="36"/>
      <c r="C877" s="261" t="s">
        <v>1598</v>
      </c>
      <c r="D877" s="261" t="s">
        <v>1599</v>
      </c>
      <c r="E877" s="18" t="s">
        <v>277</v>
      </c>
      <c r="F877" s="262">
        <v>2370.48</v>
      </c>
      <c r="G877" s="35"/>
      <c r="H877" s="36"/>
    </row>
    <row r="878" spans="1:8" s="2" customFormat="1" ht="16.899999999999999" customHeight="1" x14ac:dyDescent="0.1">
      <c r="A878" s="35"/>
      <c r="B878" s="36"/>
      <c r="C878" s="261" t="s">
        <v>1639</v>
      </c>
      <c r="D878" s="261" t="s">
        <v>1640</v>
      </c>
      <c r="E878" s="18" t="s">
        <v>277</v>
      </c>
      <c r="F878" s="262">
        <v>1289.9000000000001</v>
      </c>
      <c r="G878" s="35"/>
      <c r="H878" s="36"/>
    </row>
    <row r="879" spans="1:8" s="2" customFormat="1" ht="16.899999999999999" customHeight="1" x14ac:dyDescent="0.1">
      <c r="A879" s="35"/>
      <c r="B879" s="36"/>
      <c r="C879" s="261" t="s">
        <v>1865</v>
      </c>
      <c r="D879" s="261" t="s">
        <v>1866</v>
      </c>
      <c r="E879" s="18" t="s">
        <v>277</v>
      </c>
      <c r="F879" s="262">
        <v>164.26</v>
      </c>
      <c r="G879" s="35"/>
      <c r="H879" s="36"/>
    </row>
    <row r="880" spans="1:8" s="2" customFormat="1" ht="19.5" x14ac:dyDescent="0.1">
      <c r="A880" s="35"/>
      <c r="B880" s="36"/>
      <c r="C880" s="261" t="s">
        <v>1892</v>
      </c>
      <c r="D880" s="261" t="s">
        <v>1893</v>
      </c>
      <c r="E880" s="18" t="s">
        <v>277</v>
      </c>
      <c r="F880" s="262">
        <v>1289.9000000000001</v>
      </c>
      <c r="G880" s="35"/>
      <c r="H880" s="36"/>
    </row>
    <row r="881" spans="1:8" s="2" customFormat="1" ht="19.5" x14ac:dyDescent="0.1">
      <c r="A881" s="35"/>
      <c r="B881" s="36"/>
      <c r="C881" s="261" t="s">
        <v>1897</v>
      </c>
      <c r="D881" s="261" t="s">
        <v>1898</v>
      </c>
      <c r="E881" s="18" t="s">
        <v>277</v>
      </c>
      <c r="F881" s="262">
        <v>1289.9000000000001</v>
      </c>
      <c r="G881" s="35"/>
      <c r="H881" s="36"/>
    </row>
    <row r="882" spans="1:8" s="2" customFormat="1" ht="16.899999999999999" customHeight="1" x14ac:dyDescent="0.1">
      <c r="A882" s="35"/>
      <c r="B882" s="36"/>
      <c r="C882" s="261" t="s">
        <v>1313</v>
      </c>
      <c r="D882" s="261" t="s">
        <v>1314</v>
      </c>
      <c r="E882" s="18" t="s">
        <v>277</v>
      </c>
      <c r="F882" s="262">
        <v>1185.24</v>
      </c>
      <c r="G882" s="35"/>
      <c r="H882" s="36"/>
    </row>
    <row r="883" spans="1:8" s="2" customFormat="1" ht="16.899999999999999" customHeight="1" x14ac:dyDescent="0.1">
      <c r="A883" s="35"/>
      <c r="B883" s="36"/>
      <c r="C883" s="257" t="s">
        <v>823</v>
      </c>
      <c r="D883" s="258" t="s">
        <v>220</v>
      </c>
      <c r="E883" s="259" t="s">
        <v>1</v>
      </c>
      <c r="F883" s="260">
        <v>428.36</v>
      </c>
      <c r="G883" s="35"/>
      <c r="H883" s="36"/>
    </row>
    <row r="884" spans="1:8" s="2" customFormat="1" ht="16.899999999999999" customHeight="1" x14ac:dyDescent="0.1">
      <c r="A884" s="35"/>
      <c r="B884" s="36"/>
      <c r="C884" s="261" t="s">
        <v>1</v>
      </c>
      <c r="D884" s="261" t="s">
        <v>1730</v>
      </c>
      <c r="E884" s="18" t="s">
        <v>1</v>
      </c>
      <c r="F884" s="262">
        <v>0</v>
      </c>
      <c r="G884" s="35"/>
      <c r="H884" s="36"/>
    </row>
    <row r="885" spans="1:8" s="2" customFormat="1" ht="16.899999999999999" customHeight="1" x14ac:dyDescent="0.1">
      <c r="A885" s="35"/>
      <c r="B885" s="36"/>
      <c r="C885" s="261" t="s">
        <v>1</v>
      </c>
      <c r="D885" s="261" t="s">
        <v>1873</v>
      </c>
      <c r="E885" s="18" t="s">
        <v>1</v>
      </c>
      <c r="F885" s="262">
        <v>428.36</v>
      </c>
      <c r="G885" s="35"/>
      <c r="H885" s="36"/>
    </row>
    <row r="886" spans="1:8" s="2" customFormat="1" ht="16.899999999999999" customHeight="1" x14ac:dyDescent="0.1">
      <c r="A886" s="35"/>
      <c r="B886" s="36"/>
      <c r="C886" s="261" t="s">
        <v>823</v>
      </c>
      <c r="D886" s="261" t="s">
        <v>282</v>
      </c>
      <c r="E886" s="18" t="s">
        <v>1</v>
      </c>
      <c r="F886" s="262">
        <v>428.36</v>
      </c>
      <c r="G886" s="35"/>
      <c r="H886" s="36"/>
    </row>
    <row r="887" spans="1:8" s="2" customFormat="1" ht="16.899999999999999" customHeight="1" x14ac:dyDescent="0.1">
      <c r="A887" s="35"/>
      <c r="B887" s="36"/>
      <c r="C887" s="263" t="s">
        <v>6697</v>
      </c>
      <c r="D887" s="35"/>
      <c r="E887" s="35"/>
      <c r="F887" s="35"/>
      <c r="G887" s="35"/>
      <c r="H887" s="36"/>
    </row>
    <row r="888" spans="1:8" s="2" customFormat="1" ht="16.899999999999999" customHeight="1" x14ac:dyDescent="0.1">
      <c r="A888" s="35"/>
      <c r="B888" s="36"/>
      <c r="C888" s="261" t="s">
        <v>1870</v>
      </c>
      <c r="D888" s="261" t="s">
        <v>1871</v>
      </c>
      <c r="E888" s="18" t="s">
        <v>277</v>
      </c>
      <c r="F888" s="262">
        <v>428.36</v>
      </c>
      <c r="G888" s="35"/>
      <c r="H888" s="36"/>
    </row>
    <row r="889" spans="1:8" s="2" customFormat="1" ht="16.899999999999999" customHeight="1" x14ac:dyDescent="0.1">
      <c r="A889" s="35"/>
      <c r="B889" s="36"/>
      <c r="C889" s="261" t="s">
        <v>1865</v>
      </c>
      <c r="D889" s="261" t="s">
        <v>1866</v>
      </c>
      <c r="E889" s="18" t="s">
        <v>277</v>
      </c>
      <c r="F889" s="262">
        <v>164.26</v>
      </c>
      <c r="G889" s="35"/>
      <c r="H889" s="36"/>
    </row>
    <row r="890" spans="1:8" s="2" customFormat="1" ht="16.899999999999999" customHeight="1" x14ac:dyDescent="0.1">
      <c r="A890" s="35"/>
      <c r="B890" s="36"/>
      <c r="C890" s="257" t="s">
        <v>825</v>
      </c>
      <c r="D890" s="258" t="s">
        <v>220</v>
      </c>
      <c r="E890" s="259" t="s">
        <v>1</v>
      </c>
      <c r="F890" s="260">
        <v>84.16</v>
      </c>
      <c r="G890" s="35"/>
      <c r="H890" s="36"/>
    </row>
    <row r="891" spans="1:8" s="2" customFormat="1" ht="16.899999999999999" customHeight="1" x14ac:dyDescent="0.1">
      <c r="A891" s="35"/>
      <c r="B891" s="36"/>
      <c r="C891" s="261" t="s">
        <v>825</v>
      </c>
      <c r="D891" s="261" t="s">
        <v>1087</v>
      </c>
      <c r="E891" s="18" t="s">
        <v>1</v>
      </c>
      <c r="F891" s="262">
        <v>84.16</v>
      </c>
      <c r="G891" s="35"/>
      <c r="H891" s="36"/>
    </row>
    <row r="892" spans="1:8" s="2" customFormat="1" ht="16.899999999999999" customHeight="1" x14ac:dyDescent="0.1">
      <c r="A892" s="35"/>
      <c r="B892" s="36"/>
      <c r="C892" s="263" t="s">
        <v>6697</v>
      </c>
      <c r="D892" s="35"/>
      <c r="E892" s="35"/>
      <c r="F892" s="35"/>
      <c r="G892" s="35"/>
      <c r="H892" s="36"/>
    </row>
    <row r="893" spans="1:8" s="2" customFormat="1" ht="16.899999999999999" customHeight="1" x14ac:dyDescent="0.1">
      <c r="A893" s="35"/>
      <c r="B893" s="36"/>
      <c r="C893" s="261" t="s">
        <v>1089</v>
      </c>
      <c r="D893" s="261" t="s">
        <v>1090</v>
      </c>
      <c r="E893" s="18" t="s">
        <v>277</v>
      </c>
      <c r="F893" s="262">
        <v>104.52</v>
      </c>
      <c r="G893" s="35"/>
      <c r="H893" s="36"/>
    </row>
    <row r="894" spans="1:8" s="2" customFormat="1" ht="16.899999999999999" customHeight="1" x14ac:dyDescent="0.1">
      <c r="A894" s="35"/>
      <c r="B894" s="36"/>
      <c r="C894" s="261" t="s">
        <v>1096</v>
      </c>
      <c r="D894" s="261" t="s">
        <v>1097</v>
      </c>
      <c r="E894" s="18" t="s">
        <v>277</v>
      </c>
      <c r="F894" s="262">
        <v>84.16</v>
      </c>
      <c r="G894" s="35"/>
      <c r="H894" s="36"/>
    </row>
    <row r="895" spans="1:8" s="2" customFormat="1" ht="16.899999999999999" customHeight="1" x14ac:dyDescent="0.1">
      <c r="A895" s="35"/>
      <c r="B895" s="36"/>
      <c r="C895" s="257" t="s">
        <v>1092</v>
      </c>
      <c r="D895" s="258" t="s">
        <v>220</v>
      </c>
      <c r="E895" s="259" t="s">
        <v>1</v>
      </c>
      <c r="F895" s="260">
        <v>20.36</v>
      </c>
      <c r="G895" s="35"/>
      <c r="H895" s="36"/>
    </row>
    <row r="896" spans="1:8" s="2" customFormat="1" ht="16.899999999999999" customHeight="1" x14ac:dyDescent="0.1">
      <c r="A896" s="35"/>
      <c r="B896" s="36"/>
      <c r="C896" s="261" t="s">
        <v>1092</v>
      </c>
      <c r="D896" s="261" t="s">
        <v>1088</v>
      </c>
      <c r="E896" s="18" t="s">
        <v>1</v>
      </c>
      <c r="F896" s="262">
        <v>20.36</v>
      </c>
      <c r="G896" s="35"/>
      <c r="H896" s="36"/>
    </row>
    <row r="897" spans="1:8" s="2" customFormat="1" ht="16.899999999999999" customHeight="1" x14ac:dyDescent="0.1">
      <c r="A897" s="35"/>
      <c r="B897" s="36"/>
      <c r="C897" s="257" t="s">
        <v>827</v>
      </c>
      <c r="D897" s="258" t="s">
        <v>220</v>
      </c>
      <c r="E897" s="259" t="s">
        <v>1</v>
      </c>
      <c r="F897" s="260">
        <v>524.11</v>
      </c>
      <c r="G897" s="35"/>
      <c r="H897" s="36"/>
    </row>
    <row r="898" spans="1:8" s="2" customFormat="1" ht="16.899999999999999" customHeight="1" x14ac:dyDescent="0.1">
      <c r="A898" s="35"/>
      <c r="B898" s="36"/>
      <c r="C898" s="261" t="s">
        <v>1</v>
      </c>
      <c r="D898" s="261" t="s">
        <v>1182</v>
      </c>
      <c r="E898" s="18" t="s">
        <v>1</v>
      </c>
      <c r="F898" s="262">
        <v>0</v>
      </c>
      <c r="G898" s="35"/>
      <c r="H898" s="36"/>
    </row>
    <row r="899" spans="1:8" s="2" customFormat="1" ht="16.899999999999999" customHeight="1" x14ac:dyDescent="0.1">
      <c r="A899" s="35"/>
      <c r="B899" s="36"/>
      <c r="C899" s="261" t="s">
        <v>1</v>
      </c>
      <c r="D899" s="261" t="s">
        <v>1183</v>
      </c>
      <c r="E899" s="18" t="s">
        <v>1</v>
      </c>
      <c r="F899" s="262">
        <v>266.27</v>
      </c>
      <c r="G899" s="35"/>
      <c r="H899" s="36"/>
    </row>
    <row r="900" spans="1:8" s="2" customFormat="1" ht="16.899999999999999" customHeight="1" x14ac:dyDescent="0.1">
      <c r="A900" s="35"/>
      <c r="B900" s="36"/>
      <c r="C900" s="261" t="s">
        <v>1</v>
      </c>
      <c r="D900" s="261" t="s">
        <v>1184</v>
      </c>
      <c r="E900" s="18" t="s">
        <v>1</v>
      </c>
      <c r="F900" s="262">
        <v>0</v>
      </c>
      <c r="G900" s="35"/>
      <c r="H900" s="36"/>
    </row>
    <row r="901" spans="1:8" s="2" customFormat="1" ht="16.899999999999999" customHeight="1" x14ac:dyDescent="0.1">
      <c r="A901" s="35"/>
      <c r="B901" s="36"/>
      <c r="C901" s="261" t="s">
        <v>1</v>
      </c>
      <c r="D901" s="261" t="s">
        <v>1185</v>
      </c>
      <c r="E901" s="18" t="s">
        <v>1</v>
      </c>
      <c r="F901" s="262">
        <v>-28.04</v>
      </c>
      <c r="G901" s="35"/>
      <c r="H901" s="36"/>
    </row>
    <row r="902" spans="1:8" s="2" customFormat="1" ht="16.899999999999999" customHeight="1" x14ac:dyDescent="0.1">
      <c r="A902" s="35"/>
      <c r="B902" s="36"/>
      <c r="C902" s="261" t="s">
        <v>1</v>
      </c>
      <c r="D902" s="261" t="s">
        <v>1186</v>
      </c>
      <c r="E902" s="18" t="s">
        <v>1</v>
      </c>
      <c r="F902" s="262">
        <v>0</v>
      </c>
      <c r="G902" s="35"/>
      <c r="H902" s="36"/>
    </row>
    <row r="903" spans="1:8" s="2" customFormat="1" ht="16.899999999999999" customHeight="1" x14ac:dyDescent="0.1">
      <c r="A903" s="35"/>
      <c r="B903" s="36"/>
      <c r="C903" s="261" t="s">
        <v>1</v>
      </c>
      <c r="D903" s="261" t="s">
        <v>1187</v>
      </c>
      <c r="E903" s="18" t="s">
        <v>1</v>
      </c>
      <c r="F903" s="262">
        <v>266.27</v>
      </c>
      <c r="G903" s="35"/>
      <c r="H903" s="36"/>
    </row>
    <row r="904" spans="1:8" s="2" customFormat="1" ht="16.899999999999999" customHeight="1" x14ac:dyDescent="0.1">
      <c r="A904" s="35"/>
      <c r="B904" s="36"/>
      <c r="C904" s="261" t="s">
        <v>1</v>
      </c>
      <c r="D904" s="261" t="s">
        <v>1184</v>
      </c>
      <c r="E904" s="18" t="s">
        <v>1</v>
      </c>
      <c r="F904" s="262">
        <v>0</v>
      </c>
      <c r="G904" s="35"/>
      <c r="H904" s="36"/>
    </row>
    <row r="905" spans="1:8" s="2" customFormat="1" ht="16.899999999999999" customHeight="1" x14ac:dyDescent="0.1">
      <c r="A905" s="35"/>
      <c r="B905" s="36"/>
      <c r="C905" s="261" t="s">
        <v>1</v>
      </c>
      <c r="D905" s="261" t="s">
        <v>1185</v>
      </c>
      <c r="E905" s="18" t="s">
        <v>1</v>
      </c>
      <c r="F905" s="262">
        <v>-28.04</v>
      </c>
      <c r="G905" s="35"/>
      <c r="H905" s="36"/>
    </row>
    <row r="906" spans="1:8" s="2" customFormat="1" ht="16.899999999999999" customHeight="1" x14ac:dyDescent="0.1">
      <c r="A906" s="35"/>
      <c r="B906" s="36"/>
      <c r="C906" s="261" t="s">
        <v>1</v>
      </c>
      <c r="D906" s="261" t="s">
        <v>1188</v>
      </c>
      <c r="E906" s="18" t="s">
        <v>1</v>
      </c>
      <c r="F906" s="262">
        <v>47.65</v>
      </c>
      <c r="G906" s="35"/>
      <c r="H906" s="36"/>
    </row>
    <row r="907" spans="1:8" s="2" customFormat="1" ht="16.899999999999999" customHeight="1" x14ac:dyDescent="0.1">
      <c r="A907" s="35"/>
      <c r="B907" s="36"/>
      <c r="C907" s="261" t="s">
        <v>827</v>
      </c>
      <c r="D907" s="261" t="s">
        <v>282</v>
      </c>
      <c r="E907" s="18" t="s">
        <v>1</v>
      </c>
      <c r="F907" s="262">
        <v>524.11</v>
      </c>
      <c r="G907" s="35"/>
      <c r="H907" s="36"/>
    </row>
    <row r="908" spans="1:8" s="2" customFormat="1" ht="16.899999999999999" customHeight="1" x14ac:dyDescent="0.1">
      <c r="A908" s="35"/>
      <c r="B908" s="36"/>
      <c r="C908" s="263" t="s">
        <v>6697</v>
      </c>
      <c r="D908" s="35"/>
      <c r="E908" s="35"/>
      <c r="F908" s="35"/>
      <c r="G908" s="35"/>
      <c r="H908" s="36"/>
    </row>
    <row r="909" spans="1:8" s="2" customFormat="1" ht="16.899999999999999" customHeight="1" x14ac:dyDescent="0.1">
      <c r="A909" s="35"/>
      <c r="B909" s="36"/>
      <c r="C909" s="261" t="s">
        <v>1179</v>
      </c>
      <c r="D909" s="261" t="s">
        <v>1180</v>
      </c>
      <c r="E909" s="18" t="s">
        <v>277</v>
      </c>
      <c r="F909" s="262">
        <v>524.11</v>
      </c>
      <c r="G909" s="35"/>
      <c r="H909" s="36"/>
    </row>
    <row r="910" spans="1:8" s="2" customFormat="1" ht="16.899999999999999" customHeight="1" x14ac:dyDescent="0.1">
      <c r="A910" s="35"/>
      <c r="B910" s="36"/>
      <c r="C910" s="261" t="s">
        <v>1145</v>
      </c>
      <c r="D910" s="261" t="s">
        <v>1146</v>
      </c>
      <c r="E910" s="18" t="s">
        <v>277</v>
      </c>
      <c r="F910" s="262">
        <v>766.91</v>
      </c>
      <c r="G910" s="35"/>
      <c r="H910" s="36"/>
    </row>
    <row r="911" spans="1:8" s="2" customFormat="1" ht="16.899999999999999" customHeight="1" x14ac:dyDescent="0.1">
      <c r="A911" s="35"/>
      <c r="B911" s="36"/>
      <c r="C911" s="261" t="s">
        <v>1155</v>
      </c>
      <c r="D911" s="261" t="s">
        <v>1156</v>
      </c>
      <c r="E911" s="18" t="s">
        <v>277</v>
      </c>
      <c r="F911" s="262">
        <v>856.24</v>
      </c>
      <c r="G911" s="35"/>
      <c r="H911" s="36"/>
    </row>
    <row r="912" spans="1:8" s="2" customFormat="1" ht="16.899999999999999" customHeight="1" x14ac:dyDescent="0.1">
      <c r="A912" s="35"/>
      <c r="B912" s="36"/>
      <c r="C912" s="257" t="s">
        <v>829</v>
      </c>
      <c r="D912" s="258" t="s">
        <v>220</v>
      </c>
      <c r="E912" s="259" t="s">
        <v>1</v>
      </c>
      <c r="F912" s="260">
        <v>25.78</v>
      </c>
      <c r="G912" s="35"/>
      <c r="H912" s="36"/>
    </row>
    <row r="913" spans="1:8" s="2" customFormat="1" ht="16.899999999999999" customHeight="1" x14ac:dyDescent="0.1">
      <c r="A913" s="35"/>
      <c r="B913" s="36"/>
      <c r="C913" s="261" t="s">
        <v>1</v>
      </c>
      <c r="D913" s="261" t="s">
        <v>1226</v>
      </c>
      <c r="E913" s="18" t="s">
        <v>1</v>
      </c>
      <c r="F913" s="262">
        <v>24.34</v>
      </c>
      <c r="G913" s="35"/>
      <c r="H913" s="36"/>
    </row>
    <row r="914" spans="1:8" s="2" customFormat="1" ht="16.899999999999999" customHeight="1" x14ac:dyDescent="0.1">
      <c r="A914" s="35"/>
      <c r="B914" s="36"/>
      <c r="C914" s="261" t="s">
        <v>1</v>
      </c>
      <c r="D914" s="261" t="s">
        <v>1227</v>
      </c>
      <c r="E914" s="18" t="s">
        <v>1</v>
      </c>
      <c r="F914" s="262">
        <v>1.44</v>
      </c>
      <c r="G914" s="35"/>
      <c r="H914" s="36"/>
    </row>
    <row r="915" spans="1:8" s="2" customFormat="1" ht="16.899999999999999" customHeight="1" x14ac:dyDescent="0.1">
      <c r="A915" s="35"/>
      <c r="B915" s="36"/>
      <c r="C915" s="261" t="s">
        <v>829</v>
      </c>
      <c r="D915" s="261" t="s">
        <v>282</v>
      </c>
      <c r="E915" s="18" t="s">
        <v>1</v>
      </c>
      <c r="F915" s="262">
        <v>25.78</v>
      </c>
      <c r="G915" s="35"/>
      <c r="H915" s="36"/>
    </row>
    <row r="916" spans="1:8" s="2" customFormat="1" ht="16.899999999999999" customHeight="1" x14ac:dyDescent="0.1">
      <c r="A916" s="35"/>
      <c r="B916" s="36"/>
      <c r="C916" s="263" t="s">
        <v>6697</v>
      </c>
      <c r="D916" s="35"/>
      <c r="E916" s="35"/>
      <c r="F916" s="35"/>
      <c r="G916" s="35"/>
      <c r="H916" s="36"/>
    </row>
    <row r="917" spans="1:8" s="2" customFormat="1" ht="19.5" x14ac:dyDescent="0.1">
      <c r="A917" s="35"/>
      <c r="B917" s="36"/>
      <c r="C917" s="261" t="s">
        <v>1223</v>
      </c>
      <c r="D917" s="261" t="s">
        <v>1224</v>
      </c>
      <c r="E917" s="18" t="s">
        <v>277</v>
      </c>
      <c r="F917" s="262">
        <v>25.78</v>
      </c>
      <c r="G917" s="35"/>
      <c r="H917" s="36"/>
    </row>
    <row r="918" spans="1:8" s="2" customFormat="1" ht="19.5" x14ac:dyDescent="0.1">
      <c r="A918" s="35"/>
      <c r="B918" s="36"/>
      <c r="C918" s="261" t="s">
        <v>1129</v>
      </c>
      <c r="D918" s="261" t="s">
        <v>1130</v>
      </c>
      <c r="E918" s="18" t="s">
        <v>277</v>
      </c>
      <c r="F918" s="262">
        <v>126.98</v>
      </c>
      <c r="G918" s="35"/>
      <c r="H918" s="36"/>
    </row>
    <row r="919" spans="1:8" s="2" customFormat="1" ht="16.899999999999999" customHeight="1" x14ac:dyDescent="0.1">
      <c r="A919" s="35"/>
      <c r="B919" s="36"/>
      <c r="C919" s="261" t="s">
        <v>1155</v>
      </c>
      <c r="D919" s="261" t="s">
        <v>1156</v>
      </c>
      <c r="E919" s="18" t="s">
        <v>277</v>
      </c>
      <c r="F919" s="262">
        <v>856.24</v>
      </c>
      <c r="G919" s="35"/>
      <c r="H919" s="36"/>
    </row>
    <row r="920" spans="1:8" s="2" customFormat="1" ht="16.899999999999999" customHeight="1" x14ac:dyDescent="0.1">
      <c r="A920" s="35"/>
      <c r="B920" s="36"/>
      <c r="C920" s="257" t="s">
        <v>831</v>
      </c>
      <c r="D920" s="258" t="s">
        <v>220</v>
      </c>
      <c r="E920" s="259" t="s">
        <v>1</v>
      </c>
      <c r="F920" s="260">
        <v>32.21</v>
      </c>
      <c r="G920" s="35"/>
      <c r="H920" s="36"/>
    </row>
    <row r="921" spans="1:8" s="2" customFormat="1" ht="16.899999999999999" customHeight="1" x14ac:dyDescent="0.1">
      <c r="A921" s="35"/>
      <c r="B921" s="36"/>
      <c r="C921" s="261" t="s">
        <v>1</v>
      </c>
      <c r="D921" s="261" t="s">
        <v>1182</v>
      </c>
      <c r="E921" s="18" t="s">
        <v>1</v>
      </c>
      <c r="F921" s="262">
        <v>0</v>
      </c>
      <c r="G921" s="35"/>
      <c r="H921" s="36"/>
    </row>
    <row r="922" spans="1:8" s="2" customFormat="1" ht="16.899999999999999" customHeight="1" x14ac:dyDescent="0.1">
      <c r="A922" s="35"/>
      <c r="B922" s="36"/>
      <c r="C922" s="261" t="s">
        <v>1</v>
      </c>
      <c r="D922" s="261" t="s">
        <v>1220</v>
      </c>
      <c r="E922" s="18" t="s">
        <v>1</v>
      </c>
      <c r="F922" s="262">
        <v>14.64</v>
      </c>
      <c r="G922" s="35"/>
      <c r="H922" s="36"/>
    </row>
    <row r="923" spans="1:8" s="2" customFormat="1" ht="16.899999999999999" customHeight="1" x14ac:dyDescent="0.1">
      <c r="A923" s="35"/>
      <c r="B923" s="36"/>
      <c r="C923" s="261" t="s">
        <v>1</v>
      </c>
      <c r="D923" s="261" t="s">
        <v>1186</v>
      </c>
      <c r="E923" s="18" t="s">
        <v>1</v>
      </c>
      <c r="F923" s="262">
        <v>0</v>
      </c>
      <c r="G923" s="35"/>
      <c r="H923" s="36"/>
    </row>
    <row r="924" spans="1:8" s="2" customFormat="1" ht="16.899999999999999" customHeight="1" x14ac:dyDescent="0.1">
      <c r="A924" s="35"/>
      <c r="B924" s="36"/>
      <c r="C924" s="261" t="s">
        <v>1</v>
      </c>
      <c r="D924" s="261" t="s">
        <v>1220</v>
      </c>
      <c r="E924" s="18" t="s">
        <v>1</v>
      </c>
      <c r="F924" s="262">
        <v>14.64</v>
      </c>
      <c r="G924" s="35"/>
      <c r="H924" s="36"/>
    </row>
    <row r="925" spans="1:8" s="2" customFormat="1" ht="16.899999999999999" customHeight="1" x14ac:dyDescent="0.1">
      <c r="A925" s="35"/>
      <c r="B925" s="36"/>
      <c r="C925" s="261" t="s">
        <v>1</v>
      </c>
      <c r="D925" s="261" t="s">
        <v>1221</v>
      </c>
      <c r="E925" s="18" t="s">
        <v>1</v>
      </c>
      <c r="F925" s="262">
        <v>2.93</v>
      </c>
      <c r="G925" s="35"/>
      <c r="H925" s="36"/>
    </row>
    <row r="926" spans="1:8" s="2" customFormat="1" ht="16.899999999999999" customHeight="1" x14ac:dyDescent="0.1">
      <c r="A926" s="35"/>
      <c r="B926" s="36"/>
      <c r="C926" s="261" t="s">
        <v>831</v>
      </c>
      <c r="D926" s="261" t="s">
        <v>282</v>
      </c>
      <c r="E926" s="18" t="s">
        <v>1</v>
      </c>
      <c r="F926" s="262">
        <v>32.21</v>
      </c>
      <c r="G926" s="35"/>
      <c r="H926" s="36"/>
    </row>
    <row r="927" spans="1:8" s="2" customFormat="1" ht="16.899999999999999" customHeight="1" x14ac:dyDescent="0.1">
      <c r="A927" s="35"/>
      <c r="B927" s="36"/>
      <c r="C927" s="263" t="s">
        <v>6697</v>
      </c>
      <c r="D927" s="35"/>
      <c r="E927" s="35"/>
      <c r="F927" s="35"/>
      <c r="G927" s="35"/>
      <c r="H927" s="36"/>
    </row>
    <row r="928" spans="1:8" s="2" customFormat="1" ht="19.5" x14ac:dyDescent="0.1">
      <c r="A928" s="35"/>
      <c r="B928" s="36"/>
      <c r="C928" s="261" t="s">
        <v>1217</v>
      </c>
      <c r="D928" s="261" t="s">
        <v>1218</v>
      </c>
      <c r="E928" s="18" t="s">
        <v>277</v>
      </c>
      <c r="F928" s="262">
        <v>32.21</v>
      </c>
      <c r="G928" s="35"/>
      <c r="H928" s="36"/>
    </row>
    <row r="929" spans="1:8" s="2" customFormat="1" ht="16.899999999999999" customHeight="1" x14ac:dyDescent="0.1">
      <c r="A929" s="35"/>
      <c r="B929" s="36"/>
      <c r="C929" s="261" t="s">
        <v>1145</v>
      </c>
      <c r="D929" s="261" t="s">
        <v>1146</v>
      </c>
      <c r="E929" s="18" t="s">
        <v>277</v>
      </c>
      <c r="F929" s="262">
        <v>766.91</v>
      </c>
      <c r="G929" s="35"/>
      <c r="H929" s="36"/>
    </row>
    <row r="930" spans="1:8" s="2" customFormat="1" ht="16.899999999999999" customHeight="1" x14ac:dyDescent="0.1">
      <c r="A930" s="35"/>
      <c r="B930" s="36"/>
      <c r="C930" s="261" t="s">
        <v>1155</v>
      </c>
      <c r="D930" s="261" t="s">
        <v>1156</v>
      </c>
      <c r="E930" s="18" t="s">
        <v>277</v>
      </c>
      <c r="F930" s="262">
        <v>856.24</v>
      </c>
      <c r="G930" s="35"/>
      <c r="H930" s="36"/>
    </row>
    <row r="931" spans="1:8" s="2" customFormat="1" ht="16.899999999999999" customHeight="1" x14ac:dyDescent="0.1">
      <c r="A931" s="35"/>
      <c r="B931" s="36"/>
      <c r="C931" s="257" t="s">
        <v>833</v>
      </c>
      <c r="D931" s="258" t="s">
        <v>220</v>
      </c>
      <c r="E931" s="259" t="s">
        <v>1</v>
      </c>
      <c r="F931" s="260">
        <v>97.68</v>
      </c>
      <c r="G931" s="35"/>
      <c r="H931" s="36"/>
    </row>
    <row r="932" spans="1:8" s="2" customFormat="1" ht="16.899999999999999" customHeight="1" x14ac:dyDescent="0.1">
      <c r="A932" s="35"/>
      <c r="B932" s="36"/>
      <c r="C932" s="261" t="s">
        <v>1</v>
      </c>
      <c r="D932" s="261" t="s">
        <v>1193</v>
      </c>
      <c r="E932" s="18" t="s">
        <v>1</v>
      </c>
      <c r="F932" s="262">
        <v>108.87</v>
      </c>
      <c r="G932" s="35"/>
      <c r="H932" s="36"/>
    </row>
    <row r="933" spans="1:8" s="2" customFormat="1" ht="16.899999999999999" customHeight="1" x14ac:dyDescent="0.1">
      <c r="A933" s="35"/>
      <c r="B933" s="36"/>
      <c r="C933" s="261" t="s">
        <v>1</v>
      </c>
      <c r="D933" s="261" t="s">
        <v>1184</v>
      </c>
      <c r="E933" s="18" t="s">
        <v>1</v>
      </c>
      <c r="F933" s="262">
        <v>0</v>
      </c>
      <c r="G933" s="35"/>
      <c r="H933" s="36"/>
    </row>
    <row r="934" spans="1:8" s="2" customFormat="1" ht="16.899999999999999" customHeight="1" x14ac:dyDescent="0.1">
      <c r="A934" s="35"/>
      <c r="B934" s="36"/>
      <c r="C934" s="261" t="s">
        <v>1</v>
      </c>
      <c r="D934" s="261" t="s">
        <v>1194</v>
      </c>
      <c r="E934" s="18" t="s">
        <v>1</v>
      </c>
      <c r="F934" s="262">
        <v>-1.79</v>
      </c>
      <c r="G934" s="35"/>
      <c r="H934" s="36"/>
    </row>
    <row r="935" spans="1:8" s="2" customFormat="1" ht="16.899999999999999" customHeight="1" x14ac:dyDescent="0.1">
      <c r="A935" s="35"/>
      <c r="B935" s="36"/>
      <c r="C935" s="261" t="s">
        <v>1</v>
      </c>
      <c r="D935" s="261" t="s">
        <v>1195</v>
      </c>
      <c r="E935" s="18" t="s">
        <v>1</v>
      </c>
      <c r="F935" s="262">
        <v>-2.02</v>
      </c>
      <c r="G935" s="35"/>
      <c r="H935" s="36"/>
    </row>
    <row r="936" spans="1:8" s="2" customFormat="1" ht="16.899999999999999" customHeight="1" x14ac:dyDescent="0.1">
      <c r="A936" s="35"/>
      <c r="B936" s="36"/>
      <c r="C936" s="261" t="s">
        <v>1</v>
      </c>
      <c r="D936" s="261" t="s">
        <v>1196</v>
      </c>
      <c r="E936" s="18" t="s">
        <v>1</v>
      </c>
      <c r="F936" s="262">
        <v>-7.38</v>
      </c>
      <c r="G936" s="35"/>
      <c r="H936" s="36"/>
    </row>
    <row r="937" spans="1:8" s="2" customFormat="1" ht="16.899999999999999" customHeight="1" x14ac:dyDescent="0.1">
      <c r="A937" s="35"/>
      <c r="B937" s="36"/>
      <c r="C937" s="261" t="s">
        <v>833</v>
      </c>
      <c r="D937" s="261" t="s">
        <v>282</v>
      </c>
      <c r="E937" s="18" t="s">
        <v>1</v>
      </c>
      <c r="F937" s="262">
        <v>97.68</v>
      </c>
      <c r="G937" s="35"/>
      <c r="H937" s="36"/>
    </row>
    <row r="938" spans="1:8" s="2" customFormat="1" ht="16.899999999999999" customHeight="1" x14ac:dyDescent="0.1">
      <c r="A938" s="35"/>
      <c r="B938" s="36"/>
      <c r="C938" s="263" t="s">
        <v>6697</v>
      </c>
      <c r="D938" s="35"/>
      <c r="E938" s="35"/>
      <c r="F938" s="35"/>
      <c r="G938" s="35"/>
      <c r="H938" s="36"/>
    </row>
    <row r="939" spans="1:8" s="2" customFormat="1" ht="16.899999999999999" customHeight="1" x14ac:dyDescent="0.1">
      <c r="A939" s="35"/>
      <c r="B939" s="36"/>
      <c r="C939" s="261" t="s">
        <v>1190</v>
      </c>
      <c r="D939" s="261" t="s">
        <v>1191</v>
      </c>
      <c r="E939" s="18" t="s">
        <v>277</v>
      </c>
      <c r="F939" s="262">
        <v>97.68</v>
      </c>
      <c r="G939" s="35"/>
      <c r="H939" s="36"/>
    </row>
    <row r="940" spans="1:8" s="2" customFormat="1" ht="19.5" x14ac:dyDescent="0.1">
      <c r="A940" s="35"/>
      <c r="B940" s="36"/>
      <c r="C940" s="261" t="s">
        <v>1129</v>
      </c>
      <c r="D940" s="261" t="s">
        <v>1130</v>
      </c>
      <c r="E940" s="18" t="s">
        <v>277</v>
      </c>
      <c r="F940" s="262">
        <v>126.98</v>
      </c>
      <c r="G940" s="35"/>
      <c r="H940" s="36"/>
    </row>
    <row r="941" spans="1:8" s="2" customFormat="1" ht="16.899999999999999" customHeight="1" x14ac:dyDescent="0.1">
      <c r="A941" s="35"/>
      <c r="B941" s="36"/>
      <c r="C941" s="261" t="s">
        <v>1155</v>
      </c>
      <c r="D941" s="261" t="s">
        <v>1156</v>
      </c>
      <c r="E941" s="18" t="s">
        <v>277</v>
      </c>
      <c r="F941" s="262">
        <v>856.24</v>
      </c>
      <c r="G941" s="35"/>
      <c r="H941" s="36"/>
    </row>
    <row r="942" spans="1:8" s="2" customFormat="1" ht="16.899999999999999" customHeight="1" x14ac:dyDescent="0.1">
      <c r="A942" s="35"/>
      <c r="B942" s="36"/>
      <c r="C942" s="257" t="s">
        <v>835</v>
      </c>
      <c r="D942" s="258" t="s">
        <v>220</v>
      </c>
      <c r="E942" s="259" t="s">
        <v>1</v>
      </c>
      <c r="F942" s="260">
        <v>55.19</v>
      </c>
      <c r="G942" s="35"/>
      <c r="H942" s="36"/>
    </row>
    <row r="943" spans="1:8" s="2" customFormat="1" ht="16.899999999999999" customHeight="1" x14ac:dyDescent="0.1">
      <c r="A943" s="35"/>
      <c r="B943" s="36"/>
      <c r="C943" s="261" t="s">
        <v>1</v>
      </c>
      <c r="D943" s="261" t="s">
        <v>1201</v>
      </c>
      <c r="E943" s="18" t="s">
        <v>1</v>
      </c>
      <c r="F943" s="262">
        <v>97.42</v>
      </c>
      <c r="G943" s="35"/>
      <c r="H943" s="36"/>
    </row>
    <row r="944" spans="1:8" s="2" customFormat="1" ht="16.899999999999999" customHeight="1" x14ac:dyDescent="0.1">
      <c r="A944" s="35"/>
      <c r="B944" s="36"/>
      <c r="C944" s="261" t="s">
        <v>1</v>
      </c>
      <c r="D944" s="261" t="s">
        <v>1184</v>
      </c>
      <c r="E944" s="18" t="s">
        <v>1</v>
      </c>
      <c r="F944" s="262">
        <v>0</v>
      </c>
      <c r="G944" s="35"/>
      <c r="H944" s="36"/>
    </row>
    <row r="945" spans="1:8" s="2" customFormat="1" ht="16.899999999999999" customHeight="1" x14ac:dyDescent="0.1">
      <c r="A945" s="35"/>
      <c r="B945" s="36"/>
      <c r="C945" s="261" t="s">
        <v>1</v>
      </c>
      <c r="D945" s="261" t="s">
        <v>1202</v>
      </c>
      <c r="E945" s="18" t="s">
        <v>1</v>
      </c>
      <c r="F945" s="262">
        <v>-22.39</v>
      </c>
      <c r="G945" s="35"/>
      <c r="H945" s="36"/>
    </row>
    <row r="946" spans="1:8" s="2" customFormat="1" ht="16.899999999999999" customHeight="1" x14ac:dyDescent="0.1">
      <c r="A946" s="35"/>
      <c r="B946" s="36"/>
      <c r="C946" s="261" t="s">
        <v>1</v>
      </c>
      <c r="D946" s="261" t="s">
        <v>1203</v>
      </c>
      <c r="E946" s="18" t="s">
        <v>1</v>
      </c>
      <c r="F946" s="262">
        <v>-19.84</v>
      </c>
      <c r="G946" s="35"/>
      <c r="H946" s="36"/>
    </row>
    <row r="947" spans="1:8" s="2" customFormat="1" ht="16.899999999999999" customHeight="1" x14ac:dyDescent="0.1">
      <c r="A947" s="35"/>
      <c r="B947" s="36"/>
      <c r="C947" s="261" t="s">
        <v>835</v>
      </c>
      <c r="D947" s="261" t="s">
        <v>282</v>
      </c>
      <c r="E947" s="18" t="s">
        <v>1</v>
      </c>
      <c r="F947" s="262">
        <v>55.19</v>
      </c>
      <c r="G947" s="35"/>
      <c r="H947" s="36"/>
    </row>
    <row r="948" spans="1:8" s="2" customFormat="1" ht="16.899999999999999" customHeight="1" x14ac:dyDescent="0.1">
      <c r="A948" s="35"/>
      <c r="B948" s="36"/>
      <c r="C948" s="263" t="s">
        <v>6697</v>
      </c>
      <c r="D948" s="35"/>
      <c r="E948" s="35"/>
      <c r="F948" s="35"/>
      <c r="G948" s="35"/>
      <c r="H948" s="36"/>
    </row>
    <row r="949" spans="1:8" s="2" customFormat="1" ht="16.899999999999999" customHeight="1" x14ac:dyDescent="0.1">
      <c r="A949" s="35"/>
      <c r="B949" s="36"/>
      <c r="C949" s="261" t="s">
        <v>1198</v>
      </c>
      <c r="D949" s="261" t="s">
        <v>1199</v>
      </c>
      <c r="E949" s="18" t="s">
        <v>277</v>
      </c>
      <c r="F949" s="262">
        <v>55.19</v>
      </c>
      <c r="G949" s="35"/>
      <c r="H949" s="36"/>
    </row>
    <row r="950" spans="1:8" s="2" customFormat="1" ht="16.899999999999999" customHeight="1" x14ac:dyDescent="0.1">
      <c r="A950" s="35"/>
      <c r="B950" s="36"/>
      <c r="C950" s="261" t="s">
        <v>1145</v>
      </c>
      <c r="D950" s="261" t="s">
        <v>1146</v>
      </c>
      <c r="E950" s="18" t="s">
        <v>277</v>
      </c>
      <c r="F950" s="262">
        <v>766.91</v>
      </c>
      <c r="G950" s="35"/>
      <c r="H950" s="36"/>
    </row>
    <row r="951" spans="1:8" s="2" customFormat="1" ht="16.899999999999999" customHeight="1" x14ac:dyDescent="0.1">
      <c r="A951" s="35"/>
      <c r="B951" s="36"/>
      <c r="C951" s="261" t="s">
        <v>1155</v>
      </c>
      <c r="D951" s="261" t="s">
        <v>1156</v>
      </c>
      <c r="E951" s="18" t="s">
        <v>277</v>
      </c>
      <c r="F951" s="262">
        <v>856.24</v>
      </c>
      <c r="G951" s="35"/>
      <c r="H951" s="36"/>
    </row>
    <row r="952" spans="1:8" s="2" customFormat="1" ht="16.899999999999999" customHeight="1" x14ac:dyDescent="0.1">
      <c r="A952" s="35"/>
      <c r="B952" s="36"/>
      <c r="C952" s="257" t="s">
        <v>837</v>
      </c>
      <c r="D952" s="258" t="s">
        <v>220</v>
      </c>
      <c r="E952" s="259" t="s">
        <v>1</v>
      </c>
      <c r="F952" s="260">
        <v>106.45</v>
      </c>
      <c r="G952" s="35"/>
      <c r="H952" s="36"/>
    </row>
    <row r="953" spans="1:8" s="2" customFormat="1" ht="16.899999999999999" customHeight="1" x14ac:dyDescent="0.1">
      <c r="A953" s="35"/>
      <c r="B953" s="36"/>
      <c r="C953" s="261" t="s">
        <v>1</v>
      </c>
      <c r="D953" s="261" t="s">
        <v>1176</v>
      </c>
      <c r="E953" s="18" t="s">
        <v>1</v>
      </c>
      <c r="F953" s="262">
        <v>240.38</v>
      </c>
      <c r="G953" s="35"/>
      <c r="H953" s="36"/>
    </row>
    <row r="954" spans="1:8" s="2" customFormat="1" ht="16.899999999999999" customHeight="1" x14ac:dyDescent="0.1">
      <c r="A954" s="35"/>
      <c r="B954" s="36"/>
      <c r="C954" s="261" t="s">
        <v>1</v>
      </c>
      <c r="D954" s="261" t="s">
        <v>1177</v>
      </c>
      <c r="E954" s="18" t="s">
        <v>1</v>
      </c>
      <c r="F954" s="262">
        <v>-133.93</v>
      </c>
      <c r="G954" s="35"/>
      <c r="H954" s="36"/>
    </row>
    <row r="955" spans="1:8" s="2" customFormat="1" ht="16.899999999999999" customHeight="1" x14ac:dyDescent="0.1">
      <c r="A955" s="35"/>
      <c r="B955" s="36"/>
      <c r="C955" s="261" t="s">
        <v>837</v>
      </c>
      <c r="D955" s="261" t="s">
        <v>282</v>
      </c>
      <c r="E955" s="18" t="s">
        <v>1</v>
      </c>
      <c r="F955" s="262">
        <v>106.45</v>
      </c>
      <c r="G955" s="35"/>
      <c r="H955" s="36"/>
    </row>
    <row r="956" spans="1:8" s="2" customFormat="1" ht="16.899999999999999" customHeight="1" x14ac:dyDescent="0.1">
      <c r="A956" s="35"/>
      <c r="B956" s="36"/>
      <c r="C956" s="263" t="s">
        <v>6697</v>
      </c>
      <c r="D956" s="35"/>
      <c r="E956" s="35"/>
      <c r="F956" s="35"/>
      <c r="G956" s="35"/>
      <c r="H956" s="36"/>
    </row>
    <row r="957" spans="1:8" s="2" customFormat="1" ht="16.899999999999999" customHeight="1" x14ac:dyDescent="0.1">
      <c r="A957" s="35"/>
      <c r="B957" s="36"/>
      <c r="C957" s="261" t="s">
        <v>1173</v>
      </c>
      <c r="D957" s="261" t="s">
        <v>1174</v>
      </c>
      <c r="E957" s="18" t="s">
        <v>277</v>
      </c>
      <c r="F957" s="262">
        <v>106.45</v>
      </c>
      <c r="G957" s="35"/>
      <c r="H957" s="36"/>
    </row>
    <row r="958" spans="1:8" s="2" customFormat="1" ht="16.899999999999999" customHeight="1" x14ac:dyDescent="0.1">
      <c r="A958" s="35"/>
      <c r="B958" s="36"/>
      <c r="C958" s="261" t="s">
        <v>1145</v>
      </c>
      <c r="D958" s="261" t="s">
        <v>1146</v>
      </c>
      <c r="E958" s="18" t="s">
        <v>277</v>
      </c>
      <c r="F958" s="262">
        <v>766.91</v>
      </c>
      <c r="G958" s="35"/>
      <c r="H958" s="36"/>
    </row>
    <row r="959" spans="1:8" s="2" customFormat="1" ht="16.899999999999999" customHeight="1" x14ac:dyDescent="0.1">
      <c r="A959" s="35"/>
      <c r="B959" s="36"/>
      <c r="C959" s="261" t="s">
        <v>1155</v>
      </c>
      <c r="D959" s="261" t="s">
        <v>1156</v>
      </c>
      <c r="E959" s="18" t="s">
        <v>277</v>
      </c>
      <c r="F959" s="262">
        <v>856.24</v>
      </c>
      <c r="G959" s="35"/>
      <c r="H959" s="36"/>
    </row>
    <row r="960" spans="1:8" s="2" customFormat="1" ht="16.899999999999999" customHeight="1" x14ac:dyDescent="0.1">
      <c r="A960" s="35"/>
      <c r="B960" s="36"/>
      <c r="C960" s="261" t="s">
        <v>1519</v>
      </c>
      <c r="D960" s="261" t="s">
        <v>1520</v>
      </c>
      <c r="E960" s="18" t="s">
        <v>277</v>
      </c>
      <c r="F960" s="262">
        <v>220.01</v>
      </c>
      <c r="G960" s="35"/>
      <c r="H960" s="36"/>
    </row>
    <row r="961" spans="1:8" s="2" customFormat="1" ht="19.5" x14ac:dyDescent="0.1">
      <c r="A961" s="35"/>
      <c r="B961" s="36"/>
      <c r="C961" s="261" t="s">
        <v>1780</v>
      </c>
      <c r="D961" s="261" t="s">
        <v>1781</v>
      </c>
      <c r="E961" s="18" t="s">
        <v>277</v>
      </c>
      <c r="F961" s="262">
        <v>220.01</v>
      </c>
      <c r="G961" s="35"/>
      <c r="H961" s="36"/>
    </row>
    <row r="962" spans="1:8" s="2" customFormat="1" ht="16.899999999999999" customHeight="1" x14ac:dyDescent="0.1">
      <c r="A962" s="35"/>
      <c r="B962" s="36"/>
      <c r="C962" s="257" t="s">
        <v>839</v>
      </c>
      <c r="D962" s="258" t="s">
        <v>220</v>
      </c>
      <c r="E962" s="259" t="s">
        <v>1</v>
      </c>
      <c r="F962" s="260">
        <v>14.82</v>
      </c>
      <c r="G962" s="35"/>
      <c r="H962" s="36"/>
    </row>
    <row r="963" spans="1:8" s="2" customFormat="1" ht="16.899999999999999" customHeight="1" x14ac:dyDescent="0.1">
      <c r="A963" s="35"/>
      <c r="B963" s="36"/>
      <c r="C963" s="263" t="s">
        <v>6697</v>
      </c>
      <c r="D963" s="35"/>
      <c r="E963" s="35"/>
      <c r="F963" s="35"/>
      <c r="G963" s="35"/>
      <c r="H963" s="36"/>
    </row>
    <row r="964" spans="1:8" s="2" customFormat="1" ht="19.5" x14ac:dyDescent="0.1">
      <c r="A964" s="35"/>
      <c r="B964" s="36"/>
      <c r="C964" s="261" t="s">
        <v>1229</v>
      </c>
      <c r="D964" s="261" t="s">
        <v>1230</v>
      </c>
      <c r="E964" s="18" t="s">
        <v>277</v>
      </c>
      <c r="F964" s="262">
        <v>63.64</v>
      </c>
      <c r="G964" s="35"/>
      <c r="H964" s="36"/>
    </row>
    <row r="965" spans="1:8" s="2" customFormat="1" ht="16.899999999999999" customHeight="1" x14ac:dyDescent="0.1">
      <c r="A965" s="35"/>
      <c r="B965" s="36"/>
      <c r="C965" s="261" t="s">
        <v>1145</v>
      </c>
      <c r="D965" s="261" t="s">
        <v>1146</v>
      </c>
      <c r="E965" s="18" t="s">
        <v>277</v>
      </c>
      <c r="F965" s="262">
        <v>766.91</v>
      </c>
      <c r="G965" s="35"/>
      <c r="H965" s="36"/>
    </row>
    <row r="966" spans="1:8" s="2" customFormat="1" ht="16.899999999999999" customHeight="1" x14ac:dyDescent="0.1">
      <c r="A966" s="35"/>
      <c r="B966" s="36"/>
      <c r="C966" s="261" t="s">
        <v>1155</v>
      </c>
      <c r="D966" s="261" t="s">
        <v>1156</v>
      </c>
      <c r="E966" s="18" t="s">
        <v>277</v>
      </c>
      <c r="F966" s="262">
        <v>856.24</v>
      </c>
      <c r="G966" s="35"/>
      <c r="H966" s="36"/>
    </row>
    <row r="967" spans="1:8" s="2" customFormat="1" ht="16.899999999999999" customHeight="1" x14ac:dyDescent="0.1">
      <c r="A967" s="35"/>
      <c r="B967" s="36"/>
      <c r="C967" s="257" t="s">
        <v>841</v>
      </c>
      <c r="D967" s="258" t="s">
        <v>1</v>
      </c>
      <c r="E967" s="259" t="s">
        <v>1</v>
      </c>
      <c r="F967" s="260">
        <v>359.08</v>
      </c>
      <c r="G967" s="35"/>
      <c r="H967" s="36"/>
    </row>
    <row r="968" spans="1:8" s="2" customFormat="1" ht="16.899999999999999" customHeight="1" x14ac:dyDescent="0.1">
      <c r="A968" s="35"/>
      <c r="B968" s="36"/>
      <c r="C968" s="261" t="s">
        <v>1</v>
      </c>
      <c r="D968" s="261" t="s">
        <v>2537</v>
      </c>
      <c r="E968" s="18" t="s">
        <v>1</v>
      </c>
      <c r="F968" s="262">
        <v>91.24</v>
      </c>
      <c r="G968" s="35"/>
      <c r="H968" s="36"/>
    </row>
    <row r="969" spans="1:8" s="2" customFormat="1" ht="16.899999999999999" customHeight="1" x14ac:dyDescent="0.1">
      <c r="A969" s="35"/>
      <c r="B969" s="36"/>
      <c r="C969" s="261" t="s">
        <v>1</v>
      </c>
      <c r="D969" s="261" t="s">
        <v>2538</v>
      </c>
      <c r="E969" s="18" t="s">
        <v>1</v>
      </c>
      <c r="F969" s="262">
        <v>20.93</v>
      </c>
      <c r="G969" s="35"/>
      <c r="H969" s="36"/>
    </row>
    <row r="970" spans="1:8" s="2" customFormat="1" ht="16.899999999999999" customHeight="1" x14ac:dyDescent="0.1">
      <c r="A970" s="35"/>
      <c r="B970" s="36"/>
      <c r="C970" s="261" t="s">
        <v>1</v>
      </c>
      <c r="D970" s="261" t="s">
        <v>2539</v>
      </c>
      <c r="E970" s="18" t="s">
        <v>1</v>
      </c>
      <c r="F970" s="262">
        <v>68.19</v>
      </c>
      <c r="G970" s="35"/>
      <c r="H970" s="36"/>
    </row>
    <row r="971" spans="1:8" s="2" customFormat="1" ht="16.899999999999999" customHeight="1" x14ac:dyDescent="0.1">
      <c r="A971" s="35"/>
      <c r="B971" s="36"/>
      <c r="C971" s="261" t="s">
        <v>1</v>
      </c>
      <c r="D971" s="261" t="s">
        <v>2540</v>
      </c>
      <c r="E971" s="18" t="s">
        <v>1</v>
      </c>
      <c r="F971" s="262">
        <v>15.68</v>
      </c>
      <c r="G971" s="35"/>
      <c r="H971" s="36"/>
    </row>
    <row r="972" spans="1:8" s="2" customFormat="1" ht="16.899999999999999" customHeight="1" x14ac:dyDescent="0.1">
      <c r="A972" s="35"/>
      <c r="B972" s="36"/>
      <c r="C972" s="261" t="s">
        <v>1</v>
      </c>
      <c r="D972" s="261" t="s">
        <v>2541</v>
      </c>
      <c r="E972" s="18" t="s">
        <v>1</v>
      </c>
      <c r="F972" s="262">
        <v>8.2799999999999994</v>
      </c>
      <c r="G972" s="35"/>
      <c r="H972" s="36"/>
    </row>
    <row r="973" spans="1:8" s="2" customFormat="1" ht="16.899999999999999" customHeight="1" x14ac:dyDescent="0.1">
      <c r="A973" s="35"/>
      <c r="B973" s="36"/>
      <c r="C973" s="261" t="s">
        <v>1</v>
      </c>
      <c r="D973" s="261" t="s">
        <v>2542</v>
      </c>
      <c r="E973" s="18" t="s">
        <v>1</v>
      </c>
      <c r="F973" s="262">
        <v>7.4</v>
      </c>
      <c r="G973" s="35"/>
      <c r="H973" s="36"/>
    </row>
    <row r="974" spans="1:8" s="2" customFormat="1" ht="16.899999999999999" customHeight="1" x14ac:dyDescent="0.1">
      <c r="A974" s="35"/>
      <c r="B974" s="36"/>
      <c r="C974" s="261" t="s">
        <v>1</v>
      </c>
      <c r="D974" s="261" t="s">
        <v>2543</v>
      </c>
      <c r="E974" s="18" t="s">
        <v>1</v>
      </c>
      <c r="F974" s="262">
        <v>9.1300000000000008</v>
      </c>
      <c r="G974" s="35"/>
      <c r="H974" s="36"/>
    </row>
    <row r="975" spans="1:8" s="2" customFormat="1" ht="16.899999999999999" customHeight="1" x14ac:dyDescent="0.1">
      <c r="A975" s="35"/>
      <c r="B975" s="36"/>
      <c r="C975" s="261" t="s">
        <v>1</v>
      </c>
      <c r="D975" s="261" t="s">
        <v>2544</v>
      </c>
      <c r="E975" s="18" t="s">
        <v>1</v>
      </c>
      <c r="F975" s="262">
        <v>9.1300000000000008</v>
      </c>
      <c r="G975" s="35"/>
      <c r="H975" s="36"/>
    </row>
    <row r="976" spans="1:8" s="2" customFormat="1" ht="16.899999999999999" customHeight="1" x14ac:dyDescent="0.1">
      <c r="A976" s="35"/>
      <c r="B976" s="36"/>
      <c r="C976" s="261" t="s">
        <v>1</v>
      </c>
      <c r="D976" s="261" t="s">
        <v>2545</v>
      </c>
      <c r="E976" s="18" t="s">
        <v>1</v>
      </c>
      <c r="F976" s="262">
        <v>22.54</v>
      </c>
      <c r="G976" s="35"/>
      <c r="H976" s="36"/>
    </row>
    <row r="977" spans="1:8" s="2" customFormat="1" ht="16.899999999999999" customHeight="1" x14ac:dyDescent="0.1">
      <c r="A977" s="35"/>
      <c r="B977" s="36"/>
      <c r="C977" s="261" t="s">
        <v>1</v>
      </c>
      <c r="D977" s="261" t="s">
        <v>2546</v>
      </c>
      <c r="E977" s="18" t="s">
        <v>1</v>
      </c>
      <c r="F977" s="262">
        <v>26.64</v>
      </c>
      <c r="G977" s="35"/>
      <c r="H977" s="36"/>
    </row>
    <row r="978" spans="1:8" s="2" customFormat="1" ht="16.899999999999999" customHeight="1" x14ac:dyDescent="0.1">
      <c r="A978" s="35"/>
      <c r="B978" s="36"/>
      <c r="C978" s="261" t="s">
        <v>1</v>
      </c>
      <c r="D978" s="261" t="s">
        <v>2547</v>
      </c>
      <c r="E978" s="18" t="s">
        <v>1</v>
      </c>
      <c r="F978" s="262">
        <v>21.45</v>
      </c>
      <c r="G978" s="35"/>
      <c r="H978" s="36"/>
    </row>
    <row r="979" spans="1:8" s="2" customFormat="1" ht="16.899999999999999" customHeight="1" x14ac:dyDescent="0.1">
      <c r="A979" s="35"/>
      <c r="B979" s="36"/>
      <c r="C979" s="261" t="s">
        <v>1</v>
      </c>
      <c r="D979" s="261" t="s">
        <v>2548</v>
      </c>
      <c r="E979" s="18" t="s">
        <v>1</v>
      </c>
      <c r="F979" s="262">
        <v>11.88</v>
      </c>
      <c r="G979" s="35"/>
      <c r="H979" s="36"/>
    </row>
    <row r="980" spans="1:8" s="2" customFormat="1" ht="16.899999999999999" customHeight="1" x14ac:dyDescent="0.1">
      <c r="A980" s="35"/>
      <c r="B980" s="36"/>
      <c r="C980" s="261" t="s">
        <v>1</v>
      </c>
      <c r="D980" s="261" t="s">
        <v>2549</v>
      </c>
      <c r="E980" s="18" t="s">
        <v>1</v>
      </c>
      <c r="F980" s="262">
        <v>20.79</v>
      </c>
      <c r="G980" s="35"/>
      <c r="H980" s="36"/>
    </row>
    <row r="981" spans="1:8" s="2" customFormat="1" ht="16.899999999999999" customHeight="1" x14ac:dyDescent="0.1">
      <c r="A981" s="35"/>
      <c r="B981" s="36"/>
      <c r="C981" s="261" t="s">
        <v>1</v>
      </c>
      <c r="D981" s="261" t="s">
        <v>2550</v>
      </c>
      <c r="E981" s="18" t="s">
        <v>1</v>
      </c>
      <c r="F981" s="262">
        <v>25.8</v>
      </c>
      <c r="G981" s="35"/>
      <c r="H981" s="36"/>
    </row>
    <row r="982" spans="1:8" s="2" customFormat="1" ht="16.899999999999999" customHeight="1" x14ac:dyDescent="0.1">
      <c r="A982" s="35"/>
      <c r="B982" s="36"/>
      <c r="C982" s="261" t="s">
        <v>841</v>
      </c>
      <c r="D982" s="261" t="s">
        <v>282</v>
      </c>
      <c r="E982" s="18" t="s">
        <v>1</v>
      </c>
      <c r="F982" s="262">
        <v>359.08</v>
      </c>
      <c r="G982" s="35"/>
      <c r="H982" s="36"/>
    </row>
    <row r="983" spans="1:8" s="2" customFormat="1" ht="16.899999999999999" customHeight="1" x14ac:dyDescent="0.1">
      <c r="A983" s="35"/>
      <c r="B983" s="36"/>
      <c r="C983" s="263" t="s">
        <v>6697</v>
      </c>
      <c r="D983" s="35"/>
      <c r="E983" s="35"/>
      <c r="F983" s="35"/>
      <c r="G983" s="35"/>
      <c r="H983" s="36"/>
    </row>
    <row r="984" spans="1:8" s="2" customFormat="1" ht="16.899999999999999" customHeight="1" x14ac:dyDescent="0.1">
      <c r="A984" s="35"/>
      <c r="B984" s="36"/>
      <c r="C984" s="261" t="s">
        <v>2534</v>
      </c>
      <c r="D984" s="261" t="s">
        <v>2535</v>
      </c>
      <c r="E984" s="18" t="s">
        <v>277</v>
      </c>
      <c r="F984" s="262">
        <v>359.08</v>
      </c>
      <c r="G984" s="35"/>
      <c r="H984" s="36"/>
    </row>
    <row r="985" spans="1:8" s="2" customFormat="1" ht="16.899999999999999" customHeight="1" x14ac:dyDescent="0.1">
      <c r="A985" s="35"/>
      <c r="B985" s="36"/>
      <c r="C985" s="261" t="s">
        <v>275</v>
      </c>
      <c r="D985" s="261" t="s">
        <v>276</v>
      </c>
      <c r="E985" s="18" t="s">
        <v>277</v>
      </c>
      <c r="F985" s="262">
        <v>359.08</v>
      </c>
      <c r="G985" s="35"/>
      <c r="H985" s="36"/>
    </row>
    <row r="986" spans="1:8" s="2" customFormat="1" ht="16.899999999999999" customHeight="1" x14ac:dyDescent="0.1">
      <c r="A986" s="35"/>
      <c r="B986" s="36"/>
      <c r="C986" s="257" t="s">
        <v>1171</v>
      </c>
      <c r="D986" s="258" t="s">
        <v>220</v>
      </c>
      <c r="E986" s="259" t="s">
        <v>1</v>
      </c>
      <c r="F986" s="260">
        <v>30.43</v>
      </c>
      <c r="G986" s="35"/>
      <c r="H986" s="36"/>
    </row>
    <row r="987" spans="1:8" s="2" customFormat="1" ht="16.899999999999999" customHeight="1" x14ac:dyDescent="0.1">
      <c r="A987" s="35"/>
      <c r="B987" s="36"/>
      <c r="C987" s="261" t="s">
        <v>1</v>
      </c>
      <c r="D987" s="261" t="s">
        <v>1166</v>
      </c>
      <c r="E987" s="18" t="s">
        <v>1</v>
      </c>
      <c r="F987" s="262">
        <v>16.78</v>
      </c>
      <c r="G987" s="35"/>
      <c r="H987" s="36"/>
    </row>
    <row r="988" spans="1:8" s="2" customFormat="1" ht="16.899999999999999" customHeight="1" x14ac:dyDescent="0.1">
      <c r="A988" s="35"/>
      <c r="B988" s="36"/>
      <c r="C988" s="261" t="s">
        <v>1</v>
      </c>
      <c r="D988" s="261" t="s">
        <v>1167</v>
      </c>
      <c r="E988" s="18" t="s">
        <v>1</v>
      </c>
      <c r="F988" s="262">
        <v>1.28</v>
      </c>
      <c r="G988" s="35"/>
      <c r="H988" s="36"/>
    </row>
    <row r="989" spans="1:8" s="2" customFormat="1" ht="16.899999999999999" customHeight="1" x14ac:dyDescent="0.1">
      <c r="A989" s="35"/>
      <c r="B989" s="36"/>
      <c r="C989" s="261" t="s">
        <v>1</v>
      </c>
      <c r="D989" s="261" t="s">
        <v>1168</v>
      </c>
      <c r="E989" s="18" t="s">
        <v>1</v>
      </c>
      <c r="F989" s="262">
        <v>9.17</v>
      </c>
      <c r="G989" s="35"/>
      <c r="H989" s="36"/>
    </row>
    <row r="990" spans="1:8" s="2" customFormat="1" ht="16.899999999999999" customHeight="1" x14ac:dyDescent="0.1">
      <c r="A990" s="35"/>
      <c r="B990" s="36"/>
      <c r="C990" s="261" t="s">
        <v>1</v>
      </c>
      <c r="D990" s="261" t="s">
        <v>1169</v>
      </c>
      <c r="E990" s="18" t="s">
        <v>1</v>
      </c>
      <c r="F990" s="262">
        <v>1.75</v>
      </c>
      <c r="G990" s="35"/>
      <c r="H990" s="36"/>
    </row>
    <row r="991" spans="1:8" s="2" customFormat="1" ht="16.899999999999999" customHeight="1" x14ac:dyDescent="0.1">
      <c r="A991" s="35"/>
      <c r="B991" s="36"/>
      <c r="C991" s="261" t="s">
        <v>1</v>
      </c>
      <c r="D991" s="261" t="s">
        <v>1170</v>
      </c>
      <c r="E991" s="18" t="s">
        <v>1</v>
      </c>
      <c r="F991" s="262">
        <v>1.45</v>
      </c>
      <c r="G991" s="35"/>
      <c r="H991" s="36"/>
    </row>
    <row r="992" spans="1:8" s="2" customFormat="1" ht="16.899999999999999" customHeight="1" x14ac:dyDescent="0.1">
      <c r="A992" s="35"/>
      <c r="B992" s="36"/>
      <c r="C992" s="261" t="s">
        <v>1171</v>
      </c>
      <c r="D992" s="261" t="s">
        <v>282</v>
      </c>
      <c r="E992" s="18" t="s">
        <v>1</v>
      </c>
      <c r="F992" s="262">
        <v>30.43</v>
      </c>
      <c r="G992" s="35"/>
      <c r="H992" s="36"/>
    </row>
    <row r="993" spans="1:8" s="2" customFormat="1" ht="16.899999999999999" customHeight="1" x14ac:dyDescent="0.1">
      <c r="A993" s="35"/>
      <c r="B993" s="36"/>
      <c r="C993" s="257" t="s">
        <v>1464</v>
      </c>
      <c r="D993" s="258" t="s">
        <v>220</v>
      </c>
      <c r="E993" s="259" t="s">
        <v>1</v>
      </c>
      <c r="F993" s="260">
        <v>518.23</v>
      </c>
      <c r="G993" s="35"/>
      <c r="H993" s="36"/>
    </row>
    <row r="994" spans="1:8" s="2" customFormat="1" ht="16.899999999999999" customHeight="1" x14ac:dyDescent="0.1">
      <c r="A994" s="35"/>
      <c r="B994" s="36"/>
      <c r="C994" s="261" t="s">
        <v>1</v>
      </c>
      <c r="D994" s="261" t="s">
        <v>1461</v>
      </c>
      <c r="E994" s="18" t="s">
        <v>1</v>
      </c>
      <c r="F994" s="262">
        <v>0</v>
      </c>
      <c r="G994" s="35"/>
      <c r="H994" s="36"/>
    </row>
    <row r="995" spans="1:8" s="2" customFormat="1" ht="16.899999999999999" customHeight="1" x14ac:dyDescent="0.1">
      <c r="A995" s="35"/>
      <c r="B995" s="36"/>
      <c r="C995" s="261" t="s">
        <v>811</v>
      </c>
      <c r="D995" s="261" t="s">
        <v>1462</v>
      </c>
      <c r="E995" s="18" t="s">
        <v>1</v>
      </c>
      <c r="F995" s="262">
        <v>146.46</v>
      </c>
      <c r="G995" s="35"/>
      <c r="H995" s="36"/>
    </row>
    <row r="996" spans="1:8" s="2" customFormat="1" ht="16.899999999999999" customHeight="1" x14ac:dyDescent="0.1">
      <c r="A996" s="35"/>
      <c r="B996" s="36"/>
      <c r="C996" s="261" t="s">
        <v>1</v>
      </c>
      <c r="D996" s="261" t="s">
        <v>1428</v>
      </c>
      <c r="E996" s="18" t="s">
        <v>1</v>
      </c>
      <c r="F996" s="262">
        <v>38.450000000000003</v>
      </c>
      <c r="G996" s="35"/>
      <c r="H996" s="36"/>
    </row>
    <row r="997" spans="1:8" s="2" customFormat="1" ht="16.899999999999999" customHeight="1" x14ac:dyDescent="0.1">
      <c r="A997" s="35"/>
      <c r="B997" s="36"/>
      <c r="C997" s="261" t="s">
        <v>1</v>
      </c>
      <c r="D997" s="261" t="s">
        <v>815</v>
      </c>
      <c r="E997" s="18" t="s">
        <v>1</v>
      </c>
      <c r="F997" s="262">
        <v>107.87</v>
      </c>
      <c r="G997" s="35"/>
      <c r="H997" s="36"/>
    </row>
    <row r="998" spans="1:8" s="2" customFormat="1" ht="16.899999999999999" customHeight="1" x14ac:dyDescent="0.1">
      <c r="A998" s="35"/>
      <c r="B998" s="36"/>
      <c r="C998" s="261" t="s">
        <v>1</v>
      </c>
      <c r="D998" s="261" t="s">
        <v>1463</v>
      </c>
      <c r="E998" s="18" t="s">
        <v>1</v>
      </c>
      <c r="F998" s="262">
        <v>33.19</v>
      </c>
      <c r="G998" s="35"/>
      <c r="H998" s="36"/>
    </row>
    <row r="999" spans="1:8" s="2" customFormat="1" ht="16.899999999999999" customHeight="1" x14ac:dyDescent="0.1">
      <c r="A999" s="35"/>
      <c r="B999" s="36"/>
      <c r="C999" s="261" t="s">
        <v>1</v>
      </c>
      <c r="D999" s="261" t="s">
        <v>819</v>
      </c>
      <c r="E999" s="18" t="s">
        <v>1</v>
      </c>
      <c r="F999" s="262">
        <v>107.87</v>
      </c>
      <c r="G999" s="35"/>
      <c r="H999" s="36"/>
    </row>
    <row r="1000" spans="1:8" s="2" customFormat="1" ht="16.899999999999999" customHeight="1" x14ac:dyDescent="0.1">
      <c r="A1000" s="35"/>
      <c r="B1000" s="36"/>
      <c r="C1000" s="261" t="s">
        <v>1</v>
      </c>
      <c r="D1000" s="261" t="s">
        <v>1432</v>
      </c>
      <c r="E1000" s="18" t="s">
        <v>1</v>
      </c>
      <c r="F1000" s="262">
        <v>84.39</v>
      </c>
      <c r="G1000" s="35"/>
      <c r="H1000" s="36"/>
    </row>
    <row r="1001" spans="1:8" s="2" customFormat="1" ht="16.899999999999999" customHeight="1" x14ac:dyDescent="0.1">
      <c r="A1001" s="35"/>
      <c r="B1001" s="36"/>
      <c r="C1001" s="261" t="s">
        <v>1464</v>
      </c>
      <c r="D1001" s="261" t="s">
        <v>282</v>
      </c>
      <c r="E1001" s="18" t="s">
        <v>1</v>
      </c>
      <c r="F1001" s="262">
        <v>518.23</v>
      </c>
      <c r="G1001" s="35"/>
      <c r="H1001" s="36"/>
    </row>
    <row r="1002" spans="1:8" s="2" customFormat="1" ht="16.899999999999999" customHeight="1" x14ac:dyDescent="0.1">
      <c r="A1002" s="35"/>
      <c r="B1002" s="36"/>
      <c r="C1002" s="257" t="s">
        <v>843</v>
      </c>
      <c r="D1002" s="258" t="s">
        <v>1</v>
      </c>
      <c r="E1002" s="259" t="s">
        <v>1</v>
      </c>
      <c r="F1002" s="260">
        <v>237.9</v>
      </c>
      <c r="G1002" s="35"/>
      <c r="H1002" s="36"/>
    </row>
    <row r="1003" spans="1:8" s="2" customFormat="1" ht="16.899999999999999" customHeight="1" x14ac:dyDescent="0.1">
      <c r="A1003" s="35"/>
      <c r="B1003" s="36"/>
      <c r="C1003" s="261" t="s">
        <v>1</v>
      </c>
      <c r="D1003" s="261" t="s">
        <v>2128</v>
      </c>
      <c r="E1003" s="18" t="s">
        <v>1</v>
      </c>
      <c r="F1003" s="262">
        <v>13.63</v>
      </c>
      <c r="G1003" s="35"/>
      <c r="H1003" s="36"/>
    </row>
    <row r="1004" spans="1:8" s="2" customFormat="1" ht="16.899999999999999" customHeight="1" x14ac:dyDescent="0.1">
      <c r="A1004" s="35"/>
      <c r="B1004" s="36"/>
      <c r="C1004" s="261" t="s">
        <v>1</v>
      </c>
      <c r="D1004" s="261" t="s">
        <v>2129</v>
      </c>
      <c r="E1004" s="18" t="s">
        <v>1</v>
      </c>
      <c r="F1004" s="262">
        <v>96.16</v>
      </c>
      <c r="G1004" s="35"/>
      <c r="H1004" s="36"/>
    </row>
    <row r="1005" spans="1:8" s="2" customFormat="1" ht="16.899999999999999" customHeight="1" x14ac:dyDescent="0.1">
      <c r="A1005" s="35"/>
      <c r="B1005" s="36"/>
      <c r="C1005" s="261" t="s">
        <v>1</v>
      </c>
      <c r="D1005" s="261" t="s">
        <v>2130</v>
      </c>
      <c r="E1005" s="18" t="s">
        <v>1</v>
      </c>
      <c r="F1005" s="262">
        <v>96.38</v>
      </c>
      <c r="G1005" s="35"/>
      <c r="H1005" s="36"/>
    </row>
    <row r="1006" spans="1:8" s="2" customFormat="1" ht="16.899999999999999" customHeight="1" x14ac:dyDescent="0.1">
      <c r="A1006" s="35"/>
      <c r="B1006" s="36"/>
      <c r="C1006" s="261" t="s">
        <v>1</v>
      </c>
      <c r="D1006" s="261" t="s">
        <v>2131</v>
      </c>
      <c r="E1006" s="18" t="s">
        <v>1</v>
      </c>
      <c r="F1006" s="262">
        <v>18.100000000000001</v>
      </c>
      <c r="G1006" s="35"/>
      <c r="H1006" s="36"/>
    </row>
    <row r="1007" spans="1:8" s="2" customFormat="1" ht="16.899999999999999" customHeight="1" x14ac:dyDescent="0.1">
      <c r="A1007" s="35"/>
      <c r="B1007" s="36"/>
      <c r="C1007" s="261" t="s">
        <v>1</v>
      </c>
      <c r="D1007" s="261" t="s">
        <v>2132</v>
      </c>
      <c r="E1007" s="18" t="s">
        <v>1</v>
      </c>
      <c r="F1007" s="262">
        <v>13.63</v>
      </c>
      <c r="G1007" s="35"/>
      <c r="H1007" s="36"/>
    </row>
    <row r="1008" spans="1:8" s="2" customFormat="1" ht="16.899999999999999" customHeight="1" x14ac:dyDescent="0.1">
      <c r="A1008" s="35"/>
      <c r="B1008" s="36"/>
      <c r="C1008" s="261" t="s">
        <v>843</v>
      </c>
      <c r="D1008" s="261" t="s">
        <v>293</v>
      </c>
      <c r="E1008" s="18" t="s">
        <v>1</v>
      </c>
      <c r="F1008" s="262">
        <v>237.9</v>
      </c>
      <c r="G1008" s="35"/>
      <c r="H1008" s="36"/>
    </row>
    <row r="1009" spans="1:8" s="2" customFormat="1" ht="16.899999999999999" customHeight="1" x14ac:dyDescent="0.1">
      <c r="A1009" s="35"/>
      <c r="B1009" s="36"/>
      <c r="C1009" s="263" t="s">
        <v>6697</v>
      </c>
      <c r="D1009" s="35"/>
      <c r="E1009" s="35"/>
      <c r="F1009" s="35"/>
      <c r="G1009" s="35"/>
      <c r="H1009" s="36"/>
    </row>
    <row r="1010" spans="1:8" s="2" customFormat="1" ht="19.5" x14ac:dyDescent="0.1">
      <c r="A1010" s="35"/>
      <c r="B1010" s="36"/>
      <c r="C1010" s="261" t="s">
        <v>2125</v>
      </c>
      <c r="D1010" s="261" t="s">
        <v>2126</v>
      </c>
      <c r="E1010" s="18" t="s">
        <v>277</v>
      </c>
      <c r="F1010" s="262">
        <v>249.8</v>
      </c>
      <c r="G1010" s="35"/>
      <c r="H1010" s="36"/>
    </row>
    <row r="1011" spans="1:8" s="2" customFormat="1" ht="16.899999999999999" customHeight="1" x14ac:dyDescent="0.1">
      <c r="A1011" s="35"/>
      <c r="B1011" s="36"/>
      <c r="C1011" s="257" t="s">
        <v>845</v>
      </c>
      <c r="D1011" s="258" t="s">
        <v>1</v>
      </c>
      <c r="E1011" s="259" t="s">
        <v>1</v>
      </c>
      <c r="F1011" s="260">
        <v>1344.86</v>
      </c>
      <c r="G1011" s="35"/>
      <c r="H1011" s="36"/>
    </row>
    <row r="1012" spans="1:8" s="2" customFormat="1" ht="16.899999999999999" customHeight="1" x14ac:dyDescent="0.1">
      <c r="A1012" s="35"/>
      <c r="B1012" s="36"/>
      <c r="C1012" s="261" t="s">
        <v>1</v>
      </c>
      <c r="D1012" s="261" t="s">
        <v>1674</v>
      </c>
      <c r="E1012" s="18" t="s">
        <v>1</v>
      </c>
      <c r="F1012" s="262">
        <v>0</v>
      </c>
      <c r="G1012" s="35"/>
      <c r="H1012" s="36"/>
    </row>
    <row r="1013" spans="1:8" s="2" customFormat="1" ht="16.899999999999999" customHeight="1" x14ac:dyDescent="0.1">
      <c r="A1013" s="35"/>
      <c r="B1013" s="36"/>
      <c r="C1013" s="261" t="s">
        <v>1</v>
      </c>
      <c r="D1013" s="261" t="s">
        <v>1675</v>
      </c>
      <c r="E1013" s="18" t="s">
        <v>1</v>
      </c>
      <c r="F1013" s="262">
        <v>680</v>
      </c>
      <c r="G1013" s="35"/>
      <c r="H1013" s="36"/>
    </row>
    <row r="1014" spans="1:8" s="2" customFormat="1" ht="16.899999999999999" customHeight="1" x14ac:dyDescent="0.1">
      <c r="A1014" s="35"/>
      <c r="B1014" s="36"/>
      <c r="C1014" s="261" t="s">
        <v>1</v>
      </c>
      <c r="D1014" s="261" t="s">
        <v>1676</v>
      </c>
      <c r="E1014" s="18" t="s">
        <v>1</v>
      </c>
      <c r="F1014" s="262">
        <v>5.75</v>
      </c>
      <c r="G1014" s="35"/>
      <c r="H1014" s="36"/>
    </row>
    <row r="1015" spans="1:8" s="2" customFormat="1" ht="16.899999999999999" customHeight="1" x14ac:dyDescent="0.1">
      <c r="A1015" s="35"/>
      <c r="B1015" s="36"/>
      <c r="C1015" s="261" t="s">
        <v>1</v>
      </c>
      <c r="D1015" s="261" t="s">
        <v>1677</v>
      </c>
      <c r="E1015" s="18" t="s">
        <v>1</v>
      </c>
      <c r="F1015" s="262">
        <v>5.25</v>
      </c>
      <c r="G1015" s="35"/>
      <c r="H1015" s="36"/>
    </row>
    <row r="1016" spans="1:8" s="2" customFormat="1" ht="16.899999999999999" customHeight="1" x14ac:dyDescent="0.1">
      <c r="A1016" s="35"/>
      <c r="B1016" s="36"/>
      <c r="C1016" s="261" t="s">
        <v>1</v>
      </c>
      <c r="D1016" s="261" t="s">
        <v>1678</v>
      </c>
      <c r="E1016" s="18" t="s">
        <v>1</v>
      </c>
      <c r="F1016" s="262">
        <v>6.72</v>
      </c>
      <c r="G1016" s="35"/>
      <c r="H1016" s="36"/>
    </row>
    <row r="1017" spans="1:8" s="2" customFormat="1" ht="16.899999999999999" customHeight="1" x14ac:dyDescent="0.1">
      <c r="A1017" s="35"/>
      <c r="B1017" s="36"/>
      <c r="C1017" s="261" t="s">
        <v>1</v>
      </c>
      <c r="D1017" s="261" t="s">
        <v>1679</v>
      </c>
      <c r="E1017" s="18" t="s">
        <v>1</v>
      </c>
      <c r="F1017" s="262">
        <v>4</v>
      </c>
      <c r="G1017" s="35"/>
      <c r="H1017" s="36"/>
    </row>
    <row r="1018" spans="1:8" s="2" customFormat="1" ht="16.899999999999999" customHeight="1" x14ac:dyDescent="0.1">
      <c r="A1018" s="35"/>
      <c r="B1018" s="36"/>
      <c r="C1018" s="261" t="s">
        <v>1</v>
      </c>
      <c r="D1018" s="261" t="s">
        <v>1680</v>
      </c>
      <c r="E1018" s="18" t="s">
        <v>1</v>
      </c>
      <c r="F1018" s="262">
        <v>0</v>
      </c>
      <c r="G1018" s="35"/>
      <c r="H1018" s="36"/>
    </row>
    <row r="1019" spans="1:8" s="2" customFormat="1" ht="16.899999999999999" customHeight="1" x14ac:dyDescent="0.1">
      <c r="A1019" s="35"/>
      <c r="B1019" s="36"/>
      <c r="C1019" s="261" t="s">
        <v>1</v>
      </c>
      <c r="D1019" s="261" t="s">
        <v>1681</v>
      </c>
      <c r="E1019" s="18" t="s">
        <v>1</v>
      </c>
      <c r="F1019" s="262">
        <v>632.4</v>
      </c>
      <c r="G1019" s="35"/>
      <c r="H1019" s="36"/>
    </row>
    <row r="1020" spans="1:8" s="2" customFormat="1" ht="16.899999999999999" customHeight="1" x14ac:dyDescent="0.1">
      <c r="A1020" s="35"/>
      <c r="B1020" s="36"/>
      <c r="C1020" s="261" t="s">
        <v>1</v>
      </c>
      <c r="D1020" s="261" t="s">
        <v>1682</v>
      </c>
      <c r="E1020" s="18" t="s">
        <v>1</v>
      </c>
      <c r="F1020" s="262">
        <v>3.36</v>
      </c>
      <c r="G1020" s="35"/>
      <c r="H1020" s="36"/>
    </row>
    <row r="1021" spans="1:8" s="2" customFormat="1" ht="16.899999999999999" customHeight="1" x14ac:dyDescent="0.1">
      <c r="A1021" s="35"/>
      <c r="B1021" s="36"/>
      <c r="C1021" s="261" t="s">
        <v>1</v>
      </c>
      <c r="D1021" s="261" t="s">
        <v>1683</v>
      </c>
      <c r="E1021" s="18" t="s">
        <v>1</v>
      </c>
      <c r="F1021" s="262">
        <v>5.2</v>
      </c>
      <c r="G1021" s="35"/>
      <c r="H1021" s="36"/>
    </row>
    <row r="1022" spans="1:8" s="2" customFormat="1" ht="16.899999999999999" customHeight="1" x14ac:dyDescent="0.1">
      <c r="A1022" s="35"/>
      <c r="B1022" s="36"/>
      <c r="C1022" s="261" t="s">
        <v>1</v>
      </c>
      <c r="D1022" s="261" t="s">
        <v>1684</v>
      </c>
      <c r="E1022" s="18" t="s">
        <v>1</v>
      </c>
      <c r="F1022" s="262">
        <v>2.1800000000000002</v>
      </c>
      <c r="G1022" s="35"/>
      <c r="H1022" s="36"/>
    </row>
    <row r="1023" spans="1:8" s="2" customFormat="1" ht="16.899999999999999" customHeight="1" x14ac:dyDescent="0.1">
      <c r="A1023" s="35"/>
      <c r="B1023" s="36"/>
      <c r="C1023" s="261" t="s">
        <v>845</v>
      </c>
      <c r="D1023" s="261" t="s">
        <v>293</v>
      </c>
      <c r="E1023" s="18" t="s">
        <v>1</v>
      </c>
      <c r="F1023" s="262">
        <v>1344.86</v>
      </c>
      <c r="G1023" s="35"/>
      <c r="H1023" s="36"/>
    </row>
    <row r="1024" spans="1:8" s="2" customFormat="1" ht="16.899999999999999" customHeight="1" x14ac:dyDescent="0.1">
      <c r="A1024" s="35"/>
      <c r="B1024" s="36"/>
      <c r="C1024" s="263" t="s">
        <v>6697</v>
      </c>
      <c r="D1024" s="35"/>
      <c r="E1024" s="35"/>
      <c r="F1024" s="35"/>
      <c r="G1024" s="35"/>
      <c r="H1024" s="36"/>
    </row>
    <row r="1025" spans="1:8" s="2" customFormat="1" ht="16.899999999999999" customHeight="1" x14ac:dyDescent="0.1">
      <c r="A1025" s="35"/>
      <c r="B1025" s="36"/>
      <c r="C1025" s="261" t="s">
        <v>1671</v>
      </c>
      <c r="D1025" s="261" t="s">
        <v>1672</v>
      </c>
      <c r="E1025" s="18" t="s">
        <v>319</v>
      </c>
      <c r="F1025" s="262">
        <v>1439</v>
      </c>
      <c r="G1025" s="35"/>
      <c r="H1025" s="36"/>
    </row>
    <row r="1026" spans="1:8" s="2" customFormat="1" ht="16.899999999999999" customHeight="1" x14ac:dyDescent="0.1">
      <c r="A1026" s="35"/>
      <c r="B1026" s="36"/>
      <c r="C1026" s="257" t="s">
        <v>847</v>
      </c>
      <c r="D1026" s="258" t="s">
        <v>1</v>
      </c>
      <c r="E1026" s="259" t="s">
        <v>1</v>
      </c>
      <c r="F1026" s="260">
        <v>682.36</v>
      </c>
      <c r="G1026" s="35"/>
      <c r="H1026" s="36"/>
    </row>
    <row r="1027" spans="1:8" s="2" customFormat="1" ht="16.899999999999999" customHeight="1" x14ac:dyDescent="0.1">
      <c r="A1027" s="35"/>
      <c r="B1027" s="36"/>
      <c r="C1027" s="261" t="s">
        <v>1</v>
      </c>
      <c r="D1027" s="261" t="s">
        <v>1674</v>
      </c>
      <c r="E1027" s="18" t="s">
        <v>1</v>
      </c>
      <c r="F1027" s="262">
        <v>0</v>
      </c>
      <c r="G1027" s="35"/>
      <c r="H1027" s="36"/>
    </row>
    <row r="1028" spans="1:8" s="2" customFormat="1" ht="16.899999999999999" customHeight="1" x14ac:dyDescent="0.1">
      <c r="A1028" s="35"/>
      <c r="B1028" s="36"/>
      <c r="C1028" s="261" t="s">
        <v>1</v>
      </c>
      <c r="D1028" s="261" t="s">
        <v>1691</v>
      </c>
      <c r="E1028" s="18" t="s">
        <v>1</v>
      </c>
      <c r="F1028" s="262">
        <v>58.56</v>
      </c>
      <c r="G1028" s="35"/>
      <c r="H1028" s="36"/>
    </row>
    <row r="1029" spans="1:8" s="2" customFormat="1" ht="16.899999999999999" customHeight="1" x14ac:dyDescent="0.1">
      <c r="A1029" s="35"/>
      <c r="B1029" s="36"/>
      <c r="C1029" s="261" t="s">
        <v>1</v>
      </c>
      <c r="D1029" s="261" t="s">
        <v>1692</v>
      </c>
      <c r="E1029" s="18" t="s">
        <v>1</v>
      </c>
      <c r="F1029" s="262">
        <v>98.8</v>
      </c>
      <c r="G1029" s="35"/>
      <c r="H1029" s="36"/>
    </row>
    <row r="1030" spans="1:8" s="2" customFormat="1" ht="16.899999999999999" customHeight="1" x14ac:dyDescent="0.1">
      <c r="A1030" s="35"/>
      <c r="B1030" s="36"/>
      <c r="C1030" s="261" t="s">
        <v>1</v>
      </c>
      <c r="D1030" s="261" t="s">
        <v>1693</v>
      </c>
      <c r="E1030" s="18" t="s">
        <v>1</v>
      </c>
      <c r="F1030" s="262">
        <v>98.8</v>
      </c>
      <c r="G1030" s="35"/>
      <c r="H1030" s="36"/>
    </row>
    <row r="1031" spans="1:8" s="2" customFormat="1" ht="16.899999999999999" customHeight="1" x14ac:dyDescent="0.1">
      <c r="A1031" s="35"/>
      <c r="B1031" s="36"/>
      <c r="C1031" s="261" t="s">
        <v>1</v>
      </c>
      <c r="D1031" s="261" t="s">
        <v>1694</v>
      </c>
      <c r="E1031" s="18" t="s">
        <v>1</v>
      </c>
      <c r="F1031" s="262">
        <v>85.02</v>
      </c>
      <c r="G1031" s="35"/>
      <c r="H1031" s="36"/>
    </row>
    <row r="1032" spans="1:8" s="2" customFormat="1" ht="16.899999999999999" customHeight="1" x14ac:dyDescent="0.1">
      <c r="A1032" s="35"/>
      <c r="B1032" s="36"/>
      <c r="C1032" s="261" t="s">
        <v>1</v>
      </c>
      <c r="D1032" s="261" t="s">
        <v>1680</v>
      </c>
      <c r="E1032" s="18" t="s">
        <v>1</v>
      </c>
      <c r="F1032" s="262">
        <v>0</v>
      </c>
      <c r="G1032" s="35"/>
      <c r="H1032" s="36"/>
    </row>
    <row r="1033" spans="1:8" s="2" customFormat="1" ht="16.899999999999999" customHeight="1" x14ac:dyDescent="0.1">
      <c r="A1033" s="35"/>
      <c r="B1033" s="36"/>
      <c r="C1033" s="261" t="s">
        <v>1</v>
      </c>
      <c r="D1033" s="261" t="s">
        <v>1691</v>
      </c>
      <c r="E1033" s="18" t="s">
        <v>1</v>
      </c>
      <c r="F1033" s="262">
        <v>58.56</v>
      </c>
      <c r="G1033" s="35"/>
      <c r="H1033" s="36"/>
    </row>
    <row r="1034" spans="1:8" s="2" customFormat="1" ht="16.899999999999999" customHeight="1" x14ac:dyDescent="0.1">
      <c r="A1034" s="35"/>
      <c r="B1034" s="36"/>
      <c r="C1034" s="261" t="s">
        <v>1</v>
      </c>
      <c r="D1034" s="261" t="s">
        <v>1692</v>
      </c>
      <c r="E1034" s="18" t="s">
        <v>1</v>
      </c>
      <c r="F1034" s="262">
        <v>98.8</v>
      </c>
      <c r="G1034" s="35"/>
      <c r="H1034" s="36"/>
    </row>
    <row r="1035" spans="1:8" s="2" customFormat="1" ht="16.899999999999999" customHeight="1" x14ac:dyDescent="0.1">
      <c r="A1035" s="35"/>
      <c r="B1035" s="36"/>
      <c r="C1035" s="261" t="s">
        <v>1</v>
      </c>
      <c r="D1035" s="261" t="s">
        <v>1693</v>
      </c>
      <c r="E1035" s="18" t="s">
        <v>1</v>
      </c>
      <c r="F1035" s="262">
        <v>98.8</v>
      </c>
      <c r="G1035" s="35"/>
      <c r="H1035" s="36"/>
    </row>
    <row r="1036" spans="1:8" s="2" customFormat="1" ht="16.899999999999999" customHeight="1" x14ac:dyDescent="0.1">
      <c r="A1036" s="35"/>
      <c r="B1036" s="36"/>
      <c r="C1036" s="261" t="s">
        <v>1</v>
      </c>
      <c r="D1036" s="261" t="s">
        <v>1694</v>
      </c>
      <c r="E1036" s="18" t="s">
        <v>1</v>
      </c>
      <c r="F1036" s="262">
        <v>85.02</v>
      </c>
      <c r="G1036" s="35"/>
      <c r="H1036" s="36"/>
    </row>
    <row r="1037" spans="1:8" s="2" customFormat="1" ht="16.899999999999999" customHeight="1" x14ac:dyDescent="0.1">
      <c r="A1037" s="35"/>
      <c r="B1037" s="36"/>
      <c r="C1037" s="261" t="s">
        <v>847</v>
      </c>
      <c r="D1037" s="261" t="s">
        <v>293</v>
      </c>
      <c r="E1037" s="18" t="s">
        <v>1</v>
      </c>
      <c r="F1037" s="262">
        <v>682.36</v>
      </c>
      <c r="G1037" s="35"/>
      <c r="H1037" s="36"/>
    </row>
    <row r="1038" spans="1:8" s="2" customFormat="1" ht="16.899999999999999" customHeight="1" x14ac:dyDescent="0.1">
      <c r="A1038" s="35"/>
      <c r="B1038" s="36"/>
      <c r="C1038" s="263" t="s">
        <v>6697</v>
      </c>
      <c r="D1038" s="35"/>
      <c r="E1038" s="35"/>
      <c r="F1038" s="35"/>
      <c r="G1038" s="35"/>
      <c r="H1038" s="36"/>
    </row>
    <row r="1039" spans="1:8" s="2" customFormat="1" ht="16.899999999999999" customHeight="1" x14ac:dyDescent="0.1">
      <c r="A1039" s="35"/>
      <c r="B1039" s="36"/>
      <c r="C1039" s="261" t="s">
        <v>1688</v>
      </c>
      <c r="D1039" s="261" t="s">
        <v>1689</v>
      </c>
      <c r="E1039" s="18" t="s">
        <v>319</v>
      </c>
      <c r="F1039" s="262">
        <v>730.13</v>
      </c>
      <c r="G1039" s="35"/>
      <c r="H1039" s="36"/>
    </row>
    <row r="1040" spans="1:8" s="2" customFormat="1" ht="16.899999999999999" customHeight="1" x14ac:dyDescent="0.1">
      <c r="A1040" s="35"/>
      <c r="B1040" s="36"/>
      <c r="C1040" s="257" t="s">
        <v>849</v>
      </c>
      <c r="D1040" s="258" t="s">
        <v>1</v>
      </c>
      <c r="E1040" s="259" t="s">
        <v>1</v>
      </c>
      <c r="F1040" s="260">
        <v>171.34</v>
      </c>
      <c r="G1040" s="35"/>
      <c r="H1040" s="36"/>
    </row>
    <row r="1041" spans="1:8" s="2" customFormat="1" ht="16.899999999999999" customHeight="1" x14ac:dyDescent="0.1">
      <c r="A1041" s="35"/>
      <c r="B1041" s="36"/>
      <c r="C1041" s="261" t="s">
        <v>1</v>
      </c>
      <c r="D1041" s="261" t="s">
        <v>1674</v>
      </c>
      <c r="E1041" s="18" t="s">
        <v>1</v>
      </c>
      <c r="F1041" s="262">
        <v>0</v>
      </c>
      <c r="G1041" s="35"/>
      <c r="H1041" s="36"/>
    </row>
    <row r="1042" spans="1:8" s="2" customFormat="1" ht="16.899999999999999" customHeight="1" x14ac:dyDescent="0.1">
      <c r="A1042" s="35"/>
      <c r="B1042" s="36"/>
      <c r="C1042" s="261" t="s">
        <v>1</v>
      </c>
      <c r="D1042" s="261" t="s">
        <v>1701</v>
      </c>
      <c r="E1042" s="18" t="s">
        <v>1</v>
      </c>
      <c r="F1042" s="262">
        <v>30.29</v>
      </c>
      <c r="G1042" s="35"/>
      <c r="H1042" s="36"/>
    </row>
    <row r="1043" spans="1:8" s="2" customFormat="1" ht="16.899999999999999" customHeight="1" x14ac:dyDescent="0.1">
      <c r="A1043" s="35"/>
      <c r="B1043" s="36"/>
      <c r="C1043" s="261" t="s">
        <v>1</v>
      </c>
      <c r="D1043" s="261" t="s">
        <v>1702</v>
      </c>
      <c r="E1043" s="18" t="s">
        <v>1</v>
      </c>
      <c r="F1043" s="262">
        <v>55.38</v>
      </c>
      <c r="G1043" s="35"/>
      <c r="H1043" s="36"/>
    </row>
    <row r="1044" spans="1:8" s="2" customFormat="1" ht="16.899999999999999" customHeight="1" x14ac:dyDescent="0.1">
      <c r="A1044" s="35"/>
      <c r="B1044" s="36"/>
      <c r="C1044" s="261" t="s">
        <v>1</v>
      </c>
      <c r="D1044" s="261" t="s">
        <v>1680</v>
      </c>
      <c r="E1044" s="18" t="s">
        <v>1</v>
      </c>
      <c r="F1044" s="262">
        <v>0</v>
      </c>
      <c r="G1044" s="35"/>
      <c r="H1044" s="36"/>
    </row>
    <row r="1045" spans="1:8" s="2" customFormat="1" ht="16.899999999999999" customHeight="1" x14ac:dyDescent="0.1">
      <c r="A1045" s="35"/>
      <c r="B1045" s="36"/>
      <c r="C1045" s="261" t="s">
        <v>1</v>
      </c>
      <c r="D1045" s="261" t="s">
        <v>1701</v>
      </c>
      <c r="E1045" s="18" t="s">
        <v>1</v>
      </c>
      <c r="F1045" s="262">
        <v>30.29</v>
      </c>
      <c r="G1045" s="35"/>
      <c r="H1045" s="36"/>
    </row>
    <row r="1046" spans="1:8" s="2" customFormat="1" ht="16.899999999999999" customHeight="1" x14ac:dyDescent="0.1">
      <c r="A1046" s="35"/>
      <c r="B1046" s="36"/>
      <c r="C1046" s="261" t="s">
        <v>1</v>
      </c>
      <c r="D1046" s="261" t="s">
        <v>1702</v>
      </c>
      <c r="E1046" s="18" t="s">
        <v>1</v>
      </c>
      <c r="F1046" s="262">
        <v>55.38</v>
      </c>
      <c r="G1046" s="35"/>
      <c r="H1046" s="36"/>
    </row>
    <row r="1047" spans="1:8" s="2" customFormat="1" ht="16.899999999999999" customHeight="1" x14ac:dyDescent="0.1">
      <c r="A1047" s="35"/>
      <c r="B1047" s="36"/>
      <c r="C1047" s="261" t="s">
        <v>849</v>
      </c>
      <c r="D1047" s="261" t="s">
        <v>293</v>
      </c>
      <c r="E1047" s="18" t="s">
        <v>1</v>
      </c>
      <c r="F1047" s="262">
        <v>171.34</v>
      </c>
      <c r="G1047" s="35"/>
      <c r="H1047" s="36"/>
    </row>
    <row r="1048" spans="1:8" s="2" customFormat="1" ht="16.899999999999999" customHeight="1" x14ac:dyDescent="0.1">
      <c r="A1048" s="35"/>
      <c r="B1048" s="36"/>
      <c r="C1048" s="263" t="s">
        <v>6697</v>
      </c>
      <c r="D1048" s="35"/>
      <c r="E1048" s="35"/>
      <c r="F1048" s="35"/>
      <c r="G1048" s="35"/>
      <c r="H1048" s="36"/>
    </row>
    <row r="1049" spans="1:8" s="2" customFormat="1" ht="16.899999999999999" customHeight="1" x14ac:dyDescent="0.1">
      <c r="A1049" s="35"/>
      <c r="B1049" s="36"/>
      <c r="C1049" s="261" t="s">
        <v>1698</v>
      </c>
      <c r="D1049" s="261" t="s">
        <v>1699</v>
      </c>
      <c r="E1049" s="18" t="s">
        <v>319</v>
      </c>
      <c r="F1049" s="262">
        <v>183.33</v>
      </c>
      <c r="G1049" s="35"/>
      <c r="H1049" s="36"/>
    </row>
    <row r="1050" spans="1:8" s="2" customFormat="1" ht="16.899999999999999" customHeight="1" x14ac:dyDescent="0.1">
      <c r="A1050" s="35"/>
      <c r="B1050" s="36"/>
      <c r="C1050" s="257" t="s">
        <v>851</v>
      </c>
      <c r="D1050" s="258" t="s">
        <v>1</v>
      </c>
      <c r="E1050" s="259" t="s">
        <v>1</v>
      </c>
      <c r="F1050" s="260">
        <v>235.82</v>
      </c>
      <c r="G1050" s="35"/>
      <c r="H1050" s="36"/>
    </row>
    <row r="1051" spans="1:8" s="2" customFormat="1" ht="16.899999999999999" customHeight="1" x14ac:dyDescent="0.1">
      <c r="A1051" s="35"/>
      <c r="B1051" s="36"/>
      <c r="C1051" s="261" t="s">
        <v>1</v>
      </c>
      <c r="D1051" s="261" t="s">
        <v>1674</v>
      </c>
      <c r="E1051" s="18" t="s">
        <v>1</v>
      </c>
      <c r="F1051" s="262">
        <v>0</v>
      </c>
      <c r="G1051" s="35"/>
      <c r="H1051" s="36"/>
    </row>
    <row r="1052" spans="1:8" s="2" customFormat="1" ht="16.899999999999999" customHeight="1" x14ac:dyDescent="0.1">
      <c r="A1052" s="35"/>
      <c r="B1052" s="36"/>
      <c r="C1052" s="261" t="s">
        <v>1</v>
      </c>
      <c r="D1052" s="261" t="s">
        <v>1709</v>
      </c>
      <c r="E1052" s="18" t="s">
        <v>1</v>
      </c>
      <c r="F1052" s="262">
        <v>117.91</v>
      </c>
      <c r="G1052" s="35"/>
      <c r="H1052" s="36"/>
    </row>
    <row r="1053" spans="1:8" s="2" customFormat="1" ht="16.899999999999999" customHeight="1" x14ac:dyDescent="0.1">
      <c r="A1053" s="35"/>
      <c r="B1053" s="36"/>
      <c r="C1053" s="261" t="s">
        <v>1</v>
      </c>
      <c r="D1053" s="261" t="s">
        <v>1680</v>
      </c>
      <c r="E1053" s="18" t="s">
        <v>1</v>
      </c>
      <c r="F1053" s="262">
        <v>0</v>
      </c>
      <c r="G1053" s="35"/>
      <c r="H1053" s="36"/>
    </row>
    <row r="1054" spans="1:8" s="2" customFormat="1" ht="16.899999999999999" customHeight="1" x14ac:dyDescent="0.1">
      <c r="A1054" s="35"/>
      <c r="B1054" s="36"/>
      <c r="C1054" s="261" t="s">
        <v>1</v>
      </c>
      <c r="D1054" s="261" t="s">
        <v>1709</v>
      </c>
      <c r="E1054" s="18" t="s">
        <v>1</v>
      </c>
      <c r="F1054" s="262">
        <v>117.91</v>
      </c>
      <c r="G1054" s="35"/>
      <c r="H1054" s="36"/>
    </row>
    <row r="1055" spans="1:8" s="2" customFormat="1" ht="16.899999999999999" customHeight="1" x14ac:dyDescent="0.1">
      <c r="A1055" s="35"/>
      <c r="B1055" s="36"/>
      <c r="C1055" s="261" t="s">
        <v>851</v>
      </c>
      <c r="D1055" s="261" t="s">
        <v>293</v>
      </c>
      <c r="E1055" s="18" t="s">
        <v>1</v>
      </c>
      <c r="F1055" s="262">
        <v>235.82</v>
      </c>
      <c r="G1055" s="35"/>
      <c r="H1055" s="36"/>
    </row>
    <row r="1056" spans="1:8" s="2" customFormat="1" ht="16.899999999999999" customHeight="1" x14ac:dyDescent="0.1">
      <c r="A1056" s="35"/>
      <c r="B1056" s="36"/>
      <c r="C1056" s="263" t="s">
        <v>6697</v>
      </c>
      <c r="D1056" s="35"/>
      <c r="E1056" s="35"/>
      <c r="F1056" s="35"/>
      <c r="G1056" s="35"/>
      <c r="H1056" s="36"/>
    </row>
    <row r="1057" spans="1:8" s="2" customFormat="1" ht="16.899999999999999" customHeight="1" x14ac:dyDescent="0.1">
      <c r="A1057" s="35"/>
      <c r="B1057" s="36"/>
      <c r="C1057" s="261" t="s">
        <v>1706</v>
      </c>
      <c r="D1057" s="261" t="s">
        <v>1707</v>
      </c>
      <c r="E1057" s="18" t="s">
        <v>319</v>
      </c>
      <c r="F1057" s="262">
        <v>252.33</v>
      </c>
      <c r="G1057" s="35"/>
      <c r="H1057" s="36"/>
    </row>
    <row r="1058" spans="1:8" s="2" customFormat="1" ht="16.899999999999999" customHeight="1" x14ac:dyDescent="0.1">
      <c r="A1058" s="35"/>
      <c r="B1058" s="36"/>
      <c r="C1058" s="257" t="s">
        <v>853</v>
      </c>
      <c r="D1058" s="258" t="s">
        <v>1</v>
      </c>
      <c r="E1058" s="259" t="s">
        <v>1</v>
      </c>
      <c r="F1058" s="260">
        <v>413.16</v>
      </c>
      <c r="G1058" s="35"/>
      <c r="H1058" s="36"/>
    </row>
    <row r="1059" spans="1:8" s="2" customFormat="1" ht="16.899999999999999" customHeight="1" x14ac:dyDescent="0.1">
      <c r="A1059" s="35"/>
      <c r="B1059" s="36"/>
      <c r="C1059" s="261" t="s">
        <v>1</v>
      </c>
      <c r="D1059" s="261" t="s">
        <v>1329</v>
      </c>
      <c r="E1059" s="18" t="s">
        <v>1</v>
      </c>
      <c r="F1059" s="262">
        <v>93.6</v>
      </c>
      <c r="G1059" s="35"/>
      <c r="H1059" s="36"/>
    </row>
    <row r="1060" spans="1:8" s="2" customFormat="1" ht="16.899999999999999" customHeight="1" x14ac:dyDescent="0.1">
      <c r="A1060" s="35"/>
      <c r="B1060" s="36"/>
      <c r="C1060" s="261" t="s">
        <v>1</v>
      </c>
      <c r="D1060" s="261" t="s">
        <v>1330</v>
      </c>
      <c r="E1060" s="18" t="s">
        <v>1</v>
      </c>
      <c r="F1060" s="262">
        <v>5.5</v>
      </c>
      <c r="G1060" s="35"/>
      <c r="H1060" s="36"/>
    </row>
    <row r="1061" spans="1:8" s="2" customFormat="1" ht="16.899999999999999" customHeight="1" x14ac:dyDescent="0.1">
      <c r="A1061" s="35"/>
      <c r="B1061" s="36"/>
      <c r="C1061" s="261" t="s">
        <v>1</v>
      </c>
      <c r="D1061" s="261" t="s">
        <v>1331</v>
      </c>
      <c r="E1061" s="18" t="s">
        <v>1</v>
      </c>
      <c r="F1061" s="262">
        <v>6.3</v>
      </c>
      <c r="G1061" s="35"/>
      <c r="H1061" s="36"/>
    </row>
    <row r="1062" spans="1:8" s="2" customFormat="1" ht="16.899999999999999" customHeight="1" x14ac:dyDescent="0.1">
      <c r="A1062" s="35"/>
      <c r="B1062" s="36"/>
      <c r="C1062" s="261" t="s">
        <v>1</v>
      </c>
      <c r="D1062" s="261" t="s">
        <v>1332</v>
      </c>
      <c r="E1062" s="18" t="s">
        <v>1</v>
      </c>
      <c r="F1062" s="262">
        <v>11.2</v>
      </c>
      <c r="G1062" s="35"/>
      <c r="H1062" s="36"/>
    </row>
    <row r="1063" spans="1:8" s="2" customFormat="1" ht="16.899999999999999" customHeight="1" x14ac:dyDescent="0.1">
      <c r="A1063" s="35"/>
      <c r="B1063" s="36"/>
      <c r="C1063" s="261" t="s">
        <v>1</v>
      </c>
      <c r="D1063" s="261" t="s">
        <v>1333</v>
      </c>
      <c r="E1063" s="18" t="s">
        <v>1</v>
      </c>
      <c r="F1063" s="262">
        <v>1.4</v>
      </c>
      <c r="G1063" s="35"/>
      <c r="H1063" s="36"/>
    </row>
    <row r="1064" spans="1:8" s="2" customFormat="1" ht="16.899999999999999" customHeight="1" x14ac:dyDescent="0.1">
      <c r="A1064" s="35"/>
      <c r="B1064" s="36"/>
      <c r="C1064" s="261" t="s">
        <v>1</v>
      </c>
      <c r="D1064" s="261" t="s">
        <v>1334</v>
      </c>
      <c r="E1064" s="18" t="s">
        <v>1</v>
      </c>
      <c r="F1064" s="262">
        <v>1.4</v>
      </c>
      <c r="G1064" s="35"/>
      <c r="H1064" s="36"/>
    </row>
    <row r="1065" spans="1:8" s="2" customFormat="1" ht="16.899999999999999" customHeight="1" x14ac:dyDescent="0.1">
      <c r="A1065" s="35"/>
      <c r="B1065" s="36"/>
      <c r="C1065" s="261" t="s">
        <v>1</v>
      </c>
      <c r="D1065" s="261" t="s">
        <v>1335</v>
      </c>
      <c r="E1065" s="18" t="s">
        <v>1</v>
      </c>
      <c r="F1065" s="262">
        <v>5.6</v>
      </c>
      <c r="G1065" s="35"/>
      <c r="H1065" s="36"/>
    </row>
    <row r="1066" spans="1:8" s="2" customFormat="1" ht="16.899999999999999" customHeight="1" x14ac:dyDescent="0.1">
      <c r="A1066" s="35"/>
      <c r="B1066" s="36"/>
      <c r="C1066" s="261" t="s">
        <v>1</v>
      </c>
      <c r="D1066" s="261" t="s">
        <v>1336</v>
      </c>
      <c r="E1066" s="18" t="s">
        <v>1</v>
      </c>
      <c r="F1066" s="262">
        <v>288.16000000000003</v>
      </c>
      <c r="G1066" s="35"/>
      <c r="H1066" s="36"/>
    </row>
    <row r="1067" spans="1:8" s="2" customFormat="1" ht="16.899999999999999" customHeight="1" x14ac:dyDescent="0.1">
      <c r="A1067" s="35"/>
      <c r="B1067" s="36"/>
      <c r="C1067" s="261" t="s">
        <v>853</v>
      </c>
      <c r="D1067" s="261" t="s">
        <v>293</v>
      </c>
      <c r="E1067" s="18" t="s">
        <v>1</v>
      </c>
      <c r="F1067" s="262">
        <v>413.16</v>
      </c>
      <c r="G1067" s="35"/>
      <c r="H1067" s="36"/>
    </row>
    <row r="1068" spans="1:8" s="2" customFormat="1" ht="16.899999999999999" customHeight="1" x14ac:dyDescent="0.1">
      <c r="A1068" s="35"/>
      <c r="B1068" s="36"/>
      <c r="C1068" s="263" t="s">
        <v>6697</v>
      </c>
      <c r="D1068" s="35"/>
      <c r="E1068" s="35"/>
      <c r="F1068" s="35"/>
      <c r="G1068" s="35"/>
      <c r="H1068" s="36"/>
    </row>
    <row r="1069" spans="1:8" s="2" customFormat="1" ht="16.899999999999999" customHeight="1" x14ac:dyDescent="0.1">
      <c r="A1069" s="35"/>
      <c r="B1069" s="36"/>
      <c r="C1069" s="261" t="s">
        <v>1326</v>
      </c>
      <c r="D1069" s="261" t="s">
        <v>1327</v>
      </c>
      <c r="E1069" s="18" t="s">
        <v>319</v>
      </c>
      <c r="F1069" s="262">
        <v>454.48</v>
      </c>
      <c r="G1069" s="35"/>
      <c r="H1069" s="36"/>
    </row>
    <row r="1070" spans="1:8" s="2" customFormat="1" ht="16.899999999999999" customHeight="1" x14ac:dyDescent="0.1">
      <c r="A1070" s="35"/>
      <c r="B1070" s="36"/>
      <c r="C1070" s="257" t="s">
        <v>855</v>
      </c>
      <c r="D1070" s="258" t="s">
        <v>1</v>
      </c>
      <c r="E1070" s="259" t="s">
        <v>1</v>
      </c>
      <c r="F1070" s="260">
        <v>484.67</v>
      </c>
      <c r="G1070" s="35"/>
      <c r="H1070" s="36"/>
    </row>
    <row r="1071" spans="1:8" s="2" customFormat="1" ht="16.899999999999999" customHeight="1" x14ac:dyDescent="0.1">
      <c r="A1071" s="35"/>
      <c r="B1071" s="36"/>
      <c r="C1071" s="261" t="s">
        <v>1</v>
      </c>
      <c r="D1071" s="261" t="s">
        <v>1103</v>
      </c>
      <c r="E1071" s="18" t="s">
        <v>1</v>
      </c>
      <c r="F1071" s="262">
        <v>12.27</v>
      </c>
      <c r="G1071" s="35"/>
      <c r="H1071" s="36"/>
    </row>
    <row r="1072" spans="1:8" s="2" customFormat="1" ht="16.899999999999999" customHeight="1" x14ac:dyDescent="0.1">
      <c r="A1072" s="35"/>
      <c r="B1072" s="36"/>
      <c r="C1072" s="261" t="s">
        <v>1</v>
      </c>
      <c r="D1072" s="261" t="s">
        <v>1104</v>
      </c>
      <c r="E1072" s="18" t="s">
        <v>1</v>
      </c>
      <c r="F1072" s="262">
        <v>4.2</v>
      </c>
      <c r="G1072" s="35"/>
      <c r="H1072" s="36"/>
    </row>
    <row r="1073" spans="1:8" s="2" customFormat="1" ht="16.899999999999999" customHeight="1" x14ac:dyDescent="0.1">
      <c r="A1073" s="35"/>
      <c r="B1073" s="36"/>
      <c r="C1073" s="261" t="s">
        <v>1</v>
      </c>
      <c r="D1073" s="261" t="s">
        <v>1105</v>
      </c>
      <c r="E1073" s="18" t="s">
        <v>1</v>
      </c>
      <c r="F1073" s="262">
        <v>9.18</v>
      </c>
      <c r="G1073" s="35"/>
      <c r="H1073" s="36"/>
    </row>
    <row r="1074" spans="1:8" s="2" customFormat="1" ht="16.899999999999999" customHeight="1" x14ac:dyDescent="0.1">
      <c r="A1074" s="35"/>
      <c r="B1074" s="36"/>
      <c r="C1074" s="261" t="s">
        <v>1</v>
      </c>
      <c r="D1074" s="261" t="s">
        <v>1106</v>
      </c>
      <c r="E1074" s="18" t="s">
        <v>1</v>
      </c>
      <c r="F1074" s="262">
        <v>7.02</v>
      </c>
      <c r="G1074" s="35"/>
      <c r="H1074" s="36"/>
    </row>
    <row r="1075" spans="1:8" s="2" customFormat="1" ht="16.899999999999999" customHeight="1" x14ac:dyDescent="0.1">
      <c r="A1075" s="35"/>
      <c r="B1075" s="36"/>
      <c r="C1075" s="261" t="s">
        <v>1</v>
      </c>
      <c r="D1075" s="261" t="s">
        <v>1107</v>
      </c>
      <c r="E1075" s="18" t="s">
        <v>1</v>
      </c>
      <c r="F1075" s="262">
        <v>7.5</v>
      </c>
      <c r="G1075" s="35"/>
      <c r="H1075" s="36"/>
    </row>
    <row r="1076" spans="1:8" s="2" customFormat="1" ht="16.899999999999999" customHeight="1" x14ac:dyDescent="0.1">
      <c r="A1076" s="35"/>
      <c r="B1076" s="36"/>
      <c r="C1076" s="261" t="s">
        <v>1</v>
      </c>
      <c r="D1076" s="261" t="s">
        <v>1108</v>
      </c>
      <c r="E1076" s="18" t="s">
        <v>1</v>
      </c>
      <c r="F1076" s="262">
        <v>9.7799999999999994</v>
      </c>
      <c r="G1076" s="35"/>
      <c r="H1076" s="36"/>
    </row>
    <row r="1077" spans="1:8" s="2" customFormat="1" ht="16.899999999999999" customHeight="1" x14ac:dyDescent="0.1">
      <c r="A1077" s="35"/>
      <c r="B1077" s="36"/>
      <c r="C1077" s="261" t="s">
        <v>1</v>
      </c>
      <c r="D1077" s="261" t="s">
        <v>1109</v>
      </c>
      <c r="E1077" s="18" t="s">
        <v>1</v>
      </c>
      <c r="F1077" s="262">
        <v>124.7</v>
      </c>
      <c r="G1077" s="35"/>
      <c r="H1077" s="36"/>
    </row>
    <row r="1078" spans="1:8" s="2" customFormat="1" ht="16.899999999999999" customHeight="1" x14ac:dyDescent="0.1">
      <c r="A1078" s="35"/>
      <c r="B1078" s="36"/>
      <c r="C1078" s="261" t="s">
        <v>1</v>
      </c>
      <c r="D1078" s="261" t="s">
        <v>1110</v>
      </c>
      <c r="E1078" s="18" t="s">
        <v>1</v>
      </c>
      <c r="F1078" s="262">
        <v>75.83</v>
      </c>
      <c r="G1078" s="35"/>
      <c r="H1078" s="36"/>
    </row>
    <row r="1079" spans="1:8" s="2" customFormat="1" ht="16.899999999999999" customHeight="1" x14ac:dyDescent="0.1">
      <c r="A1079" s="35"/>
      <c r="B1079" s="36"/>
      <c r="C1079" s="261" t="s">
        <v>1</v>
      </c>
      <c r="D1079" s="261" t="s">
        <v>1111</v>
      </c>
      <c r="E1079" s="18" t="s">
        <v>1</v>
      </c>
      <c r="F1079" s="262">
        <v>110.75</v>
      </c>
      <c r="G1079" s="35"/>
      <c r="H1079" s="36"/>
    </row>
    <row r="1080" spans="1:8" s="2" customFormat="1" ht="16.899999999999999" customHeight="1" x14ac:dyDescent="0.1">
      <c r="A1080" s="35"/>
      <c r="B1080" s="36"/>
      <c r="C1080" s="261" t="s">
        <v>1</v>
      </c>
      <c r="D1080" s="261" t="s">
        <v>1112</v>
      </c>
      <c r="E1080" s="18" t="s">
        <v>1</v>
      </c>
      <c r="F1080" s="262">
        <v>19.399999999999999</v>
      </c>
      <c r="G1080" s="35"/>
      <c r="H1080" s="36"/>
    </row>
    <row r="1081" spans="1:8" s="2" customFormat="1" ht="16.899999999999999" customHeight="1" x14ac:dyDescent="0.1">
      <c r="A1081" s="35"/>
      <c r="B1081" s="36"/>
      <c r="C1081" s="261" t="s">
        <v>1</v>
      </c>
      <c r="D1081" s="261" t="s">
        <v>1113</v>
      </c>
      <c r="E1081" s="18" t="s">
        <v>1</v>
      </c>
      <c r="F1081" s="262">
        <v>104.04</v>
      </c>
      <c r="G1081" s="35"/>
      <c r="H1081" s="36"/>
    </row>
    <row r="1082" spans="1:8" s="2" customFormat="1" ht="16.899999999999999" customHeight="1" x14ac:dyDescent="0.1">
      <c r="A1082" s="35"/>
      <c r="B1082" s="36"/>
      <c r="C1082" s="261" t="s">
        <v>855</v>
      </c>
      <c r="D1082" s="261" t="s">
        <v>282</v>
      </c>
      <c r="E1082" s="18" t="s">
        <v>1</v>
      </c>
      <c r="F1082" s="262">
        <v>484.67</v>
      </c>
      <c r="G1082" s="35"/>
      <c r="H1082" s="36"/>
    </row>
    <row r="1083" spans="1:8" s="2" customFormat="1" ht="16.899999999999999" customHeight="1" x14ac:dyDescent="0.1">
      <c r="A1083" s="35"/>
      <c r="B1083" s="36"/>
      <c r="C1083" s="263" t="s">
        <v>6697</v>
      </c>
      <c r="D1083" s="35"/>
      <c r="E1083" s="35"/>
      <c r="F1083" s="35"/>
      <c r="G1083" s="35"/>
      <c r="H1083" s="36"/>
    </row>
    <row r="1084" spans="1:8" s="2" customFormat="1" ht="16.899999999999999" customHeight="1" x14ac:dyDescent="0.1">
      <c r="A1084" s="35"/>
      <c r="B1084" s="36"/>
      <c r="C1084" s="261" t="s">
        <v>1100</v>
      </c>
      <c r="D1084" s="261" t="s">
        <v>1101</v>
      </c>
      <c r="E1084" s="18" t="s">
        <v>277</v>
      </c>
      <c r="F1084" s="262">
        <v>508.9</v>
      </c>
      <c r="G1084" s="35"/>
      <c r="H1084" s="36"/>
    </row>
    <row r="1085" spans="1:8" s="2" customFormat="1" ht="16.899999999999999" customHeight="1" x14ac:dyDescent="0.1">
      <c r="A1085" s="35"/>
      <c r="B1085" s="36"/>
      <c r="C1085" s="261" t="s">
        <v>1115</v>
      </c>
      <c r="D1085" s="261" t="s">
        <v>1116</v>
      </c>
      <c r="E1085" s="18" t="s">
        <v>277</v>
      </c>
      <c r="F1085" s="262">
        <v>508.9</v>
      </c>
      <c r="G1085" s="35"/>
      <c r="H1085" s="36"/>
    </row>
    <row r="1086" spans="1:8" s="2" customFormat="1" ht="19.5" x14ac:dyDescent="0.1">
      <c r="A1086" s="35"/>
      <c r="B1086" s="36"/>
      <c r="C1086" s="261" t="s">
        <v>2502</v>
      </c>
      <c r="D1086" s="261" t="s">
        <v>2503</v>
      </c>
      <c r="E1086" s="18" t="s">
        <v>277</v>
      </c>
      <c r="F1086" s="262">
        <v>2439.86</v>
      </c>
      <c r="G1086" s="35"/>
      <c r="H1086" s="36"/>
    </row>
    <row r="1087" spans="1:8" s="2" customFormat="1" ht="16.899999999999999" customHeight="1" x14ac:dyDescent="0.1">
      <c r="A1087" s="35"/>
      <c r="B1087" s="36"/>
      <c r="C1087" s="257" t="s">
        <v>857</v>
      </c>
      <c r="D1087" s="258" t="s">
        <v>220</v>
      </c>
      <c r="E1087" s="259" t="s">
        <v>1</v>
      </c>
      <c r="F1087" s="260">
        <v>39.69</v>
      </c>
      <c r="G1087" s="35"/>
      <c r="H1087" s="36"/>
    </row>
    <row r="1088" spans="1:8" s="2" customFormat="1" ht="16.899999999999999" customHeight="1" x14ac:dyDescent="0.1">
      <c r="A1088" s="35"/>
      <c r="B1088" s="36"/>
      <c r="C1088" s="261" t="s">
        <v>1</v>
      </c>
      <c r="D1088" s="261" t="s">
        <v>893</v>
      </c>
      <c r="E1088" s="18" t="s">
        <v>1</v>
      </c>
      <c r="F1088" s="262">
        <v>39.69</v>
      </c>
      <c r="G1088" s="35"/>
      <c r="H1088" s="36"/>
    </row>
    <row r="1089" spans="1:8" s="2" customFormat="1" ht="16.899999999999999" customHeight="1" x14ac:dyDescent="0.1">
      <c r="A1089" s="35"/>
      <c r="B1089" s="36"/>
      <c r="C1089" s="261" t="s">
        <v>857</v>
      </c>
      <c r="D1089" s="261" t="s">
        <v>282</v>
      </c>
      <c r="E1089" s="18" t="s">
        <v>1</v>
      </c>
      <c r="F1089" s="262">
        <v>39.69</v>
      </c>
      <c r="G1089" s="35"/>
      <c r="H1089" s="36"/>
    </row>
    <row r="1090" spans="1:8" s="2" customFormat="1" ht="16.899999999999999" customHeight="1" x14ac:dyDescent="0.1">
      <c r="A1090" s="35"/>
      <c r="B1090" s="36"/>
      <c r="C1090" s="263" t="s">
        <v>6697</v>
      </c>
      <c r="D1090" s="35"/>
      <c r="E1090" s="35"/>
      <c r="F1090" s="35"/>
      <c r="G1090" s="35"/>
      <c r="H1090" s="36"/>
    </row>
    <row r="1091" spans="1:8" s="2" customFormat="1" ht="16.899999999999999" customHeight="1" x14ac:dyDescent="0.1">
      <c r="A1091" s="35"/>
      <c r="B1091" s="36"/>
      <c r="C1091" s="261" t="s">
        <v>890</v>
      </c>
      <c r="D1091" s="261" t="s">
        <v>891</v>
      </c>
      <c r="E1091" s="18" t="s">
        <v>289</v>
      </c>
      <c r="F1091" s="262">
        <v>39.69</v>
      </c>
      <c r="G1091" s="35"/>
      <c r="H1091" s="36"/>
    </row>
    <row r="1092" spans="1:8" s="2" customFormat="1" ht="16.899999999999999" customHeight="1" x14ac:dyDescent="0.1">
      <c r="A1092" s="35"/>
      <c r="B1092" s="36"/>
      <c r="C1092" s="261" t="s">
        <v>894</v>
      </c>
      <c r="D1092" s="261" t="s">
        <v>895</v>
      </c>
      <c r="E1092" s="18" t="s">
        <v>289</v>
      </c>
      <c r="F1092" s="262">
        <v>19.850000000000001</v>
      </c>
      <c r="G1092" s="35"/>
      <c r="H1092" s="36"/>
    </row>
    <row r="1093" spans="1:8" s="2" customFormat="1" ht="16.899999999999999" customHeight="1" x14ac:dyDescent="0.1">
      <c r="A1093" s="35"/>
      <c r="B1093" s="36"/>
      <c r="C1093" s="261" t="s">
        <v>906</v>
      </c>
      <c r="D1093" s="261" t="s">
        <v>907</v>
      </c>
      <c r="E1093" s="18" t="s">
        <v>289</v>
      </c>
      <c r="F1093" s="262">
        <v>264.92</v>
      </c>
      <c r="G1093" s="35"/>
      <c r="H1093" s="36"/>
    </row>
    <row r="1094" spans="1:8" s="2" customFormat="1" ht="16.899999999999999" customHeight="1" x14ac:dyDescent="0.1">
      <c r="A1094" s="35"/>
      <c r="B1094" s="36"/>
      <c r="C1094" s="261" t="s">
        <v>917</v>
      </c>
      <c r="D1094" s="261" t="s">
        <v>918</v>
      </c>
      <c r="E1094" s="18" t="s">
        <v>289</v>
      </c>
      <c r="F1094" s="262">
        <v>185.44</v>
      </c>
      <c r="G1094" s="35"/>
      <c r="H1094" s="36"/>
    </row>
    <row r="1095" spans="1:8" s="2" customFormat="1" ht="16.899999999999999" customHeight="1" x14ac:dyDescent="0.1">
      <c r="A1095" s="35"/>
      <c r="B1095" s="36"/>
      <c r="C1095" s="261" t="s">
        <v>928</v>
      </c>
      <c r="D1095" s="261" t="s">
        <v>929</v>
      </c>
      <c r="E1095" s="18" t="s">
        <v>289</v>
      </c>
      <c r="F1095" s="262">
        <v>79.48</v>
      </c>
      <c r="G1095" s="35"/>
      <c r="H1095" s="36"/>
    </row>
    <row r="1096" spans="1:8" s="2" customFormat="1" ht="16.899999999999999" customHeight="1" x14ac:dyDescent="0.1">
      <c r="A1096" s="35"/>
      <c r="B1096" s="36"/>
      <c r="C1096" s="257" t="s">
        <v>859</v>
      </c>
      <c r="D1096" s="258" t="s">
        <v>220</v>
      </c>
      <c r="E1096" s="259" t="s">
        <v>1</v>
      </c>
      <c r="F1096" s="260">
        <v>225.23</v>
      </c>
      <c r="G1096" s="35"/>
      <c r="H1096" s="36"/>
    </row>
    <row r="1097" spans="1:8" s="2" customFormat="1" ht="16.899999999999999" customHeight="1" x14ac:dyDescent="0.1">
      <c r="A1097" s="35"/>
      <c r="B1097" s="36"/>
      <c r="C1097" s="261" t="s">
        <v>1</v>
      </c>
      <c r="D1097" s="261" t="s">
        <v>901</v>
      </c>
      <c r="E1097" s="18" t="s">
        <v>1</v>
      </c>
      <c r="F1097" s="262">
        <v>225.23</v>
      </c>
      <c r="G1097" s="35"/>
      <c r="H1097" s="36"/>
    </row>
    <row r="1098" spans="1:8" s="2" customFormat="1" ht="16.899999999999999" customHeight="1" x14ac:dyDescent="0.1">
      <c r="A1098" s="35"/>
      <c r="B1098" s="36"/>
      <c r="C1098" s="261" t="s">
        <v>859</v>
      </c>
      <c r="D1098" s="261" t="s">
        <v>282</v>
      </c>
      <c r="E1098" s="18" t="s">
        <v>1</v>
      </c>
      <c r="F1098" s="262">
        <v>225.23</v>
      </c>
      <c r="G1098" s="35"/>
      <c r="H1098" s="36"/>
    </row>
    <row r="1099" spans="1:8" s="2" customFormat="1" ht="16.899999999999999" customHeight="1" x14ac:dyDescent="0.1">
      <c r="A1099" s="35"/>
      <c r="B1099" s="36"/>
      <c r="C1099" s="263" t="s">
        <v>6697</v>
      </c>
      <c r="D1099" s="35"/>
      <c r="E1099" s="35"/>
      <c r="F1099" s="35"/>
      <c r="G1099" s="35"/>
      <c r="H1099" s="36"/>
    </row>
    <row r="1100" spans="1:8" s="2" customFormat="1" ht="16.899999999999999" customHeight="1" x14ac:dyDescent="0.1">
      <c r="A1100" s="35"/>
      <c r="B1100" s="36"/>
      <c r="C1100" s="261" t="s">
        <v>898</v>
      </c>
      <c r="D1100" s="261" t="s">
        <v>899</v>
      </c>
      <c r="E1100" s="18" t="s">
        <v>289</v>
      </c>
      <c r="F1100" s="262">
        <v>225.23</v>
      </c>
      <c r="G1100" s="35"/>
      <c r="H1100" s="36"/>
    </row>
    <row r="1101" spans="1:8" s="2" customFormat="1" ht="19.5" x14ac:dyDescent="0.1">
      <c r="A1101" s="35"/>
      <c r="B1101" s="36"/>
      <c r="C1101" s="261" t="s">
        <v>902</v>
      </c>
      <c r="D1101" s="261" t="s">
        <v>903</v>
      </c>
      <c r="E1101" s="18" t="s">
        <v>289</v>
      </c>
      <c r="F1101" s="262">
        <v>112.62</v>
      </c>
      <c r="G1101" s="35"/>
      <c r="H1101" s="36"/>
    </row>
    <row r="1102" spans="1:8" s="2" customFormat="1" ht="16.899999999999999" customHeight="1" x14ac:dyDescent="0.1">
      <c r="A1102" s="35"/>
      <c r="B1102" s="36"/>
      <c r="C1102" s="261" t="s">
        <v>906</v>
      </c>
      <c r="D1102" s="261" t="s">
        <v>907</v>
      </c>
      <c r="E1102" s="18" t="s">
        <v>289</v>
      </c>
      <c r="F1102" s="262">
        <v>264.92</v>
      </c>
      <c r="G1102" s="35"/>
      <c r="H1102" s="36"/>
    </row>
    <row r="1103" spans="1:8" s="2" customFormat="1" ht="16.899999999999999" customHeight="1" x14ac:dyDescent="0.1">
      <c r="A1103" s="35"/>
      <c r="B1103" s="36"/>
      <c r="C1103" s="261" t="s">
        <v>917</v>
      </c>
      <c r="D1103" s="261" t="s">
        <v>918</v>
      </c>
      <c r="E1103" s="18" t="s">
        <v>289</v>
      </c>
      <c r="F1103" s="262">
        <v>185.44</v>
      </c>
      <c r="G1103" s="35"/>
      <c r="H1103" s="36"/>
    </row>
    <row r="1104" spans="1:8" s="2" customFormat="1" ht="16.899999999999999" customHeight="1" x14ac:dyDescent="0.1">
      <c r="A1104" s="35"/>
      <c r="B1104" s="36"/>
      <c r="C1104" s="261" t="s">
        <v>928</v>
      </c>
      <c r="D1104" s="261" t="s">
        <v>929</v>
      </c>
      <c r="E1104" s="18" t="s">
        <v>289</v>
      </c>
      <c r="F1104" s="262">
        <v>79.48</v>
      </c>
      <c r="G1104" s="35"/>
      <c r="H1104" s="36"/>
    </row>
    <row r="1105" spans="1:8" s="2" customFormat="1" ht="16.899999999999999" customHeight="1" x14ac:dyDescent="0.15">
      <c r="A1105" s="35"/>
      <c r="B1105" s="36"/>
      <c r="C1105" s="257" t="s">
        <v>861</v>
      </c>
      <c r="D1105" s="258" t="s">
        <v>1</v>
      </c>
      <c r="E1105" s="259" t="s">
        <v>1</v>
      </c>
      <c r="F1105" s="260">
        <v>2.99</v>
      </c>
      <c r="G1105" s="35"/>
      <c r="H1105" s="36"/>
    </row>
    <row r="1106" spans="1:8" s="2" customFormat="1" ht="16.899999999999999" customHeight="1" x14ac:dyDescent="0.1">
      <c r="A1106" s="35"/>
      <c r="B1106" s="36"/>
      <c r="C1106" s="261" t="s">
        <v>1</v>
      </c>
      <c r="D1106" s="261" t="s">
        <v>1068</v>
      </c>
      <c r="E1106" s="18" t="s">
        <v>1</v>
      </c>
      <c r="F1106" s="262">
        <v>0</v>
      </c>
      <c r="G1106" s="35"/>
      <c r="H1106" s="36"/>
    </row>
    <row r="1107" spans="1:8" s="2" customFormat="1" ht="16.899999999999999" customHeight="1" x14ac:dyDescent="0.1">
      <c r="A1107" s="35"/>
      <c r="B1107" s="36"/>
      <c r="C1107" s="261" t="s">
        <v>861</v>
      </c>
      <c r="D1107" s="261" t="s">
        <v>1069</v>
      </c>
      <c r="E1107" s="18" t="s">
        <v>1</v>
      </c>
      <c r="F1107" s="262">
        <v>2.99</v>
      </c>
      <c r="G1107" s="35"/>
      <c r="H1107" s="36"/>
    </row>
    <row r="1108" spans="1:8" s="2" customFormat="1" ht="16.899999999999999" customHeight="1" x14ac:dyDescent="0.1">
      <c r="A1108" s="35"/>
      <c r="B1108" s="36"/>
      <c r="C1108" s="263" t="s">
        <v>6697</v>
      </c>
      <c r="D1108" s="35"/>
      <c r="E1108" s="35"/>
      <c r="F1108" s="35"/>
      <c r="G1108" s="35"/>
      <c r="H1108" s="36"/>
    </row>
    <row r="1109" spans="1:8" s="2" customFormat="1" ht="16.899999999999999" customHeight="1" x14ac:dyDescent="0.1">
      <c r="A1109" s="35"/>
      <c r="B1109" s="36"/>
      <c r="C1109" s="261" t="s">
        <v>1065</v>
      </c>
      <c r="D1109" s="261" t="s">
        <v>1066</v>
      </c>
      <c r="E1109" s="18" t="s">
        <v>412</v>
      </c>
      <c r="F1109" s="262">
        <v>3.14</v>
      </c>
      <c r="G1109" s="35"/>
      <c r="H1109" s="36"/>
    </row>
    <row r="1110" spans="1:8" s="2" customFormat="1" ht="16.899999999999999" customHeight="1" x14ac:dyDescent="0.15">
      <c r="A1110" s="35"/>
      <c r="B1110" s="36"/>
      <c r="C1110" s="257" t="s">
        <v>863</v>
      </c>
      <c r="D1110" s="258" t="s">
        <v>1</v>
      </c>
      <c r="E1110" s="259" t="s">
        <v>1</v>
      </c>
      <c r="F1110" s="260">
        <v>6.13</v>
      </c>
      <c r="G1110" s="35"/>
      <c r="H1110" s="36"/>
    </row>
    <row r="1111" spans="1:8" s="2" customFormat="1" ht="16.899999999999999" customHeight="1" x14ac:dyDescent="0.1">
      <c r="A1111" s="35"/>
      <c r="B1111" s="36"/>
      <c r="C1111" s="261" t="s">
        <v>863</v>
      </c>
      <c r="D1111" s="261" t="s">
        <v>1039</v>
      </c>
      <c r="E1111" s="18" t="s">
        <v>1</v>
      </c>
      <c r="F1111" s="262">
        <v>6.13</v>
      </c>
      <c r="G1111" s="35"/>
      <c r="H1111" s="36"/>
    </row>
    <row r="1112" spans="1:8" s="2" customFormat="1" ht="16.899999999999999" customHeight="1" x14ac:dyDescent="0.1">
      <c r="A1112" s="35"/>
      <c r="B1112" s="36"/>
      <c r="C1112" s="263" t="s">
        <v>6697</v>
      </c>
      <c r="D1112" s="35"/>
      <c r="E1112" s="35"/>
      <c r="F1112" s="35"/>
      <c r="G1112" s="35"/>
      <c r="H1112" s="36"/>
    </row>
    <row r="1113" spans="1:8" s="2" customFormat="1" ht="16.899999999999999" customHeight="1" x14ac:dyDescent="0.1">
      <c r="A1113" s="35"/>
      <c r="B1113" s="36"/>
      <c r="C1113" s="261" t="s">
        <v>1036</v>
      </c>
      <c r="D1113" s="261" t="s">
        <v>1037</v>
      </c>
      <c r="E1113" s="18" t="s">
        <v>412</v>
      </c>
      <c r="F1113" s="262">
        <v>6.44</v>
      </c>
      <c r="G1113" s="35"/>
      <c r="H1113" s="36"/>
    </row>
    <row r="1114" spans="1:8" s="2" customFormat="1" ht="16.899999999999999" customHeight="1" x14ac:dyDescent="0.1">
      <c r="A1114" s="35"/>
      <c r="B1114" s="36"/>
      <c r="C1114" s="257" t="s">
        <v>865</v>
      </c>
      <c r="D1114" s="258" t="s">
        <v>1</v>
      </c>
      <c r="E1114" s="259" t="s">
        <v>1</v>
      </c>
      <c r="F1114" s="260">
        <v>49.81</v>
      </c>
      <c r="G1114" s="35"/>
      <c r="H1114" s="36"/>
    </row>
    <row r="1115" spans="1:8" s="2" customFormat="1" ht="16.899999999999999" customHeight="1" x14ac:dyDescent="0.1">
      <c r="A1115" s="35"/>
      <c r="B1115" s="36"/>
      <c r="C1115" s="261" t="s">
        <v>1</v>
      </c>
      <c r="D1115" s="261" t="s">
        <v>2365</v>
      </c>
      <c r="E1115" s="18" t="s">
        <v>1</v>
      </c>
      <c r="F1115" s="262">
        <v>3.14</v>
      </c>
      <c r="G1115" s="35"/>
      <c r="H1115" s="36"/>
    </row>
    <row r="1116" spans="1:8" s="2" customFormat="1" ht="16.899999999999999" customHeight="1" x14ac:dyDescent="0.1">
      <c r="A1116" s="35"/>
      <c r="B1116" s="36"/>
      <c r="C1116" s="261" t="s">
        <v>1</v>
      </c>
      <c r="D1116" s="261" t="s">
        <v>2366</v>
      </c>
      <c r="E1116" s="18" t="s">
        <v>1</v>
      </c>
      <c r="F1116" s="262">
        <v>6.48</v>
      </c>
      <c r="G1116" s="35"/>
      <c r="H1116" s="36"/>
    </row>
    <row r="1117" spans="1:8" s="2" customFormat="1" ht="16.899999999999999" customHeight="1" x14ac:dyDescent="0.1">
      <c r="A1117" s="35"/>
      <c r="B1117" s="36"/>
      <c r="C1117" s="261" t="s">
        <v>1</v>
      </c>
      <c r="D1117" s="261" t="s">
        <v>2367</v>
      </c>
      <c r="E1117" s="18" t="s">
        <v>1</v>
      </c>
      <c r="F1117" s="262">
        <v>2.7</v>
      </c>
      <c r="G1117" s="35"/>
      <c r="H1117" s="36"/>
    </row>
    <row r="1118" spans="1:8" s="2" customFormat="1" ht="16.899999999999999" customHeight="1" x14ac:dyDescent="0.1">
      <c r="A1118" s="35"/>
      <c r="B1118" s="36"/>
      <c r="C1118" s="261" t="s">
        <v>1</v>
      </c>
      <c r="D1118" s="261" t="s">
        <v>2368</v>
      </c>
      <c r="E1118" s="18" t="s">
        <v>1</v>
      </c>
      <c r="F1118" s="262">
        <v>2.7</v>
      </c>
      <c r="G1118" s="35"/>
      <c r="H1118" s="36"/>
    </row>
    <row r="1119" spans="1:8" s="2" customFormat="1" ht="16.899999999999999" customHeight="1" x14ac:dyDescent="0.1">
      <c r="A1119" s="35"/>
      <c r="B1119" s="36"/>
      <c r="C1119" s="261" t="s">
        <v>1</v>
      </c>
      <c r="D1119" s="261" t="s">
        <v>2369</v>
      </c>
      <c r="E1119" s="18" t="s">
        <v>1</v>
      </c>
      <c r="F1119" s="262">
        <v>4.8600000000000003</v>
      </c>
      <c r="G1119" s="35"/>
      <c r="H1119" s="36"/>
    </row>
    <row r="1120" spans="1:8" s="2" customFormat="1" ht="16.899999999999999" customHeight="1" x14ac:dyDescent="0.1">
      <c r="A1120" s="35"/>
      <c r="B1120" s="36"/>
      <c r="C1120" s="261" t="s">
        <v>1</v>
      </c>
      <c r="D1120" s="261" t="s">
        <v>2370</v>
      </c>
      <c r="E1120" s="18" t="s">
        <v>1</v>
      </c>
      <c r="F1120" s="262">
        <v>4.62</v>
      </c>
      <c r="G1120" s="35"/>
      <c r="H1120" s="36"/>
    </row>
    <row r="1121" spans="1:8" s="2" customFormat="1" ht="16.899999999999999" customHeight="1" x14ac:dyDescent="0.1">
      <c r="A1121" s="35"/>
      <c r="B1121" s="36"/>
      <c r="C1121" s="261" t="s">
        <v>1</v>
      </c>
      <c r="D1121" s="261" t="s">
        <v>2371</v>
      </c>
      <c r="E1121" s="18" t="s">
        <v>1</v>
      </c>
      <c r="F1121" s="262">
        <v>1.22</v>
      </c>
      <c r="G1121" s="35"/>
      <c r="H1121" s="36"/>
    </row>
    <row r="1122" spans="1:8" s="2" customFormat="1" ht="16.899999999999999" customHeight="1" x14ac:dyDescent="0.1">
      <c r="A1122" s="35"/>
      <c r="B1122" s="36"/>
      <c r="C1122" s="261" t="s">
        <v>1</v>
      </c>
      <c r="D1122" s="261" t="s">
        <v>2372</v>
      </c>
      <c r="E1122" s="18" t="s">
        <v>1</v>
      </c>
      <c r="F1122" s="262">
        <v>3</v>
      </c>
      <c r="G1122" s="35"/>
      <c r="H1122" s="36"/>
    </row>
    <row r="1123" spans="1:8" s="2" customFormat="1" ht="16.899999999999999" customHeight="1" x14ac:dyDescent="0.1">
      <c r="A1123" s="35"/>
      <c r="B1123" s="36"/>
      <c r="C1123" s="261" t="s">
        <v>1</v>
      </c>
      <c r="D1123" s="261" t="s">
        <v>2373</v>
      </c>
      <c r="E1123" s="18" t="s">
        <v>1</v>
      </c>
      <c r="F1123" s="262">
        <v>8.18</v>
      </c>
      <c r="G1123" s="35"/>
      <c r="H1123" s="36"/>
    </row>
    <row r="1124" spans="1:8" s="2" customFormat="1" ht="16.899999999999999" customHeight="1" x14ac:dyDescent="0.1">
      <c r="A1124" s="35"/>
      <c r="B1124" s="36"/>
      <c r="C1124" s="261" t="s">
        <v>1</v>
      </c>
      <c r="D1124" s="261" t="s">
        <v>2374</v>
      </c>
      <c r="E1124" s="18" t="s">
        <v>1</v>
      </c>
      <c r="F1124" s="262">
        <v>2.62</v>
      </c>
      <c r="G1124" s="35"/>
      <c r="H1124" s="36"/>
    </row>
    <row r="1125" spans="1:8" s="2" customFormat="1" ht="16.899999999999999" customHeight="1" x14ac:dyDescent="0.1">
      <c r="A1125" s="35"/>
      <c r="B1125" s="36"/>
      <c r="C1125" s="261" t="s">
        <v>1</v>
      </c>
      <c r="D1125" s="261" t="s">
        <v>2375</v>
      </c>
      <c r="E1125" s="18" t="s">
        <v>1</v>
      </c>
      <c r="F1125" s="262">
        <v>3</v>
      </c>
      <c r="G1125" s="35"/>
      <c r="H1125" s="36"/>
    </row>
    <row r="1126" spans="1:8" s="2" customFormat="1" ht="16.899999999999999" customHeight="1" x14ac:dyDescent="0.1">
      <c r="A1126" s="35"/>
      <c r="B1126" s="36"/>
      <c r="C1126" s="261" t="s">
        <v>1</v>
      </c>
      <c r="D1126" s="261" t="s">
        <v>2376</v>
      </c>
      <c r="E1126" s="18" t="s">
        <v>1</v>
      </c>
      <c r="F1126" s="262">
        <v>7.29</v>
      </c>
      <c r="G1126" s="35"/>
      <c r="H1126" s="36"/>
    </row>
    <row r="1127" spans="1:8" s="2" customFormat="1" ht="16.899999999999999" customHeight="1" x14ac:dyDescent="0.1">
      <c r="A1127" s="35"/>
      <c r="B1127" s="36"/>
      <c r="C1127" s="261" t="s">
        <v>865</v>
      </c>
      <c r="D1127" s="261" t="s">
        <v>293</v>
      </c>
      <c r="E1127" s="18" t="s">
        <v>1</v>
      </c>
      <c r="F1127" s="262">
        <v>49.81</v>
      </c>
      <c r="G1127" s="35"/>
      <c r="H1127" s="36"/>
    </row>
    <row r="1128" spans="1:8" s="2" customFormat="1" ht="16.899999999999999" customHeight="1" x14ac:dyDescent="0.1">
      <c r="A1128" s="35"/>
      <c r="B1128" s="36"/>
      <c r="C1128" s="263" t="s">
        <v>6697</v>
      </c>
      <c r="D1128" s="35"/>
      <c r="E1128" s="35"/>
      <c r="F1128" s="35"/>
      <c r="G1128" s="35"/>
      <c r="H1128" s="36"/>
    </row>
    <row r="1129" spans="1:8" s="2" customFormat="1" ht="16.899999999999999" customHeight="1" x14ac:dyDescent="0.1">
      <c r="A1129" s="35"/>
      <c r="B1129" s="36"/>
      <c r="C1129" s="261" t="s">
        <v>2362</v>
      </c>
      <c r="D1129" s="261" t="s">
        <v>2363</v>
      </c>
      <c r="E1129" s="18" t="s">
        <v>277</v>
      </c>
      <c r="F1129" s="262">
        <v>52.3</v>
      </c>
      <c r="G1129" s="35"/>
      <c r="H1129" s="36"/>
    </row>
    <row r="1130" spans="1:8" s="2" customFormat="1" ht="16.899999999999999" customHeight="1" x14ac:dyDescent="0.1">
      <c r="A1130" s="35"/>
      <c r="B1130" s="36"/>
      <c r="C1130" s="261" t="s">
        <v>1367</v>
      </c>
      <c r="D1130" s="261" t="s">
        <v>1368</v>
      </c>
      <c r="E1130" s="18" t="s">
        <v>277</v>
      </c>
      <c r="F1130" s="262">
        <v>52.3</v>
      </c>
      <c r="G1130" s="35"/>
      <c r="H1130" s="36"/>
    </row>
    <row r="1131" spans="1:8" s="2" customFormat="1" ht="16.899999999999999" customHeight="1" x14ac:dyDescent="0.1">
      <c r="A1131" s="35"/>
      <c r="B1131" s="36"/>
      <c r="C1131" s="257" t="s">
        <v>867</v>
      </c>
      <c r="D1131" s="258" t="s">
        <v>220</v>
      </c>
      <c r="E1131" s="259" t="s">
        <v>1</v>
      </c>
      <c r="F1131" s="260">
        <v>79.48</v>
      </c>
      <c r="G1131" s="35"/>
      <c r="H1131" s="36"/>
    </row>
    <row r="1132" spans="1:8" s="2" customFormat="1" ht="16.899999999999999" customHeight="1" x14ac:dyDescent="0.1">
      <c r="A1132" s="35"/>
      <c r="B1132" s="36"/>
      <c r="C1132" s="261" t="s">
        <v>1</v>
      </c>
      <c r="D1132" s="261" t="s">
        <v>931</v>
      </c>
      <c r="E1132" s="18" t="s">
        <v>1</v>
      </c>
      <c r="F1132" s="262">
        <v>79.48</v>
      </c>
      <c r="G1132" s="35"/>
      <c r="H1132" s="36"/>
    </row>
    <row r="1133" spans="1:8" s="2" customFormat="1" ht="16.899999999999999" customHeight="1" x14ac:dyDescent="0.1">
      <c r="A1133" s="35"/>
      <c r="B1133" s="36"/>
      <c r="C1133" s="261" t="s">
        <v>867</v>
      </c>
      <c r="D1133" s="261" t="s">
        <v>282</v>
      </c>
      <c r="E1133" s="18" t="s">
        <v>1</v>
      </c>
      <c r="F1133" s="262">
        <v>79.48</v>
      </c>
      <c r="G1133" s="35"/>
      <c r="H1133" s="36"/>
    </row>
    <row r="1134" spans="1:8" s="2" customFormat="1" ht="16.899999999999999" customHeight="1" x14ac:dyDescent="0.1">
      <c r="A1134" s="35"/>
      <c r="B1134" s="36"/>
      <c r="C1134" s="263" t="s">
        <v>6697</v>
      </c>
      <c r="D1134" s="35"/>
      <c r="E1134" s="35"/>
      <c r="F1134" s="35"/>
      <c r="G1134" s="35"/>
      <c r="H1134" s="36"/>
    </row>
    <row r="1135" spans="1:8" s="2" customFormat="1" ht="16.899999999999999" customHeight="1" x14ac:dyDescent="0.1">
      <c r="A1135" s="35"/>
      <c r="B1135" s="36"/>
      <c r="C1135" s="261" t="s">
        <v>928</v>
      </c>
      <c r="D1135" s="261" t="s">
        <v>929</v>
      </c>
      <c r="E1135" s="18" t="s">
        <v>289</v>
      </c>
      <c r="F1135" s="262">
        <v>79.48</v>
      </c>
      <c r="G1135" s="35"/>
      <c r="H1135" s="36"/>
    </row>
    <row r="1136" spans="1:8" s="2" customFormat="1" ht="16.899999999999999" customHeight="1" x14ac:dyDescent="0.1">
      <c r="A1136" s="35"/>
      <c r="B1136" s="36"/>
      <c r="C1136" s="261" t="s">
        <v>917</v>
      </c>
      <c r="D1136" s="261" t="s">
        <v>918</v>
      </c>
      <c r="E1136" s="18" t="s">
        <v>289</v>
      </c>
      <c r="F1136" s="262">
        <v>185.44</v>
      </c>
      <c r="G1136" s="35"/>
      <c r="H1136" s="36"/>
    </row>
    <row r="1137" spans="1:8" s="2" customFormat="1" ht="16.899999999999999" customHeight="1" x14ac:dyDescent="0.1">
      <c r="A1137" s="35"/>
      <c r="B1137" s="36"/>
      <c r="C1137" s="257" t="s">
        <v>869</v>
      </c>
      <c r="D1137" s="258" t="s">
        <v>1</v>
      </c>
      <c r="E1137" s="259" t="s">
        <v>1</v>
      </c>
      <c r="F1137" s="260">
        <v>183.74</v>
      </c>
      <c r="G1137" s="35"/>
      <c r="H1137" s="36"/>
    </row>
    <row r="1138" spans="1:8" s="2" customFormat="1" ht="16.899999999999999" customHeight="1" x14ac:dyDescent="0.1">
      <c r="A1138" s="35"/>
      <c r="B1138" s="36"/>
      <c r="C1138" s="261" t="s">
        <v>1</v>
      </c>
      <c r="D1138" s="261" t="s">
        <v>2443</v>
      </c>
      <c r="E1138" s="18" t="s">
        <v>1</v>
      </c>
      <c r="F1138" s="262">
        <v>9.69</v>
      </c>
      <c r="G1138" s="35"/>
      <c r="H1138" s="36"/>
    </row>
    <row r="1139" spans="1:8" s="2" customFormat="1" ht="16.899999999999999" customHeight="1" x14ac:dyDescent="0.1">
      <c r="A1139" s="35"/>
      <c r="B1139" s="36"/>
      <c r="C1139" s="261" t="s">
        <v>1</v>
      </c>
      <c r="D1139" s="261" t="s">
        <v>2444</v>
      </c>
      <c r="E1139" s="18" t="s">
        <v>1</v>
      </c>
      <c r="F1139" s="262">
        <v>25.08</v>
      </c>
      <c r="G1139" s="35"/>
      <c r="H1139" s="36"/>
    </row>
    <row r="1140" spans="1:8" s="2" customFormat="1" ht="16.899999999999999" customHeight="1" x14ac:dyDescent="0.1">
      <c r="A1140" s="35"/>
      <c r="B1140" s="36"/>
      <c r="C1140" s="261" t="s">
        <v>1</v>
      </c>
      <c r="D1140" s="261" t="s">
        <v>2445</v>
      </c>
      <c r="E1140" s="18" t="s">
        <v>1</v>
      </c>
      <c r="F1140" s="262">
        <v>12.96</v>
      </c>
      <c r="G1140" s="35"/>
      <c r="H1140" s="36"/>
    </row>
    <row r="1141" spans="1:8" s="2" customFormat="1" ht="16.899999999999999" customHeight="1" x14ac:dyDescent="0.1">
      <c r="A1141" s="35"/>
      <c r="B1141" s="36"/>
      <c r="C1141" s="261" t="s">
        <v>1</v>
      </c>
      <c r="D1141" s="261" t="s">
        <v>2446</v>
      </c>
      <c r="E1141" s="18" t="s">
        <v>1</v>
      </c>
      <c r="F1141" s="262">
        <v>0.85</v>
      </c>
      <c r="G1141" s="35"/>
      <c r="H1141" s="36"/>
    </row>
    <row r="1142" spans="1:8" s="2" customFormat="1" ht="16.899999999999999" customHeight="1" x14ac:dyDescent="0.1">
      <c r="A1142" s="35"/>
      <c r="B1142" s="36"/>
      <c r="C1142" s="261" t="s">
        <v>1</v>
      </c>
      <c r="D1142" s="261" t="s">
        <v>2447</v>
      </c>
      <c r="E1142" s="18" t="s">
        <v>1</v>
      </c>
      <c r="F1142" s="262">
        <v>49.42</v>
      </c>
      <c r="G1142" s="35"/>
      <c r="H1142" s="36"/>
    </row>
    <row r="1143" spans="1:8" s="2" customFormat="1" ht="16.899999999999999" customHeight="1" x14ac:dyDescent="0.1">
      <c r="A1143" s="35"/>
      <c r="B1143" s="36"/>
      <c r="C1143" s="261" t="s">
        <v>1</v>
      </c>
      <c r="D1143" s="261" t="s">
        <v>2448</v>
      </c>
      <c r="E1143" s="18" t="s">
        <v>1</v>
      </c>
      <c r="F1143" s="262">
        <v>6.64</v>
      </c>
      <c r="G1143" s="35"/>
      <c r="H1143" s="36"/>
    </row>
    <row r="1144" spans="1:8" s="2" customFormat="1" ht="16.899999999999999" customHeight="1" x14ac:dyDescent="0.1">
      <c r="A1144" s="35"/>
      <c r="B1144" s="36"/>
      <c r="C1144" s="261" t="s">
        <v>1</v>
      </c>
      <c r="D1144" s="261" t="s">
        <v>2449</v>
      </c>
      <c r="E1144" s="18" t="s">
        <v>1</v>
      </c>
      <c r="F1144" s="262">
        <v>7.2</v>
      </c>
      <c r="G1144" s="35"/>
      <c r="H1144" s="36"/>
    </row>
    <row r="1145" spans="1:8" s="2" customFormat="1" ht="16.899999999999999" customHeight="1" x14ac:dyDescent="0.1">
      <c r="A1145" s="35"/>
      <c r="B1145" s="36"/>
      <c r="C1145" s="261" t="s">
        <v>1</v>
      </c>
      <c r="D1145" s="261" t="s">
        <v>2450</v>
      </c>
      <c r="E1145" s="18" t="s">
        <v>1</v>
      </c>
      <c r="F1145" s="262">
        <v>8.26</v>
      </c>
      <c r="G1145" s="35"/>
      <c r="H1145" s="36"/>
    </row>
    <row r="1146" spans="1:8" s="2" customFormat="1" ht="16.899999999999999" customHeight="1" x14ac:dyDescent="0.1">
      <c r="A1146" s="35"/>
      <c r="B1146" s="36"/>
      <c r="C1146" s="261" t="s">
        <v>1</v>
      </c>
      <c r="D1146" s="261" t="s">
        <v>2451</v>
      </c>
      <c r="E1146" s="18" t="s">
        <v>1</v>
      </c>
      <c r="F1146" s="262">
        <v>28.52</v>
      </c>
      <c r="G1146" s="35"/>
      <c r="H1146" s="36"/>
    </row>
    <row r="1147" spans="1:8" s="2" customFormat="1" ht="16.899999999999999" customHeight="1" x14ac:dyDescent="0.1">
      <c r="A1147" s="35"/>
      <c r="B1147" s="36"/>
      <c r="C1147" s="261" t="s">
        <v>1</v>
      </c>
      <c r="D1147" s="261" t="s">
        <v>2452</v>
      </c>
      <c r="E1147" s="18" t="s">
        <v>1</v>
      </c>
      <c r="F1147" s="262">
        <v>34.119999999999997</v>
      </c>
      <c r="G1147" s="35"/>
      <c r="H1147" s="36"/>
    </row>
    <row r="1148" spans="1:8" s="2" customFormat="1" ht="16.899999999999999" customHeight="1" x14ac:dyDescent="0.1">
      <c r="A1148" s="35"/>
      <c r="B1148" s="36"/>
      <c r="C1148" s="261" t="s">
        <v>1</v>
      </c>
      <c r="D1148" s="261" t="s">
        <v>2453</v>
      </c>
      <c r="E1148" s="18" t="s">
        <v>1</v>
      </c>
      <c r="F1148" s="262">
        <v>1</v>
      </c>
      <c r="G1148" s="35"/>
      <c r="H1148" s="36"/>
    </row>
    <row r="1149" spans="1:8" s="2" customFormat="1" ht="16.899999999999999" customHeight="1" x14ac:dyDescent="0.1">
      <c r="A1149" s="35"/>
      <c r="B1149" s="36"/>
      <c r="C1149" s="261" t="s">
        <v>869</v>
      </c>
      <c r="D1149" s="261" t="s">
        <v>293</v>
      </c>
      <c r="E1149" s="18" t="s">
        <v>1</v>
      </c>
      <c r="F1149" s="262">
        <v>183.74</v>
      </c>
      <c r="G1149" s="35"/>
      <c r="H1149" s="36"/>
    </row>
    <row r="1150" spans="1:8" s="2" customFormat="1" ht="16.899999999999999" customHeight="1" x14ac:dyDescent="0.1">
      <c r="A1150" s="35"/>
      <c r="B1150" s="36"/>
      <c r="C1150" s="263" t="s">
        <v>6697</v>
      </c>
      <c r="D1150" s="35"/>
      <c r="E1150" s="35"/>
      <c r="F1150" s="35"/>
      <c r="G1150" s="35"/>
      <c r="H1150" s="36"/>
    </row>
    <row r="1151" spans="1:8" s="2" customFormat="1" ht="16.899999999999999" customHeight="1" x14ac:dyDescent="0.1">
      <c r="A1151" s="35"/>
      <c r="B1151" s="36"/>
      <c r="C1151" s="261" t="s">
        <v>2440</v>
      </c>
      <c r="D1151" s="261" t="s">
        <v>2441</v>
      </c>
      <c r="E1151" s="18" t="s">
        <v>277</v>
      </c>
      <c r="F1151" s="262">
        <v>192.93</v>
      </c>
      <c r="G1151" s="35"/>
      <c r="H1151" s="36"/>
    </row>
    <row r="1152" spans="1:8" s="2" customFormat="1" ht="16.899999999999999" customHeight="1" x14ac:dyDescent="0.1">
      <c r="A1152" s="35"/>
      <c r="B1152" s="36"/>
      <c r="C1152" s="257" t="s">
        <v>871</v>
      </c>
      <c r="D1152" s="258" t="s">
        <v>1</v>
      </c>
      <c r="E1152" s="259" t="s">
        <v>1</v>
      </c>
      <c r="F1152" s="260">
        <v>38.43</v>
      </c>
      <c r="G1152" s="35"/>
      <c r="H1152" s="36"/>
    </row>
    <row r="1153" spans="1:8" s="2" customFormat="1" ht="16.899999999999999" customHeight="1" x14ac:dyDescent="0.1">
      <c r="A1153" s="35"/>
      <c r="B1153" s="36"/>
      <c r="C1153" s="261" t="s">
        <v>1</v>
      </c>
      <c r="D1153" s="261" t="s">
        <v>2435</v>
      </c>
      <c r="E1153" s="18" t="s">
        <v>1</v>
      </c>
      <c r="F1153" s="262">
        <v>5.18</v>
      </c>
      <c r="G1153" s="35"/>
      <c r="H1153" s="36"/>
    </row>
    <row r="1154" spans="1:8" s="2" customFormat="1" ht="16.899999999999999" customHeight="1" x14ac:dyDescent="0.1">
      <c r="A1154" s="35"/>
      <c r="B1154" s="36"/>
      <c r="C1154" s="261" t="s">
        <v>1</v>
      </c>
      <c r="D1154" s="261" t="s">
        <v>2436</v>
      </c>
      <c r="E1154" s="18" t="s">
        <v>1</v>
      </c>
      <c r="F1154" s="262">
        <v>18.690000000000001</v>
      </c>
      <c r="G1154" s="35"/>
      <c r="H1154" s="36"/>
    </row>
    <row r="1155" spans="1:8" s="2" customFormat="1" ht="16.899999999999999" customHeight="1" x14ac:dyDescent="0.1">
      <c r="A1155" s="35"/>
      <c r="B1155" s="36"/>
      <c r="C1155" s="261" t="s">
        <v>1</v>
      </c>
      <c r="D1155" s="261" t="s">
        <v>2437</v>
      </c>
      <c r="E1155" s="18" t="s">
        <v>1</v>
      </c>
      <c r="F1155" s="262">
        <v>14.56</v>
      </c>
      <c r="G1155" s="35"/>
      <c r="H1155" s="36"/>
    </row>
    <row r="1156" spans="1:8" s="2" customFormat="1" ht="16.899999999999999" customHeight="1" x14ac:dyDescent="0.1">
      <c r="A1156" s="35"/>
      <c r="B1156" s="36"/>
      <c r="C1156" s="261" t="s">
        <v>871</v>
      </c>
      <c r="D1156" s="261" t="s">
        <v>293</v>
      </c>
      <c r="E1156" s="18" t="s">
        <v>1</v>
      </c>
      <c r="F1156" s="262">
        <v>38.43</v>
      </c>
      <c r="G1156" s="35"/>
      <c r="H1156" s="36"/>
    </row>
    <row r="1157" spans="1:8" s="2" customFormat="1" ht="16.899999999999999" customHeight="1" x14ac:dyDescent="0.1">
      <c r="A1157" s="35"/>
      <c r="B1157" s="36"/>
      <c r="C1157" s="263" t="s">
        <v>6697</v>
      </c>
      <c r="D1157" s="35"/>
      <c r="E1157" s="35"/>
      <c r="F1157" s="35"/>
      <c r="G1157" s="35"/>
      <c r="H1157" s="36"/>
    </row>
    <row r="1158" spans="1:8" s="2" customFormat="1" ht="16.899999999999999" customHeight="1" x14ac:dyDescent="0.1">
      <c r="A1158" s="35"/>
      <c r="B1158" s="36"/>
      <c r="C1158" s="261" t="s">
        <v>2432</v>
      </c>
      <c r="D1158" s="261" t="s">
        <v>2433</v>
      </c>
      <c r="E1158" s="18" t="s">
        <v>277</v>
      </c>
      <c r="F1158" s="262">
        <v>40.35</v>
      </c>
      <c r="G1158" s="35"/>
      <c r="H1158" s="36"/>
    </row>
    <row r="1159" spans="1:8" s="2" customFormat="1" ht="26.45" customHeight="1" x14ac:dyDescent="0.15">
      <c r="A1159" s="35"/>
      <c r="B1159" s="36"/>
      <c r="C1159" s="256" t="s">
        <v>6704</v>
      </c>
      <c r="D1159" s="256" t="s">
        <v>133</v>
      </c>
      <c r="E1159" s="35"/>
      <c r="F1159" s="35"/>
      <c r="G1159" s="35"/>
      <c r="H1159" s="36"/>
    </row>
    <row r="1160" spans="1:8" s="2" customFormat="1" ht="16.899999999999999" customHeight="1" x14ac:dyDescent="0.1">
      <c r="A1160" s="35"/>
      <c r="B1160" s="36"/>
      <c r="C1160" s="257" t="s">
        <v>214</v>
      </c>
      <c r="D1160" s="258" t="s">
        <v>1</v>
      </c>
      <c r="E1160" s="259" t="s">
        <v>1</v>
      </c>
      <c r="F1160" s="260">
        <v>13.42</v>
      </c>
      <c r="G1160" s="35"/>
      <c r="H1160" s="36"/>
    </row>
    <row r="1161" spans="1:8" s="2" customFormat="1" ht="16.899999999999999" customHeight="1" x14ac:dyDescent="0.1">
      <c r="A1161" s="35"/>
      <c r="B1161" s="36"/>
      <c r="C1161" s="261" t="s">
        <v>1</v>
      </c>
      <c r="D1161" s="261" t="s">
        <v>4236</v>
      </c>
      <c r="E1161" s="18" t="s">
        <v>1</v>
      </c>
      <c r="F1161" s="262">
        <v>12.15</v>
      </c>
      <c r="G1161" s="35"/>
      <c r="H1161" s="36"/>
    </row>
    <row r="1162" spans="1:8" s="2" customFormat="1" ht="16.899999999999999" customHeight="1" x14ac:dyDescent="0.1">
      <c r="A1162" s="35"/>
      <c r="B1162" s="36"/>
      <c r="C1162" s="261" t="s">
        <v>1</v>
      </c>
      <c r="D1162" s="261" t="s">
        <v>4237</v>
      </c>
      <c r="E1162" s="18" t="s">
        <v>1</v>
      </c>
      <c r="F1162" s="262">
        <v>1.27</v>
      </c>
      <c r="G1162" s="35"/>
      <c r="H1162" s="36"/>
    </row>
    <row r="1163" spans="1:8" s="2" customFormat="1" ht="16.899999999999999" customHeight="1" x14ac:dyDescent="0.1">
      <c r="A1163" s="35"/>
      <c r="B1163" s="36"/>
      <c r="C1163" s="261" t="s">
        <v>214</v>
      </c>
      <c r="D1163" s="261" t="s">
        <v>293</v>
      </c>
      <c r="E1163" s="18" t="s">
        <v>1</v>
      </c>
      <c r="F1163" s="262">
        <v>13.42</v>
      </c>
      <c r="G1163" s="35"/>
      <c r="H1163" s="36"/>
    </row>
    <row r="1164" spans="1:8" s="2" customFormat="1" ht="16.899999999999999" customHeight="1" x14ac:dyDescent="0.1">
      <c r="A1164" s="35"/>
      <c r="B1164" s="36"/>
      <c r="C1164" s="263" t="s">
        <v>6697</v>
      </c>
      <c r="D1164" s="35"/>
      <c r="E1164" s="35"/>
      <c r="F1164" s="35"/>
      <c r="G1164" s="35"/>
      <c r="H1164" s="36"/>
    </row>
    <row r="1165" spans="1:8" s="2" customFormat="1" ht="16.899999999999999" customHeight="1" x14ac:dyDescent="0.1">
      <c r="A1165" s="35"/>
      <c r="B1165" s="36"/>
      <c r="C1165" s="261" t="s">
        <v>287</v>
      </c>
      <c r="D1165" s="261" t="s">
        <v>288</v>
      </c>
      <c r="E1165" s="18" t="s">
        <v>289</v>
      </c>
      <c r="F1165" s="262">
        <v>14.09</v>
      </c>
      <c r="G1165" s="35"/>
      <c r="H1165" s="36"/>
    </row>
    <row r="1166" spans="1:8" s="2" customFormat="1" ht="16.899999999999999" customHeight="1" x14ac:dyDescent="0.1">
      <c r="A1166" s="35"/>
      <c r="B1166" s="36"/>
      <c r="C1166" s="257" t="s">
        <v>4215</v>
      </c>
      <c r="D1166" s="258" t="s">
        <v>1</v>
      </c>
      <c r="E1166" s="259" t="s">
        <v>1</v>
      </c>
      <c r="F1166" s="260">
        <v>30.4</v>
      </c>
      <c r="G1166" s="35"/>
      <c r="H1166" s="36"/>
    </row>
    <row r="1167" spans="1:8" s="2" customFormat="1" ht="16.899999999999999" customHeight="1" x14ac:dyDescent="0.1">
      <c r="A1167" s="35"/>
      <c r="B1167" s="36"/>
      <c r="C1167" s="261" t="s">
        <v>1</v>
      </c>
      <c r="D1167" s="261" t="s">
        <v>4242</v>
      </c>
      <c r="E1167" s="18" t="s">
        <v>1</v>
      </c>
      <c r="F1167" s="262">
        <v>1.66</v>
      </c>
      <c r="G1167" s="35"/>
      <c r="H1167" s="36"/>
    </row>
    <row r="1168" spans="1:8" s="2" customFormat="1" ht="16.899999999999999" customHeight="1" x14ac:dyDescent="0.1">
      <c r="A1168" s="35"/>
      <c r="B1168" s="36"/>
      <c r="C1168" s="261" t="s">
        <v>1</v>
      </c>
      <c r="D1168" s="261" t="s">
        <v>4243</v>
      </c>
      <c r="E1168" s="18" t="s">
        <v>1</v>
      </c>
      <c r="F1168" s="262">
        <v>19.47</v>
      </c>
      <c r="G1168" s="35"/>
      <c r="H1168" s="36"/>
    </row>
    <row r="1169" spans="1:8" s="2" customFormat="1" ht="16.899999999999999" customHeight="1" x14ac:dyDescent="0.1">
      <c r="A1169" s="35"/>
      <c r="B1169" s="36"/>
      <c r="C1169" s="261" t="s">
        <v>1</v>
      </c>
      <c r="D1169" s="261" t="s">
        <v>4244</v>
      </c>
      <c r="E1169" s="18" t="s">
        <v>1</v>
      </c>
      <c r="F1169" s="262">
        <v>4.66</v>
      </c>
      <c r="G1169" s="35"/>
      <c r="H1169" s="36"/>
    </row>
    <row r="1170" spans="1:8" s="2" customFormat="1" ht="16.899999999999999" customHeight="1" x14ac:dyDescent="0.1">
      <c r="A1170" s="35"/>
      <c r="B1170" s="36"/>
      <c r="C1170" s="261" t="s">
        <v>1</v>
      </c>
      <c r="D1170" s="261" t="s">
        <v>4245</v>
      </c>
      <c r="E1170" s="18" t="s">
        <v>1</v>
      </c>
      <c r="F1170" s="262">
        <v>4.6100000000000003</v>
      </c>
      <c r="G1170" s="35"/>
      <c r="H1170" s="36"/>
    </row>
    <row r="1171" spans="1:8" s="2" customFormat="1" ht="16.899999999999999" customHeight="1" x14ac:dyDescent="0.1">
      <c r="A1171" s="35"/>
      <c r="B1171" s="36"/>
      <c r="C1171" s="261" t="s">
        <v>4215</v>
      </c>
      <c r="D1171" s="261" t="s">
        <v>293</v>
      </c>
      <c r="E1171" s="18" t="s">
        <v>1</v>
      </c>
      <c r="F1171" s="262">
        <v>30.4</v>
      </c>
      <c r="G1171" s="35"/>
      <c r="H1171" s="36"/>
    </row>
    <row r="1172" spans="1:8" s="2" customFormat="1" ht="16.899999999999999" customHeight="1" x14ac:dyDescent="0.1">
      <c r="A1172" s="35"/>
      <c r="B1172" s="36"/>
      <c r="C1172" s="263" t="s">
        <v>6697</v>
      </c>
      <c r="D1172" s="35"/>
      <c r="E1172" s="35"/>
      <c r="F1172" s="35"/>
      <c r="G1172" s="35"/>
      <c r="H1172" s="36"/>
    </row>
    <row r="1173" spans="1:8" s="2" customFormat="1" ht="19.5" x14ac:dyDescent="0.1">
      <c r="A1173" s="35"/>
      <c r="B1173" s="36"/>
      <c r="C1173" s="261" t="s">
        <v>4239</v>
      </c>
      <c r="D1173" s="261" t="s">
        <v>4240</v>
      </c>
      <c r="E1173" s="18" t="s">
        <v>289</v>
      </c>
      <c r="F1173" s="262">
        <v>31.92</v>
      </c>
      <c r="G1173" s="35"/>
      <c r="H1173" s="36"/>
    </row>
    <row r="1174" spans="1:8" s="2" customFormat="1" ht="16.899999999999999" customHeight="1" x14ac:dyDescent="0.1">
      <c r="A1174" s="35"/>
      <c r="B1174" s="36"/>
      <c r="C1174" s="257" t="s">
        <v>216</v>
      </c>
      <c r="D1174" s="258" t="s">
        <v>1</v>
      </c>
      <c r="E1174" s="259" t="s">
        <v>1</v>
      </c>
      <c r="F1174" s="260">
        <v>1791</v>
      </c>
      <c r="G1174" s="35"/>
      <c r="H1174" s="36"/>
    </row>
    <row r="1175" spans="1:8" s="2" customFormat="1" ht="16.899999999999999" customHeight="1" x14ac:dyDescent="0.1">
      <c r="A1175" s="35"/>
      <c r="B1175" s="36"/>
      <c r="C1175" s="261" t="s">
        <v>1</v>
      </c>
      <c r="D1175" s="261" t="s">
        <v>4337</v>
      </c>
      <c r="E1175" s="18" t="s">
        <v>1</v>
      </c>
      <c r="F1175" s="262">
        <v>760.36</v>
      </c>
      <c r="G1175" s="35"/>
      <c r="H1175" s="36"/>
    </row>
    <row r="1176" spans="1:8" s="2" customFormat="1" ht="16.899999999999999" customHeight="1" x14ac:dyDescent="0.1">
      <c r="A1176" s="35"/>
      <c r="B1176" s="36"/>
      <c r="C1176" s="261" t="s">
        <v>1</v>
      </c>
      <c r="D1176" s="261" t="s">
        <v>4338</v>
      </c>
      <c r="E1176" s="18" t="s">
        <v>1</v>
      </c>
      <c r="F1176" s="262">
        <v>858.78</v>
      </c>
      <c r="G1176" s="35"/>
      <c r="H1176" s="36"/>
    </row>
    <row r="1177" spans="1:8" s="2" customFormat="1" ht="16.899999999999999" customHeight="1" x14ac:dyDescent="0.1">
      <c r="A1177" s="35"/>
      <c r="B1177" s="36"/>
      <c r="C1177" s="261" t="s">
        <v>1</v>
      </c>
      <c r="D1177" s="261" t="s">
        <v>494</v>
      </c>
      <c r="E1177" s="18" t="s">
        <v>1</v>
      </c>
      <c r="F1177" s="262">
        <v>171.86</v>
      </c>
      <c r="G1177" s="35"/>
      <c r="H1177" s="36"/>
    </row>
    <row r="1178" spans="1:8" s="2" customFormat="1" ht="16.899999999999999" customHeight="1" x14ac:dyDescent="0.1">
      <c r="A1178" s="35"/>
      <c r="B1178" s="36"/>
      <c r="C1178" s="261" t="s">
        <v>216</v>
      </c>
      <c r="D1178" s="261" t="s">
        <v>293</v>
      </c>
      <c r="E1178" s="18" t="s">
        <v>1</v>
      </c>
      <c r="F1178" s="262">
        <v>1791</v>
      </c>
      <c r="G1178" s="35"/>
      <c r="H1178" s="36"/>
    </row>
    <row r="1179" spans="1:8" s="2" customFormat="1" ht="16.899999999999999" customHeight="1" x14ac:dyDescent="0.1">
      <c r="A1179" s="35"/>
      <c r="B1179" s="36"/>
      <c r="C1179" s="263" t="s">
        <v>6697</v>
      </c>
      <c r="D1179" s="35"/>
      <c r="E1179" s="35"/>
      <c r="F1179" s="35"/>
      <c r="G1179" s="35"/>
      <c r="H1179" s="36"/>
    </row>
    <row r="1180" spans="1:8" s="2" customFormat="1" ht="19.5" x14ac:dyDescent="0.1">
      <c r="A1180" s="35"/>
      <c r="B1180" s="36"/>
      <c r="C1180" s="261" t="s">
        <v>489</v>
      </c>
      <c r="D1180" s="261" t="s">
        <v>490</v>
      </c>
      <c r="E1180" s="18" t="s">
        <v>319</v>
      </c>
      <c r="F1180" s="262">
        <v>1970.1</v>
      </c>
      <c r="G1180" s="35"/>
      <c r="H1180" s="36"/>
    </row>
    <row r="1181" spans="1:8" s="2" customFormat="1" ht="16.899999999999999" customHeight="1" x14ac:dyDescent="0.1">
      <c r="A1181" s="35"/>
      <c r="B1181" s="36"/>
      <c r="C1181" s="257" t="s">
        <v>219</v>
      </c>
      <c r="D1181" s="258" t="s">
        <v>220</v>
      </c>
      <c r="E1181" s="259" t="s">
        <v>1</v>
      </c>
      <c r="F1181" s="260">
        <v>107.16</v>
      </c>
      <c r="G1181" s="35"/>
      <c r="H1181" s="36"/>
    </row>
    <row r="1182" spans="1:8" s="2" customFormat="1" ht="16.899999999999999" customHeight="1" x14ac:dyDescent="0.1">
      <c r="A1182" s="35"/>
      <c r="B1182" s="36"/>
      <c r="C1182" s="261" t="s">
        <v>1</v>
      </c>
      <c r="D1182" s="261" t="s">
        <v>445</v>
      </c>
      <c r="E1182" s="18" t="s">
        <v>1</v>
      </c>
      <c r="F1182" s="262">
        <v>0</v>
      </c>
      <c r="G1182" s="35"/>
      <c r="H1182" s="36"/>
    </row>
    <row r="1183" spans="1:8" s="2" customFormat="1" ht="28.5" x14ac:dyDescent="0.1">
      <c r="A1183" s="35"/>
      <c r="B1183" s="36"/>
      <c r="C1183" s="261" t="s">
        <v>1</v>
      </c>
      <c r="D1183" s="261" t="s">
        <v>4305</v>
      </c>
      <c r="E1183" s="18" t="s">
        <v>1</v>
      </c>
      <c r="F1183" s="262">
        <v>7.5</v>
      </c>
      <c r="G1183" s="35"/>
      <c r="H1183" s="36"/>
    </row>
    <row r="1184" spans="1:8" s="2" customFormat="1" ht="16.899999999999999" customHeight="1" x14ac:dyDescent="0.1">
      <c r="A1184" s="35"/>
      <c r="B1184" s="36"/>
      <c r="C1184" s="261" t="s">
        <v>1</v>
      </c>
      <c r="D1184" s="261" t="s">
        <v>4306</v>
      </c>
      <c r="E1184" s="18" t="s">
        <v>1</v>
      </c>
      <c r="F1184" s="262">
        <v>4.93</v>
      </c>
      <c r="G1184" s="35"/>
      <c r="H1184" s="36"/>
    </row>
    <row r="1185" spans="1:8" s="2" customFormat="1" ht="28.5" x14ac:dyDescent="0.1">
      <c r="A1185" s="35"/>
      <c r="B1185" s="36"/>
      <c r="C1185" s="261" t="s">
        <v>1</v>
      </c>
      <c r="D1185" s="261" t="s">
        <v>4307</v>
      </c>
      <c r="E1185" s="18" t="s">
        <v>1</v>
      </c>
      <c r="F1185" s="262">
        <v>6.27</v>
      </c>
      <c r="G1185" s="35"/>
      <c r="H1185" s="36"/>
    </row>
    <row r="1186" spans="1:8" s="2" customFormat="1" ht="16.899999999999999" customHeight="1" x14ac:dyDescent="0.1">
      <c r="A1186" s="35"/>
      <c r="B1186" s="36"/>
      <c r="C1186" s="261" t="s">
        <v>1</v>
      </c>
      <c r="D1186" s="261" t="s">
        <v>4308</v>
      </c>
      <c r="E1186" s="18" t="s">
        <v>1</v>
      </c>
      <c r="F1186" s="262">
        <v>3.75</v>
      </c>
      <c r="G1186" s="35"/>
      <c r="H1186" s="36"/>
    </row>
    <row r="1187" spans="1:8" s="2" customFormat="1" ht="16.899999999999999" customHeight="1" x14ac:dyDescent="0.1">
      <c r="A1187" s="35"/>
      <c r="B1187" s="36"/>
      <c r="C1187" s="261" t="s">
        <v>1</v>
      </c>
      <c r="D1187" s="261" t="s">
        <v>4309</v>
      </c>
      <c r="E1187" s="18" t="s">
        <v>1</v>
      </c>
      <c r="F1187" s="262">
        <v>1.01</v>
      </c>
      <c r="G1187" s="35"/>
      <c r="H1187" s="36"/>
    </row>
    <row r="1188" spans="1:8" s="2" customFormat="1" ht="16.899999999999999" customHeight="1" x14ac:dyDescent="0.1">
      <c r="A1188" s="35"/>
      <c r="B1188" s="36"/>
      <c r="C1188" s="261" t="s">
        <v>1</v>
      </c>
      <c r="D1188" s="261" t="s">
        <v>4310</v>
      </c>
      <c r="E1188" s="18" t="s">
        <v>1</v>
      </c>
      <c r="F1188" s="262">
        <v>11.04</v>
      </c>
      <c r="G1188" s="35"/>
      <c r="H1188" s="36"/>
    </row>
    <row r="1189" spans="1:8" s="2" customFormat="1" ht="28.5" x14ac:dyDescent="0.1">
      <c r="A1189" s="35"/>
      <c r="B1189" s="36"/>
      <c r="C1189" s="261" t="s">
        <v>1</v>
      </c>
      <c r="D1189" s="261" t="s">
        <v>4311</v>
      </c>
      <c r="E1189" s="18" t="s">
        <v>1</v>
      </c>
      <c r="F1189" s="262">
        <v>9.8800000000000008</v>
      </c>
      <c r="G1189" s="35"/>
      <c r="H1189" s="36"/>
    </row>
    <row r="1190" spans="1:8" s="2" customFormat="1" ht="16.899999999999999" customHeight="1" x14ac:dyDescent="0.1">
      <c r="A1190" s="35"/>
      <c r="B1190" s="36"/>
      <c r="C1190" s="261" t="s">
        <v>1</v>
      </c>
      <c r="D1190" s="261" t="s">
        <v>4312</v>
      </c>
      <c r="E1190" s="18" t="s">
        <v>1</v>
      </c>
      <c r="F1190" s="262">
        <v>2.16</v>
      </c>
      <c r="G1190" s="35"/>
      <c r="H1190" s="36"/>
    </row>
    <row r="1191" spans="1:8" s="2" customFormat="1" ht="28.5" x14ac:dyDescent="0.1">
      <c r="A1191" s="35"/>
      <c r="B1191" s="36"/>
      <c r="C1191" s="261" t="s">
        <v>1</v>
      </c>
      <c r="D1191" s="261" t="s">
        <v>4313</v>
      </c>
      <c r="E1191" s="18" t="s">
        <v>1</v>
      </c>
      <c r="F1191" s="262">
        <v>4.46</v>
      </c>
      <c r="G1191" s="35"/>
      <c r="H1191" s="36"/>
    </row>
    <row r="1192" spans="1:8" s="2" customFormat="1" ht="28.5" x14ac:dyDescent="0.1">
      <c r="A1192" s="35"/>
      <c r="B1192" s="36"/>
      <c r="C1192" s="261" t="s">
        <v>1</v>
      </c>
      <c r="D1192" s="261" t="s">
        <v>4314</v>
      </c>
      <c r="E1192" s="18" t="s">
        <v>1</v>
      </c>
      <c r="F1192" s="262">
        <v>2.56</v>
      </c>
      <c r="G1192" s="35"/>
      <c r="H1192" s="36"/>
    </row>
    <row r="1193" spans="1:8" s="2" customFormat="1" ht="16.899999999999999" customHeight="1" x14ac:dyDescent="0.1">
      <c r="A1193" s="35"/>
      <c r="B1193" s="36"/>
      <c r="C1193" s="261" t="s">
        <v>1</v>
      </c>
      <c r="D1193" s="261" t="s">
        <v>4315</v>
      </c>
      <c r="E1193" s="18" t="s">
        <v>1</v>
      </c>
      <c r="F1193" s="262">
        <v>0.34</v>
      </c>
      <c r="G1193" s="35"/>
      <c r="H1193" s="36"/>
    </row>
    <row r="1194" spans="1:8" s="2" customFormat="1" ht="16.899999999999999" customHeight="1" x14ac:dyDescent="0.1">
      <c r="A1194" s="35"/>
      <c r="B1194" s="36"/>
      <c r="C1194" s="261" t="s">
        <v>1</v>
      </c>
      <c r="D1194" s="261" t="s">
        <v>4316</v>
      </c>
      <c r="E1194" s="18" t="s">
        <v>1</v>
      </c>
      <c r="F1194" s="262">
        <v>2.38</v>
      </c>
      <c r="G1194" s="35"/>
      <c r="H1194" s="36"/>
    </row>
    <row r="1195" spans="1:8" s="2" customFormat="1" ht="28.5" x14ac:dyDescent="0.1">
      <c r="A1195" s="35"/>
      <c r="B1195" s="36"/>
      <c r="C1195" s="261" t="s">
        <v>1</v>
      </c>
      <c r="D1195" s="261" t="s">
        <v>4317</v>
      </c>
      <c r="E1195" s="18" t="s">
        <v>1</v>
      </c>
      <c r="F1195" s="262">
        <v>30.48</v>
      </c>
      <c r="G1195" s="35"/>
      <c r="H1195" s="36"/>
    </row>
    <row r="1196" spans="1:8" s="2" customFormat="1" ht="16.899999999999999" customHeight="1" x14ac:dyDescent="0.1">
      <c r="A1196" s="35"/>
      <c r="B1196" s="36"/>
      <c r="C1196" s="261" t="s">
        <v>1</v>
      </c>
      <c r="D1196" s="261" t="s">
        <v>4318</v>
      </c>
      <c r="E1196" s="18" t="s">
        <v>1</v>
      </c>
      <c r="F1196" s="262">
        <v>2.2599999999999998</v>
      </c>
      <c r="G1196" s="35"/>
      <c r="H1196" s="36"/>
    </row>
    <row r="1197" spans="1:8" s="2" customFormat="1" ht="16.899999999999999" customHeight="1" x14ac:dyDescent="0.1">
      <c r="A1197" s="35"/>
      <c r="B1197" s="36"/>
      <c r="C1197" s="261" t="s">
        <v>1</v>
      </c>
      <c r="D1197" s="261" t="s">
        <v>4319</v>
      </c>
      <c r="E1197" s="18" t="s">
        <v>1</v>
      </c>
      <c r="F1197" s="262">
        <v>2.91</v>
      </c>
      <c r="G1197" s="35"/>
      <c r="H1197" s="36"/>
    </row>
    <row r="1198" spans="1:8" s="2" customFormat="1" ht="16.899999999999999" customHeight="1" x14ac:dyDescent="0.1">
      <c r="A1198" s="35"/>
      <c r="B1198" s="36"/>
      <c r="C1198" s="261" t="s">
        <v>1</v>
      </c>
      <c r="D1198" s="261" t="s">
        <v>4320</v>
      </c>
      <c r="E1198" s="18" t="s">
        <v>1</v>
      </c>
      <c r="F1198" s="262">
        <v>0.47</v>
      </c>
      <c r="G1198" s="35"/>
      <c r="H1198" s="36"/>
    </row>
    <row r="1199" spans="1:8" s="2" customFormat="1" ht="16.899999999999999" customHeight="1" x14ac:dyDescent="0.1">
      <c r="A1199" s="35"/>
      <c r="B1199" s="36"/>
      <c r="C1199" s="261" t="s">
        <v>1</v>
      </c>
      <c r="D1199" s="261" t="s">
        <v>4321</v>
      </c>
      <c r="E1199" s="18" t="s">
        <v>1</v>
      </c>
      <c r="F1199" s="262">
        <v>0.44</v>
      </c>
      <c r="G1199" s="35"/>
      <c r="H1199" s="36"/>
    </row>
    <row r="1200" spans="1:8" s="2" customFormat="1" ht="16.899999999999999" customHeight="1" x14ac:dyDescent="0.1">
      <c r="A1200" s="35"/>
      <c r="B1200" s="36"/>
      <c r="C1200" s="261" t="s">
        <v>1</v>
      </c>
      <c r="D1200" s="261" t="s">
        <v>4322</v>
      </c>
      <c r="E1200" s="18" t="s">
        <v>1</v>
      </c>
      <c r="F1200" s="262">
        <v>0.4</v>
      </c>
      <c r="G1200" s="35"/>
      <c r="H1200" s="36"/>
    </row>
    <row r="1201" spans="1:8" s="2" customFormat="1" ht="28.5" x14ac:dyDescent="0.1">
      <c r="A1201" s="35"/>
      <c r="B1201" s="36"/>
      <c r="C1201" s="261" t="s">
        <v>1</v>
      </c>
      <c r="D1201" s="261" t="s">
        <v>4323</v>
      </c>
      <c r="E1201" s="18" t="s">
        <v>1</v>
      </c>
      <c r="F1201" s="262">
        <v>1.61</v>
      </c>
      <c r="G1201" s="35"/>
      <c r="H1201" s="36"/>
    </row>
    <row r="1202" spans="1:8" s="2" customFormat="1" ht="19.5" x14ac:dyDescent="0.1">
      <c r="A1202" s="35"/>
      <c r="B1202" s="36"/>
      <c r="C1202" s="261" t="s">
        <v>1</v>
      </c>
      <c r="D1202" s="261" t="s">
        <v>4324</v>
      </c>
      <c r="E1202" s="18" t="s">
        <v>1</v>
      </c>
      <c r="F1202" s="262">
        <v>1.62</v>
      </c>
      <c r="G1202" s="35"/>
      <c r="H1202" s="36"/>
    </row>
    <row r="1203" spans="1:8" s="2" customFormat="1" ht="19.5" x14ac:dyDescent="0.1">
      <c r="A1203" s="35"/>
      <c r="B1203" s="36"/>
      <c r="C1203" s="261" t="s">
        <v>1</v>
      </c>
      <c r="D1203" s="261" t="s">
        <v>4325</v>
      </c>
      <c r="E1203" s="18" t="s">
        <v>1</v>
      </c>
      <c r="F1203" s="262">
        <v>0.67</v>
      </c>
      <c r="G1203" s="35"/>
      <c r="H1203" s="36"/>
    </row>
    <row r="1204" spans="1:8" s="2" customFormat="1" ht="28.5" x14ac:dyDescent="0.1">
      <c r="A1204" s="35"/>
      <c r="B1204" s="36"/>
      <c r="C1204" s="261" t="s">
        <v>1</v>
      </c>
      <c r="D1204" s="261" t="s">
        <v>4326</v>
      </c>
      <c r="E1204" s="18" t="s">
        <v>1</v>
      </c>
      <c r="F1204" s="262">
        <v>0.92</v>
      </c>
      <c r="G1204" s="35"/>
      <c r="H1204" s="36"/>
    </row>
    <row r="1205" spans="1:8" s="2" customFormat="1" ht="16.899999999999999" customHeight="1" x14ac:dyDescent="0.1">
      <c r="A1205" s="35"/>
      <c r="B1205" s="36"/>
      <c r="C1205" s="261" t="s">
        <v>1</v>
      </c>
      <c r="D1205" s="261" t="s">
        <v>4327</v>
      </c>
      <c r="E1205" s="18" t="s">
        <v>1</v>
      </c>
      <c r="F1205" s="262">
        <v>2.09</v>
      </c>
      <c r="G1205" s="35"/>
      <c r="H1205" s="36"/>
    </row>
    <row r="1206" spans="1:8" s="2" customFormat="1" ht="16.899999999999999" customHeight="1" x14ac:dyDescent="0.1">
      <c r="A1206" s="35"/>
      <c r="B1206" s="36"/>
      <c r="C1206" s="261" t="s">
        <v>1</v>
      </c>
      <c r="D1206" s="261" t="s">
        <v>457</v>
      </c>
      <c r="E1206" s="18" t="s">
        <v>1</v>
      </c>
      <c r="F1206" s="262">
        <v>7.01</v>
      </c>
      <c r="G1206" s="35"/>
      <c r="H1206" s="36"/>
    </row>
    <row r="1207" spans="1:8" s="2" customFormat="1" ht="16.899999999999999" customHeight="1" x14ac:dyDescent="0.1">
      <c r="A1207" s="35"/>
      <c r="B1207" s="36"/>
      <c r="C1207" s="261" t="s">
        <v>219</v>
      </c>
      <c r="D1207" s="261" t="s">
        <v>282</v>
      </c>
      <c r="E1207" s="18" t="s">
        <v>1</v>
      </c>
      <c r="F1207" s="262">
        <v>107.16</v>
      </c>
      <c r="G1207" s="35"/>
      <c r="H1207" s="36"/>
    </row>
    <row r="1208" spans="1:8" s="2" customFormat="1" ht="16.899999999999999" customHeight="1" x14ac:dyDescent="0.1">
      <c r="A1208" s="35"/>
      <c r="B1208" s="36"/>
      <c r="C1208" s="263" t="s">
        <v>6697</v>
      </c>
      <c r="D1208" s="35"/>
      <c r="E1208" s="35"/>
      <c r="F1208" s="35"/>
      <c r="G1208" s="35"/>
      <c r="H1208" s="36"/>
    </row>
    <row r="1209" spans="1:8" s="2" customFormat="1" ht="19.5" x14ac:dyDescent="0.1">
      <c r="A1209" s="35"/>
      <c r="B1209" s="36"/>
      <c r="C1209" s="261" t="s">
        <v>442</v>
      </c>
      <c r="D1209" s="261" t="s">
        <v>443</v>
      </c>
      <c r="E1209" s="18" t="s">
        <v>289</v>
      </c>
      <c r="F1209" s="262">
        <v>107.16</v>
      </c>
      <c r="G1209" s="35"/>
      <c r="H1209" s="36"/>
    </row>
    <row r="1210" spans="1:8" s="2" customFormat="1" ht="19.5" x14ac:dyDescent="0.1">
      <c r="A1210" s="35"/>
      <c r="B1210" s="36"/>
      <c r="C1210" s="261" t="s">
        <v>459</v>
      </c>
      <c r="D1210" s="261" t="s">
        <v>460</v>
      </c>
      <c r="E1210" s="18" t="s">
        <v>289</v>
      </c>
      <c r="F1210" s="262">
        <v>1393.08</v>
      </c>
      <c r="G1210" s="35"/>
      <c r="H1210" s="36"/>
    </row>
    <row r="1211" spans="1:8" s="2" customFormat="1" ht="16.899999999999999" customHeight="1" x14ac:dyDescent="0.1">
      <c r="A1211" s="35"/>
      <c r="B1211" s="36"/>
      <c r="C1211" s="257" t="s">
        <v>222</v>
      </c>
      <c r="D1211" s="258" t="s">
        <v>220</v>
      </c>
      <c r="E1211" s="259" t="s">
        <v>1</v>
      </c>
      <c r="F1211" s="260">
        <v>444.77</v>
      </c>
      <c r="G1211" s="35"/>
      <c r="H1211" s="36"/>
    </row>
    <row r="1212" spans="1:8" s="2" customFormat="1" ht="16.899999999999999" customHeight="1" x14ac:dyDescent="0.1">
      <c r="A1212" s="35"/>
      <c r="B1212" s="36"/>
      <c r="C1212" s="261" t="s">
        <v>222</v>
      </c>
      <c r="D1212" s="261" t="s">
        <v>281</v>
      </c>
      <c r="E1212" s="18" t="s">
        <v>1</v>
      </c>
      <c r="F1212" s="262">
        <v>444.77</v>
      </c>
      <c r="G1212" s="35"/>
      <c r="H1212" s="36"/>
    </row>
    <row r="1213" spans="1:8" s="2" customFormat="1" ht="16.899999999999999" customHeight="1" x14ac:dyDescent="0.1">
      <c r="A1213" s="35"/>
      <c r="B1213" s="36"/>
      <c r="C1213" s="263" t="s">
        <v>6697</v>
      </c>
      <c r="D1213" s="35"/>
      <c r="E1213" s="35"/>
      <c r="F1213" s="35"/>
      <c r="G1213" s="35"/>
      <c r="H1213" s="36"/>
    </row>
    <row r="1214" spans="1:8" s="2" customFormat="1" ht="16.899999999999999" customHeight="1" x14ac:dyDescent="0.1">
      <c r="A1214" s="35"/>
      <c r="B1214" s="36"/>
      <c r="C1214" s="261" t="s">
        <v>275</v>
      </c>
      <c r="D1214" s="261" t="s">
        <v>276</v>
      </c>
      <c r="E1214" s="18" t="s">
        <v>277</v>
      </c>
      <c r="F1214" s="262">
        <v>1195.2</v>
      </c>
      <c r="G1214" s="35"/>
      <c r="H1214" s="36"/>
    </row>
    <row r="1215" spans="1:8" s="2" customFormat="1" ht="16.899999999999999" customHeight="1" x14ac:dyDescent="0.1">
      <c r="A1215" s="35"/>
      <c r="B1215" s="36"/>
      <c r="C1215" s="261" t="s">
        <v>283</v>
      </c>
      <c r="D1215" s="261" t="s">
        <v>284</v>
      </c>
      <c r="E1215" s="18" t="s">
        <v>277</v>
      </c>
      <c r="F1215" s="262">
        <v>444.77</v>
      </c>
      <c r="G1215" s="35"/>
      <c r="H1215" s="36"/>
    </row>
    <row r="1216" spans="1:8" s="2" customFormat="1" ht="16.899999999999999" customHeight="1" x14ac:dyDescent="0.1">
      <c r="A1216" s="35"/>
      <c r="B1216" s="36"/>
      <c r="C1216" s="257" t="s">
        <v>224</v>
      </c>
      <c r="D1216" s="258" t="s">
        <v>1</v>
      </c>
      <c r="E1216" s="259" t="s">
        <v>1</v>
      </c>
      <c r="F1216" s="260">
        <v>100.15</v>
      </c>
      <c r="G1216" s="35"/>
      <c r="H1216" s="36"/>
    </row>
    <row r="1217" spans="1:8" s="2" customFormat="1" ht="16.899999999999999" customHeight="1" x14ac:dyDescent="0.1">
      <c r="A1217" s="35"/>
      <c r="B1217" s="36"/>
      <c r="C1217" s="261" t="s">
        <v>1</v>
      </c>
      <c r="D1217" s="261" t="s">
        <v>445</v>
      </c>
      <c r="E1217" s="18" t="s">
        <v>1</v>
      </c>
      <c r="F1217" s="262">
        <v>0</v>
      </c>
      <c r="G1217" s="35"/>
      <c r="H1217" s="36"/>
    </row>
    <row r="1218" spans="1:8" s="2" customFormat="1" ht="28.5" x14ac:dyDescent="0.1">
      <c r="A1218" s="35"/>
      <c r="B1218" s="36"/>
      <c r="C1218" s="261" t="s">
        <v>1</v>
      </c>
      <c r="D1218" s="261" t="s">
        <v>4305</v>
      </c>
      <c r="E1218" s="18" t="s">
        <v>1</v>
      </c>
      <c r="F1218" s="262">
        <v>7.5</v>
      </c>
      <c r="G1218" s="35"/>
      <c r="H1218" s="36"/>
    </row>
    <row r="1219" spans="1:8" s="2" customFormat="1" ht="16.899999999999999" customHeight="1" x14ac:dyDescent="0.1">
      <c r="A1219" s="35"/>
      <c r="B1219" s="36"/>
      <c r="C1219" s="261" t="s">
        <v>1</v>
      </c>
      <c r="D1219" s="261" t="s">
        <v>4306</v>
      </c>
      <c r="E1219" s="18" t="s">
        <v>1</v>
      </c>
      <c r="F1219" s="262">
        <v>4.93</v>
      </c>
      <c r="G1219" s="35"/>
      <c r="H1219" s="36"/>
    </row>
    <row r="1220" spans="1:8" s="2" customFormat="1" ht="28.5" x14ac:dyDescent="0.1">
      <c r="A1220" s="35"/>
      <c r="B1220" s="36"/>
      <c r="C1220" s="261" t="s">
        <v>1</v>
      </c>
      <c r="D1220" s="261" t="s">
        <v>4307</v>
      </c>
      <c r="E1220" s="18" t="s">
        <v>1</v>
      </c>
      <c r="F1220" s="262">
        <v>6.27</v>
      </c>
      <c r="G1220" s="35"/>
      <c r="H1220" s="36"/>
    </row>
    <row r="1221" spans="1:8" s="2" customFormat="1" ht="16.899999999999999" customHeight="1" x14ac:dyDescent="0.1">
      <c r="A1221" s="35"/>
      <c r="B1221" s="36"/>
      <c r="C1221" s="261" t="s">
        <v>1</v>
      </c>
      <c r="D1221" s="261" t="s">
        <v>4308</v>
      </c>
      <c r="E1221" s="18" t="s">
        <v>1</v>
      </c>
      <c r="F1221" s="262">
        <v>3.75</v>
      </c>
      <c r="G1221" s="35"/>
      <c r="H1221" s="36"/>
    </row>
    <row r="1222" spans="1:8" s="2" customFormat="1" ht="16.899999999999999" customHeight="1" x14ac:dyDescent="0.1">
      <c r="A1222" s="35"/>
      <c r="B1222" s="36"/>
      <c r="C1222" s="261" t="s">
        <v>1</v>
      </c>
      <c r="D1222" s="261" t="s">
        <v>4309</v>
      </c>
      <c r="E1222" s="18" t="s">
        <v>1</v>
      </c>
      <c r="F1222" s="262">
        <v>1.01</v>
      </c>
      <c r="G1222" s="35"/>
      <c r="H1222" s="36"/>
    </row>
    <row r="1223" spans="1:8" s="2" customFormat="1" ht="16.899999999999999" customHeight="1" x14ac:dyDescent="0.1">
      <c r="A1223" s="35"/>
      <c r="B1223" s="36"/>
      <c r="C1223" s="261" t="s">
        <v>1</v>
      </c>
      <c r="D1223" s="261" t="s">
        <v>4310</v>
      </c>
      <c r="E1223" s="18" t="s">
        <v>1</v>
      </c>
      <c r="F1223" s="262">
        <v>11.04</v>
      </c>
      <c r="G1223" s="35"/>
      <c r="H1223" s="36"/>
    </row>
    <row r="1224" spans="1:8" s="2" customFormat="1" ht="28.5" x14ac:dyDescent="0.1">
      <c r="A1224" s="35"/>
      <c r="B1224" s="36"/>
      <c r="C1224" s="261" t="s">
        <v>1</v>
      </c>
      <c r="D1224" s="261" t="s">
        <v>4311</v>
      </c>
      <c r="E1224" s="18" t="s">
        <v>1</v>
      </c>
      <c r="F1224" s="262">
        <v>9.8800000000000008</v>
      </c>
      <c r="G1224" s="35"/>
      <c r="H1224" s="36"/>
    </row>
    <row r="1225" spans="1:8" s="2" customFormat="1" ht="16.899999999999999" customHeight="1" x14ac:dyDescent="0.1">
      <c r="A1225" s="35"/>
      <c r="B1225" s="36"/>
      <c r="C1225" s="261" t="s">
        <v>1</v>
      </c>
      <c r="D1225" s="261" t="s">
        <v>4312</v>
      </c>
      <c r="E1225" s="18" t="s">
        <v>1</v>
      </c>
      <c r="F1225" s="262">
        <v>2.16</v>
      </c>
      <c r="G1225" s="35"/>
      <c r="H1225" s="36"/>
    </row>
    <row r="1226" spans="1:8" s="2" customFormat="1" ht="28.5" x14ac:dyDescent="0.1">
      <c r="A1226" s="35"/>
      <c r="B1226" s="36"/>
      <c r="C1226" s="261" t="s">
        <v>1</v>
      </c>
      <c r="D1226" s="261" t="s">
        <v>4313</v>
      </c>
      <c r="E1226" s="18" t="s">
        <v>1</v>
      </c>
      <c r="F1226" s="262">
        <v>4.46</v>
      </c>
      <c r="G1226" s="35"/>
      <c r="H1226" s="36"/>
    </row>
    <row r="1227" spans="1:8" s="2" customFormat="1" ht="28.5" x14ac:dyDescent="0.1">
      <c r="A1227" s="35"/>
      <c r="B1227" s="36"/>
      <c r="C1227" s="261" t="s">
        <v>1</v>
      </c>
      <c r="D1227" s="261" t="s">
        <v>4314</v>
      </c>
      <c r="E1227" s="18" t="s">
        <v>1</v>
      </c>
      <c r="F1227" s="262">
        <v>2.56</v>
      </c>
      <c r="G1227" s="35"/>
      <c r="H1227" s="36"/>
    </row>
    <row r="1228" spans="1:8" s="2" customFormat="1" ht="16.899999999999999" customHeight="1" x14ac:dyDescent="0.1">
      <c r="A1228" s="35"/>
      <c r="B1228" s="36"/>
      <c r="C1228" s="261" t="s">
        <v>1</v>
      </c>
      <c r="D1228" s="261" t="s">
        <v>4315</v>
      </c>
      <c r="E1228" s="18" t="s">
        <v>1</v>
      </c>
      <c r="F1228" s="262">
        <v>0.34</v>
      </c>
      <c r="G1228" s="35"/>
      <c r="H1228" s="36"/>
    </row>
    <row r="1229" spans="1:8" s="2" customFormat="1" ht="16.899999999999999" customHeight="1" x14ac:dyDescent="0.1">
      <c r="A1229" s="35"/>
      <c r="B1229" s="36"/>
      <c r="C1229" s="261" t="s">
        <v>1</v>
      </c>
      <c r="D1229" s="261" t="s">
        <v>4316</v>
      </c>
      <c r="E1229" s="18" t="s">
        <v>1</v>
      </c>
      <c r="F1229" s="262">
        <v>2.38</v>
      </c>
      <c r="G1229" s="35"/>
      <c r="H1229" s="36"/>
    </row>
    <row r="1230" spans="1:8" s="2" customFormat="1" ht="28.5" x14ac:dyDescent="0.1">
      <c r="A1230" s="35"/>
      <c r="B1230" s="36"/>
      <c r="C1230" s="261" t="s">
        <v>1</v>
      </c>
      <c r="D1230" s="261" t="s">
        <v>4317</v>
      </c>
      <c r="E1230" s="18" t="s">
        <v>1</v>
      </c>
      <c r="F1230" s="262">
        <v>30.48</v>
      </c>
      <c r="G1230" s="35"/>
      <c r="H1230" s="36"/>
    </row>
    <row r="1231" spans="1:8" s="2" customFormat="1" ht="16.899999999999999" customHeight="1" x14ac:dyDescent="0.1">
      <c r="A1231" s="35"/>
      <c r="B1231" s="36"/>
      <c r="C1231" s="261" t="s">
        <v>1</v>
      </c>
      <c r="D1231" s="261" t="s">
        <v>4318</v>
      </c>
      <c r="E1231" s="18" t="s">
        <v>1</v>
      </c>
      <c r="F1231" s="262">
        <v>2.2599999999999998</v>
      </c>
      <c r="G1231" s="35"/>
      <c r="H1231" s="36"/>
    </row>
    <row r="1232" spans="1:8" s="2" customFormat="1" ht="16.899999999999999" customHeight="1" x14ac:dyDescent="0.1">
      <c r="A1232" s="35"/>
      <c r="B1232" s="36"/>
      <c r="C1232" s="261" t="s">
        <v>1</v>
      </c>
      <c r="D1232" s="261" t="s">
        <v>4319</v>
      </c>
      <c r="E1232" s="18" t="s">
        <v>1</v>
      </c>
      <c r="F1232" s="262">
        <v>2.91</v>
      </c>
      <c r="G1232" s="35"/>
      <c r="H1232" s="36"/>
    </row>
    <row r="1233" spans="1:8" s="2" customFormat="1" ht="16.899999999999999" customHeight="1" x14ac:dyDescent="0.1">
      <c r="A1233" s="35"/>
      <c r="B1233" s="36"/>
      <c r="C1233" s="261" t="s">
        <v>1</v>
      </c>
      <c r="D1233" s="261" t="s">
        <v>4320</v>
      </c>
      <c r="E1233" s="18" t="s">
        <v>1</v>
      </c>
      <c r="F1233" s="262">
        <v>0.47</v>
      </c>
      <c r="G1233" s="35"/>
      <c r="H1233" s="36"/>
    </row>
    <row r="1234" spans="1:8" s="2" customFormat="1" ht="16.899999999999999" customHeight="1" x14ac:dyDescent="0.1">
      <c r="A1234" s="35"/>
      <c r="B1234" s="36"/>
      <c r="C1234" s="261" t="s">
        <v>1</v>
      </c>
      <c r="D1234" s="261" t="s">
        <v>4321</v>
      </c>
      <c r="E1234" s="18" t="s">
        <v>1</v>
      </c>
      <c r="F1234" s="262">
        <v>0.44</v>
      </c>
      <c r="G1234" s="35"/>
      <c r="H1234" s="36"/>
    </row>
    <row r="1235" spans="1:8" s="2" customFormat="1" ht="16.899999999999999" customHeight="1" x14ac:dyDescent="0.1">
      <c r="A1235" s="35"/>
      <c r="B1235" s="36"/>
      <c r="C1235" s="261" t="s">
        <v>1</v>
      </c>
      <c r="D1235" s="261" t="s">
        <v>4322</v>
      </c>
      <c r="E1235" s="18" t="s">
        <v>1</v>
      </c>
      <c r="F1235" s="262">
        <v>0.4</v>
      </c>
      <c r="G1235" s="35"/>
      <c r="H1235" s="36"/>
    </row>
    <row r="1236" spans="1:8" s="2" customFormat="1" ht="28.5" x14ac:dyDescent="0.1">
      <c r="A1236" s="35"/>
      <c r="B1236" s="36"/>
      <c r="C1236" s="261" t="s">
        <v>1</v>
      </c>
      <c r="D1236" s="261" t="s">
        <v>4323</v>
      </c>
      <c r="E1236" s="18" t="s">
        <v>1</v>
      </c>
      <c r="F1236" s="262">
        <v>1.61</v>
      </c>
      <c r="G1236" s="35"/>
      <c r="H1236" s="36"/>
    </row>
    <row r="1237" spans="1:8" s="2" customFormat="1" ht="19.5" x14ac:dyDescent="0.1">
      <c r="A1237" s="35"/>
      <c r="B1237" s="36"/>
      <c r="C1237" s="261" t="s">
        <v>1</v>
      </c>
      <c r="D1237" s="261" t="s">
        <v>4324</v>
      </c>
      <c r="E1237" s="18" t="s">
        <v>1</v>
      </c>
      <c r="F1237" s="262">
        <v>1.62</v>
      </c>
      <c r="G1237" s="35"/>
      <c r="H1237" s="36"/>
    </row>
    <row r="1238" spans="1:8" s="2" customFormat="1" ht="19.5" x14ac:dyDescent="0.1">
      <c r="A1238" s="35"/>
      <c r="B1238" s="36"/>
      <c r="C1238" s="261" t="s">
        <v>1</v>
      </c>
      <c r="D1238" s="261" t="s">
        <v>4325</v>
      </c>
      <c r="E1238" s="18" t="s">
        <v>1</v>
      </c>
      <c r="F1238" s="262">
        <v>0.67</v>
      </c>
      <c r="G1238" s="35"/>
      <c r="H1238" s="36"/>
    </row>
    <row r="1239" spans="1:8" s="2" customFormat="1" ht="28.5" x14ac:dyDescent="0.1">
      <c r="A1239" s="35"/>
      <c r="B1239" s="36"/>
      <c r="C1239" s="261" t="s">
        <v>1</v>
      </c>
      <c r="D1239" s="261" t="s">
        <v>4326</v>
      </c>
      <c r="E1239" s="18" t="s">
        <v>1</v>
      </c>
      <c r="F1239" s="262">
        <v>0.92</v>
      </c>
      <c r="G1239" s="35"/>
      <c r="H1239" s="36"/>
    </row>
    <row r="1240" spans="1:8" s="2" customFormat="1" ht="16.899999999999999" customHeight="1" x14ac:dyDescent="0.1">
      <c r="A1240" s="35"/>
      <c r="B1240" s="36"/>
      <c r="C1240" s="261" t="s">
        <v>1</v>
      </c>
      <c r="D1240" s="261" t="s">
        <v>4327</v>
      </c>
      <c r="E1240" s="18" t="s">
        <v>1</v>
      </c>
      <c r="F1240" s="262">
        <v>2.09</v>
      </c>
      <c r="G1240" s="35"/>
      <c r="H1240" s="36"/>
    </row>
    <row r="1241" spans="1:8" s="2" customFormat="1" ht="16.899999999999999" customHeight="1" x14ac:dyDescent="0.1">
      <c r="A1241" s="35"/>
      <c r="B1241" s="36"/>
      <c r="C1241" s="261" t="s">
        <v>224</v>
      </c>
      <c r="D1241" s="261" t="s">
        <v>293</v>
      </c>
      <c r="E1241" s="18" t="s">
        <v>1</v>
      </c>
      <c r="F1241" s="262">
        <v>100.15</v>
      </c>
      <c r="G1241" s="35"/>
      <c r="H1241" s="36"/>
    </row>
    <row r="1242" spans="1:8" s="2" customFormat="1" ht="16.899999999999999" customHeight="1" x14ac:dyDescent="0.1">
      <c r="A1242" s="35"/>
      <c r="B1242" s="36"/>
      <c r="C1242" s="263" t="s">
        <v>6697</v>
      </c>
      <c r="D1242" s="35"/>
      <c r="E1242" s="35"/>
      <c r="F1242" s="35"/>
      <c r="G1242" s="35"/>
      <c r="H1242" s="36"/>
    </row>
    <row r="1243" spans="1:8" s="2" customFormat="1" ht="19.5" x14ac:dyDescent="0.1">
      <c r="A1243" s="35"/>
      <c r="B1243" s="36"/>
      <c r="C1243" s="261" t="s">
        <v>442</v>
      </c>
      <c r="D1243" s="261" t="s">
        <v>443</v>
      </c>
      <c r="E1243" s="18" t="s">
        <v>289</v>
      </c>
      <c r="F1243" s="262">
        <v>107.16</v>
      </c>
      <c r="G1243" s="35"/>
      <c r="H1243" s="36"/>
    </row>
    <row r="1244" spans="1:8" s="2" customFormat="1" ht="16.899999999999999" customHeight="1" x14ac:dyDescent="0.1">
      <c r="A1244" s="35"/>
      <c r="B1244" s="36"/>
      <c r="C1244" s="257" t="s">
        <v>226</v>
      </c>
      <c r="D1244" s="258" t="s">
        <v>1</v>
      </c>
      <c r="E1244" s="259" t="s">
        <v>1</v>
      </c>
      <c r="F1244" s="260">
        <v>75.760000000000005</v>
      </c>
      <c r="G1244" s="35"/>
      <c r="H1244" s="36"/>
    </row>
    <row r="1245" spans="1:8" s="2" customFormat="1" ht="16.899999999999999" customHeight="1" x14ac:dyDescent="0.1">
      <c r="A1245" s="35"/>
      <c r="B1245" s="36"/>
      <c r="C1245" s="261" t="s">
        <v>1</v>
      </c>
      <c r="D1245" s="261" t="s">
        <v>4300</v>
      </c>
      <c r="E1245" s="18" t="s">
        <v>1</v>
      </c>
      <c r="F1245" s="262">
        <v>48.44</v>
      </c>
      <c r="G1245" s="35"/>
      <c r="H1245" s="36"/>
    </row>
    <row r="1246" spans="1:8" s="2" customFormat="1" ht="16.899999999999999" customHeight="1" x14ac:dyDescent="0.1">
      <c r="A1246" s="35"/>
      <c r="B1246" s="36"/>
      <c r="C1246" s="261" t="s">
        <v>1</v>
      </c>
      <c r="D1246" s="261" t="s">
        <v>4301</v>
      </c>
      <c r="E1246" s="18" t="s">
        <v>1</v>
      </c>
      <c r="F1246" s="262">
        <v>27.32</v>
      </c>
      <c r="G1246" s="35"/>
      <c r="H1246" s="36"/>
    </row>
    <row r="1247" spans="1:8" s="2" customFormat="1" ht="16.899999999999999" customHeight="1" x14ac:dyDescent="0.1">
      <c r="A1247" s="35"/>
      <c r="B1247" s="36"/>
      <c r="C1247" s="261" t="s">
        <v>226</v>
      </c>
      <c r="D1247" s="261" t="s">
        <v>293</v>
      </c>
      <c r="E1247" s="18" t="s">
        <v>1</v>
      </c>
      <c r="F1247" s="262">
        <v>75.760000000000005</v>
      </c>
      <c r="G1247" s="35"/>
      <c r="H1247" s="36"/>
    </row>
    <row r="1248" spans="1:8" s="2" customFormat="1" ht="16.899999999999999" customHeight="1" x14ac:dyDescent="0.1">
      <c r="A1248" s="35"/>
      <c r="B1248" s="36"/>
      <c r="C1248" s="263" t="s">
        <v>6697</v>
      </c>
      <c r="D1248" s="35"/>
      <c r="E1248" s="35"/>
      <c r="F1248" s="35"/>
      <c r="G1248" s="35"/>
      <c r="H1248" s="36"/>
    </row>
    <row r="1249" spans="1:8" s="2" customFormat="1" ht="19.5" x14ac:dyDescent="0.1">
      <c r="A1249" s="35"/>
      <c r="B1249" s="36"/>
      <c r="C1249" s="261" t="s">
        <v>404</v>
      </c>
      <c r="D1249" s="261" t="s">
        <v>405</v>
      </c>
      <c r="E1249" s="18" t="s">
        <v>277</v>
      </c>
      <c r="F1249" s="262">
        <v>79.55</v>
      </c>
      <c r="G1249" s="35"/>
      <c r="H1249" s="36"/>
    </row>
    <row r="1250" spans="1:8" s="2" customFormat="1" ht="16.899999999999999" customHeight="1" x14ac:dyDescent="0.1">
      <c r="A1250" s="35"/>
      <c r="B1250" s="36"/>
      <c r="C1250" s="257" t="s">
        <v>229</v>
      </c>
      <c r="D1250" s="258" t="s">
        <v>1</v>
      </c>
      <c r="E1250" s="259" t="s">
        <v>1</v>
      </c>
      <c r="F1250" s="260">
        <v>764.78</v>
      </c>
      <c r="G1250" s="35"/>
      <c r="H1250" s="36"/>
    </row>
    <row r="1251" spans="1:8" s="2" customFormat="1" ht="16.899999999999999" customHeight="1" x14ac:dyDescent="0.1">
      <c r="A1251" s="35"/>
      <c r="B1251" s="36"/>
      <c r="C1251" s="261" t="s">
        <v>1</v>
      </c>
      <c r="D1251" s="261" t="s">
        <v>4283</v>
      </c>
      <c r="E1251" s="18" t="s">
        <v>1</v>
      </c>
      <c r="F1251" s="262">
        <v>34.299999999999997</v>
      </c>
      <c r="G1251" s="35"/>
      <c r="H1251" s="36"/>
    </row>
    <row r="1252" spans="1:8" s="2" customFormat="1" ht="16.899999999999999" customHeight="1" x14ac:dyDescent="0.1">
      <c r="A1252" s="35"/>
      <c r="B1252" s="36"/>
      <c r="C1252" s="261" t="s">
        <v>1</v>
      </c>
      <c r="D1252" s="261" t="s">
        <v>4284</v>
      </c>
      <c r="E1252" s="18" t="s">
        <v>1</v>
      </c>
      <c r="F1252" s="262">
        <v>34.049999999999997</v>
      </c>
      <c r="G1252" s="35"/>
      <c r="H1252" s="36"/>
    </row>
    <row r="1253" spans="1:8" s="2" customFormat="1" ht="16.899999999999999" customHeight="1" x14ac:dyDescent="0.1">
      <c r="A1253" s="35"/>
      <c r="B1253" s="36"/>
      <c r="C1253" s="261" t="s">
        <v>1</v>
      </c>
      <c r="D1253" s="261" t="s">
        <v>4285</v>
      </c>
      <c r="E1253" s="18" t="s">
        <v>1</v>
      </c>
      <c r="F1253" s="262">
        <v>21.01</v>
      </c>
      <c r="G1253" s="35"/>
      <c r="H1253" s="36"/>
    </row>
    <row r="1254" spans="1:8" s="2" customFormat="1" ht="16.899999999999999" customHeight="1" x14ac:dyDescent="0.1">
      <c r="A1254" s="35"/>
      <c r="B1254" s="36"/>
      <c r="C1254" s="261" t="s">
        <v>1</v>
      </c>
      <c r="D1254" s="261" t="s">
        <v>4286</v>
      </c>
      <c r="E1254" s="18" t="s">
        <v>1</v>
      </c>
      <c r="F1254" s="262">
        <v>45.37</v>
      </c>
      <c r="G1254" s="35"/>
      <c r="H1254" s="36"/>
    </row>
    <row r="1255" spans="1:8" s="2" customFormat="1" ht="16.899999999999999" customHeight="1" x14ac:dyDescent="0.1">
      <c r="A1255" s="35"/>
      <c r="B1255" s="36"/>
      <c r="C1255" s="261" t="s">
        <v>1</v>
      </c>
      <c r="D1255" s="261" t="s">
        <v>4287</v>
      </c>
      <c r="E1255" s="18" t="s">
        <v>1</v>
      </c>
      <c r="F1255" s="262">
        <v>47.95</v>
      </c>
      <c r="G1255" s="35"/>
      <c r="H1255" s="36"/>
    </row>
    <row r="1256" spans="1:8" s="2" customFormat="1" ht="16.899999999999999" customHeight="1" x14ac:dyDescent="0.1">
      <c r="A1256" s="35"/>
      <c r="B1256" s="36"/>
      <c r="C1256" s="261" t="s">
        <v>1</v>
      </c>
      <c r="D1256" s="261" t="s">
        <v>4288</v>
      </c>
      <c r="E1256" s="18" t="s">
        <v>1</v>
      </c>
      <c r="F1256" s="262">
        <v>49.91</v>
      </c>
      <c r="G1256" s="35"/>
      <c r="H1256" s="36"/>
    </row>
    <row r="1257" spans="1:8" s="2" customFormat="1" ht="16.899999999999999" customHeight="1" x14ac:dyDescent="0.1">
      <c r="A1257" s="35"/>
      <c r="B1257" s="36"/>
      <c r="C1257" s="261" t="s">
        <v>1</v>
      </c>
      <c r="D1257" s="261" t="s">
        <v>4289</v>
      </c>
      <c r="E1257" s="18" t="s">
        <v>1</v>
      </c>
      <c r="F1257" s="262">
        <v>71.459999999999994</v>
      </c>
      <c r="G1257" s="35"/>
      <c r="H1257" s="36"/>
    </row>
    <row r="1258" spans="1:8" s="2" customFormat="1" ht="16.899999999999999" customHeight="1" x14ac:dyDescent="0.1">
      <c r="A1258" s="35"/>
      <c r="B1258" s="36"/>
      <c r="C1258" s="261" t="s">
        <v>1</v>
      </c>
      <c r="D1258" s="261" t="s">
        <v>4290</v>
      </c>
      <c r="E1258" s="18" t="s">
        <v>1</v>
      </c>
      <c r="F1258" s="262">
        <v>71.31</v>
      </c>
      <c r="G1258" s="35"/>
      <c r="H1258" s="36"/>
    </row>
    <row r="1259" spans="1:8" s="2" customFormat="1" ht="16.899999999999999" customHeight="1" x14ac:dyDescent="0.1">
      <c r="A1259" s="35"/>
      <c r="B1259" s="36"/>
      <c r="C1259" s="261" t="s">
        <v>1</v>
      </c>
      <c r="D1259" s="261" t="s">
        <v>4291</v>
      </c>
      <c r="E1259" s="18" t="s">
        <v>1</v>
      </c>
      <c r="F1259" s="262">
        <v>70.78</v>
      </c>
      <c r="G1259" s="35"/>
      <c r="H1259" s="36"/>
    </row>
    <row r="1260" spans="1:8" s="2" customFormat="1" ht="16.899999999999999" customHeight="1" x14ac:dyDescent="0.1">
      <c r="A1260" s="35"/>
      <c r="B1260" s="36"/>
      <c r="C1260" s="261" t="s">
        <v>1</v>
      </c>
      <c r="D1260" s="261" t="s">
        <v>4292</v>
      </c>
      <c r="E1260" s="18" t="s">
        <v>1</v>
      </c>
      <c r="F1260" s="262">
        <v>73.739999999999995</v>
      </c>
      <c r="G1260" s="35"/>
      <c r="H1260" s="36"/>
    </row>
    <row r="1261" spans="1:8" s="2" customFormat="1" ht="16.899999999999999" customHeight="1" x14ac:dyDescent="0.1">
      <c r="A1261" s="35"/>
      <c r="B1261" s="36"/>
      <c r="C1261" s="261" t="s">
        <v>1</v>
      </c>
      <c r="D1261" s="261" t="s">
        <v>4293</v>
      </c>
      <c r="E1261" s="18" t="s">
        <v>1</v>
      </c>
      <c r="F1261" s="262">
        <v>71.38</v>
      </c>
      <c r="G1261" s="35"/>
      <c r="H1261" s="36"/>
    </row>
    <row r="1262" spans="1:8" s="2" customFormat="1" ht="16.899999999999999" customHeight="1" x14ac:dyDescent="0.1">
      <c r="A1262" s="35"/>
      <c r="B1262" s="36"/>
      <c r="C1262" s="261" t="s">
        <v>1</v>
      </c>
      <c r="D1262" s="261" t="s">
        <v>4294</v>
      </c>
      <c r="E1262" s="18" t="s">
        <v>1</v>
      </c>
      <c r="F1262" s="262">
        <v>74.930000000000007</v>
      </c>
      <c r="G1262" s="35"/>
      <c r="H1262" s="36"/>
    </row>
    <row r="1263" spans="1:8" s="2" customFormat="1" ht="16.899999999999999" customHeight="1" x14ac:dyDescent="0.1">
      <c r="A1263" s="35"/>
      <c r="B1263" s="36"/>
      <c r="C1263" s="261" t="s">
        <v>1</v>
      </c>
      <c r="D1263" s="261" t="s">
        <v>4295</v>
      </c>
      <c r="E1263" s="18" t="s">
        <v>1</v>
      </c>
      <c r="F1263" s="262">
        <v>12.84</v>
      </c>
      <c r="G1263" s="35"/>
      <c r="H1263" s="36"/>
    </row>
    <row r="1264" spans="1:8" s="2" customFormat="1" ht="16.899999999999999" customHeight="1" x14ac:dyDescent="0.1">
      <c r="A1264" s="35"/>
      <c r="B1264" s="36"/>
      <c r="C1264" s="261" t="s">
        <v>1</v>
      </c>
      <c r="D1264" s="261" t="s">
        <v>4296</v>
      </c>
      <c r="E1264" s="18" t="s">
        <v>1</v>
      </c>
      <c r="F1264" s="262">
        <v>13.02</v>
      </c>
      <c r="G1264" s="35"/>
      <c r="H1264" s="36"/>
    </row>
    <row r="1265" spans="1:8" s="2" customFormat="1" ht="16.899999999999999" customHeight="1" x14ac:dyDescent="0.1">
      <c r="A1265" s="35"/>
      <c r="B1265" s="36"/>
      <c r="C1265" s="261" t="s">
        <v>1</v>
      </c>
      <c r="D1265" s="261" t="s">
        <v>4297</v>
      </c>
      <c r="E1265" s="18" t="s">
        <v>1</v>
      </c>
      <c r="F1265" s="262">
        <v>26.87</v>
      </c>
      <c r="G1265" s="35"/>
      <c r="H1265" s="36"/>
    </row>
    <row r="1266" spans="1:8" s="2" customFormat="1" ht="16.899999999999999" customHeight="1" x14ac:dyDescent="0.1">
      <c r="A1266" s="35"/>
      <c r="B1266" s="36"/>
      <c r="C1266" s="261" t="s">
        <v>1</v>
      </c>
      <c r="D1266" s="261" t="s">
        <v>4298</v>
      </c>
      <c r="E1266" s="18" t="s">
        <v>1</v>
      </c>
      <c r="F1266" s="262">
        <v>29</v>
      </c>
      <c r="G1266" s="35"/>
      <c r="H1266" s="36"/>
    </row>
    <row r="1267" spans="1:8" s="2" customFormat="1" ht="16.899999999999999" customHeight="1" x14ac:dyDescent="0.1">
      <c r="A1267" s="35"/>
      <c r="B1267" s="36"/>
      <c r="C1267" s="261" t="s">
        <v>1</v>
      </c>
      <c r="D1267" s="261" t="s">
        <v>4299</v>
      </c>
      <c r="E1267" s="18" t="s">
        <v>1</v>
      </c>
      <c r="F1267" s="262">
        <v>16.86</v>
      </c>
      <c r="G1267" s="35"/>
      <c r="H1267" s="36"/>
    </row>
    <row r="1268" spans="1:8" s="2" customFormat="1" ht="16.899999999999999" customHeight="1" x14ac:dyDescent="0.1">
      <c r="A1268" s="35"/>
      <c r="B1268" s="36"/>
      <c r="C1268" s="261" t="s">
        <v>229</v>
      </c>
      <c r="D1268" s="261" t="s">
        <v>293</v>
      </c>
      <c r="E1268" s="18" t="s">
        <v>1</v>
      </c>
      <c r="F1268" s="262">
        <v>764.78</v>
      </c>
      <c r="G1268" s="35"/>
      <c r="H1268" s="36"/>
    </row>
    <row r="1269" spans="1:8" s="2" customFormat="1" ht="16.899999999999999" customHeight="1" x14ac:dyDescent="0.1">
      <c r="A1269" s="35"/>
      <c r="B1269" s="36"/>
      <c r="C1269" s="263" t="s">
        <v>6697</v>
      </c>
      <c r="D1269" s="35"/>
      <c r="E1269" s="35"/>
      <c r="F1269" s="35"/>
      <c r="G1269" s="35"/>
      <c r="H1269" s="36"/>
    </row>
    <row r="1270" spans="1:8" s="2" customFormat="1" ht="19.5" x14ac:dyDescent="0.1">
      <c r="A1270" s="35"/>
      <c r="B1270" s="36"/>
      <c r="C1270" s="261" t="s">
        <v>385</v>
      </c>
      <c r="D1270" s="261" t="s">
        <v>386</v>
      </c>
      <c r="E1270" s="18" t="s">
        <v>277</v>
      </c>
      <c r="F1270" s="262">
        <v>803.02</v>
      </c>
      <c r="G1270" s="35"/>
      <c r="H1270" s="36"/>
    </row>
    <row r="1271" spans="1:8" s="2" customFormat="1" ht="16.899999999999999" customHeight="1" x14ac:dyDescent="0.1">
      <c r="A1271" s="35"/>
      <c r="B1271" s="36"/>
      <c r="C1271" s="257" t="s">
        <v>315</v>
      </c>
      <c r="D1271" s="258" t="s">
        <v>220</v>
      </c>
      <c r="E1271" s="259" t="s">
        <v>1</v>
      </c>
      <c r="F1271" s="260">
        <v>48.24</v>
      </c>
      <c r="G1271" s="35"/>
      <c r="H1271" s="36"/>
    </row>
    <row r="1272" spans="1:8" s="2" customFormat="1" ht="16.899999999999999" customHeight="1" x14ac:dyDescent="0.1">
      <c r="A1272" s="35"/>
      <c r="B1272" s="36"/>
      <c r="C1272" s="261" t="s">
        <v>1</v>
      </c>
      <c r="D1272" s="261" t="s">
        <v>4249</v>
      </c>
      <c r="E1272" s="18" t="s">
        <v>1</v>
      </c>
      <c r="F1272" s="262">
        <v>48.24</v>
      </c>
      <c r="G1272" s="35"/>
      <c r="H1272" s="36"/>
    </row>
    <row r="1273" spans="1:8" s="2" customFormat="1" ht="16.899999999999999" customHeight="1" x14ac:dyDescent="0.1">
      <c r="A1273" s="35"/>
      <c r="B1273" s="36"/>
      <c r="C1273" s="261" t="s">
        <v>315</v>
      </c>
      <c r="D1273" s="261" t="s">
        <v>282</v>
      </c>
      <c r="E1273" s="18" t="s">
        <v>1</v>
      </c>
      <c r="F1273" s="262">
        <v>48.24</v>
      </c>
      <c r="G1273" s="35"/>
      <c r="H1273" s="36"/>
    </row>
    <row r="1274" spans="1:8" s="2" customFormat="1" ht="16.899999999999999" customHeight="1" x14ac:dyDescent="0.1">
      <c r="A1274" s="35"/>
      <c r="B1274" s="36"/>
      <c r="C1274" s="257" t="s">
        <v>232</v>
      </c>
      <c r="D1274" s="258" t="s">
        <v>1</v>
      </c>
      <c r="E1274" s="259" t="s">
        <v>1</v>
      </c>
      <c r="F1274" s="260">
        <v>444.77</v>
      </c>
      <c r="G1274" s="35"/>
      <c r="H1274" s="36"/>
    </row>
    <row r="1275" spans="1:8" s="2" customFormat="1" ht="19.5" x14ac:dyDescent="0.1">
      <c r="A1275" s="35"/>
      <c r="B1275" s="36"/>
      <c r="C1275" s="261" t="s">
        <v>1</v>
      </c>
      <c r="D1275" s="261" t="s">
        <v>4281</v>
      </c>
      <c r="E1275" s="18" t="s">
        <v>1</v>
      </c>
      <c r="F1275" s="262">
        <v>396.53</v>
      </c>
      <c r="G1275" s="35"/>
      <c r="H1275" s="36"/>
    </row>
    <row r="1276" spans="1:8" s="2" customFormat="1" ht="16.899999999999999" customHeight="1" x14ac:dyDescent="0.1">
      <c r="A1276" s="35"/>
      <c r="B1276" s="36"/>
      <c r="C1276" s="261" t="s">
        <v>1</v>
      </c>
      <c r="D1276" s="261" t="s">
        <v>4282</v>
      </c>
      <c r="E1276" s="18" t="s">
        <v>1</v>
      </c>
      <c r="F1276" s="262">
        <v>48.24</v>
      </c>
      <c r="G1276" s="35"/>
      <c r="H1276" s="36"/>
    </row>
    <row r="1277" spans="1:8" s="2" customFormat="1" ht="16.899999999999999" customHeight="1" x14ac:dyDescent="0.1">
      <c r="A1277" s="35"/>
      <c r="B1277" s="36"/>
      <c r="C1277" s="261" t="s">
        <v>232</v>
      </c>
      <c r="D1277" s="261" t="s">
        <v>282</v>
      </c>
      <c r="E1277" s="18" t="s">
        <v>1</v>
      </c>
      <c r="F1277" s="262">
        <v>444.77</v>
      </c>
      <c r="G1277" s="35"/>
      <c r="H1277" s="36"/>
    </row>
    <row r="1278" spans="1:8" s="2" customFormat="1" ht="16.899999999999999" customHeight="1" x14ac:dyDescent="0.1">
      <c r="A1278" s="35"/>
      <c r="B1278" s="36"/>
      <c r="C1278" s="263" t="s">
        <v>6697</v>
      </c>
      <c r="D1278" s="35"/>
      <c r="E1278" s="35"/>
      <c r="F1278" s="35"/>
      <c r="G1278" s="35"/>
      <c r="H1278" s="36"/>
    </row>
    <row r="1279" spans="1:8" s="2" customFormat="1" ht="16.899999999999999" customHeight="1" x14ac:dyDescent="0.1">
      <c r="A1279" s="35"/>
      <c r="B1279" s="36"/>
      <c r="C1279" s="261" t="s">
        <v>380</v>
      </c>
      <c r="D1279" s="261" t="s">
        <v>381</v>
      </c>
      <c r="E1279" s="18" t="s">
        <v>277</v>
      </c>
      <c r="F1279" s="262">
        <v>444.77</v>
      </c>
      <c r="G1279" s="35"/>
      <c r="H1279" s="36"/>
    </row>
    <row r="1280" spans="1:8" s="2" customFormat="1" ht="16.899999999999999" customHeight="1" x14ac:dyDescent="0.1">
      <c r="A1280" s="35"/>
      <c r="B1280" s="36"/>
      <c r="C1280" s="261" t="s">
        <v>275</v>
      </c>
      <c r="D1280" s="261" t="s">
        <v>276</v>
      </c>
      <c r="E1280" s="18" t="s">
        <v>277</v>
      </c>
      <c r="F1280" s="262">
        <v>1195.2</v>
      </c>
      <c r="G1280" s="35"/>
      <c r="H1280" s="36"/>
    </row>
    <row r="1281" spans="1:8" s="2" customFormat="1" ht="16.899999999999999" customHeight="1" x14ac:dyDescent="0.1">
      <c r="A1281" s="35"/>
      <c r="B1281" s="36"/>
      <c r="C1281" s="257" t="s">
        <v>569</v>
      </c>
      <c r="D1281" s="258" t="s">
        <v>220</v>
      </c>
      <c r="E1281" s="259" t="s">
        <v>1</v>
      </c>
      <c r="F1281" s="260">
        <v>32.409999999999997</v>
      </c>
      <c r="G1281" s="35"/>
      <c r="H1281" s="36"/>
    </row>
    <row r="1282" spans="1:8" s="2" customFormat="1" ht="16.899999999999999" customHeight="1" x14ac:dyDescent="0.1">
      <c r="A1282" s="35"/>
      <c r="B1282" s="36"/>
      <c r="C1282" s="261" t="s">
        <v>1</v>
      </c>
      <c r="D1282" s="261" t="s">
        <v>4347</v>
      </c>
      <c r="E1282" s="18" t="s">
        <v>1</v>
      </c>
      <c r="F1282" s="262">
        <v>32.409999999999997</v>
      </c>
      <c r="G1282" s="35"/>
      <c r="H1282" s="36"/>
    </row>
    <row r="1283" spans="1:8" s="2" customFormat="1" ht="16.899999999999999" customHeight="1" x14ac:dyDescent="0.1">
      <c r="A1283" s="35"/>
      <c r="B1283" s="36"/>
      <c r="C1283" s="261" t="s">
        <v>569</v>
      </c>
      <c r="D1283" s="261" t="s">
        <v>282</v>
      </c>
      <c r="E1283" s="18" t="s">
        <v>1</v>
      </c>
      <c r="F1283" s="262">
        <v>32.409999999999997</v>
      </c>
      <c r="G1283" s="35"/>
      <c r="H1283" s="36"/>
    </row>
    <row r="1284" spans="1:8" s="2" customFormat="1" ht="16.899999999999999" customHeight="1" x14ac:dyDescent="0.1">
      <c r="A1284" s="35"/>
      <c r="B1284" s="36"/>
      <c r="C1284" s="263" t="s">
        <v>6697</v>
      </c>
      <c r="D1284" s="35"/>
      <c r="E1284" s="35"/>
      <c r="F1284" s="35"/>
      <c r="G1284" s="35"/>
      <c r="H1284" s="36"/>
    </row>
    <row r="1285" spans="1:8" s="2" customFormat="1" ht="16.899999999999999" customHeight="1" x14ac:dyDescent="0.1">
      <c r="A1285" s="35"/>
      <c r="B1285" s="36"/>
      <c r="C1285" s="261" t="s">
        <v>673</v>
      </c>
      <c r="D1285" s="261" t="s">
        <v>674</v>
      </c>
      <c r="E1285" s="18" t="s">
        <v>277</v>
      </c>
      <c r="F1285" s="262">
        <v>32.409999999999997</v>
      </c>
      <c r="G1285" s="35"/>
      <c r="H1285" s="36"/>
    </row>
    <row r="1286" spans="1:8" s="2" customFormat="1" ht="19.5" x14ac:dyDescent="0.1">
      <c r="A1286" s="35"/>
      <c r="B1286" s="36"/>
      <c r="C1286" s="261" t="s">
        <v>497</v>
      </c>
      <c r="D1286" s="261" t="s">
        <v>498</v>
      </c>
      <c r="E1286" s="18" t="s">
        <v>277</v>
      </c>
      <c r="F1286" s="262">
        <v>750.43</v>
      </c>
      <c r="G1286" s="35"/>
      <c r="H1286" s="36"/>
    </row>
    <row r="1287" spans="1:8" s="2" customFormat="1" ht="16.899999999999999" customHeight="1" x14ac:dyDescent="0.1">
      <c r="A1287" s="35"/>
      <c r="B1287" s="36"/>
      <c r="C1287" s="261" t="s">
        <v>275</v>
      </c>
      <c r="D1287" s="261" t="s">
        <v>276</v>
      </c>
      <c r="E1287" s="18" t="s">
        <v>277</v>
      </c>
      <c r="F1287" s="262">
        <v>1195.2</v>
      </c>
      <c r="G1287" s="35"/>
      <c r="H1287" s="36"/>
    </row>
    <row r="1288" spans="1:8" s="2" customFormat="1" ht="16.899999999999999" customHeight="1" x14ac:dyDescent="0.15">
      <c r="A1288" s="35"/>
      <c r="B1288" s="36"/>
      <c r="C1288" s="257" t="s">
        <v>234</v>
      </c>
      <c r="D1288" s="258" t="s">
        <v>235</v>
      </c>
      <c r="E1288" s="259" t="s">
        <v>1</v>
      </c>
      <c r="F1288" s="260">
        <v>718.02</v>
      </c>
      <c r="G1288" s="35"/>
      <c r="H1288" s="36"/>
    </row>
    <row r="1289" spans="1:8" s="2" customFormat="1" ht="16.899999999999999" customHeight="1" x14ac:dyDescent="0.1">
      <c r="A1289" s="35"/>
      <c r="B1289" s="36"/>
      <c r="C1289" s="261" t="s">
        <v>1</v>
      </c>
      <c r="D1289" s="261" t="s">
        <v>4356</v>
      </c>
      <c r="E1289" s="18" t="s">
        <v>1</v>
      </c>
      <c r="F1289" s="262">
        <v>704.11</v>
      </c>
      <c r="G1289" s="35"/>
      <c r="H1289" s="36"/>
    </row>
    <row r="1290" spans="1:8" s="2" customFormat="1" ht="16.899999999999999" customHeight="1" x14ac:dyDescent="0.1">
      <c r="A1290" s="35"/>
      <c r="B1290" s="36"/>
      <c r="C1290" s="261" t="s">
        <v>1</v>
      </c>
      <c r="D1290" s="261" t="s">
        <v>4357</v>
      </c>
      <c r="E1290" s="18" t="s">
        <v>1</v>
      </c>
      <c r="F1290" s="262">
        <v>5.72</v>
      </c>
      <c r="G1290" s="35"/>
      <c r="H1290" s="36"/>
    </row>
    <row r="1291" spans="1:8" s="2" customFormat="1" ht="16.899999999999999" customHeight="1" x14ac:dyDescent="0.1">
      <c r="A1291" s="35"/>
      <c r="B1291" s="36"/>
      <c r="C1291" s="261" t="s">
        <v>1</v>
      </c>
      <c r="D1291" s="261" t="s">
        <v>4358</v>
      </c>
      <c r="E1291" s="18" t="s">
        <v>1</v>
      </c>
      <c r="F1291" s="262">
        <v>8.19</v>
      </c>
      <c r="G1291" s="35"/>
      <c r="H1291" s="36"/>
    </row>
    <row r="1292" spans="1:8" s="2" customFormat="1" ht="16.899999999999999" customHeight="1" x14ac:dyDescent="0.1">
      <c r="A1292" s="35"/>
      <c r="B1292" s="36"/>
      <c r="C1292" s="261" t="s">
        <v>234</v>
      </c>
      <c r="D1292" s="261" t="s">
        <v>282</v>
      </c>
      <c r="E1292" s="18" t="s">
        <v>1</v>
      </c>
      <c r="F1292" s="262">
        <v>718.02</v>
      </c>
      <c r="G1292" s="35"/>
      <c r="H1292" s="36"/>
    </row>
    <row r="1293" spans="1:8" s="2" customFormat="1" ht="16.899999999999999" customHeight="1" x14ac:dyDescent="0.1">
      <c r="A1293" s="35"/>
      <c r="B1293" s="36"/>
      <c r="C1293" s="263" t="s">
        <v>6697</v>
      </c>
      <c r="D1293" s="35"/>
      <c r="E1293" s="35"/>
      <c r="F1293" s="35"/>
      <c r="G1293" s="35"/>
      <c r="H1293" s="36"/>
    </row>
    <row r="1294" spans="1:8" s="2" customFormat="1" ht="16.899999999999999" customHeight="1" x14ac:dyDescent="0.1">
      <c r="A1294" s="35"/>
      <c r="B1294" s="36"/>
      <c r="C1294" s="261" t="s">
        <v>556</v>
      </c>
      <c r="D1294" s="261" t="s">
        <v>557</v>
      </c>
      <c r="E1294" s="18" t="s">
        <v>277</v>
      </c>
      <c r="F1294" s="262">
        <v>718.02</v>
      </c>
      <c r="G1294" s="35"/>
      <c r="H1294" s="36"/>
    </row>
    <row r="1295" spans="1:8" s="2" customFormat="1" ht="19.5" x14ac:dyDescent="0.1">
      <c r="A1295" s="35"/>
      <c r="B1295" s="36"/>
      <c r="C1295" s="261" t="s">
        <v>497</v>
      </c>
      <c r="D1295" s="261" t="s">
        <v>498</v>
      </c>
      <c r="E1295" s="18" t="s">
        <v>277</v>
      </c>
      <c r="F1295" s="262">
        <v>750.43</v>
      </c>
      <c r="G1295" s="35"/>
      <c r="H1295" s="36"/>
    </row>
    <row r="1296" spans="1:8" s="2" customFormat="1" ht="16.899999999999999" customHeight="1" x14ac:dyDescent="0.1">
      <c r="A1296" s="35"/>
      <c r="B1296" s="36"/>
      <c r="C1296" s="261" t="s">
        <v>275</v>
      </c>
      <c r="D1296" s="261" t="s">
        <v>276</v>
      </c>
      <c r="E1296" s="18" t="s">
        <v>277</v>
      </c>
      <c r="F1296" s="262">
        <v>1195.2</v>
      </c>
      <c r="G1296" s="35"/>
      <c r="H1296" s="36"/>
    </row>
    <row r="1297" spans="1:8" s="2" customFormat="1" ht="16.899999999999999" customHeight="1" x14ac:dyDescent="0.1">
      <c r="A1297" s="35"/>
      <c r="B1297" s="36"/>
      <c r="C1297" s="257" t="s">
        <v>571</v>
      </c>
      <c r="D1297" s="258" t="s">
        <v>220</v>
      </c>
      <c r="E1297" s="259" t="s">
        <v>1</v>
      </c>
      <c r="F1297" s="260">
        <v>9.42</v>
      </c>
      <c r="G1297" s="35"/>
      <c r="H1297" s="36"/>
    </row>
    <row r="1298" spans="1:8" s="2" customFormat="1" ht="16.899999999999999" customHeight="1" x14ac:dyDescent="0.1">
      <c r="A1298" s="35"/>
      <c r="B1298" s="36"/>
      <c r="C1298" s="261" t="s">
        <v>1</v>
      </c>
      <c r="D1298" s="261" t="s">
        <v>4231</v>
      </c>
      <c r="E1298" s="18" t="s">
        <v>1</v>
      </c>
      <c r="F1298" s="262">
        <v>9.42</v>
      </c>
      <c r="G1298" s="35"/>
      <c r="H1298" s="36"/>
    </row>
    <row r="1299" spans="1:8" s="2" customFormat="1" ht="16.899999999999999" customHeight="1" x14ac:dyDescent="0.1">
      <c r="A1299" s="35"/>
      <c r="B1299" s="36"/>
      <c r="C1299" s="261" t="s">
        <v>571</v>
      </c>
      <c r="D1299" s="261" t="s">
        <v>282</v>
      </c>
      <c r="E1299" s="18" t="s">
        <v>1</v>
      </c>
      <c r="F1299" s="262">
        <v>9.42</v>
      </c>
      <c r="G1299" s="35"/>
      <c r="H1299" s="36"/>
    </row>
    <row r="1300" spans="1:8" s="2" customFormat="1" ht="16.899999999999999" customHeight="1" x14ac:dyDescent="0.1">
      <c r="A1300" s="35"/>
      <c r="B1300" s="36"/>
      <c r="C1300" s="263" t="s">
        <v>6697</v>
      </c>
      <c r="D1300" s="35"/>
      <c r="E1300" s="35"/>
      <c r="F1300" s="35"/>
      <c r="G1300" s="35"/>
      <c r="H1300" s="36"/>
    </row>
    <row r="1301" spans="1:8" s="2" customFormat="1" ht="16.899999999999999" customHeight="1" x14ac:dyDescent="0.1">
      <c r="A1301" s="35"/>
      <c r="B1301" s="36"/>
      <c r="C1301" s="261" t="s">
        <v>580</v>
      </c>
      <c r="D1301" s="261" t="s">
        <v>581</v>
      </c>
      <c r="E1301" s="18" t="s">
        <v>289</v>
      </c>
      <c r="F1301" s="262">
        <v>9.42</v>
      </c>
      <c r="G1301" s="35"/>
      <c r="H1301" s="36"/>
    </row>
    <row r="1302" spans="1:8" s="2" customFormat="1" ht="16.899999999999999" customHeight="1" x14ac:dyDescent="0.1">
      <c r="A1302" s="35"/>
      <c r="B1302" s="36"/>
      <c r="C1302" s="261" t="s">
        <v>584</v>
      </c>
      <c r="D1302" s="261" t="s">
        <v>585</v>
      </c>
      <c r="E1302" s="18" t="s">
        <v>289</v>
      </c>
      <c r="F1302" s="262">
        <v>9.42</v>
      </c>
      <c r="G1302" s="35"/>
      <c r="H1302" s="36"/>
    </row>
    <row r="1303" spans="1:8" s="2" customFormat="1" ht="26.45" customHeight="1" x14ac:dyDescent="0.15">
      <c r="A1303" s="35"/>
      <c r="B1303" s="36"/>
      <c r="C1303" s="256" t="s">
        <v>6705</v>
      </c>
      <c r="D1303" s="256" t="s">
        <v>135</v>
      </c>
      <c r="E1303" s="35"/>
      <c r="F1303" s="35"/>
      <c r="G1303" s="35"/>
      <c r="H1303" s="36"/>
    </row>
    <row r="1304" spans="1:8" s="2" customFormat="1" ht="16.899999999999999" customHeight="1" x14ac:dyDescent="0.1">
      <c r="A1304" s="35"/>
      <c r="B1304" s="36"/>
      <c r="C1304" s="257" t="s">
        <v>214</v>
      </c>
      <c r="D1304" s="258" t="s">
        <v>1</v>
      </c>
      <c r="E1304" s="259" t="s">
        <v>1</v>
      </c>
      <c r="F1304" s="260">
        <v>10.119999999999999</v>
      </c>
      <c r="G1304" s="35"/>
      <c r="H1304" s="36"/>
    </row>
    <row r="1305" spans="1:8" s="2" customFormat="1" ht="16.899999999999999" customHeight="1" x14ac:dyDescent="0.1">
      <c r="A1305" s="35"/>
      <c r="B1305" s="36"/>
      <c r="C1305" s="261" t="s">
        <v>1</v>
      </c>
      <c r="D1305" s="261" t="s">
        <v>4368</v>
      </c>
      <c r="E1305" s="18" t="s">
        <v>1</v>
      </c>
      <c r="F1305" s="262">
        <v>7.59</v>
      </c>
      <c r="G1305" s="35"/>
      <c r="H1305" s="36"/>
    </row>
    <row r="1306" spans="1:8" s="2" customFormat="1" ht="16.899999999999999" customHeight="1" x14ac:dyDescent="0.1">
      <c r="A1306" s="35"/>
      <c r="B1306" s="36"/>
      <c r="C1306" s="261" t="s">
        <v>1</v>
      </c>
      <c r="D1306" s="261" t="s">
        <v>4369</v>
      </c>
      <c r="E1306" s="18" t="s">
        <v>1</v>
      </c>
      <c r="F1306" s="262">
        <v>2.5299999999999998</v>
      </c>
      <c r="G1306" s="35"/>
      <c r="H1306" s="36"/>
    </row>
    <row r="1307" spans="1:8" s="2" customFormat="1" ht="16.899999999999999" customHeight="1" x14ac:dyDescent="0.1">
      <c r="A1307" s="35"/>
      <c r="B1307" s="36"/>
      <c r="C1307" s="261" t="s">
        <v>214</v>
      </c>
      <c r="D1307" s="261" t="s">
        <v>293</v>
      </c>
      <c r="E1307" s="18" t="s">
        <v>1</v>
      </c>
      <c r="F1307" s="262">
        <v>10.119999999999999</v>
      </c>
      <c r="G1307" s="35"/>
      <c r="H1307" s="36"/>
    </row>
    <row r="1308" spans="1:8" s="2" customFormat="1" ht="16.899999999999999" customHeight="1" x14ac:dyDescent="0.1">
      <c r="A1308" s="35"/>
      <c r="B1308" s="36"/>
      <c r="C1308" s="263" t="s">
        <v>6697</v>
      </c>
      <c r="D1308" s="35"/>
      <c r="E1308" s="35"/>
      <c r="F1308" s="35"/>
      <c r="G1308" s="35"/>
      <c r="H1308" s="36"/>
    </row>
    <row r="1309" spans="1:8" s="2" customFormat="1" ht="16.899999999999999" customHeight="1" x14ac:dyDescent="0.1">
      <c r="A1309" s="35"/>
      <c r="B1309" s="36"/>
      <c r="C1309" s="261" t="s">
        <v>287</v>
      </c>
      <c r="D1309" s="261" t="s">
        <v>288</v>
      </c>
      <c r="E1309" s="18" t="s">
        <v>289</v>
      </c>
      <c r="F1309" s="262">
        <v>10.63</v>
      </c>
      <c r="G1309" s="35"/>
      <c r="H1309" s="36"/>
    </row>
    <row r="1310" spans="1:8" s="2" customFormat="1" ht="16.899999999999999" customHeight="1" x14ac:dyDescent="0.1">
      <c r="A1310" s="35"/>
      <c r="B1310" s="36"/>
      <c r="C1310" s="257" t="s">
        <v>219</v>
      </c>
      <c r="D1310" s="258" t="s">
        <v>220</v>
      </c>
      <c r="E1310" s="259" t="s">
        <v>1</v>
      </c>
      <c r="F1310" s="260">
        <v>71.08</v>
      </c>
      <c r="G1310" s="35"/>
      <c r="H1310" s="36"/>
    </row>
    <row r="1311" spans="1:8" s="2" customFormat="1" ht="16.899999999999999" customHeight="1" x14ac:dyDescent="0.1">
      <c r="A1311" s="35"/>
      <c r="B1311" s="36"/>
      <c r="C1311" s="261" t="s">
        <v>1</v>
      </c>
      <c r="D1311" s="261" t="s">
        <v>445</v>
      </c>
      <c r="E1311" s="18" t="s">
        <v>1</v>
      </c>
      <c r="F1311" s="262">
        <v>0</v>
      </c>
      <c r="G1311" s="35"/>
      <c r="H1311" s="36"/>
    </row>
    <row r="1312" spans="1:8" s="2" customFormat="1" ht="19.5" x14ac:dyDescent="0.1">
      <c r="A1312" s="35"/>
      <c r="B1312" s="36"/>
      <c r="C1312" s="261" t="s">
        <v>1</v>
      </c>
      <c r="D1312" s="261" t="s">
        <v>4393</v>
      </c>
      <c r="E1312" s="18" t="s">
        <v>1</v>
      </c>
      <c r="F1312" s="262">
        <v>6.23</v>
      </c>
      <c r="G1312" s="35"/>
      <c r="H1312" s="36"/>
    </row>
    <row r="1313" spans="1:8" s="2" customFormat="1" ht="16.899999999999999" customHeight="1" x14ac:dyDescent="0.1">
      <c r="A1313" s="35"/>
      <c r="B1313" s="36"/>
      <c r="C1313" s="261" t="s">
        <v>1</v>
      </c>
      <c r="D1313" s="261" t="s">
        <v>4394</v>
      </c>
      <c r="E1313" s="18" t="s">
        <v>1</v>
      </c>
      <c r="F1313" s="262">
        <v>4.54</v>
      </c>
      <c r="G1313" s="35"/>
      <c r="H1313" s="36"/>
    </row>
    <row r="1314" spans="1:8" s="2" customFormat="1" ht="28.5" x14ac:dyDescent="0.1">
      <c r="A1314" s="35"/>
      <c r="B1314" s="36"/>
      <c r="C1314" s="261" t="s">
        <v>1</v>
      </c>
      <c r="D1314" s="261" t="s">
        <v>4395</v>
      </c>
      <c r="E1314" s="18" t="s">
        <v>1</v>
      </c>
      <c r="F1314" s="262">
        <v>5.03</v>
      </c>
      <c r="G1314" s="35"/>
      <c r="H1314" s="36"/>
    </row>
    <row r="1315" spans="1:8" s="2" customFormat="1" ht="28.5" x14ac:dyDescent="0.1">
      <c r="A1315" s="35"/>
      <c r="B1315" s="36"/>
      <c r="C1315" s="261" t="s">
        <v>1</v>
      </c>
      <c r="D1315" s="261" t="s">
        <v>4396</v>
      </c>
      <c r="E1315" s="18" t="s">
        <v>1</v>
      </c>
      <c r="F1315" s="262">
        <v>4.37</v>
      </c>
      <c r="G1315" s="35"/>
      <c r="H1315" s="36"/>
    </row>
    <row r="1316" spans="1:8" s="2" customFormat="1" ht="28.5" x14ac:dyDescent="0.1">
      <c r="A1316" s="35"/>
      <c r="B1316" s="36"/>
      <c r="C1316" s="261" t="s">
        <v>1</v>
      </c>
      <c r="D1316" s="261" t="s">
        <v>4397</v>
      </c>
      <c r="E1316" s="18" t="s">
        <v>1</v>
      </c>
      <c r="F1316" s="262">
        <v>5.95</v>
      </c>
      <c r="G1316" s="35"/>
      <c r="H1316" s="36"/>
    </row>
    <row r="1317" spans="1:8" s="2" customFormat="1" ht="16.899999999999999" customHeight="1" x14ac:dyDescent="0.1">
      <c r="A1317" s="35"/>
      <c r="B1317" s="36"/>
      <c r="C1317" s="261" t="s">
        <v>1</v>
      </c>
      <c r="D1317" s="261" t="s">
        <v>4398</v>
      </c>
      <c r="E1317" s="18" t="s">
        <v>1</v>
      </c>
      <c r="F1317" s="262">
        <v>9.36</v>
      </c>
      <c r="G1317" s="35"/>
      <c r="H1317" s="36"/>
    </row>
    <row r="1318" spans="1:8" s="2" customFormat="1" ht="28.5" x14ac:dyDescent="0.1">
      <c r="A1318" s="35"/>
      <c r="B1318" s="36"/>
      <c r="C1318" s="261" t="s">
        <v>1</v>
      </c>
      <c r="D1318" s="261" t="s">
        <v>4399</v>
      </c>
      <c r="E1318" s="18" t="s">
        <v>1</v>
      </c>
      <c r="F1318" s="262">
        <v>4.8899999999999997</v>
      </c>
      <c r="G1318" s="35"/>
      <c r="H1318" s="36"/>
    </row>
    <row r="1319" spans="1:8" s="2" customFormat="1" ht="16.899999999999999" customHeight="1" x14ac:dyDescent="0.1">
      <c r="A1319" s="35"/>
      <c r="B1319" s="36"/>
      <c r="C1319" s="261" t="s">
        <v>1</v>
      </c>
      <c r="D1319" s="261" t="s">
        <v>4400</v>
      </c>
      <c r="E1319" s="18" t="s">
        <v>1</v>
      </c>
      <c r="F1319" s="262">
        <v>0.52</v>
      </c>
      <c r="G1319" s="35"/>
      <c r="H1319" s="36"/>
    </row>
    <row r="1320" spans="1:8" s="2" customFormat="1" ht="16.899999999999999" customHeight="1" x14ac:dyDescent="0.1">
      <c r="A1320" s="35"/>
      <c r="B1320" s="36"/>
      <c r="C1320" s="261" t="s">
        <v>1</v>
      </c>
      <c r="D1320" s="261" t="s">
        <v>4401</v>
      </c>
      <c r="E1320" s="18" t="s">
        <v>1</v>
      </c>
      <c r="F1320" s="262">
        <v>18.309999999999999</v>
      </c>
      <c r="G1320" s="35"/>
      <c r="H1320" s="36"/>
    </row>
    <row r="1321" spans="1:8" s="2" customFormat="1" ht="28.5" x14ac:dyDescent="0.1">
      <c r="A1321" s="35"/>
      <c r="B1321" s="36"/>
      <c r="C1321" s="261" t="s">
        <v>1</v>
      </c>
      <c r="D1321" s="261" t="s">
        <v>4402</v>
      </c>
      <c r="E1321" s="18" t="s">
        <v>1</v>
      </c>
      <c r="F1321" s="262">
        <v>1.76</v>
      </c>
      <c r="G1321" s="35"/>
      <c r="H1321" s="36"/>
    </row>
    <row r="1322" spans="1:8" s="2" customFormat="1" ht="28.5" x14ac:dyDescent="0.1">
      <c r="A1322" s="35"/>
      <c r="B1322" s="36"/>
      <c r="C1322" s="261" t="s">
        <v>1</v>
      </c>
      <c r="D1322" s="261" t="s">
        <v>4403</v>
      </c>
      <c r="E1322" s="18" t="s">
        <v>1</v>
      </c>
      <c r="F1322" s="262">
        <v>1.2</v>
      </c>
      <c r="G1322" s="35"/>
      <c r="H1322" s="36"/>
    </row>
    <row r="1323" spans="1:8" s="2" customFormat="1" ht="16.899999999999999" customHeight="1" x14ac:dyDescent="0.1">
      <c r="A1323" s="35"/>
      <c r="B1323" s="36"/>
      <c r="C1323" s="261" t="s">
        <v>1</v>
      </c>
      <c r="D1323" s="261" t="s">
        <v>4404</v>
      </c>
      <c r="E1323" s="18" t="s">
        <v>1</v>
      </c>
      <c r="F1323" s="262">
        <v>1.1100000000000001</v>
      </c>
      <c r="G1323" s="35"/>
      <c r="H1323" s="36"/>
    </row>
    <row r="1324" spans="1:8" s="2" customFormat="1" ht="28.5" x14ac:dyDescent="0.1">
      <c r="A1324" s="35"/>
      <c r="B1324" s="36"/>
      <c r="C1324" s="261" t="s">
        <v>1</v>
      </c>
      <c r="D1324" s="261" t="s">
        <v>4405</v>
      </c>
      <c r="E1324" s="18" t="s">
        <v>1</v>
      </c>
      <c r="F1324" s="262">
        <v>3.16</v>
      </c>
      <c r="G1324" s="35"/>
      <c r="H1324" s="36"/>
    </row>
    <row r="1325" spans="1:8" s="2" customFormat="1" ht="16.899999999999999" customHeight="1" x14ac:dyDescent="0.1">
      <c r="A1325" s="35"/>
      <c r="B1325" s="36"/>
      <c r="C1325" s="261" t="s">
        <v>1</v>
      </c>
      <c r="D1325" s="261" t="s">
        <v>457</v>
      </c>
      <c r="E1325" s="18" t="s">
        <v>1</v>
      </c>
      <c r="F1325" s="262">
        <v>4.6500000000000004</v>
      </c>
      <c r="G1325" s="35"/>
      <c r="H1325" s="36"/>
    </row>
    <row r="1326" spans="1:8" s="2" customFormat="1" ht="16.899999999999999" customHeight="1" x14ac:dyDescent="0.1">
      <c r="A1326" s="35"/>
      <c r="B1326" s="36"/>
      <c r="C1326" s="261" t="s">
        <v>219</v>
      </c>
      <c r="D1326" s="261" t="s">
        <v>282</v>
      </c>
      <c r="E1326" s="18" t="s">
        <v>1</v>
      </c>
      <c r="F1326" s="262">
        <v>71.08</v>
      </c>
      <c r="G1326" s="35"/>
      <c r="H1326" s="36"/>
    </row>
    <row r="1327" spans="1:8" s="2" customFormat="1" ht="16.899999999999999" customHeight="1" x14ac:dyDescent="0.1">
      <c r="A1327" s="35"/>
      <c r="B1327" s="36"/>
      <c r="C1327" s="263" t="s">
        <v>6697</v>
      </c>
      <c r="D1327" s="35"/>
      <c r="E1327" s="35"/>
      <c r="F1327" s="35"/>
      <c r="G1327" s="35"/>
      <c r="H1327" s="36"/>
    </row>
    <row r="1328" spans="1:8" s="2" customFormat="1" ht="19.5" x14ac:dyDescent="0.1">
      <c r="A1328" s="35"/>
      <c r="B1328" s="36"/>
      <c r="C1328" s="261" t="s">
        <v>442</v>
      </c>
      <c r="D1328" s="261" t="s">
        <v>443</v>
      </c>
      <c r="E1328" s="18" t="s">
        <v>289</v>
      </c>
      <c r="F1328" s="262">
        <v>71.08</v>
      </c>
      <c r="G1328" s="35"/>
      <c r="H1328" s="36"/>
    </row>
    <row r="1329" spans="1:8" s="2" customFormat="1" ht="19.5" x14ac:dyDescent="0.1">
      <c r="A1329" s="35"/>
      <c r="B1329" s="36"/>
      <c r="C1329" s="261" t="s">
        <v>459</v>
      </c>
      <c r="D1329" s="261" t="s">
        <v>460</v>
      </c>
      <c r="E1329" s="18" t="s">
        <v>289</v>
      </c>
      <c r="F1329" s="262">
        <v>924.04</v>
      </c>
      <c r="G1329" s="35"/>
      <c r="H1329" s="36"/>
    </row>
    <row r="1330" spans="1:8" s="2" customFormat="1" ht="16.899999999999999" customHeight="1" x14ac:dyDescent="0.1">
      <c r="A1330" s="35"/>
      <c r="B1330" s="36"/>
      <c r="C1330" s="257" t="s">
        <v>222</v>
      </c>
      <c r="D1330" s="258" t="s">
        <v>220</v>
      </c>
      <c r="E1330" s="259" t="s">
        <v>1</v>
      </c>
      <c r="F1330" s="260">
        <v>435.11</v>
      </c>
      <c r="G1330" s="35"/>
      <c r="H1330" s="36"/>
    </row>
    <row r="1331" spans="1:8" s="2" customFormat="1" ht="16.899999999999999" customHeight="1" x14ac:dyDescent="0.1">
      <c r="A1331" s="35"/>
      <c r="B1331" s="36"/>
      <c r="C1331" s="261" t="s">
        <v>222</v>
      </c>
      <c r="D1331" s="261" t="s">
        <v>4366</v>
      </c>
      <c r="E1331" s="18" t="s">
        <v>1</v>
      </c>
      <c r="F1331" s="262">
        <v>435.11</v>
      </c>
      <c r="G1331" s="35"/>
      <c r="H1331" s="36"/>
    </row>
    <row r="1332" spans="1:8" s="2" customFormat="1" ht="16.899999999999999" customHeight="1" x14ac:dyDescent="0.1">
      <c r="A1332" s="35"/>
      <c r="B1332" s="36"/>
      <c r="C1332" s="263" t="s">
        <v>6697</v>
      </c>
      <c r="D1332" s="35"/>
      <c r="E1332" s="35"/>
      <c r="F1332" s="35"/>
      <c r="G1332" s="35"/>
      <c r="H1332" s="36"/>
    </row>
    <row r="1333" spans="1:8" s="2" customFormat="1" ht="16.899999999999999" customHeight="1" x14ac:dyDescent="0.1">
      <c r="A1333" s="35"/>
      <c r="B1333" s="36"/>
      <c r="C1333" s="261" t="s">
        <v>275</v>
      </c>
      <c r="D1333" s="261" t="s">
        <v>276</v>
      </c>
      <c r="E1333" s="18" t="s">
        <v>277</v>
      </c>
      <c r="F1333" s="262">
        <v>1171.6300000000001</v>
      </c>
      <c r="G1333" s="35"/>
      <c r="H1333" s="36"/>
    </row>
    <row r="1334" spans="1:8" s="2" customFormat="1" ht="16.899999999999999" customHeight="1" x14ac:dyDescent="0.1">
      <c r="A1334" s="35"/>
      <c r="B1334" s="36"/>
      <c r="C1334" s="261" t="s">
        <v>283</v>
      </c>
      <c r="D1334" s="261" t="s">
        <v>284</v>
      </c>
      <c r="E1334" s="18" t="s">
        <v>277</v>
      </c>
      <c r="F1334" s="262">
        <v>435.11</v>
      </c>
      <c r="G1334" s="35"/>
      <c r="H1334" s="36"/>
    </row>
    <row r="1335" spans="1:8" s="2" customFormat="1" ht="16.899999999999999" customHeight="1" x14ac:dyDescent="0.1">
      <c r="A1335" s="35"/>
      <c r="B1335" s="36"/>
      <c r="C1335" s="257" t="s">
        <v>224</v>
      </c>
      <c r="D1335" s="258" t="s">
        <v>1</v>
      </c>
      <c r="E1335" s="259" t="s">
        <v>1</v>
      </c>
      <c r="F1335" s="260">
        <v>66.430000000000007</v>
      </c>
      <c r="G1335" s="35"/>
      <c r="H1335" s="36"/>
    </row>
    <row r="1336" spans="1:8" s="2" customFormat="1" ht="16.899999999999999" customHeight="1" x14ac:dyDescent="0.1">
      <c r="A1336" s="35"/>
      <c r="B1336" s="36"/>
      <c r="C1336" s="261" t="s">
        <v>1</v>
      </c>
      <c r="D1336" s="261" t="s">
        <v>445</v>
      </c>
      <c r="E1336" s="18" t="s">
        <v>1</v>
      </c>
      <c r="F1336" s="262">
        <v>0</v>
      </c>
      <c r="G1336" s="35"/>
      <c r="H1336" s="36"/>
    </row>
    <row r="1337" spans="1:8" s="2" customFormat="1" ht="19.5" x14ac:dyDescent="0.1">
      <c r="A1337" s="35"/>
      <c r="B1337" s="36"/>
      <c r="C1337" s="261" t="s">
        <v>1</v>
      </c>
      <c r="D1337" s="261" t="s">
        <v>4393</v>
      </c>
      <c r="E1337" s="18" t="s">
        <v>1</v>
      </c>
      <c r="F1337" s="262">
        <v>6.23</v>
      </c>
      <c r="G1337" s="35"/>
      <c r="H1337" s="36"/>
    </row>
    <row r="1338" spans="1:8" s="2" customFormat="1" ht="16.899999999999999" customHeight="1" x14ac:dyDescent="0.1">
      <c r="A1338" s="35"/>
      <c r="B1338" s="36"/>
      <c r="C1338" s="261" t="s">
        <v>1</v>
      </c>
      <c r="D1338" s="261" t="s">
        <v>4394</v>
      </c>
      <c r="E1338" s="18" t="s">
        <v>1</v>
      </c>
      <c r="F1338" s="262">
        <v>4.54</v>
      </c>
      <c r="G1338" s="35"/>
      <c r="H1338" s="36"/>
    </row>
    <row r="1339" spans="1:8" s="2" customFormat="1" ht="28.5" x14ac:dyDescent="0.1">
      <c r="A1339" s="35"/>
      <c r="B1339" s="36"/>
      <c r="C1339" s="261" t="s">
        <v>1</v>
      </c>
      <c r="D1339" s="261" t="s">
        <v>4395</v>
      </c>
      <c r="E1339" s="18" t="s">
        <v>1</v>
      </c>
      <c r="F1339" s="262">
        <v>5.03</v>
      </c>
      <c r="G1339" s="35"/>
      <c r="H1339" s="36"/>
    </row>
    <row r="1340" spans="1:8" s="2" customFormat="1" ht="28.5" x14ac:dyDescent="0.1">
      <c r="A1340" s="35"/>
      <c r="B1340" s="36"/>
      <c r="C1340" s="261" t="s">
        <v>1</v>
      </c>
      <c r="D1340" s="261" t="s">
        <v>4396</v>
      </c>
      <c r="E1340" s="18" t="s">
        <v>1</v>
      </c>
      <c r="F1340" s="262">
        <v>4.37</v>
      </c>
      <c r="G1340" s="35"/>
      <c r="H1340" s="36"/>
    </row>
    <row r="1341" spans="1:8" s="2" customFormat="1" ht="28.5" x14ac:dyDescent="0.1">
      <c r="A1341" s="35"/>
      <c r="B1341" s="36"/>
      <c r="C1341" s="261" t="s">
        <v>1</v>
      </c>
      <c r="D1341" s="261" t="s">
        <v>4397</v>
      </c>
      <c r="E1341" s="18" t="s">
        <v>1</v>
      </c>
      <c r="F1341" s="262">
        <v>5.95</v>
      </c>
      <c r="G1341" s="35"/>
      <c r="H1341" s="36"/>
    </row>
    <row r="1342" spans="1:8" s="2" customFormat="1" ht="16.899999999999999" customHeight="1" x14ac:dyDescent="0.1">
      <c r="A1342" s="35"/>
      <c r="B1342" s="36"/>
      <c r="C1342" s="261" t="s">
        <v>1</v>
      </c>
      <c r="D1342" s="261" t="s">
        <v>4398</v>
      </c>
      <c r="E1342" s="18" t="s">
        <v>1</v>
      </c>
      <c r="F1342" s="262">
        <v>9.36</v>
      </c>
      <c r="G1342" s="35"/>
      <c r="H1342" s="36"/>
    </row>
    <row r="1343" spans="1:8" s="2" customFormat="1" ht="28.5" x14ac:dyDescent="0.1">
      <c r="A1343" s="35"/>
      <c r="B1343" s="36"/>
      <c r="C1343" s="261" t="s">
        <v>1</v>
      </c>
      <c r="D1343" s="261" t="s">
        <v>4399</v>
      </c>
      <c r="E1343" s="18" t="s">
        <v>1</v>
      </c>
      <c r="F1343" s="262">
        <v>4.8899999999999997</v>
      </c>
      <c r="G1343" s="35"/>
      <c r="H1343" s="36"/>
    </row>
    <row r="1344" spans="1:8" s="2" customFormat="1" ht="16.899999999999999" customHeight="1" x14ac:dyDescent="0.1">
      <c r="A1344" s="35"/>
      <c r="B1344" s="36"/>
      <c r="C1344" s="261" t="s">
        <v>1</v>
      </c>
      <c r="D1344" s="261" t="s">
        <v>4400</v>
      </c>
      <c r="E1344" s="18" t="s">
        <v>1</v>
      </c>
      <c r="F1344" s="262">
        <v>0.52</v>
      </c>
      <c r="G1344" s="35"/>
      <c r="H1344" s="36"/>
    </row>
    <row r="1345" spans="1:8" s="2" customFormat="1" ht="16.899999999999999" customHeight="1" x14ac:dyDescent="0.1">
      <c r="A1345" s="35"/>
      <c r="B1345" s="36"/>
      <c r="C1345" s="261" t="s">
        <v>1</v>
      </c>
      <c r="D1345" s="261" t="s">
        <v>4401</v>
      </c>
      <c r="E1345" s="18" t="s">
        <v>1</v>
      </c>
      <c r="F1345" s="262">
        <v>18.309999999999999</v>
      </c>
      <c r="G1345" s="35"/>
      <c r="H1345" s="36"/>
    </row>
    <row r="1346" spans="1:8" s="2" customFormat="1" ht="28.5" x14ac:dyDescent="0.1">
      <c r="A1346" s="35"/>
      <c r="B1346" s="36"/>
      <c r="C1346" s="261" t="s">
        <v>1</v>
      </c>
      <c r="D1346" s="261" t="s">
        <v>4402</v>
      </c>
      <c r="E1346" s="18" t="s">
        <v>1</v>
      </c>
      <c r="F1346" s="262">
        <v>1.76</v>
      </c>
      <c r="G1346" s="35"/>
      <c r="H1346" s="36"/>
    </row>
    <row r="1347" spans="1:8" s="2" customFormat="1" ht="28.5" x14ac:dyDescent="0.1">
      <c r="A1347" s="35"/>
      <c r="B1347" s="36"/>
      <c r="C1347" s="261" t="s">
        <v>1</v>
      </c>
      <c r="D1347" s="261" t="s">
        <v>4403</v>
      </c>
      <c r="E1347" s="18" t="s">
        <v>1</v>
      </c>
      <c r="F1347" s="262">
        <v>1.2</v>
      </c>
      <c r="G1347" s="35"/>
      <c r="H1347" s="36"/>
    </row>
    <row r="1348" spans="1:8" s="2" customFormat="1" ht="16.899999999999999" customHeight="1" x14ac:dyDescent="0.1">
      <c r="A1348" s="35"/>
      <c r="B1348" s="36"/>
      <c r="C1348" s="261" t="s">
        <v>1</v>
      </c>
      <c r="D1348" s="261" t="s">
        <v>4404</v>
      </c>
      <c r="E1348" s="18" t="s">
        <v>1</v>
      </c>
      <c r="F1348" s="262">
        <v>1.1100000000000001</v>
      </c>
      <c r="G1348" s="35"/>
      <c r="H1348" s="36"/>
    </row>
    <row r="1349" spans="1:8" s="2" customFormat="1" ht="28.5" x14ac:dyDescent="0.1">
      <c r="A1349" s="35"/>
      <c r="B1349" s="36"/>
      <c r="C1349" s="261" t="s">
        <v>1</v>
      </c>
      <c r="D1349" s="261" t="s">
        <v>4405</v>
      </c>
      <c r="E1349" s="18" t="s">
        <v>1</v>
      </c>
      <c r="F1349" s="262">
        <v>3.16</v>
      </c>
      <c r="G1349" s="35"/>
      <c r="H1349" s="36"/>
    </row>
    <row r="1350" spans="1:8" s="2" customFormat="1" ht="16.899999999999999" customHeight="1" x14ac:dyDescent="0.1">
      <c r="A1350" s="35"/>
      <c r="B1350" s="36"/>
      <c r="C1350" s="261" t="s">
        <v>224</v>
      </c>
      <c r="D1350" s="261" t="s">
        <v>293</v>
      </c>
      <c r="E1350" s="18" t="s">
        <v>1</v>
      </c>
      <c r="F1350" s="262">
        <v>66.430000000000007</v>
      </c>
      <c r="G1350" s="35"/>
      <c r="H1350" s="36"/>
    </row>
    <row r="1351" spans="1:8" s="2" customFormat="1" ht="16.899999999999999" customHeight="1" x14ac:dyDescent="0.1">
      <c r="A1351" s="35"/>
      <c r="B1351" s="36"/>
      <c r="C1351" s="263" t="s">
        <v>6697</v>
      </c>
      <c r="D1351" s="35"/>
      <c r="E1351" s="35"/>
      <c r="F1351" s="35"/>
      <c r="G1351" s="35"/>
      <c r="H1351" s="36"/>
    </row>
    <row r="1352" spans="1:8" s="2" customFormat="1" ht="19.5" x14ac:dyDescent="0.1">
      <c r="A1352" s="35"/>
      <c r="B1352" s="36"/>
      <c r="C1352" s="261" t="s">
        <v>442</v>
      </c>
      <c r="D1352" s="261" t="s">
        <v>443</v>
      </c>
      <c r="E1352" s="18" t="s">
        <v>289</v>
      </c>
      <c r="F1352" s="262">
        <v>71.08</v>
      </c>
      <c r="G1352" s="35"/>
      <c r="H1352" s="36"/>
    </row>
    <row r="1353" spans="1:8" s="2" customFormat="1" ht="16.899999999999999" customHeight="1" x14ac:dyDescent="0.1">
      <c r="A1353" s="35"/>
      <c r="B1353" s="36"/>
      <c r="C1353" s="257" t="s">
        <v>229</v>
      </c>
      <c r="D1353" s="258" t="s">
        <v>1</v>
      </c>
      <c r="E1353" s="259" t="s">
        <v>1</v>
      </c>
      <c r="F1353" s="260">
        <v>72.44</v>
      </c>
      <c r="G1353" s="35"/>
      <c r="H1353" s="36"/>
    </row>
    <row r="1354" spans="1:8" s="2" customFormat="1" ht="16.899999999999999" customHeight="1" x14ac:dyDescent="0.1">
      <c r="A1354" s="35"/>
      <c r="B1354" s="36"/>
      <c r="C1354" s="261" t="s">
        <v>1</v>
      </c>
      <c r="D1354" s="261" t="s">
        <v>4388</v>
      </c>
      <c r="E1354" s="18" t="s">
        <v>1</v>
      </c>
      <c r="F1354" s="262">
        <v>36.29</v>
      </c>
      <c r="G1354" s="35"/>
      <c r="H1354" s="36"/>
    </row>
    <row r="1355" spans="1:8" s="2" customFormat="1" ht="16.899999999999999" customHeight="1" x14ac:dyDescent="0.1">
      <c r="A1355" s="35"/>
      <c r="B1355" s="36"/>
      <c r="C1355" s="261" t="s">
        <v>1</v>
      </c>
      <c r="D1355" s="261" t="s">
        <v>4389</v>
      </c>
      <c r="E1355" s="18" t="s">
        <v>1</v>
      </c>
      <c r="F1355" s="262">
        <v>36.15</v>
      </c>
      <c r="G1355" s="35"/>
      <c r="H1355" s="36"/>
    </row>
    <row r="1356" spans="1:8" s="2" customFormat="1" ht="16.899999999999999" customHeight="1" x14ac:dyDescent="0.1">
      <c r="A1356" s="35"/>
      <c r="B1356" s="36"/>
      <c r="C1356" s="261" t="s">
        <v>229</v>
      </c>
      <c r="D1356" s="261" t="s">
        <v>293</v>
      </c>
      <c r="E1356" s="18" t="s">
        <v>1</v>
      </c>
      <c r="F1356" s="262">
        <v>72.44</v>
      </c>
      <c r="G1356" s="35"/>
      <c r="H1356" s="36"/>
    </row>
    <row r="1357" spans="1:8" s="2" customFormat="1" ht="16.899999999999999" customHeight="1" x14ac:dyDescent="0.1">
      <c r="A1357" s="35"/>
      <c r="B1357" s="36"/>
      <c r="C1357" s="263" t="s">
        <v>6697</v>
      </c>
      <c r="D1357" s="35"/>
      <c r="E1357" s="35"/>
      <c r="F1357" s="35"/>
      <c r="G1357" s="35"/>
      <c r="H1357" s="36"/>
    </row>
    <row r="1358" spans="1:8" s="2" customFormat="1" ht="19.5" x14ac:dyDescent="0.1">
      <c r="A1358" s="35"/>
      <c r="B1358" s="36"/>
      <c r="C1358" s="261" t="s">
        <v>385</v>
      </c>
      <c r="D1358" s="261" t="s">
        <v>386</v>
      </c>
      <c r="E1358" s="18" t="s">
        <v>277</v>
      </c>
      <c r="F1358" s="262">
        <v>76.06</v>
      </c>
      <c r="G1358" s="35"/>
      <c r="H1358" s="36"/>
    </row>
    <row r="1359" spans="1:8" s="2" customFormat="1" ht="16.899999999999999" customHeight="1" x14ac:dyDescent="0.1">
      <c r="A1359" s="35"/>
      <c r="B1359" s="36"/>
      <c r="C1359" s="257" t="s">
        <v>569</v>
      </c>
      <c r="D1359" s="258" t="s">
        <v>220</v>
      </c>
      <c r="E1359" s="259" t="s">
        <v>1</v>
      </c>
      <c r="F1359" s="260">
        <v>32.409999999999997</v>
      </c>
      <c r="G1359" s="35"/>
      <c r="H1359" s="36"/>
    </row>
    <row r="1360" spans="1:8" s="2" customFormat="1" ht="16.899999999999999" customHeight="1" x14ac:dyDescent="0.1">
      <c r="A1360" s="35"/>
      <c r="B1360" s="36"/>
      <c r="C1360" s="261" t="s">
        <v>1</v>
      </c>
      <c r="D1360" s="261" t="s">
        <v>4347</v>
      </c>
      <c r="E1360" s="18" t="s">
        <v>1</v>
      </c>
      <c r="F1360" s="262">
        <v>32.409999999999997</v>
      </c>
      <c r="G1360" s="35"/>
      <c r="H1360" s="36"/>
    </row>
    <row r="1361" spans="1:8" s="2" customFormat="1" ht="16.899999999999999" customHeight="1" x14ac:dyDescent="0.1">
      <c r="A1361" s="35"/>
      <c r="B1361" s="36"/>
      <c r="C1361" s="261" t="s">
        <v>569</v>
      </c>
      <c r="D1361" s="261" t="s">
        <v>282</v>
      </c>
      <c r="E1361" s="18" t="s">
        <v>1</v>
      </c>
      <c r="F1361" s="262">
        <v>32.409999999999997</v>
      </c>
      <c r="G1361" s="35"/>
      <c r="H1361" s="36"/>
    </row>
    <row r="1362" spans="1:8" s="2" customFormat="1" ht="16.899999999999999" customHeight="1" x14ac:dyDescent="0.1">
      <c r="A1362" s="35"/>
      <c r="B1362" s="36"/>
      <c r="C1362" s="263" t="s">
        <v>6697</v>
      </c>
      <c r="D1362" s="35"/>
      <c r="E1362" s="35"/>
      <c r="F1362" s="35"/>
      <c r="G1362" s="35"/>
      <c r="H1362" s="36"/>
    </row>
    <row r="1363" spans="1:8" s="2" customFormat="1" ht="16.899999999999999" customHeight="1" x14ac:dyDescent="0.1">
      <c r="A1363" s="35"/>
      <c r="B1363" s="36"/>
      <c r="C1363" s="261" t="s">
        <v>673</v>
      </c>
      <c r="D1363" s="261" t="s">
        <v>674</v>
      </c>
      <c r="E1363" s="18" t="s">
        <v>277</v>
      </c>
      <c r="F1363" s="262">
        <v>32.409999999999997</v>
      </c>
      <c r="G1363" s="35"/>
      <c r="H1363" s="36"/>
    </row>
    <row r="1364" spans="1:8" s="2" customFormat="1" ht="19.5" x14ac:dyDescent="0.1">
      <c r="A1364" s="35"/>
      <c r="B1364" s="36"/>
      <c r="C1364" s="261" t="s">
        <v>497</v>
      </c>
      <c r="D1364" s="261" t="s">
        <v>498</v>
      </c>
      <c r="E1364" s="18" t="s">
        <v>277</v>
      </c>
      <c r="F1364" s="262">
        <v>736.52</v>
      </c>
      <c r="G1364" s="35"/>
      <c r="H1364" s="36"/>
    </row>
    <row r="1365" spans="1:8" s="2" customFormat="1" ht="16.899999999999999" customHeight="1" x14ac:dyDescent="0.1">
      <c r="A1365" s="35"/>
      <c r="B1365" s="36"/>
      <c r="C1365" s="261" t="s">
        <v>275</v>
      </c>
      <c r="D1365" s="261" t="s">
        <v>276</v>
      </c>
      <c r="E1365" s="18" t="s">
        <v>277</v>
      </c>
      <c r="F1365" s="262">
        <v>1171.6300000000001</v>
      </c>
      <c r="G1365" s="35"/>
      <c r="H1365" s="36"/>
    </row>
    <row r="1366" spans="1:8" s="2" customFormat="1" ht="16.899999999999999" customHeight="1" x14ac:dyDescent="0.15">
      <c r="A1366" s="35"/>
      <c r="B1366" s="36"/>
      <c r="C1366" s="257" t="s">
        <v>234</v>
      </c>
      <c r="D1366" s="258" t="s">
        <v>235</v>
      </c>
      <c r="E1366" s="259" t="s">
        <v>1</v>
      </c>
      <c r="F1366" s="260">
        <v>704.11</v>
      </c>
      <c r="G1366" s="35"/>
      <c r="H1366" s="36"/>
    </row>
    <row r="1367" spans="1:8" s="2" customFormat="1" ht="16.899999999999999" customHeight="1" x14ac:dyDescent="0.1">
      <c r="A1367" s="35"/>
      <c r="B1367" s="36"/>
      <c r="C1367" s="261" t="s">
        <v>1</v>
      </c>
      <c r="D1367" s="261" t="s">
        <v>4356</v>
      </c>
      <c r="E1367" s="18" t="s">
        <v>1</v>
      </c>
      <c r="F1367" s="262">
        <v>704.11</v>
      </c>
      <c r="G1367" s="35"/>
      <c r="H1367" s="36"/>
    </row>
    <row r="1368" spans="1:8" s="2" customFormat="1" ht="16.899999999999999" customHeight="1" x14ac:dyDescent="0.1">
      <c r="A1368" s="35"/>
      <c r="B1368" s="36"/>
      <c r="C1368" s="261" t="s">
        <v>234</v>
      </c>
      <c r="D1368" s="261" t="s">
        <v>282</v>
      </c>
      <c r="E1368" s="18" t="s">
        <v>1</v>
      </c>
      <c r="F1368" s="262">
        <v>704.11</v>
      </c>
      <c r="G1368" s="35"/>
      <c r="H1368" s="36"/>
    </row>
    <row r="1369" spans="1:8" s="2" customFormat="1" ht="16.899999999999999" customHeight="1" x14ac:dyDescent="0.1">
      <c r="A1369" s="35"/>
      <c r="B1369" s="36"/>
      <c r="C1369" s="263" t="s">
        <v>6697</v>
      </c>
      <c r="D1369" s="35"/>
      <c r="E1369" s="35"/>
      <c r="F1369" s="35"/>
      <c r="G1369" s="35"/>
      <c r="H1369" s="36"/>
    </row>
    <row r="1370" spans="1:8" s="2" customFormat="1" ht="16.899999999999999" customHeight="1" x14ac:dyDescent="0.1">
      <c r="A1370" s="35"/>
      <c r="B1370" s="36"/>
      <c r="C1370" s="261" t="s">
        <v>556</v>
      </c>
      <c r="D1370" s="261" t="s">
        <v>557</v>
      </c>
      <c r="E1370" s="18" t="s">
        <v>277</v>
      </c>
      <c r="F1370" s="262">
        <v>704.11</v>
      </c>
      <c r="G1370" s="35"/>
      <c r="H1370" s="36"/>
    </row>
    <row r="1371" spans="1:8" s="2" customFormat="1" ht="19.5" x14ac:dyDescent="0.1">
      <c r="A1371" s="35"/>
      <c r="B1371" s="36"/>
      <c r="C1371" s="261" t="s">
        <v>497</v>
      </c>
      <c r="D1371" s="261" t="s">
        <v>498</v>
      </c>
      <c r="E1371" s="18" t="s">
        <v>277</v>
      </c>
      <c r="F1371" s="262">
        <v>736.52</v>
      </c>
      <c r="G1371" s="35"/>
      <c r="H1371" s="36"/>
    </row>
    <row r="1372" spans="1:8" s="2" customFormat="1" ht="16.899999999999999" customHeight="1" x14ac:dyDescent="0.1">
      <c r="A1372" s="35"/>
      <c r="B1372" s="36"/>
      <c r="C1372" s="261" t="s">
        <v>275</v>
      </c>
      <c r="D1372" s="261" t="s">
        <v>276</v>
      </c>
      <c r="E1372" s="18" t="s">
        <v>277</v>
      </c>
      <c r="F1372" s="262">
        <v>1171.6300000000001</v>
      </c>
      <c r="G1372" s="35"/>
      <c r="H1372" s="36"/>
    </row>
    <row r="1373" spans="1:8" s="2" customFormat="1" ht="16.899999999999999" customHeight="1" x14ac:dyDescent="0.1">
      <c r="A1373" s="35"/>
      <c r="B1373" s="36"/>
      <c r="C1373" s="257" t="s">
        <v>571</v>
      </c>
      <c r="D1373" s="258" t="s">
        <v>220</v>
      </c>
      <c r="E1373" s="259" t="s">
        <v>1</v>
      </c>
      <c r="F1373" s="260">
        <v>9.42</v>
      </c>
      <c r="G1373" s="35"/>
      <c r="H1373" s="36"/>
    </row>
    <row r="1374" spans="1:8" s="2" customFormat="1" ht="16.899999999999999" customHeight="1" x14ac:dyDescent="0.1">
      <c r="A1374" s="35"/>
      <c r="B1374" s="36"/>
      <c r="C1374" s="261" t="s">
        <v>1</v>
      </c>
      <c r="D1374" s="261" t="s">
        <v>4231</v>
      </c>
      <c r="E1374" s="18" t="s">
        <v>1</v>
      </c>
      <c r="F1374" s="262">
        <v>9.42</v>
      </c>
      <c r="G1374" s="35"/>
      <c r="H1374" s="36"/>
    </row>
    <row r="1375" spans="1:8" s="2" customFormat="1" ht="16.899999999999999" customHeight="1" x14ac:dyDescent="0.1">
      <c r="A1375" s="35"/>
      <c r="B1375" s="36"/>
      <c r="C1375" s="261" t="s">
        <v>571</v>
      </c>
      <c r="D1375" s="261" t="s">
        <v>282</v>
      </c>
      <c r="E1375" s="18" t="s">
        <v>1</v>
      </c>
      <c r="F1375" s="262">
        <v>9.42</v>
      </c>
      <c r="G1375" s="35"/>
      <c r="H1375" s="36"/>
    </row>
    <row r="1376" spans="1:8" s="2" customFormat="1" ht="16.899999999999999" customHeight="1" x14ac:dyDescent="0.1">
      <c r="A1376" s="35"/>
      <c r="B1376" s="36"/>
      <c r="C1376" s="263" t="s">
        <v>6697</v>
      </c>
      <c r="D1376" s="35"/>
      <c r="E1376" s="35"/>
      <c r="F1376" s="35"/>
      <c r="G1376" s="35"/>
      <c r="H1376" s="36"/>
    </row>
    <row r="1377" spans="1:8" s="2" customFormat="1" ht="16.899999999999999" customHeight="1" x14ac:dyDescent="0.1">
      <c r="A1377" s="35"/>
      <c r="B1377" s="36"/>
      <c r="C1377" s="261" t="s">
        <v>580</v>
      </c>
      <c r="D1377" s="261" t="s">
        <v>581</v>
      </c>
      <c r="E1377" s="18" t="s">
        <v>289</v>
      </c>
      <c r="F1377" s="262">
        <v>9.42</v>
      </c>
      <c r="G1377" s="35"/>
      <c r="H1377" s="36"/>
    </row>
    <row r="1378" spans="1:8" s="2" customFormat="1" ht="16.899999999999999" customHeight="1" x14ac:dyDescent="0.1">
      <c r="A1378" s="35"/>
      <c r="B1378" s="36"/>
      <c r="C1378" s="261" t="s">
        <v>584</v>
      </c>
      <c r="D1378" s="261" t="s">
        <v>585</v>
      </c>
      <c r="E1378" s="18" t="s">
        <v>289</v>
      </c>
      <c r="F1378" s="262">
        <v>9.42</v>
      </c>
      <c r="G1378" s="35"/>
      <c r="H1378" s="36"/>
    </row>
    <row r="1379" spans="1:8" s="2" customFormat="1" ht="26.45" customHeight="1" x14ac:dyDescent="0.15">
      <c r="A1379" s="35"/>
      <c r="B1379" s="36"/>
      <c r="C1379" s="256" t="s">
        <v>6706</v>
      </c>
      <c r="D1379" s="256" t="s">
        <v>138</v>
      </c>
      <c r="E1379" s="35"/>
      <c r="F1379" s="35"/>
      <c r="G1379" s="35"/>
      <c r="H1379" s="36"/>
    </row>
    <row r="1380" spans="1:8" s="2" customFormat="1" ht="16.899999999999999" customHeight="1" x14ac:dyDescent="0.1">
      <c r="A1380" s="35"/>
      <c r="B1380" s="36"/>
      <c r="C1380" s="257" t="s">
        <v>728</v>
      </c>
      <c r="D1380" s="258" t="s">
        <v>1</v>
      </c>
      <c r="E1380" s="259" t="s">
        <v>1</v>
      </c>
      <c r="F1380" s="260">
        <v>28.98</v>
      </c>
      <c r="G1380" s="35"/>
      <c r="H1380" s="36"/>
    </row>
    <row r="1381" spans="1:8" s="2" customFormat="1" ht="16.899999999999999" customHeight="1" x14ac:dyDescent="0.1">
      <c r="A1381" s="35"/>
      <c r="B1381" s="36"/>
      <c r="C1381" s="261" t="s">
        <v>1</v>
      </c>
      <c r="D1381" s="261" t="s">
        <v>1166</v>
      </c>
      <c r="E1381" s="18" t="s">
        <v>1</v>
      </c>
      <c r="F1381" s="262">
        <v>16.78</v>
      </c>
      <c r="G1381" s="35"/>
      <c r="H1381" s="36"/>
    </row>
    <row r="1382" spans="1:8" s="2" customFormat="1" ht="16.899999999999999" customHeight="1" x14ac:dyDescent="0.1">
      <c r="A1382" s="35"/>
      <c r="B1382" s="36"/>
      <c r="C1382" s="261" t="s">
        <v>1</v>
      </c>
      <c r="D1382" s="261" t="s">
        <v>1167</v>
      </c>
      <c r="E1382" s="18" t="s">
        <v>1</v>
      </c>
      <c r="F1382" s="262">
        <v>1.28</v>
      </c>
      <c r="G1382" s="35"/>
      <c r="H1382" s="36"/>
    </row>
    <row r="1383" spans="1:8" s="2" customFormat="1" ht="16.899999999999999" customHeight="1" x14ac:dyDescent="0.1">
      <c r="A1383" s="35"/>
      <c r="B1383" s="36"/>
      <c r="C1383" s="261" t="s">
        <v>1</v>
      </c>
      <c r="D1383" s="261" t="s">
        <v>1168</v>
      </c>
      <c r="E1383" s="18" t="s">
        <v>1</v>
      </c>
      <c r="F1383" s="262">
        <v>9.17</v>
      </c>
      <c r="G1383" s="35"/>
      <c r="H1383" s="36"/>
    </row>
    <row r="1384" spans="1:8" s="2" customFormat="1" ht="16.899999999999999" customHeight="1" x14ac:dyDescent="0.1">
      <c r="A1384" s="35"/>
      <c r="B1384" s="36"/>
      <c r="C1384" s="261" t="s">
        <v>1</v>
      </c>
      <c r="D1384" s="261" t="s">
        <v>1169</v>
      </c>
      <c r="E1384" s="18" t="s">
        <v>1</v>
      </c>
      <c r="F1384" s="262">
        <v>1.75</v>
      </c>
      <c r="G1384" s="35"/>
      <c r="H1384" s="36"/>
    </row>
    <row r="1385" spans="1:8" s="2" customFormat="1" ht="16.899999999999999" customHeight="1" x14ac:dyDescent="0.1">
      <c r="A1385" s="35"/>
      <c r="B1385" s="36"/>
      <c r="C1385" s="261" t="s">
        <v>728</v>
      </c>
      <c r="D1385" s="261" t="s">
        <v>293</v>
      </c>
      <c r="E1385" s="18" t="s">
        <v>1</v>
      </c>
      <c r="F1385" s="262">
        <v>28.98</v>
      </c>
      <c r="G1385" s="35"/>
      <c r="H1385" s="36"/>
    </row>
    <row r="1386" spans="1:8" s="2" customFormat="1" ht="16.899999999999999" customHeight="1" x14ac:dyDescent="0.1">
      <c r="A1386" s="35"/>
      <c r="B1386" s="36"/>
      <c r="C1386" s="263" t="s">
        <v>6697</v>
      </c>
      <c r="D1386" s="35"/>
      <c r="E1386" s="35"/>
      <c r="F1386" s="35"/>
      <c r="G1386" s="35"/>
      <c r="H1386" s="36"/>
    </row>
    <row r="1387" spans="1:8" s="2" customFormat="1" ht="16.899999999999999" customHeight="1" x14ac:dyDescent="0.1">
      <c r="A1387" s="35"/>
      <c r="B1387" s="36"/>
      <c r="C1387" s="261" t="s">
        <v>1163</v>
      </c>
      <c r="D1387" s="261" t="s">
        <v>1164</v>
      </c>
      <c r="E1387" s="18" t="s">
        <v>277</v>
      </c>
      <c r="F1387" s="262">
        <v>30.43</v>
      </c>
      <c r="G1387" s="35"/>
      <c r="H1387" s="36"/>
    </row>
    <row r="1388" spans="1:8" s="2" customFormat="1" ht="16.899999999999999" customHeight="1" x14ac:dyDescent="0.1">
      <c r="A1388" s="35"/>
      <c r="B1388" s="36"/>
      <c r="C1388" s="257" t="s">
        <v>4424</v>
      </c>
      <c r="D1388" s="258" t="s">
        <v>1</v>
      </c>
      <c r="E1388" s="259" t="s">
        <v>1</v>
      </c>
      <c r="F1388" s="260">
        <v>220.43</v>
      </c>
      <c r="G1388" s="35"/>
      <c r="H1388" s="36"/>
    </row>
    <row r="1389" spans="1:8" s="2" customFormat="1" ht="16.899999999999999" customHeight="1" x14ac:dyDescent="0.1">
      <c r="A1389" s="35"/>
      <c r="B1389" s="36"/>
      <c r="C1389" s="261" t="s">
        <v>1</v>
      </c>
      <c r="D1389" s="261" t="s">
        <v>4824</v>
      </c>
      <c r="E1389" s="18" t="s">
        <v>1</v>
      </c>
      <c r="F1389" s="262">
        <v>71.89</v>
      </c>
      <c r="G1389" s="35"/>
      <c r="H1389" s="36"/>
    </row>
    <row r="1390" spans="1:8" s="2" customFormat="1" ht="16.899999999999999" customHeight="1" x14ac:dyDescent="0.1">
      <c r="A1390" s="35"/>
      <c r="B1390" s="36"/>
      <c r="C1390" s="261" t="s">
        <v>1</v>
      </c>
      <c r="D1390" s="261" t="s">
        <v>4825</v>
      </c>
      <c r="E1390" s="18" t="s">
        <v>1</v>
      </c>
      <c r="F1390" s="262">
        <v>72.900000000000006</v>
      </c>
      <c r="G1390" s="35"/>
      <c r="H1390" s="36"/>
    </row>
    <row r="1391" spans="1:8" s="2" customFormat="1" ht="16.899999999999999" customHeight="1" x14ac:dyDescent="0.1">
      <c r="A1391" s="35"/>
      <c r="B1391" s="36"/>
      <c r="C1391" s="261" t="s">
        <v>1</v>
      </c>
      <c r="D1391" s="261" t="s">
        <v>4826</v>
      </c>
      <c r="E1391" s="18" t="s">
        <v>1</v>
      </c>
      <c r="F1391" s="262">
        <v>75.64</v>
      </c>
      <c r="G1391" s="35"/>
      <c r="H1391" s="36"/>
    </row>
    <row r="1392" spans="1:8" s="2" customFormat="1" ht="16.899999999999999" customHeight="1" x14ac:dyDescent="0.1">
      <c r="A1392" s="35"/>
      <c r="B1392" s="36"/>
      <c r="C1392" s="261" t="s">
        <v>4424</v>
      </c>
      <c r="D1392" s="261" t="s">
        <v>293</v>
      </c>
      <c r="E1392" s="18" t="s">
        <v>1</v>
      </c>
      <c r="F1392" s="262">
        <v>220.43</v>
      </c>
      <c r="G1392" s="35"/>
      <c r="H1392" s="36"/>
    </row>
    <row r="1393" spans="1:8" s="2" customFormat="1" ht="16.899999999999999" customHeight="1" x14ac:dyDescent="0.1">
      <c r="A1393" s="35"/>
      <c r="B1393" s="36"/>
      <c r="C1393" s="263" t="s">
        <v>6697</v>
      </c>
      <c r="D1393" s="35"/>
      <c r="E1393" s="35"/>
      <c r="F1393" s="35"/>
      <c r="G1393" s="35"/>
      <c r="H1393" s="36"/>
    </row>
    <row r="1394" spans="1:8" s="2" customFormat="1" ht="19.5" x14ac:dyDescent="0.1">
      <c r="A1394" s="35"/>
      <c r="B1394" s="36"/>
      <c r="C1394" s="261" t="s">
        <v>4821</v>
      </c>
      <c r="D1394" s="261" t="s">
        <v>4822</v>
      </c>
      <c r="E1394" s="18" t="s">
        <v>277</v>
      </c>
      <c r="F1394" s="262">
        <v>231.45</v>
      </c>
      <c r="G1394" s="35"/>
      <c r="H1394" s="36"/>
    </row>
    <row r="1395" spans="1:8" s="2" customFormat="1" ht="16.899999999999999" customHeight="1" x14ac:dyDescent="0.1">
      <c r="A1395" s="35"/>
      <c r="B1395" s="36"/>
      <c r="C1395" s="257" t="s">
        <v>4426</v>
      </c>
      <c r="D1395" s="258" t="s">
        <v>1</v>
      </c>
      <c r="E1395" s="259" t="s">
        <v>1</v>
      </c>
      <c r="F1395" s="260">
        <v>140.94</v>
      </c>
      <c r="G1395" s="35"/>
      <c r="H1395" s="36"/>
    </row>
    <row r="1396" spans="1:8" s="2" customFormat="1" ht="16.899999999999999" customHeight="1" x14ac:dyDescent="0.1">
      <c r="A1396" s="35"/>
      <c r="B1396" s="36"/>
      <c r="C1396" s="261" t="s">
        <v>1</v>
      </c>
      <c r="D1396" s="261" t="s">
        <v>4831</v>
      </c>
      <c r="E1396" s="18" t="s">
        <v>1</v>
      </c>
      <c r="F1396" s="262">
        <v>43.41</v>
      </c>
      <c r="G1396" s="35"/>
      <c r="H1396" s="36"/>
    </row>
    <row r="1397" spans="1:8" s="2" customFormat="1" ht="16.899999999999999" customHeight="1" x14ac:dyDescent="0.1">
      <c r="A1397" s="35"/>
      <c r="B1397" s="36"/>
      <c r="C1397" s="261" t="s">
        <v>1</v>
      </c>
      <c r="D1397" s="261" t="s">
        <v>4832</v>
      </c>
      <c r="E1397" s="18" t="s">
        <v>1</v>
      </c>
      <c r="F1397" s="262">
        <v>48.56</v>
      </c>
      <c r="G1397" s="35"/>
      <c r="H1397" s="36"/>
    </row>
    <row r="1398" spans="1:8" s="2" customFormat="1" ht="16.899999999999999" customHeight="1" x14ac:dyDescent="0.1">
      <c r="A1398" s="35"/>
      <c r="B1398" s="36"/>
      <c r="C1398" s="261" t="s">
        <v>1</v>
      </c>
      <c r="D1398" s="261" t="s">
        <v>4833</v>
      </c>
      <c r="E1398" s="18" t="s">
        <v>1</v>
      </c>
      <c r="F1398" s="262">
        <v>48.97</v>
      </c>
      <c r="G1398" s="35"/>
      <c r="H1398" s="36"/>
    </row>
    <row r="1399" spans="1:8" s="2" customFormat="1" ht="16.899999999999999" customHeight="1" x14ac:dyDescent="0.1">
      <c r="A1399" s="35"/>
      <c r="B1399" s="36"/>
      <c r="C1399" s="261" t="s">
        <v>4426</v>
      </c>
      <c r="D1399" s="261" t="s">
        <v>293</v>
      </c>
      <c r="E1399" s="18" t="s">
        <v>1</v>
      </c>
      <c r="F1399" s="262">
        <v>140.94</v>
      </c>
      <c r="G1399" s="35"/>
      <c r="H1399" s="36"/>
    </row>
    <row r="1400" spans="1:8" s="2" customFormat="1" ht="16.899999999999999" customHeight="1" x14ac:dyDescent="0.1">
      <c r="A1400" s="35"/>
      <c r="B1400" s="36"/>
      <c r="C1400" s="263" t="s">
        <v>6697</v>
      </c>
      <c r="D1400" s="35"/>
      <c r="E1400" s="35"/>
      <c r="F1400" s="35"/>
      <c r="G1400" s="35"/>
      <c r="H1400" s="36"/>
    </row>
    <row r="1401" spans="1:8" s="2" customFormat="1" ht="19.5" x14ac:dyDescent="0.1">
      <c r="A1401" s="35"/>
      <c r="B1401" s="36"/>
      <c r="C1401" s="261" t="s">
        <v>4828</v>
      </c>
      <c r="D1401" s="261" t="s">
        <v>4829</v>
      </c>
      <c r="E1401" s="18" t="s">
        <v>277</v>
      </c>
      <c r="F1401" s="262">
        <v>147.99</v>
      </c>
      <c r="G1401" s="35"/>
      <c r="H1401" s="36"/>
    </row>
    <row r="1402" spans="1:8" s="2" customFormat="1" ht="16.899999999999999" customHeight="1" x14ac:dyDescent="0.1">
      <c r="A1402" s="35"/>
      <c r="B1402" s="36"/>
      <c r="C1402" s="257" t="s">
        <v>730</v>
      </c>
      <c r="D1402" s="258" t="s">
        <v>1</v>
      </c>
      <c r="E1402" s="259" t="s">
        <v>1</v>
      </c>
      <c r="F1402" s="260">
        <v>25.52</v>
      </c>
      <c r="G1402" s="35"/>
      <c r="H1402" s="36"/>
    </row>
    <row r="1403" spans="1:8" s="2" customFormat="1" ht="16.899999999999999" customHeight="1" x14ac:dyDescent="0.1">
      <c r="A1403" s="35"/>
      <c r="B1403" s="36"/>
      <c r="C1403" s="261" t="s">
        <v>1</v>
      </c>
      <c r="D1403" s="261" t="s">
        <v>4588</v>
      </c>
      <c r="E1403" s="18" t="s">
        <v>1</v>
      </c>
      <c r="F1403" s="262">
        <v>24.51</v>
      </c>
      <c r="G1403" s="35"/>
      <c r="H1403" s="36"/>
    </row>
    <row r="1404" spans="1:8" s="2" customFormat="1" ht="16.899999999999999" customHeight="1" x14ac:dyDescent="0.1">
      <c r="A1404" s="35"/>
      <c r="B1404" s="36"/>
      <c r="C1404" s="261" t="s">
        <v>1</v>
      </c>
      <c r="D1404" s="261" t="s">
        <v>1046</v>
      </c>
      <c r="E1404" s="18" t="s">
        <v>1</v>
      </c>
      <c r="F1404" s="262">
        <v>1.01</v>
      </c>
      <c r="G1404" s="35"/>
      <c r="H1404" s="36"/>
    </row>
    <row r="1405" spans="1:8" s="2" customFormat="1" ht="16.899999999999999" customHeight="1" x14ac:dyDescent="0.1">
      <c r="A1405" s="35"/>
      <c r="B1405" s="36"/>
      <c r="C1405" s="261" t="s">
        <v>730</v>
      </c>
      <c r="D1405" s="261" t="s">
        <v>293</v>
      </c>
      <c r="E1405" s="18" t="s">
        <v>1</v>
      </c>
      <c r="F1405" s="262">
        <v>25.52</v>
      </c>
      <c r="G1405" s="35"/>
      <c r="H1405" s="36"/>
    </row>
    <row r="1406" spans="1:8" s="2" customFormat="1" ht="16.899999999999999" customHeight="1" x14ac:dyDescent="0.1">
      <c r="A1406" s="35"/>
      <c r="B1406" s="36"/>
      <c r="C1406" s="263" t="s">
        <v>6697</v>
      </c>
      <c r="D1406" s="35"/>
      <c r="E1406" s="35"/>
      <c r="F1406" s="35"/>
      <c r="G1406" s="35"/>
      <c r="H1406" s="36"/>
    </row>
    <row r="1407" spans="1:8" s="2" customFormat="1" ht="16.899999999999999" customHeight="1" x14ac:dyDescent="0.1">
      <c r="A1407" s="35"/>
      <c r="B1407" s="36"/>
      <c r="C1407" s="261" t="s">
        <v>1042</v>
      </c>
      <c r="D1407" s="261" t="s">
        <v>1043</v>
      </c>
      <c r="E1407" s="18" t="s">
        <v>289</v>
      </c>
      <c r="F1407" s="262">
        <v>26.8</v>
      </c>
      <c r="G1407" s="35"/>
      <c r="H1407" s="36"/>
    </row>
    <row r="1408" spans="1:8" s="2" customFormat="1" ht="16.899999999999999" customHeight="1" x14ac:dyDescent="0.15">
      <c r="A1408" s="35"/>
      <c r="B1408" s="36"/>
      <c r="C1408" s="257" t="s">
        <v>4429</v>
      </c>
      <c r="D1408" s="258" t="s">
        <v>1</v>
      </c>
      <c r="E1408" s="259" t="s">
        <v>1</v>
      </c>
      <c r="F1408" s="260">
        <v>149.63</v>
      </c>
      <c r="G1408" s="35"/>
      <c r="H1408" s="36"/>
    </row>
    <row r="1409" spans="1:8" s="2" customFormat="1" ht="16.899999999999999" customHeight="1" x14ac:dyDescent="0.1">
      <c r="A1409" s="35"/>
      <c r="B1409" s="36"/>
      <c r="C1409" s="261" t="s">
        <v>1</v>
      </c>
      <c r="D1409" s="261" t="s">
        <v>2443</v>
      </c>
      <c r="E1409" s="18" t="s">
        <v>1</v>
      </c>
      <c r="F1409" s="262">
        <v>9.69</v>
      </c>
      <c r="G1409" s="35"/>
      <c r="H1409" s="36"/>
    </row>
    <row r="1410" spans="1:8" s="2" customFormat="1" ht="16.899999999999999" customHeight="1" x14ac:dyDescent="0.1">
      <c r="A1410" s="35"/>
      <c r="B1410" s="36"/>
      <c r="C1410" s="261" t="s">
        <v>1</v>
      </c>
      <c r="D1410" s="261" t="s">
        <v>5203</v>
      </c>
      <c r="E1410" s="18" t="s">
        <v>1</v>
      </c>
      <c r="F1410" s="262">
        <v>11.88</v>
      </c>
      <c r="G1410" s="35"/>
      <c r="H1410" s="36"/>
    </row>
    <row r="1411" spans="1:8" s="2" customFormat="1" ht="16.899999999999999" customHeight="1" x14ac:dyDescent="0.1">
      <c r="A1411" s="35"/>
      <c r="B1411" s="36"/>
      <c r="C1411" s="261" t="s">
        <v>1</v>
      </c>
      <c r="D1411" s="261" t="s">
        <v>5204</v>
      </c>
      <c r="E1411" s="18" t="s">
        <v>1</v>
      </c>
      <c r="F1411" s="262">
        <v>13.24</v>
      </c>
      <c r="G1411" s="35"/>
      <c r="H1411" s="36"/>
    </row>
    <row r="1412" spans="1:8" s="2" customFormat="1" ht="16.899999999999999" customHeight="1" x14ac:dyDescent="0.1">
      <c r="A1412" s="35"/>
      <c r="B1412" s="36"/>
      <c r="C1412" s="261" t="s">
        <v>1</v>
      </c>
      <c r="D1412" s="261" t="s">
        <v>5205</v>
      </c>
      <c r="E1412" s="18" t="s">
        <v>1</v>
      </c>
      <c r="F1412" s="262">
        <v>37.47</v>
      </c>
      <c r="G1412" s="35"/>
      <c r="H1412" s="36"/>
    </row>
    <row r="1413" spans="1:8" s="2" customFormat="1" ht="16.899999999999999" customHeight="1" x14ac:dyDescent="0.1">
      <c r="A1413" s="35"/>
      <c r="B1413" s="36"/>
      <c r="C1413" s="261" t="s">
        <v>1</v>
      </c>
      <c r="D1413" s="261" t="s">
        <v>5206</v>
      </c>
      <c r="E1413" s="18" t="s">
        <v>1</v>
      </c>
      <c r="F1413" s="262">
        <v>30.57</v>
      </c>
      <c r="G1413" s="35"/>
      <c r="H1413" s="36"/>
    </row>
    <row r="1414" spans="1:8" s="2" customFormat="1" ht="16.899999999999999" customHeight="1" x14ac:dyDescent="0.1">
      <c r="A1414" s="35"/>
      <c r="B1414" s="36"/>
      <c r="C1414" s="261" t="s">
        <v>1</v>
      </c>
      <c r="D1414" s="261" t="s">
        <v>5207</v>
      </c>
      <c r="E1414" s="18" t="s">
        <v>1</v>
      </c>
      <c r="F1414" s="262">
        <v>34.29</v>
      </c>
      <c r="G1414" s="35"/>
      <c r="H1414" s="36"/>
    </row>
    <row r="1415" spans="1:8" s="2" customFormat="1" ht="16.899999999999999" customHeight="1" x14ac:dyDescent="0.1">
      <c r="A1415" s="35"/>
      <c r="B1415" s="36"/>
      <c r="C1415" s="261" t="s">
        <v>1</v>
      </c>
      <c r="D1415" s="261" t="s">
        <v>5208</v>
      </c>
      <c r="E1415" s="18" t="s">
        <v>1</v>
      </c>
      <c r="F1415" s="262">
        <v>12.49</v>
      </c>
      <c r="G1415" s="35"/>
      <c r="H1415" s="36"/>
    </row>
    <row r="1416" spans="1:8" s="2" customFormat="1" ht="16.899999999999999" customHeight="1" x14ac:dyDescent="0.1">
      <c r="A1416" s="35"/>
      <c r="B1416" s="36"/>
      <c r="C1416" s="261" t="s">
        <v>4429</v>
      </c>
      <c r="D1416" s="261" t="s">
        <v>293</v>
      </c>
      <c r="E1416" s="18" t="s">
        <v>1</v>
      </c>
      <c r="F1416" s="262">
        <v>149.63</v>
      </c>
      <c r="G1416" s="35"/>
      <c r="H1416" s="36"/>
    </row>
    <row r="1417" spans="1:8" s="2" customFormat="1" ht="16.899999999999999" customHeight="1" x14ac:dyDescent="0.1">
      <c r="A1417" s="35"/>
      <c r="B1417" s="36"/>
      <c r="C1417" s="263" t="s">
        <v>6697</v>
      </c>
      <c r="D1417" s="35"/>
      <c r="E1417" s="35"/>
      <c r="F1417" s="35"/>
      <c r="G1417" s="35"/>
      <c r="H1417" s="36"/>
    </row>
    <row r="1418" spans="1:8" s="2" customFormat="1" ht="16.899999999999999" customHeight="1" x14ac:dyDescent="0.1">
      <c r="A1418" s="35"/>
      <c r="B1418" s="36"/>
      <c r="C1418" s="261" t="s">
        <v>2440</v>
      </c>
      <c r="D1418" s="261" t="s">
        <v>5201</v>
      </c>
      <c r="E1418" s="18" t="s">
        <v>277</v>
      </c>
      <c r="F1418" s="262">
        <v>157.11000000000001</v>
      </c>
      <c r="G1418" s="35"/>
      <c r="H1418" s="36"/>
    </row>
    <row r="1419" spans="1:8" s="2" customFormat="1" ht="16.899999999999999" customHeight="1" x14ac:dyDescent="0.1">
      <c r="A1419" s="35"/>
      <c r="B1419" s="36"/>
      <c r="C1419" s="257" t="s">
        <v>4431</v>
      </c>
      <c r="D1419" s="258" t="s">
        <v>1</v>
      </c>
      <c r="E1419" s="259" t="s">
        <v>1</v>
      </c>
      <c r="F1419" s="260">
        <v>37.58</v>
      </c>
      <c r="G1419" s="35"/>
      <c r="H1419" s="36"/>
    </row>
    <row r="1420" spans="1:8" s="2" customFormat="1" ht="16.899999999999999" customHeight="1" x14ac:dyDescent="0.1">
      <c r="A1420" s="35"/>
      <c r="B1420" s="36"/>
      <c r="C1420" s="261" t="s">
        <v>1</v>
      </c>
      <c r="D1420" s="261" t="s">
        <v>5197</v>
      </c>
      <c r="E1420" s="18" t="s">
        <v>1</v>
      </c>
      <c r="F1420" s="262">
        <v>5.18</v>
      </c>
      <c r="G1420" s="35"/>
      <c r="H1420" s="36"/>
    </row>
    <row r="1421" spans="1:8" s="2" customFormat="1" ht="16.899999999999999" customHeight="1" x14ac:dyDescent="0.1">
      <c r="A1421" s="35"/>
      <c r="B1421" s="36"/>
      <c r="C1421" s="261" t="s">
        <v>1</v>
      </c>
      <c r="D1421" s="261" t="s">
        <v>5198</v>
      </c>
      <c r="E1421" s="18" t="s">
        <v>1</v>
      </c>
      <c r="F1421" s="262">
        <v>16.2</v>
      </c>
      <c r="G1421" s="35"/>
      <c r="H1421" s="36"/>
    </row>
    <row r="1422" spans="1:8" s="2" customFormat="1" ht="16.899999999999999" customHeight="1" x14ac:dyDescent="0.1">
      <c r="A1422" s="35"/>
      <c r="B1422" s="36"/>
      <c r="C1422" s="261" t="s">
        <v>1</v>
      </c>
      <c r="D1422" s="261" t="s">
        <v>5199</v>
      </c>
      <c r="E1422" s="18" t="s">
        <v>1</v>
      </c>
      <c r="F1422" s="262">
        <v>16.2</v>
      </c>
      <c r="G1422" s="35"/>
      <c r="H1422" s="36"/>
    </row>
    <row r="1423" spans="1:8" s="2" customFormat="1" ht="16.899999999999999" customHeight="1" x14ac:dyDescent="0.1">
      <c r="A1423" s="35"/>
      <c r="B1423" s="36"/>
      <c r="C1423" s="261" t="s">
        <v>4431</v>
      </c>
      <c r="D1423" s="261" t="s">
        <v>293</v>
      </c>
      <c r="E1423" s="18" t="s">
        <v>1</v>
      </c>
      <c r="F1423" s="262">
        <v>37.58</v>
      </c>
      <c r="G1423" s="35"/>
      <c r="H1423" s="36"/>
    </row>
    <row r="1424" spans="1:8" s="2" customFormat="1" ht="16.899999999999999" customHeight="1" x14ac:dyDescent="0.1">
      <c r="A1424" s="35"/>
      <c r="B1424" s="36"/>
      <c r="C1424" s="263" t="s">
        <v>6697</v>
      </c>
      <c r="D1424" s="35"/>
      <c r="E1424" s="35"/>
      <c r="F1424" s="35"/>
      <c r="G1424" s="35"/>
      <c r="H1424" s="36"/>
    </row>
    <row r="1425" spans="1:8" s="2" customFormat="1" ht="16.899999999999999" customHeight="1" x14ac:dyDescent="0.1">
      <c r="A1425" s="35"/>
      <c r="B1425" s="36"/>
      <c r="C1425" s="261" t="s">
        <v>2432</v>
      </c>
      <c r="D1425" s="261" t="s">
        <v>5195</v>
      </c>
      <c r="E1425" s="18" t="s">
        <v>277</v>
      </c>
      <c r="F1425" s="262">
        <v>39.46</v>
      </c>
      <c r="G1425" s="35"/>
      <c r="H1425" s="36"/>
    </row>
    <row r="1426" spans="1:8" s="2" customFormat="1" ht="16.899999999999999" customHeight="1" x14ac:dyDescent="0.15">
      <c r="A1426" s="35"/>
      <c r="B1426" s="36"/>
      <c r="C1426" s="257" t="s">
        <v>732</v>
      </c>
      <c r="D1426" s="258" t="s">
        <v>1</v>
      </c>
      <c r="E1426" s="259" t="s">
        <v>1</v>
      </c>
      <c r="F1426" s="260">
        <v>51.35</v>
      </c>
      <c r="G1426" s="35"/>
      <c r="H1426" s="36"/>
    </row>
    <row r="1427" spans="1:8" s="2" customFormat="1" ht="19.5" x14ac:dyDescent="0.1">
      <c r="A1427" s="35"/>
      <c r="B1427" s="36"/>
      <c r="C1427" s="261" t="s">
        <v>1</v>
      </c>
      <c r="D1427" s="261" t="s">
        <v>4562</v>
      </c>
      <c r="E1427" s="18" t="s">
        <v>1</v>
      </c>
      <c r="F1427" s="262">
        <v>11.73</v>
      </c>
      <c r="G1427" s="35"/>
      <c r="H1427" s="36"/>
    </row>
    <row r="1428" spans="1:8" s="2" customFormat="1" ht="16.899999999999999" customHeight="1" x14ac:dyDescent="0.1">
      <c r="A1428" s="35"/>
      <c r="B1428" s="36"/>
      <c r="C1428" s="261" t="s">
        <v>1</v>
      </c>
      <c r="D1428" s="261" t="s">
        <v>4563</v>
      </c>
      <c r="E1428" s="18" t="s">
        <v>1</v>
      </c>
      <c r="F1428" s="262">
        <v>7.43</v>
      </c>
      <c r="G1428" s="35"/>
      <c r="H1428" s="36"/>
    </row>
    <row r="1429" spans="1:8" s="2" customFormat="1" ht="16.899999999999999" customHeight="1" x14ac:dyDescent="0.1">
      <c r="A1429" s="35"/>
      <c r="B1429" s="36"/>
      <c r="C1429" s="261" t="s">
        <v>1</v>
      </c>
      <c r="D1429" s="261" t="s">
        <v>4564</v>
      </c>
      <c r="E1429" s="18" t="s">
        <v>1</v>
      </c>
      <c r="F1429" s="262">
        <v>7.43</v>
      </c>
      <c r="G1429" s="35"/>
      <c r="H1429" s="36"/>
    </row>
    <row r="1430" spans="1:8" s="2" customFormat="1" ht="16.899999999999999" customHeight="1" x14ac:dyDescent="0.1">
      <c r="A1430" s="35"/>
      <c r="B1430" s="36"/>
      <c r="C1430" s="261" t="s">
        <v>1</v>
      </c>
      <c r="D1430" s="261" t="s">
        <v>4565</v>
      </c>
      <c r="E1430" s="18" t="s">
        <v>1</v>
      </c>
      <c r="F1430" s="262">
        <v>4.68</v>
      </c>
      <c r="G1430" s="35"/>
      <c r="H1430" s="36"/>
    </row>
    <row r="1431" spans="1:8" s="2" customFormat="1" ht="16.899999999999999" customHeight="1" x14ac:dyDescent="0.1">
      <c r="A1431" s="35"/>
      <c r="B1431" s="36"/>
      <c r="C1431" s="261" t="s">
        <v>1</v>
      </c>
      <c r="D1431" s="261" t="s">
        <v>4566</v>
      </c>
      <c r="E1431" s="18" t="s">
        <v>1</v>
      </c>
      <c r="F1431" s="262">
        <v>4.2</v>
      </c>
      <c r="G1431" s="35"/>
      <c r="H1431" s="36"/>
    </row>
    <row r="1432" spans="1:8" s="2" customFormat="1" ht="16.899999999999999" customHeight="1" x14ac:dyDescent="0.1">
      <c r="A1432" s="35"/>
      <c r="B1432" s="36"/>
      <c r="C1432" s="261" t="s">
        <v>1</v>
      </c>
      <c r="D1432" s="261" t="s">
        <v>1015</v>
      </c>
      <c r="E1432" s="18" t="s">
        <v>1</v>
      </c>
      <c r="F1432" s="262">
        <v>9.9</v>
      </c>
      <c r="G1432" s="35"/>
      <c r="H1432" s="36"/>
    </row>
    <row r="1433" spans="1:8" s="2" customFormat="1" ht="16.899999999999999" customHeight="1" x14ac:dyDescent="0.1">
      <c r="A1433" s="35"/>
      <c r="B1433" s="36"/>
      <c r="C1433" s="261" t="s">
        <v>1</v>
      </c>
      <c r="D1433" s="261" t="s">
        <v>4567</v>
      </c>
      <c r="E1433" s="18" t="s">
        <v>1</v>
      </c>
      <c r="F1433" s="262">
        <v>2.1800000000000002</v>
      </c>
      <c r="G1433" s="35"/>
      <c r="H1433" s="36"/>
    </row>
    <row r="1434" spans="1:8" s="2" customFormat="1" ht="16.899999999999999" customHeight="1" x14ac:dyDescent="0.1">
      <c r="A1434" s="35"/>
      <c r="B1434" s="36"/>
      <c r="C1434" s="261" t="s">
        <v>1</v>
      </c>
      <c r="D1434" s="261" t="s">
        <v>1017</v>
      </c>
      <c r="E1434" s="18" t="s">
        <v>1</v>
      </c>
      <c r="F1434" s="262">
        <v>0.35</v>
      </c>
      <c r="G1434" s="35"/>
      <c r="H1434" s="36"/>
    </row>
    <row r="1435" spans="1:8" s="2" customFormat="1" ht="16.899999999999999" customHeight="1" x14ac:dyDescent="0.1">
      <c r="A1435" s="35"/>
      <c r="B1435" s="36"/>
      <c r="C1435" s="261" t="s">
        <v>1</v>
      </c>
      <c r="D1435" s="261" t="s">
        <v>4568</v>
      </c>
      <c r="E1435" s="18" t="s">
        <v>1</v>
      </c>
      <c r="F1435" s="262">
        <v>3.45</v>
      </c>
      <c r="G1435" s="35"/>
      <c r="H1435" s="36"/>
    </row>
    <row r="1436" spans="1:8" s="2" customFormat="1" ht="16.899999999999999" customHeight="1" x14ac:dyDescent="0.1">
      <c r="A1436" s="35"/>
      <c r="B1436" s="36"/>
      <c r="C1436" s="261" t="s">
        <v>732</v>
      </c>
      <c r="D1436" s="261" t="s">
        <v>293</v>
      </c>
      <c r="E1436" s="18" t="s">
        <v>1</v>
      </c>
      <c r="F1436" s="262">
        <v>51.35</v>
      </c>
      <c r="G1436" s="35"/>
      <c r="H1436" s="36"/>
    </row>
    <row r="1437" spans="1:8" s="2" customFormat="1" ht="16.899999999999999" customHeight="1" x14ac:dyDescent="0.1">
      <c r="A1437" s="35"/>
      <c r="B1437" s="36"/>
      <c r="C1437" s="263" t="s">
        <v>6697</v>
      </c>
      <c r="D1437" s="35"/>
      <c r="E1437" s="35"/>
      <c r="F1437" s="35"/>
      <c r="G1437" s="35"/>
      <c r="H1437" s="36"/>
    </row>
    <row r="1438" spans="1:8" s="2" customFormat="1" ht="16.899999999999999" customHeight="1" x14ac:dyDescent="0.1">
      <c r="A1438" s="35"/>
      <c r="B1438" s="36"/>
      <c r="C1438" s="261" t="s">
        <v>1007</v>
      </c>
      <c r="D1438" s="261" t="s">
        <v>1008</v>
      </c>
      <c r="E1438" s="18" t="s">
        <v>289</v>
      </c>
      <c r="F1438" s="262">
        <v>53.92</v>
      </c>
      <c r="G1438" s="35"/>
      <c r="H1438" s="36"/>
    </row>
    <row r="1439" spans="1:8" s="2" customFormat="1" ht="16.899999999999999" customHeight="1" x14ac:dyDescent="0.1">
      <c r="A1439" s="35"/>
      <c r="B1439" s="36"/>
      <c r="C1439" s="257" t="s">
        <v>734</v>
      </c>
      <c r="D1439" s="258" t="s">
        <v>220</v>
      </c>
      <c r="E1439" s="259" t="s">
        <v>1</v>
      </c>
      <c r="F1439" s="260">
        <v>65.400000000000006</v>
      </c>
      <c r="G1439" s="35"/>
      <c r="H1439" s="36"/>
    </row>
    <row r="1440" spans="1:8" s="2" customFormat="1" ht="16.899999999999999" customHeight="1" x14ac:dyDescent="0.1">
      <c r="A1440" s="35"/>
      <c r="B1440" s="36"/>
      <c r="C1440" s="261" t="s">
        <v>1</v>
      </c>
      <c r="D1440" s="261" t="s">
        <v>4520</v>
      </c>
      <c r="E1440" s="18" t="s">
        <v>1</v>
      </c>
      <c r="F1440" s="262">
        <v>65.400000000000006</v>
      </c>
      <c r="G1440" s="35"/>
      <c r="H1440" s="36"/>
    </row>
    <row r="1441" spans="1:8" s="2" customFormat="1" ht="16.899999999999999" customHeight="1" x14ac:dyDescent="0.1">
      <c r="A1441" s="35"/>
      <c r="B1441" s="36"/>
      <c r="C1441" s="261" t="s">
        <v>734</v>
      </c>
      <c r="D1441" s="261" t="s">
        <v>282</v>
      </c>
      <c r="E1441" s="18" t="s">
        <v>1</v>
      </c>
      <c r="F1441" s="262">
        <v>65.400000000000006</v>
      </c>
      <c r="G1441" s="35"/>
      <c r="H1441" s="36"/>
    </row>
    <row r="1442" spans="1:8" s="2" customFormat="1" ht="16.899999999999999" customHeight="1" x14ac:dyDescent="0.1">
      <c r="A1442" s="35"/>
      <c r="B1442" s="36"/>
      <c r="C1442" s="263" t="s">
        <v>6697</v>
      </c>
      <c r="D1442" s="35"/>
      <c r="E1442" s="35"/>
      <c r="F1442" s="35"/>
      <c r="G1442" s="35"/>
      <c r="H1442" s="36"/>
    </row>
    <row r="1443" spans="1:8" s="2" customFormat="1" ht="16.899999999999999" customHeight="1" x14ac:dyDescent="0.1">
      <c r="A1443" s="35"/>
      <c r="B1443" s="36"/>
      <c r="C1443" s="261" t="s">
        <v>946</v>
      </c>
      <c r="D1443" s="261" t="s">
        <v>947</v>
      </c>
      <c r="E1443" s="18" t="s">
        <v>277</v>
      </c>
      <c r="F1443" s="262">
        <v>65.400000000000006</v>
      </c>
      <c r="G1443" s="35"/>
      <c r="H1443" s="36"/>
    </row>
    <row r="1444" spans="1:8" s="2" customFormat="1" ht="16.899999999999999" customHeight="1" x14ac:dyDescent="0.1">
      <c r="A1444" s="35"/>
      <c r="B1444" s="36"/>
      <c r="C1444" s="261" t="s">
        <v>950</v>
      </c>
      <c r="D1444" s="261" t="s">
        <v>951</v>
      </c>
      <c r="E1444" s="18" t="s">
        <v>277</v>
      </c>
      <c r="F1444" s="262">
        <v>65.400000000000006</v>
      </c>
      <c r="G1444" s="35"/>
      <c r="H1444" s="36"/>
    </row>
    <row r="1445" spans="1:8" s="2" customFormat="1" ht="16.899999999999999" customHeight="1" x14ac:dyDescent="0.1">
      <c r="A1445" s="35"/>
      <c r="B1445" s="36"/>
      <c r="C1445" s="257" t="s">
        <v>736</v>
      </c>
      <c r="D1445" s="258" t="s">
        <v>1</v>
      </c>
      <c r="E1445" s="259" t="s">
        <v>1</v>
      </c>
      <c r="F1445" s="260">
        <v>140.27000000000001</v>
      </c>
      <c r="G1445" s="35"/>
      <c r="H1445" s="36"/>
    </row>
    <row r="1446" spans="1:8" s="2" customFormat="1" ht="16.899999999999999" customHeight="1" x14ac:dyDescent="0.1">
      <c r="A1446" s="35"/>
      <c r="B1446" s="36"/>
      <c r="C1446" s="261" t="s">
        <v>1</v>
      </c>
      <c r="D1446" s="261" t="s">
        <v>4590</v>
      </c>
      <c r="E1446" s="18" t="s">
        <v>1</v>
      </c>
      <c r="F1446" s="262">
        <v>122.53</v>
      </c>
      <c r="G1446" s="35"/>
      <c r="H1446" s="36"/>
    </row>
    <row r="1447" spans="1:8" s="2" customFormat="1" ht="16.899999999999999" customHeight="1" x14ac:dyDescent="0.1">
      <c r="A1447" s="35"/>
      <c r="B1447" s="36"/>
      <c r="C1447" s="261" t="s">
        <v>1</v>
      </c>
      <c r="D1447" s="261" t="s">
        <v>4591</v>
      </c>
      <c r="E1447" s="18" t="s">
        <v>1</v>
      </c>
      <c r="F1447" s="262">
        <v>8.8800000000000008</v>
      </c>
      <c r="G1447" s="35"/>
      <c r="H1447" s="36"/>
    </row>
    <row r="1448" spans="1:8" s="2" customFormat="1" ht="16.899999999999999" customHeight="1" x14ac:dyDescent="0.1">
      <c r="A1448" s="35"/>
      <c r="B1448" s="36"/>
      <c r="C1448" s="261" t="s">
        <v>1</v>
      </c>
      <c r="D1448" s="261" t="s">
        <v>1053</v>
      </c>
      <c r="E1448" s="18" t="s">
        <v>1</v>
      </c>
      <c r="F1448" s="262">
        <v>6.33</v>
      </c>
      <c r="G1448" s="35"/>
      <c r="H1448" s="36"/>
    </row>
    <row r="1449" spans="1:8" s="2" customFormat="1" ht="16.899999999999999" customHeight="1" x14ac:dyDescent="0.1">
      <c r="A1449" s="35"/>
      <c r="B1449" s="36"/>
      <c r="C1449" s="261" t="s">
        <v>1</v>
      </c>
      <c r="D1449" s="261" t="s">
        <v>4592</v>
      </c>
      <c r="E1449" s="18" t="s">
        <v>1</v>
      </c>
      <c r="F1449" s="262">
        <v>2.5299999999999998</v>
      </c>
      <c r="G1449" s="35"/>
      <c r="H1449" s="36"/>
    </row>
    <row r="1450" spans="1:8" s="2" customFormat="1" ht="16.899999999999999" customHeight="1" x14ac:dyDescent="0.1">
      <c r="A1450" s="35"/>
      <c r="B1450" s="36"/>
      <c r="C1450" s="261" t="s">
        <v>736</v>
      </c>
      <c r="D1450" s="261" t="s">
        <v>293</v>
      </c>
      <c r="E1450" s="18" t="s">
        <v>1</v>
      </c>
      <c r="F1450" s="262">
        <v>140.27000000000001</v>
      </c>
      <c r="G1450" s="35"/>
      <c r="H1450" s="36"/>
    </row>
    <row r="1451" spans="1:8" s="2" customFormat="1" ht="16.899999999999999" customHeight="1" x14ac:dyDescent="0.1">
      <c r="A1451" s="35"/>
      <c r="B1451" s="36"/>
      <c r="C1451" s="263" t="s">
        <v>6697</v>
      </c>
      <c r="D1451" s="35"/>
      <c r="E1451" s="35"/>
      <c r="F1451" s="35"/>
      <c r="G1451" s="35"/>
      <c r="H1451" s="36"/>
    </row>
    <row r="1452" spans="1:8" s="2" customFormat="1" ht="16.899999999999999" customHeight="1" x14ac:dyDescent="0.1">
      <c r="A1452" s="35"/>
      <c r="B1452" s="36"/>
      <c r="C1452" s="261" t="s">
        <v>1048</v>
      </c>
      <c r="D1452" s="261" t="s">
        <v>1049</v>
      </c>
      <c r="E1452" s="18" t="s">
        <v>277</v>
      </c>
      <c r="F1452" s="262">
        <v>147.28</v>
      </c>
      <c r="G1452" s="35"/>
      <c r="H1452" s="36"/>
    </row>
    <row r="1453" spans="1:8" s="2" customFormat="1" ht="16.899999999999999" customHeight="1" x14ac:dyDescent="0.1">
      <c r="A1453" s="35"/>
      <c r="B1453" s="36"/>
      <c r="C1453" s="261" t="s">
        <v>1056</v>
      </c>
      <c r="D1453" s="261" t="s">
        <v>1057</v>
      </c>
      <c r="E1453" s="18" t="s">
        <v>277</v>
      </c>
      <c r="F1453" s="262">
        <v>147.28</v>
      </c>
      <c r="G1453" s="35"/>
      <c r="H1453" s="36"/>
    </row>
    <row r="1454" spans="1:8" s="2" customFormat="1" ht="16.899999999999999" customHeight="1" x14ac:dyDescent="0.1">
      <c r="A1454" s="35"/>
      <c r="B1454" s="36"/>
      <c r="C1454" s="261" t="s">
        <v>1059</v>
      </c>
      <c r="D1454" s="261" t="s">
        <v>1060</v>
      </c>
      <c r="E1454" s="18" t="s">
        <v>277</v>
      </c>
      <c r="F1454" s="262">
        <v>147.28</v>
      </c>
      <c r="G1454" s="35"/>
      <c r="H1454" s="36"/>
    </row>
    <row r="1455" spans="1:8" s="2" customFormat="1" ht="16.899999999999999" customHeight="1" x14ac:dyDescent="0.1">
      <c r="A1455" s="35"/>
      <c r="B1455" s="36"/>
      <c r="C1455" s="261" t="s">
        <v>1062</v>
      </c>
      <c r="D1455" s="261" t="s">
        <v>1063</v>
      </c>
      <c r="E1455" s="18" t="s">
        <v>277</v>
      </c>
      <c r="F1455" s="262">
        <v>147.28</v>
      </c>
      <c r="G1455" s="35"/>
      <c r="H1455" s="36"/>
    </row>
    <row r="1456" spans="1:8" s="2" customFormat="1" ht="16.899999999999999" customHeight="1" x14ac:dyDescent="0.1">
      <c r="A1456" s="35"/>
      <c r="B1456" s="36"/>
      <c r="C1456" s="257" t="s">
        <v>738</v>
      </c>
      <c r="D1456" s="258" t="s">
        <v>1</v>
      </c>
      <c r="E1456" s="259" t="s">
        <v>1</v>
      </c>
      <c r="F1456" s="260">
        <v>504.12</v>
      </c>
      <c r="G1456" s="35"/>
      <c r="H1456" s="36"/>
    </row>
    <row r="1457" spans="1:8" s="2" customFormat="1" ht="19.5" x14ac:dyDescent="0.1">
      <c r="A1457" s="35"/>
      <c r="B1457" s="36"/>
      <c r="C1457" s="261" t="s">
        <v>1</v>
      </c>
      <c r="D1457" s="261" t="s">
        <v>4570</v>
      </c>
      <c r="E1457" s="18" t="s">
        <v>1</v>
      </c>
      <c r="F1457" s="262">
        <v>95.09</v>
      </c>
      <c r="G1457" s="35"/>
      <c r="H1457" s="36"/>
    </row>
    <row r="1458" spans="1:8" s="2" customFormat="1" ht="16.899999999999999" customHeight="1" x14ac:dyDescent="0.1">
      <c r="A1458" s="35"/>
      <c r="B1458" s="36"/>
      <c r="C1458" s="261" t="s">
        <v>1</v>
      </c>
      <c r="D1458" s="261" t="s">
        <v>1024</v>
      </c>
      <c r="E1458" s="18" t="s">
        <v>1</v>
      </c>
      <c r="F1458" s="262">
        <v>4.7699999999999996</v>
      </c>
      <c r="G1458" s="35"/>
      <c r="H1458" s="36"/>
    </row>
    <row r="1459" spans="1:8" s="2" customFormat="1" ht="16.899999999999999" customHeight="1" x14ac:dyDescent="0.1">
      <c r="A1459" s="35"/>
      <c r="B1459" s="36"/>
      <c r="C1459" s="261" t="s">
        <v>1</v>
      </c>
      <c r="D1459" s="261" t="s">
        <v>4571</v>
      </c>
      <c r="E1459" s="18" t="s">
        <v>1</v>
      </c>
      <c r="F1459" s="262">
        <v>74.3</v>
      </c>
      <c r="G1459" s="35"/>
      <c r="H1459" s="36"/>
    </row>
    <row r="1460" spans="1:8" s="2" customFormat="1" ht="16.899999999999999" customHeight="1" x14ac:dyDescent="0.1">
      <c r="A1460" s="35"/>
      <c r="B1460" s="36"/>
      <c r="C1460" s="261" t="s">
        <v>1</v>
      </c>
      <c r="D1460" s="261" t="s">
        <v>4572</v>
      </c>
      <c r="E1460" s="18" t="s">
        <v>1</v>
      </c>
      <c r="F1460" s="262">
        <v>74.3</v>
      </c>
      <c r="G1460" s="35"/>
      <c r="H1460" s="36"/>
    </row>
    <row r="1461" spans="1:8" s="2" customFormat="1" ht="16.899999999999999" customHeight="1" x14ac:dyDescent="0.1">
      <c r="A1461" s="35"/>
      <c r="B1461" s="36"/>
      <c r="C1461" s="261" t="s">
        <v>1</v>
      </c>
      <c r="D1461" s="261" t="s">
        <v>4573</v>
      </c>
      <c r="E1461" s="18" t="s">
        <v>1</v>
      </c>
      <c r="F1461" s="262">
        <v>49.02</v>
      </c>
      <c r="G1461" s="35"/>
      <c r="H1461" s="36"/>
    </row>
    <row r="1462" spans="1:8" s="2" customFormat="1" ht="16.899999999999999" customHeight="1" x14ac:dyDescent="0.1">
      <c r="A1462" s="35"/>
      <c r="B1462" s="36"/>
      <c r="C1462" s="261" t="s">
        <v>1</v>
      </c>
      <c r="D1462" s="261" t="s">
        <v>4574</v>
      </c>
      <c r="E1462" s="18" t="s">
        <v>1</v>
      </c>
      <c r="F1462" s="262">
        <v>45.52</v>
      </c>
      <c r="G1462" s="35"/>
      <c r="H1462" s="36"/>
    </row>
    <row r="1463" spans="1:8" s="2" customFormat="1" ht="16.899999999999999" customHeight="1" x14ac:dyDescent="0.1">
      <c r="A1463" s="35"/>
      <c r="B1463" s="36"/>
      <c r="C1463" s="261" t="s">
        <v>1</v>
      </c>
      <c r="D1463" s="261" t="s">
        <v>1029</v>
      </c>
      <c r="E1463" s="18" t="s">
        <v>1</v>
      </c>
      <c r="F1463" s="262">
        <v>99</v>
      </c>
      <c r="G1463" s="35"/>
      <c r="H1463" s="36"/>
    </row>
    <row r="1464" spans="1:8" s="2" customFormat="1" ht="16.899999999999999" customHeight="1" x14ac:dyDescent="0.1">
      <c r="A1464" s="35"/>
      <c r="B1464" s="36"/>
      <c r="C1464" s="261" t="s">
        <v>1</v>
      </c>
      <c r="D1464" s="261" t="s">
        <v>1030</v>
      </c>
      <c r="E1464" s="18" t="s">
        <v>1</v>
      </c>
      <c r="F1464" s="262">
        <v>21.85</v>
      </c>
      <c r="G1464" s="35"/>
      <c r="H1464" s="36"/>
    </row>
    <row r="1465" spans="1:8" s="2" customFormat="1" ht="16.899999999999999" customHeight="1" x14ac:dyDescent="0.1">
      <c r="A1465" s="35"/>
      <c r="B1465" s="36"/>
      <c r="C1465" s="261" t="s">
        <v>1</v>
      </c>
      <c r="D1465" s="261" t="s">
        <v>1031</v>
      </c>
      <c r="E1465" s="18" t="s">
        <v>1</v>
      </c>
      <c r="F1465" s="262">
        <v>3.52</v>
      </c>
      <c r="G1465" s="35"/>
      <c r="H1465" s="36"/>
    </row>
    <row r="1466" spans="1:8" s="2" customFormat="1" ht="16.899999999999999" customHeight="1" x14ac:dyDescent="0.1">
      <c r="A1466" s="35"/>
      <c r="B1466" s="36"/>
      <c r="C1466" s="261" t="s">
        <v>1</v>
      </c>
      <c r="D1466" s="261" t="s">
        <v>4575</v>
      </c>
      <c r="E1466" s="18" t="s">
        <v>1</v>
      </c>
      <c r="F1466" s="262">
        <v>36.75</v>
      </c>
      <c r="G1466" s="35"/>
      <c r="H1466" s="36"/>
    </row>
    <row r="1467" spans="1:8" s="2" customFormat="1" ht="16.899999999999999" customHeight="1" x14ac:dyDescent="0.1">
      <c r="A1467" s="35"/>
      <c r="B1467" s="36"/>
      <c r="C1467" s="261" t="s">
        <v>738</v>
      </c>
      <c r="D1467" s="261" t="s">
        <v>293</v>
      </c>
      <c r="E1467" s="18" t="s">
        <v>1</v>
      </c>
      <c r="F1467" s="262">
        <v>504.12</v>
      </c>
      <c r="G1467" s="35"/>
      <c r="H1467" s="36"/>
    </row>
    <row r="1468" spans="1:8" s="2" customFormat="1" ht="16.899999999999999" customHeight="1" x14ac:dyDescent="0.1">
      <c r="A1468" s="35"/>
      <c r="B1468" s="36"/>
      <c r="C1468" s="263" t="s">
        <v>6697</v>
      </c>
      <c r="D1468" s="35"/>
      <c r="E1468" s="35"/>
      <c r="F1468" s="35"/>
      <c r="G1468" s="35"/>
      <c r="H1468" s="36"/>
    </row>
    <row r="1469" spans="1:8" s="2" customFormat="1" ht="16.899999999999999" customHeight="1" x14ac:dyDescent="0.1">
      <c r="A1469" s="35"/>
      <c r="B1469" s="36"/>
      <c r="C1469" s="261" t="s">
        <v>1020</v>
      </c>
      <c r="D1469" s="261" t="s">
        <v>1021</v>
      </c>
      <c r="E1469" s="18" t="s">
        <v>277</v>
      </c>
      <c r="F1469" s="262">
        <v>529.33000000000004</v>
      </c>
      <c r="G1469" s="35"/>
      <c r="H1469" s="36"/>
    </row>
    <row r="1470" spans="1:8" s="2" customFormat="1" ht="16.899999999999999" customHeight="1" x14ac:dyDescent="0.1">
      <c r="A1470" s="35"/>
      <c r="B1470" s="36"/>
      <c r="C1470" s="261" t="s">
        <v>978</v>
      </c>
      <c r="D1470" s="261" t="s">
        <v>979</v>
      </c>
      <c r="E1470" s="18" t="s">
        <v>277</v>
      </c>
      <c r="F1470" s="262">
        <v>529.33000000000004</v>
      </c>
      <c r="G1470" s="35"/>
      <c r="H1470" s="36"/>
    </row>
    <row r="1471" spans="1:8" s="2" customFormat="1" ht="16.899999999999999" customHeight="1" x14ac:dyDescent="0.1">
      <c r="A1471" s="35"/>
      <c r="B1471" s="36"/>
      <c r="C1471" s="261" t="s">
        <v>1033</v>
      </c>
      <c r="D1471" s="261" t="s">
        <v>1034</v>
      </c>
      <c r="E1471" s="18" t="s">
        <v>277</v>
      </c>
      <c r="F1471" s="262">
        <v>529.33000000000004</v>
      </c>
      <c r="G1471" s="35"/>
      <c r="H1471" s="36"/>
    </row>
    <row r="1472" spans="1:8" s="2" customFormat="1" ht="16.899999999999999" customHeight="1" x14ac:dyDescent="0.15">
      <c r="A1472" s="35"/>
      <c r="B1472" s="36"/>
      <c r="C1472" s="257" t="s">
        <v>4438</v>
      </c>
      <c r="D1472" s="258" t="s">
        <v>1</v>
      </c>
      <c r="E1472" s="259" t="s">
        <v>1</v>
      </c>
      <c r="F1472" s="260">
        <v>56.54</v>
      </c>
      <c r="G1472" s="35"/>
      <c r="H1472" s="36"/>
    </row>
    <row r="1473" spans="1:8" s="2" customFormat="1" ht="16.899999999999999" customHeight="1" x14ac:dyDescent="0.1">
      <c r="A1473" s="35"/>
      <c r="B1473" s="36"/>
      <c r="C1473" s="261" t="s">
        <v>1</v>
      </c>
      <c r="D1473" s="261" t="s">
        <v>5147</v>
      </c>
      <c r="E1473" s="18" t="s">
        <v>1</v>
      </c>
      <c r="F1473" s="262">
        <v>0</v>
      </c>
      <c r="G1473" s="35"/>
      <c r="H1473" s="36"/>
    </row>
    <row r="1474" spans="1:8" s="2" customFormat="1" ht="16.899999999999999" customHeight="1" x14ac:dyDescent="0.1">
      <c r="A1474" s="35"/>
      <c r="B1474" s="36"/>
      <c r="C1474" s="261" t="s">
        <v>1</v>
      </c>
      <c r="D1474" s="261" t="s">
        <v>5148</v>
      </c>
      <c r="E1474" s="18" t="s">
        <v>1</v>
      </c>
      <c r="F1474" s="262">
        <v>3.3</v>
      </c>
      <c r="G1474" s="35"/>
      <c r="H1474" s="36"/>
    </row>
    <row r="1475" spans="1:8" s="2" customFormat="1" ht="16.899999999999999" customHeight="1" x14ac:dyDescent="0.1">
      <c r="A1475" s="35"/>
      <c r="B1475" s="36"/>
      <c r="C1475" s="261" t="s">
        <v>1</v>
      </c>
      <c r="D1475" s="261" t="s">
        <v>4742</v>
      </c>
      <c r="E1475" s="18" t="s">
        <v>1</v>
      </c>
      <c r="F1475" s="262">
        <v>10.75</v>
      </c>
      <c r="G1475" s="35"/>
      <c r="H1475" s="36"/>
    </row>
    <row r="1476" spans="1:8" s="2" customFormat="1" ht="16.899999999999999" customHeight="1" x14ac:dyDescent="0.1">
      <c r="A1476" s="35"/>
      <c r="B1476" s="36"/>
      <c r="C1476" s="261" t="s">
        <v>1</v>
      </c>
      <c r="D1476" s="261" t="s">
        <v>4743</v>
      </c>
      <c r="E1476" s="18" t="s">
        <v>1</v>
      </c>
      <c r="F1476" s="262">
        <v>2.97</v>
      </c>
      <c r="G1476" s="35"/>
      <c r="H1476" s="36"/>
    </row>
    <row r="1477" spans="1:8" s="2" customFormat="1" ht="16.899999999999999" customHeight="1" x14ac:dyDescent="0.1">
      <c r="A1477" s="35"/>
      <c r="B1477" s="36"/>
      <c r="C1477" s="261" t="s">
        <v>1</v>
      </c>
      <c r="D1477" s="261" t="s">
        <v>5149</v>
      </c>
      <c r="E1477" s="18" t="s">
        <v>1</v>
      </c>
      <c r="F1477" s="262">
        <v>3.3</v>
      </c>
      <c r="G1477" s="35"/>
      <c r="H1477" s="36"/>
    </row>
    <row r="1478" spans="1:8" s="2" customFormat="1" ht="16.899999999999999" customHeight="1" x14ac:dyDescent="0.1">
      <c r="A1478" s="35"/>
      <c r="B1478" s="36"/>
      <c r="C1478" s="261" t="s">
        <v>1</v>
      </c>
      <c r="D1478" s="261" t="s">
        <v>4745</v>
      </c>
      <c r="E1478" s="18" t="s">
        <v>1</v>
      </c>
      <c r="F1478" s="262">
        <v>8.02</v>
      </c>
      <c r="G1478" s="35"/>
      <c r="H1478" s="36"/>
    </row>
    <row r="1479" spans="1:8" s="2" customFormat="1" ht="16.899999999999999" customHeight="1" x14ac:dyDescent="0.1">
      <c r="A1479" s="35"/>
      <c r="B1479" s="36"/>
      <c r="C1479" s="261" t="s">
        <v>1</v>
      </c>
      <c r="D1479" s="261" t="s">
        <v>5150</v>
      </c>
      <c r="E1479" s="18" t="s">
        <v>1</v>
      </c>
      <c r="F1479" s="262">
        <v>3.3</v>
      </c>
      <c r="G1479" s="35"/>
      <c r="H1479" s="36"/>
    </row>
    <row r="1480" spans="1:8" s="2" customFormat="1" ht="16.899999999999999" customHeight="1" x14ac:dyDescent="0.1">
      <c r="A1480" s="35"/>
      <c r="B1480" s="36"/>
      <c r="C1480" s="261" t="s">
        <v>1</v>
      </c>
      <c r="D1480" s="261" t="s">
        <v>5151</v>
      </c>
      <c r="E1480" s="18" t="s">
        <v>1</v>
      </c>
      <c r="F1480" s="262">
        <v>7.97</v>
      </c>
      <c r="G1480" s="35"/>
      <c r="H1480" s="36"/>
    </row>
    <row r="1481" spans="1:8" s="2" customFormat="1" ht="16.899999999999999" customHeight="1" x14ac:dyDescent="0.1">
      <c r="A1481" s="35"/>
      <c r="B1481" s="36"/>
      <c r="C1481" s="261" t="s">
        <v>1</v>
      </c>
      <c r="D1481" s="261" t="s">
        <v>5152</v>
      </c>
      <c r="E1481" s="18" t="s">
        <v>1</v>
      </c>
      <c r="F1481" s="262">
        <v>2.88</v>
      </c>
      <c r="G1481" s="35"/>
      <c r="H1481" s="36"/>
    </row>
    <row r="1482" spans="1:8" s="2" customFormat="1" ht="16.899999999999999" customHeight="1" x14ac:dyDescent="0.1">
      <c r="A1482" s="35"/>
      <c r="B1482" s="36"/>
      <c r="C1482" s="261" t="s">
        <v>1</v>
      </c>
      <c r="D1482" s="261" t="s">
        <v>5153</v>
      </c>
      <c r="E1482" s="18" t="s">
        <v>1</v>
      </c>
      <c r="F1482" s="262">
        <v>3.3</v>
      </c>
      <c r="G1482" s="35"/>
      <c r="H1482" s="36"/>
    </row>
    <row r="1483" spans="1:8" s="2" customFormat="1" ht="16.899999999999999" customHeight="1" x14ac:dyDescent="0.1">
      <c r="A1483" s="35"/>
      <c r="B1483" s="36"/>
      <c r="C1483" s="261" t="s">
        <v>1</v>
      </c>
      <c r="D1483" s="261" t="s">
        <v>4750</v>
      </c>
      <c r="E1483" s="18" t="s">
        <v>1</v>
      </c>
      <c r="F1483" s="262">
        <v>10.75</v>
      </c>
      <c r="G1483" s="35"/>
      <c r="H1483" s="36"/>
    </row>
    <row r="1484" spans="1:8" s="2" customFormat="1" ht="16.899999999999999" customHeight="1" x14ac:dyDescent="0.1">
      <c r="A1484" s="35"/>
      <c r="B1484" s="36"/>
      <c r="C1484" s="261" t="s">
        <v>4438</v>
      </c>
      <c r="D1484" s="261" t="s">
        <v>293</v>
      </c>
      <c r="E1484" s="18" t="s">
        <v>1</v>
      </c>
      <c r="F1484" s="262">
        <v>56.54</v>
      </c>
      <c r="G1484" s="35"/>
      <c r="H1484" s="36"/>
    </row>
    <row r="1485" spans="1:8" s="2" customFormat="1" ht="16.899999999999999" customHeight="1" x14ac:dyDescent="0.1">
      <c r="A1485" s="35"/>
      <c r="B1485" s="36"/>
      <c r="C1485" s="263" t="s">
        <v>6697</v>
      </c>
      <c r="D1485" s="35"/>
      <c r="E1485" s="35"/>
      <c r="F1485" s="35"/>
      <c r="G1485" s="35"/>
      <c r="H1485" s="36"/>
    </row>
    <row r="1486" spans="1:8" s="2" customFormat="1" ht="16.899999999999999" customHeight="1" x14ac:dyDescent="0.1">
      <c r="A1486" s="35"/>
      <c r="B1486" s="36"/>
      <c r="C1486" s="261" t="s">
        <v>2362</v>
      </c>
      <c r="D1486" s="261" t="s">
        <v>2363</v>
      </c>
      <c r="E1486" s="18" t="s">
        <v>277</v>
      </c>
      <c r="F1486" s="262">
        <v>59.37</v>
      </c>
      <c r="G1486" s="35"/>
      <c r="H1486" s="36"/>
    </row>
    <row r="1487" spans="1:8" s="2" customFormat="1" ht="16.899999999999999" customHeight="1" x14ac:dyDescent="0.1">
      <c r="A1487" s="35"/>
      <c r="B1487" s="36"/>
      <c r="C1487" s="257" t="s">
        <v>740</v>
      </c>
      <c r="D1487" s="258" t="s">
        <v>1</v>
      </c>
      <c r="E1487" s="259" t="s">
        <v>1</v>
      </c>
      <c r="F1487" s="260">
        <v>1383.72</v>
      </c>
      <c r="G1487" s="35"/>
      <c r="H1487" s="36"/>
    </row>
    <row r="1488" spans="1:8" s="2" customFormat="1" ht="16.899999999999999" customHeight="1" x14ac:dyDescent="0.1">
      <c r="A1488" s="35"/>
      <c r="B1488" s="36"/>
      <c r="C1488" s="261" t="s">
        <v>1</v>
      </c>
      <c r="D1488" s="261" t="s">
        <v>1674</v>
      </c>
      <c r="E1488" s="18" t="s">
        <v>1</v>
      </c>
      <c r="F1488" s="262">
        <v>0</v>
      </c>
      <c r="G1488" s="35"/>
      <c r="H1488" s="36"/>
    </row>
    <row r="1489" spans="1:8" s="2" customFormat="1" ht="16.899999999999999" customHeight="1" x14ac:dyDescent="0.1">
      <c r="A1489" s="35"/>
      <c r="B1489" s="36"/>
      <c r="C1489" s="261" t="s">
        <v>1</v>
      </c>
      <c r="D1489" s="261" t="s">
        <v>1675</v>
      </c>
      <c r="E1489" s="18" t="s">
        <v>1</v>
      </c>
      <c r="F1489" s="262">
        <v>680</v>
      </c>
      <c r="G1489" s="35"/>
      <c r="H1489" s="36"/>
    </row>
    <row r="1490" spans="1:8" s="2" customFormat="1" ht="16.899999999999999" customHeight="1" x14ac:dyDescent="0.1">
      <c r="A1490" s="35"/>
      <c r="B1490" s="36"/>
      <c r="C1490" s="261" t="s">
        <v>1</v>
      </c>
      <c r="D1490" s="261" t="s">
        <v>4848</v>
      </c>
      <c r="E1490" s="18" t="s">
        <v>1</v>
      </c>
      <c r="F1490" s="262">
        <v>5.04</v>
      </c>
      <c r="G1490" s="35"/>
      <c r="H1490" s="36"/>
    </row>
    <row r="1491" spans="1:8" s="2" customFormat="1" ht="16.899999999999999" customHeight="1" x14ac:dyDescent="0.1">
      <c r="A1491" s="35"/>
      <c r="B1491" s="36"/>
      <c r="C1491" s="261" t="s">
        <v>1</v>
      </c>
      <c r="D1491" s="261" t="s">
        <v>4849</v>
      </c>
      <c r="E1491" s="18" t="s">
        <v>1</v>
      </c>
      <c r="F1491" s="262">
        <v>11.6</v>
      </c>
      <c r="G1491" s="35"/>
      <c r="H1491" s="36"/>
    </row>
    <row r="1492" spans="1:8" s="2" customFormat="1" ht="16.899999999999999" customHeight="1" x14ac:dyDescent="0.1">
      <c r="A1492" s="35"/>
      <c r="B1492" s="36"/>
      <c r="C1492" s="261" t="s">
        <v>1</v>
      </c>
      <c r="D1492" s="261" t="s">
        <v>1680</v>
      </c>
      <c r="E1492" s="18" t="s">
        <v>1</v>
      </c>
      <c r="F1492" s="262">
        <v>0</v>
      </c>
      <c r="G1492" s="35"/>
      <c r="H1492" s="36"/>
    </row>
    <row r="1493" spans="1:8" s="2" customFormat="1" ht="16.899999999999999" customHeight="1" x14ac:dyDescent="0.1">
      <c r="A1493" s="35"/>
      <c r="B1493" s="36"/>
      <c r="C1493" s="261" t="s">
        <v>1</v>
      </c>
      <c r="D1493" s="261" t="s">
        <v>4852</v>
      </c>
      <c r="E1493" s="18" t="s">
        <v>1</v>
      </c>
      <c r="F1493" s="262">
        <v>659.6</v>
      </c>
      <c r="G1493" s="35"/>
      <c r="H1493" s="36"/>
    </row>
    <row r="1494" spans="1:8" s="2" customFormat="1" ht="16.899999999999999" customHeight="1" x14ac:dyDescent="0.1">
      <c r="A1494" s="35"/>
      <c r="B1494" s="36"/>
      <c r="C1494" s="261" t="s">
        <v>1</v>
      </c>
      <c r="D1494" s="261" t="s">
        <v>4853</v>
      </c>
      <c r="E1494" s="18" t="s">
        <v>1</v>
      </c>
      <c r="F1494" s="262">
        <v>10.08</v>
      </c>
      <c r="G1494" s="35"/>
      <c r="H1494" s="36"/>
    </row>
    <row r="1495" spans="1:8" s="2" customFormat="1" ht="16.899999999999999" customHeight="1" x14ac:dyDescent="0.1">
      <c r="A1495" s="35"/>
      <c r="B1495" s="36"/>
      <c r="C1495" s="261" t="s">
        <v>1</v>
      </c>
      <c r="D1495" s="261" t="s">
        <v>4854</v>
      </c>
      <c r="E1495" s="18" t="s">
        <v>1</v>
      </c>
      <c r="F1495" s="262">
        <v>17.399999999999999</v>
      </c>
      <c r="G1495" s="35"/>
      <c r="H1495" s="36"/>
    </row>
    <row r="1496" spans="1:8" s="2" customFormat="1" ht="16.899999999999999" customHeight="1" x14ac:dyDescent="0.1">
      <c r="A1496" s="35"/>
      <c r="B1496" s="36"/>
      <c r="C1496" s="261" t="s">
        <v>740</v>
      </c>
      <c r="D1496" s="261" t="s">
        <v>293</v>
      </c>
      <c r="E1496" s="18" t="s">
        <v>1</v>
      </c>
      <c r="F1496" s="262">
        <v>1383.72</v>
      </c>
      <c r="G1496" s="35"/>
      <c r="H1496" s="36"/>
    </row>
    <row r="1497" spans="1:8" s="2" customFormat="1" ht="16.899999999999999" customHeight="1" x14ac:dyDescent="0.1">
      <c r="A1497" s="35"/>
      <c r="B1497" s="36"/>
      <c r="C1497" s="263" t="s">
        <v>6697</v>
      </c>
      <c r="D1497" s="35"/>
      <c r="E1497" s="35"/>
      <c r="F1497" s="35"/>
      <c r="G1497" s="35"/>
      <c r="H1497" s="36"/>
    </row>
    <row r="1498" spans="1:8" s="2" customFormat="1" ht="16.899999999999999" customHeight="1" x14ac:dyDescent="0.1">
      <c r="A1498" s="35"/>
      <c r="B1498" s="36"/>
      <c r="C1498" s="261" t="s">
        <v>1762</v>
      </c>
      <c r="D1498" s="261" t="s">
        <v>1763</v>
      </c>
      <c r="E1498" s="18" t="s">
        <v>319</v>
      </c>
      <c r="F1498" s="262">
        <v>1452.91</v>
      </c>
      <c r="G1498" s="35"/>
      <c r="H1498" s="36"/>
    </row>
    <row r="1499" spans="1:8" s="2" customFormat="1" ht="16.899999999999999" customHeight="1" x14ac:dyDescent="0.1">
      <c r="A1499" s="35"/>
      <c r="B1499" s="36"/>
      <c r="C1499" s="261" t="s">
        <v>1745</v>
      </c>
      <c r="D1499" s="261" t="s">
        <v>1746</v>
      </c>
      <c r="E1499" s="18" t="s">
        <v>319</v>
      </c>
      <c r="F1499" s="262">
        <v>2421.12</v>
      </c>
      <c r="G1499" s="35"/>
      <c r="H1499" s="36"/>
    </row>
    <row r="1500" spans="1:8" s="2" customFormat="1" ht="16.899999999999999" customHeight="1" x14ac:dyDescent="0.1">
      <c r="A1500" s="35"/>
      <c r="B1500" s="36"/>
      <c r="C1500" s="257" t="s">
        <v>742</v>
      </c>
      <c r="D1500" s="258" t="s">
        <v>1</v>
      </c>
      <c r="E1500" s="259" t="s">
        <v>1</v>
      </c>
      <c r="F1500" s="260">
        <v>980.35</v>
      </c>
      <c r="G1500" s="35"/>
      <c r="H1500" s="36"/>
    </row>
    <row r="1501" spans="1:8" s="2" customFormat="1" ht="16.899999999999999" customHeight="1" x14ac:dyDescent="0.1">
      <c r="A1501" s="35"/>
      <c r="B1501" s="36"/>
      <c r="C1501" s="263" t="s">
        <v>6697</v>
      </c>
      <c r="D1501" s="35"/>
      <c r="E1501" s="35"/>
      <c r="F1501" s="35"/>
      <c r="G1501" s="35"/>
      <c r="H1501" s="36"/>
    </row>
    <row r="1502" spans="1:8" s="2" customFormat="1" ht="16.899999999999999" customHeight="1" x14ac:dyDescent="0.1">
      <c r="A1502" s="35"/>
      <c r="B1502" s="36"/>
      <c r="C1502" s="261" t="s">
        <v>1258</v>
      </c>
      <c r="D1502" s="261" t="s">
        <v>1259</v>
      </c>
      <c r="E1502" s="18" t="s">
        <v>277</v>
      </c>
      <c r="F1502" s="262">
        <v>1029.3699999999999</v>
      </c>
      <c r="G1502" s="35"/>
      <c r="H1502" s="36"/>
    </row>
    <row r="1503" spans="1:8" s="2" customFormat="1" ht="16.899999999999999" customHeight="1" x14ac:dyDescent="0.1">
      <c r="A1503" s="35"/>
      <c r="B1503" s="36"/>
      <c r="C1503" s="261" t="s">
        <v>2389</v>
      </c>
      <c r="D1503" s="261" t="s">
        <v>2390</v>
      </c>
      <c r="E1503" s="18" t="s">
        <v>277</v>
      </c>
      <c r="F1503" s="262">
        <v>1029.3699999999999</v>
      </c>
      <c r="G1503" s="35"/>
      <c r="H1503" s="36"/>
    </row>
    <row r="1504" spans="1:8" s="2" customFormat="1" ht="16.899999999999999" customHeight="1" x14ac:dyDescent="0.1">
      <c r="A1504" s="35"/>
      <c r="B1504" s="36"/>
      <c r="C1504" s="257" t="s">
        <v>6707</v>
      </c>
      <c r="D1504" s="258" t="s">
        <v>1</v>
      </c>
      <c r="E1504" s="259" t="s">
        <v>1</v>
      </c>
      <c r="F1504" s="260">
        <v>1205.4000000000001</v>
      </c>
      <c r="G1504" s="35"/>
      <c r="H1504" s="36"/>
    </row>
    <row r="1505" spans="1:8" s="2" customFormat="1" ht="16.899999999999999" customHeight="1" x14ac:dyDescent="0.1">
      <c r="A1505" s="35"/>
      <c r="B1505" s="36"/>
      <c r="C1505" s="257" t="s">
        <v>4442</v>
      </c>
      <c r="D1505" s="258" t="s">
        <v>1</v>
      </c>
      <c r="E1505" s="259" t="s">
        <v>1</v>
      </c>
      <c r="F1505" s="260">
        <v>880.46</v>
      </c>
      <c r="G1505" s="35"/>
      <c r="H1505" s="36"/>
    </row>
    <row r="1506" spans="1:8" s="2" customFormat="1" ht="16.899999999999999" customHeight="1" x14ac:dyDescent="0.1">
      <c r="A1506" s="35"/>
      <c r="B1506" s="36"/>
      <c r="C1506" s="261" t="s">
        <v>1</v>
      </c>
      <c r="D1506" s="261" t="s">
        <v>4786</v>
      </c>
      <c r="E1506" s="18" t="s">
        <v>1</v>
      </c>
      <c r="F1506" s="262">
        <v>0</v>
      </c>
      <c r="G1506" s="35"/>
      <c r="H1506" s="36"/>
    </row>
    <row r="1507" spans="1:8" s="2" customFormat="1" ht="16.899999999999999" customHeight="1" x14ac:dyDescent="0.1">
      <c r="A1507" s="35"/>
      <c r="B1507" s="36"/>
      <c r="C1507" s="261" t="s">
        <v>4442</v>
      </c>
      <c r="D1507" s="261" t="s">
        <v>4787</v>
      </c>
      <c r="E1507" s="18" t="s">
        <v>1</v>
      </c>
      <c r="F1507" s="262">
        <v>880.46</v>
      </c>
      <c r="G1507" s="35"/>
      <c r="H1507" s="36"/>
    </row>
    <row r="1508" spans="1:8" s="2" customFormat="1" ht="16.899999999999999" customHeight="1" x14ac:dyDescent="0.1">
      <c r="A1508" s="35"/>
      <c r="B1508" s="36"/>
      <c r="C1508" s="263" t="s">
        <v>6697</v>
      </c>
      <c r="D1508" s="35"/>
      <c r="E1508" s="35"/>
      <c r="F1508" s="35"/>
      <c r="G1508" s="35"/>
      <c r="H1508" s="36"/>
    </row>
    <row r="1509" spans="1:8" s="2" customFormat="1" ht="16.899999999999999" customHeight="1" x14ac:dyDescent="0.1">
      <c r="A1509" s="35"/>
      <c r="B1509" s="36"/>
      <c r="C1509" s="261" t="s">
        <v>1514</v>
      </c>
      <c r="D1509" s="261" t="s">
        <v>1515</v>
      </c>
      <c r="E1509" s="18" t="s">
        <v>277</v>
      </c>
      <c r="F1509" s="262">
        <v>924.48</v>
      </c>
      <c r="G1509" s="35"/>
      <c r="H1509" s="36"/>
    </row>
    <row r="1510" spans="1:8" s="2" customFormat="1" ht="16.899999999999999" customHeight="1" x14ac:dyDescent="0.1">
      <c r="A1510" s="35"/>
      <c r="B1510" s="36"/>
      <c r="C1510" s="257" t="s">
        <v>6708</v>
      </c>
      <c r="D1510" s="258" t="s">
        <v>1</v>
      </c>
      <c r="E1510" s="259" t="s">
        <v>1</v>
      </c>
      <c r="F1510" s="260">
        <v>297.37</v>
      </c>
      <c r="G1510" s="35"/>
      <c r="H1510" s="36"/>
    </row>
    <row r="1511" spans="1:8" s="2" customFormat="1" ht="16.899999999999999" customHeight="1" x14ac:dyDescent="0.1">
      <c r="A1511" s="35"/>
      <c r="B1511" s="36"/>
      <c r="C1511" s="261" t="s">
        <v>1</v>
      </c>
      <c r="D1511" s="261" t="s">
        <v>1629</v>
      </c>
      <c r="E1511" s="18" t="s">
        <v>1</v>
      </c>
      <c r="F1511" s="262">
        <v>0</v>
      </c>
      <c r="G1511" s="35"/>
      <c r="H1511" s="36"/>
    </row>
    <row r="1512" spans="1:8" s="2" customFormat="1" ht="16.899999999999999" customHeight="1" x14ac:dyDescent="0.1">
      <c r="A1512" s="35"/>
      <c r="B1512" s="36"/>
      <c r="C1512" s="261" t="s">
        <v>6708</v>
      </c>
      <c r="D1512" s="261" t="s">
        <v>6709</v>
      </c>
      <c r="E1512" s="18" t="s">
        <v>1</v>
      </c>
      <c r="F1512" s="262">
        <v>297.37</v>
      </c>
      <c r="G1512" s="35"/>
      <c r="H1512" s="36"/>
    </row>
    <row r="1513" spans="1:8" s="2" customFormat="1" ht="16.899999999999999" customHeight="1" x14ac:dyDescent="0.1">
      <c r="A1513" s="35"/>
      <c r="B1513" s="36"/>
      <c r="C1513" s="263" t="s">
        <v>6697</v>
      </c>
      <c r="D1513" s="35"/>
      <c r="E1513" s="35"/>
      <c r="F1513" s="35"/>
      <c r="G1513" s="35"/>
      <c r="H1513" s="36"/>
    </row>
    <row r="1514" spans="1:8" s="2" customFormat="1" ht="16.899999999999999" customHeight="1" x14ac:dyDescent="0.1">
      <c r="A1514" s="35"/>
      <c r="B1514" s="36"/>
      <c r="C1514" s="261" t="s">
        <v>1626</v>
      </c>
      <c r="D1514" s="261" t="s">
        <v>4790</v>
      </c>
      <c r="E1514" s="18" t="s">
        <v>277</v>
      </c>
      <c r="F1514" s="262">
        <v>312.23798676665803</v>
      </c>
      <c r="G1514" s="35"/>
      <c r="H1514" s="36"/>
    </row>
    <row r="1515" spans="1:8" s="2" customFormat="1" ht="16.899999999999999" customHeight="1" x14ac:dyDescent="0.1">
      <c r="A1515" s="35"/>
      <c r="B1515" s="36"/>
      <c r="C1515" s="257" t="s">
        <v>747</v>
      </c>
      <c r="D1515" s="258" t="s">
        <v>1</v>
      </c>
      <c r="E1515" s="259" t="s">
        <v>1</v>
      </c>
      <c r="F1515" s="260">
        <v>1947.66</v>
      </c>
      <c r="G1515" s="35"/>
      <c r="H1515" s="36"/>
    </row>
    <row r="1516" spans="1:8" s="2" customFormat="1" ht="16.899999999999999" customHeight="1" x14ac:dyDescent="0.1">
      <c r="A1516" s="35"/>
      <c r="B1516" s="36"/>
      <c r="C1516" s="261" t="s">
        <v>1</v>
      </c>
      <c r="D1516" s="261" t="s">
        <v>1405</v>
      </c>
      <c r="E1516" s="18" t="s">
        <v>1</v>
      </c>
      <c r="F1516" s="262">
        <v>1947.66</v>
      </c>
      <c r="G1516" s="35"/>
      <c r="H1516" s="36"/>
    </row>
    <row r="1517" spans="1:8" s="2" customFormat="1" ht="16.899999999999999" customHeight="1" x14ac:dyDescent="0.1">
      <c r="A1517" s="35"/>
      <c r="B1517" s="36"/>
      <c r="C1517" s="261" t="s">
        <v>747</v>
      </c>
      <c r="D1517" s="261" t="s">
        <v>282</v>
      </c>
      <c r="E1517" s="18" t="s">
        <v>1</v>
      </c>
      <c r="F1517" s="262">
        <v>1947.66</v>
      </c>
      <c r="G1517" s="35"/>
      <c r="H1517" s="36"/>
    </row>
    <row r="1518" spans="1:8" s="2" customFormat="1" ht="16.899999999999999" customHeight="1" x14ac:dyDescent="0.1">
      <c r="A1518" s="35"/>
      <c r="B1518" s="36"/>
      <c r="C1518" s="263" t="s">
        <v>6697</v>
      </c>
      <c r="D1518" s="35"/>
      <c r="E1518" s="35"/>
      <c r="F1518" s="35"/>
      <c r="G1518" s="35"/>
      <c r="H1518" s="36"/>
    </row>
    <row r="1519" spans="1:8" s="2" customFormat="1" ht="19.5" x14ac:dyDescent="0.1">
      <c r="A1519" s="35"/>
      <c r="B1519" s="36"/>
      <c r="C1519" s="261" t="s">
        <v>1402</v>
      </c>
      <c r="D1519" s="261" t="s">
        <v>1403</v>
      </c>
      <c r="E1519" s="18" t="s">
        <v>277</v>
      </c>
      <c r="F1519" s="262">
        <v>1947.66</v>
      </c>
      <c r="G1519" s="35"/>
      <c r="H1519" s="36"/>
    </row>
    <row r="1520" spans="1:8" s="2" customFormat="1" ht="19.5" x14ac:dyDescent="0.1">
      <c r="A1520" s="35"/>
      <c r="B1520" s="36"/>
      <c r="C1520" s="261" t="s">
        <v>1412</v>
      </c>
      <c r="D1520" s="261" t="s">
        <v>1413</v>
      </c>
      <c r="E1520" s="18" t="s">
        <v>277</v>
      </c>
      <c r="F1520" s="262">
        <v>1947.66</v>
      </c>
      <c r="G1520" s="35"/>
      <c r="H1520" s="36"/>
    </row>
    <row r="1521" spans="1:8" s="2" customFormat="1" ht="16.899999999999999" customHeight="1" x14ac:dyDescent="0.1">
      <c r="A1521" s="35"/>
      <c r="B1521" s="36"/>
      <c r="C1521" s="257" t="s">
        <v>1969</v>
      </c>
      <c r="D1521" s="258" t="s">
        <v>220</v>
      </c>
      <c r="E1521" s="259" t="s">
        <v>1</v>
      </c>
      <c r="F1521" s="260">
        <v>84.13</v>
      </c>
      <c r="G1521" s="35"/>
      <c r="H1521" s="36"/>
    </row>
    <row r="1522" spans="1:8" s="2" customFormat="1" ht="16.899999999999999" customHeight="1" x14ac:dyDescent="0.1">
      <c r="A1522" s="35"/>
      <c r="B1522" s="36"/>
      <c r="C1522" s="261" t="s">
        <v>1</v>
      </c>
      <c r="D1522" s="261" t="s">
        <v>1968</v>
      </c>
      <c r="E1522" s="18" t="s">
        <v>1</v>
      </c>
      <c r="F1522" s="262">
        <v>84.13</v>
      </c>
      <c r="G1522" s="35"/>
      <c r="H1522" s="36"/>
    </row>
    <row r="1523" spans="1:8" s="2" customFormat="1" ht="16.899999999999999" customHeight="1" x14ac:dyDescent="0.1">
      <c r="A1523" s="35"/>
      <c r="B1523" s="36"/>
      <c r="C1523" s="261" t="s">
        <v>1969</v>
      </c>
      <c r="D1523" s="261" t="s">
        <v>282</v>
      </c>
      <c r="E1523" s="18" t="s">
        <v>1</v>
      </c>
      <c r="F1523" s="262">
        <v>84.13</v>
      </c>
      <c r="G1523" s="35"/>
      <c r="H1523" s="36"/>
    </row>
    <row r="1524" spans="1:8" s="2" customFormat="1" ht="16.899999999999999" customHeight="1" x14ac:dyDescent="0.1">
      <c r="A1524" s="35"/>
      <c r="B1524" s="36"/>
      <c r="C1524" s="257" t="s">
        <v>1957</v>
      </c>
      <c r="D1524" s="258" t="s">
        <v>220</v>
      </c>
      <c r="E1524" s="259" t="s">
        <v>1</v>
      </c>
      <c r="F1524" s="260">
        <v>30.74</v>
      </c>
      <c r="G1524" s="35"/>
      <c r="H1524" s="36"/>
    </row>
    <row r="1525" spans="1:8" s="2" customFormat="1" ht="16.899999999999999" customHeight="1" x14ac:dyDescent="0.1">
      <c r="A1525" s="35"/>
      <c r="B1525" s="36"/>
      <c r="C1525" s="261" t="s">
        <v>1</v>
      </c>
      <c r="D1525" s="261" t="s">
        <v>1956</v>
      </c>
      <c r="E1525" s="18" t="s">
        <v>1</v>
      </c>
      <c r="F1525" s="262">
        <v>30.74</v>
      </c>
      <c r="G1525" s="35"/>
      <c r="H1525" s="36"/>
    </row>
    <row r="1526" spans="1:8" s="2" customFormat="1" ht="16.899999999999999" customHeight="1" x14ac:dyDescent="0.1">
      <c r="A1526" s="35"/>
      <c r="B1526" s="36"/>
      <c r="C1526" s="261" t="s">
        <v>1957</v>
      </c>
      <c r="D1526" s="261" t="s">
        <v>282</v>
      </c>
      <c r="E1526" s="18" t="s">
        <v>1</v>
      </c>
      <c r="F1526" s="262">
        <v>30.74</v>
      </c>
      <c r="G1526" s="35"/>
      <c r="H1526" s="36"/>
    </row>
    <row r="1527" spans="1:8" s="2" customFormat="1" ht="16.899999999999999" customHeight="1" x14ac:dyDescent="0.1">
      <c r="A1527" s="35"/>
      <c r="B1527" s="36"/>
      <c r="C1527" s="257" t="s">
        <v>1963</v>
      </c>
      <c r="D1527" s="258" t="s">
        <v>220</v>
      </c>
      <c r="E1527" s="259" t="s">
        <v>1</v>
      </c>
      <c r="F1527" s="260">
        <v>39.42</v>
      </c>
      <c r="G1527" s="35"/>
      <c r="H1527" s="36"/>
    </row>
    <row r="1528" spans="1:8" s="2" customFormat="1" ht="16.899999999999999" customHeight="1" x14ac:dyDescent="0.1">
      <c r="A1528" s="35"/>
      <c r="B1528" s="36"/>
      <c r="C1528" s="261" t="s">
        <v>1</v>
      </c>
      <c r="D1528" s="261" t="s">
        <v>1962</v>
      </c>
      <c r="E1528" s="18" t="s">
        <v>1</v>
      </c>
      <c r="F1528" s="262">
        <v>39.42</v>
      </c>
      <c r="G1528" s="35"/>
      <c r="H1528" s="36"/>
    </row>
    <row r="1529" spans="1:8" s="2" customFormat="1" ht="16.899999999999999" customHeight="1" x14ac:dyDescent="0.1">
      <c r="A1529" s="35"/>
      <c r="B1529" s="36"/>
      <c r="C1529" s="261" t="s">
        <v>1963</v>
      </c>
      <c r="D1529" s="261" t="s">
        <v>282</v>
      </c>
      <c r="E1529" s="18" t="s">
        <v>1</v>
      </c>
      <c r="F1529" s="262">
        <v>39.42</v>
      </c>
      <c r="G1529" s="35"/>
      <c r="H1529" s="36"/>
    </row>
    <row r="1530" spans="1:8" s="2" customFormat="1" ht="16.899999999999999" customHeight="1" x14ac:dyDescent="0.1">
      <c r="A1530" s="35"/>
      <c r="B1530" s="36"/>
      <c r="C1530" s="257" t="s">
        <v>749</v>
      </c>
      <c r="D1530" s="258" t="s">
        <v>220</v>
      </c>
      <c r="E1530" s="259" t="s">
        <v>1</v>
      </c>
      <c r="F1530" s="260">
        <v>48.38</v>
      </c>
      <c r="G1530" s="35"/>
      <c r="H1530" s="36"/>
    </row>
    <row r="1531" spans="1:8" s="2" customFormat="1" ht="16.899999999999999" customHeight="1" x14ac:dyDescent="0.1">
      <c r="A1531" s="35"/>
      <c r="B1531" s="36"/>
      <c r="C1531" s="261" t="s">
        <v>1</v>
      </c>
      <c r="D1531" s="261" t="s">
        <v>1999</v>
      </c>
      <c r="E1531" s="18" t="s">
        <v>1</v>
      </c>
      <c r="F1531" s="262">
        <v>48.38</v>
      </c>
      <c r="G1531" s="35"/>
      <c r="H1531" s="36"/>
    </row>
    <row r="1532" spans="1:8" s="2" customFormat="1" ht="16.899999999999999" customHeight="1" x14ac:dyDescent="0.1">
      <c r="A1532" s="35"/>
      <c r="B1532" s="36"/>
      <c r="C1532" s="261" t="s">
        <v>749</v>
      </c>
      <c r="D1532" s="261" t="s">
        <v>282</v>
      </c>
      <c r="E1532" s="18" t="s">
        <v>1</v>
      </c>
      <c r="F1532" s="262">
        <v>48.38</v>
      </c>
      <c r="G1532" s="35"/>
      <c r="H1532" s="36"/>
    </row>
    <row r="1533" spans="1:8" s="2" customFormat="1" ht="16.899999999999999" customHeight="1" x14ac:dyDescent="0.1">
      <c r="A1533" s="35"/>
      <c r="B1533" s="36"/>
      <c r="C1533" s="263" t="s">
        <v>6697</v>
      </c>
      <c r="D1533" s="35"/>
      <c r="E1533" s="35"/>
      <c r="F1533" s="35"/>
      <c r="G1533" s="35"/>
      <c r="H1533" s="36"/>
    </row>
    <row r="1534" spans="1:8" s="2" customFormat="1" ht="16.899999999999999" customHeight="1" x14ac:dyDescent="0.1">
      <c r="A1534" s="35"/>
      <c r="B1534" s="36"/>
      <c r="C1534" s="261" t="s">
        <v>1996</v>
      </c>
      <c r="D1534" s="261" t="s">
        <v>1997</v>
      </c>
      <c r="E1534" s="18" t="s">
        <v>319</v>
      </c>
      <c r="F1534" s="262">
        <v>48.38</v>
      </c>
      <c r="G1534" s="35"/>
      <c r="H1534" s="36"/>
    </row>
    <row r="1535" spans="1:8" s="2" customFormat="1" ht="16.899999999999999" customHeight="1" x14ac:dyDescent="0.1">
      <c r="A1535" s="35"/>
      <c r="B1535" s="36"/>
      <c r="C1535" s="261" t="s">
        <v>1558</v>
      </c>
      <c r="D1535" s="261" t="s">
        <v>1559</v>
      </c>
      <c r="E1535" s="18" t="s">
        <v>277</v>
      </c>
      <c r="F1535" s="262">
        <v>119.91</v>
      </c>
      <c r="G1535" s="35"/>
      <c r="H1535" s="36"/>
    </row>
    <row r="1536" spans="1:8" s="2" customFormat="1" ht="16.899999999999999" customHeight="1" x14ac:dyDescent="0.1">
      <c r="A1536" s="35"/>
      <c r="B1536" s="36"/>
      <c r="C1536" s="257" t="s">
        <v>751</v>
      </c>
      <c r="D1536" s="258" t="s">
        <v>220</v>
      </c>
      <c r="E1536" s="259" t="s">
        <v>1</v>
      </c>
      <c r="F1536" s="260">
        <v>22.66</v>
      </c>
      <c r="G1536" s="35"/>
      <c r="H1536" s="36"/>
    </row>
    <row r="1537" spans="1:8" s="2" customFormat="1" ht="16.899999999999999" customHeight="1" x14ac:dyDescent="0.1">
      <c r="A1537" s="35"/>
      <c r="B1537" s="36"/>
      <c r="C1537" s="261" t="s">
        <v>1</v>
      </c>
      <c r="D1537" s="261" t="s">
        <v>1984</v>
      </c>
      <c r="E1537" s="18" t="s">
        <v>1</v>
      </c>
      <c r="F1537" s="262">
        <v>22.66</v>
      </c>
      <c r="G1537" s="35"/>
      <c r="H1537" s="36"/>
    </row>
    <row r="1538" spans="1:8" s="2" customFormat="1" ht="16.899999999999999" customHeight="1" x14ac:dyDescent="0.1">
      <c r="A1538" s="35"/>
      <c r="B1538" s="36"/>
      <c r="C1538" s="261" t="s">
        <v>751</v>
      </c>
      <c r="D1538" s="261" t="s">
        <v>282</v>
      </c>
      <c r="E1538" s="18" t="s">
        <v>1</v>
      </c>
      <c r="F1538" s="262">
        <v>22.66</v>
      </c>
      <c r="G1538" s="35"/>
      <c r="H1538" s="36"/>
    </row>
    <row r="1539" spans="1:8" s="2" customFormat="1" ht="16.899999999999999" customHeight="1" x14ac:dyDescent="0.1">
      <c r="A1539" s="35"/>
      <c r="B1539" s="36"/>
      <c r="C1539" s="263" t="s">
        <v>6697</v>
      </c>
      <c r="D1539" s="35"/>
      <c r="E1539" s="35"/>
      <c r="F1539" s="35"/>
      <c r="G1539" s="35"/>
      <c r="H1539" s="36"/>
    </row>
    <row r="1540" spans="1:8" s="2" customFormat="1" ht="16.899999999999999" customHeight="1" x14ac:dyDescent="0.1">
      <c r="A1540" s="35"/>
      <c r="B1540" s="36"/>
      <c r="C1540" s="261" t="s">
        <v>1981</v>
      </c>
      <c r="D1540" s="261" t="s">
        <v>1982</v>
      </c>
      <c r="E1540" s="18" t="s">
        <v>319</v>
      </c>
      <c r="F1540" s="262">
        <v>22.66</v>
      </c>
      <c r="G1540" s="35"/>
      <c r="H1540" s="36"/>
    </row>
    <row r="1541" spans="1:8" s="2" customFormat="1" ht="16.899999999999999" customHeight="1" x14ac:dyDescent="0.1">
      <c r="A1541" s="35"/>
      <c r="B1541" s="36"/>
      <c r="C1541" s="261" t="s">
        <v>1558</v>
      </c>
      <c r="D1541" s="261" t="s">
        <v>1559</v>
      </c>
      <c r="E1541" s="18" t="s">
        <v>277</v>
      </c>
      <c r="F1541" s="262">
        <v>119.91</v>
      </c>
      <c r="G1541" s="35"/>
      <c r="H1541" s="36"/>
    </row>
    <row r="1542" spans="1:8" s="2" customFormat="1" ht="16.899999999999999" customHeight="1" x14ac:dyDescent="0.1">
      <c r="A1542" s="35"/>
      <c r="B1542" s="36"/>
      <c r="C1542" s="257" t="s">
        <v>753</v>
      </c>
      <c r="D1542" s="258" t="s">
        <v>220</v>
      </c>
      <c r="E1542" s="259" t="s">
        <v>1</v>
      </c>
      <c r="F1542" s="260">
        <v>33.36</v>
      </c>
      <c r="G1542" s="35"/>
      <c r="H1542" s="36"/>
    </row>
    <row r="1543" spans="1:8" s="2" customFormat="1" ht="16.899999999999999" customHeight="1" x14ac:dyDescent="0.1">
      <c r="A1543" s="35"/>
      <c r="B1543" s="36"/>
      <c r="C1543" s="261" t="s">
        <v>1</v>
      </c>
      <c r="D1543" s="261" t="s">
        <v>1989</v>
      </c>
      <c r="E1543" s="18" t="s">
        <v>1</v>
      </c>
      <c r="F1543" s="262">
        <v>33.36</v>
      </c>
      <c r="G1543" s="35"/>
      <c r="H1543" s="36"/>
    </row>
    <row r="1544" spans="1:8" s="2" customFormat="1" ht="16.899999999999999" customHeight="1" x14ac:dyDescent="0.1">
      <c r="A1544" s="35"/>
      <c r="B1544" s="36"/>
      <c r="C1544" s="261" t="s">
        <v>753</v>
      </c>
      <c r="D1544" s="261" t="s">
        <v>282</v>
      </c>
      <c r="E1544" s="18" t="s">
        <v>1</v>
      </c>
      <c r="F1544" s="262">
        <v>33.36</v>
      </c>
      <c r="G1544" s="35"/>
      <c r="H1544" s="36"/>
    </row>
    <row r="1545" spans="1:8" s="2" customFormat="1" ht="16.899999999999999" customHeight="1" x14ac:dyDescent="0.1">
      <c r="A1545" s="35"/>
      <c r="B1545" s="36"/>
      <c r="C1545" s="263" t="s">
        <v>6697</v>
      </c>
      <c r="D1545" s="35"/>
      <c r="E1545" s="35"/>
      <c r="F1545" s="35"/>
      <c r="G1545" s="35"/>
      <c r="H1545" s="36"/>
    </row>
    <row r="1546" spans="1:8" s="2" customFormat="1" ht="16.899999999999999" customHeight="1" x14ac:dyDescent="0.1">
      <c r="A1546" s="35"/>
      <c r="B1546" s="36"/>
      <c r="C1546" s="261" t="s">
        <v>1986</v>
      </c>
      <c r="D1546" s="261" t="s">
        <v>1987</v>
      </c>
      <c r="E1546" s="18" t="s">
        <v>319</v>
      </c>
      <c r="F1546" s="262">
        <v>33.36</v>
      </c>
      <c r="G1546" s="35"/>
      <c r="H1546" s="36"/>
    </row>
    <row r="1547" spans="1:8" s="2" customFormat="1" ht="16.899999999999999" customHeight="1" x14ac:dyDescent="0.1">
      <c r="A1547" s="35"/>
      <c r="B1547" s="36"/>
      <c r="C1547" s="261" t="s">
        <v>1558</v>
      </c>
      <c r="D1547" s="261" t="s">
        <v>1559</v>
      </c>
      <c r="E1547" s="18" t="s">
        <v>277</v>
      </c>
      <c r="F1547" s="262">
        <v>119.91</v>
      </c>
      <c r="G1547" s="35"/>
      <c r="H1547" s="36"/>
    </row>
    <row r="1548" spans="1:8" s="2" customFormat="1" ht="16.899999999999999" customHeight="1" x14ac:dyDescent="0.1">
      <c r="A1548" s="35"/>
      <c r="B1548" s="36"/>
      <c r="C1548" s="257" t="s">
        <v>755</v>
      </c>
      <c r="D1548" s="258" t="s">
        <v>220</v>
      </c>
      <c r="E1548" s="259" t="s">
        <v>1</v>
      </c>
      <c r="F1548" s="260">
        <v>73.95</v>
      </c>
      <c r="G1548" s="35"/>
      <c r="H1548" s="36"/>
    </row>
    <row r="1549" spans="1:8" s="2" customFormat="1" ht="16.899999999999999" customHeight="1" x14ac:dyDescent="0.1">
      <c r="A1549" s="35"/>
      <c r="B1549" s="36"/>
      <c r="C1549" s="261" t="s">
        <v>1</v>
      </c>
      <c r="D1549" s="261" t="s">
        <v>1974</v>
      </c>
      <c r="E1549" s="18" t="s">
        <v>1</v>
      </c>
      <c r="F1549" s="262">
        <v>73.95</v>
      </c>
      <c r="G1549" s="35"/>
      <c r="H1549" s="36"/>
    </row>
    <row r="1550" spans="1:8" s="2" customFormat="1" ht="16.899999999999999" customHeight="1" x14ac:dyDescent="0.1">
      <c r="A1550" s="35"/>
      <c r="B1550" s="36"/>
      <c r="C1550" s="261" t="s">
        <v>755</v>
      </c>
      <c r="D1550" s="261" t="s">
        <v>282</v>
      </c>
      <c r="E1550" s="18" t="s">
        <v>1</v>
      </c>
      <c r="F1550" s="262">
        <v>73.95</v>
      </c>
      <c r="G1550" s="35"/>
      <c r="H1550" s="36"/>
    </row>
    <row r="1551" spans="1:8" s="2" customFormat="1" ht="16.899999999999999" customHeight="1" x14ac:dyDescent="0.1">
      <c r="A1551" s="35"/>
      <c r="B1551" s="36"/>
      <c r="C1551" s="263" t="s">
        <v>6697</v>
      </c>
      <c r="D1551" s="35"/>
      <c r="E1551" s="35"/>
      <c r="F1551" s="35"/>
      <c r="G1551" s="35"/>
      <c r="H1551" s="36"/>
    </row>
    <row r="1552" spans="1:8" s="2" customFormat="1" ht="16.899999999999999" customHeight="1" x14ac:dyDescent="0.1">
      <c r="A1552" s="35"/>
      <c r="B1552" s="36"/>
      <c r="C1552" s="261" t="s">
        <v>1971</v>
      </c>
      <c r="D1552" s="261" t="s">
        <v>1972</v>
      </c>
      <c r="E1552" s="18" t="s">
        <v>319</v>
      </c>
      <c r="F1552" s="262">
        <v>73.95</v>
      </c>
      <c r="G1552" s="35"/>
      <c r="H1552" s="36"/>
    </row>
    <row r="1553" spans="1:8" s="2" customFormat="1" ht="16.899999999999999" customHeight="1" x14ac:dyDescent="0.1">
      <c r="A1553" s="35"/>
      <c r="B1553" s="36"/>
      <c r="C1553" s="261" t="s">
        <v>1558</v>
      </c>
      <c r="D1553" s="261" t="s">
        <v>1559</v>
      </c>
      <c r="E1553" s="18" t="s">
        <v>277</v>
      </c>
      <c r="F1553" s="262">
        <v>119.91</v>
      </c>
      <c r="G1553" s="35"/>
      <c r="H1553" s="36"/>
    </row>
    <row r="1554" spans="1:8" s="2" customFormat="1" ht="16.899999999999999" customHeight="1" x14ac:dyDescent="0.1">
      <c r="A1554" s="35"/>
      <c r="B1554" s="36"/>
      <c r="C1554" s="257" t="s">
        <v>757</v>
      </c>
      <c r="D1554" s="258" t="s">
        <v>220</v>
      </c>
      <c r="E1554" s="259" t="s">
        <v>1</v>
      </c>
      <c r="F1554" s="260">
        <v>8.15</v>
      </c>
      <c r="G1554" s="35"/>
      <c r="H1554" s="36"/>
    </row>
    <row r="1555" spans="1:8" s="2" customFormat="1" ht="16.899999999999999" customHeight="1" x14ac:dyDescent="0.1">
      <c r="A1555" s="35"/>
      <c r="B1555" s="36"/>
      <c r="C1555" s="261" t="s">
        <v>1</v>
      </c>
      <c r="D1555" s="261" t="s">
        <v>1979</v>
      </c>
      <c r="E1555" s="18" t="s">
        <v>1</v>
      </c>
      <c r="F1555" s="262">
        <v>8.15</v>
      </c>
      <c r="G1555" s="35"/>
      <c r="H1555" s="36"/>
    </row>
    <row r="1556" spans="1:8" s="2" customFormat="1" ht="16.899999999999999" customHeight="1" x14ac:dyDescent="0.1">
      <c r="A1556" s="35"/>
      <c r="B1556" s="36"/>
      <c r="C1556" s="261" t="s">
        <v>757</v>
      </c>
      <c r="D1556" s="261" t="s">
        <v>282</v>
      </c>
      <c r="E1556" s="18" t="s">
        <v>1</v>
      </c>
      <c r="F1556" s="262">
        <v>8.15</v>
      </c>
      <c r="G1556" s="35"/>
      <c r="H1556" s="36"/>
    </row>
    <row r="1557" spans="1:8" s="2" customFormat="1" ht="16.899999999999999" customHeight="1" x14ac:dyDescent="0.1">
      <c r="A1557" s="35"/>
      <c r="B1557" s="36"/>
      <c r="C1557" s="263" t="s">
        <v>6697</v>
      </c>
      <c r="D1557" s="35"/>
      <c r="E1557" s="35"/>
      <c r="F1557" s="35"/>
      <c r="G1557" s="35"/>
      <c r="H1557" s="36"/>
    </row>
    <row r="1558" spans="1:8" s="2" customFormat="1" ht="16.899999999999999" customHeight="1" x14ac:dyDescent="0.1">
      <c r="A1558" s="35"/>
      <c r="B1558" s="36"/>
      <c r="C1558" s="261" t="s">
        <v>1976</v>
      </c>
      <c r="D1558" s="261" t="s">
        <v>1977</v>
      </c>
      <c r="E1558" s="18" t="s">
        <v>319</v>
      </c>
      <c r="F1558" s="262">
        <v>8.15</v>
      </c>
      <c r="G1558" s="35"/>
      <c r="H1558" s="36"/>
    </row>
    <row r="1559" spans="1:8" s="2" customFormat="1" ht="16.899999999999999" customHeight="1" x14ac:dyDescent="0.1">
      <c r="A1559" s="35"/>
      <c r="B1559" s="36"/>
      <c r="C1559" s="261" t="s">
        <v>1558</v>
      </c>
      <c r="D1559" s="261" t="s">
        <v>1559</v>
      </c>
      <c r="E1559" s="18" t="s">
        <v>277</v>
      </c>
      <c r="F1559" s="262">
        <v>119.91</v>
      </c>
      <c r="G1559" s="35"/>
      <c r="H1559" s="36"/>
    </row>
    <row r="1560" spans="1:8" s="2" customFormat="1" ht="16.899999999999999" customHeight="1" x14ac:dyDescent="0.1">
      <c r="A1560" s="35"/>
      <c r="B1560" s="36"/>
      <c r="C1560" s="257" t="s">
        <v>759</v>
      </c>
      <c r="D1560" s="258" t="s">
        <v>220</v>
      </c>
      <c r="E1560" s="259" t="s">
        <v>1</v>
      </c>
      <c r="F1560" s="260">
        <v>8.9499999999999993</v>
      </c>
      <c r="G1560" s="35"/>
      <c r="H1560" s="36"/>
    </row>
    <row r="1561" spans="1:8" s="2" customFormat="1" ht="16.899999999999999" customHeight="1" x14ac:dyDescent="0.1">
      <c r="A1561" s="35"/>
      <c r="B1561" s="36"/>
      <c r="C1561" s="261" t="s">
        <v>1</v>
      </c>
      <c r="D1561" s="261" t="s">
        <v>1994</v>
      </c>
      <c r="E1561" s="18" t="s">
        <v>1</v>
      </c>
      <c r="F1561" s="262">
        <v>8.9499999999999993</v>
      </c>
      <c r="G1561" s="35"/>
      <c r="H1561" s="36"/>
    </row>
    <row r="1562" spans="1:8" s="2" customFormat="1" ht="16.899999999999999" customHeight="1" x14ac:dyDescent="0.1">
      <c r="A1562" s="35"/>
      <c r="B1562" s="36"/>
      <c r="C1562" s="261" t="s">
        <v>759</v>
      </c>
      <c r="D1562" s="261" t="s">
        <v>282</v>
      </c>
      <c r="E1562" s="18" t="s">
        <v>1</v>
      </c>
      <c r="F1562" s="262">
        <v>8.9499999999999993</v>
      </c>
      <c r="G1562" s="35"/>
      <c r="H1562" s="36"/>
    </row>
    <row r="1563" spans="1:8" s="2" customFormat="1" ht="16.899999999999999" customHeight="1" x14ac:dyDescent="0.1">
      <c r="A1563" s="35"/>
      <c r="B1563" s="36"/>
      <c r="C1563" s="263" t="s">
        <v>6697</v>
      </c>
      <c r="D1563" s="35"/>
      <c r="E1563" s="35"/>
      <c r="F1563" s="35"/>
      <c r="G1563" s="35"/>
      <c r="H1563" s="36"/>
    </row>
    <row r="1564" spans="1:8" s="2" customFormat="1" ht="16.899999999999999" customHeight="1" x14ac:dyDescent="0.1">
      <c r="A1564" s="35"/>
      <c r="B1564" s="36"/>
      <c r="C1564" s="261" t="s">
        <v>1991</v>
      </c>
      <c r="D1564" s="261" t="s">
        <v>1992</v>
      </c>
      <c r="E1564" s="18" t="s">
        <v>319</v>
      </c>
      <c r="F1564" s="262">
        <v>8.9499999999999993</v>
      </c>
      <c r="G1564" s="35"/>
      <c r="H1564" s="36"/>
    </row>
    <row r="1565" spans="1:8" s="2" customFormat="1" ht="16.899999999999999" customHeight="1" x14ac:dyDescent="0.1">
      <c r="A1565" s="35"/>
      <c r="B1565" s="36"/>
      <c r="C1565" s="261" t="s">
        <v>1558</v>
      </c>
      <c r="D1565" s="261" t="s">
        <v>1559</v>
      </c>
      <c r="E1565" s="18" t="s">
        <v>277</v>
      </c>
      <c r="F1565" s="262">
        <v>119.91</v>
      </c>
      <c r="G1565" s="35"/>
      <c r="H1565" s="36"/>
    </row>
    <row r="1566" spans="1:8" s="2" customFormat="1" ht="16.899999999999999" customHeight="1" x14ac:dyDescent="0.1">
      <c r="A1566" s="35"/>
      <c r="B1566" s="36"/>
      <c r="C1566" s="257" t="s">
        <v>1921</v>
      </c>
      <c r="D1566" s="258" t="s">
        <v>220</v>
      </c>
      <c r="E1566" s="259" t="s">
        <v>1</v>
      </c>
      <c r="F1566" s="260">
        <v>103.24</v>
      </c>
      <c r="G1566" s="35"/>
      <c r="H1566" s="36"/>
    </row>
    <row r="1567" spans="1:8" s="2" customFormat="1" ht="16.899999999999999" customHeight="1" x14ac:dyDescent="0.1">
      <c r="A1567" s="35"/>
      <c r="B1567" s="36"/>
      <c r="C1567" s="261" t="s">
        <v>1</v>
      </c>
      <c r="D1567" s="261" t="s">
        <v>1920</v>
      </c>
      <c r="E1567" s="18" t="s">
        <v>1</v>
      </c>
      <c r="F1567" s="262">
        <v>103.24</v>
      </c>
      <c r="G1567" s="35"/>
      <c r="H1567" s="36"/>
    </row>
    <row r="1568" spans="1:8" s="2" customFormat="1" ht="16.899999999999999" customHeight="1" x14ac:dyDescent="0.1">
      <c r="A1568" s="35"/>
      <c r="B1568" s="36"/>
      <c r="C1568" s="261" t="s">
        <v>1921</v>
      </c>
      <c r="D1568" s="261" t="s">
        <v>282</v>
      </c>
      <c r="E1568" s="18" t="s">
        <v>1</v>
      </c>
      <c r="F1568" s="262">
        <v>103.24</v>
      </c>
      <c r="G1568" s="35"/>
      <c r="H1568" s="36"/>
    </row>
    <row r="1569" spans="1:8" s="2" customFormat="1" ht="16.899999999999999" customHeight="1" x14ac:dyDescent="0.1">
      <c r="A1569" s="35"/>
      <c r="B1569" s="36"/>
      <c r="C1569" s="257" t="s">
        <v>1945</v>
      </c>
      <c r="D1569" s="258" t="s">
        <v>220</v>
      </c>
      <c r="E1569" s="259" t="s">
        <v>1</v>
      </c>
      <c r="F1569" s="260">
        <v>42.32</v>
      </c>
      <c r="G1569" s="35"/>
      <c r="H1569" s="36"/>
    </row>
    <row r="1570" spans="1:8" s="2" customFormat="1" ht="16.899999999999999" customHeight="1" x14ac:dyDescent="0.1">
      <c r="A1570" s="35"/>
      <c r="B1570" s="36"/>
      <c r="C1570" s="261" t="s">
        <v>1</v>
      </c>
      <c r="D1570" s="261" t="s">
        <v>1944</v>
      </c>
      <c r="E1570" s="18" t="s">
        <v>1</v>
      </c>
      <c r="F1570" s="262">
        <v>42.32</v>
      </c>
      <c r="G1570" s="35"/>
      <c r="H1570" s="36"/>
    </row>
    <row r="1571" spans="1:8" s="2" customFormat="1" ht="16.899999999999999" customHeight="1" x14ac:dyDescent="0.1">
      <c r="A1571" s="35"/>
      <c r="B1571" s="36"/>
      <c r="C1571" s="261" t="s">
        <v>1945</v>
      </c>
      <c r="D1571" s="261" t="s">
        <v>282</v>
      </c>
      <c r="E1571" s="18" t="s">
        <v>1</v>
      </c>
      <c r="F1571" s="262">
        <v>42.32</v>
      </c>
      <c r="G1571" s="35"/>
      <c r="H1571" s="36"/>
    </row>
    <row r="1572" spans="1:8" s="2" customFormat="1" ht="16.899999999999999" customHeight="1" x14ac:dyDescent="0.1">
      <c r="A1572" s="35"/>
      <c r="B1572" s="36"/>
      <c r="C1572" s="257" t="s">
        <v>1951</v>
      </c>
      <c r="D1572" s="258" t="s">
        <v>220</v>
      </c>
      <c r="E1572" s="259" t="s">
        <v>1</v>
      </c>
      <c r="F1572" s="260">
        <v>29.02</v>
      </c>
      <c r="G1572" s="35"/>
      <c r="H1572" s="36"/>
    </row>
    <row r="1573" spans="1:8" s="2" customFormat="1" ht="16.899999999999999" customHeight="1" x14ac:dyDescent="0.1">
      <c r="A1573" s="35"/>
      <c r="B1573" s="36"/>
      <c r="C1573" s="261" t="s">
        <v>1</v>
      </c>
      <c r="D1573" s="261" t="s">
        <v>1950</v>
      </c>
      <c r="E1573" s="18" t="s">
        <v>1</v>
      </c>
      <c r="F1573" s="262">
        <v>29.02</v>
      </c>
      <c r="G1573" s="35"/>
      <c r="H1573" s="36"/>
    </row>
    <row r="1574" spans="1:8" s="2" customFormat="1" ht="16.899999999999999" customHeight="1" x14ac:dyDescent="0.1">
      <c r="A1574" s="35"/>
      <c r="B1574" s="36"/>
      <c r="C1574" s="261" t="s">
        <v>1951</v>
      </c>
      <c r="D1574" s="261" t="s">
        <v>282</v>
      </c>
      <c r="E1574" s="18" t="s">
        <v>1</v>
      </c>
      <c r="F1574" s="262">
        <v>29.02</v>
      </c>
      <c r="G1574" s="35"/>
      <c r="H1574" s="36"/>
    </row>
    <row r="1575" spans="1:8" s="2" customFormat="1" ht="16.899999999999999" customHeight="1" x14ac:dyDescent="0.1">
      <c r="A1575" s="35"/>
      <c r="B1575" s="36"/>
      <c r="C1575" s="257" t="s">
        <v>4953</v>
      </c>
      <c r="D1575" s="258" t="s">
        <v>220</v>
      </c>
      <c r="E1575" s="259" t="s">
        <v>1</v>
      </c>
      <c r="F1575" s="260">
        <v>1.25</v>
      </c>
      <c r="G1575" s="35"/>
      <c r="H1575" s="36"/>
    </row>
    <row r="1576" spans="1:8" s="2" customFormat="1" ht="16.899999999999999" customHeight="1" x14ac:dyDescent="0.1">
      <c r="A1576" s="35"/>
      <c r="B1576" s="36"/>
      <c r="C1576" s="261" t="s">
        <v>1</v>
      </c>
      <c r="D1576" s="261" t="s">
        <v>4952</v>
      </c>
      <c r="E1576" s="18" t="s">
        <v>1</v>
      </c>
      <c r="F1576" s="262">
        <v>1.25</v>
      </c>
      <c r="G1576" s="35"/>
      <c r="H1576" s="36"/>
    </row>
    <row r="1577" spans="1:8" s="2" customFormat="1" ht="16.899999999999999" customHeight="1" x14ac:dyDescent="0.1">
      <c r="A1577" s="35"/>
      <c r="B1577" s="36"/>
      <c r="C1577" s="261" t="s">
        <v>4953</v>
      </c>
      <c r="D1577" s="261" t="s">
        <v>282</v>
      </c>
      <c r="E1577" s="18" t="s">
        <v>1</v>
      </c>
      <c r="F1577" s="262">
        <v>1.25</v>
      </c>
      <c r="G1577" s="35"/>
      <c r="H1577" s="36"/>
    </row>
    <row r="1578" spans="1:8" s="2" customFormat="1" ht="16.899999999999999" customHeight="1" x14ac:dyDescent="0.1">
      <c r="A1578" s="35"/>
      <c r="B1578" s="36"/>
      <c r="C1578" s="257" t="s">
        <v>4444</v>
      </c>
      <c r="D1578" s="258" t="s">
        <v>1</v>
      </c>
      <c r="E1578" s="259" t="s">
        <v>1</v>
      </c>
      <c r="F1578" s="260">
        <v>140.94</v>
      </c>
      <c r="G1578" s="35"/>
      <c r="H1578" s="36"/>
    </row>
    <row r="1579" spans="1:8" s="2" customFormat="1" ht="16.899999999999999" customHeight="1" x14ac:dyDescent="0.1">
      <c r="A1579" s="35"/>
      <c r="B1579" s="36"/>
      <c r="C1579" s="261" t="s">
        <v>1</v>
      </c>
      <c r="D1579" s="261" t="s">
        <v>5163</v>
      </c>
      <c r="E1579" s="18" t="s">
        <v>1</v>
      </c>
      <c r="F1579" s="262">
        <v>43.41</v>
      </c>
      <c r="G1579" s="35"/>
      <c r="H1579" s="36"/>
    </row>
    <row r="1580" spans="1:8" s="2" customFormat="1" ht="16.899999999999999" customHeight="1" x14ac:dyDescent="0.1">
      <c r="A1580" s="35"/>
      <c r="B1580" s="36"/>
      <c r="C1580" s="261" t="s">
        <v>1</v>
      </c>
      <c r="D1580" s="261" t="s">
        <v>4832</v>
      </c>
      <c r="E1580" s="18" t="s">
        <v>1</v>
      </c>
      <c r="F1580" s="262">
        <v>48.56</v>
      </c>
      <c r="G1580" s="35"/>
      <c r="H1580" s="36"/>
    </row>
    <row r="1581" spans="1:8" s="2" customFormat="1" ht="16.899999999999999" customHeight="1" x14ac:dyDescent="0.1">
      <c r="A1581" s="35"/>
      <c r="B1581" s="36"/>
      <c r="C1581" s="261" t="s">
        <v>1</v>
      </c>
      <c r="D1581" s="261" t="s">
        <v>4833</v>
      </c>
      <c r="E1581" s="18" t="s">
        <v>1</v>
      </c>
      <c r="F1581" s="262">
        <v>48.97</v>
      </c>
      <c r="G1581" s="35"/>
      <c r="H1581" s="36"/>
    </row>
    <row r="1582" spans="1:8" s="2" customFormat="1" ht="16.899999999999999" customHeight="1" x14ac:dyDescent="0.1">
      <c r="A1582" s="35"/>
      <c r="B1582" s="36"/>
      <c r="C1582" s="261" t="s">
        <v>4444</v>
      </c>
      <c r="D1582" s="261" t="s">
        <v>293</v>
      </c>
      <c r="E1582" s="18" t="s">
        <v>1</v>
      </c>
      <c r="F1582" s="262">
        <v>140.94</v>
      </c>
      <c r="G1582" s="35"/>
      <c r="H1582" s="36"/>
    </row>
    <row r="1583" spans="1:8" s="2" customFormat="1" ht="16.899999999999999" customHeight="1" x14ac:dyDescent="0.1">
      <c r="A1583" s="35"/>
      <c r="B1583" s="36"/>
      <c r="C1583" s="263" t="s">
        <v>6697</v>
      </c>
      <c r="D1583" s="35"/>
      <c r="E1583" s="35"/>
      <c r="F1583" s="35"/>
      <c r="G1583" s="35"/>
      <c r="H1583" s="36"/>
    </row>
    <row r="1584" spans="1:8" s="2" customFormat="1" ht="16.899999999999999" customHeight="1" x14ac:dyDescent="0.1">
      <c r="A1584" s="35"/>
      <c r="B1584" s="36"/>
      <c r="C1584" s="261" t="s">
        <v>5160</v>
      </c>
      <c r="D1584" s="261" t="s">
        <v>5161</v>
      </c>
      <c r="E1584" s="18" t="s">
        <v>277</v>
      </c>
      <c r="F1584" s="262">
        <v>147.99</v>
      </c>
      <c r="G1584" s="35"/>
      <c r="H1584" s="36"/>
    </row>
    <row r="1585" spans="1:8" s="2" customFormat="1" ht="16.899999999999999" customHeight="1" x14ac:dyDescent="0.15">
      <c r="A1585" s="35"/>
      <c r="B1585" s="36"/>
      <c r="C1585" s="257" t="s">
        <v>4445</v>
      </c>
      <c r="D1585" s="258" t="s">
        <v>1</v>
      </c>
      <c r="E1585" s="259" t="s">
        <v>1</v>
      </c>
      <c r="F1585" s="260">
        <v>233.24</v>
      </c>
      <c r="G1585" s="35"/>
      <c r="H1585" s="36"/>
    </row>
    <row r="1586" spans="1:8" s="2" customFormat="1" ht="16.899999999999999" customHeight="1" x14ac:dyDescent="0.1">
      <c r="A1586" s="35"/>
      <c r="B1586" s="36"/>
      <c r="C1586" s="263" t="s">
        <v>6697</v>
      </c>
      <c r="D1586" s="35"/>
      <c r="E1586" s="35"/>
      <c r="F1586" s="35"/>
      <c r="G1586" s="35"/>
      <c r="H1586" s="36"/>
    </row>
    <row r="1587" spans="1:8" s="2" customFormat="1" ht="19.5" x14ac:dyDescent="0.1">
      <c r="A1587" s="35"/>
      <c r="B1587" s="36"/>
      <c r="C1587" s="261" t="s">
        <v>2125</v>
      </c>
      <c r="D1587" s="261" t="s">
        <v>2126</v>
      </c>
      <c r="E1587" s="18" t="s">
        <v>277</v>
      </c>
      <c r="F1587" s="262">
        <v>244.89</v>
      </c>
      <c r="G1587" s="35"/>
      <c r="H1587" s="36"/>
    </row>
    <row r="1588" spans="1:8" s="2" customFormat="1" ht="16.899999999999999" customHeight="1" x14ac:dyDescent="0.1">
      <c r="A1588" s="35"/>
      <c r="B1588" s="36"/>
      <c r="C1588" s="257" t="s">
        <v>1686</v>
      </c>
      <c r="D1588" s="258" t="s">
        <v>764</v>
      </c>
      <c r="E1588" s="259" t="s">
        <v>1</v>
      </c>
      <c r="F1588" s="260">
        <v>1490.38</v>
      </c>
      <c r="G1588" s="35"/>
      <c r="H1588" s="36"/>
    </row>
    <row r="1589" spans="1:8" s="2" customFormat="1" ht="16.899999999999999" customHeight="1" x14ac:dyDescent="0.1">
      <c r="A1589" s="35"/>
      <c r="B1589" s="36"/>
      <c r="C1589" s="261" t="s">
        <v>1</v>
      </c>
      <c r="D1589" s="261" t="s">
        <v>1674</v>
      </c>
      <c r="E1589" s="18" t="s">
        <v>1</v>
      </c>
      <c r="F1589" s="262">
        <v>0</v>
      </c>
      <c r="G1589" s="35"/>
      <c r="H1589" s="36"/>
    </row>
    <row r="1590" spans="1:8" s="2" customFormat="1" ht="16.899999999999999" customHeight="1" x14ac:dyDescent="0.1">
      <c r="A1590" s="35"/>
      <c r="B1590" s="36"/>
      <c r="C1590" s="261" t="s">
        <v>1</v>
      </c>
      <c r="D1590" s="261" t="s">
        <v>1675</v>
      </c>
      <c r="E1590" s="18" t="s">
        <v>1</v>
      </c>
      <c r="F1590" s="262">
        <v>680</v>
      </c>
      <c r="G1590" s="35"/>
      <c r="H1590" s="36"/>
    </row>
    <row r="1591" spans="1:8" s="2" customFormat="1" ht="16.899999999999999" customHeight="1" x14ac:dyDescent="0.1">
      <c r="A1591" s="35"/>
      <c r="B1591" s="36"/>
      <c r="C1591" s="261" t="s">
        <v>1</v>
      </c>
      <c r="D1591" s="261" t="s">
        <v>4848</v>
      </c>
      <c r="E1591" s="18" t="s">
        <v>1</v>
      </c>
      <c r="F1591" s="262">
        <v>5.04</v>
      </c>
      <c r="G1591" s="35"/>
      <c r="H1591" s="36"/>
    </row>
    <row r="1592" spans="1:8" s="2" customFormat="1" ht="16.899999999999999" customHeight="1" x14ac:dyDescent="0.1">
      <c r="A1592" s="35"/>
      <c r="B1592" s="36"/>
      <c r="C1592" s="261" t="s">
        <v>1</v>
      </c>
      <c r="D1592" s="261" t="s">
        <v>4849</v>
      </c>
      <c r="E1592" s="18" t="s">
        <v>1</v>
      </c>
      <c r="F1592" s="262">
        <v>11.6</v>
      </c>
      <c r="G1592" s="35"/>
      <c r="H1592" s="36"/>
    </row>
    <row r="1593" spans="1:8" s="2" customFormat="1" ht="16.899999999999999" customHeight="1" x14ac:dyDescent="0.1">
      <c r="A1593" s="35"/>
      <c r="B1593" s="36"/>
      <c r="C1593" s="261" t="s">
        <v>1</v>
      </c>
      <c r="D1593" s="261" t="s">
        <v>4850</v>
      </c>
      <c r="E1593" s="18" t="s">
        <v>1</v>
      </c>
      <c r="F1593" s="262">
        <v>1.91</v>
      </c>
      <c r="G1593" s="35"/>
      <c r="H1593" s="36"/>
    </row>
    <row r="1594" spans="1:8" s="2" customFormat="1" ht="16.899999999999999" customHeight="1" x14ac:dyDescent="0.1">
      <c r="A1594" s="35"/>
      <c r="B1594" s="36"/>
      <c r="C1594" s="261" t="s">
        <v>1</v>
      </c>
      <c r="D1594" s="261" t="s">
        <v>4851</v>
      </c>
      <c r="E1594" s="18" t="s">
        <v>1</v>
      </c>
      <c r="F1594" s="262">
        <v>1.25</v>
      </c>
      <c r="G1594" s="35"/>
      <c r="H1594" s="36"/>
    </row>
    <row r="1595" spans="1:8" s="2" customFormat="1" ht="16.899999999999999" customHeight="1" x14ac:dyDescent="0.1">
      <c r="A1595" s="35"/>
      <c r="B1595" s="36"/>
      <c r="C1595" s="261" t="s">
        <v>1</v>
      </c>
      <c r="D1595" s="261" t="s">
        <v>1680</v>
      </c>
      <c r="E1595" s="18" t="s">
        <v>1</v>
      </c>
      <c r="F1595" s="262">
        <v>0</v>
      </c>
      <c r="G1595" s="35"/>
      <c r="H1595" s="36"/>
    </row>
    <row r="1596" spans="1:8" s="2" customFormat="1" ht="16.899999999999999" customHeight="1" x14ac:dyDescent="0.1">
      <c r="A1596" s="35"/>
      <c r="B1596" s="36"/>
      <c r="C1596" s="261" t="s">
        <v>1</v>
      </c>
      <c r="D1596" s="261" t="s">
        <v>4852</v>
      </c>
      <c r="E1596" s="18" t="s">
        <v>1</v>
      </c>
      <c r="F1596" s="262">
        <v>659.6</v>
      </c>
      <c r="G1596" s="35"/>
      <c r="H1596" s="36"/>
    </row>
    <row r="1597" spans="1:8" s="2" customFormat="1" ht="16.899999999999999" customHeight="1" x14ac:dyDescent="0.1">
      <c r="A1597" s="35"/>
      <c r="B1597" s="36"/>
      <c r="C1597" s="261" t="s">
        <v>1</v>
      </c>
      <c r="D1597" s="261" t="s">
        <v>4853</v>
      </c>
      <c r="E1597" s="18" t="s">
        <v>1</v>
      </c>
      <c r="F1597" s="262">
        <v>10.08</v>
      </c>
      <c r="G1597" s="35"/>
      <c r="H1597" s="36"/>
    </row>
    <row r="1598" spans="1:8" s="2" customFormat="1" ht="16.899999999999999" customHeight="1" x14ac:dyDescent="0.1">
      <c r="A1598" s="35"/>
      <c r="B1598" s="36"/>
      <c r="C1598" s="261" t="s">
        <v>1</v>
      </c>
      <c r="D1598" s="261" t="s">
        <v>4854</v>
      </c>
      <c r="E1598" s="18" t="s">
        <v>1</v>
      </c>
      <c r="F1598" s="262">
        <v>17.399999999999999</v>
      </c>
      <c r="G1598" s="35"/>
      <c r="H1598" s="36"/>
    </row>
    <row r="1599" spans="1:8" s="2" customFormat="1" ht="16.899999999999999" customHeight="1" x14ac:dyDescent="0.1">
      <c r="A1599" s="35"/>
      <c r="B1599" s="36"/>
      <c r="C1599" s="261" t="s">
        <v>1</v>
      </c>
      <c r="D1599" s="261" t="s">
        <v>4855</v>
      </c>
      <c r="E1599" s="18" t="s">
        <v>1</v>
      </c>
      <c r="F1599" s="262">
        <v>6</v>
      </c>
      <c r="G1599" s="35"/>
      <c r="H1599" s="36"/>
    </row>
    <row r="1600" spans="1:8" s="2" customFormat="1" ht="16.899999999999999" customHeight="1" x14ac:dyDescent="0.1">
      <c r="A1600" s="35"/>
      <c r="B1600" s="36"/>
      <c r="C1600" s="261" t="s">
        <v>1</v>
      </c>
      <c r="D1600" s="261" t="s">
        <v>1685</v>
      </c>
      <c r="E1600" s="18" t="s">
        <v>1</v>
      </c>
      <c r="F1600" s="262">
        <v>97.5</v>
      </c>
      <c r="G1600" s="35"/>
      <c r="H1600" s="36"/>
    </row>
    <row r="1601" spans="1:8" s="2" customFormat="1" ht="16.899999999999999" customHeight="1" x14ac:dyDescent="0.1">
      <c r="A1601" s="35"/>
      <c r="B1601" s="36"/>
      <c r="C1601" s="261" t="s">
        <v>1686</v>
      </c>
      <c r="D1601" s="261" t="s">
        <v>282</v>
      </c>
      <c r="E1601" s="18" t="s">
        <v>1</v>
      </c>
      <c r="F1601" s="262">
        <v>1490.38</v>
      </c>
      <c r="G1601" s="35"/>
      <c r="H1601" s="36"/>
    </row>
    <row r="1602" spans="1:8" s="2" customFormat="1" ht="16.899999999999999" customHeight="1" x14ac:dyDescent="0.1">
      <c r="A1602" s="35"/>
      <c r="B1602" s="36"/>
      <c r="C1602" s="257" t="s">
        <v>1696</v>
      </c>
      <c r="D1602" s="258" t="s">
        <v>764</v>
      </c>
      <c r="E1602" s="259" t="s">
        <v>1</v>
      </c>
      <c r="F1602" s="260">
        <v>733.55</v>
      </c>
      <c r="G1602" s="35"/>
      <c r="H1602" s="36"/>
    </row>
    <row r="1603" spans="1:8" s="2" customFormat="1" ht="16.899999999999999" customHeight="1" x14ac:dyDescent="0.1">
      <c r="A1603" s="35"/>
      <c r="B1603" s="36"/>
      <c r="C1603" s="261" t="s">
        <v>1</v>
      </c>
      <c r="D1603" s="261" t="s">
        <v>1674</v>
      </c>
      <c r="E1603" s="18" t="s">
        <v>1</v>
      </c>
      <c r="F1603" s="262">
        <v>0</v>
      </c>
      <c r="G1603" s="35"/>
      <c r="H1603" s="36"/>
    </row>
    <row r="1604" spans="1:8" s="2" customFormat="1" ht="16.899999999999999" customHeight="1" x14ac:dyDescent="0.1">
      <c r="A1604" s="35"/>
      <c r="B1604" s="36"/>
      <c r="C1604" s="261" t="s">
        <v>1</v>
      </c>
      <c r="D1604" s="261" t="s">
        <v>1691</v>
      </c>
      <c r="E1604" s="18" t="s">
        <v>1</v>
      </c>
      <c r="F1604" s="262">
        <v>58.56</v>
      </c>
      <c r="G1604" s="35"/>
      <c r="H1604" s="36"/>
    </row>
    <row r="1605" spans="1:8" s="2" customFormat="1" ht="16.899999999999999" customHeight="1" x14ac:dyDescent="0.1">
      <c r="A1605" s="35"/>
      <c r="B1605" s="36"/>
      <c r="C1605" s="261" t="s">
        <v>1</v>
      </c>
      <c r="D1605" s="261" t="s">
        <v>4856</v>
      </c>
      <c r="E1605" s="18" t="s">
        <v>1</v>
      </c>
      <c r="F1605" s="262">
        <v>99.6</v>
      </c>
      <c r="G1605" s="35"/>
      <c r="H1605" s="36"/>
    </row>
    <row r="1606" spans="1:8" s="2" customFormat="1" ht="16.899999999999999" customHeight="1" x14ac:dyDescent="0.1">
      <c r="A1606" s="35"/>
      <c r="B1606" s="36"/>
      <c r="C1606" s="261" t="s">
        <v>1</v>
      </c>
      <c r="D1606" s="261" t="s">
        <v>4857</v>
      </c>
      <c r="E1606" s="18" t="s">
        <v>1</v>
      </c>
      <c r="F1606" s="262">
        <v>99.6</v>
      </c>
      <c r="G1606" s="35"/>
      <c r="H1606" s="36"/>
    </row>
    <row r="1607" spans="1:8" s="2" customFormat="1" ht="16.899999999999999" customHeight="1" x14ac:dyDescent="0.1">
      <c r="A1607" s="35"/>
      <c r="B1607" s="36"/>
      <c r="C1607" s="261" t="s">
        <v>1</v>
      </c>
      <c r="D1607" s="261" t="s">
        <v>1694</v>
      </c>
      <c r="E1607" s="18" t="s">
        <v>1</v>
      </c>
      <c r="F1607" s="262">
        <v>85.02</v>
      </c>
      <c r="G1607" s="35"/>
      <c r="H1607" s="36"/>
    </row>
    <row r="1608" spans="1:8" s="2" customFormat="1" ht="16.899999999999999" customHeight="1" x14ac:dyDescent="0.1">
      <c r="A1608" s="35"/>
      <c r="B1608" s="36"/>
      <c r="C1608" s="261" t="s">
        <v>1</v>
      </c>
      <c r="D1608" s="261" t="s">
        <v>1680</v>
      </c>
      <c r="E1608" s="18" t="s">
        <v>1</v>
      </c>
      <c r="F1608" s="262">
        <v>0</v>
      </c>
      <c r="G1608" s="35"/>
      <c r="H1608" s="36"/>
    </row>
    <row r="1609" spans="1:8" s="2" customFormat="1" ht="16.899999999999999" customHeight="1" x14ac:dyDescent="0.1">
      <c r="A1609" s="35"/>
      <c r="B1609" s="36"/>
      <c r="C1609" s="261" t="s">
        <v>1</v>
      </c>
      <c r="D1609" s="261" t="s">
        <v>1691</v>
      </c>
      <c r="E1609" s="18" t="s">
        <v>1</v>
      </c>
      <c r="F1609" s="262">
        <v>58.56</v>
      </c>
      <c r="G1609" s="35"/>
      <c r="H1609" s="36"/>
    </row>
    <row r="1610" spans="1:8" s="2" customFormat="1" ht="16.899999999999999" customHeight="1" x14ac:dyDescent="0.1">
      <c r="A1610" s="35"/>
      <c r="B1610" s="36"/>
      <c r="C1610" s="261" t="s">
        <v>1</v>
      </c>
      <c r="D1610" s="261" t="s">
        <v>4856</v>
      </c>
      <c r="E1610" s="18" t="s">
        <v>1</v>
      </c>
      <c r="F1610" s="262">
        <v>99.6</v>
      </c>
      <c r="G1610" s="35"/>
      <c r="H1610" s="36"/>
    </row>
    <row r="1611" spans="1:8" s="2" customFormat="1" ht="16.899999999999999" customHeight="1" x14ac:dyDescent="0.1">
      <c r="A1611" s="35"/>
      <c r="B1611" s="36"/>
      <c r="C1611" s="261" t="s">
        <v>1</v>
      </c>
      <c r="D1611" s="261" t="s">
        <v>4857</v>
      </c>
      <c r="E1611" s="18" t="s">
        <v>1</v>
      </c>
      <c r="F1611" s="262">
        <v>99.6</v>
      </c>
      <c r="G1611" s="35"/>
      <c r="H1611" s="36"/>
    </row>
    <row r="1612" spans="1:8" s="2" customFormat="1" ht="16.899999999999999" customHeight="1" x14ac:dyDescent="0.1">
      <c r="A1612" s="35"/>
      <c r="B1612" s="36"/>
      <c r="C1612" s="261" t="s">
        <v>1</v>
      </c>
      <c r="D1612" s="261" t="s">
        <v>1694</v>
      </c>
      <c r="E1612" s="18" t="s">
        <v>1</v>
      </c>
      <c r="F1612" s="262">
        <v>85.02</v>
      </c>
      <c r="G1612" s="35"/>
      <c r="H1612" s="36"/>
    </row>
    <row r="1613" spans="1:8" s="2" customFormat="1" ht="16.899999999999999" customHeight="1" x14ac:dyDescent="0.1">
      <c r="A1613" s="35"/>
      <c r="B1613" s="36"/>
      <c r="C1613" s="261" t="s">
        <v>1</v>
      </c>
      <c r="D1613" s="261" t="s">
        <v>1695</v>
      </c>
      <c r="E1613" s="18" t="s">
        <v>1</v>
      </c>
      <c r="F1613" s="262">
        <v>47.99</v>
      </c>
      <c r="G1613" s="35"/>
      <c r="H1613" s="36"/>
    </row>
    <row r="1614" spans="1:8" s="2" customFormat="1" ht="16.899999999999999" customHeight="1" x14ac:dyDescent="0.1">
      <c r="A1614" s="35"/>
      <c r="B1614" s="36"/>
      <c r="C1614" s="261" t="s">
        <v>1696</v>
      </c>
      <c r="D1614" s="261" t="s">
        <v>282</v>
      </c>
      <c r="E1614" s="18" t="s">
        <v>1</v>
      </c>
      <c r="F1614" s="262">
        <v>733.55</v>
      </c>
      <c r="G1614" s="35"/>
      <c r="H1614" s="36"/>
    </row>
    <row r="1615" spans="1:8" s="2" customFormat="1" ht="16.899999999999999" customHeight="1" x14ac:dyDescent="0.1">
      <c r="A1615" s="35"/>
      <c r="B1615" s="36"/>
      <c r="C1615" s="257" t="s">
        <v>1704</v>
      </c>
      <c r="D1615" s="258" t="s">
        <v>764</v>
      </c>
      <c r="E1615" s="259" t="s">
        <v>1</v>
      </c>
      <c r="F1615" s="260">
        <v>183.33</v>
      </c>
      <c r="G1615" s="35"/>
      <c r="H1615" s="36"/>
    </row>
    <row r="1616" spans="1:8" s="2" customFormat="1" ht="16.899999999999999" customHeight="1" x14ac:dyDescent="0.1">
      <c r="A1616" s="35"/>
      <c r="B1616" s="36"/>
      <c r="C1616" s="261" t="s">
        <v>1</v>
      </c>
      <c r="D1616" s="261" t="s">
        <v>1674</v>
      </c>
      <c r="E1616" s="18" t="s">
        <v>1</v>
      </c>
      <c r="F1616" s="262">
        <v>0</v>
      </c>
      <c r="G1616" s="35"/>
      <c r="H1616" s="36"/>
    </row>
    <row r="1617" spans="1:8" s="2" customFormat="1" ht="16.899999999999999" customHeight="1" x14ac:dyDescent="0.1">
      <c r="A1617" s="35"/>
      <c r="B1617" s="36"/>
      <c r="C1617" s="261" t="s">
        <v>1</v>
      </c>
      <c r="D1617" s="261" t="s">
        <v>1701</v>
      </c>
      <c r="E1617" s="18" t="s">
        <v>1</v>
      </c>
      <c r="F1617" s="262">
        <v>30.29</v>
      </c>
      <c r="G1617" s="35"/>
      <c r="H1617" s="36"/>
    </row>
    <row r="1618" spans="1:8" s="2" customFormat="1" ht="16.899999999999999" customHeight="1" x14ac:dyDescent="0.1">
      <c r="A1618" s="35"/>
      <c r="B1618" s="36"/>
      <c r="C1618" s="261" t="s">
        <v>1</v>
      </c>
      <c r="D1618" s="261" t="s">
        <v>1702</v>
      </c>
      <c r="E1618" s="18" t="s">
        <v>1</v>
      </c>
      <c r="F1618" s="262">
        <v>55.38</v>
      </c>
      <c r="G1618" s="35"/>
      <c r="H1618" s="36"/>
    </row>
    <row r="1619" spans="1:8" s="2" customFormat="1" ht="16.899999999999999" customHeight="1" x14ac:dyDescent="0.1">
      <c r="A1619" s="35"/>
      <c r="B1619" s="36"/>
      <c r="C1619" s="261" t="s">
        <v>1</v>
      </c>
      <c r="D1619" s="261" t="s">
        <v>1680</v>
      </c>
      <c r="E1619" s="18" t="s">
        <v>1</v>
      </c>
      <c r="F1619" s="262">
        <v>0</v>
      </c>
      <c r="G1619" s="35"/>
      <c r="H1619" s="36"/>
    </row>
    <row r="1620" spans="1:8" s="2" customFormat="1" ht="16.899999999999999" customHeight="1" x14ac:dyDescent="0.1">
      <c r="A1620" s="35"/>
      <c r="B1620" s="36"/>
      <c r="C1620" s="261" t="s">
        <v>1</v>
      </c>
      <c r="D1620" s="261" t="s">
        <v>1701</v>
      </c>
      <c r="E1620" s="18" t="s">
        <v>1</v>
      </c>
      <c r="F1620" s="262">
        <v>30.29</v>
      </c>
      <c r="G1620" s="35"/>
      <c r="H1620" s="36"/>
    </row>
    <row r="1621" spans="1:8" s="2" customFormat="1" ht="16.899999999999999" customHeight="1" x14ac:dyDescent="0.1">
      <c r="A1621" s="35"/>
      <c r="B1621" s="36"/>
      <c r="C1621" s="261" t="s">
        <v>1</v>
      </c>
      <c r="D1621" s="261" t="s">
        <v>1702</v>
      </c>
      <c r="E1621" s="18" t="s">
        <v>1</v>
      </c>
      <c r="F1621" s="262">
        <v>55.38</v>
      </c>
      <c r="G1621" s="35"/>
      <c r="H1621" s="36"/>
    </row>
    <row r="1622" spans="1:8" s="2" customFormat="1" ht="16.899999999999999" customHeight="1" x14ac:dyDescent="0.1">
      <c r="A1622" s="35"/>
      <c r="B1622" s="36"/>
      <c r="C1622" s="261" t="s">
        <v>1</v>
      </c>
      <c r="D1622" s="261" t="s">
        <v>1703</v>
      </c>
      <c r="E1622" s="18" t="s">
        <v>1</v>
      </c>
      <c r="F1622" s="262">
        <v>11.99</v>
      </c>
      <c r="G1622" s="35"/>
      <c r="H1622" s="36"/>
    </row>
    <row r="1623" spans="1:8" s="2" customFormat="1" ht="16.899999999999999" customHeight="1" x14ac:dyDescent="0.1">
      <c r="A1623" s="35"/>
      <c r="B1623" s="36"/>
      <c r="C1623" s="261" t="s">
        <v>1704</v>
      </c>
      <c r="D1623" s="261" t="s">
        <v>282</v>
      </c>
      <c r="E1623" s="18" t="s">
        <v>1</v>
      </c>
      <c r="F1623" s="262">
        <v>183.33</v>
      </c>
      <c r="G1623" s="35"/>
      <c r="H1623" s="36"/>
    </row>
    <row r="1624" spans="1:8" s="2" customFormat="1" ht="16.899999999999999" customHeight="1" x14ac:dyDescent="0.1">
      <c r="A1624" s="35"/>
      <c r="B1624" s="36"/>
      <c r="C1624" s="257" t="s">
        <v>1711</v>
      </c>
      <c r="D1624" s="258" t="s">
        <v>764</v>
      </c>
      <c r="E1624" s="259" t="s">
        <v>1</v>
      </c>
      <c r="F1624" s="260">
        <v>252.33</v>
      </c>
      <c r="G1624" s="35"/>
      <c r="H1624" s="36"/>
    </row>
    <row r="1625" spans="1:8" s="2" customFormat="1" ht="16.899999999999999" customHeight="1" x14ac:dyDescent="0.1">
      <c r="A1625" s="35"/>
      <c r="B1625" s="36"/>
      <c r="C1625" s="261" t="s">
        <v>1</v>
      </c>
      <c r="D1625" s="261" t="s">
        <v>1674</v>
      </c>
      <c r="E1625" s="18" t="s">
        <v>1</v>
      </c>
      <c r="F1625" s="262">
        <v>0</v>
      </c>
      <c r="G1625" s="35"/>
      <c r="H1625" s="36"/>
    </row>
    <row r="1626" spans="1:8" s="2" customFormat="1" ht="16.899999999999999" customHeight="1" x14ac:dyDescent="0.1">
      <c r="A1626" s="35"/>
      <c r="B1626" s="36"/>
      <c r="C1626" s="261" t="s">
        <v>1</v>
      </c>
      <c r="D1626" s="261" t="s">
        <v>1709</v>
      </c>
      <c r="E1626" s="18" t="s">
        <v>1</v>
      </c>
      <c r="F1626" s="262">
        <v>117.91</v>
      </c>
      <c r="G1626" s="35"/>
      <c r="H1626" s="36"/>
    </row>
    <row r="1627" spans="1:8" s="2" customFormat="1" ht="16.899999999999999" customHeight="1" x14ac:dyDescent="0.1">
      <c r="A1627" s="35"/>
      <c r="B1627" s="36"/>
      <c r="C1627" s="261" t="s">
        <v>1</v>
      </c>
      <c r="D1627" s="261" t="s">
        <v>1680</v>
      </c>
      <c r="E1627" s="18" t="s">
        <v>1</v>
      </c>
      <c r="F1627" s="262">
        <v>0</v>
      </c>
      <c r="G1627" s="35"/>
      <c r="H1627" s="36"/>
    </row>
    <row r="1628" spans="1:8" s="2" customFormat="1" ht="16.899999999999999" customHeight="1" x14ac:dyDescent="0.1">
      <c r="A1628" s="35"/>
      <c r="B1628" s="36"/>
      <c r="C1628" s="261" t="s">
        <v>1</v>
      </c>
      <c r="D1628" s="261" t="s">
        <v>1709</v>
      </c>
      <c r="E1628" s="18" t="s">
        <v>1</v>
      </c>
      <c r="F1628" s="262">
        <v>117.91</v>
      </c>
      <c r="G1628" s="35"/>
      <c r="H1628" s="36"/>
    </row>
    <row r="1629" spans="1:8" s="2" customFormat="1" ht="16.899999999999999" customHeight="1" x14ac:dyDescent="0.1">
      <c r="A1629" s="35"/>
      <c r="B1629" s="36"/>
      <c r="C1629" s="261" t="s">
        <v>1</v>
      </c>
      <c r="D1629" s="261" t="s">
        <v>1710</v>
      </c>
      <c r="E1629" s="18" t="s">
        <v>1</v>
      </c>
      <c r="F1629" s="262">
        <v>16.510000000000002</v>
      </c>
      <c r="G1629" s="35"/>
      <c r="H1629" s="36"/>
    </row>
    <row r="1630" spans="1:8" s="2" customFormat="1" ht="16.899999999999999" customHeight="1" x14ac:dyDescent="0.1">
      <c r="A1630" s="35"/>
      <c r="B1630" s="36"/>
      <c r="C1630" s="261" t="s">
        <v>1711</v>
      </c>
      <c r="D1630" s="261" t="s">
        <v>282</v>
      </c>
      <c r="E1630" s="18" t="s">
        <v>1</v>
      </c>
      <c r="F1630" s="262">
        <v>252.33</v>
      </c>
      <c r="G1630" s="35"/>
      <c r="H1630" s="36"/>
    </row>
    <row r="1631" spans="1:8" s="2" customFormat="1" ht="16.899999999999999" customHeight="1" x14ac:dyDescent="0.1">
      <c r="A1631" s="35"/>
      <c r="B1631" s="36"/>
      <c r="C1631" s="257" t="s">
        <v>761</v>
      </c>
      <c r="D1631" s="258" t="s">
        <v>1</v>
      </c>
      <c r="E1631" s="259" t="s">
        <v>1</v>
      </c>
      <c r="F1631" s="260">
        <v>1109.33</v>
      </c>
      <c r="G1631" s="35"/>
      <c r="H1631" s="36"/>
    </row>
    <row r="1632" spans="1:8" s="2" customFormat="1" ht="16.899999999999999" customHeight="1" x14ac:dyDescent="0.1">
      <c r="A1632" s="35"/>
      <c r="B1632" s="36"/>
      <c r="C1632" s="261" t="s">
        <v>1</v>
      </c>
      <c r="D1632" s="261" t="s">
        <v>1182</v>
      </c>
      <c r="E1632" s="18" t="s">
        <v>1</v>
      </c>
      <c r="F1632" s="262">
        <v>0</v>
      </c>
      <c r="G1632" s="35"/>
      <c r="H1632" s="36"/>
    </row>
    <row r="1633" spans="1:8" s="2" customFormat="1" ht="16.899999999999999" customHeight="1" x14ac:dyDescent="0.1">
      <c r="A1633" s="35"/>
      <c r="B1633" s="36"/>
      <c r="C1633" s="261" t="s">
        <v>1</v>
      </c>
      <c r="D1633" s="261" t="s">
        <v>1289</v>
      </c>
      <c r="E1633" s="18" t="s">
        <v>1</v>
      </c>
      <c r="F1633" s="262">
        <v>304.93</v>
      </c>
      <c r="G1633" s="35"/>
      <c r="H1633" s="36"/>
    </row>
    <row r="1634" spans="1:8" s="2" customFormat="1" ht="16.899999999999999" customHeight="1" x14ac:dyDescent="0.1">
      <c r="A1634" s="35"/>
      <c r="B1634" s="36"/>
      <c r="C1634" s="261" t="s">
        <v>1</v>
      </c>
      <c r="D1634" s="261" t="s">
        <v>1186</v>
      </c>
      <c r="E1634" s="18" t="s">
        <v>1</v>
      </c>
      <c r="F1634" s="262">
        <v>0</v>
      </c>
      <c r="G1634" s="35"/>
      <c r="H1634" s="36"/>
    </row>
    <row r="1635" spans="1:8" s="2" customFormat="1" ht="16.899999999999999" customHeight="1" x14ac:dyDescent="0.1">
      <c r="A1635" s="35"/>
      <c r="B1635" s="36"/>
      <c r="C1635" s="261" t="s">
        <v>1</v>
      </c>
      <c r="D1635" s="261" t="s">
        <v>1290</v>
      </c>
      <c r="E1635" s="18" t="s">
        <v>1</v>
      </c>
      <c r="F1635" s="262">
        <v>357.73</v>
      </c>
      <c r="G1635" s="35"/>
      <c r="H1635" s="36"/>
    </row>
    <row r="1636" spans="1:8" s="2" customFormat="1" ht="16.899999999999999" customHeight="1" x14ac:dyDescent="0.1">
      <c r="A1636" s="35"/>
      <c r="B1636" s="36"/>
      <c r="C1636" s="261" t="s">
        <v>1</v>
      </c>
      <c r="D1636" s="261" t="s">
        <v>1193</v>
      </c>
      <c r="E1636" s="18" t="s">
        <v>1</v>
      </c>
      <c r="F1636" s="262">
        <v>108.87</v>
      </c>
      <c r="G1636" s="35"/>
      <c r="H1636" s="36"/>
    </row>
    <row r="1637" spans="1:8" s="2" customFormat="1" ht="16.899999999999999" customHeight="1" x14ac:dyDescent="0.1">
      <c r="A1637" s="35"/>
      <c r="B1637" s="36"/>
      <c r="C1637" s="261" t="s">
        <v>1</v>
      </c>
      <c r="D1637" s="261" t="s">
        <v>1176</v>
      </c>
      <c r="E1637" s="18" t="s">
        <v>1</v>
      </c>
      <c r="F1637" s="262">
        <v>240.38</v>
      </c>
      <c r="G1637" s="35"/>
      <c r="H1637" s="36"/>
    </row>
    <row r="1638" spans="1:8" s="2" customFormat="1" ht="16.899999999999999" customHeight="1" x14ac:dyDescent="0.1">
      <c r="A1638" s="35"/>
      <c r="B1638" s="36"/>
      <c r="C1638" s="261" t="s">
        <v>1</v>
      </c>
      <c r="D1638" s="261" t="s">
        <v>1201</v>
      </c>
      <c r="E1638" s="18" t="s">
        <v>1</v>
      </c>
      <c r="F1638" s="262">
        <v>97.42</v>
      </c>
      <c r="G1638" s="35"/>
      <c r="H1638" s="36"/>
    </row>
    <row r="1639" spans="1:8" s="2" customFormat="1" ht="16.899999999999999" customHeight="1" x14ac:dyDescent="0.1">
      <c r="A1639" s="35"/>
      <c r="B1639" s="36"/>
      <c r="C1639" s="261" t="s">
        <v>761</v>
      </c>
      <c r="D1639" s="261" t="s">
        <v>293</v>
      </c>
      <c r="E1639" s="18" t="s">
        <v>1</v>
      </c>
      <c r="F1639" s="262">
        <v>1109.33</v>
      </c>
      <c r="G1639" s="35"/>
      <c r="H1639" s="36"/>
    </row>
    <row r="1640" spans="1:8" s="2" customFormat="1" ht="16.899999999999999" customHeight="1" x14ac:dyDescent="0.1">
      <c r="A1640" s="35"/>
      <c r="B1640" s="36"/>
      <c r="C1640" s="263" t="s">
        <v>6697</v>
      </c>
      <c r="D1640" s="35"/>
      <c r="E1640" s="35"/>
      <c r="F1640" s="35"/>
      <c r="G1640" s="35"/>
      <c r="H1640" s="36"/>
    </row>
    <row r="1641" spans="1:8" s="2" customFormat="1" ht="19.5" x14ac:dyDescent="0.1">
      <c r="A1641" s="35"/>
      <c r="B1641" s="36"/>
      <c r="C1641" s="261" t="s">
        <v>1286</v>
      </c>
      <c r="D1641" s="261" t="s">
        <v>1287</v>
      </c>
      <c r="E1641" s="18" t="s">
        <v>277</v>
      </c>
      <c r="F1641" s="262">
        <v>1186.98</v>
      </c>
      <c r="G1641" s="35"/>
      <c r="H1641" s="36"/>
    </row>
    <row r="1642" spans="1:8" s="2" customFormat="1" ht="16.899999999999999" customHeight="1" x14ac:dyDescent="0.1">
      <c r="A1642" s="35"/>
      <c r="B1642" s="36"/>
      <c r="C1642" s="257" t="s">
        <v>763</v>
      </c>
      <c r="D1642" s="258" t="s">
        <v>764</v>
      </c>
      <c r="E1642" s="259" t="s">
        <v>1</v>
      </c>
      <c r="F1642" s="260">
        <v>1186.98</v>
      </c>
      <c r="G1642" s="35"/>
      <c r="H1642" s="36"/>
    </row>
    <row r="1643" spans="1:8" s="2" customFormat="1" ht="16.899999999999999" customHeight="1" x14ac:dyDescent="0.1">
      <c r="A1643" s="35"/>
      <c r="B1643" s="36"/>
      <c r="C1643" s="261" t="s">
        <v>1</v>
      </c>
      <c r="D1643" s="261" t="s">
        <v>1182</v>
      </c>
      <c r="E1643" s="18" t="s">
        <v>1</v>
      </c>
      <c r="F1643" s="262">
        <v>0</v>
      </c>
      <c r="G1643" s="35"/>
      <c r="H1643" s="36"/>
    </row>
    <row r="1644" spans="1:8" s="2" customFormat="1" ht="16.899999999999999" customHeight="1" x14ac:dyDescent="0.1">
      <c r="A1644" s="35"/>
      <c r="B1644" s="36"/>
      <c r="C1644" s="261" t="s">
        <v>1</v>
      </c>
      <c r="D1644" s="261" t="s">
        <v>1289</v>
      </c>
      <c r="E1644" s="18" t="s">
        <v>1</v>
      </c>
      <c r="F1644" s="262">
        <v>304.93</v>
      </c>
      <c r="G1644" s="35"/>
      <c r="H1644" s="36"/>
    </row>
    <row r="1645" spans="1:8" s="2" customFormat="1" ht="16.899999999999999" customHeight="1" x14ac:dyDescent="0.1">
      <c r="A1645" s="35"/>
      <c r="B1645" s="36"/>
      <c r="C1645" s="261" t="s">
        <v>1</v>
      </c>
      <c r="D1645" s="261" t="s">
        <v>1186</v>
      </c>
      <c r="E1645" s="18" t="s">
        <v>1</v>
      </c>
      <c r="F1645" s="262">
        <v>0</v>
      </c>
      <c r="G1645" s="35"/>
      <c r="H1645" s="36"/>
    </row>
    <row r="1646" spans="1:8" s="2" customFormat="1" ht="16.899999999999999" customHeight="1" x14ac:dyDescent="0.1">
      <c r="A1646" s="35"/>
      <c r="B1646" s="36"/>
      <c r="C1646" s="261" t="s">
        <v>1</v>
      </c>
      <c r="D1646" s="261" t="s">
        <v>1290</v>
      </c>
      <c r="E1646" s="18" t="s">
        <v>1</v>
      </c>
      <c r="F1646" s="262">
        <v>357.73</v>
      </c>
      <c r="G1646" s="35"/>
      <c r="H1646" s="36"/>
    </row>
    <row r="1647" spans="1:8" s="2" customFormat="1" ht="16.899999999999999" customHeight="1" x14ac:dyDescent="0.1">
      <c r="A1647" s="35"/>
      <c r="B1647" s="36"/>
      <c r="C1647" s="261" t="s">
        <v>1</v>
      </c>
      <c r="D1647" s="261" t="s">
        <v>1193</v>
      </c>
      <c r="E1647" s="18" t="s">
        <v>1</v>
      </c>
      <c r="F1647" s="262">
        <v>108.87</v>
      </c>
      <c r="G1647" s="35"/>
      <c r="H1647" s="36"/>
    </row>
    <row r="1648" spans="1:8" s="2" customFormat="1" ht="16.899999999999999" customHeight="1" x14ac:dyDescent="0.1">
      <c r="A1648" s="35"/>
      <c r="B1648" s="36"/>
      <c r="C1648" s="261" t="s">
        <v>1</v>
      </c>
      <c r="D1648" s="261" t="s">
        <v>1176</v>
      </c>
      <c r="E1648" s="18" t="s">
        <v>1</v>
      </c>
      <c r="F1648" s="262">
        <v>240.38</v>
      </c>
      <c r="G1648" s="35"/>
      <c r="H1648" s="36"/>
    </row>
    <row r="1649" spans="1:8" s="2" customFormat="1" ht="16.899999999999999" customHeight="1" x14ac:dyDescent="0.1">
      <c r="A1649" s="35"/>
      <c r="B1649" s="36"/>
      <c r="C1649" s="261" t="s">
        <v>1</v>
      </c>
      <c r="D1649" s="261" t="s">
        <v>1201</v>
      </c>
      <c r="E1649" s="18" t="s">
        <v>1</v>
      </c>
      <c r="F1649" s="262">
        <v>97.42</v>
      </c>
      <c r="G1649" s="35"/>
      <c r="H1649" s="36"/>
    </row>
    <row r="1650" spans="1:8" s="2" customFormat="1" ht="16.899999999999999" customHeight="1" x14ac:dyDescent="0.1">
      <c r="A1650" s="35"/>
      <c r="B1650" s="36"/>
      <c r="C1650" s="261" t="s">
        <v>1</v>
      </c>
      <c r="D1650" s="261" t="s">
        <v>1291</v>
      </c>
      <c r="E1650" s="18" t="s">
        <v>1</v>
      </c>
      <c r="F1650" s="262">
        <v>77.650000000000006</v>
      </c>
      <c r="G1650" s="35"/>
      <c r="H1650" s="36"/>
    </row>
    <row r="1651" spans="1:8" s="2" customFormat="1" ht="16.899999999999999" customHeight="1" x14ac:dyDescent="0.1">
      <c r="A1651" s="35"/>
      <c r="B1651" s="36"/>
      <c r="C1651" s="261" t="s">
        <v>763</v>
      </c>
      <c r="D1651" s="261" t="s">
        <v>282</v>
      </c>
      <c r="E1651" s="18" t="s">
        <v>1</v>
      </c>
      <c r="F1651" s="262">
        <v>1186.98</v>
      </c>
      <c r="G1651" s="35"/>
      <c r="H1651" s="36"/>
    </row>
    <row r="1652" spans="1:8" s="2" customFormat="1" ht="16.899999999999999" customHeight="1" x14ac:dyDescent="0.1">
      <c r="A1652" s="35"/>
      <c r="B1652" s="36"/>
      <c r="C1652" s="263" t="s">
        <v>6697</v>
      </c>
      <c r="D1652" s="35"/>
      <c r="E1652" s="35"/>
      <c r="F1652" s="35"/>
      <c r="G1652" s="35"/>
      <c r="H1652" s="36"/>
    </row>
    <row r="1653" spans="1:8" s="2" customFormat="1" ht="19.5" x14ac:dyDescent="0.1">
      <c r="A1653" s="35"/>
      <c r="B1653" s="36"/>
      <c r="C1653" s="261" t="s">
        <v>1286</v>
      </c>
      <c r="D1653" s="261" t="s">
        <v>1287</v>
      </c>
      <c r="E1653" s="18" t="s">
        <v>277</v>
      </c>
      <c r="F1653" s="262">
        <v>1186.98</v>
      </c>
      <c r="G1653" s="35"/>
      <c r="H1653" s="36"/>
    </row>
    <row r="1654" spans="1:8" s="2" customFormat="1" ht="19.5" x14ac:dyDescent="0.1">
      <c r="A1654" s="35"/>
      <c r="B1654" s="36"/>
      <c r="C1654" s="261" t="s">
        <v>1293</v>
      </c>
      <c r="D1654" s="261" t="s">
        <v>1294</v>
      </c>
      <c r="E1654" s="18" t="s">
        <v>277</v>
      </c>
      <c r="F1654" s="262">
        <v>1186.98</v>
      </c>
      <c r="G1654" s="35"/>
      <c r="H1654" s="36"/>
    </row>
    <row r="1655" spans="1:8" s="2" customFormat="1" ht="19.5" x14ac:dyDescent="0.1">
      <c r="A1655" s="35"/>
      <c r="B1655" s="36"/>
      <c r="C1655" s="261" t="s">
        <v>1297</v>
      </c>
      <c r="D1655" s="261" t="s">
        <v>1298</v>
      </c>
      <c r="E1655" s="18" t="s">
        <v>277</v>
      </c>
      <c r="F1655" s="262">
        <v>1186.98</v>
      </c>
      <c r="G1655" s="35"/>
      <c r="H1655" s="36"/>
    </row>
    <row r="1656" spans="1:8" s="2" customFormat="1" ht="16.899999999999999" customHeight="1" x14ac:dyDescent="0.1">
      <c r="A1656" s="35"/>
      <c r="B1656" s="36"/>
      <c r="C1656" s="261" t="s">
        <v>1318</v>
      </c>
      <c r="D1656" s="261" t="s">
        <v>1319</v>
      </c>
      <c r="E1656" s="18" t="s">
        <v>277</v>
      </c>
      <c r="F1656" s="262">
        <v>1186.98</v>
      </c>
      <c r="G1656" s="35"/>
      <c r="H1656" s="36"/>
    </row>
    <row r="1657" spans="1:8" s="2" customFormat="1" ht="16.899999999999999" customHeight="1" x14ac:dyDescent="0.1">
      <c r="A1657" s="35"/>
      <c r="B1657" s="36"/>
      <c r="C1657" s="261" t="s">
        <v>1322</v>
      </c>
      <c r="D1657" s="261" t="s">
        <v>1323</v>
      </c>
      <c r="E1657" s="18" t="s">
        <v>277</v>
      </c>
      <c r="F1657" s="262">
        <v>1186.98</v>
      </c>
      <c r="G1657" s="35"/>
      <c r="H1657" s="36"/>
    </row>
    <row r="1658" spans="1:8" s="2" customFormat="1" ht="16.899999999999999" customHeight="1" x14ac:dyDescent="0.15">
      <c r="A1658" s="35"/>
      <c r="B1658" s="36"/>
      <c r="C1658" s="257" t="s">
        <v>4447</v>
      </c>
      <c r="D1658" s="258" t="s">
        <v>1</v>
      </c>
      <c r="E1658" s="259" t="s">
        <v>1</v>
      </c>
      <c r="F1658" s="260">
        <v>2619.38</v>
      </c>
      <c r="G1658" s="35"/>
      <c r="H1658" s="36"/>
    </row>
    <row r="1659" spans="1:8" s="2" customFormat="1" ht="16.899999999999999" customHeight="1" x14ac:dyDescent="0.1">
      <c r="A1659" s="35"/>
      <c r="B1659" s="36"/>
      <c r="C1659" s="261" t="s">
        <v>1</v>
      </c>
      <c r="D1659" s="261" t="s">
        <v>2505</v>
      </c>
      <c r="E1659" s="18" t="s">
        <v>1</v>
      </c>
      <c r="F1659" s="262">
        <v>0</v>
      </c>
      <c r="G1659" s="35"/>
      <c r="H1659" s="36"/>
    </row>
    <row r="1660" spans="1:8" s="2" customFormat="1" ht="16.899999999999999" customHeight="1" x14ac:dyDescent="0.1">
      <c r="A1660" s="35"/>
      <c r="B1660" s="36"/>
      <c r="C1660" s="261" t="s">
        <v>1</v>
      </c>
      <c r="D1660" s="261" t="s">
        <v>4491</v>
      </c>
      <c r="E1660" s="18" t="s">
        <v>1</v>
      </c>
      <c r="F1660" s="262">
        <v>385.27</v>
      </c>
      <c r="G1660" s="35"/>
      <c r="H1660" s="36"/>
    </row>
    <row r="1661" spans="1:8" s="2" customFormat="1" ht="16.899999999999999" customHeight="1" x14ac:dyDescent="0.1">
      <c r="A1661" s="35"/>
      <c r="B1661" s="36"/>
      <c r="C1661" s="261" t="s">
        <v>1</v>
      </c>
      <c r="D1661" s="261" t="s">
        <v>2506</v>
      </c>
      <c r="E1661" s="18" t="s">
        <v>1</v>
      </c>
      <c r="F1661" s="262">
        <v>0</v>
      </c>
      <c r="G1661" s="35"/>
      <c r="H1661" s="36"/>
    </row>
    <row r="1662" spans="1:8" s="2" customFormat="1" ht="16.899999999999999" customHeight="1" x14ac:dyDescent="0.1">
      <c r="A1662" s="35"/>
      <c r="B1662" s="36"/>
      <c r="C1662" s="261" t="s">
        <v>1</v>
      </c>
      <c r="D1662" s="261" t="s">
        <v>5248</v>
      </c>
      <c r="E1662" s="18" t="s">
        <v>1</v>
      </c>
      <c r="F1662" s="262">
        <v>9.86</v>
      </c>
      <c r="G1662" s="35"/>
      <c r="H1662" s="36"/>
    </row>
    <row r="1663" spans="1:8" s="2" customFormat="1" ht="16.899999999999999" customHeight="1" x14ac:dyDescent="0.1">
      <c r="A1663" s="35"/>
      <c r="B1663" s="36"/>
      <c r="C1663" s="261" t="s">
        <v>1</v>
      </c>
      <c r="D1663" s="261" t="s">
        <v>5249</v>
      </c>
      <c r="E1663" s="18" t="s">
        <v>1</v>
      </c>
      <c r="F1663" s="262">
        <v>14.68</v>
      </c>
      <c r="G1663" s="35"/>
      <c r="H1663" s="36"/>
    </row>
    <row r="1664" spans="1:8" s="2" customFormat="1" ht="16.899999999999999" customHeight="1" x14ac:dyDescent="0.1">
      <c r="A1664" s="35"/>
      <c r="B1664" s="36"/>
      <c r="C1664" s="261" t="s">
        <v>1</v>
      </c>
      <c r="D1664" s="261" t="s">
        <v>5250</v>
      </c>
      <c r="E1664" s="18" t="s">
        <v>1</v>
      </c>
      <c r="F1664" s="262">
        <v>26.54</v>
      </c>
      <c r="G1664" s="35"/>
      <c r="H1664" s="36"/>
    </row>
    <row r="1665" spans="1:8" s="2" customFormat="1" ht="16.899999999999999" customHeight="1" x14ac:dyDescent="0.1">
      <c r="A1665" s="35"/>
      <c r="B1665" s="36"/>
      <c r="C1665" s="261" t="s">
        <v>1</v>
      </c>
      <c r="D1665" s="261" t="s">
        <v>5251</v>
      </c>
      <c r="E1665" s="18" t="s">
        <v>1</v>
      </c>
      <c r="F1665" s="262">
        <v>26.54</v>
      </c>
      <c r="G1665" s="35"/>
      <c r="H1665" s="36"/>
    </row>
    <row r="1666" spans="1:8" s="2" customFormat="1" ht="16.899999999999999" customHeight="1" x14ac:dyDescent="0.1">
      <c r="A1666" s="35"/>
      <c r="B1666" s="36"/>
      <c r="C1666" s="261" t="s">
        <v>1</v>
      </c>
      <c r="D1666" s="261" t="s">
        <v>5252</v>
      </c>
      <c r="E1666" s="18" t="s">
        <v>1</v>
      </c>
      <c r="F1666" s="262">
        <v>16.21</v>
      </c>
      <c r="G1666" s="35"/>
      <c r="H1666" s="36"/>
    </row>
    <row r="1667" spans="1:8" s="2" customFormat="1" ht="16.899999999999999" customHeight="1" x14ac:dyDescent="0.1">
      <c r="A1667" s="35"/>
      <c r="B1667" s="36"/>
      <c r="C1667" s="261" t="s">
        <v>1</v>
      </c>
      <c r="D1667" s="261" t="s">
        <v>5253</v>
      </c>
      <c r="E1667" s="18" t="s">
        <v>1</v>
      </c>
      <c r="F1667" s="262">
        <v>21.4</v>
      </c>
      <c r="G1667" s="35"/>
      <c r="H1667" s="36"/>
    </row>
    <row r="1668" spans="1:8" s="2" customFormat="1" ht="16.899999999999999" customHeight="1" x14ac:dyDescent="0.1">
      <c r="A1668" s="35"/>
      <c r="B1668" s="36"/>
      <c r="C1668" s="261" t="s">
        <v>1</v>
      </c>
      <c r="D1668" s="261" t="s">
        <v>5254</v>
      </c>
      <c r="E1668" s="18" t="s">
        <v>1</v>
      </c>
      <c r="F1668" s="262">
        <v>150.99</v>
      </c>
      <c r="G1668" s="35"/>
      <c r="H1668" s="36"/>
    </row>
    <row r="1669" spans="1:8" s="2" customFormat="1" ht="16.899999999999999" customHeight="1" x14ac:dyDescent="0.1">
      <c r="A1669" s="35"/>
      <c r="B1669" s="36"/>
      <c r="C1669" s="261" t="s">
        <v>1</v>
      </c>
      <c r="D1669" s="261" t="s">
        <v>5255</v>
      </c>
      <c r="E1669" s="18" t="s">
        <v>1</v>
      </c>
      <c r="F1669" s="262">
        <v>29.26</v>
      </c>
      <c r="G1669" s="35"/>
      <c r="H1669" s="36"/>
    </row>
    <row r="1670" spans="1:8" s="2" customFormat="1" ht="16.899999999999999" customHeight="1" x14ac:dyDescent="0.1">
      <c r="A1670" s="35"/>
      <c r="B1670" s="36"/>
      <c r="C1670" s="261" t="s">
        <v>1</v>
      </c>
      <c r="D1670" s="261" t="s">
        <v>5256</v>
      </c>
      <c r="E1670" s="18" t="s">
        <v>1</v>
      </c>
      <c r="F1670" s="262">
        <v>8.75</v>
      </c>
      <c r="G1670" s="35"/>
      <c r="H1670" s="36"/>
    </row>
    <row r="1671" spans="1:8" s="2" customFormat="1" ht="16.899999999999999" customHeight="1" x14ac:dyDescent="0.1">
      <c r="A1671" s="35"/>
      <c r="B1671" s="36"/>
      <c r="C1671" s="261" t="s">
        <v>1</v>
      </c>
      <c r="D1671" s="261" t="s">
        <v>5257</v>
      </c>
      <c r="E1671" s="18" t="s">
        <v>1</v>
      </c>
      <c r="F1671" s="262">
        <v>12.84</v>
      </c>
      <c r="G1671" s="35"/>
      <c r="H1671" s="36"/>
    </row>
    <row r="1672" spans="1:8" s="2" customFormat="1" ht="16.899999999999999" customHeight="1" x14ac:dyDescent="0.1">
      <c r="A1672" s="35"/>
      <c r="B1672" s="36"/>
      <c r="C1672" s="261" t="s">
        <v>1</v>
      </c>
      <c r="D1672" s="261" t="s">
        <v>5258</v>
      </c>
      <c r="E1672" s="18" t="s">
        <v>1</v>
      </c>
      <c r="F1672" s="262">
        <v>25.01</v>
      </c>
      <c r="G1672" s="35"/>
      <c r="H1672" s="36"/>
    </row>
    <row r="1673" spans="1:8" s="2" customFormat="1" ht="16.899999999999999" customHeight="1" x14ac:dyDescent="0.1">
      <c r="A1673" s="35"/>
      <c r="B1673" s="36"/>
      <c r="C1673" s="261" t="s">
        <v>1</v>
      </c>
      <c r="D1673" s="261" t="s">
        <v>5259</v>
      </c>
      <c r="E1673" s="18" t="s">
        <v>1</v>
      </c>
      <c r="F1673" s="262">
        <v>104.64</v>
      </c>
      <c r="G1673" s="35"/>
      <c r="H1673" s="36"/>
    </row>
    <row r="1674" spans="1:8" s="2" customFormat="1" ht="16.899999999999999" customHeight="1" x14ac:dyDescent="0.1">
      <c r="A1674" s="35"/>
      <c r="B1674" s="36"/>
      <c r="C1674" s="261" t="s">
        <v>1</v>
      </c>
      <c r="D1674" s="261" t="s">
        <v>5260</v>
      </c>
      <c r="E1674" s="18" t="s">
        <v>1</v>
      </c>
      <c r="F1674" s="262">
        <v>31.28</v>
      </c>
      <c r="G1674" s="35"/>
      <c r="H1674" s="36"/>
    </row>
    <row r="1675" spans="1:8" s="2" customFormat="1" ht="16.899999999999999" customHeight="1" x14ac:dyDescent="0.1">
      <c r="A1675" s="35"/>
      <c r="B1675" s="36"/>
      <c r="C1675" s="261" t="s">
        <v>1</v>
      </c>
      <c r="D1675" s="261" t="s">
        <v>5261</v>
      </c>
      <c r="E1675" s="18" t="s">
        <v>1</v>
      </c>
      <c r="F1675" s="262">
        <v>17.66</v>
      </c>
      <c r="G1675" s="35"/>
      <c r="H1675" s="36"/>
    </row>
    <row r="1676" spans="1:8" s="2" customFormat="1" ht="16.899999999999999" customHeight="1" x14ac:dyDescent="0.1">
      <c r="A1676" s="35"/>
      <c r="B1676" s="36"/>
      <c r="C1676" s="261" t="s">
        <v>1</v>
      </c>
      <c r="D1676" s="261" t="s">
        <v>5262</v>
      </c>
      <c r="E1676" s="18" t="s">
        <v>1</v>
      </c>
      <c r="F1676" s="262">
        <v>17.41</v>
      </c>
      <c r="G1676" s="35"/>
      <c r="H1676" s="36"/>
    </row>
    <row r="1677" spans="1:8" s="2" customFormat="1" ht="16.899999999999999" customHeight="1" x14ac:dyDescent="0.1">
      <c r="A1677" s="35"/>
      <c r="B1677" s="36"/>
      <c r="C1677" s="261" t="s">
        <v>1</v>
      </c>
      <c r="D1677" s="261" t="s">
        <v>5263</v>
      </c>
      <c r="E1677" s="18" t="s">
        <v>1</v>
      </c>
      <c r="F1677" s="262">
        <v>151.81</v>
      </c>
      <c r="G1677" s="35"/>
      <c r="H1677" s="36"/>
    </row>
    <row r="1678" spans="1:8" s="2" customFormat="1" ht="16.899999999999999" customHeight="1" x14ac:dyDescent="0.1">
      <c r="A1678" s="35"/>
      <c r="B1678" s="36"/>
      <c r="C1678" s="261" t="s">
        <v>1</v>
      </c>
      <c r="D1678" s="261" t="s">
        <v>5264</v>
      </c>
      <c r="E1678" s="18" t="s">
        <v>1</v>
      </c>
      <c r="F1678" s="262">
        <v>73.239999999999995</v>
      </c>
      <c r="G1678" s="35"/>
      <c r="H1678" s="36"/>
    </row>
    <row r="1679" spans="1:8" s="2" customFormat="1" ht="16.899999999999999" customHeight="1" x14ac:dyDescent="0.1">
      <c r="A1679" s="35"/>
      <c r="B1679" s="36"/>
      <c r="C1679" s="261" t="s">
        <v>1</v>
      </c>
      <c r="D1679" s="261" t="s">
        <v>5265</v>
      </c>
      <c r="E1679" s="18" t="s">
        <v>1</v>
      </c>
      <c r="F1679" s="262">
        <v>23.03</v>
      </c>
      <c r="G1679" s="35"/>
      <c r="H1679" s="36"/>
    </row>
    <row r="1680" spans="1:8" s="2" customFormat="1" ht="16.899999999999999" customHeight="1" x14ac:dyDescent="0.1">
      <c r="A1680" s="35"/>
      <c r="B1680" s="36"/>
      <c r="C1680" s="261" t="s">
        <v>1</v>
      </c>
      <c r="D1680" s="261" t="s">
        <v>5266</v>
      </c>
      <c r="E1680" s="18" t="s">
        <v>1</v>
      </c>
      <c r="F1680" s="262">
        <v>18</v>
      </c>
      <c r="G1680" s="35"/>
      <c r="H1680" s="36"/>
    </row>
    <row r="1681" spans="1:8" s="2" customFormat="1" ht="16.899999999999999" customHeight="1" x14ac:dyDescent="0.1">
      <c r="A1681" s="35"/>
      <c r="B1681" s="36"/>
      <c r="C1681" s="261" t="s">
        <v>1</v>
      </c>
      <c r="D1681" s="261" t="s">
        <v>5267</v>
      </c>
      <c r="E1681" s="18" t="s">
        <v>1</v>
      </c>
      <c r="F1681" s="262">
        <v>20.5</v>
      </c>
      <c r="G1681" s="35"/>
      <c r="H1681" s="36"/>
    </row>
    <row r="1682" spans="1:8" s="2" customFormat="1" ht="16.899999999999999" customHeight="1" x14ac:dyDescent="0.1">
      <c r="A1682" s="35"/>
      <c r="B1682" s="36"/>
      <c r="C1682" s="261" t="s">
        <v>1</v>
      </c>
      <c r="D1682" s="261" t="s">
        <v>5268</v>
      </c>
      <c r="E1682" s="18" t="s">
        <v>1</v>
      </c>
      <c r="F1682" s="262">
        <v>42.85</v>
      </c>
      <c r="G1682" s="35"/>
      <c r="H1682" s="36"/>
    </row>
    <row r="1683" spans="1:8" s="2" customFormat="1" ht="16.899999999999999" customHeight="1" x14ac:dyDescent="0.1">
      <c r="A1683" s="35"/>
      <c r="B1683" s="36"/>
      <c r="C1683" s="261" t="s">
        <v>1</v>
      </c>
      <c r="D1683" s="261" t="s">
        <v>5269</v>
      </c>
      <c r="E1683" s="18" t="s">
        <v>1</v>
      </c>
      <c r="F1683" s="262">
        <v>42.85</v>
      </c>
      <c r="G1683" s="35"/>
      <c r="H1683" s="36"/>
    </row>
    <row r="1684" spans="1:8" s="2" customFormat="1" ht="16.899999999999999" customHeight="1" x14ac:dyDescent="0.1">
      <c r="A1684" s="35"/>
      <c r="B1684" s="36"/>
      <c r="C1684" s="261" t="s">
        <v>1</v>
      </c>
      <c r="D1684" s="261" t="s">
        <v>5270</v>
      </c>
      <c r="E1684" s="18" t="s">
        <v>1</v>
      </c>
      <c r="F1684" s="262">
        <v>78.27</v>
      </c>
      <c r="G1684" s="35"/>
      <c r="H1684" s="36"/>
    </row>
    <row r="1685" spans="1:8" s="2" customFormat="1" ht="16.899999999999999" customHeight="1" x14ac:dyDescent="0.1">
      <c r="A1685" s="35"/>
      <c r="B1685" s="36"/>
      <c r="C1685" s="261" t="s">
        <v>1</v>
      </c>
      <c r="D1685" s="261" t="s">
        <v>5271</v>
      </c>
      <c r="E1685" s="18" t="s">
        <v>1</v>
      </c>
      <c r="F1685" s="262">
        <v>11.15</v>
      </c>
      <c r="G1685" s="35"/>
      <c r="H1685" s="36"/>
    </row>
    <row r="1686" spans="1:8" s="2" customFormat="1" ht="16.899999999999999" customHeight="1" x14ac:dyDescent="0.1">
      <c r="A1686" s="35"/>
      <c r="B1686" s="36"/>
      <c r="C1686" s="261" t="s">
        <v>1</v>
      </c>
      <c r="D1686" s="261" t="s">
        <v>5272</v>
      </c>
      <c r="E1686" s="18" t="s">
        <v>1</v>
      </c>
      <c r="F1686" s="262">
        <v>16.21</v>
      </c>
      <c r="G1686" s="35"/>
      <c r="H1686" s="36"/>
    </row>
    <row r="1687" spans="1:8" s="2" customFormat="1" ht="16.899999999999999" customHeight="1" x14ac:dyDescent="0.1">
      <c r="A1687" s="35"/>
      <c r="B1687" s="36"/>
      <c r="C1687" s="261" t="s">
        <v>1</v>
      </c>
      <c r="D1687" s="261" t="s">
        <v>2527</v>
      </c>
      <c r="E1687" s="18" t="s">
        <v>1</v>
      </c>
      <c r="F1687" s="262">
        <v>0</v>
      </c>
      <c r="G1687" s="35"/>
      <c r="H1687" s="36"/>
    </row>
    <row r="1688" spans="1:8" s="2" customFormat="1" ht="16.899999999999999" customHeight="1" x14ac:dyDescent="0.1">
      <c r="A1688" s="35"/>
      <c r="B1688" s="36"/>
      <c r="C1688" s="261" t="s">
        <v>1</v>
      </c>
      <c r="D1688" s="261" t="s">
        <v>5273</v>
      </c>
      <c r="E1688" s="18" t="s">
        <v>1</v>
      </c>
      <c r="F1688" s="262">
        <v>1009.7</v>
      </c>
      <c r="G1688" s="35"/>
      <c r="H1688" s="36"/>
    </row>
    <row r="1689" spans="1:8" s="2" customFormat="1" ht="28.5" x14ac:dyDescent="0.1">
      <c r="A1689" s="35"/>
      <c r="B1689" s="36"/>
      <c r="C1689" s="261" t="s">
        <v>1</v>
      </c>
      <c r="D1689" s="261" t="s">
        <v>5274</v>
      </c>
      <c r="E1689" s="18" t="s">
        <v>1</v>
      </c>
      <c r="F1689" s="262">
        <v>233.43</v>
      </c>
      <c r="G1689" s="35"/>
      <c r="H1689" s="36"/>
    </row>
    <row r="1690" spans="1:8" s="2" customFormat="1" ht="16.899999999999999" customHeight="1" x14ac:dyDescent="0.1">
      <c r="A1690" s="35"/>
      <c r="B1690" s="36"/>
      <c r="C1690" s="261" t="s">
        <v>4447</v>
      </c>
      <c r="D1690" s="261" t="s">
        <v>293</v>
      </c>
      <c r="E1690" s="18" t="s">
        <v>1</v>
      </c>
      <c r="F1690" s="262">
        <v>2619.38</v>
      </c>
      <c r="G1690" s="35"/>
      <c r="H1690" s="36"/>
    </row>
    <row r="1691" spans="1:8" s="2" customFormat="1" ht="16.899999999999999" customHeight="1" x14ac:dyDescent="0.1">
      <c r="A1691" s="35"/>
      <c r="B1691" s="36"/>
      <c r="C1691" s="263" t="s">
        <v>6697</v>
      </c>
      <c r="D1691" s="35"/>
      <c r="E1691" s="35"/>
      <c r="F1691" s="35"/>
      <c r="G1691" s="35"/>
      <c r="H1691" s="36"/>
    </row>
    <row r="1692" spans="1:8" s="2" customFormat="1" ht="19.5" x14ac:dyDescent="0.1">
      <c r="A1692" s="35"/>
      <c r="B1692" s="36"/>
      <c r="C1692" s="261" t="s">
        <v>2502</v>
      </c>
      <c r="D1692" s="261" t="s">
        <v>2503</v>
      </c>
      <c r="E1692" s="18" t="s">
        <v>277</v>
      </c>
      <c r="F1692" s="262">
        <v>2750.35</v>
      </c>
      <c r="G1692" s="35"/>
      <c r="H1692" s="36"/>
    </row>
    <row r="1693" spans="1:8" s="2" customFormat="1" ht="16.899999999999999" customHeight="1" x14ac:dyDescent="0.1">
      <c r="A1693" s="35"/>
      <c r="B1693" s="36"/>
      <c r="C1693" s="257" t="s">
        <v>768</v>
      </c>
      <c r="D1693" s="258" t="s">
        <v>1</v>
      </c>
      <c r="E1693" s="259" t="s">
        <v>1</v>
      </c>
      <c r="F1693" s="260">
        <v>60.81</v>
      </c>
      <c r="G1693" s="35"/>
      <c r="H1693" s="36"/>
    </row>
    <row r="1694" spans="1:8" s="2" customFormat="1" ht="16.899999999999999" customHeight="1" x14ac:dyDescent="0.1">
      <c r="A1694" s="35"/>
      <c r="B1694" s="36"/>
      <c r="C1694" s="261" t="s">
        <v>1</v>
      </c>
      <c r="D1694" s="261" t="s">
        <v>985</v>
      </c>
      <c r="E1694" s="18" t="s">
        <v>1</v>
      </c>
      <c r="F1694" s="262">
        <v>0</v>
      </c>
      <c r="G1694" s="35"/>
      <c r="H1694" s="36"/>
    </row>
    <row r="1695" spans="1:8" s="2" customFormat="1" ht="16.899999999999999" customHeight="1" x14ac:dyDescent="0.1">
      <c r="A1695" s="35"/>
      <c r="B1695" s="36"/>
      <c r="C1695" s="261" t="s">
        <v>1</v>
      </c>
      <c r="D1695" s="261" t="s">
        <v>4538</v>
      </c>
      <c r="E1695" s="18" t="s">
        <v>1</v>
      </c>
      <c r="F1695" s="262">
        <v>7.0000000000000007E-2</v>
      </c>
      <c r="G1695" s="35"/>
      <c r="H1695" s="36"/>
    </row>
    <row r="1696" spans="1:8" s="2" customFormat="1" ht="28.5" x14ac:dyDescent="0.1">
      <c r="A1696" s="35"/>
      <c r="B1696" s="36"/>
      <c r="C1696" s="261" t="s">
        <v>1</v>
      </c>
      <c r="D1696" s="261" t="s">
        <v>4539</v>
      </c>
      <c r="E1696" s="18" t="s">
        <v>1</v>
      </c>
      <c r="F1696" s="262">
        <v>4.37</v>
      </c>
      <c r="G1696" s="35"/>
      <c r="H1696" s="36"/>
    </row>
    <row r="1697" spans="1:8" s="2" customFormat="1" ht="28.5" x14ac:dyDescent="0.1">
      <c r="A1697" s="35"/>
      <c r="B1697" s="36"/>
      <c r="C1697" s="261" t="s">
        <v>1</v>
      </c>
      <c r="D1697" s="261" t="s">
        <v>4540</v>
      </c>
      <c r="E1697" s="18" t="s">
        <v>1</v>
      </c>
      <c r="F1697" s="262">
        <v>5.49</v>
      </c>
      <c r="G1697" s="35"/>
      <c r="H1697" s="36"/>
    </row>
    <row r="1698" spans="1:8" s="2" customFormat="1" ht="28.5" x14ac:dyDescent="0.1">
      <c r="A1698" s="35"/>
      <c r="B1698" s="36"/>
      <c r="C1698" s="261" t="s">
        <v>1</v>
      </c>
      <c r="D1698" s="261" t="s">
        <v>4541</v>
      </c>
      <c r="E1698" s="18" t="s">
        <v>1</v>
      </c>
      <c r="F1698" s="262">
        <v>2.64</v>
      </c>
      <c r="G1698" s="35"/>
      <c r="H1698" s="36"/>
    </row>
    <row r="1699" spans="1:8" s="2" customFormat="1" ht="16.899999999999999" customHeight="1" x14ac:dyDescent="0.1">
      <c r="A1699" s="35"/>
      <c r="B1699" s="36"/>
      <c r="C1699" s="261" t="s">
        <v>1</v>
      </c>
      <c r="D1699" s="261" t="s">
        <v>4542</v>
      </c>
      <c r="E1699" s="18" t="s">
        <v>1</v>
      </c>
      <c r="F1699" s="262">
        <v>2.98</v>
      </c>
      <c r="G1699" s="35"/>
      <c r="H1699" s="36"/>
    </row>
    <row r="1700" spans="1:8" s="2" customFormat="1" ht="28.5" x14ac:dyDescent="0.1">
      <c r="A1700" s="35"/>
      <c r="B1700" s="36"/>
      <c r="C1700" s="261" t="s">
        <v>1</v>
      </c>
      <c r="D1700" s="261" t="s">
        <v>4543</v>
      </c>
      <c r="E1700" s="18" t="s">
        <v>1</v>
      </c>
      <c r="F1700" s="262">
        <v>5.7</v>
      </c>
      <c r="G1700" s="35"/>
      <c r="H1700" s="36"/>
    </row>
    <row r="1701" spans="1:8" s="2" customFormat="1" ht="16.899999999999999" customHeight="1" x14ac:dyDescent="0.1">
      <c r="A1701" s="35"/>
      <c r="B1701" s="36"/>
      <c r="C1701" s="261" t="s">
        <v>1</v>
      </c>
      <c r="D1701" s="261" t="s">
        <v>4544</v>
      </c>
      <c r="E1701" s="18" t="s">
        <v>1</v>
      </c>
      <c r="F1701" s="262">
        <v>0.63</v>
      </c>
      <c r="G1701" s="35"/>
      <c r="H1701" s="36"/>
    </row>
    <row r="1702" spans="1:8" s="2" customFormat="1" ht="16.899999999999999" customHeight="1" x14ac:dyDescent="0.1">
      <c r="A1702" s="35"/>
      <c r="B1702" s="36"/>
      <c r="C1702" s="261" t="s">
        <v>1</v>
      </c>
      <c r="D1702" s="261" t="s">
        <v>4545</v>
      </c>
      <c r="E1702" s="18" t="s">
        <v>1</v>
      </c>
      <c r="F1702" s="262">
        <v>7.56</v>
      </c>
      <c r="G1702" s="35"/>
      <c r="H1702" s="36"/>
    </row>
    <row r="1703" spans="1:8" s="2" customFormat="1" ht="16.899999999999999" customHeight="1" x14ac:dyDescent="0.1">
      <c r="A1703" s="35"/>
      <c r="B1703" s="36"/>
      <c r="C1703" s="261" t="s">
        <v>1</v>
      </c>
      <c r="D1703" s="261" t="s">
        <v>993</v>
      </c>
      <c r="E1703" s="18" t="s">
        <v>1</v>
      </c>
      <c r="F1703" s="262">
        <v>0</v>
      </c>
      <c r="G1703" s="35"/>
      <c r="H1703" s="36"/>
    </row>
    <row r="1704" spans="1:8" s="2" customFormat="1" ht="28.5" x14ac:dyDescent="0.1">
      <c r="A1704" s="35"/>
      <c r="B1704" s="36"/>
      <c r="C1704" s="261" t="s">
        <v>1</v>
      </c>
      <c r="D1704" s="261" t="s">
        <v>4546</v>
      </c>
      <c r="E1704" s="18" t="s">
        <v>1</v>
      </c>
      <c r="F1704" s="262">
        <v>7.73</v>
      </c>
      <c r="G1704" s="35"/>
      <c r="H1704" s="36"/>
    </row>
    <row r="1705" spans="1:8" s="2" customFormat="1" ht="28.5" x14ac:dyDescent="0.1">
      <c r="A1705" s="35"/>
      <c r="B1705" s="36"/>
      <c r="C1705" s="261" t="s">
        <v>1</v>
      </c>
      <c r="D1705" s="261" t="s">
        <v>4547</v>
      </c>
      <c r="E1705" s="18" t="s">
        <v>1</v>
      </c>
      <c r="F1705" s="262">
        <v>6.4</v>
      </c>
      <c r="G1705" s="35"/>
      <c r="H1705" s="36"/>
    </row>
    <row r="1706" spans="1:8" s="2" customFormat="1" ht="28.5" x14ac:dyDescent="0.1">
      <c r="A1706" s="35"/>
      <c r="B1706" s="36"/>
      <c r="C1706" s="261" t="s">
        <v>1</v>
      </c>
      <c r="D1706" s="261" t="s">
        <v>4548</v>
      </c>
      <c r="E1706" s="18" t="s">
        <v>1</v>
      </c>
      <c r="F1706" s="262">
        <v>0.91</v>
      </c>
      <c r="G1706" s="35"/>
      <c r="H1706" s="36"/>
    </row>
    <row r="1707" spans="1:8" s="2" customFormat="1" ht="28.5" x14ac:dyDescent="0.1">
      <c r="A1707" s="35"/>
      <c r="B1707" s="36"/>
      <c r="C1707" s="261" t="s">
        <v>1</v>
      </c>
      <c r="D1707" s="261" t="s">
        <v>4549</v>
      </c>
      <c r="E1707" s="18" t="s">
        <v>1</v>
      </c>
      <c r="F1707" s="262">
        <v>5.17</v>
      </c>
      <c r="G1707" s="35"/>
      <c r="H1707" s="36"/>
    </row>
    <row r="1708" spans="1:8" s="2" customFormat="1" ht="16.899999999999999" customHeight="1" x14ac:dyDescent="0.1">
      <c r="A1708" s="35"/>
      <c r="B1708" s="36"/>
      <c r="C1708" s="261" t="s">
        <v>1</v>
      </c>
      <c r="D1708" s="261" t="s">
        <v>4550</v>
      </c>
      <c r="E1708" s="18" t="s">
        <v>1</v>
      </c>
      <c r="F1708" s="262">
        <v>1.02</v>
      </c>
      <c r="G1708" s="35"/>
      <c r="H1708" s="36"/>
    </row>
    <row r="1709" spans="1:8" s="2" customFormat="1" ht="16.899999999999999" customHeight="1" x14ac:dyDescent="0.1">
      <c r="A1709" s="35"/>
      <c r="B1709" s="36"/>
      <c r="C1709" s="261" t="s">
        <v>1</v>
      </c>
      <c r="D1709" s="261" t="s">
        <v>4551</v>
      </c>
      <c r="E1709" s="18" t="s">
        <v>1</v>
      </c>
      <c r="F1709" s="262">
        <v>2.2799999999999998</v>
      </c>
      <c r="G1709" s="35"/>
      <c r="H1709" s="36"/>
    </row>
    <row r="1710" spans="1:8" s="2" customFormat="1" ht="16.899999999999999" customHeight="1" x14ac:dyDescent="0.1">
      <c r="A1710" s="35"/>
      <c r="B1710" s="36"/>
      <c r="C1710" s="261" t="s">
        <v>1</v>
      </c>
      <c r="D1710" s="261" t="s">
        <v>4552</v>
      </c>
      <c r="E1710" s="18" t="s">
        <v>1</v>
      </c>
      <c r="F1710" s="262">
        <v>0.33</v>
      </c>
      <c r="G1710" s="35"/>
      <c r="H1710" s="36"/>
    </row>
    <row r="1711" spans="1:8" s="2" customFormat="1" ht="28.5" x14ac:dyDescent="0.1">
      <c r="A1711" s="35"/>
      <c r="B1711" s="36"/>
      <c r="C1711" s="261" t="s">
        <v>1</v>
      </c>
      <c r="D1711" s="261" t="s">
        <v>4553</v>
      </c>
      <c r="E1711" s="18" t="s">
        <v>1</v>
      </c>
      <c r="F1711" s="262">
        <v>7.03</v>
      </c>
      <c r="G1711" s="35"/>
      <c r="H1711" s="36"/>
    </row>
    <row r="1712" spans="1:8" s="2" customFormat="1" ht="16.899999999999999" customHeight="1" x14ac:dyDescent="0.1">
      <c r="A1712" s="35"/>
      <c r="B1712" s="36"/>
      <c r="C1712" s="261" t="s">
        <v>1</v>
      </c>
      <c r="D1712" s="261" t="s">
        <v>4554</v>
      </c>
      <c r="E1712" s="18" t="s">
        <v>1</v>
      </c>
      <c r="F1712" s="262">
        <v>0.5</v>
      </c>
      <c r="G1712" s="35"/>
      <c r="H1712" s="36"/>
    </row>
    <row r="1713" spans="1:8" s="2" customFormat="1" ht="16.899999999999999" customHeight="1" x14ac:dyDescent="0.1">
      <c r="A1713" s="35"/>
      <c r="B1713" s="36"/>
      <c r="C1713" s="261" t="s">
        <v>768</v>
      </c>
      <c r="D1713" s="261" t="s">
        <v>293</v>
      </c>
      <c r="E1713" s="18" t="s">
        <v>1</v>
      </c>
      <c r="F1713" s="262">
        <v>60.81</v>
      </c>
      <c r="G1713" s="35"/>
      <c r="H1713" s="36"/>
    </row>
    <row r="1714" spans="1:8" s="2" customFormat="1" ht="16.899999999999999" customHeight="1" x14ac:dyDescent="0.1">
      <c r="A1714" s="35"/>
      <c r="B1714" s="36"/>
      <c r="C1714" s="263" t="s">
        <v>6697</v>
      </c>
      <c r="D1714" s="35"/>
      <c r="E1714" s="35"/>
      <c r="F1714" s="35"/>
      <c r="G1714" s="35"/>
      <c r="H1714" s="36"/>
    </row>
    <row r="1715" spans="1:8" s="2" customFormat="1" ht="19.5" x14ac:dyDescent="0.1">
      <c r="A1715" s="35"/>
      <c r="B1715" s="36"/>
      <c r="C1715" s="261" t="s">
        <v>982</v>
      </c>
      <c r="D1715" s="261" t="s">
        <v>983</v>
      </c>
      <c r="E1715" s="18" t="s">
        <v>289</v>
      </c>
      <c r="F1715" s="262">
        <v>63.85</v>
      </c>
      <c r="G1715" s="35"/>
      <c r="H1715" s="36"/>
    </row>
    <row r="1716" spans="1:8" s="2" customFormat="1" ht="16.899999999999999" customHeight="1" x14ac:dyDescent="0.1">
      <c r="A1716" s="35"/>
      <c r="B1716" s="36"/>
      <c r="C1716" s="257" t="s">
        <v>770</v>
      </c>
      <c r="D1716" s="258" t="s">
        <v>1</v>
      </c>
      <c r="E1716" s="259" t="s">
        <v>1</v>
      </c>
      <c r="F1716" s="260">
        <v>472.09</v>
      </c>
      <c r="G1716" s="35"/>
      <c r="H1716" s="36"/>
    </row>
    <row r="1717" spans="1:8" s="2" customFormat="1" ht="16.899999999999999" customHeight="1" x14ac:dyDescent="0.1">
      <c r="A1717" s="35"/>
      <c r="B1717" s="36"/>
      <c r="C1717" s="261" t="s">
        <v>1</v>
      </c>
      <c r="D1717" s="261" t="s">
        <v>1182</v>
      </c>
      <c r="E1717" s="18" t="s">
        <v>1</v>
      </c>
      <c r="F1717" s="262">
        <v>0</v>
      </c>
      <c r="G1717" s="35"/>
      <c r="H1717" s="36"/>
    </row>
    <row r="1718" spans="1:8" s="2" customFormat="1" ht="16.899999999999999" customHeight="1" x14ac:dyDescent="0.1">
      <c r="A1718" s="35"/>
      <c r="B1718" s="36"/>
      <c r="C1718" s="261" t="s">
        <v>1</v>
      </c>
      <c r="D1718" s="261" t="s">
        <v>1183</v>
      </c>
      <c r="E1718" s="18" t="s">
        <v>1</v>
      </c>
      <c r="F1718" s="262">
        <v>266.27</v>
      </c>
      <c r="G1718" s="35"/>
      <c r="H1718" s="36"/>
    </row>
    <row r="1719" spans="1:8" s="2" customFormat="1" ht="16.899999999999999" customHeight="1" x14ac:dyDescent="0.1">
      <c r="A1719" s="35"/>
      <c r="B1719" s="36"/>
      <c r="C1719" s="261" t="s">
        <v>1</v>
      </c>
      <c r="D1719" s="261" t="s">
        <v>1184</v>
      </c>
      <c r="E1719" s="18" t="s">
        <v>1</v>
      </c>
      <c r="F1719" s="262">
        <v>0</v>
      </c>
      <c r="G1719" s="35"/>
      <c r="H1719" s="36"/>
    </row>
    <row r="1720" spans="1:8" s="2" customFormat="1" ht="16.899999999999999" customHeight="1" x14ac:dyDescent="0.1">
      <c r="A1720" s="35"/>
      <c r="B1720" s="36"/>
      <c r="C1720" s="261" t="s">
        <v>1</v>
      </c>
      <c r="D1720" s="261" t="s">
        <v>4651</v>
      </c>
      <c r="E1720" s="18" t="s">
        <v>1</v>
      </c>
      <c r="F1720" s="262">
        <v>-25.71</v>
      </c>
      <c r="G1720" s="35"/>
      <c r="H1720" s="36"/>
    </row>
    <row r="1721" spans="1:8" s="2" customFormat="1" ht="16.899999999999999" customHeight="1" x14ac:dyDescent="0.1">
      <c r="A1721" s="35"/>
      <c r="B1721" s="36"/>
      <c r="C1721" s="261" t="s">
        <v>1</v>
      </c>
      <c r="D1721" s="261" t="s">
        <v>4652</v>
      </c>
      <c r="E1721" s="18" t="s">
        <v>1</v>
      </c>
      <c r="F1721" s="262">
        <v>-6.7</v>
      </c>
      <c r="G1721" s="35"/>
      <c r="H1721" s="36"/>
    </row>
    <row r="1722" spans="1:8" s="2" customFormat="1" ht="16.899999999999999" customHeight="1" x14ac:dyDescent="0.1">
      <c r="A1722" s="35"/>
      <c r="B1722" s="36"/>
      <c r="C1722" s="261" t="s">
        <v>1</v>
      </c>
      <c r="D1722" s="261" t="s">
        <v>1186</v>
      </c>
      <c r="E1722" s="18" t="s">
        <v>1</v>
      </c>
      <c r="F1722" s="262">
        <v>0</v>
      </c>
      <c r="G1722" s="35"/>
      <c r="H1722" s="36"/>
    </row>
    <row r="1723" spans="1:8" s="2" customFormat="1" ht="16.899999999999999" customHeight="1" x14ac:dyDescent="0.1">
      <c r="A1723" s="35"/>
      <c r="B1723" s="36"/>
      <c r="C1723" s="261" t="s">
        <v>1</v>
      </c>
      <c r="D1723" s="261" t="s">
        <v>1187</v>
      </c>
      <c r="E1723" s="18" t="s">
        <v>1</v>
      </c>
      <c r="F1723" s="262">
        <v>266.27</v>
      </c>
      <c r="G1723" s="35"/>
      <c r="H1723" s="36"/>
    </row>
    <row r="1724" spans="1:8" s="2" customFormat="1" ht="16.899999999999999" customHeight="1" x14ac:dyDescent="0.1">
      <c r="A1724" s="35"/>
      <c r="B1724" s="36"/>
      <c r="C1724" s="261" t="s">
        <v>1</v>
      </c>
      <c r="D1724" s="261" t="s">
        <v>1184</v>
      </c>
      <c r="E1724" s="18" t="s">
        <v>1</v>
      </c>
      <c r="F1724" s="262">
        <v>0</v>
      </c>
      <c r="G1724" s="35"/>
      <c r="H1724" s="36"/>
    </row>
    <row r="1725" spans="1:8" s="2" customFormat="1" ht="16.899999999999999" customHeight="1" x14ac:dyDescent="0.1">
      <c r="A1725" s="35"/>
      <c r="B1725" s="36"/>
      <c r="C1725" s="261" t="s">
        <v>1</v>
      </c>
      <c r="D1725" s="261" t="s">
        <v>1185</v>
      </c>
      <c r="E1725" s="18" t="s">
        <v>1</v>
      </c>
      <c r="F1725" s="262">
        <v>-28.04</v>
      </c>
      <c r="G1725" s="35"/>
      <c r="H1725" s="36"/>
    </row>
    <row r="1726" spans="1:8" s="2" customFormat="1" ht="16.899999999999999" customHeight="1" x14ac:dyDescent="0.1">
      <c r="A1726" s="35"/>
      <c r="B1726" s="36"/>
      <c r="C1726" s="261" t="s">
        <v>770</v>
      </c>
      <c r="D1726" s="261" t="s">
        <v>293</v>
      </c>
      <c r="E1726" s="18" t="s">
        <v>1</v>
      </c>
      <c r="F1726" s="262">
        <v>472.09</v>
      </c>
      <c r="G1726" s="35"/>
      <c r="H1726" s="36"/>
    </row>
    <row r="1727" spans="1:8" s="2" customFormat="1" ht="16.899999999999999" customHeight="1" x14ac:dyDescent="0.1">
      <c r="A1727" s="35"/>
      <c r="B1727" s="36"/>
      <c r="C1727" s="263" t="s">
        <v>6697</v>
      </c>
      <c r="D1727" s="35"/>
      <c r="E1727" s="35"/>
      <c r="F1727" s="35"/>
      <c r="G1727" s="35"/>
      <c r="H1727" s="36"/>
    </row>
    <row r="1728" spans="1:8" s="2" customFormat="1" ht="16.899999999999999" customHeight="1" x14ac:dyDescent="0.1">
      <c r="A1728" s="35"/>
      <c r="B1728" s="36"/>
      <c r="C1728" s="261" t="s">
        <v>1179</v>
      </c>
      <c r="D1728" s="261" t="s">
        <v>1180</v>
      </c>
      <c r="E1728" s="18" t="s">
        <v>277</v>
      </c>
      <c r="F1728" s="262">
        <v>519.29999999999995</v>
      </c>
      <c r="G1728" s="35"/>
      <c r="H1728" s="36"/>
    </row>
    <row r="1729" spans="1:8" s="2" customFormat="1" ht="16.899999999999999" customHeight="1" x14ac:dyDescent="0.15">
      <c r="A1729" s="35"/>
      <c r="B1729" s="36"/>
      <c r="C1729" s="257" t="s">
        <v>4451</v>
      </c>
      <c r="D1729" s="258" t="s">
        <v>1</v>
      </c>
      <c r="E1729" s="259" t="s">
        <v>1</v>
      </c>
      <c r="F1729" s="260">
        <v>119.09</v>
      </c>
      <c r="G1729" s="35"/>
      <c r="H1729" s="36"/>
    </row>
    <row r="1730" spans="1:8" s="2" customFormat="1" ht="16.899999999999999" customHeight="1" x14ac:dyDescent="0.1">
      <c r="A1730" s="35"/>
      <c r="B1730" s="36"/>
      <c r="C1730" s="261" t="s">
        <v>1</v>
      </c>
      <c r="D1730" s="261" t="s">
        <v>5212</v>
      </c>
      <c r="E1730" s="18" t="s">
        <v>1</v>
      </c>
      <c r="F1730" s="262">
        <v>1.61</v>
      </c>
      <c r="G1730" s="35"/>
      <c r="H1730" s="36"/>
    </row>
    <row r="1731" spans="1:8" s="2" customFormat="1" ht="16.899999999999999" customHeight="1" x14ac:dyDescent="0.1">
      <c r="A1731" s="35"/>
      <c r="B1731" s="36"/>
      <c r="C1731" s="261" t="s">
        <v>1</v>
      </c>
      <c r="D1731" s="261" t="s">
        <v>5213</v>
      </c>
      <c r="E1731" s="18" t="s">
        <v>1</v>
      </c>
      <c r="F1731" s="262">
        <v>15</v>
      </c>
      <c r="G1731" s="35"/>
      <c r="H1731" s="36"/>
    </row>
    <row r="1732" spans="1:8" s="2" customFormat="1" ht="16.899999999999999" customHeight="1" x14ac:dyDescent="0.1">
      <c r="A1732" s="35"/>
      <c r="B1732" s="36"/>
      <c r="C1732" s="261" t="s">
        <v>1</v>
      </c>
      <c r="D1732" s="261" t="s">
        <v>5214</v>
      </c>
      <c r="E1732" s="18" t="s">
        <v>1</v>
      </c>
      <c r="F1732" s="262">
        <v>4.1399999999999997</v>
      </c>
      <c r="G1732" s="35"/>
      <c r="H1732" s="36"/>
    </row>
    <row r="1733" spans="1:8" s="2" customFormat="1" ht="16.899999999999999" customHeight="1" x14ac:dyDescent="0.1">
      <c r="A1733" s="35"/>
      <c r="B1733" s="36"/>
      <c r="C1733" s="261" t="s">
        <v>1</v>
      </c>
      <c r="D1733" s="261" t="s">
        <v>5215</v>
      </c>
      <c r="E1733" s="18" t="s">
        <v>1</v>
      </c>
      <c r="F1733" s="262">
        <v>4.26</v>
      </c>
      <c r="G1733" s="35"/>
      <c r="H1733" s="36"/>
    </row>
    <row r="1734" spans="1:8" s="2" customFormat="1" ht="16.899999999999999" customHeight="1" x14ac:dyDescent="0.1">
      <c r="A1734" s="35"/>
      <c r="B1734" s="36"/>
      <c r="C1734" s="261" t="s">
        <v>1</v>
      </c>
      <c r="D1734" s="261" t="s">
        <v>5216</v>
      </c>
      <c r="E1734" s="18" t="s">
        <v>1</v>
      </c>
      <c r="F1734" s="262">
        <v>4.42</v>
      </c>
      <c r="G1734" s="35"/>
      <c r="H1734" s="36"/>
    </row>
    <row r="1735" spans="1:8" s="2" customFormat="1" ht="16.899999999999999" customHeight="1" x14ac:dyDescent="0.1">
      <c r="A1735" s="35"/>
      <c r="B1735" s="36"/>
      <c r="C1735" s="261" t="s">
        <v>1</v>
      </c>
      <c r="D1735" s="261" t="s">
        <v>5217</v>
      </c>
      <c r="E1735" s="18" t="s">
        <v>1</v>
      </c>
      <c r="F1735" s="262">
        <v>2.1800000000000002</v>
      </c>
      <c r="G1735" s="35"/>
      <c r="H1735" s="36"/>
    </row>
    <row r="1736" spans="1:8" s="2" customFormat="1" ht="28.5" x14ac:dyDescent="0.1">
      <c r="A1736" s="35"/>
      <c r="B1736" s="36"/>
      <c r="C1736" s="261" t="s">
        <v>1</v>
      </c>
      <c r="D1736" s="261" t="s">
        <v>5218</v>
      </c>
      <c r="E1736" s="18" t="s">
        <v>1</v>
      </c>
      <c r="F1736" s="262">
        <v>21.67</v>
      </c>
      <c r="G1736" s="35"/>
      <c r="H1736" s="36"/>
    </row>
    <row r="1737" spans="1:8" s="2" customFormat="1" ht="28.5" x14ac:dyDescent="0.1">
      <c r="A1737" s="35"/>
      <c r="B1737" s="36"/>
      <c r="C1737" s="261" t="s">
        <v>1</v>
      </c>
      <c r="D1737" s="261" t="s">
        <v>5219</v>
      </c>
      <c r="E1737" s="18" t="s">
        <v>1</v>
      </c>
      <c r="F1737" s="262">
        <v>13.16</v>
      </c>
      <c r="G1737" s="35"/>
      <c r="H1737" s="36"/>
    </row>
    <row r="1738" spans="1:8" s="2" customFormat="1" ht="28.5" x14ac:dyDescent="0.1">
      <c r="A1738" s="35"/>
      <c r="B1738" s="36"/>
      <c r="C1738" s="261" t="s">
        <v>1</v>
      </c>
      <c r="D1738" s="261" t="s">
        <v>5220</v>
      </c>
      <c r="E1738" s="18" t="s">
        <v>1</v>
      </c>
      <c r="F1738" s="262">
        <v>21.5</v>
      </c>
      <c r="G1738" s="35"/>
      <c r="H1738" s="36"/>
    </row>
    <row r="1739" spans="1:8" s="2" customFormat="1" ht="16.899999999999999" customHeight="1" x14ac:dyDescent="0.1">
      <c r="A1739" s="35"/>
      <c r="B1739" s="36"/>
      <c r="C1739" s="261" t="s">
        <v>1</v>
      </c>
      <c r="D1739" s="261" t="s">
        <v>5221</v>
      </c>
      <c r="E1739" s="18" t="s">
        <v>1</v>
      </c>
      <c r="F1739" s="262">
        <v>1</v>
      </c>
      <c r="G1739" s="35"/>
      <c r="H1739" s="36"/>
    </row>
    <row r="1740" spans="1:8" s="2" customFormat="1" ht="16.899999999999999" customHeight="1" x14ac:dyDescent="0.1">
      <c r="A1740" s="35"/>
      <c r="B1740" s="36"/>
      <c r="C1740" s="261" t="s">
        <v>1</v>
      </c>
      <c r="D1740" s="261" t="s">
        <v>5222</v>
      </c>
      <c r="E1740" s="18" t="s">
        <v>1</v>
      </c>
      <c r="F1740" s="262">
        <v>7.55</v>
      </c>
      <c r="G1740" s="35"/>
      <c r="H1740" s="36"/>
    </row>
    <row r="1741" spans="1:8" s="2" customFormat="1" ht="16.899999999999999" customHeight="1" x14ac:dyDescent="0.1">
      <c r="A1741" s="35"/>
      <c r="B1741" s="36"/>
      <c r="C1741" s="261" t="s">
        <v>1</v>
      </c>
      <c r="D1741" s="261" t="s">
        <v>5223</v>
      </c>
      <c r="E1741" s="18" t="s">
        <v>1</v>
      </c>
      <c r="F1741" s="262">
        <v>7.68</v>
      </c>
      <c r="G1741" s="35"/>
      <c r="H1741" s="36"/>
    </row>
    <row r="1742" spans="1:8" s="2" customFormat="1" ht="16.899999999999999" customHeight="1" x14ac:dyDescent="0.1">
      <c r="A1742" s="35"/>
      <c r="B1742" s="36"/>
      <c r="C1742" s="261" t="s">
        <v>1</v>
      </c>
      <c r="D1742" s="261" t="s">
        <v>5224</v>
      </c>
      <c r="E1742" s="18" t="s">
        <v>1</v>
      </c>
      <c r="F1742" s="262">
        <v>8.91</v>
      </c>
      <c r="G1742" s="35"/>
      <c r="H1742" s="36"/>
    </row>
    <row r="1743" spans="1:8" s="2" customFormat="1" ht="16.899999999999999" customHeight="1" x14ac:dyDescent="0.1">
      <c r="A1743" s="35"/>
      <c r="B1743" s="36"/>
      <c r="C1743" s="261" t="s">
        <v>1</v>
      </c>
      <c r="D1743" s="261" t="s">
        <v>5225</v>
      </c>
      <c r="E1743" s="18" t="s">
        <v>1</v>
      </c>
      <c r="F1743" s="262">
        <v>6.01</v>
      </c>
      <c r="G1743" s="35"/>
      <c r="H1743" s="36"/>
    </row>
    <row r="1744" spans="1:8" s="2" customFormat="1" ht="16.899999999999999" customHeight="1" x14ac:dyDescent="0.1">
      <c r="A1744" s="35"/>
      <c r="B1744" s="36"/>
      <c r="C1744" s="261" t="s">
        <v>4451</v>
      </c>
      <c r="D1744" s="261" t="s">
        <v>293</v>
      </c>
      <c r="E1744" s="18" t="s">
        <v>1</v>
      </c>
      <c r="F1744" s="262">
        <v>119.09</v>
      </c>
      <c r="G1744" s="35"/>
      <c r="H1744" s="36"/>
    </row>
    <row r="1745" spans="1:8" s="2" customFormat="1" ht="16.899999999999999" customHeight="1" x14ac:dyDescent="0.1">
      <c r="A1745" s="35"/>
      <c r="B1745" s="36"/>
      <c r="C1745" s="263" t="s">
        <v>6697</v>
      </c>
      <c r="D1745" s="35"/>
      <c r="E1745" s="35"/>
      <c r="F1745" s="35"/>
      <c r="G1745" s="35"/>
      <c r="H1745" s="36"/>
    </row>
    <row r="1746" spans="1:8" s="2" customFormat="1" ht="16.899999999999999" customHeight="1" x14ac:dyDescent="0.1">
      <c r="A1746" s="35"/>
      <c r="B1746" s="36"/>
      <c r="C1746" s="261" t="s">
        <v>2456</v>
      </c>
      <c r="D1746" s="261" t="s">
        <v>2457</v>
      </c>
      <c r="E1746" s="18" t="s">
        <v>277</v>
      </c>
      <c r="F1746" s="262">
        <v>125.04</v>
      </c>
      <c r="G1746" s="35"/>
      <c r="H1746" s="36"/>
    </row>
    <row r="1747" spans="1:8" s="2" customFormat="1" ht="16.899999999999999" customHeight="1" x14ac:dyDescent="0.1">
      <c r="A1747" s="35"/>
      <c r="B1747" s="36"/>
      <c r="C1747" s="257" t="s">
        <v>774</v>
      </c>
      <c r="D1747" s="258" t="s">
        <v>1</v>
      </c>
      <c r="E1747" s="259" t="s">
        <v>1</v>
      </c>
      <c r="F1747" s="260">
        <v>521.94000000000005</v>
      </c>
      <c r="G1747" s="35"/>
      <c r="H1747" s="36"/>
    </row>
    <row r="1748" spans="1:8" s="2" customFormat="1" ht="16.899999999999999" customHeight="1" x14ac:dyDescent="0.1">
      <c r="A1748" s="35"/>
      <c r="B1748" s="36"/>
      <c r="C1748" s="261" t="s">
        <v>1</v>
      </c>
      <c r="D1748" s="261" t="s">
        <v>4990</v>
      </c>
      <c r="E1748" s="18" t="s">
        <v>1</v>
      </c>
      <c r="F1748" s="262">
        <v>3.22</v>
      </c>
      <c r="G1748" s="35"/>
      <c r="H1748" s="36"/>
    </row>
    <row r="1749" spans="1:8" s="2" customFormat="1" ht="16.899999999999999" customHeight="1" x14ac:dyDescent="0.1">
      <c r="A1749" s="35"/>
      <c r="B1749" s="36"/>
      <c r="C1749" s="261" t="s">
        <v>1</v>
      </c>
      <c r="D1749" s="261" t="s">
        <v>4991</v>
      </c>
      <c r="E1749" s="18" t="s">
        <v>1</v>
      </c>
      <c r="F1749" s="262">
        <v>2.9</v>
      </c>
      <c r="G1749" s="35"/>
      <c r="H1749" s="36"/>
    </row>
    <row r="1750" spans="1:8" s="2" customFormat="1" ht="16.899999999999999" customHeight="1" x14ac:dyDescent="0.1">
      <c r="A1750" s="35"/>
      <c r="B1750" s="36"/>
      <c r="C1750" s="261" t="s">
        <v>1</v>
      </c>
      <c r="D1750" s="261" t="s">
        <v>4992</v>
      </c>
      <c r="E1750" s="18" t="s">
        <v>1</v>
      </c>
      <c r="F1750" s="262">
        <v>8.24</v>
      </c>
      <c r="G1750" s="35"/>
      <c r="H1750" s="36"/>
    </row>
    <row r="1751" spans="1:8" s="2" customFormat="1" ht="16.899999999999999" customHeight="1" x14ac:dyDescent="0.1">
      <c r="A1751" s="35"/>
      <c r="B1751" s="36"/>
      <c r="C1751" s="261" t="s">
        <v>1</v>
      </c>
      <c r="D1751" s="261" t="s">
        <v>4993</v>
      </c>
      <c r="E1751" s="18" t="s">
        <v>1</v>
      </c>
      <c r="F1751" s="262">
        <v>5.51</v>
      </c>
      <c r="G1751" s="35"/>
      <c r="H1751" s="36"/>
    </row>
    <row r="1752" spans="1:8" s="2" customFormat="1" ht="16.899999999999999" customHeight="1" x14ac:dyDescent="0.1">
      <c r="A1752" s="35"/>
      <c r="B1752" s="36"/>
      <c r="C1752" s="261" t="s">
        <v>1</v>
      </c>
      <c r="D1752" s="261" t="s">
        <v>4994</v>
      </c>
      <c r="E1752" s="18" t="s">
        <v>1</v>
      </c>
      <c r="F1752" s="262">
        <v>5.51</v>
      </c>
      <c r="G1752" s="35"/>
      <c r="H1752" s="36"/>
    </row>
    <row r="1753" spans="1:8" s="2" customFormat="1" ht="16.899999999999999" customHeight="1" x14ac:dyDescent="0.1">
      <c r="A1753" s="35"/>
      <c r="B1753" s="36"/>
      <c r="C1753" s="261" t="s">
        <v>1</v>
      </c>
      <c r="D1753" s="261" t="s">
        <v>4995</v>
      </c>
      <c r="E1753" s="18" t="s">
        <v>1</v>
      </c>
      <c r="F1753" s="262">
        <v>14.41</v>
      </c>
      <c r="G1753" s="35"/>
      <c r="H1753" s="36"/>
    </row>
    <row r="1754" spans="1:8" s="2" customFormat="1" ht="16.899999999999999" customHeight="1" x14ac:dyDescent="0.1">
      <c r="A1754" s="35"/>
      <c r="B1754" s="36"/>
      <c r="C1754" s="261" t="s">
        <v>1</v>
      </c>
      <c r="D1754" s="261" t="s">
        <v>4996</v>
      </c>
      <c r="E1754" s="18" t="s">
        <v>1</v>
      </c>
      <c r="F1754" s="262">
        <v>48.44</v>
      </c>
      <c r="G1754" s="35"/>
      <c r="H1754" s="36"/>
    </row>
    <row r="1755" spans="1:8" s="2" customFormat="1" ht="16.899999999999999" customHeight="1" x14ac:dyDescent="0.1">
      <c r="A1755" s="35"/>
      <c r="B1755" s="36"/>
      <c r="C1755" s="261" t="s">
        <v>1</v>
      </c>
      <c r="D1755" s="261" t="s">
        <v>4997</v>
      </c>
      <c r="E1755" s="18" t="s">
        <v>1</v>
      </c>
      <c r="F1755" s="262">
        <v>32.549999999999997</v>
      </c>
      <c r="G1755" s="35"/>
      <c r="H1755" s="36"/>
    </row>
    <row r="1756" spans="1:8" s="2" customFormat="1" ht="16.899999999999999" customHeight="1" x14ac:dyDescent="0.1">
      <c r="A1756" s="35"/>
      <c r="B1756" s="36"/>
      <c r="C1756" s="261" t="s">
        <v>1</v>
      </c>
      <c r="D1756" s="261" t="s">
        <v>4998</v>
      </c>
      <c r="E1756" s="18" t="s">
        <v>1</v>
      </c>
      <c r="F1756" s="262">
        <v>13.77</v>
      </c>
      <c r="G1756" s="35"/>
      <c r="H1756" s="36"/>
    </row>
    <row r="1757" spans="1:8" s="2" customFormat="1" ht="16.899999999999999" customHeight="1" x14ac:dyDescent="0.1">
      <c r="A1757" s="35"/>
      <c r="B1757" s="36"/>
      <c r="C1757" s="261" t="s">
        <v>1</v>
      </c>
      <c r="D1757" s="261" t="s">
        <v>4999</v>
      </c>
      <c r="E1757" s="18" t="s">
        <v>1</v>
      </c>
      <c r="F1757" s="262">
        <v>6.68</v>
      </c>
      <c r="G1757" s="35"/>
      <c r="H1757" s="36"/>
    </row>
    <row r="1758" spans="1:8" s="2" customFormat="1" ht="16.899999999999999" customHeight="1" x14ac:dyDescent="0.1">
      <c r="A1758" s="35"/>
      <c r="B1758" s="36"/>
      <c r="C1758" s="261" t="s">
        <v>1</v>
      </c>
      <c r="D1758" s="261" t="s">
        <v>5000</v>
      </c>
      <c r="E1758" s="18" t="s">
        <v>1</v>
      </c>
      <c r="F1758" s="262">
        <v>6.7</v>
      </c>
      <c r="G1758" s="35"/>
      <c r="H1758" s="36"/>
    </row>
    <row r="1759" spans="1:8" s="2" customFormat="1" ht="16.899999999999999" customHeight="1" x14ac:dyDescent="0.1">
      <c r="A1759" s="35"/>
      <c r="B1759" s="36"/>
      <c r="C1759" s="261" t="s">
        <v>1</v>
      </c>
      <c r="D1759" s="261" t="s">
        <v>5001</v>
      </c>
      <c r="E1759" s="18" t="s">
        <v>1</v>
      </c>
      <c r="F1759" s="262">
        <v>17.77</v>
      </c>
      <c r="G1759" s="35"/>
      <c r="H1759" s="36"/>
    </row>
    <row r="1760" spans="1:8" s="2" customFormat="1" ht="16.899999999999999" customHeight="1" x14ac:dyDescent="0.1">
      <c r="A1760" s="35"/>
      <c r="B1760" s="36"/>
      <c r="C1760" s="261" t="s">
        <v>1</v>
      </c>
      <c r="D1760" s="261" t="s">
        <v>5002</v>
      </c>
      <c r="E1760" s="18" t="s">
        <v>1</v>
      </c>
      <c r="F1760" s="262">
        <v>36.58</v>
      </c>
      <c r="G1760" s="35"/>
      <c r="H1760" s="36"/>
    </row>
    <row r="1761" spans="1:8" s="2" customFormat="1" ht="16.899999999999999" customHeight="1" x14ac:dyDescent="0.1">
      <c r="A1761" s="35"/>
      <c r="B1761" s="36"/>
      <c r="C1761" s="261" t="s">
        <v>1</v>
      </c>
      <c r="D1761" s="261" t="s">
        <v>5003</v>
      </c>
      <c r="E1761" s="18" t="s">
        <v>1</v>
      </c>
      <c r="F1761" s="262">
        <v>13.93</v>
      </c>
      <c r="G1761" s="35"/>
      <c r="H1761" s="36"/>
    </row>
    <row r="1762" spans="1:8" s="2" customFormat="1" ht="16.899999999999999" customHeight="1" x14ac:dyDescent="0.1">
      <c r="A1762" s="35"/>
      <c r="B1762" s="36"/>
      <c r="C1762" s="261" t="s">
        <v>1</v>
      </c>
      <c r="D1762" s="261" t="s">
        <v>5004</v>
      </c>
      <c r="E1762" s="18" t="s">
        <v>1</v>
      </c>
      <c r="F1762" s="262">
        <v>13.03</v>
      </c>
      <c r="G1762" s="35"/>
      <c r="H1762" s="36"/>
    </row>
    <row r="1763" spans="1:8" s="2" customFormat="1" ht="16.899999999999999" customHeight="1" x14ac:dyDescent="0.1">
      <c r="A1763" s="35"/>
      <c r="B1763" s="36"/>
      <c r="C1763" s="261" t="s">
        <v>1</v>
      </c>
      <c r="D1763" s="261" t="s">
        <v>5005</v>
      </c>
      <c r="E1763" s="18" t="s">
        <v>1</v>
      </c>
      <c r="F1763" s="262">
        <v>12.85</v>
      </c>
      <c r="G1763" s="35"/>
      <c r="H1763" s="36"/>
    </row>
    <row r="1764" spans="1:8" s="2" customFormat="1" ht="16.899999999999999" customHeight="1" x14ac:dyDescent="0.1">
      <c r="A1764" s="35"/>
      <c r="B1764" s="36"/>
      <c r="C1764" s="261" t="s">
        <v>1</v>
      </c>
      <c r="D1764" s="261" t="s">
        <v>5006</v>
      </c>
      <c r="E1764" s="18" t="s">
        <v>1</v>
      </c>
      <c r="F1764" s="262">
        <v>39.840000000000003</v>
      </c>
      <c r="G1764" s="35"/>
      <c r="H1764" s="36"/>
    </row>
    <row r="1765" spans="1:8" s="2" customFormat="1" ht="16.899999999999999" customHeight="1" x14ac:dyDescent="0.1">
      <c r="A1765" s="35"/>
      <c r="B1765" s="36"/>
      <c r="C1765" s="261" t="s">
        <v>1</v>
      </c>
      <c r="D1765" s="261" t="s">
        <v>5007</v>
      </c>
      <c r="E1765" s="18" t="s">
        <v>1</v>
      </c>
      <c r="F1765" s="262">
        <v>23.36</v>
      </c>
      <c r="G1765" s="35"/>
      <c r="H1765" s="36"/>
    </row>
    <row r="1766" spans="1:8" s="2" customFormat="1" ht="16.899999999999999" customHeight="1" x14ac:dyDescent="0.1">
      <c r="A1766" s="35"/>
      <c r="B1766" s="36"/>
      <c r="C1766" s="261" t="s">
        <v>1</v>
      </c>
      <c r="D1766" s="261" t="s">
        <v>5008</v>
      </c>
      <c r="E1766" s="18" t="s">
        <v>1</v>
      </c>
      <c r="F1766" s="262">
        <v>15.53</v>
      </c>
      <c r="G1766" s="35"/>
      <c r="H1766" s="36"/>
    </row>
    <row r="1767" spans="1:8" s="2" customFormat="1" ht="16.899999999999999" customHeight="1" x14ac:dyDescent="0.1">
      <c r="A1767" s="35"/>
      <c r="B1767" s="36"/>
      <c r="C1767" s="261" t="s">
        <v>1</v>
      </c>
      <c r="D1767" s="261" t="s">
        <v>5009</v>
      </c>
      <c r="E1767" s="18" t="s">
        <v>1</v>
      </c>
      <c r="F1767" s="262">
        <v>15.33</v>
      </c>
      <c r="G1767" s="35"/>
      <c r="H1767" s="36"/>
    </row>
    <row r="1768" spans="1:8" s="2" customFormat="1" ht="16.899999999999999" customHeight="1" x14ac:dyDescent="0.1">
      <c r="A1768" s="35"/>
      <c r="B1768" s="36"/>
      <c r="C1768" s="261" t="s">
        <v>1</v>
      </c>
      <c r="D1768" s="261" t="s">
        <v>5010</v>
      </c>
      <c r="E1768" s="18" t="s">
        <v>1</v>
      </c>
      <c r="F1768" s="262">
        <v>37.380000000000003</v>
      </c>
      <c r="G1768" s="35"/>
      <c r="H1768" s="36"/>
    </row>
    <row r="1769" spans="1:8" s="2" customFormat="1" ht="16.899999999999999" customHeight="1" x14ac:dyDescent="0.1">
      <c r="A1769" s="35"/>
      <c r="B1769" s="36"/>
      <c r="C1769" s="261" t="s">
        <v>1</v>
      </c>
      <c r="D1769" s="261" t="s">
        <v>5011</v>
      </c>
      <c r="E1769" s="18" t="s">
        <v>1</v>
      </c>
      <c r="F1769" s="262">
        <v>11.38</v>
      </c>
      <c r="G1769" s="35"/>
      <c r="H1769" s="36"/>
    </row>
    <row r="1770" spans="1:8" s="2" customFormat="1" ht="16.899999999999999" customHeight="1" x14ac:dyDescent="0.1">
      <c r="A1770" s="35"/>
      <c r="B1770" s="36"/>
      <c r="C1770" s="261" t="s">
        <v>1</v>
      </c>
      <c r="D1770" s="261" t="s">
        <v>5012</v>
      </c>
      <c r="E1770" s="18" t="s">
        <v>1</v>
      </c>
      <c r="F1770" s="262">
        <v>28.67</v>
      </c>
      <c r="G1770" s="35"/>
      <c r="H1770" s="36"/>
    </row>
    <row r="1771" spans="1:8" s="2" customFormat="1" ht="16.899999999999999" customHeight="1" x14ac:dyDescent="0.1">
      <c r="A1771" s="35"/>
      <c r="B1771" s="36"/>
      <c r="C1771" s="261" t="s">
        <v>1</v>
      </c>
      <c r="D1771" s="261" t="s">
        <v>5013</v>
      </c>
      <c r="E1771" s="18" t="s">
        <v>1</v>
      </c>
      <c r="F1771" s="262">
        <v>26.47</v>
      </c>
      <c r="G1771" s="35"/>
      <c r="H1771" s="36"/>
    </row>
    <row r="1772" spans="1:8" s="2" customFormat="1" ht="16.899999999999999" customHeight="1" x14ac:dyDescent="0.1">
      <c r="A1772" s="35"/>
      <c r="B1772" s="36"/>
      <c r="C1772" s="261" t="s">
        <v>1</v>
      </c>
      <c r="D1772" s="261" t="s">
        <v>5014</v>
      </c>
      <c r="E1772" s="18" t="s">
        <v>1</v>
      </c>
      <c r="F1772" s="262">
        <v>12.57</v>
      </c>
      <c r="G1772" s="35"/>
      <c r="H1772" s="36"/>
    </row>
    <row r="1773" spans="1:8" s="2" customFormat="1" ht="16.899999999999999" customHeight="1" x14ac:dyDescent="0.1">
      <c r="A1773" s="35"/>
      <c r="B1773" s="36"/>
      <c r="C1773" s="261" t="s">
        <v>1</v>
      </c>
      <c r="D1773" s="261" t="s">
        <v>5015</v>
      </c>
      <c r="E1773" s="18" t="s">
        <v>1</v>
      </c>
      <c r="F1773" s="262">
        <v>39.200000000000003</v>
      </c>
      <c r="G1773" s="35"/>
      <c r="H1773" s="36"/>
    </row>
    <row r="1774" spans="1:8" s="2" customFormat="1" ht="16.899999999999999" customHeight="1" x14ac:dyDescent="0.1">
      <c r="A1774" s="35"/>
      <c r="B1774" s="36"/>
      <c r="C1774" s="261" t="s">
        <v>1</v>
      </c>
      <c r="D1774" s="261" t="s">
        <v>5016</v>
      </c>
      <c r="E1774" s="18" t="s">
        <v>1</v>
      </c>
      <c r="F1774" s="262">
        <v>13.35</v>
      </c>
      <c r="G1774" s="35"/>
      <c r="H1774" s="36"/>
    </row>
    <row r="1775" spans="1:8" s="2" customFormat="1" ht="16.899999999999999" customHeight="1" x14ac:dyDescent="0.1">
      <c r="A1775" s="35"/>
      <c r="B1775" s="36"/>
      <c r="C1775" s="261" t="s">
        <v>1</v>
      </c>
      <c r="D1775" s="261" t="s">
        <v>5017</v>
      </c>
      <c r="E1775" s="18" t="s">
        <v>1</v>
      </c>
      <c r="F1775" s="262">
        <v>16.77</v>
      </c>
      <c r="G1775" s="35"/>
      <c r="H1775" s="36"/>
    </row>
    <row r="1776" spans="1:8" s="2" customFormat="1" ht="16.899999999999999" customHeight="1" x14ac:dyDescent="0.1">
      <c r="A1776" s="35"/>
      <c r="B1776" s="36"/>
      <c r="C1776" s="261" t="s">
        <v>774</v>
      </c>
      <c r="D1776" s="261" t="s">
        <v>293</v>
      </c>
      <c r="E1776" s="18" t="s">
        <v>1</v>
      </c>
      <c r="F1776" s="262">
        <v>521.94000000000005</v>
      </c>
      <c r="G1776" s="35"/>
      <c r="H1776" s="36"/>
    </row>
    <row r="1777" spans="1:8" s="2" customFormat="1" ht="16.899999999999999" customHeight="1" x14ac:dyDescent="0.1">
      <c r="A1777" s="35"/>
      <c r="B1777" s="36"/>
      <c r="C1777" s="263" t="s">
        <v>6697</v>
      </c>
      <c r="D1777" s="35"/>
      <c r="E1777" s="35"/>
      <c r="F1777" s="35"/>
      <c r="G1777" s="35"/>
      <c r="H1777" s="36"/>
    </row>
    <row r="1778" spans="1:8" s="2" customFormat="1" ht="16.899999999999999" customHeight="1" x14ac:dyDescent="0.1">
      <c r="A1778" s="35"/>
      <c r="B1778" s="36"/>
      <c r="C1778" s="261" t="s">
        <v>2079</v>
      </c>
      <c r="D1778" s="261" t="s">
        <v>2080</v>
      </c>
      <c r="E1778" s="18" t="s">
        <v>319</v>
      </c>
      <c r="F1778" s="262">
        <v>548.04</v>
      </c>
      <c r="G1778" s="35"/>
      <c r="H1778" s="36"/>
    </row>
    <row r="1779" spans="1:8" s="2" customFormat="1" ht="16.899999999999999" customHeight="1" x14ac:dyDescent="0.1">
      <c r="A1779" s="35"/>
      <c r="B1779" s="36"/>
      <c r="C1779" s="257" t="s">
        <v>776</v>
      </c>
      <c r="D1779" s="258" t="s">
        <v>220</v>
      </c>
      <c r="E1779" s="259" t="s">
        <v>1</v>
      </c>
      <c r="F1779" s="260">
        <v>76.459999999999994</v>
      </c>
      <c r="G1779" s="35"/>
      <c r="H1779" s="36"/>
    </row>
    <row r="1780" spans="1:8" s="2" customFormat="1" ht="16.899999999999999" customHeight="1" x14ac:dyDescent="0.1">
      <c r="A1780" s="35"/>
      <c r="B1780" s="36"/>
      <c r="C1780" s="263" t="s">
        <v>6697</v>
      </c>
      <c r="D1780" s="35"/>
      <c r="E1780" s="35"/>
      <c r="F1780" s="35"/>
      <c r="G1780" s="35"/>
      <c r="H1780" s="36"/>
    </row>
    <row r="1781" spans="1:8" s="2" customFormat="1" ht="16.899999999999999" customHeight="1" x14ac:dyDescent="0.1">
      <c r="A1781" s="35"/>
      <c r="B1781" s="36"/>
      <c r="C1781" s="261" t="s">
        <v>937</v>
      </c>
      <c r="D1781" s="261" t="s">
        <v>938</v>
      </c>
      <c r="E1781" s="18" t="s">
        <v>289</v>
      </c>
      <c r="F1781" s="262">
        <v>84.11</v>
      </c>
      <c r="G1781" s="35"/>
      <c r="H1781" s="36"/>
    </row>
    <row r="1782" spans="1:8" s="2" customFormat="1" ht="16.899999999999999" customHeight="1" x14ac:dyDescent="0.1">
      <c r="A1782" s="35"/>
      <c r="B1782" s="36"/>
      <c r="C1782" s="257" t="s">
        <v>4455</v>
      </c>
      <c r="D1782" s="258" t="s">
        <v>1</v>
      </c>
      <c r="E1782" s="259" t="s">
        <v>1</v>
      </c>
      <c r="F1782" s="260">
        <v>223.38</v>
      </c>
      <c r="G1782" s="35"/>
      <c r="H1782" s="36"/>
    </row>
    <row r="1783" spans="1:8" s="2" customFormat="1" ht="16.899999999999999" customHeight="1" x14ac:dyDescent="0.1">
      <c r="A1783" s="35"/>
      <c r="B1783" s="36"/>
      <c r="C1783" s="261" t="s">
        <v>1</v>
      </c>
      <c r="D1783" s="261" t="s">
        <v>5147</v>
      </c>
      <c r="E1783" s="18" t="s">
        <v>1</v>
      </c>
      <c r="F1783" s="262">
        <v>0</v>
      </c>
      <c r="G1783" s="35"/>
      <c r="H1783" s="36"/>
    </row>
    <row r="1784" spans="1:8" s="2" customFormat="1" ht="16.899999999999999" customHeight="1" x14ac:dyDescent="0.1">
      <c r="A1784" s="35"/>
      <c r="B1784" s="36"/>
      <c r="C1784" s="261" t="s">
        <v>1</v>
      </c>
      <c r="D1784" s="261" t="s">
        <v>5179</v>
      </c>
      <c r="E1784" s="18" t="s">
        <v>1</v>
      </c>
      <c r="F1784" s="262">
        <v>17</v>
      </c>
      <c r="G1784" s="35"/>
      <c r="H1784" s="36"/>
    </row>
    <row r="1785" spans="1:8" s="2" customFormat="1" ht="16.899999999999999" customHeight="1" x14ac:dyDescent="0.1">
      <c r="A1785" s="35"/>
      <c r="B1785" s="36"/>
      <c r="C1785" s="261" t="s">
        <v>1</v>
      </c>
      <c r="D1785" s="261" t="s">
        <v>5180</v>
      </c>
      <c r="E1785" s="18" t="s">
        <v>1</v>
      </c>
      <c r="F1785" s="262">
        <v>43.14</v>
      </c>
      <c r="G1785" s="35"/>
      <c r="H1785" s="36"/>
    </row>
    <row r="1786" spans="1:8" s="2" customFormat="1" ht="16.899999999999999" customHeight="1" x14ac:dyDescent="0.1">
      <c r="A1786" s="35"/>
      <c r="B1786" s="36"/>
      <c r="C1786" s="261" t="s">
        <v>1</v>
      </c>
      <c r="D1786" s="261" t="s">
        <v>5181</v>
      </c>
      <c r="E1786" s="18" t="s">
        <v>1</v>
      </c>
      <c r="F1786" s="262">
        <v>17.600000000000001</v>
      </c>
      <c r="G1786" s="35"/>
      <c r="H1786" s="36"/>
    </row>
    <row r="1787" spans="1:8" s="2" customFormat="1" ht="16.899999999999999" customHeight="1" x14ac:dyDescent="0.1">
      <c r="A1787" s="35"/>
      <c r="B1787" s="36"/>
      <c r="C1787" s="261" t="s">
        <v>1</v>
      </c>
      <c r="D1787" s="261" t="s">
        <v>5182</v>
      </c>
      <c r="E1787" s="18" t="s">
        <v>1</v>
      </c>
      <c r="F1787" s="262">
        <v>16.239999999999998</v>
      </c>
      <c r="G1787" s="35"/>
      <c r="H1787" s="36"/>
    </row>
    <row r="1788" spans="1:8" s="2" customFormat="1" ht="16.899999999999999" customHeight="1" x14ac:dyDescent="0.1">
      <c r="A1788" s="35"/>
      <c r="B1788" s="36"/>
      <c r="C1788" s="261" t="s">
        <v>1</v>
      </c>
      <c r="D1788" s="261" t="s">
        <v>5183</v>
      </c>
      <c r="E1788" s="18" t="s">
        <v>1</v>
      </c>
      <c r="F1788" s="262">
        <v>32.51</v>
      </c>
      <c r="G1788" s="35"/>
      <c r="H1788" s="36"/>
    </row>
    <row r="1789" spans="1:8" s="2" customFormat="1" ht="16.899999999999999" customHeight="1" x14ac:dyDescent="0.1">
      <c r="A1789" s="35"/>
      <c r="B1789" s="36"/>
      <c r="C1789" s="261" t="s">
        <v>1</v>
      </c>
      <c r="D1789" s="261" t="s">
        <v>5184</v>
      </c>
      <c r="E1789" s="18" t="s">
        <v>1</v>
      </c>
      <c r="F1789" s="262">
        <v>16.72</v>
      </c>
      <c r="G1789" s="35"/>
      <c r="H1789" s="36"/>
    </row>
    <row r="1790" spans="1:8" s="2" customFormat="1" ht="16.899999999999999" customHeight="1" x14ac:dyDescent="0.1">
      <c r="A1790" s="35"/>
      <c r="B1790" s="36"/>
      <c r="C1790" s="261" t="s">
        <v>1</v>
      </c>
      <c r="D1790" s="261" t="s">
        <v>5185</v>
      </c>
      <c r="E1790" s="18" t="s">
        <v>1</v>
      </c>
      <c r="F1790" s="262">
        <v>32.619999999999997</v>
      </c>
      <c r="G1790" s="35"/>
      <c r="H1790" s="36"/>
    </row>
    <row r="1791" spans="1:8" s="2" customFormat="1" ht="16.899999999999999" customHeight="1" x14ac:dyDescent="0.1">
      <c r="A1791" s="35"/>
      <c r="B1791" s="36"/>
      <c r="C1791" s="261" t="s">
        <v>1</v>
      </c>
      <c r="D1791" s="261" t="s">
        <v>5186</v>
      </c>
      <c r="E1791" s="18" t="s">
        <v>1</v>
      </c>
      <c r="F1791" s="262">
        <v>16.89</v>
      </c>
      <c r="G1791" s="35"/>
      <c r="H1791" s="36"/>
    </row>
    <row r="1792" spans="1:8" s="2" customFormat="1" ht="16.899999999999999" customHeight="1" x14ac:dyDescent="0.1">
      <c r="A1792" s="35"/>
      <c r="B1792" s="36"/>
      <c r="C1792" s="261" t="s">
        <v>1</v>
      </c>
      <c r="D1792" s="261" t="s">
        <v>5187</v>
      </c>
      <c r="E1792" s="18" t="s">
        <v>1</v>
      </c>
      <c r="F1792" s="262">
        <v>17</v>
      </c>
      <c r="G1792" s="35"/>
      <c r="H1792" s="36"/>
    </row>
    <row r="1793" spans="1:8" s="2" customFormat="1" ht="16.899999999999999" customHeight="1" x14ac:dyDescent="0.1">
      <c r="A1793" s="35"/>
      <c r="B1793" s="36"/>
      <c r="C1793" s="261" t="s">
        <v>1</v>
      </c>
      <c r="D1793" s="261" t="s">
        <v>5188</v>
      </c>
      <c r="E1793" s="18" t="s">
        <v>1</v>
      </c>
      <c r="F1793" s="262">
        <v>13.66</v>
      </c>
      <c r="G1793" s="35"/>
      <c r="H1793" s="36"/>
    </row>
    <row r="1794" spans="1:8" s="2" customFormat="1" ht="16.899999999999999" customHeight="1" x14ac:dyDescent="0.1">
      <c r="A1794" s="35"/>
      <c r="B1794" s="36"/>
      <c r="C1794" s="261" t="s">
        <v>4455</v>
      </c>
      <c r="D1794" s="261" t="s">
        <v>293</v>
      </c>
      <c r="E1794" s="18" t="s">
        <v>1</v>
      </c>
      <c r="F1794" s="262">
        <v>223.38</v>
      </c>
      <c r="G1794" s="35"/>
      <c r="H1794" s="36"/>
    </row>
    <row r="1795" spans="1:8" s="2" customFormat="1" ht="16.899999999999999" customHeight="1" x14ac:dyDescent="0.1">
      <c r="A1795" s="35"/>
      <c r="B1795" s="36"/>
      <c r="C1795" s="263" t="s">
        <v>6697</v>
      </c>
      <c r="D1795" s="35"/>
      <c r="E1795" s="35"/>
      <c r="F1795" s="35"/>
      <c r="G1795" s="35"/>
      <c r="H1795" s="36"/>
    </row>
    <row r="1796" spans="1:8" s="2" customFormat="1" ht="16.899999999999999" customHeight="1" x14ac:dyDescent="0.1">
      <c r="A1796" s="35"/>
      <c r="B1796" s="36"/>
      <c r="C1796" s="261" t="s">
        <v>2404</v>
      </c>
      <c r="D1796" s="261" t="s">
        <v>2405</v>
      </c>
      <c r="E1796" s="18" t="s">
        <v>277</v>
      </c>
      <c r="F1796" s="262">
        <v>234.55</v>
      </c>
      <c r="G1796" s="35"/>
      <c r="H1796" s="36"/>
    </row>
    <row r="1797" spans="1:8" s="2" customFormat="1" ht="16.899999999999999" customHeight="1" x14ac:dyDescent="0.1">
      <c r="A1797" s="35"/>
      <c r="B1797" s="36"/>
      <c r="C1797" s="257" t="s">
        <v>780</v>
      </c>
      <c r="D1797" s="258" t="s">
        <v>781</v>
      </c>
      <c r="E1797" s="259" t="s">
        <v>1</v>
      </c>
      <c r="F1797" s="260">
        <v>1246.4100000000001</v>
      </c>
      <c r="G1797" s="35"/>
      <c r="H1797" s="36"/>
    </row>
    <row r="1798" spans="1:8" s="2" customFormat="1" ht="16.899999999999999" customHeight="1" x14ac:dyDescent="0.1">
      <c r="A1798" s="35"/>
      <c r="B1798" s="36"/>
      <c r="C1798" s="261" t="s">
        <v>1</v>
      </c>
      <c r="D1798" s="261" t="s">
        <v>2236</v>
      </c>
      <c r="E1798" s="18" t="s">
        <v>1</v>
      </c>
      <c r="F1798" s="262">
        <v>0</v>
      </c>
      <c r="G1798" s="35"/>
      <c r="H1798" s="36"/>
    </row>
    <row r="1799" spans="1:8" s="2" customFormat="1" ht="16.899999999999999" customHeight="1" x14ac:dyDescent="0.1">
      <c r="A1799" s="35"/>
      <c r="B1799" s="36"/>
      <c r="C1799" s="261" t="s">
        <v>1</v>
      </c>
      <c r="D1799" s="261" t="s">
        <v>5134</v>
      </c>
      <c r="E1799" s="18" t="s">
        <v>1</v>
      </c>
      <c r="F1799" s="262">
        <v>87.06</v>
      </c>
      <c r="G1799" s="35"/>
      <c r="H1799" s="36"/>
    </row>
    <row r="1800" spans="1:8" s="2" customFormat="1" ht="16.899999999999999" customHeight="1" x14ac:dyDescent="0.1">
      <c r="A1800" s="35"/>
      <c r="B1800" s="36"/>
      <c r="C1800" s="261" t="s">
        <v>1</v>
      </c>
      <c r="D1800" s="261" t="s">
        <v>5135</v>
      </c>
      <c r="E1800" s="18" t="s">
        <v>1</v>
      </c>
      <c r="F1800" s="262">
        <v>163.32</v>
      </c>
      <c r="G1800" s="35"/>
      <c r="H1800" s="36"/>
    </row>
    <row r="1801" spans="1:8" s="2" customFormat="1" ht="16.899999999999999" customHeight="1" x14ac:dyDescent="0.1">
      <c r="A1801" s="35"/>
      <c r="B1801" s="36"/>
      <c r="C1801" s="261" t="s">
        <v>1</v>
      </c>
      <c r="D1801" s="261" t="s">
        <v>5136</v>
      </c>
      <c r="E1801" s="18" t="s">
        <v>1</v>
      </c>
      <c r="F1801" s="262">
        <v>343.51</v>
      </c>
      <c r="G1801" s="35"/>
      <c r="H1801" s="36"/>
    </row>
    <row r="1802" spans="1:8" s="2" customFormat="1" ht="16.899999999999999" customHeight="1" x14ac:dyDescent="0.1">
      <c r="A1802" s="35"/>
      <c r="B1802" s="36"/>
      <c r="C1802" s="261" t="s">
        <v>1</v>
      </c>
      <c r="D1802" s="261" t="s">
        <v>2286</v>
      </c>
      <c r="E1802" s="18" t="s">
        <v>1</v>
      </c>
      <c r="F1802" s="262">
        <v>0</v>
      </c>
      <c r="G1802" s="35"/>
      <c r="H1802" s="36"/>
    </row>
    <row r="1803" spans="1:8" s="2" customFormat="1" ht="16.899999999999999" customHeight="1" x14ac:dyDescent="0.1">
      <c r="A1803" s="35"/>
      <c r="B1803" s="36"/>
      <c r="C1803" s="261" t="s">
        <v>1</v>
      </c>
      <c r="D1803" s="261" t="s">
        <v>5137</v>
      </c>
      <c r="E1803" s="18" t="s">
        <v>1</v>
      </c>
      <c r="F1803" s="262">
        <v>470.17</v>
      </c>
      <c r="G1803" s="35"/>
      <c r="H1803" s="36"/>
    </row>
    <row r="1804" spans="1:8" s="2" customFormat="1" ht="16.899999999999999" customHeight="1" x14ac:dyDescent="0.1">
      <c r="A1804" s="35"/>
      <c r="B1804" s="36"/>
      <c r="C1804" s="261" t="s">
        <v>1</v>
      </c>
      <c r="D1804" s="261" t="s">
        <v>2246</v>
      </c>
      <c r="E1804" s="18" t="s">
        <v>1</v>
      </c>
      <c r="F1804" s="262">
        <v>0</v>
      </c>
      <c r="G1804" s="35"/>
      <c r="H1804" s="36"/>
    </row>
    <row r="1805" spans="1:8" s="2" customFormat="1" ht="16.899999999999999" customHeight="1" x14ac:dyDescent="0.1">
      <c r="A1805" s="35"/>
      <c r="B1805" s="36"/>
      <c r="C1805" s="261" t="s">
        <v>1</v>
      </c>
      <c r="D1805" s="261" t="s">
        <v>2325</v>
      </c>
      <c r="E1805" s="18" t="s">
        <v>1</v>
      </c>
      <c r="F1805" s="262">
        <v>182.35</v>
      </c>
      <c r="G1805" s="35"/>
      <c r="H1805" s="36"/>
    </row>
    <row r="1806" spans="1:8" s="2" customFormat="1" ht="16.899999999999999" customHeight="1" x14ac:dyDescent="0.1">
      <c r="A1806" s="35"/>
      <c r="B1806" s="36"/>
      <c r="C1806" s="261" t="s">
        <v>780</v>
      </c>
      <c r="D1806" s="261" t="s">
        <v>282</v>
      </c>
      <c r="E1806" s="18" t="s">
        <v>1</v>
      </c>
      <c r="F1806" s="262">
        <v>1246.4100000000001</v>
      </c>
      <c r="G1806" s="35"/>
      <c r="H1806" s="36"/>
    </row>
    <row r="1807" spans="1:8" s="2" customFormat="1" ht="16.899999999999999" customHeight="1" x14ac:dyDescent="0.1">
      <c r="A1807" s="35"/>
      <c r="B1807" s="36"/>
      <c r="C1807" s="263" t="s">
        <v>6697</v>
      </c>
      <c r="D1807" s="35"/>
      <c r="E1807" s="35"/>
      <c r="F1807" s="35"/>
      <c r="G1807" s="35"/>
      <c r="H1807" s="36"/>
    </row>
    <row r="1808" spans="1:8" s="2" customFormat="1" x14ac:dyDescent="0.1">
      <c r="A1808" s="35"/>
      <c r="B1808" s="36"/>
      <c r="C1808" s="261" t="s">
        <v>2320</v>
      </c>
      <c r="D1808" s="261" t="s">
        <v>2321</v>
      </c>
      <c r="E1808" s="18" t="s">
        <v>1375</v>
      </c>
      <c r="F1808" s="262">
        <v>1246.4100000000001</v>
      </c>
      <c r="G1808" s="35"/>
      <c r="H1808" s="36"/>
    </row>
    <row r="1809" spans="1:8" s="2" customFormat="1" ht="16.899999999999999" customHeight="1" x14ac:dyDescent="0.1">
      <c r="A1809" s="35"/>
      <c r="B1809" s="36"/>
      <c r="C1809" s="261" t="s">
        <v>2346</v>
      </c>
      <c r="D1809" s="261" t="s">
        <v>2347</v>
      </c>
      <c r="E1809" s="18" t="s">
        <v>412</v>
      </c>
      <c r="F1809" s="262">
        <v>22.42</v>
      </c>
      <c r="G1809" s="35"/>
      <c r="H1809" s="36"/>
    </row>
    <row r="1810" spans="1:8" s="2" customFormat="1" ht="16.899999999999999" customHeight="1" x14ac:dyDescent="0.1">
      <c r="A1810" s="35"/>
      <c r="B1810" s="36"/>
      <c r="C1810" s="261" t="s">
        <v>2351</v>
      </c>
      <c r="D1810" s="261" t="s">
        <v>2352</v>
      </c>
      <c r="E1810" s="18" t="s">
        <v>412</v>
      </c>
      <c r="F1810" s="262">
        <v>6.72</v>
      </c>
      <c r="G1810" s="35"/>
      <c r="H1810" s="36"/>
    </row>
    <row r="1811" spans="1:8" s="2" customFormat="1" ht="16.899999999999999" customHeight="1" x14ac:dyDescent="0.1">
      <c r="A1811" s="35"/>
      <c r="B1811" s="36"/>
      <c r="C1811" s="257" t="s">
        <v>6710</v>
      </c>
      <c r="D1811" s="258" t="s">
        <v>781</v>
      </c>
      <c r="E1811" s="259" t="s">
        <v>1</v>
      </c>
      <c r="F1811" s="260">
        <v>906.97</v>
      </c>
      <c r="G1811" s="35"/>
      <c r="H1811" s="36"/>
    </row>
    <row r="1812" spans="1:8" s="2" customFormat="1" ht="16.899999999999999" customHeight="1" x14ac:dyDescent="0.1">
      <c r="A1812" s="35"/>
      <c r="B1812" s="36"/>
      <c r="C1812" s="257" t="s">
        <v>783</v>
      </c>
      <c r="D1812" s="258" t="s">
        <v>781</v>
      </c>
      <c r="E1812" s="259" t="s">
        <v>1</v>
      </c>
      <c r="F1812" s="260">
        <v>591.16</v>
      </c>
      <c r="G1812" s="35"/>
      <c r="H1812" s="36"/>
    </row>
    <row r="1813" spans="1:8" s="2" customFormat="1" ht="16.899999999999999" customHeight="1" x14ac:dyDescent="0.1">
      <c r="A1813" s="35"/>
      <c r="B1813" s="36"/>
      <c r="C1813" s="261" t="s">
        <v>1</v>
      </c>
      <c r="D1813" s="261" t="s">
        <v>2236</v>
      </c>
      <c r="E1813" s="18" t="s">
        <v>1</v>
      </c>
      <c r="F1813" s="262">
        <v>0</v>
      </c>
      <c r="G1813" s="35"/>
      <c r="H1813" s="36"/>
    </row>
    <row r="1814" spans="1:8" s="2" customFormat="1" ht="16.899999999999999" customHeight="1" x14ac:dyDescent="0.1">
      <c r="A1814" s="35"/>
      <c r="B1814" s="36"/>
      <c r="C1814" s="261" t="s">
        <v>1</v>
      </c>
      <c r="D1814" s="261" t="s">
        <v>5090</v>
      </c>
      <c r="E1814" s="18" t="s">
        <v>1</v>
      </c>
      <c r="F1814" s="262">
        <v>43.18</v>
      </c>
      <c r="G1814" s="35"/>
      <c r="H1814" s="36"/>
    </row>
    <row r="1815" spans="1:8" s="2" customFormat="1" ht="16.899999999999999" customHeight="1" x14ac:dyDescent="0.1">
      <c r="A1815" s="35"/>
      <c r="B1815" s="36"/>
      <c r="C1815" s="261" t="s">
        <v>1</v>
      </c>
      <c r="D1815" s="261" t="s">
        <v>5091</v>
      </c>
      <c r="E1815" s="18" t="s">
        <v>1</v>
      </c>
      <c r="F1815" s="262">
        <v>43.18</v>
      </c>
      <c r="G1815" s="35"/>
      <c r="H1815" s="36"/>
    </row>
    <row r="1816" spans="1:8" s="2" customFormat="1" ht="16.899999999999999" customHeight="1" x14ac:dyDescent="0.1">
      <c r="A1816" s="35"/>
      <c r="B1816" s="36"/>
      <c r="C1816" s="261" t="s">
        <v>1</v>
      </c>
      <c r="D1816" s="261" t="s">
        <v>5092</v>
      </c>
      <c r="E1816" s="18" t="s">
        <v>1</v>
      </c>
      <c r="F1816" s="262">
        <v>7.28</v>
      </c>
      <c r="G1816" s="35"/>
      <c r="H1816" s="36"/>
    </row>
    <row r="1817" spans="1:8" s="2" customFormat="1" ht="16.899999999999999" customHeight="1" x14ac:dyDescent="0.1">
      <c r="A1817" s="35"/>
      <c r="B1817" s="36"/>
      <c r="C1817" s="261" t="s">
        <v>1</v>
      </c>
      <c r="D1817" s="261" t="s">
        <v>5093</v>
      </c>
      <c r="E1817" s="18" t="s">
        <v>1</v>
      </c>
      <c r="F1817" s="262">
        <v>21.58</v>
      </c>
      <c r="G1817" s="35"/>
      <c r="H1817" s="36"/>
    </row>
    <row r="1818" spans="1:8" s="2" customFormat="1" ht="16.899999999999999" customHeight="1" x14ac:dyDescent="0.1">
      <c r="A1818" s="35"/>
      <c r="B1818" s="36"/>
      <c r="C1818" s="261" t="s">
        <v>1</v>
      </c>
      <c r="D1818" s="261" t="s">
        <v>2246</v>
      </c>
      <c r="E1818" s="18" t="s">
        <v>1</v>
      </c>
      <c r="F1818" s="262">
        <v>0</v>
      </c>
      <c r="G1818" s="35"/>
      <c r="H1818" s="36"/>
    </row>
    <row r="1819" spans="1:8" s="2" customFormat="1" ht="16.899999999999999" customHeight="1" x14ac:dyDescent="0.1">
      <c r="A1819" s="35"/>
      <c r="B1819" s="36"/>
      <c r="C1819" s="261" t="s">
        <v>1</v>
      </c>
      <c r="D1819" s="261" t="s">
        <v>2266</v>
      </c>
      <c r="E1819" s="18" t="s">
        <v>1</v>
      </c>
      <c r="F1819" s="262">
        <v>77.52</v>
      </c>
      <c r="G1819" s="35"/>
      <c r="H1819" s="36"/>
    </row>
    <row r="1820" spans="1:8" s="2" customFormat="1" ht="16.899999999999999" customHeight="1" x14ac:dyDescent="0.1">
      <c r="A1820" s="35"/>
      <c r="B1820" s="36"/>
      <c r="C1820" s="261" t="s">
        <v>1</v>
      </c>
      <c r="D1820" s="261" t="s">
        <v>2267</v>
      </c>
      <c r="E1820" s="18" t="s">
        <v>1</v>
      </c>
      <c r="F1820" s="262">
        <v>337.43</v>
      </c>
      <c r="G1820" s="35"/>
      <c r="H1820" s="36"/>
    </row>
    <row r="1821" spans="1:8" s="2" customFormat="1" ht="16.899999999999999" customHeight="1" x14ac:dyDescent="0.1">
      <c r="A1821" s="35"/>
      <c r="B1821" s="36"/>
      <c r="C1821" s="261" t="s">
        <v>1</v>
      </c>
      <c r="D1821" s="261" t="s">
        <v>2253</v>
      </c>
      <c r="E1821" s="18" t="s">
        <v>1</v>
      </c>
      <c r="F1821" s="262">
        <v>0</v>
      </c>
      <c r="G1821" s="35"/>
      <c r="H1821" s="36"/>
    </row>
    <row r="1822" spans="1:8" s="2" customFormat="1" ht="16.899999999999999" customHeight="1" x14ac:dyDescent="0.1">
      <c r="A1822" s="35"/>
      <c r="B1822" s="36"/>
      <c r="C1822" s="261" t="s">
        <v>1</v>
      </c>
      <c r="D1822" s="261" t="s">
        <v>2268</v>
      </c>
      <c r="E1822" s="18" t="s">
        <v>1</v>
      </c>
      <c r="F1822" s="262">
        <v>24.29</v>
      </c>
      <c r="G1822" s="35"/>
      <c r="H1822" s="36"/>
    </row>
    <row r="1823" spans="1:8" s="2" customFormat="1" ht="16.899999999999999" customHeight="1" x14ac:dyDescent="0.1">
      <c r="A1823" s="35"/>
      <c r="B1823" s="36"/>
      <c r="C1823" s="261" t="s">
        <v>1</v>
      </c>
      <c r="D1823" s="261" t="s">
        <v>2269</v>
      </c>
      <c r="E1823" s="18" t="s">
        <v>1</v>
      </c>
      <c r="F1823" s="262">
        <v>20.100000000000001</v>
      </c>
      <c r="G1823" s="35"/>
      <c r="H1823" s="36"/>
    </row>
    <row r="1824" spans="1:8" s="2" customFormat="1" ht="16.899999999999999" customHeight="1" x14ac:dyDescent="0.1">
      <c r="A1824" s="35"/>
      <c r="B1824" s="36"/>
      <c r="C1824" s="261" t="s">
        <v>1</v>
      </c>
      <c r="D1824" s="261" t="s">
        <v>2270</v>
      </c>
      <c r="E1824" s="18" t="s">
        <v>1</v>
      </c>
      <c r="F1824" s="262">
        <v>16.600000000000001</v>
      </c>
      <c r="G1824" s="35"/>
      <c r="H1824" s="36"/>
    </row>
    <row r="1825" spans="1:8" s="2" customFormat="1" ht="16.899999999999999" customHeight="1" x14ac:dyDescent="0.1">
      <c r="A1825" s="35"/>
      <c r="B1825" s="36"/>
      <c r="C1825" s="261" t="s">
        <v>783</v>
      </c>
      <c r="D1825" s="261" t="s">
        <v>282</v>
      </c>
      <c r="E1825" s="18" t="s">
        <v>1</v>
      </c>
      <c r="F1825" s="262">
        <v>591.16</v>
      </c>
      <c r="G1825" s="35"/>
      <c r="H1825" s="36"/>
    </row>
    <row r="1826" spans="1:8" s="2" customFormat="1" ht="16.899999999999999" customHeight="1" x14ac:dyDescent="0.1">
      <c r="A1826" s="35"/>
      <c r="B1826" s="36"/>
      <c r="C1826" s="263" t="s">
        <v>6697</v>
      </c>
      <c r="D1826" s="35"/>
      <c r="E1826" s="35"/>
      <c r="F1826" s="35"/>
      <c r="G1826" s="35"/>
      <c r="H1826" s="36"/>
    </row>
    <row r="1827" spans="1:8" s="2" customFormat="1" ht="16.899999999999999" customHeight="1" x14ac:dyDescent="0.1">
      <c r="A1827" s="35"/>
      <c r="B1827" s="36"/>
      <c r="C1827" s="261" t="s">
        <v>2258</v>
      </c>
      <c r="D1827" s="261" t="s">
        <v>2259</v>
      </c>
      <c r="E1827" s="18" t="s">
        <v>1375</v>
      </c>
      <c r="F1827" s="262">
        <v>591.16</v>
      </c>
      <c r="G1827" s="35"/>
      <c r="H1827" s="36"/>
    </row>
    <row r="1828" spans="1:8" s="2" customFormat="1" ht="16.899999999999999" customHeight="1" x14ac:dyDescent="0.1">
      <c r="A1828" s="35"/>
      <c r="B1828" s="36"/>
      <c r="C1828" s="261" t="s">
        <v>2346</v>
      </c>
      <c r="D1828" s="261" t="s">
        <v>2347</v>
      </c>
      <c r="E1828" s="18" t="s">
        <v>412</v>
      </c>
      <c r="F1828" s="262">
        <v>22.42</v>
      </c>
      <c r="G1828" s="35"/>
      <c r="H1828" s="36"/>
    </row>
    <row r="1829" spans="1:8" s="2" customFormat="1" ht="16.899999999999999" customHeight="1" x14ac:dyDescent="0.1">
      <c r="A1829" s="35"/>
      <c r="B1829" s="36"/>
      <c r="C1829" s="261" t="s">
        <v>2351</v>
      </c>
      <c r="D1829" s="261" t="s">
        <v>2352</v>
      </c>
      <c r="E1829" s="18" t="s">
        <v>412</v>
      </c>
      <c r="F1829" s="262">
        <v>6.72</v>
      </c>
      <c r="G1829" s="35"/>
      <c r="H1829" s="36"/>
    </row>
    <row r="1830" spans="1:8" s="2" customFormat="1" ht="16.899999999999999" customHeight="1" x14ac:dyDescent="0.1">
      <c r="A1830" s="35"/>
      <c r="B1830" s="36"/>
      <c r="C1830" s="257" t="s">
        <v>6711</v>
      </c>
      <c r="D1830" s="258" t="s">
        <v>781</v>
      </c>
      <c r="E1830" s="259" t="s">
        <v>1</v>
      </c>
      <c r="F1830" s="260">
        <v>607.33000000000004</v>
      </c>
      <c r="G1830" s="35"/>
      <c r="H1830" s="36"/>
    </row>
    <row r="1831" spans="1:8" s="2" customFormat="1" ht="16.899999999999999" customHeight="1" x14ac:dyDescent="0.1">
      <c r="A1831" s="35"/>
      <c r="B1831" s="36"/>
      <c r="C1831" s="257" t="s">
        <v>785</v>
      </c>
      <c r="D1831" s="258" t="s">
        <v>781</v>
      </c>
      <c r="E1831" s="259" t="s">
        <v>1</v>
      </c>
      <c r="F1831" s="260">
        <v>5479.51</v>
      </c>
      <c r="G1831" s="35"/>
      <c r="H1831" s="36"/>
    </row>
    <row r="1832" spans="1:8" s="2" customFormat="1" ht="16.899999999999999" customHeight="1" x14ac:dyDescent="0.1">
      <c r="A1832" s="35"/>
      <c r="B1832" s="36"/>
      <c r="C1832" s="261" t="s">
        <v>1</v>
      </c>
      <c r="D1832" s="261" t="s">
        <v>2236</v>
      </c>
      <c r="E1832" s="18" t="s">
        <v>1</v>
      </c>
      <c r="F1832" s="262">
        <v>0</v>
      </c>
      <c r="G1832" s="35"/>
      <c r="H1832" s="36"/>
    </row>
    <row r="1833" spans="1:8" s="2" customFormat="1" ht="16.899999999999999" customHeight="1" x14ac:dyDescent="0.1">
      <c r="A1833" s="35"/>
      <c r="B1833" s="36"/>
      <c r="C1833" s="261" t="s">
        <v>1</v>
      </c>
      <c r="D1833" s="261" t="s">
        <v>5095</v>
      </c>
      <c r="E1833" s="18" t="s">
        <v>1</v>
      </c>
      <c r="F1833" s="262">
        <v>36.119999999999997</v>
      </c>
      <c r="G1833" s="35"/>
      <c r="H1833" s="36"/>
    </row>
    <row r="1834" spans="1:8" s="2" customFormat="1" ht="16.899999999999999" customHeight="1" x14ac:dyDescent="0.1">
      <c r="A1834" s="35"/>
      <c r="B1834" s="36"/>
      <c r="C1834" s="261" t="s">
        <v>1</v>
      </c>
      <c r="D1834" s="261" t="s">
        <v>5096</v>
      </c>
      <c r="E1834" s="18" t="s">
        <v>1</v>
      </c>
      <c r="F1834" s="262">
        <v>28.8</v>
      </c>
      <c r="G1834" s="35"/>
      <c r="H1834" s="36"/>
    </row>
    <row r="1835" spans="1:8" s="2" customFormat="1" ht="16.899999999999999" customHeight="1" x14ac:dyDescent="0.1">
      <c r="A1835" s="35"/>
      <c r="B1835" s="36"/>
      <c r="C1835" s="261" t="s">
        <v>1</v>
      </c>
      <c r="D1835" s="261" t="s">
        <v>5097</v>
      </c>
      <c r="E1835" s="18" t="s">
        <v>1</v>
      </c>
      <c r="F1835" s="262">
        <v>50.28</v>
      </c>
      <c r="G1835" s="35"/>
      <c r="H1835" s="36"/>
    </row>
    <row r="1836" spans="1:8" s="2" customFormat="1" ht="16.899999999999999" customHeight="1" x14ac:dyDescent="0.1">
      <c r="A1836" s="35"/>
      <c r="B1836" s="36"/>
      <c r="C1836" s="261" t="s">
        <v>1</v>
      </c>
      <c r="D1836" s="261" t="s">
        <v>5098</v>
      </c>
      <c r="E1836" s="18" t="s">
        <v>1</v>
      </c>
      <c r="F1836" s="262">
        <v>21.48</v>
      </c>
      <c r="G1836" s="35"/>
      <c r="H1836" s="36"/>
    </row>
    <row r="1837" spans="1:8" s="2" customFormat="1" ht="16.899999999999999" customHeight="1" x14ac:dyDescent="0.1">
      <c r="A1837" s="35"/>
      <c r="B1837" s="36"/>
      <c r="C1837" s="261" t="s">
        <v>1</v>
      </c>
      <c r="D1837" s="261" t="s">
        <v>5099</v>
      </c>
      <c r="E1837" s="18" t="s">
        <v>1</v>
      </c>
      <c r="F1837" s="262">
        <v>68.239999999999995</v>
      </c>
      <c r="G1837" s="35"/>
      <c r="H1837" s="36"/>
    </row>
    <row r="1838" spans="1:8" s="2" customFormat="1" ht="16.899999999999999" customHeight="1" x14ac:dyDescent="0.1">
      <c r="A1838" s="35"/>
      <c r="B1838" s="36"/>
      <c r="C1838" s="261" t="s">
        <v>1</v>
      </c>
      <c r="D1838" s="261" t="s">
        <v>5100</v>
      </c>
      <c r="E1838" s="18" t="s">
        <v>1</v>
      </c>
      <c r="F1838" s="262">
        <v>68.69</v>
      </c>
      <c r="G1838" s="35"/>
      <c r="H1838" s="36"/>
    </row>
    <row r="1839" spans="1:8" s="2" customFormat="1" ht="16.899999999999999" customHeight="1" x14ac:dyDescent="0.1">
      <c r="A1839" s="35"/>
      <c r="B1839" s="36"/>
      <c r="C1839" s="261" t="s">
        <v>1</v>
      </c>
      <c r="D1839" s="261" t="s">
        <v>5101</v>
      </c>
      <c r="E1839" s="18" t="s">
        <v>1</v>
      </c>
      <c r="F1839" s="262">
        <v>82.36</v>
      </c>
      <c r="G1839" s="35"/>
      <c r="H1839" s="36"/>
    </row>
    <row r="1840" spans="1:8" s="2" customFormat="1" ht="16.899999999999999" customHeight="1" x14ac:dyDescent="0.1">
      <c r="A1840" s="35"/>
      <c r="B1840" s="36"/>
      <c r="C1840" s="261" t="s">
        <v>1</v>
      </c>
      <c r="D1840" s="261" t="s">
        <v>5102</v>
      </c>
      <c r="E1840" s="18" t="s">
        <v>1</v>
      </c>
      <c r="F1840" s="262">
        <v>68.260000000000005</v>
      </c>
      <c r="G1840" s="35"/>
      <c r="H1840" s="36"/>
    </row>
    <row r="1841" spans="1:8" s="2" customFormat="1" ht="16.899999999999999" customHeight="1" x14ac:dyDescent="0.1">
      <c r="A1841" s="35"/>
      <c r="B1841" s="36"/>
      <c r="C1841" s="261" t="s">
        <v>1</v>
      </c>
      <c r="D1841" s="261" t="s">
        <v>5103</v>
      </c>
      <c r="E1841" s="18" t="s">
        <v>1</v>
      </c>
      <c r="F1841" s="262">
        <v>66.040000000000006</v>
      </c>
      <c r="G1841" s="35"/>
      <c r="H1841" s="36"/>
    </row>
    <row r="1842" spans="1:8" s="2" customFormat="1" ht="16.899999999999999" customHeight="1" x14ac:dyDescent="0.1">
      <c r="A1842" s="35"/>
      <c r="B1842" s="36"/>
      <c r="C1842" s="261" t="s">
        <v>1</v>
      </c>
      <c r="D1842" s="261" t="s">
        <v>5104</v>
      </c>
      <c r="E1842" s="18" t="s">
        <v>1</v>
      </c>
      <c r="F1842" s="262">
        <v>82.39</v>
      </c>
      <c r="G1842" s="35"/>
      <c r="H1842" s="36"/>
    </row>
    <row r="1843" spans="1:8" s="2" customFormat="1" ht="16.899999999999999" customHeight="1" x14ac:dyDescent="0.1">
      <c r="A1843" s="35"/>
      <c r="B1843" s="36"/>
      <c r="C1843" s="261" t="s">
        <v>1</v>
      </c>
      <c r="D1843" s="261" t="s">
        <v>5105</v>
      </c>
      <c r="E1843" s="18" t="s">
        <v>1</v>
      </c>
      <c r="F1843" s="262">
        <v>75.44</v>
      </c>
      <c r="G1843" s="35"/>
      <c r="H1843" s="36"/>
    </row>
    <row r="1844" spans="1:8" s="2" customFormat="1" ht="16.899999999999999" customHeight="1" x14ac:dyDescent="0.1">
      <c r="A1844" s="35"/>
      <c r="B1844" s="36"/>
      <c r="C1844" s="261" t="s">
        <v>1</v>
      </c>
      <c r="D1844" s="261" t="s">
        <v>5106</v>
      </c>
      <c r="E1844" s="18" t="s">
        <v>1</v>
      </c>
      <c r="F1844" s="262">
        <v>12.78</v>
      </c>
      <c r="G1844" s="35"/>
      <c r="H1844" s="36"/>
    </row>
    <row r="1845" spans="1:8" s="2" customFormat="1" ht="16.899999999999999" customHeight="1" x14ac:dyDescent="0.1">
      <c r="A1845" s="35"/>
      <c r="B1845" s="36"/>
      <c r="C1845" s="261" t="s">
        <v>1</v>
      </c>
      <c r="D1845" s="261" t="s">
        <v>5107</v>
      </c>
      <c r="E1845" s="18" t="s">
        <v>1</v>
      </c>
      <c r="F1845" s="262">
        <v>16.829999999999998</v>
      </c>
      <c r="G1845" s="35"/>
      <c r="H1845" s="36"/>
    </row>
    <row r="1846" spans="1:8" s="2" customFormat="1" ht="16.899999999999999" customHeight="1" x14ac:dyDescent="0.1">
      <c r="A1846" s="35"/>
      <c r="B1846" s="36"/>
      <c r="C1846" s="261" t="s">
        <v>1</v>
      </c>
      <c r="D1846" s="261" t="s">
        <v>5108</v>
      </c>
      <c r="E1846" s="18" t="s">
        <v>1</v>
      </c>
      <c r="F1846" s="262">
        <v>17.38</v>
      </c>
      <c r="G1846" s="35"/>
      <c r="H1846" s="36"/>
    </row>
    <row r="1847" spans="1:8" s="2" customFormat="1" ht="16.899999999999999" customHeight="1" x14ac:dyDescent="0.1">
      <c r="A1847" s="35"/>
      <c r="B1847" s="36"/>
      <c r="C1847" s="261" t="s">
        <v>1</v>
      </c>
      <c r="D1847" s="261" t="s">
        <v>5109</v>
      </c>
      <c r="E1847" s="18" t="s">
        <v>1</v>
      </c>
      <c r="F1847" s="262">
        <v>36.590000000000003</v>
      </c>
      <c r="G1847" s="35"/>
      <c r="H1847" s="36"/>
    </row>
    <row r="1848" spans="1:8" s="2" customFormat="1" ht="16.899999999999999" customHeight="1" x14ac:dyDescent="0.1">
      <c r="A1848" s="35"/>
      <c r="B1848" s="36"/>
      <c r="C1848" s="261" t="s">
        <v>1</v>
      </c>
      <c r="D1848" s="261" t="s">
        <v>5110</v>
      </c>
      <c r="E1848" s="18" t="s">
        <v>1</v>
      </c>
      <c r="F1848" s="262">
        <v>18.760000000000002</v>
      </c>
      <c r="G1848" s="35"/>
      <c r="H1848" s="36"/>
    </row>
    <row r="1849" spans="1:8" s="2" customFormat="1" ht="16.899999999999999" customHeight="1" x14ac:dyDescent="0.1">
      <c r="A1849" s="35"/>
      <c r="B1849" s="36"/>
      <c r="C1849" s="261" t="s">
        <v>1</v>
      </c>
      <c r="D1849" s="261" t="s">
        <v>5111</v>
      </c>
      <c r="E1849" s="18" t="s">
        <v>1</v>
      </c>
      <c r="F1849" s="262">
        <v>38.26</v>
      </c>
      <c r="G1849" s="35"/>
      <c r="H1849" s="36"/>
    </row>
    <row r="1850" spans="1:8" s="2" customFormat="1" ht="16.899999999999999" customHeight="1" x14ac:dyDescent="0.1">
      <c r="A1850" s="35"/>
      <c r="B1850" s="36"/>
      <c r="C1850" s="261" t="s">
        <v>1</v>
      </c>
      <c r="D1850" s="261" t="s">
        <v>5112</v>
      </c>
      <c r="E1850" s="18" t="s">
        <v>1</v>
      </c>
      <c r="F1850" s="262">
        <v>67.98</v>
      </c>
      <c r="G1850" s="35"/>
      <c r="H1850" s="36"/>
    </row>
    <row r="1851" spans="1:8" s="2" customFormat="1" ht="16.899999999999999" customHeight="1" x14ac:dyDescent="0.1">
      <c r="A1851" s="35"/>
      <c r="B1851" s="36"/>
      <c r="C1851" s="261" t="s">
        <v>1</v>
      </c>
      <c r="D1851" s="261" t="s">
        <v>2246</v>
      </c>
      <c r="E1851" s="18" t="s">
        <v>1</v>
      </c>
      <c r="F1851" s="262">
        <v>0</v>
      </c>
      <c r="G1851" s="35"/>
      <c r="H1851" s="36"/>
    </row>
    <row r="1852" spans="1:8" s="2" customFormat="1" ht="16.899999999999999" customHeight="1" x14ac:dyDescent="0.1">
      <c r="A1852" s="35"/>
      <c r="B1852" s="36"/>
      <c r="C1852" s="261" t="s">
        <v>1</v>
      </c>
      <c r="D1852" s="261" t="s">
        <v>2289</v>
      </c>
      <c r="E1852" s="18" t="s">
        <v>1</v>
      </c>
      <c r="F1852" s="262">
        <v>634.41</v>
      </c>
      <c r="G1852" s="35"/>
      <c r="H1852" s="36"/>
    </row>
    <row r="1853" spans="1:8" s="2" customFormat="1" ht="16.899999999999999" customHeight="1" x14ac:dyDescent="0.1">
      <c r="A1853" s="35"/>
      <c r="B1853" s="36"/>
      <c r="C1853" s="261" t="s">
        <v>1</v>
      </c>
      <c r="D1853" s="261" t="s">
        <v>2290</v>
      </c>
      <c r="E1853" s="18" t="s">
        <v>1</v>
      </c>
      <c r="F1853" s="262">
        <v>1386</v>
      </c>
      <c r="G1853" s="35"/>
      <c r="H1853" s="36"/>
    </row>
    <row r="1854" spans="1:8" s="2" customFormat="1" ht="16.899999999999999" customHeight="1" x14ac:dyDescent="0.1">
      <c r="A1854" s="35"/>
      <c r="B1854" s="36"/>
      <c r="C1854" s="261" t="s">
        <v>1</v>
      </c>
      <c r="D1854" s="261" t="s">
        <v>2291</v>
      </c>
      <c r="E1854" s="18" t="s">
        <v>1</v>
      </c>
      <c r="F1854" s="262">
        <v>309.52</v>
      </c>
      <c r="G1854" s="35"/>
      <c r="H1854" s="36"/>
    </row>
    <row r="1855" spans="1:8" s="2" customFormat="1" ht="16.899999999999999" customHeight="1" x14ac:dyDescent="0.1">
      <c r="A1855" s="35"/>
      <c r="B1855" s="36"/>
      <c r="C1855" s="261" t="s">
        <v>1</v>
      </c>
      <c r="D1855" s="261" t="s">
        <v>2292</v>
      </c>
      <c r="E1855" s="18" t="s">
        <v>1</v>
      </c>
      <c r="F1855" s="262">
        <v>1381.33</v>
      </c>
      <c r="G1855" s="35"/>
      <c r="H1855" s="36"/>
    </row>
    <row r="1856" spans="1:8" s="2" customFormat="1" ht="16.899999999999999" customHeight="1" x14ac:dyDescent="0.1">
      <c r="A1856" s="35"/>
      <c r="B1856" s="36"/>
      <c r="C1856" s="261" t="s">
        <v>1</v>
      </c>
      <c r="D1856" s="261" t="s">
        <v>2293</v>
      </c>
      <c r="E1856" s="18" t="s">
        <v>1</v>
      </c>
      <c r="F1856" s="262">
        <v>214.24</v>
      </c>
      <c r="G1856" s="35"/>
      <c r="H1856" s="36"/>
    </row>
    <row r="1857" spans="1:8" s="2" customFormat="1" ht="16.899999999999999" customHeight="1" x14ac:dyDescent="0.1">
      <c r="A1857" s="35"/>
      <c r="B1857" s="36"/>
      <c r="C1857" s="261" t="s">
        <v>1</v>
      </c>
      <c r="D1857" s="261" t="s">
        <v>2294</v>
      </c>
      <c r="E1857" s="18" t="s">
        <v>1</v>
      </c>
      <c r="F1857" s="262">
        <v>92.51</v>
      </c>
      <c r="G1857" s="35"/>
      <c r="H1857" s="36"/>
    </row>
    <row r="1858" spans="1:8" s="2" customFormat="1" ht="16.899999999999999" customHeight="1" x14ac:dyDescent="0.1">
      <c r="A1858" s="35"/>
      <c r="B1858" s="36"/>
      <c r="C1858" s="261" t="s">
        <v>1</v>
      </c>
      <c r="D1858" s="261" t="s">
        <v>5113</v>
      </c>
      <c r="E1858" s="18" t="s">
        <v>1</v>
      </c>
      <c r="F1858" s="262">
        <v>85.63</v>
      </c>
      <c r="G1858" s="35"/>
      <c r="H1858" s="36"/>
    </row>
    <row r="1859" spans="1:8" s="2" customFormat="1" ht="16.899999999999999" customHeight="1" x14ac:dyDescent="0.1">
      <c r="A1859" s="35"/>
      <c r="B1859" s="36"/>
      <c r="C1859" s="261" t="s">
        <v>1</v>
      </c>
      <c r="D1859" s="261" t="s">
        <v>2296</v>
      </c>
      <c r="E1859" s="18" t="s">
        <v>1</v>
      </c>
      <c r="F1859" s="262">
        <v>38.33</v>
      </c>
      <c r="G1859" s="35"/>
      <c r="H1859" s="36"/>
    </row>
    <row r="1860" spans="1:8" s="2" customFormat="1" ht="16.899999999999999" customHeight="1" x14ac:dyDescent="0.1">
      <c r="A1860" s="35"/>
      <c r="B1860" s="36"/>
      <c r="C1860" s="261" t="s">
        <v>1</v>
      </c>
      <c r="D1860" s="261" t="s">
        <v>2297</v>
      </c>
      <c r="E1860" s="18" t="s">
        <v>1</v>
      </c>
      <c r="F1860" s="262">
        <v>71.36</v>
      </c>
      <c r="G1860" s="35"/>
      <c r="H1860" s="36"/>
    </row>
    <row r="1861" spans="1:8" s="2" customFormat="1" ht="16.899999999999999" customHeight="1" x14ac:dyDescent="0.1">
      <c r="A1861" s="35"/>
      <c r="B1861" s="36"/>
      <c r="C1861" s="261" t="s">
        <v>1</v>
      </c>
      <c r="D1861" s="261" t="s">
        <v>2298</v>
      </c>
      <c r="E1861" s="18" t="s">
        <v>1</v>
      </c>
      <c r="F1861" s="262">
        <v>96.2</v>
      </c>
      <c r="G1861" s="35"/>
      <c r="H1861" s="36"/>
    </row>
    <row r="1862" spans="1:8" s="2" customFormat="1" ht="16.899999999999999" customHeight="1" x14ac:dyDescent="0.1">
      <c r="A1862" s="35"/>
      <c r="B1862" s="36"/>
      <c r="C1862" s="261" t="s">
        <v>1</v>
      </c>
      <c r="D1862" s="261" t="s">
        <v>2299</v>
      </c>
      <c r="E1862" s="18" t="s">
        <v>1</v>
      </c>
      <c r="F1862" s="262">
        <v>259.64</v>
      </c>
      <c r="G1862" s="35"/>
      <c r="H1862" s="36"/>
    </row>
    <row r="1863" spans="1:8" s="2" customFormat="1" ht="16.899999999999999" customHeight="1" x14ac:dyDescent="0.1">
      <c r="A1863" s="35"/>
      <c r="B1863" s="36"/>
      <c r="C1863" s="261" t="s">
        <v>1</v>
      </c>
      <c r="D1863" s="261" t="s">
        <v>5080</v>
      </c>
      <c r="E1863" s="18" t="s">
        <v>1</v>
      </c>
      <c r="F1863" s="262">
        <v>0</v>
      </c>
      <c r="G1863" s="35"/>
      <c r="H1863" s="36"/>
    </row>
    <row r="1864" spans="1:8" s="2" customFormat="1" ht="16.899999999999999" customHeight="1" x14ac:dyDescent="0.1">
      <c r="A1864" s="35"/>
      <c r="B1864" s="36"/>
      <c r="C1864" s="261" t="s">
        <v>1</v>
      </c>
      <c r="D1864" s="261" t="s">
        <v>5114</v>
      </c>
      <c r="E1864" s="18" t="s">
        <v>1</v>
      </c>
      <c r="F1864" s="262">
        <v>15.35</v>
      </c>
      <c r="G1864" s="35"/>
      <c r="H1864" s="36"/>
    </row>
    <row r="1865" spans="1:8" s="2" customFormat="1" ht="16.899999999999999" customHeight="1" x14ac:dyDescent="0.1">
      <c r="A1865" s="35"/>
      <c r="B1865" s="36"/>
      <c r="C1865" s="261" t="s">
        <v>1</v>
      </c>
      <c r="D1865" s="261" t="s">
        <v>5115</v>
      </c>
      <c r="E1865" s="18" t="s">
        <v>1</v>
      </c>
      <c r="F1865" s="262">
        <v>15.35</v>
      </c>
      <c r="G1865" s="35"/>
      <c r="H1865" s="36"/>
    </row>
    <row r="1866" spans="1:8" s="2" customFormat="1" ht="16.899999999999999" customHeight="1" x14ac:dyDescent="0.1">
      <c r="A1866" s="35"/>
      <c r="B1866" s="36"/>
      <c r="C1866" s="261" t="s">
        <v>1</v>
      </c>
      <c r="D1866" s="261" t="s">
        <v>5080</v>
      </c>
      <c r="E1866" s="18" t="s">
        <v>1</v>
      </c>
      <c r="F1866" s="262">
        <v>0</v>
      </c>
      <c r="G1866" s="35"/>
      <c r="H1866" s="36"/>
    </row>
    <row r="1867" spans="1:8" s="2" customFormat="1" ht="16.899999999999999" customHeight="1" x14ac:dyDescent="0.1">
      <c r="A1867" s="35"/>
      <c r="B1867" s="36"/>
      <c r="C1867" s="261" t="s">
        <v>1</v>
      </c>
      <c r="D1867" s="261" t="s">
        <v>5116</v>
      </c>
      <c r="E1867" s="18" t="s">
        <v>1</v>
      </c>
      <c r="F1867" s="262">
        <v>11.48</v>
      </c>
      <c r="G1867" s="35"/>
      <c r="H1867" s="36"/>
    </row>
    <row r="1868" spans="1:8" s="2" customFormat="1" ht="16.899999999999999" customHeight="1" x14ac:dyDescent="0.1">
      <c r="A1868" s="35"/>
      <c r="B1868" s="36"/>
      <c r="C1868" s="261" t="s">
        <v>1</v>
      </c>
      <c r="D1868" s="261" t="s">
        <v>5117</v>
      </c>
      <c r="E1868" s="18" t="s">
        <v>1</v>
      </c>
      <c r="F1868" s="262">
        <v>11.48</v>
      </c>
      <c r="G1868" s="35"/>
      <c r="H1868" s="36"/>
    </row>
    <row r="1869" spans="1:8" s="2" customFormat="1" ht="16.899999999999999" customHeight="1" x14ac:dyDescent="0.1">
      <c r="A1869" s="35"/>
      <c r="B1869" s="36"/>
      <c r="C1869" s="261" t="s">
        <v>785</v>
      </c>
      <c r="D1869" s="261" t="s">
        <v>282</v>
      </c>
      <c r="E1869" s="18" t="s">
        <v>1</v>
      </c>
      <c r="F1869" s="262">
        <v>5479.51</v>
      </c>
      <c r="G1869" s="35"/>
      <c r="H1869" s="36"/>
    </row>
    <row r="1870" spans="1:8" s="2" customFormat="1" ht="16.899999999999999" customHeight="1" x14ac:dyDescent="0.1">
      <c r="A1870" s="35"/>
      <c r="B1870" s="36"/>
      <c r="C1870" s="263" t="s">
        <v>6697</v>
      </c>
      <c r="D1870" s="35"/>
      <c r="E1870" s="35"/>
      <c r="F1870" s="35"/>
      <c r="G1870" s="35"/>
      <c r="H1870" s="36"/>
    </row>
    <row r="1871" spans="1:8" s="2" customFormat="1" ht="16.899999999999999" customHeight="1" x14ac:dyDescent="0.1">
      <c r="A1871" s="35"/>
      <c r="B1871" s="36"/>
      <c r="C1871" s="261" t="s">
        <v>2272</v>
      </c>
      <c r="D1871" s="261" t="s">
        <v>2273</v>
      </c>
      <c r="E1871" s="18" t="s">
        <v>1375</v>
      </c>
      <c r="F1871" s="262">
        <v>5479.51</v>
      </c>
      <c r="G1871" s="35"/>
      <c r="H1871" s="36"/>
    </row>
    <row r="1872" spans="1:8" s="2" customFormat="1" ht="16.899999999999999" customHeight="1" x14ac:dyDescent="0.1">
      <c r="A1872" s="35"/>
      <c r="B1872" s="36"/>
      <c r="C1872" s="261" t="s">
        <v>2346</v>
      </c>
      <c r="D1872" s="261" t="s">
        <v>2347</v>
      </c>
      <c r="E1872" s="18" t="s">
        <v>412</v>
      </c>
      <c r="F1872" s="262">
        <v>22.42</v>
      </c>
      <c r="G1872" s="35"/>
      <c r="H1872" s="36"/>
    </row>
    <row r="1873" spans="1:8" s="2" customFormat="1" ht="16.899999999999999" customHeight="1" x14ac:dyDescent="0.1">
      <c r="A1873" s="35"/>
      <c r="B1873" s="36"/>
      <c r="C1873" s="261" t="s">
        <v>2351</v>
      </c>
      <c r="D1873" s="261" t="s">
        <v>2352</v>
      </c>
      <c r="E1873" s="18" t="s">
        <v>412</v>
      </c>
      <c r="F1873" s="262">
        <v>6.72</v>
      </c>
      <c r="G1873" s="35"/>
      <c r="H1873" s="36"/>
    </row>
    <row r="1874" spans="1:8" s="2" customFormat="1" ht="16.899999999999999" customHeight="1" x14ac:dyDescent="0.1">
      <c r="A1874" s="35"/>
      <c r="B1874" s="36"/>
      <c r="C1874" s="257" t="s">
        <v>6712</v>
      </c>
      <c r="D1874" s="258" t="s">
        <v>781</v>
      </c>
      <c r="E1874" s="259" t="s">
        <v>1</v>
      </c>
      <c r="F1874" s="260">
        <v>5283.31</v>
      </c>
      <c r="G1874" s="35"/>
      <c r="H1874" s="36"/>
    </row>
    <row r="1875" spans="1:8" s="2" customFormat="1" ht="16.899999999999999" customHeight="1" x14ac:dyDescent="0.1">
      <c r="A1875" s="35"/>
      <c r="B1875" s="36"/>
      <c r="C1875" s="257" t="s">
        <v>787</v>
      </c>
      <c r="D1875" s="258" t="s">
        <v>220</v>
      </c>
      <c r="E1875" s="259" t="s">
        <v>1</v>
      </c>
      <c r="F1875" s="260">
        <v>2375.11</v>
      </c>
      <c r="G1875" s="35"/>
      <c r="H1875" s="36"/>
    </row>
    <row r="1876" spans="1:8" s="2" customFormat="1" ht="16.899999999999999" customHeight="1" x14ac:dyDescent="0.1">
      <c r="A1876" s="35"/>
      <c r="B1876" s="36"/>
      <c r="C1876" s="261" t="s">
        <v>1</v>
      </c>
      <c r="D1876" s="261" t="s">
        <v>2246</v>
      </c>
      <c r="E1876" s="18" t="s">
        <v>1</v>
      </c>
      <c r="F1876" s="262">
        <v>0</v>
      </c>
      <c r="G1876" s="35"/>
      <c r="H1876" s="36"/>
    </row>
    <row r="1877" spans="1:8" s="2" customFormat="1" ht="16.899999999999999" customHeight="1" x14ac:dyDescent="0.1">
      <c r="A1877" s="35"/>
      <c r="B1877" s="36"/>
      <c r="C1877" s="261" t="s">
        <v>1</v>
      </c>
      <c r="D1877" s="261" t="s">
        <v>5139</v>
      </c>
      <c r="E1877" s="18" t="s">
        <v>1</v>
      </c>
      <c r="F1877" s="262">
        <v>2178.5500000000002</v>
      </c>
      <c r="G1877" s="35"/>
      <c r="H1877" s="36"/>
    </row>
    <row r="1878" spans="1:8" s="2" customFormat="1" ht="16.899999999999999" customHeight="1" x14ac:dyDescent="0.1">
      <c r="A1878" s="35"/>
      <c r="B1878" s="36"/>
      <c r="C1878" s="261" t="s">
        <v>1</v>
      </c>
      <c r="D1878" s="261" t="s">
        <v>2331</v>
      </c>
      <c r="E1878" s="18" t="s">
        <v>1</v>
      </c>
      <c r="F1878" s="262">
        <v>196.56</v>
      </c>
      <c r="G1878" s="35"/>
      <c r="H1878" s="36"/>
    </row>
    <row r="1879" spans="1:8" s="2" customFormat="1" ht="16.899999999999999" customHeight="1" x14ac:dyDescent="0.1">
      <c r="A1879" s="35"/>
      <c r="B1879" s="36"/>
      <c r="C1879" s="261" t="s">
        <v>787</v>
      </c>
      <c r="D1879" s="261" t="s">
        <v>282</v>
      </c>
      <c r="E1879" s="18" t="s">
        <v>1</v>
      </c>
      <c r="F1879" s="262">
        <v>2375.11</v>
      </c>
      <c r="G1879" s="35"/>
      <c r="H1879" s="36"/>
    </row>
    <row r="1880" spans="1:8" s="2" customFormat="1" ht="16.899999999999999" customHeight="1" x14ac:dyDescent="0.1">
      <c r="A1880" s="35"/>
      <c r="B1880" s="36"/>
      <c r="C1880" s="263" t="s">
        <v>6697</v>
      </c>
      <c r="D1880" s="35"/>
      <c r="E1880" s="35"/>
      <c r="F1880" s="35"/>
      <c r="G1880" s="35"/>
      <c r="H1880" s="36"/>
    </row>
    <row r="1881" spans="1:8" s="2" customFormat="1" ht="19.5" x14ac:dyDescent="0.1">
      <c r="A1881" s="35"/>
      <c r="B1881" s="36"/>
      <c r="C1881" s="261" t="s">
        <v>2327</v>
      </c>
      <c r="D1881" s="261" t="s">
        <v>2328</v>
      </c>
      <c r="E1881" s="18" t="s">
        <v>1375</v>
      </c>
      <c r="F1881" s="262">
        <v>2375.11</v>
      </c>
      <c r="G1881" s="35"/>
      <c r="H1881" s="36"/>
    </row>
    <row r="1882" spans="1:8" s="2" customFormat="1" ht="16.899999999999999" customHeight="1" x14ac:dyDescent="0.1">
      <c r="A1882" s="35"/>
      <c r="B1882" s="36"/>
      <c r="C1882" s="261" t="s">
        <v>2346</v>
      </c>
      <c r="D1882" s="261" t="s">
        <v>2347</v>
      </c>
      <c r="E1882" s="18" t="s">
        <v>412</v>
      </c>
      <c r="F1882" s="262">
        <v>22.42</v>
      </c>
      <c r="G1882" s="35"/>
      <c r="H1882" s="36"/>
    </row>
    <row r="1883" spans="1:8" s="2" customFormat="1" ht="16.899999999999999" customHeight="1" x14ac:dyDescent="0.1">
      <c r="A1883" s="35"/>
      <c r="B1883" s="36"/>
      <c r="C1883" s="261" t="s">
        <v>2351</v>
      </c>
      <c r="D1883" s="261" t="s">
        <v>2352</v>
      </c>
      <c r="E1883" s="18" t="s">
        <v>412</v>
      </c>
      <c r="F1883" s="262">
        <v>6.72</v>
      </c>
      <c r="G1883" s="35"/>
      <c r="H1883" s="36"/>
    </row>
    <row r="1884" spans="1:8" s="2" customFormat="1" ht="16.899999999999999" customHeight="1" x14ac:dyDescent="0.1">
      <c r="A1884" s="35"/>
      <c r="B1884" s="36"/>
      <c r="C1884" s="257" t="s">
        <v>6713</v>
      </c>
      <c r="D1884" s="258" t="s">
        <v>220</v>
      </c>
      <c r="E1884" s="259" t="s">
        <v>1</v>
      </c>
      <c r="F1884" s="260">
        <v>2366.71</v>
      </c>
      <c r="G1884" s="35"/>
      <c r="H1884" s="36"/>
    </row>
    <row r="1885" spans="1:8" s="2" customFormat="1" ht="16.899999999999999" customHeight="1" x14ac:dyDescent="0.1">
      <c r="A1885" s="35"/>
      <c r="B1885" s="36"/>
      <c r="C1885" s="257" t="s">
        <v>789</v>
      </c>
      <c r="D1885" s="258" t="s">
        <v>220</v>
      </c>
      <c r="E1885" s="259" t="s">
        <v>1</v>
      </c>
      <c r="F1885" s="260">
        <v>2489.77</v>
      </c>
      <c r="G1885" s="35"/>
      <c r="H1885" s="36"/>
    </row>
    <row r="1886" spans="1:8" s="2" customFormat="1" ht="16.899999999999999" customHeight="1" x14ac:dyDescent="0.1">
      <c r="A1886" s="35"/>
      <c r="B1886" s="36"/>
      <c r="C1886" s="261" t="s">
        <v>1</v>
      </c>
      <c r="D1886" s="261" t="s">
        <v>2246</v>
      </c>
      <c r="E1886" s="18" t="s">
        <v>1</v>
      </c>
      <c r="F1886" s="262">
        <v>0</v>
      </c>
      <c r="G1886" s="35"/>
      <c r="H1886" s="36"/>
    </row>
    <row r="1887" spans="1:8" s="2" customFormat="1" ht="16.899999999999999" customHeight="1" x14ac:dyDescent="0.1">
      <c r="A1887" s="35"/>
      <c r="B1887" s="36"/>
      <c r="C1887" s="261" t="s">
        <v>1</v>
      </c>
      <c r="D1887" s="261" t="s">
        <v>5141</v>
      </c>
      <c r="E1887" s="18" t="s">
        <v>1</v>
      </c>
      <c r="F1887" s="262">
        <v>1860.77</v>
      </c>
      <c r="G1887" s="35"/>
      <c r="H1887" s="36"/>
    </row>
    <row r="1888" spans="1:8" s="2" customFormat="1" ht="16.899999999999999" customHeight="1" x14ac:dyDescent="0.1">
      <c r="A1888" s="35"/>
      <c r="B1888" s="36"/>
      <c r="C1888" s="261" t="s">
        <v>1</v>
      </c>
      <c r="D1888" s="261" t="s">
        <v>2337</v>
      </c>
      <c r="E1888" s="18" t="s">
        <v>1</v>
      </c>
      <c r="F1888" s="262">
        <v>629</v>
      </c>
      <c r="G1888" s="35"/>
      <c r="H1888" s="36"/>
    </row>
    <row r="1889" spans="1:8" s="2" customFormat="1" ht="16.899999999999999" customHeight="1" x14ac:dyDescent="0.1">
      <c r="A1889" s="35"/>
      <c r="B1889" s="36"/>
      <c r="C1889" s="261" t="s">
        <v>789</v>
      </c>
      <c r="D1889" s="261" t="s">
        <v>282</v>
      </c>
      <c r="E1889" s="18" t="s">
        <v>1</v>
      </c>
      <c r="F1889" s="262">
        <v>2489.77</v>
      </c>
      <c r="G1889" s="35"/>
      <c r="H1889" s="36"/>
    </row>
    <row r="1890" spans="1:8" s="2" customFormat="1" ht="16.899999999999999" customHeight="1" x14ac:dyDescent="0.1">
      <c r="A1890" s="35"/>
      <c r="B1890" s="36"/>
      <c r="C1890" s="263" t="s">
        <v>6697</v>
      </c>
      <c r="D1890" s="35"/>
      <c r="E1890" s="35"/>
      <c r="F1890" s="35"/>
      <c r="G1890" s="35"/>
      <c r="H1890" s="36"/>
    </row>
    <row r="1891" spans="1:8" s="2" customFormat="1" ht="19.5" x14ac:dyDescent="0.1">
      <c r="A1891" s="35"/>
      <c r="B1891" s="36"/>
      <c r="C1891" s="261" t="s">
        <v>2333</v>
      </c>
      <c r="D1891" s="261" t="s">
        <v>2334</v>
      </c>
      <c r="E1891" s="18" t="s">
        <v>1375</v>
      </c>
      <c r="F1891" s="262">
        <v>2489.77</v>
      </c>
      <c r="G1891" s="35"/>
      <c r="H1891" s="36"/>
    </row>
    <row r="1892" spans="1:8" s="2" customFormat="1" ht="16.899999999999999" customHeight="1" x14ac:dyDescent="0.1">
      <c r="A1892" s="35"/>
      <c r="B1892" s="36"/>
      <c r="C1892" s="261" t="s">
        <v>2346</v>
      </c>
      <c r="D1892" s="261" t="s">
        <v>2347</v>
      </c>
      <c r="E1892" s="18" t="s">
        <v>412</v>
      </c>
      <c r="F1892" s="262">
        <v>22.42</v>
      </c>
      <c r="G1892" s="35"/>
      <c r="H1892" s="36"/>
    </row>
    <row r="1893" spans="1:8" s="2" customFormat="1" ht="16.899999999999999" customHeight="1" x14ac:dyDescent="0.1">
      <c r="A1893" s="35"/>
      <c r="B1893" s="36"/>
      <c r="C1893" s="261" t="s">
        <v>2351</v>
      </c>
      <c r="D1893" s="261" t="s">
        <v>2352</v>
      </c>
      <c r="E1893" s="18" t="s">
        <v>412</v>
      </c>
      <c r="F1893" s="262">
        <v>6.72</v>
      </c>
      <c r="G1893" s="35"/>
      <c r="H1893" s="36"/>
    </row>
    <row r="1894" spans="1:8" s="2" customFormat="1" ht="16.899999999999999" customHeight="1" x14ac:dyDescent="0.1">
      <c r="A1894" s="35"/>
      <c r="B1894" s="36"/>
      <c r="C1894" s="257" t="s">
        <v>6714</v>
      </c>
      <c r="D1894" s="258" t="s">
        <v>220</v>
      </c>
      <c r="E1894" s="259" t="s">
        <v>1</v>
      </c>
      <c r="F1894" s="260">
        <v>2542.1799999999998</v>
      </c>
      <c r="G1894" s="35"/>
      <c r="H1894" s="36"/>
    </row>
    <row r="1895" spans="1:8" s="2" customFormat="1" ht="16.899999999999999" customHeight="1" x14ac:dyDescent="0.1">
      <c r="A1895" s="35"/>
      <c r="B1895" s="36"/>
      <c r="C1895" s="257" t="s">
        <v>791</v>
      </c>
      <c r="D1895" s="258" t="s">
        <v>781</v>
      </c>
      <c r="E1895" s="259" t="s">
        <v>1</v>
      </c>
      <c r="F1895" s="260">
        <v>4918.37</v>
      </c>
      <c r="G1895" s="35"/>
      <c r="H1895" s="36"/>
    </row>
    <row r="1896" spans="1:8" s="2" customFormat="1" ht="16.899999999999999" customHeight="1" x14ac:dyDescent="0.1">
      <c r="A1896" s="35"/>
      <c r="B1896" s="36"/>
      <c r="C1896" s="261" t="s">
        <v>1</v>
      </c>
      <c r="D1896" s="261" t="s">
        <v>2236</v>
      </c>
      <c r="E1896" s="18" t="s">
        <v>1</v>
      </c>
      <c r="F1896" s="262">
        <v>0</v>
      </c>
      <c r="G1896" s="35"/>
      <c r="H1896" s="36"/>
    </row>
    <row r="1897" spans="1:8" s="2" customFormat="1" ht="16.899999999999999" customHeight="1" x14ac:dyDescent="0.1">
      <c r="A1897" s="35"/>
      <c r="B1897" s="36"/>
      <c r="C1897" s="261" t="s">
        <v>1</v>
      </c>
      <c r="D1897" s="261" t="s">
        <v>5119</v>
      </c>
      <c r="E1897" s="18" t="s">
        <v>1</v>
      </c>
      <c r="F1897" s="262">
        <v>100.17</v>
      </c>
      <c r="G1897" s="35"/>
      <c r="H1897" s="36"/>
    </row>
    <row r="1898" spans="1:8" s="2" customFormat="1" ht="16.899999999999999" customHeight="1" x14ac:dyDescent="0.1">
      <c r="A1898" s="35"/>
      <c r="B1898" s="36"/>
      <c r="C1898" s="261" t="s">
        <v>1</v>
      </c>
      <c r="D1898" s="261" t="s">
        <v>5120</v>
      </c>
      <c r="E1898" s="18" t="s">
        <v>1</v>
      </c>
      <c r="F1898" s="262">
        <v>100.97</v>
      </c>
      <c r="G1898" s="35"/>
      <c r="H1898" s="36"/>
    </row>
    <row r="1899" spans="1:8" s="2" customFormat="1" ht="16.899999999999999" customHeight="1" x14ac:dyDescent="0.1">
      <c r="A1899" s="35"/>
      <c r="B1899" s="36"/>
      <c r="C1899" s="261" t="s">
        <v>1</v>
      </c>
      <c r="D1899" s="261" t="s">
        <v>5121</v>
      </c>
      <c r="E1899" s="18" t="s">
        <v>1</v>
      </c>
      <c r="F1899" s="262">
        <v>100.53</v>
      </c>
      <c r="G1899" s="35"/>
      <c r="H1899" s="36"/>
    </row>
    <row r="1900" spans="1:8" s="2" customFormat="1" ht="16.899999999999999" customHeight="1" x14ac:dyDescent="0.1">
      <c r="A1900" s="35"/>
      <c r="B1900" s="36"/>
      <c r="C1900" s="261" t="s">
        <v>1</v>
      </c>
      <c r="D1900" s="261" t="s">
        <v>5122</v>
      </c>
      <c r="E1900" s="18" t="s">
        <v>1</v>
      </c>
      <c r="F1900" s="262">
        <v>100.17</v>
      </c>
      <c r="G1900" s="35"/>
      <c r="H1900" s="36"/>
    </row>
    <row r="1901" spans="1:8" s="2" customFormat="1" ht="16.899999999999999" customHeight="1" x14ac:dyDescent="0.1">
      <c r="A1901" s="35"/>
      <c r="B1901" s="36"/>
      <c r="C1901" s="261" t="s">
        <v>1</v>
      </c>
      <c r="D1901" s="261" t="s">
        <v>2308</v>
      </c>
      <c r="E1901" s="18" t="s">
        <v>1</v>
      </c>
      <c r="F1901" s="262">
        <v>103.28</v>
      </c>
      <c r="G1901" s="35"/>
      <c r="H1901" s="36"/>
    </row>
    <row r="1902" spans="1:8" s="2" customFormat="1" ht="16.899999999999999" customHeight="1" x14ac:dyDescent="0.1">
      <c r="A1902" s="35"/>
      <c r="B1902" s="36"/>
      <c r="C1902" s="261" t="s">
        <v>1</v>
      </c>
      <c r="D1902" s="261" t="s">
        <v>5123</v>
      </c>
      <c r="E1902" s="18" t="s">
        <v>1</v>
      </c>
      <c r="F1902" s="262">
        <v>35.33</v>
      </c>
      <c r="G1902" s="35"/>
      <c r="H1902" s="36"/>
    </row>
    <row r="1903" spans="1:8" s="2" customFormat="1" ht="16.899999999999999" customHeight="1" x14ac:dyDescent="0.1">
      <c r="A1903" s="35"/>
      <c r="B1903" s="36"/>
      <c r="C1903" s="261" t="s">
        <v>1</v>
      </c>
      <c r="D1903" s="261" t="s">
        <v>5124</v>
      </c>
      <c r="E1903" s="18" t="s">
        <v>1</v>
      </c>
      <c r="F1903" s="262">
        <v>168.34</v>
      </c>
      <c r="G1903" s="35"/>
      <c r="H1903" s="36"/>
    </row>
    <row r="1904" spans="1:8" s="2" customFormat="1" ht="16.899999999999999" customHeight="1" x14ac:dyDescent="0.1">
      <c r="A1904" s="35"/>
      <c r="B1904" s="36"/>
      <c r="C1904" s="261" t="s">
        <v>1</v>
      </c>
      <c r="D1904" s="261" t="s">
        <v>2286</v>
      </c>
      <c r="E1904" s="18" t="s">
        <v>1</v>
      </c>
      <c r="F1904" s="262">
        <v>0</v>
      </c>
      <c r="G1904" s="35"/>
      <c r="H1904" s="36"/>
    </row>
    <row r="1905" spans="1:8" s="2" customFormat="1" ht="16.899999999999999" customHeight="1" x14ac:dyDescent="0.1">
      <c r="A1905" s="35"/>
      <c r="B1905" s="36"/>
      <c r="C1905" s="261" t="s">
        <v>1</v>
      </c>
      <c r="D1905" s="261" t="s">
        <v>5125</v>
      </c>
      <c r="E1905" s="18" t="s">
        <v>1</v>
      </c>
      <c r="F1905" s="262">
        <v>227.85</v>
      </c>
      <c r="G1905" s="35"/>
      <c r="H1905" s="36"/>
    </row>
    <row r="1906" spans="1:8" s="2" customFormat="1" ht="16.899999999999999" customHeight="1" x14ac:dyDescent="0.1">
      <c r="A1906" s="35"/>
      <c r="B1906" s="36"/>
      <c r="C1906" s="261" t="s">
        <v>1</v>
      </c>
      <c r="D1906" s="261" t="s">
        <v>5126</v>
      </c>
      <c r="E1906" s="18" t="s">
        <v>1</v>
      </c>
      <c r="F1906" s="262">
        <v>455.7</v>
      </c>
      <c r="G1906" s="35"/>
      <c r="H1906" s="36"/>
    </row>
    <row r="1907" spans="1:8" s="2" customFormat="1" ht="16.899999999999999" customHeight="1" x14ac:dyDescent="0.1">
      <c r="A1907" s="35"/>
      <c r="B1907" s="36"/>
      <c r="C1907" s="261" t="s">
        <v>1</v>
      </c>
      <c r="D1907" s="261" t="s">
        <v>5127</v>
      </c>
      <c r="E1907" s="18" t="s">
        <v>1</v>
      </c>
      <c r="F1907" s="262">
        <v>284.81</v>
      </c>
      <c r="G1907" s="35"/>
      <c r="H1907" s="36"/>
    </row>
    <row r="1908" spans="1:8" s="2" customFormat="1" ht="16.899999999999999" customHeight="1" x14ac:dyDescent="0.1">
      <c r="A1908" s="35"/>
      <c r="B1908" s="36"/>
      <c r="C1908" s="261" t="s">
        <v>1</v>
      </c>
      <c r="D1908" s="261" t="s">
        <v>5128</v>
      </c>
      <c r="E1908" s="18" t="s">
        <v>1</v>
      </c>
      <c r="F1908" s="262">
        <v>195.3</v>
      </c>
      <c r="G1908" s="35"/>
      <c r="H1908" s="36"/>
    </row>
    <row r="1909" spans="1:8" s="2" customFormat="1" ht="16.899999999999999" customHeight="1" x14ac:dyDescent="0.1">
      <c r="A1909" s="35"/>
      <c r="B1909" s="36"/>
      <c r="C1909" s="261" t="s">
        <v>1</v>
      </c>
      <c r="D1909" s="261" t="s">
        <v>5129</v>
      </c>
      <c r="E1909" s="18" t="s">
        <v>1</v>
      </c>
      <c r="F1909" s="262">
        <v>685.89</v>
      </c>
      <c r="G1909" s="35"/>
      <c r="H1909" s="36"/>
    </row>
    <row r="1910" spans="1:8" s="2" customFormat="1" ht="16.899999999999999" customHeight="1" x14ac:dyDescent="0.1">
      <c r="A1910" s="35"/>
      <c r="B1910" s="36"/>
      <c r="C1910" s="261" t="s">
        <v>1</v>
      </c>
      <c r="D1910" s="261" t="s">
        <v>5130</v>
      </c>
      <c r="E1910" s="18" t="s">
        <v>1</v>
      </c>
      <c r="F1910" s="262">
        <v>564.21</v>
      </c>
      <c r="G1910" s="35"/>
      <c r="H1910" s="36"/>
    </row>
    <row r="1911" spans="1:8" s="2" customFormat="1" ht="16.899999999999999" customHeight="1" x14ac:dyDescent="0.1">
      <c r="A1911" s="35"/>
      <c r="B1911" s="36"/>
      <c r="C1911" s="261" t="s">
        <v>1</v>
      </c>
      <c r="D1911" s="261" t="s">
        <v>2246</v>
      </c>
      <c r="E1911" s="18" t="s">
        <v>1</v>
      </c>
      <c r="F1911" s="262">
        <v>0</v>
      </c>
      <c r="G1911" s="35"/>
      <c r="H1911" s="36"/>
    </row>
    <row r="1912" spans="1:8" s="2" customFormat="1" ht="16.899999999999999" customHeight="1" x14ac:dyDescent="0.1">
      <c r="A1912" s="35"/>
      <c r="B1912" s="36"/>
      <c r="C1912" s="261" t="s">
        <v>1</v>
      </c>
      <c r="D1912" s="261" t="s">
        <v>5131</v>
      </c>
      <c r="E1912" s="18" t="s">
        <v>1</v>
      </c>
      <c r="F1912" s="262">
        <v>777</v>
      </c>
      <c r="G1912" s="35"/>
      <c r="H1912" s="36"/>
    </row>
    <row r="1913" spans="1:8" s="2" customFormat="1" ht="16.899999999999999" customHeight="1" x14ac:dyDescent="0.1">
      <c r="A1913" s="35"/>
      <c r="B1913" s="36"/>
      <c r="C1913" s="261" t="s">
        <v>1</v>
      </c>
      <c r="D1913" s="261" t="s">
        <v>2316</v>
      </c>
      <c r="E1913" s="18" t="s">
        <v>1</v>
      </c>
      <c r="F1913" s="262">
        <v>665.99</v>
      </c>
      <c r="G1913" s="35"/>
      <c r="H1913" s="36"/>
    </row>
    <row r="1914" spans="1:8" s="2" customFormat="1" ht="16.899999999999999" customHeight="1" x14ac:dyDescent="0.1">
      <c r="A1914" s="35"/>
      <c r="B1914" s="36"/>
      <c r="C1914" s="261" t="s">
        <v>1</v>
      </c>
      <c r="D1914" s="261" t="s">
        <v>2317</v>
      </c>
      <c r="E1914" s="18" t="s">
        <v>1</v>
      </c>
      <c r="F1914" s="262">
        <v>174.43</v>
      </c>
      <c r="G1914" s="35"/>
      <c r="H1914" s="36"/>
    </row>
    <row r="1915" spans="1:8" s="2" customFormat="1" ht="16.899999999999999" customHeight="1" x14ac:dyDescent="0.1">
      <c r="A1915" s="35"/>
      <c r="B1915" s="36"/>
      <c r="C1915" s="261" t="s">
        <v>1</v>
      </c>
      <c r="D1915" s="261" t="s">
        <v>5132</v>
      </c>
      <c r="E1915" s="18" t="s">
        <v>1</v>
      </c>
      <c r="F1915" s="262">
        <v>178.4</v>
      </c>
      <c r="G1915" s="35"/>
      <c r="H1915" s="36"/>
    </row>
    <row r="1916" spans="1:8" s="2" customFormat="1" ht="16.899999999999999" customHeight="1" x14ac:dyDescent="0.1">
      <c r="A1916" s="35"/>
      <c r="B1916" s="36"/>
      <c r="C1916" s="261" t="s">
        <v>791</v>
      </c>
      <c r="D1916" s="261" t="s">
        <v>282</v>
      </c>
      <c r="E1916" s="18" t="s">
        <v>1</v>
      </c>
      <c r="F1916" s="262">
        <v>4918.37</v>
      </c>
      <c r="G1916" s="35"/>
      <c r="H1916" s="36"/>
    </row>
    <row r="1917" spans="1:8" s="2" customFormat="1" ht="16.899999999999999" customHeight="1" x14ac:dyDescent="0.1">
      <c r="A1917" s="35"/>
      <c r="B1917" s="36"/>
      <c r="C1917" s="263" t="s">
        <v>6697</v>
      </c>
      <c r="D1917" s="35"/>
      <c r="E1917" s="35"/>
      <c r="F1917" s="35"/>
      <c r="G1917" s="35"/>
      <c r="H1917" s="36"/>
    </row>
    <row r="1918" spans="1:8" s="2" customFormat="1" ht="16.899999999999999" customHeight="1" x14ac:dyDescent="0.1">
      <c r="A1918" s="35"/>
      <c r="B1918" s="36"/>
      <c r="C1918" s="261" t="s">
        <v>2301</v>
      </c>
      <c r="D1918" s="261" t="s">
        <v>2302</v>
      </c>
      <c r="E1918" s="18" t="s">
        <v>1375</v>
      </c>
      <c r="F1918" s="262">
        <v>4918.37</v>
      </c>
      <c r="G1918" s="35"/>
      <c r="H1918" s="36"/>
    </row>
    <row r="1919" spans="1:8" s="2" customFormat="1" ht="16.899999999999999" customHeight="1" x14ac:dyDescent="0.1">
      <c r="A1919" s="35"/>
      <c r="B1919" s="36"/>
      <c r="C1919" s="261" t="s">
        <v>2346</v>
      </c>
      <c r="D1919" s="261" t="s">
        <v>2347</v>
      </c>
      <c r="E1919" s="18" t="s">
        <v>412</v>
      </c>
      <c r="F1919" s="262">
        <v>22.42</v>
      </c>
      <c r="G1919" s="35"/>
      <c r="H1919" s="36"/>
    </row>
    <row r="1920" spans="1:8" s="2" customFormat="1" ht="16.899999999999999" customHeight="1" x14ac:dyDescent="0.1">
      <c r="A1920" s="35"/>
      <c r="B1920" s="36"/>
      <c r="C1920" s="261" t="s">
        <v>2351</v>
      </c>
      <c r="D1920" s="261" t="s">
        <v>2352</v>
      </c>
      <c r="E1920" s="18" t="s">
        <v>412</v>
      </c>
      <c r="F1920" s="262">
        <v>6.72</v>
      </c>
      <c r="G1920" s="35"/>
      <c r="H1920" s="36"/>
    </row>
    <row r="1921" spans="1:8" s="2" customFormat="1" ht="16.899999999999999" customHeight="1" x14ac:dyDescent="0.1">
      <c r="A1921" s="35"/>
      <c r="B1921" s="36"/>
      <c r="C1921" s="257" t="s">
        <v>6715</v>
      </c>
      <c r="D1921" s="258" t="s">
        <v>781</v>
      </c>
      <c r="E1921" s="259" t="s">
        <v>1</v>
      </c>
      <c r="F1921" s="260">
        <v>5354.79</v>
      </c>
      <c r="G1921" s="35"/>
      <c r="H1921" s="36"/>
    </row>
    <row r="1922" spans="1:8" s="2" customFormat="1" ht="16.899999999999999" customHeight="1" x14ac:dyDescent="0.1">
      <c r="A1922" s="35"/>
      <c r="B1922" s="36"/>
      <c r="C1922" s="257" t="s">
        <v>793</v>
      </c>
      <c r="D1922" s="258" t="s">
        <v>781</v>
      </c>
      <c r="E1922" s="259" t="s">
        <v>1</v>
      </c>
      <c r="F1922" s="260">
        <v>973.5</v>
      </c>
      <c r="G1922" s="35"/>
      <c r="H1922" s="36"/>
    </row>
    <row r="1923" spans="1:8" s="2" customFormat="1" ht="16.899999999999999" customHeight="1" x14ac:dyDescent="0.1">
      <c r="A1923" s="35"/>
      <c r="B1923" s="36"/>
      <c r="C1923" s="261" t="s">
        <v>1</v>
      </c>
      <c r="D1923" s="261" t="s">
        <v>2236</v>
      </c>
      <c r="E1923" s="18" t="s">
        <v>1</v>
      </c>
      <c r="F1923" s="262">
        <v>0</v>
      </c>
      <c r="G1923" s="35"/>
      <c r="H1923" s="36"/>
    </row>
    <row r="1924" spans="1:8" s="2" customFormat="1" ht="16.899999999999999" customHeight="1" x14ac:dyDescent="0.1">
      <c r="A1924" s="35"/>
      <c r="B1924" s="36"/>
      <c r="C1924" s="261" t="s">
        <v>1</v>
      </c>
      <c r="D1924" s="261" t="s">
        <v>5068</v>
      </c>
      <c r="E1924" s="18" t="s">
        <v>1</v>
      </c>
      <c r="F1924" s="262">
        <v>0.37</v>
      </c>
      <c r="G1924" s="35"/>
      <c r="H1924" s="36"/>
    </row>
    <row r="1925" spans="1:8" s="2" customFormat="1" ht="16.899999999999999" customHeight="1" x14ac:dyDescent="0.1">
      <c r="A1925" s="35"/>
      <c r="B1925" s="36"/>
      <c r="C1925" s="261" t="s">
        <v>1</v>
      </c>
      <c r="D1925" s="261" t="s">
        <v>5069</v>
      </c>
      <c r="E1925" s="18" t="s">
        <v>1</v>
      </c>
      <c r="F1925" s="262">
        <v>0.56000000000000005</v>
      </c>
      <c r="G1925" s="35"/>
      <c r="H1925" s="36"/>
    </row>
    <row r="1926" spans="1:8" s="2" customFormat="1" ht="16.899999999999999" customHeight="1" x14ac:dyDescent="0.1">
      <c r="A1926" s="35"/>
      <c r="B1926" s="36"/>
      <c r="C1926" s="261" t="s">
        <v>1</v>
      </c>
      <c r="D1926" s="261" t="s">
        <v>5070</v>
      </c>
      <c r="E1926" s="18" t="s">
        <v>1</v>
      </c>
      <c r="F1926" s="262">
        <v>2.16</v>
      </c>
      <c r="G1926" s="35"/>
      <c r="H1926" s="36"/>
    </row>
    <row r="1927" spans="1:8" s="2" customFormat="1" ht="16.899999999999999" customHeight="1" x14ac:dyDescent="0.1">
      <c r="A1927" s="35"/>
      <c r="B1927" s="36"/>
      <c r="C1927" s="261" t="s">
        <v>1</v>
      </c>
      <c r="D1927" s="261" t="s">
        <v>5071</v>
      </c>
      <c r="E1927" s="18" t="s">
        <v>1</v>
      </c>
      <c r="F1927" s="262">
        <v>2.59</v>
      </c>
      <c r="G1927" s="35"/>
      <c r="H1927" s="36"/>
    </row>
    <row r="1928" spans="1:8" s="2" customFormat="1" ht="16.899999999999999" customHeight="1" x14ac:dyDescent="0.1">
      <c r="A1928" s="35"/>
      <c r="B1928" s="36"/>
      <c r="C1928" s="261" t="s">
        <v>1</v>
      </c>
      <c r="D1928" s="261" t="s">
        <v>5072</v>
      </c>
      <c r="E1928" s="18" t="s">
        <v>1</v>
      </c>
      <c r="F1928" s="262">
        <v>0.37</v>
      </c>
      <c r="G1928" s="35"/>
      <c r="H1928" s="36"/>
    </row>
    <row r="1929" spans="1:8" s="2" customFormat="1" ht="16.899999999999999" customHeight="1" x14ac:dyDescent="0.1">
      <c r="A1929" s="35"/>
      <c r="B1929" s="36"/>
      <c r="C1929" s="261" t="s">
        <v>1</v>
      </c>
      <c r="D1929" s="261" t="s">
        <v>5073</v>
      </c>
      <c r="E1929" s="18" t="s">
        <v>1</v>
      </c>
      <c r="F1929" s="262">
        <v>0.56000000000000005</v>
      </c>
      <c r="G1929" s="35"/>
      <c r="H1929" s="36"/>
    </row>
    <row r="1930" spans="1:8" s="2" customFormat="1" ht="16.899999999999999" customHeight="1" x14ac:dyDescent="0.1">
      <c r="A1930" s="35"/>
      <c r="B1930" s="36"/>
      <c r="C1930" s="261" t="s">
        <v>1</v>
      </c>
      <c r="D1930" s="261" t="s">
        <v>5074</v>
      </c>
      <c r="E1930" s="18" t="s">
        <v>1</v>
      </c>
      <c r="F1930" s="262">
        <v>2.16</v>
      </c>
      <c r="G1930" s="35"/>
      <c r="H1930" s="36"/>
    </row>
    <row r="1931" spans="1:8" s="2" customFormat="1" ht="16.899999999999999" customHeight="1" x14ac:dyDescent="0.1">
      <c r="A1931" s="35"/>
      <c r="B1931" s="36"/>
      <c r="C1931" s="261" t="s">
        <v>1</v>
      </c>
      <c r="D1931" s="261" t="s">
        <v>5075</v>
      </c>
      <c r="E1931" s="18" t="s">
        <v>1</v>
      </c>
      <c r="F1931" s="262">
        <v>2.59</v>
      </c>
      <c r="G1931" s="35"/>
      <c r="H1931" s="36"/>
    </row>
    <row r="1932" spans="1:8" s="2" customFormat="1" ht="16.899999999999999" customHeight="1" x14ac:dyDescent="0.1">
      <c r="A1932" s="35"/>
      <c r="B1932" s="36"/>
      <c r="C1932" s="261" t="s">
        <v>1</v>
      </c>
      <c r="D1932" s="261" t="s">
        <v>2245</v>
      </c>
      <c r="E1932" s="18" t="s">
        <v>1</v>
      </c>
      <c r="F1932" s="262">
        <v>7.92</v>
      </c>
      <c r="G1932" s="35"/>
      <c r="H1932" s="36"/>
    </row>
    <row r="1933" spans="1:8" s="2" customFormat="1" ht="16.899999999999999" customHeight="1" x14ac:dyDescent="0.1">
      <c r="A1933" s="35"/>
      <c r="B1933" s="36"/>
      <c r="C1933" s="261" t="s">
        <v>1</v>
      </c>
      <c r="D1933" s="261" t="s">
        <v>5076</v>
      </c>
      <c r="E1933" s="18" t="s">
        <v>1</v>
      </c>
      <c r="F1933" s="262">
        <v>6.96</v>
      </c>
      <c r="G1933" s="35"/>
      <c r="H1933" s="36"/>
    </row>
    <row r="1934" spans="1:8" s="2" customFormat="1" ht="16.899999999999999" customHeight="1" x14ac:dyDescent="0.1">
      <c r="A1934" s="35"/>
      <c r="B1934" s="36"/>
      <c r="C1934" s="261" t="s">
        <v>1</v>
      </c>
      <c r="D1934" s="261" t="s">
        <v>5077</v>
      </c>
      <c r="E1934" s="18" t="s">
        <v>1</v>
      </c>
      <c r="F1934" s="262">
        <v>3.69</v>
      </c>
      <c r="G1934" s="35"/>
      <c r="H1934" s="36"/>
    </row>
    <row r="1935" spans="1:8" s="2" customFormat="1" ht="16.899999999999999" customHeight="1" x14ac:dyDescent="0.1">
      <c r="A1935" s="35"/>
      <c r="B1935" s="36"/>
      <c r="C1935" s="261" t="s">
        <v>1</v>
      </c>
      <c r="D1935" s="261" t="s">
        <v>5078</v>
      </c>
      <c r="E1935" s="18" t="s">
        <v>1</v>
      </c>
      <c r="F1935" s="262">
        <v>1.47</v>
      </c>
      <c r="G1935" s="35"/>
      <c r="H1935" s="36"/>
    </row>
    <row r="1936" spans="1:8" s="2" customFormat="1" ht="16.899999999999999" customHeight="1" x14ac:dyDescent="0.1">
      <c r="A1936" s="35"/>
      <c r="B1936" s="36"/>
      <c r="C1936" s="261" t="s">
        <v>1</v>
      </c>
      <c r="D1936" s="261" t="s">
        <v>2246</v>
      </c>
      <c r="E1936" s="18" t="s">
        <v>1</v>
      </c>
      <c r="F1936" s="262">
        <v>0</v>
      </c>
      <c r="G1936" s="35"/>
      <c r="H1936" s="36"/>
    </row>
    <row r="1937" spans="1:8" s="2" customFormat="1" ht="16.899999999999999" customHeight="1" x14ac:dyDescent="0.1">
      <c r="A1937" s="35"/>
      <c r="B1937" s="36"/>
      <c r="C1937" s="261" t="s">
        <v>1</v>
      </c>
      <c r="D1937" s="261" t="s">
        <v>2247</v>
      </c>
      <c r="E1937" s="18" t="s">
        <v>1</v>
      </c>
      <c r="F1937" s="262">
        <v>191.65</v>
      </c>
      <c r="G1937" s="35"/>
      <c r="H1937" s="36"/>
    </row>
    <row r="1938" spans="1:8" s="2" customFormat="1" ht="16.899999999999999" customHeight="1" x14ac:dyDescent="0.1">
      <c r="A1938" s="35"/>
      <c r="B1938" s="36"/>
      <c r="C1938" s="261" t="s">
        <v>1</v>
      </c>
      <c r="D1938" s="261" t="s">
        <v>5079</v>
      </c>
      <c r="E1938" s="18" t="s">
        <v>1</v>
      </c>
      <c r="F1938" s="262">
        <v>18.8</v>
      </c>
      <c r="G1938" s="35"/>
      <c r="H1938" s="36"/>
    </row>
    <row r="1939" spans="1:8" s="2" customFormat="1" ht="16.899999999999999" customHeight="1" x14ac:dyDescent="0.1">
      <c r="A1939" s="35"/>
      <c r="B1939" s="36"/>
      <c r="C1939" s="261" t="s">
        <v>1</v>
      </c>
      <c r="D1939" s="261" t="s">
        <v>2249</v>
      </c>
      <c r="E1939" s="18" t="s">
        <v>1</v>
      </c>
      <c r="F1939" s="262">
        <v>563.79</v>
      </c>
      <c r="G1939" s="35"/>
      <c r="H1939" s="36"/>
    </row>
    <row r="1940" spans="1:8" s="2" customFormat="1" ht="16.899999999999999" customHeight="1" x14ac:dyDescent="0.1">
      <c r="A1940" s="35"/>
      <c r="B1940" s="36"/>
      <c r="C1940" s="261" t="s">
        <v>1</v>
      </c>
      <c r="D1940" s="261" t="s">
        <v>2250</v>
      </c>
      <c r="E1940" s="18" t="s">
        <v>1</v>
      </c>
      <c r="F1940" s="262">
        <v>67.66</v>
      </c>
      <c r="G1940" s="35"/>
      <c r="H1940" s="36"/>
    </row>
    <row r="1941" spans="1:8" s="2" customFormat="1" ht="16.899999999999999" customHeight="1" x14ac:dyDescent="0.1">
      <c r="A1941" s="35"/>
      <c r="B1941" s="36"/>
      <c r="C1941" s="261" t="s">
        <v>1</v>
      </c>
      <c r="D1941" s="261" t="s">
        <v>2251</v>
      </c>
      <c r="E1941" s="18" t="s">
        <v>1</v>
      </c>
      <c r="F1941" s="262">
        <v>10.130000000000001</v>
      </c>
      <c r="G1941" s="35"/>
      <c r="H1941" s="36"/>
    </row>
    <row r="1942" spans="1:8" s="2" customFormat="1" ht="16.899999999999999" customHeight="1" x14ac:dyDescent="0.1">
      <c r="A1942" s="35"/>
      <c r="B1942" s="36"/>
      <c r="C1942" s="261" t="s">
        <v>1</v>
      </c>
      <c r="D1942" s="261" t="s">
        <v>2252</v>
      </c>
      <c r="E1942" s="18" t="s">
        <v>1</v>
      </c>
      <c r="F1942" s="262">
        <v>12.34</v>
      </c>
      <c r="G1942" s="35"/>
      <c r="H1942" s="36"/>
    </row>
    <row r="1943" spans="1:8" s="2" customFormat="1" ht="16.899999999999999" customHeight="1" x14ac:dyDescent="0.1">
      <c r="A1943" s="35"/>
      <c r="B1943" s="36"/>
      <c r="C1943" s="261" t="s">
        <v>1</v>
      </c>
      <c r="D1943" s="261" t="s">
        <v>5080</v>
      </c>
      <c r="E1943" s="18" t="s">
        <v>1</v>
      </c>
      <c r="F1943" s="262">
        <v>0</v>
      </c>
      <c r="G1943" s="35"/>
      <c r="H1943" s="36"/>
    </row>
    <row r="1944" spans="1:8" s="2" customFormat="1" ht="16.899999999999999" customHeight="1" x14ac:dyDescent="0.1">
      <c r="A1944" s="35"/>
      <c r="B1944" s="36"/>
      <c r="C1944" s="261" t="s">
        <v>1</v>
      </c>
      <c r="D1944" s="261" t="s">
        <v>5081</v>
      </c>
      <c r="E1944" s="18" t="s">
        <v>1</v>
      </c>
      <c r="F1944" s="262">
        <v>7.95</v>
      </c>
      <c r="G1944" s="35"/>
      <c r="H1944" s="36"/>
    </row>
    <row r="1945" spans="1:8" s="2" customFormat="1" ht="16.899999999999999" customHeight="1" x14ac:dyDescent="0.1">
      <c r="A1945" s="35"/>
      <c r="B1945" s="36"/>
      <c r="C1945" s="261" t="s">
        <v>1</v>
      </c>
      <c r="D1945" s="261" t="s">
        <v>5082</v>
      </c>
      <c r="E1945" s="18" t="s">
        <v>1</v>
      </c>
      <c r="F1945" s="262">
        <v>19.45</v>
      </c>
      <c r="G1945" s="35"/>
      <c r="H1945" s="36"/>
    </row>
    <row r="1946" spans="1:8" s="2" customFormat="1" ht="16.899999999999999" customHeight="1" x14ac:dyDescent="0.1">
      <c r="A1946" s="35"/>
      <c r="B1946" s="36"/>
      <c r="C1946" s="261" t="s">
        <v>1</v>
      </c>
      <c r="D1946" s="261" t="s">
        <v>5083</v>
      </c>
      <c r="E1946" s="18" t="s">
        <v>1</v>
      </c>
      <c r="F1946" s="262">
        <v>1.08</v>
      </c>
      <c r="G1946" s="35"/>
      <c r="H1946" s="36"/>
    </row>
    <row r="1947" spans="1:8" s="2" customFormat="1" ht="16.899999999999999" customHeight="1" x14ac:dyDescent="0.1">
      <c r="A1947" s="35"/>
      <c r="B1947" s="36"/>
      <c r="C1947" s="261" t="s">
        <v>1</v>
      </c>
      <c r="D1947" s="261" t="s">
        <v>5084</v>
      </c>
      <c r="E1947" s="18" t="s">
        <v>1</v>
      </c>
      <c r="F1947" s="262">
        <v>0.65</v>
      </c>
      <c r="G1947" s="35"/>
      <c r="H1947" s="36"/>
    </row>
    <row r="1948" spans="1:8" s="2" customFormat="1" ht="16.899999999999999" customHeight="1" x14ac:dyDescent="0.1">
      <c r="A1948" s="35"/>
      <c r="B1948" s="36"/>
      <c r="C1948" s="261" t="s">
        <v>1</v>
      </c>
      <c r="D1948" s="261" t="s">
        <v>5080</v>
      </c>
      <c r="E1948" s="18" t="s">
        <v>1</v>
      </c>
      <c r="F1948" s="262">
        <v>0</v>
      </c>
      <c r="G1948" s="35"/>
      <c r="H1948" s="36"/>
    </row>
    <row r="1949" spans="1:8" s="2" customFormat="1" ht="16.899999999999999" customHeight="1" x14ac:dyDescent="0.1">
      <c r="A1949" s="35"/>
      <c r="B1949" s="36"/>
      <c r="C1949" s="261" t="s">
        <v>1</v>
      </c>
      <c r="D1949" s="261" t="s">
        <v>5085</v>
      </c>
      <c r="E1949" s="18" t="s">
        <v>1</v>
      </c>
      <c r="F1949" s="262">
        <v>7.95</v>
      </c>
      <c r="G1949" s="35"/>
      <c r="H1949" s="36"/>
    </row>
    <row r="1950" spans="1:8" s="2" customFormat="1" ht="16.899999999999999" customHeight="1" x14ac:dyDescent="0.1">
      <c r="A1950" s="35"/>
      <c r="B1950" s="36"/>
      <c r="C1950" s="261" t="s">
        <v>1</v>
      </c>
      <c r="D1950" s="261" t="s">
        <v>5086</v>
      </c>
      <c r="E1950" s="18" t="s">
        <v>1</v>
      </c>
      <c r="F1950" s="262">
        <v>14.43</v>
      </c>
      <c r="G1950" s="35"/>
      <c r="H1950" s="36"/>
    </row>
    <row r="1951" spans="1:8" s="2" customFormat="1" ht="16.899999999999999" customHeight="1" x14ac:dyDescent="0.1">
      <c r="A1951" s="35"/>
      <c r="B1951" s="36"/>
      <c r="C1951" s="261" t="s">
        <v>1</v>
      </c>
      <c r="D1951" s="261" t="s">
        <v>5087</v>
      </c>
      <c r="E1951" s="18" t="s">
        <v>1</v>
      </c>
      <c r="F1951" s="262">
        <v>1.08</v>
      </c>
      <c r="G1951" s="35"/>
      <c r="H1951" s="36"/>
    </row>
    <row r="1952" spans="1:8" s="2" customFormat="1" ht="16.899999999999999" customHeight="1" x14ac:dyDescent="0.1">
      <c r="A1952" s="35"/>
      <c r="B1952" s="36"/>
      <c r="C1952" s="261" t="s">
        <v>1</v>
      </c>
      <c r="D1952" s="261" t="s">
        <v>5088</v>
      </c>
      <c r="E1952" s="18" t="s">
        <v>1</v>
      </c>
      <c r="F1952" s="262">
        <v>0.65</v>
      </c>
      <c r="G1952" s="35"/>
      <c r="H1952" s="36"/>
    </row>
    <row r="1953" spans="1:8" s="2" customFormat="1" ht="16.899999999999999" customHeight="1" x14ac:dyDescent="0.1">
      <c r="A1953" s="35"/>
      <c r="B1953" s="36"/>
      <c r="C1953" s="261" t="s">
        <v>1</v>
      </c>
      <c r="D1953" s="261" t="s">
        <v>2253</v>
      </c>
      <c r="E1953" s="18" t="s">
        <v>1</v>
      </c>
      <c r="F1953" s="262">
        <v>0</v>
      </c>
      <c r="G1953" s="35"/>
      <c r="H1953" s="36"/>
    </row>
    <row r="1954" spans="1:8" s="2" customFormat="1" ht="16.899999999999999" customHeight="1" x14ac:dyDescent="0.1">
      <c r="A1954" s="35"/>
      <c r="B1954" s="36"/>
      <c r="C1954" s="261" t="s">
        <v>1</v>
      </c>
      <c r="D1954" s="261" t="s">
        <v>2254</v>
      </c>
      <c r="E1954" s="18" t="s">
        <v>1</v>
      </c>
      <c r="F1954" s="262">
        <v>6.34</v>
      </c>
      <c r="G1954" s="35"/>
      <c r="H1954" s="36"/>
    </row>
    <row r="1955" spans="1:8" s="2" customFormat="1" ht="16.899999999999999" customHeight="1" x14ac:dyDescent="0.1">
      <c r="A1955" s="35"/>
      <c r="B1955" s="36"/>
      <c r="C1955" s="261" t="s">
        <v>1</v>
      </c>
      <c r="D1955" s="261" t="s">
        <v>2255</v>
      </c>
      <c r="E1955" s="18" t="s">
        <v>1</v>
      </c>
      <c r="F1955" s="262">
        <v>6.96</v>
      </c>
      <c r="G1955" s="35"/>
      <c r="H1955" s="36"/>
    </row>
    <row r="1956" spans="1:8" s="2" customFormat="1" ht="16.899999999999999" customHeight="1" x14ac:dyDescent="0.1">
      <c r="A1956" s="35"/>
      <c r="B1956" s="36"/>
      <c r="C1956" s="261" t="s">
        <v>1</v>
      </c>
      <c r="D1956" s="261" t="s">
        <v>2256</v>
      </c>
      <c r="E1956" s="18" t="s">
        <v>1</v>
      </c>
      <c r="F1956" s="262">
        <v>11.19</v>
      </c>
      <c r="G1956" s="35"/>
      <c r="H1956" s="36"/>
    </row>
    <row r="1957" spans="1:8" s="2" customFormat="1" ht="16.899999999999999" customHeight="1" x14ac:dyDescent="0.1">
      <c r="A1957" s="35"/>
      <c r="B1957" s="36"/>
      <c r="C1957" s="261" t="s">
        <v>793</v>
      </c>
      <c r="D1957" s="261" t="s">
        <v>282</v>
      </c>
      <c r="E1957" s="18" t="s">
        <v>1</v>
      </c>
      <c r="F1957" s="262">
        <v>973.5</v>
      </c>
      <c r="G1957" s="35"/>
      <c r="H1957" s="36"/>
    </row>
    <row r="1958" spans="1:8" s="2" customFormat="1" ht="16.899999999999999" customHeight="1" x14ac:dyDescent="0.1">
      <c r="A1958" s="35"/>
      <c r="B1958" s="36"/>
      <c r="C1958" s="263" t="s">
        <v>6697</v>
      </c>
      <c r="D1958" s="35"/>
      <c r="E1958" s="35"/>
      <c r="F1958" s="35"/>
      <c r="G1958" s="35"/>
      <c r="H1958" s="36"/>
    </row>
    <row r="1959" spans="1:8" s="2" customFormat="1" ht="16.899999999999999" customHeight="1" x14ac:dyDescent="0.1">
      <c r="A1959" s="35"/>
      <c r="B1959" s="36"/>
      <c r="C1959" s="261" t="s">
        <v>2233</v>
      </c>
      <c r="D1959" s="261" t="s">
        <v>2234</v>
      </c>
      <c r="E1959" s="18" t="s">
        <v>1375</v>
      </c>
      <c r="F1959" s="262">
        <v>973.5</v>
      </c>
      <c r="G1959" s="35"/>
      <c r="H1959" s="36"/>
    </row>
    <row r="1960" spans="1:8" s="2" customFormat="1" ht="16.899999999999999" customHeight="1" x14ac:dyDescent="0.1">
      <c r="A1960" s="35"/>
      <c r="B1960" s="36"/>
      <c r="C1960" s="261" t="s">
        <v>2346</v>
      </c>
      <c r="D1960" s="261" t="s">
        <v>2347</v>
      </c>
      <c r="E1960" s="18" t="s">
        <v>412</v>
      </c>
      <c r="F1960" s="262">
        <v>22.42</v>
      </c>
      <c r="G1960" s="35"/>
      <c r="H1960" s="36"/>
    </row>
    <row r="1961" spans="1:8" s="2" customFormat="1" ht="16.899999999999999" customHeight="1" x14ac:dyDescent="0.1">
      <c r="A1961" s="35"/>
      <c r="B1961" s="36"/>
      <c r="C1961" s="261" t="s">
        <v>2351</v>
      </c>
      <c r="D1961" s="261" t="s">
        <v>2352</v>
      </c>
      <c r="E1961" s="18" t="s">
        <v>412</v>
      </c>
      <c r="F1961" s="262">
        <v>6.72</v>
      </c>
      <c r="G1961" s="35"/>
      <c r="H1961" s="36"/>
    </row>
    <row r="1962" spans="1:8" s="2" customFormat="1" ht="16.899999999999999" customHeight="1" x14ac:dyDescent="0.1">
      <c r="A1962" s="35"/>
      <c r="B1962" s="36"/>
      <c r="C1962" s="257" t="s">
        <v>6716</v>
      </c>
      <c r="D1962" s="258" t="s">
        <v>781</v>
      </c>
      <c r="E1962" s="259" t="s">
        <v>1</v>
      </c>
      <c r="F1962" s="260">
        <v>906.56</v>
      </c>
      <c r="G1962" s="35"/>
      <c r="H1962" s="36"/>
    </row>
    <row r="1963" spans="1:8" s="2" customFormat="1" ht="16.899999999999999" customHeight="1" x14ac:dyDescent="0.1">
      <c r="A1963" s="35"/>
      <c r="B1963" s="36"/>
      <c r="C1963" s="257" t="s">
        <v>795</v>
      </c>
      <c r="D1963" s="258" t="s">
        <v>220</v>
      </c>
      <c r="E1963" s="259" t="s">
        <v>1</v>
      </c>
      <c r="F1963" s="260">
        <v>4341.79</v>
      </c>
      <c r="G1963" s="35"/>
      <c r="H1963" s="36"/>
    </row>
    <row r="1964" spans="1:8" s="2" customFormat="1" ht="16.899999999999999" customHeight="1" x14ac:dyDescent="0.1">
      <c r="A1964" s="35"/>
      <c r="B1964" s="36"/>
      <c r="C1964" s="261" t="s">
        <v>1</v>
      </c>
      <c r="D1964" s="261" t="s">
        <v>2246</v>
      </c>
      <c r="E1964" s="18" t="s">
        <v>1</v>
      </c>
      <c r="F1964" s="262">
        <v>0</v>
      </c>
      <c r="G1964" s="35"/>
      <c r="H1964" s="36"/>
    </row>
    <row r="1965" spans="1:8" s="2" customFormat="1" ht="16.899999999999999" customHeight="1" x14ac:dyDescent="0.1">
      <c r="A1965" s="35"/>
      <c r="B1965" s="36"/>
      <c r="C1965" s="261" t="s">
        <v>1</v>
      </c>
      <c r="D1965" s="261" t="s">
        <v>2342</v>
      </c>
      <c r="E1965" s="18" t="s">
        <v>1</v>
      </c>
      <c r="F1965" s="262">
        <v>1843.3</v>
      </c>
      <c r="G1965" s="35"/>
      <c r="H1965" s="36"/>
    </row>
    <row r="1966" spans="1:8" s="2" customFormat="1" ht="16.899999999999999" customHeight="1" x14ac:dyDescent="0.1">
      <c r="A1966" s="35"/>
      <c r="B1966" s="36"/>
      <c r="C1966" s="261" t="s">
        <v>1</v>
      </c>
      <c r="D1966" s="261" t="s">
        <v>2343</v>
      </c>
      <c r="E1966" s="18" t="s">
        <v>1</v>
      </c>
      <c r="F1966" s="262">
        <v>1808.35</v>
      </c>
      <c r="G1966" s="35"/>
      <c r="H1966" s="36"/>
    </row>
    <row r="1967" spans="1:8" s="2" customFormat="1" ht="16.899999999999999" customHeight="1" x14ac:dyDescent="0.1">
      <c r="A1967" s="35"/>
      <c r="B1967" s="36"/>
      <c r="C1967" s="261" t="s">
        <v>1</v>
      </c>
      <c r="D1967" s="261" t="s">
        <v>2344</v>
      </c>
      <c r="E1967" s="18" t="s">
        <v>1</v>
      </c>
      <c r="F1967" s="262">
        <v>690.14</v>
      </c>
      <c r="G1967" s="35"/>
      <c r="H1967" s="36"/>
    </row>
    <row r="1968" spans="1:8" s="2" customFormat="1" ht="16.899999999999999" customHeight="1" x14ac:dyDescent="0.1">
      <c r="A1968" s="35"/>
      <c r="B1968" s="36"/>
      <c r="C1968" s="261" t="s">
        <v>795</v>
      </c>
      <c r="D1968" s="261" t="s">
        <v>282</v>
      </c>
      <c r="E1968" s="18" t="s">
        <v>1</v>
      </c>
      <c r="F1968" s="262">
        <v>4341.79</v>
      </c>
      <c r="G1968" s="35"/>
      <c r="H1968" s="36"/>
    </row>
    <row r="1969" spans="1:8" s="2" customFormat="1" ht="16.899999999999999" customHeight="1" x14ac:dyDescent="0.1">
      <c r="A1969" s="35"/>
      <c r="B1969" s="36"/>
      <c r="C1969" s="263" t="s">
        <v>6697</v>
      </c>
      <c r="D1969" s="35"/>
      <c r="E1969" s="35"/>
      <c r="F1969" s="35"/>
      <c r="G1969" s="35"/>
      <c r="H1969" s="36"/>
    </row>
    <row r="1970" spans="1:8" s="2" customFormat="1" ht="16.899999999999999" customHeight="1" x14ac:dyDescent="0.1">
      <c r="A1970" s="35"/>
      <c r="B1970" s="36"/>
      <c r="C1970" s="261" t="s">
        <v>2339</v>
      </c>
      <c r="D1970" s="261" t="s">
        <v>2340</v>
      </c>
      <c r="E1970" s="18" t="s">
        <v>1375</v>
      </c>
      <c r="F1970" s="262">
        <v>4219.4595491980899</v>
      </c>
      <c r="G1970" s="35"/>
      <c r="H1970" s="36"/>
    </row>
    <row r="1971" spans="1:8" s="2" customFormat="1" ht="16.899999999999999" customHeight="1" x14ac:dyDescent="0.1">
      <c r="A1971" s="35"/>
      <c r="B1971" s="36"/>
      <c r="C1971" s="261" t="s">
        <v>2346</v>
      </c>
      <c r="D1971" s="261" t="s">
        <v>2347</v>
      </c>
      <c r="E1971" s="18" t="s">
        <v>412</v>
      </c>
      <c r="F1971" s="262">
        <v>22.42</v>
      </c>
      <c r="G1971" s="35"/>
      <c r="H1971" s="36"/>
    </row>
    <row r="1972" spans="1:8" s="2" customFormat="1" ht="16.899999999999999" customHeight="1" x14ac:dyDescent="0.1">
      <c r="A1972" s="35"/>
      <c r="B1972" s="36"/>
      <c r="C1972" s="261" t="s">
        <v>2351</v>
      </c>
      <c r="D1972" s="261" t="s">
        <v>2352</v>
      </c>
      <c r="E1972" s="18" t="s">
        <v>412</v>
      </c>
      <c r="F1972" s="262">
        <v>6.72</v>
      </c>
      <c r="G1972" s="35"/>
      <c r="H1972" s="36"/>
    </row>
    <row r="1973" spans="1:8" s="2" customFormat="1" ht="16.899999999999999" customHeight="1" x14ac:dyDescent="0.1">
      <c r="A1973" s="35"/>
      <c r="B1973" s="36"/>
      <c r="C1973" s="257" t="s">
        <v>797</v>
      </c>
      <c r="D1973" s="258" t="s">
        <v>1</v>
      </c>
      <c r="E1973" s="259" t="s">
        <v>1</v>
      </c>
      <c r="F1973" s="260">
        <v>168.76</v>
      </c>
      <c r="G1973" s="35"/>
      <c r="H1973" s="36"/>
    </row>
    <row r="1974" spans="1:8" s="2" customFormat="1" ht="16.899999999999999" customHeight="1" x14ac:dyDescent="0.1">
      <c r="A1974" s="35"/>
      <c r="B1974" s="36"/>
      <c r="C1974" s="261" t="s">
        <v>1</v>
      </c>
      <c r="D1974" s="261" t="s">
        <v>920</v>
      </c>
      <c r="E1974" s="18" t="s">
        <v>1</v>
      </c>
      <c r="F1974" s="262">
        <v>168.76</v>
      </c>
      <c r="G1974" s="35"/>
      <c r="H1974" s="36"/>
    </row>
    <row r="1975" spans="1:8" s="2" customFormat="1" ht="16.899999999999999" customHeight="1" x14ac:dyDescent="0.1">
      <c r="A1975" s="35"/>
      <c r="B1975" s="36"/>
      <c r="C1975" s="261" t="s">
        <v>797</v>
      </c>
      <c r="D1975" s="261" t="s">
        <v>282</v>
      </c>
      <c r="E1975" s="18" t="s">
        <v>1</v>
      </c>
      <c r="F1975" s="262">
        <v>168.76</v>
      </c>
      <c r="G1975" s="35"/>
      <c r="H1975" s="36"/>
    </row>
    <row r="1976" spans="1:8" s="2" customFormat="1" ht="16.899999999999999" customHeight="1" x14ac:dyDescent="0.1">
      <c r="A1976" s="35"/>
      <c r="B1976" s="36"/>
      <c r="C1976" s="263" t="s">
        <v>6697</v>
      </c>
      <c r="D1976" s="35"/>
      <c r="E1976" s="35"/>
      <c r="F1976" s="35"/>
      <c r="G1976" s="35"/>
      <c r="H1976" s="36"/>
    </row>
    <row r="1977" spans="1:8" s="2" customFormat="1" ht="16.899999999999999" customHeight="1" x14ac:dyDescent="0.1">
      <c r="A1977" s="35"/>
      <c r="B1977" s="36"/>
      <c r="C1977" s="261" t="s">
        <v>917</v>
      </c>
      <c r="D1977" s="261" t="s">
        <v>918</v>
      </c>
      <c r="E1977" s="18" t="s">
        <v>289</v>
      </c>
      <c r="F1977" s="262">
        <v>168.76</v>
      </c>
      <c r="G1977" s="35"/>
      <c r="H1977" s="36"/>
    </row>
    <row r="1978" spans="1:8" s="2" customFormat="1" ht="19.5" x14ac:dyDescent="0.1">
      <c r="A1978" s="35"/>
      <c r="B1978" s="36"/>
      <c r="C1978" s="261" t="s">
        <v>910</v>
      </c>
      <c r="D1978" s="261" t="s">
        <v>911</v>
      </c>
      <c r="E1978" s="18" t="s">
        <v>289</v>
      </c>
      <c r="F1978" s="262">
        <v>168.76</v>
      </c>
      <c r="G1978" s="35"/>
      <c r="H1978" s="36"/>
    </row>
    <row r="1979" spans="1:8" s="2" customFormat="1" ht="19.5" x14ac:dyDescent="0.1">
      <c r="A1979" s="35"/>
      <c r="B1979" s="36"/>
      <c r="C1979" s="261" t="s">
        <v>913</v>
      </c>
      <c r="D1979" s="261" t="s">
        <v>914</v>
      </c>
      <c r="E1979" s="18" t="s">
        <v>289</v>
      </c>
      <c r="F1979" s="262">
        <v>4219</v>
      </c>
      <c r="G1979" s="35"/>
      <c r="H1979" s="36"/>
    </row>
    <row r="1980" spans="1:8" s="2" customFormat="1" ht="16.899999999999999" customHeight="1" x14ac:dyDescent="0.1">
      <c r="A1980" s="35"/>
      <c r="B1980" s="36"/>
      <c r="C1980" s="261" t="s">
        <v>921</v>
      </c>
      <c r="D1980" s="261" t="s">
        <v>922</v>
      </c>
      <c r="E1980" s="18" t="s">
        <v>289</v>
      </c>
      <c r="F1980" s="262">
        <v>168.76</v>
      </c>
      <c r="G1980" s="35"/>
      <c r="H1980" s="36"/>
    </row>
    <row r="1981" spans="1:8" s="2" customFormat="1" ht="16.899999999999999" customHeight="1" x14ac:dyDescent="0.1">
      <c r="A1981" s="35"/>
      <c r="B1981" s="36"/>
      <c r="C1981" s="261" t="s">
        <v>924</v>
      </c>
      <c r="D1981" s="261" t="s">
        <v>925</v>
      </c>
      <c r="E1981" s="18" t="s">
        <v>412</v>
      </c>
      <c r="F1981" s="262">
        <v>303.77</v>
      </c>
      <c r="G1981" s="35"/>
      <c r="H1981" s="36"/>
    </row>
    <row r="1982" spans="1:8" s="2" customFormat="1" ht="16.899999999999999" customHeight="1" x14ac:dyDescent="0.1">
      <c r="A1982" s="35"/>
      <c r="B1982" s="36"/>
      <c r="C1982" s="257" t="s">
        <v>799</v>
      </c>
      <c r="D1982" s="258" t="s">
        <v>1</v>
      </c>
      <c r="E1982" s="259" t="s">
        <v>1</v>
      </c>
      <c r="F1982" s="260">
        <v>309.05</v>
      </c>
      <c r="G1982" s="35"/>
      <c r="H1982" s="36"/>
    </row>
    <row r="1983" spans="1:8" s="2" customFormat="1" ht="16.899999999999999" customHeight="1" x14ac:dyDescent="0.1">
      <c r="A1983" s="35"/>
      <c r="B1983" s="36"/>
      <c r="C1983" s="261" t="s">
        <v>1</v>
      </c>
      <c r="D1983" s="261" t="s">
        <v>4729</v>
      </c>
      <c r="E1983" s="18" t="s">
        <v>1</v>
      </c>
      <c r="F1983" s="262">
        <v>29.44</v>
      </c>
      <c r="G1983" s="35"/>
      <c r="H1983" s="36"/>
    </row>
    <row r="1984" spans="1:8" s="2" customFormat="1" ht="16.899999999999999" customHeight="1" x14ac:dyDescent="0.1">
      <c r="A1984" s="35"/>
      <c r="B1984" s="36"/>
      <c r="C1984" s="261" t="s">
        <v>1</v>
      </c>
      <c r="D1984" s="261" t="s">
        <v>4730</v>
      </c>
      <c r="E1984" s="18" t="s">
        <v>1</v>
      </c>
      <c r="F1984" s="262">
        <v>8.2100000000000009</v>
      </c>
      <c r="G1984" s="35"/>
      <c r="H1984" s="36"/>
    </row>
    <row r="1985" spans="1:8" s="2" customFormat="1" ht="16.899999999999999" customHeight="1" x14ac:dyDescent="0.1">
      <c r="A1985" s="35"/>
      <c r="B1985" s="36"/>
      <c r="C1985" s="261" t="s">
        <v>1</v>
      </c>
      <c r="D1985" s="261" t="s">
        <v>4731</v>
      </c>
      <c r="E1985" s="18" t="s">
        <v>1</v>
      </c>
      <c r="F1985" s="262">
        <v>6.44</v>
      </c>
      <c r="G1985" s="35"/>
      <c r="H1985" s="36"/>
    </row>
    <row r="1986" spans="1:8" s="2" customFormat="1" ht="16.899999999999999" customHeight="1" x14ac:dyDescent="0.1">
      <c r="A1986" s="35"/>
      <c r="B1986" s="36"/>
      <c r="C1986" s="261" t="s">
        <v>1</v>
      </c>
      <c r="D1986" s="261" t="s">
        <v>4732</v>
      </c>
      <c r="E1986" s="18" t="s">
        <v>1</v>
      </c>
      <c r="F1986" s="262">
        <v>24.36</v>
      </c>
      <c r="G1986" s="35"/>
      <c r="H1986" s="36"/>
    </row>
    <row r="1987" spans="1:8" s="2" customFormat="1" ht="16.899999999999999" customHeight="1" x14ac:dyDescent="0.1">
      <c r="A1987" s="35"/>
      <c r="B1987" s="36"/>
      <c r="C1987" s="261" t="s">
        <v>1</v>
      </c>
      <c r="D1987" s="261" t="s">
        <v>4733</v>
      </c>
      <c r="E1987" s="18" t="s">
        <v>1</v>
      </c>
      <c r="F1987" s="262">
        <v>24.39</v>
      </c>
      <c r="G1987" s="35"/>
      <c r="H1987" s="36"/>
    </row>
    <row r="1988" spans="1:8" s="2" customFormat="1" ht="16.899999999999999" customHeight="1" x14ac:dyDescent="0.1">
      <c r="A1988" s="35"/>
      <c r="B1988" s="36"/>
      <c r="C1988" s="261" t="s">
        <v>1</v>
      </c>
      <c r="D1988" s="261" t="s">
        <v>1357</v>
      </c>
      <c r="E1988" s="18" t="s">
        <v>1</v>
      </c>
      <c r="F1988" s="262">
        <v>2.8</v>
      </c>
      <c r="G1988" s="35"/>
      <c r="H1988" s="36"/>
    </row>
    <row r="1989" spans="1:8" s="2" customFormat="1" ht="16.899999999999999" customHeight="1" x14ac:dyDescent="0.1">
      <c r="A1989" s="35"/>
      <c r="B1989" s="36"/>
      <c r="C1989" s="261" t="s">
        <v>1</v>
      </c>
      <c r="D1989" s="261" t="s">
        <v>1358</v>
      </c>
      <c r="E1989" s="18" t="s">
        <v>1</v>
      </c>
      <c r="F1989" s="262">
        <v>3.15</v>
      </c>
      <c r="G1989" s="35"/>
      <c r="H1989" s="36"/>
    </row>
    <row r="1990" spans="1:8" s="2" customFormat="1" ht="16.899999999999999" customHeight="1" x14ac:dyDescent="0.1">
      <c r="A1990" s="35"/>
      <c r="B1990" s="36"/>
      <c r="C1990" s="261" t="s">
        <v>1</v>
      </c>
      <c r="D1990" s="261" t="s">
        <v>1359</v>
      </c>
      <c r="E1990" s="18" t="s">
        <v>1</v>
      </c>
      <c r="F1990" s="262">
        <v>3.26</v>
      </c>
      <c r="G1990" s="35"/>
      <c r="H1990" s="36"/>
    </row>
    <row r="1991" spans="1:8" s="2" customFormat="1" ht="16.899999999999999" customHeight="1" x14ac:dyDescent="0.1">
      <c r="A1991" s="35"/>
      <c r="B1991" s="36"/>
      <c r="C1991" s="261" t="s">
        <v>1</v>
      </c>
      <c r="D1991" s="261" t="s">
        <v>4734</v>
      </c>
      <c r="E1991" s="18" t="s">
        <v>1</v>
      </c>
      <c r="F1991" s="262">
        <v>3</v>
      </c>
      <c r="G1991" s="35"/>
      <c r="H1991" s="36"/>
    </row>
    <row r="1992" spans="1:8" s="2" customFormat="1" ht="16.899999999999999" customHeight="1" x14ac:dyDescent="0.1">
      <c r="A1992" s="35"/>
      <c r="B1992" s="36"/>
      <c r="C1992" s="261" t="s">
        <v>1</v>
      </c>
      <c r="D1992" s="261" t="s">
        <v>1360</v>
      </c>
      <c r="E1992" s="18" t="s">
        <v>1</v>
      </c>
      <c r="F1992" s="262">
        <v>204</v>
      </c>
      <c r="G1992" s="35"/>
      <c r="H1992" s="36"/>
    </row>
    <row r="1993" spans="1:8" s="2" customFormat="1" ht="16.899999999999999" customHeight="1" x14ac:dyDescent="0.1">
      <c r="A1993" s="35"/>
      <c r="B1993" s="36"/>
      <c r="C1993" s="261" t="s">
        <v>799</v>
      </c>
      <c r="D1993" s="261" t="s">
        <v>293</v>
      </c>
      <c r="E1993" s="18" t="s">
        <v>1</v>
      </c>
      <c r="F1993" s="262">
        <v>309.05</v>
      </c>
      <c r="G1993" s="35"/>
      <c r="H1993" s="36"/>
    </row>
    <row r="1994" spans="1:8" s="2" customFormat="1" ht="16.899999999999999" customHeight="1" x14ac:dyDescent="0.1">
      <c r="A1994" s="35"/>
      <c r="B1994" s="36"/>
      <c r="C1994" s="263" t="s">
        <v>6697</v>
      </c>
      <c r="D1994" s="35"/>
      <c r="E1994" s="35"/>
      <c r="F1994" s="35"/>
      <c r="G1994" s="35"/>
      <c r="H1994" s="36"/>
    </row>
    <row r="1995" spans="1:8" s="2" customFormat="1" ht="16.899999999999999" customHeight="1" x14ac:dyDescent="0.1">
      <c r="A1995" s="35"/>
      <c r="B1995" s="36"/>
      <c r="C1995" s="261" t="s">
        <v>1350</v>
      </c>
      <c r="D1995" s="261" t="s">
        <v>1351</v>
      </c>
      <c r="E1995" s="18" t="s">
        <v>319</v>
      </c>
      <c r="F1995" s="262">
        <v>339.96</v>
      </c>
      <c r="G1995" s="35"/>
      <c r="H1995" s="36"/>
    </row>
    <row r="1996" spans="1:8" s="2" customFormat="1" ht="16.899999999999999" customHeight="1" x14ac:dyDescent="0.1">
      <c r="A1996" s="35"/>
      <c r="B1996" s="36"/>
      <c r="C1996" s="257" t="s">
        <v>1939</v>
      </c>
      <c r="D1996" s="258" t="s">
        <v>220</v>
      </c>
      <c r="E1996" s="259" t="s">
        <v>1</v>
      </c>
      <c r="F1996" s="260">
        <v>36.21</v>
      </c>
      <c r="G1996" s="35"/>
      <c r="H1996" s="36"/>
    </row>
    <row r="1997" spans="1:8" s="2" customFormat="1" ht="16.899999999999999" customHeight="1" x14ac:dyDescent="0.1">
      <c r="A1997" s="35"/>
      <c r="B1997" s="36"/>
      <c r="C1997" s="261" t="s">
        <v>1</v>
      </c>
      <c r="D1997" s="261" t="s">
        <v>1935</v>
      </c>
      <c r="E1997" s="18" t="s">
        <v>1</v>
      </c>
      <c r="F1997" s="262">
        <v>3</v>
      </c>
      <c r="G1997" s="35"/>
      <c r="H1997" s="36"/>
    </row>
    <row r="1998" spans="1:8" s="2" customFormat="1" ht="16.899999999999999" customHeight="1" x14ac:dyDescent="0.1">
      <c r="A1998" s="35"/>
      <c r="B1998" s="36"/>
      <c r="C1998" s="261" t="s">
        <v>1</v>
      </c>
      <c r="D1998" s="261" t="s">
        <v>1936</v>
      </c>
      <c r="E1998" s="18" t="s">
        <v>1</v>
      </c>
      <c r="F1998" s="262">
        <v>3.37</v>
      </c>
      <c r="G1998" s="35"/>
      <c r="H1998" s="36"/>
    </row>
    <row r="1999" spans="1:8" s="2" customFormat="1" ht="16.899999999999999" customHeight="1" x14ac:dyDescent="0.1">
      <c r="A1999" s="35"/>
      <c r="B1999" s="36"/>
      <c r="C1999" s="261" t="s">
        <v>1</v>
      </c>
      <c r="D1999" s="261" t="s">
        <v>1937</v>
      </c>
      <c r="E1999" s="18" t="s">
        <v>1</v>
      </c>
      <c r="F1999" s="262">
        <v>4.26</v>
      </c>
      <c r="G1999" s="35"/>
      <c r="H1999" s="36"/>
    </row>
    <row r="2000" spans="1:8" s="2" customFormat="1" ht="16.899999999999999" customHeight="1" x14ac:dyDescent="0.1">
      <c r="A2000" s="35"/>
      <c r="B2000" s="36"/>
      <c r="C2000" s="261" t="s">
        <v>1</v>
      </c>
      <c r="D2000" s="261" t="s">
        <v>1938</v>
      </c>
      <c r="E2000" s="18" t="s">
        <v>1</v>
      </c>
      <c r="F2000" s="262">
        <v>25.58</v>
      </c>
      <c r="G2000" s="35"/>
      <c r="H2000" s="36"/>
    </row>
    <row r="2001" spans="1:8" s="2" customFormat="1" ht="16.899999999999999" customHeight="1" x14ac:dyDescent="0.1">
      <c r="A2001" s="35"/>
      <c r="B2001" s="36"/>
      <c r="C2001" s="261" t="s">
        <v>1939</v>
      </c>
      <c r="D2001" s="261" t="s">
        <v>282</v>
      </c>
      <c r="E2001" s="18" t="s">
        <v>1</v>
      </c>
      <c r="F2001" s="262">
        <v>36.21</v>
      </c>
      <c r="G2001" s="35"/>
      <c r="H2001" s="36"/>
    </row>
    <row r="2002" spans="1:8" s="2" customFormat="1" ht="16.899999999999999" customHeight="1" x14ac:dyDescent="0.1">
      <c r="A2002" s="35"/>
      <c r="B2002" s="36"/>
      <c r="C2002" s="257" t="s">
        <v>801</v>
      </c>
      <c r="D2002" s="258" t="s">
        <v>1</v>
      </c>
      <c r="E2002" s="259" t="s">
        <v>1</v>
      </c>
      <c r="F2002" s="260">
        <v>61.11</v>
      </c>
      <c r="G2002" s="35"/>
      <c r="H2002" s="36"/>
    </row>
    <row r="2003" spans="1:8" s="2" customFormat="1" ht="16.899999999999999" customHeight="1" x14ac:dyDescent="0.1">
      <c r="A2003" s="35"/>
      <c r="B2003" s="36"/>
      <c r="C2003" s="261" t="s">
        <v>1</v>
      </c>
      <c r="D2003" s="261" t="s">
        <v>1182</v>
      </c>
      <c r="E2003" s="18" t="s">
        <v>1</v>
      </c>
      <c r="F2003" s="262">
        <v>0</v>
      </c>
      <c r="G2003" s="35"/>
      <c r="H2003" s="36"/>
    </row>
    <row r="2004" spans="1:8" s="2" customFormat="1" ht="16.899999999999999" customHeight="1" x14ac:dyDescent="0.1">
      <c r="A2004" s="35"/>
      <c r="B2004" s="36"/>
      <c r="C2004" s="261" t="s">
        <v>1</v>
      </c>
      <c r="D2004" s="261" t="s">
        <v>4670</v>
      </c>
      <c r="E2004" s="18" t="s">
        <v>1</v>
      </c>
      <c r="F2004" s="262">
        <v>15.37</v>
      </c>
      <c r="G2004" s="35"/>
      <c r="H2004" s="36"/>
    </row>
    <row r="2005" spans="1:8" s="2" customFormat="1" ht="16.899999999999999" customHeight="1" x14ac:dyDescent="0.1">
      <c r="A2005" s="35"/>
      <c r="B2005" s="36"/>
      <c r="C2005" s="261" t="s">
        <v>1</v>
      </c>
      <c r="D2005" s="261" t="s">
        <v>1186</v>
      </c>
      <c r="E2005" s="18" t="s">
        <v>1</v>
      </c>
      <c r="F2005" s="262">
        <v>0</v>
      </c>
      <c r="G2005" s="35"/>
      <c r="H2005" s="36"/>
    </row>
    <row r="2006" spans="1:8" s="2" customFormat="1" ht="16.899999999999999" customHeight="1" x14ac:dyDescent="0.1">
      <c r="A2006" s="35"/>
      <c r="B2006" s="36"/>
      <c r="C2006" s="261" t="s">
        <v>1</v>
      </c>
      <c r="D2006" s="261" t="s">
        <v>4671</v>
      </c>
      <c r="E2006" s="18" t="s">
        <v>1</v>
      </c>
      <c r="F2006" s="262">
        <v>45.74</v>
      </c>
      <c r="G2006" s="35"/>
      <c r="H2006" s="36"/>
    </row>
    <row r="2007" spans="1:8" s="2" customFormat="1" ht="16.899999999999999" customHeight="1" x14ac:dyDescent="0.1">
      <c r="A2007" s="35"/>
      <c r="B2007" s="36"/>
      <c r="C2007" s="261" t="s">
        <v>801</v>
      </c>
      <c r="D2007" s="261" t="s">
        <v>293</v>
      </c>
      <c r="E2007" s="18" t="s">
        <v>1</v>
      </c>
      <c r="F2007" s="262">
        <v>61.11</v>
      </c>
      <c r="G2007" s="35"/>
      <c r="H2007" s="36"/>
    </row>
    <row r="2008" spans="1:8" s="2" customFormat="1" ht="16.899999999999999" customHeight="1" x14ac:dyDescent="0.1">
      <c r="A2008" s="35"/>
      <c r="B2008" s="36"/>
      <c r="C2008" s="263" t="s">
        <v>6697</v>
      </c>
      <c r="D2008" s="35"/>
      <c r="E2008" s="35"/>
      <c r="F2008" s="35"/>
      <c r="G2008" s="35"/>
      <c r="H2008" s="36"/>
    </row>
    <row r="2009" spans="1:8" s="2" customFormat="1" ht="19.5" x14ac:dyDescent="0.1">
      <c r="A2009" s="35"/>
      <c r="B2009" s="36"/>
      <c r="C2009" s="261" t="s">
        <v>1217</v>
      </c>
      <c r="D2009" s="261" t="s">
        <v>1218</v>
      </c>
      <c r="E2009" s="18" t="s">
        <v>277</v>
      </c>
      <c r="F2009" s="262">
        <v>67.22</v>
      </c>
      <c r="G2009" s="35"/>
      <c r="H2009" s="36"/>
    </row>
    <row r="2010" spans="1:8" s="2" customFormat="1" ht="16.899999999999999" customHeight="1" x14ac:dyDescent="0.1">
      <c r="A2010" s="35"/>
      <c r="B2010" s="36"/>
      <c r="C2010" s="257" t="s">
        <v>4467</v>
      </c>
      <c r="D2010" s="258" t="s">
        <v>1</v>
      </c>
      <c r="E2010" s="259" t="s">
        <v>1</v>
      </c>
      <c r="F2010" s="260">
        <v>40.19</v>
      </c>
      <c r="G2010" s="35"/>
      <c r="H2010" s="36"/>
    </row>
    <row r="2011" spans="1:8" s="2" customFormat="1" ht="16.899999999999999" customHeight="1" x14ac:dyDescent="0.1">
      <c r="A2011" s="35"/>
      <c r="B2011" s="36"/>
      <c r="C2011" s="261" t="s">
        <v>1</v>
      </c>
      <c r="D2011" s="261" t="s">
        <v>1186</v>
      </c>
      <c r="E2011" s="18" t="s">
        <v>1</v>
      </c>
      <c r="F2011" s="262">
        <v>0</v>
      </c>
      <c r="G2011" s="35"/>
      <c r="H2011" s="36"/>
    </row>
    <row r="2012" spans="1:8" s="2" customFormat="1" ht="16.899999999999999" customHeight="1" x14ac:dyDescent="0.1">
      <c r="A2012" s="35"/>
      <c r="B2012" s="36"/>
      <c r="C2012" s="261" t="s">
        <v>1</v>
      </c>
      <c r="D2012" s="261" t="s">
        <v>4661</v>
      </c>
      <c r="E2012" s="18" t="s">
        <v>1</v>
      </c>
      <c r="F2012" s="262">
        <v>40.19</v>
      </c>
      <c r="G2012" s="35"/>
      <c r="H2012" s="36"/>
    </row>
    <row r="2013" spans="1:8" s="2" customFormat="1" ht="16.899999999999999" customHeight="1" x14ac:dyDescent="0.1">
      <c r="A2013" s="35"/>
      <c r="B2013" s="36"/>
      <c r="C2013" s="261" t="s">
        <v>4467</v>
      </c>
      <c r="D2013" s="261" t="s">
        <v>293</v>
      </c>
      <c r="E2013" s="18" t="s">
        <v>1</v>
      </c>
      <c r="F2013" s="262">
        <v>40.19</v>
      </c>
      <c r="G2013" s="35"/>
      <c r="H2013" s="36"/>
    </row>
    <row r="2014" spans="1:8" s="2" customFormat="1" ht="16.899999999999999" customHeight="1" x14ac:dyDescent="0.1">
      <c r="A2014" s="35"/>
      <c r="B2014" s="36"/>
      <c r="C2014" s="263" t="s">
        <v>6697</v>
      </c>
      <c r="D2014" s="35"/>
      <c r="E2014" s="35"/>
      <c r="F2014" s="35"/>
      <c r="G2014" s="35"/>
      <c r="H2014" s="36"/>
    </row>
    <row r="2015" spans="1:8" s="2" customFormat="1" ht="19.5" x14ac:dyDescent="0.1">
      <c r="A2015" s="35"/>
      <c r="B2015" s="36"/>
      <c r="C2015" s="261" t="s">
        <v>4658</v>
      </c>
      <c r="D2015" s="261" t="s">
        <v>4659</v>
      </c>
      <c r="E2015" s="18" t="s">
        <v>277</v>
      </c>
      <c r="F2015" s="262">
        <v>44.21</v>
      </c>
      <c r="G2015" s="35"/>
      <c r="H2015" s="36"/>
    </row>
    <row r="2016" spans="1:8" s="2" customFormat="1" ht="16.899999999999999" customHeight="1" x14ac:dyDescent="0.1">
      <c r="A2016" s="35"/>
      <c r="B2016" s="36"/>
      <c r="C2016" s="257" t="s">
        <v>803</v>
      </c>
      <c r="D2016" s="258" t="s">
        <v>1</v>
      </c>
      <c r="E2016" s="259" t="s">
        <v>1</v>
      </c>
      <c r="F2016" s="260">
        <v>91.49</v>
      </c>
      <c r="G2016" s="35"/>
      <c r="H2016" s="36"/>
    </row>
    <row r="2017" spans="1:8" s="2" customFormat="1" ht="16.899999999999999" customHeight="1" x14ac:dyDescent="0.1">
      <c r="A2017" s="35"/>
      <c r="B2017" s="36"/>
      <c r="C2017" s="261" t="s">
        <v>1</v>
      </c>
      <c r="D2017" s="261" t="s">
        <v>1182</v>
      </c>
      <c r="E2017" s="18" t="s">
        <v>1</v>
      </c>
      <c r="F2017" s="262">
        <v>0</v>
      </c>
      <c r="G2017" s="35"/>
      <c r="H2017" s="36"/>
    </row>
    <row r="2018" spans="1:8" s="2" customFormat="1" ht="16.899999999999999" customHeight="1" x14ac:dyDescent="0.1">
      <c r="A2018" s="35"/>
      <c r="B2018" s="36"/>
      <c r="C2018" s="261" t="s">
        <v>1</v>
      </c>
      <c r="D2018" s="261" t="s">
        <v>4668</v>
      </c>
      <c r="E2018" s="18" t="s">
        <v>1</v>
      </c>
      <c r="F2018" s="262">
        <v>91.49</v>
      </c>
      <c r="G2018" s="35"/>
      <c r="H2018" s="36"/>
    </row>
    <row r="2019" spans="1:8" s="2" customFormat="1" ht="16.899999999999999" customHeight="1" x14ac:dyDescent="0.1">
      <c r="A2019" s="35"/>
      <c r="B2019" s="36"/>
      <c r="C2019" s="261" t="s">
        <v>803</v>
      </c>
      <c r="D2019" s="261" t="s">
        <v>293</v>
      </c>
      <c r="E2019" s="18" t="s">
        <v>1</v>
      </c>
      <c r="F2019" s="262">
        <v>91.49</v>
      </c>
      <c r="G2019" s="35"/>
      <c r="H2019" s="36"/>
    </row>
    <row r="2020" spans="1:8" s="2" customFormat="1" ht="16.899999999999999" customHeight="1" x14ac:dyDescent="0.1">
      <c r="A2020" s="35"/>
      <c r="B2020" s="36"/>
      <c r="C2020" s="263" t="s">
        <v>6697</v>
      </c>
      <c r="D2020" s="35"/>
      <c r="E2020" s="35"/>
      <c r="F2020" s="35"/>
      <c r="G2020" s="35"/>
      <c r="H2020" s="36"/>
    </row>
    <row r="2021" spans="1:8" s="2" customFormat="1" ht="19.5" x14ac:dyDescent="0.1">
      <c r="A2021" s="35"/>
      <c r="B2021" s="36"/>
      <c r="C2021" s="261" t="s">
        <v>1211</v>
      </c>
      <c r="D2021" s="261" t="s">
        <v>1212</v>
      </c>
      <c r="E2021" s="18" t="s">
        <v>277</v>
      </c>
      <c r="F2021" s="262">
        <v>100.64</v>
      </c>
      <c r="G2021" s="35"/>
      <c r="H2021" s="36"/>
    </row>
    <row r="2022" spans="1:8" s="2" customFormat="1" ht="16.899999999999999" customHeight="1" x14ac:dyDescent="0.1">
      <c r="A2022" s="35"/>
      <c r="B2022" s="36"/>
      <c r="C2022" s="257" t="s">
        <v>1209</v>
      </c>
      <c r="D2022" s="258" t="s">
        <v>220</v>
      </c>
      <c r="E2022" s="259" t="s">
        <v>1</v>
      </c>
      <c r="F2022" s="260">
        <v>17.32</v>
      </c>
      <c r="G2022" s="35"/>
      <c r="H2022" s="36"/>
    </row>
    <row r="2023" spans="1:8" s="2" customFormat="1" ht="16.899999999999999" customHeight="1" x14ac:dyDescent="0.1">
      <c r="A2023" s="35"/>
      <c r="B2023" s="36"/>
      <c r="C2023" s="261" t="s">
        <v>1</v>
      </c>
      <c r="D2023" s="261" t="s">
        <v>1208</v>
      </c>
      <c r="E2023" s="18" t="s">
        <v>1</v>
      </c>
      <c r="F2023" s="262">
        <v>17.32</v>
      </c>
      <c r="G2023" s="35"/>
      <c r="H2023" s="36"/>
    </row>
    <row r="2024" spans="1:8" s="2" customFormat="1" ht="16.899999999999999" customHeight="1" x14ac:dyDescent="0.1">
      <c r="A2024" s="35"/>
      <c r="B2024" s="36"/>
      <c r="C2024" s="261" t="s">
        <v>1209</v>
      </c>
      <c r="D2024" s="261" t="s">
        <v>282</v>
      </c>
      <c r="E2024" s="18" t="s">
        <v>1</v>
      </c>
      <c r="F2024" s="262">
        <v>17.32</v>
      </c>
      <c r="G2024" s="35"/>
      <c r="H2024" s="36"/>
    </row>
    <row r="2025" spans="1:8" s="2" customFormat="1" ht="16.899999999999999" customHeight="1" x14ac:dyDescent="0.1">
      <c r="A2025" s="35"/>
      <c r="B2025" s="36"/>
      <c r="C2025" s="257" t="s">
        <v>1733</v>
      </c>
      <c r="D2025" s="258" t="s">
        <v>220</v>
      </c>
      <c r="E2025" s="259" t="s">
        <v>1</v>
      </c>
      <c r="F2025" s="260">
        <v>1395.1</v>
      </c>
      <c r="G2025" s="35"/>
      <c r="H2025" s="36"/>
    </row>
    <row r="2026" spans="1:8" s="2" customFormat="1" ht="16.899999999999999" customHeight="1" x14ac:dyDescent="0.1">
      <c r="A2026" s="35"/>
      <c r="B2026" s="36"/>
      <c r="C2026" s="261" t="s">
        <v>1</v>
      </c>
      <c r="D2026" s="261" t="s">
        <v>1726</v>
      </c>
      <c r="E2026" s="18" t="s">
        <v>1</v>
      </c>
      <c r="F2026" s="262">
        <v>0</v>
      </c>
      <c r="G2026" s="35"/>
      <c r="H2026" s="36"/>
    </row>
    <row r="2027" spans="1:8" s="2" customFormat="1" ht="16.899999999999999" customHeight="1" x14ac:dyDescent="0.1">
      <c r="A2027" s="35"/>
      <c r="B2027" s="36"/>
      <c r="C2027" s="261" t="s">
        <v>1</v>
      </c>
      <c r="D2027" s="261" t="s">
        <v>1727</v>
      </c>
      <c r="E2027" s="18" t="s">
        <v>1</v>
      </c>
      <c r="F2027" s="262">
        <v>592.62</v>
      </c>
      <c r="G2027" s="35"/>
      <c r="H2027" s="36"/>
    </row>
    <row r="2028" spans="1:8" s="2" customFormat="1" ht="16.899999999999999" customHeight="1" x14ac:dyDescent="0.1">
      <c r="A2028" s="35"/>
      <c r="B2028" s="36"/>
      <c r="C2028" s="261" t="s">
        <v>1</v>
      </c>
      <c r="D2028" s="261" t="s">
        <v>1728</v>
      </c>
      <c r="E2028" s="18" t="s">
        <v>1</v>
      </c>
      <c r="F2028" s="262">
        <v>0</v>
      </c>
      <c r="G2028" s="35"/>
      <c r="H2028" s="36"/>
    </row>
    <row r="2029" spans="1:8" s="2" customFormat="1" ht="16.899999999999999" customHeight="1" x14ac:dyDescent="0.1">
      <c r="A2029" s="35"/>
      <c r="B2029" s="36"/>
      <c r="C2029" s="261" t="s">
        <v>1</v>
      </c>
      <c r="D2029" s="261" t="s">
        <v>4859</v>
      </c>
      <c r="E2029" s="18" t="s">
        <v>1</v>
      </c>
      <c r="F2029" s="262">
        <v>105.2</v>
      </c>
      <c r="G2029" s="35"/>
      <c r="H2029" s="36"/>
    </row>
    <row r="2030" spans="1:8" s="2" customFormat="1" ht="16.899999999999999" customHeight="1" x14ac:dyDescent="0.1">
      <c r="A2030" s="35"/>
      <c r="B2030" s="36"/>
      <c r="C2030" s="261" t="s">
        <v>1</v>
      </c>
      <c r="D2030" s="261" t="s">
        <v>1730</v>
      </c>
      <c r="E2030" s="18" t="s">
        <v>1</v>
      </c>
      <c r="F2030" s="262">
        <v>0</v>
      </c>
      <c r="G2030" s="35"/>
      <c r="H2030" s="36"/>
    </row>
    <row r="2031" spans="1:8" s="2" customFormat="1" ht="16.899999999999999" customHeight="1" x14ac:dyDescent="0.1">
      <c r="A2031" s="35"/>
      <c r="B2031" s="36"/>
      <c r="C2031" s="261" t="s">
        <v>1</v>
      </c>
      <c r="D2031" s="261" t="s">
        <v>1727</v>
      </c>
      <c r="E2031" s="18" t="s">
        <v>1</v>
      </c>
      <c r="F2031" s="262">
        <v>592.62</v>
      </c>
      <c r="G2031" s="35"/>
      <c r="H2031" s="36"/>
    </row>
    <row r="2032" spans="1:8" s="2" customFormat="1" ht="16.899999999999999" customHeight="1" x14ac:dyDescent="0.1">
      <c r="A2032" s="35"/>
      <c r="B2032" s="36"/>
      <c r="C2032" s="261" t="s">
        <v>1</v>
      </c>
      <c r="D2032" s="261" t="s">
        <v>1731</v>
      </c>
      <c r="E2032" s="18" t="s">
        <v>1</v>
      </c>
      <c r="F2032" s="262">
        <v>0</v>
      </c>
      <c r="G2032" s="35"/>
      <c r="H2032" s="36"/>
    </row>
    <row r="2033" spans="1:8" s="2" customFormat="1" ht="16.899999999999999" customHeight="1" x14ac:dyDescent="0.1">
      <c r="A2033" s="35"/>
      <c r="B2033" s="36"/>
      <c r="C2033" s="261" t="s">
        <v>1</v>
      </c>
      <c r="D2033" s="261" t="s">
        <v>1732</v>
      </c>
      <c r="E2033" s="18" t="s">
        <v>1</v>
      </c>
      <c r="F2033" s="262">
        <v>104.66</v>
      </c>
      <c r="G2033" s="35"/>
      <c r="H2033" s="36"/>
    </row>
    <row r="2034" spans="1:8" s="2" customFormat="1" ht="16.899999999999999" customHeight="1" x14ac:dyDescent="0.1">
      <c r="A2034" s="35"/>
      <c r="B2034" s="36"/>
      <c r="C2034" s="261" t="s">
        <v>1733</v>
      </c>
      <c r="D2034" s="261" t="s">
        <v>282</v>
      </c>
      <c r="E2034" s="18" t="s">
        <v>1</v>
      </c>
      <c r="F2034" s="262">
        <v>1395.1</v>
      </c>
      <c r="G2034" s="35"/>
      <c r="H2034" s="36"/>
    </row>
    <row r="2035" spans="1:8" s="2" customFormat="1" ht="16.899999999999999" customHeight="1" x14ac:dyDescent="0.1">
      <c r="A2035" s="35"/>
      <c r="B2035" s="36"/>
      <c r="C2035" s="257" t="s">
        <v>4470</v>
      </c>
      <c r="D2035" s="258" t="s">
        <v>220</v>
      </c>
      <c r="E2035" s="259" t="s">
        <v>1</v>
      </c>
      <c r="F2035" s="260">
        <v>46.02</v>
      </c>
      <c r="G2035" s="35"/>
      <c r="H2035" s="36"/>
    </row>
    <row r="2036" spans="1:8" s="2" customFormat="1" ht="16.899999999999999" customHeight="1" x14ac:dyDescent="0.1">
      <c r="A2036" s="35"/>
      <c r="B2036" s="36"/>
      <c r="C2036" s="261" t="s">
        <v>1</v>
      </c>
      <c r="D2036" s="261" t="s">
        <v>4582</v>
      </c>
      <c r="E2036" s="18" t="s">
        <v>1</v>
      </c>
      <c r="F2036" s="262">
        <v>46.02</v>
      </c>
      <c r="G2036" s="35"/>
      <c r="H2036" s="36"/>
    </row>
    <row r="2037" spans="1:8" s="2" customFormat="1" ht="16.899999999999999" customHeight="1" x14ac:dyDescent="0.1">
      <c r="A2037" s="35"/>
      <c r="B2037" s="36"/>
      <c r="C2037" s="261" t="s">
        <v>4470</v>
      </c>
      <c r="D2037" s="261" t="s">
        <v>282</v>
      </c>
      <c r="E2037" s="18" t="s">
        <v>1</v>
      </c>
      <c r="F2037" s="262">
        <v>46.02</v>
      </c>
      <c r="G2037" s="35"/>
      <c r="H2037" s="36"/>
    </row>
    <row r="2038" spans="1:8" s="2" customFormat="1" ht="16.899999999999999" customHeight="1" x14ac:dyDescent="0.1">
      <c r="A2038" s="35"/>
      <c r="B2038" s="36"/>
      <c r="C2038" s="263" t="s">
        <v>6697</v>
      </c>
      <c r="D2038" s="35"/>
      <c r="E2038" s="35"/>
      <c r="F2038" s="35"/>
      <c r="G2038" s="35"/>
      <c r="H2038" s="36"/>
    </row>
    <row r="2039" spans="1:8" s="2" customFormat="1" ht="19.5" x14ac:dyDescent="0.1">
      <c r="A2039" s="35"/>
      <c r="B2039" s="36"/>
      <c r="C2039" s="261" t="s">
        <v>4579</v>
      </c>
      <c r="D2039" s="261" t="s">
        <v>4580</v>
      </c>
      <c r="E2039" s="18" t="s">
        <v>277</v>
      </c>
      <c r="F2039" s="262">
        <v>46.02</v>
      </c>
      <c r="G2039" s="35"/>
      <c r="H2039" s="36"/>
    </row>
    <row r="2040" spans="1:8" s="2" customFormat="1" ht="16.899999999999999" customHeight="1" x14ac:dyDescent="0.1">
      <c r="A2040" s="35"/>
      <c r="B2040" s="36"/>
      <c r="C2040" s="261" t="s">
        <v>1100</v>
      </c>
      <c r="D2040" s="261" t="s">
        <v>1101</v>
      </c>
      <c r="E2040" s="18" t="s">
        <v>277</v>
      </c>
      <c r="F2040" s="262">
        <v>542.6</v>
      </c>
      <c r="G2040" s="35"/>
      <c r="H2040" s="36"/>
    </row>
    <row r="2041" spans="1:8" s="2" customFormat="1" ht="16.899999999999999" customHeight="1" x14ac:dyDescent="0.1">
      <c r="A2041" s="35"/>
      <c r="B2041" s="36"/>
      <c r="C2041" s="261" t="s">
        <v>1115</v>
      </c>
      <c r="D2041" s="261" t="s">
        <v>1116</v>
      </c>
      <c r="E2041" s="18" t="s">
        <v>277</v>
      </c>
      <c r="F2041" s="262">
        <v>542.6</v>
      </c>
      <c r="G2041" s="35"/>
      <c r="H2041" s="36"/>
    </row>
    <row r="2042" spans="1:8" s="2" customFormat="1" ht="19.5" x14ac:dyDescent="0.1">
      <c r="A2042" s="35"/>
      <c r="B2042" s="36"/>
      <c r="C2042" s="261" t="s">
        <v>1842</v>
      </c>
      <c r="D2042" s="261" t="s">
        <v>1843</v>
      </c>
      <c r="E2042" s="18" t="s">
        <v>277</v>
      </c>
      <c r="F2042" s="262">
        <v>41.64</v>
      </c>
      <c r="G2042" s="35"/>
      <c r="H2042" s="36"/>
    </row>
    <row r="2043" spans="1:8" s="2" customFormat="1" ht="19.5" x14ac:dyDescent="0.1">
      <c r="A2043" s="35"/>
      <c r="B2043" s="36"/>
      <c r="C2043" s="261" t="s">
        <v>4907</v>
      </c>
      <c r="D2043" s="261" t="s">
        <v>4908</v>
      </c>
      <c r="E2043" s="18" t="s">
        <v>277</v>
      </c>
      <c r="F2043" s="262">
        <v>46.02</v>
      </c>
      <c r="G2043" s="35"/>
      <c r="H2043" s="36"/>
    </row>
    <row r="2044" spans="1:8" s="2" customFormat="1" ht="16.899999999999999" customHeight="1" x14ac:dyDescent="0.1">
      <c r="A2044" s="35"/>
      <c r="B2044" s="36"/>
      <c r="C2044" s="257" t="s">
        <v>4472</v>
      </c>
      <c r="D2044" s="258" t="s">
        <v>220</v>
      </c>
      <c r="E2044" s="259" t="s">
        <v>1</v>
      </c>
      <c r="F2044" s="260">
        <v>92.05</v>
      </c>
      <c r="G2044" s="35"/>
      <c r="H2044" s="36"/>
    </row>
    <row r="2045" spans="1:8" s="2" customFormat="1" ht="16.899999999999999" customHeight="1" x14ac:dyDescent="0.1">
      <c r="A2045" s="35"/>
      <c r="B2045" s="36"/>
      <c r="C2045" s="261" t="s">
        <v>1</v>
      </c>
      <c r="D2045" s="261" t="s">
        <v>4586</v>
      </c>
      <c r="E2045" s="18" t="s">
        <v>1</v>
      </c>
      <c r="F2045" s="262">
        <v>92.05</v>
      </c>
      <c r="G2045" s="35"/>
      <c r="H2045" s="36"/>
    </row>
    <row r="2046" spans="1:8" s="2" customFormat="1" ht="16.899999999999999" customHeight="1" x14ac:dyDescent="0.1">
      <c r="A2046" s="35"/>
      <c r="B2046" s="36"/>
      <c r="C2046" s="261" t="s">
        <v>4472</v>
      </c>
      <c r="D2046" s="261" t="s">
        <v>282</v>
      </c>
      <c r="E2046" s="18" t="s">
        <v>1</v>
      </c>
      <c r="F2046" s="262">
        <v>92.05</v>
      </c>
      <c r="G2046" s="35"/>
      <c r="H2046" s="36"/>
    </row>
    <row r="2047" spans="1:8" s="2" customFormat="1" ht="16.899999999999999" customHeight="1" x14ac:dyDescent="0.1">
      <c r="A2047" s="35"/>
      <c r="B2047" s="36"/>
      <c r="C2047" s="263" t="s">
        <v>6697</v>
      </c>
      <c r="D2047" s="35"/>
      <c r="E2047" s="35"/>
      <c r="F2047" s="35"/>
      <c r="G2047" s="35"/>
      <c r="H2047" s="36"/>
    </row>
    <row r="2048" spans="1:8" s="2" customFormat="1" ht="19.5" x14ac:dyDescent="0.1">
      <c r="A2048" s="35"/>
      <c r="B2048" s="36"/>
      <c r="C2048" s="261" t="s">
        <v>4583</v>
      </c>
      <c r="D2048" s="261" t="s">
        <v>4584</v>
      </c>
      <c r="E2048" s="18" t="s">
        <v>277</v>
      </c>
      <c r="F2048" s="262">
        <v>92.05</v>
      </c>
      <c r="G2048" s="35"/>
      <c r="H2048" s="36"/>
    </row>
    <row r="2049" spans="1:8" s="2" customFormat="1" ht="16.899999999999999" customHeight="1" x14ac:dyDescent="0.1">
      <c r="A2049" s="35"/>
      <c r="B2049" s="36"/>
      <c r="C2049" s="261" t="s">
        <v>1100</v>
      </c>
      <c r="D2049" s="261" t="s">
        <v>1101</v>
      </c>
      <c r="E2049" s="18" t="s">
        <v>277</v>
      </c>
      <c r="F2049" s="262">
        <v>542.6</v>
      </c>
      <c r="G2049" s="35"/>
      <c r="H2049" s="36"/>
    </row>
    <row r="2050" spans="1:8" s="2" customFormat="1" ht="16.899999999999999" customHeight="1" x14ac:dyDescent="0.1">
      <c r="A2050" s="35"/>
      <c r="B2050" s="36"/>
      <c r="C2050" s="261" t="s">
        <v>1115</v>
      </c>
      <c r="D2050" s="261" t="s">
        <v>1116</v>
      </c>
      <c r="E2050" s="18" t="s">
        <v>277</v>
      </c>
      <c r="F2050" s="262">
        <v>542.6</v>
      </c>
      <c r="G2050" s="35"/>
      <c r="H2050" s="36"/>
    </row>
    <row r="2051" spans="1:8" s="2" customFormat="1" ht="19.5" x14ac:dyDescent="0.1">
      <c r="A2051" s="35"/>
      <c r="B2051" s="36"/>
      <c r="C2051" s="261" t="s">
        <v>1831</v>
      </c>
      <c r="D2051" s="261" t="s">
        <v>1832</v>
      </c>
      <c r="E2051" s="18" t="s">
        <v>277</v>
      </c>
      <c r="F2051" s="262">
        <v>235.27</v>
      </c>
      <c r="G2051" s="35"/>
      <c r="H2051" s="36"/>
    </row>
    <row r="2052" spans="1:8" s="2" customFormat="1" ht="19.5" x14ac:dyDescent="0.1">
      <c r="A2052" s="35"/>
      <c r="B2052" s="36"/>
      <c r="C2052" s="261" t="s">
        <v>4910</v>
      </c>
      <c r="D2052" s="261" t="s">
        <v>4911</v>
      </c>
      <c r="E2052" s="18" t="s">
        <v>277</v>
      </c>
      <c r="F2052" s="262">
        <v>92.05</v>
      </c>
      <c r="G2052" s="35"/>
      <c r="H2052" s="36"/>
    </row>
    <row r="2053" spans="1:8" s="2" customFormat="1" ht="16.899999999999999" customHeight="1" x14ac:dyDescent="0.1">
      <c r="A2053" s="35"/>
      <c r="B2053" s="36"/>
      <c r="C2053" s="257" t="s">
        <v>1477</v>
      </c>
      <c r="D2053" s="258" t="s">
        <v>220</v>
      </c>
      <c r="E2053" s="259" t="s">
        <v>1</v>
      </c>
      <c r="F2053" s="260">
        <v>131.13</v>
      </c>
      <c r="G2053" s="35"/>
      <c r="H2053" s="36"/>
    </row>
    <row r="2054" spans="1:8" s="2" customFormat="1" ht="16.899999999999999" customHeight="1" x14ac:dyDescent="0.1">
      <c r="A2054" s="35"/>
      <c r="B2054" s="36"/>
      <c r="C2054" s="261" t="s">
        <v>1</v>
      </c>
      <c r="D2054" s="261" t="s">
        <v>813</v>
      </c>
      <c r="E2054" s="18" t="s">
        <v>1</v>
      </c>
      <c r="F2054" s="262">
        <v>105.2</v>
      </c>
      <c r="G2054" s="35"/>
      <c r="H2054" s="36"/>
    </row>
    <row r="2055" spans="1:8" s="2" customFormat="1" ht="16.899999999999999" customHeight="1" x14ac:dyDescent="0.1">
      <c r="A2055" s="35"/>
      <c r="B2055" s="36"/>
      <c r="C2055" s="261" t="s">
        <v>1</v>
      </c>
      <c r="D2055" s="261" t="s">
        <v>1429</v>
      </c>
      <c r="E2055" s="18" t="s">
        <v>1</v>
      </c>
      <c r="F2055" s="262">
        <v>18.82</v>
      </c>
      <c r="G2055" s="35"/>
      <c r="H2055" s="36"/>
    </row>
    <row r="2056" spans="1:8" s="2" customFormat="1" ht="16.899999999999999" customHeight="1" x14ac:dyDescent="0.1">
      <c r="A2056" s="35"/>
      <c r="B2056" s="36"/>
      <c r="C2056" s="261" t="s">
        <v>1</v>
      </c>
      <c r="D2056" s="261" t="s">
        <v>817</v>
      </c>
      <c r="E2056" s="18" t="s">
        <v>1</v>
      </c>
      <c r="F2056" s="262">
        <v>3.28</v>
      </c>
      <c r="G2056" s="35"/>
      <c r="H2056" s="36"/>
    </row>
    <row r="2057" spans="1:8" s="2" customFormat="1" ht="16.899999999999999" customHeight="1" x14ac:dyDescent="0.1">
      <c r="A2057" s="35"/>
      <c r="B2057" s="36"/>
      <c r="C2057" s="261" t="s">
        <v>1</v>
      </c>
      <c r="D2057" s="261" t="s">
        <v>1431</v>
      </c>
      <c r="E2057" s="18" t="s">
        <v>1</v>
      </c>
      <c r="F2057" s="262">
        <v>3.83</v>
      </c>
      <c r="G2057" s="35"/>
      <c r="H2057" s="36"/>
    </row>
    <row r="2058" spans="1:8" s="2" customFormat="1" ht="16.899999999999999" customHeight="1" x14ac:dyDescent="0.1">
      <c r="A2058" s="35"/>
      <c r="B2058" s="36"/>
      <c r="C2058" s="261" t="s">
        <v>1477</v>
      </c>
      <c r="D2058" s="261" t="s">
        <v>282</v>
      </c>
      <c r="E2058" s="18" t="s">
        <v>1</v>
      </c>
      <c r="F2058" s="262">
        <v>131.13</v>
      </c>
      <c r="G2058" s="35"/>
      <c r="H2058" s="36"/>
    </row>
    <row r="2059" spans="1:8" s="2" customFormat="1" ht="16.899999999999999" customHeight="1" x14ac:dyDescent="0.1">
      <c r="A2059" s="35"/>
      <c r="B2059" s="36"/>
      <c r="C2059" s="257" t="s">
        <v>1799</v>
      </c>
      <c r="D2059" s="258" t="s">
        <v>220</v>
      </c>
      <c r="E2059" s="259" t="s">
        <v>1</v>
      </c>
      <c r="F2059" s="260">
        <v>215</v>
      </c>
      <c r="G2059" s="35"/>
      <c r="H2059" s="36"/>
    </row>
    <row r="2060" spans="1:8" s="2" customFormat="1" ht="16.899999999999999" customHeight="1" x14ac:dyDescent="0.1">
      <c r="A2060" s="35"/>
      <c r="B2060" s="36"/>
      <c r="C2060" s="261" t="s">
        <v>1</v>
      </c>
      <c r="D2060" s="261" t="s">
        <v>1796</v>
      </c>
      <c r="E2060" s="18" t="s">
        <v>1</v>
      </c>
      <c r="F2060" s="262">
        <v>0</v>
      </c>
      <c r="G2060" s="35"/>
      <c r="H2060" s="36"/>
    </row>
    <row r="2061" spans="1:8" s="2" customFormat="1" ht="16.899999999999999" customHeight="1" x14ac:dyDescent="0.1">
      <c r="A2061" s="35"/>
      <c r="B2061" s="36"/>
      <c r="C2061" s="261" t="s">
        <v>1</v>
      </c>
      <c r="D2061" s="261" t="s">
        <v>4875</v>
      </c>
      <c r="E2061" s="18" t="s">
        <v>1</v>
      </c>
      <c r="F2061" s="262">
        <v>107.5</v>
      </c>
      <c r="G2061" s="35"/>
      <c r="H2061" s="36"/>
    </row>
    <row r="2062" spans="1:8" s="2" customFormat="1" ht="16.899999999999999" customHeight="1" x14ac:dyDescent="0.1">
      <c r="A2062" s="35"/>
      <c r="B2062" s="36"/>
      <c r="C2062" s="261" t="s">
        <v>1</v>
      </c>
      <c r="D2062" s="261" t="s">
        <v>1798</v>
      </c>
      <c r="E2062" s="18" t="s">
        <v>1</v>
      </c>
      <c r="F2062" s="262">
        <v>0</v>
      </c>
      <c r="G2062" s="35"/>
      <c r="H2062" s="36"/>
    </row>
    <row r="2063" spans="1:8" s="2" customFormat="1" ht="16.899999999999999" customHeight="1" x14ac:dyDescent="0.1">
      <c r="A2063" s="35"/>
      <c r="B2063" s="36"/>
      <c r="C2063" s="261" t="s">
        <v>1</v>
      </c>
      <c r="D2063" s="261" t="s">
        <v>4875</v>
      </c>
      <c r="E2063" s="18" t="s">
        <v>1</v>
      </c>
      <c r="F2063" s="262">
        <v>107.5</v>
      </c>
      <c r="G2063" s="35"/>
      <c r="H2063" s="36"/>
    </row>
    <row r="2064" spans="1:8" s="2" customFormat="1" ht="16.899999999999999" customHeight="1" x14ac:dyDescent="0.1">
      <c r="A2064" s="35"/>
      <c r="B2064" s="36"/>
      <c r="C2064" s="261" t="s">
        <v>1799</v>
      </c>
      <c r="D2064" s="261" t="s">
        <v>282</v>
      </c>
      <c r="E2064" s="18" t="s">
        <v>1</v>
      </c>
      <c r="F2064" s="262">
        <v>215</v>
      </c>
      <c r="G2064" s="35"/>
      <c r="H2064" s="36"/>
    </row>
    <row r="2065" spans="1:8" s="2" customFormat="1" ht="16.899999999999999" customHeight="1" x14ac:dyDescent="0.1">
      <c r="A2065" s="35"/>
      <c r="B2065" s="36"/>
      <c r="C2065" s="257" t="s">
        <v>805</v>
      </c>
      <c r="D2065" s="258" t="s">
        <v>220</v>
      </c>
      <c r="E2065" s="259" t="s">
        <v>1</v>
      </c>
      <c r="F2065" s="260">
        <v>113.56</v>
      </c>
      <c r="G2065" s="35"/>
      <c r="H2065" s="36"/>
    </row>
    <row r="2066" spans="1:8" s="2" customFormat="1" ht="19.5" x14ac:dyDescent="0.1">
      <c r="A2066" s="35"/>
      <c r="B2066" s="36"/>
      <c r="C2066" s="261" t="s">
        <v>805</v>
      </c>
      <c r="D2066" s="261" t="s">
        <v>1783</v>
      </c>
      <c r="E2066" s="18" t="s">
        <v>1</v>
      </c>
      <c r="F2066" s="262">
        <v>113.56</v>
      </c>
      <c r="G2066" s="35"/>
      <c r="H2066" s="36"/>
    </row>
    <row r="2067" spans="1:8" s="2" customFormat="1" ht="16.899999999999999" customHeight="1" x14ac:dyDescent="0.1">
      <c r="A2067" s="35"/>
      <c r="B2067" s="36"/>
      <c r="C2067" s="263" t="s">
        <v>6697</v>
      </c>
      <c r="D2067" s="35"/>
      <c r="E2067" s="35"/>
      <c r="F2067" s="35"/>
      <c r="G2067" s="35"/>
      <c r="H2067" s="36"/>
    </row>
    <row r="2068" spans="1:8" s="2" customFormat="1" ht="19.5" x14ac:dyDescent="0.1">
      <c r="A2068" s="35"/>
      <c r="B2068" s="36"/>
      <c r="C2068" s="261" t="s">
        <v>1780</v>
      </c>
      <c r="D2068" s="261" t="s">
        <v>1781</v>
      </c>
      <c r="E2068" s="18" t="s">
        <v>277</v>
      </c>
      <c r="F2068" s="262">
        <v>220.17</v>
      </c>
      <c r="G2068" s="35"/>
      <c r="H2068" s="36"/>
    </row>
    <row r="2069" spans="1:8" s="2" customFormat="1" ht="16.899999999999999" customHeight="1" x14ac:dyDescent="0.1">
      <c r="A2069" s="35"/>
      <c r="B2069" s="36"/>
      <c r="C2069" s="261" t="s">
        <v>1519</v>
      </c>
      <c r="D2069" s="261" t="s">
        <v>1520</v>
      </c>
      <c r="E2069" s="18" t="s">
        <v>277</v>
      </c>
      <c r="F2069" s="262">
        <v>220.17</v>
      </c>
      <c r="G2069" s="35"/>
      <c r="H2069" s="36"/>
    </row>
    <row r="2070" spans="1:8" s="2" customFormat="1" ht="16.899999999999999" customHeight="1" x14ac:dyDescent="0.1">
      <c r="A2070" s="35"/>
      <c r="B2070" s="36"/>
      <c r="C2070" s="257" t="s">
        <v>807</v>
      </c>
      <c r="D2070" s="258" t="s">
        <v>1</v>
      </c>
      <c r="E2070" s="259" t="s">
        <v>1</v>
      </c>
      <c r="F2070" s="260">
        <v>1177.83</v>
      </c>
      <c r="G2070" s="35"/>
      <c r="H2070" s="36"/>
    </row>
    <row r="2071" spans="1:8" s="2" customFormat="1" x14ac:dyDescent="0.1">
      <c r="A2071" s="35"/>
      <c r="B2071" s="36"/>
      <c r="C2071" s="261" t="s">
        <v>807</v>
      </c>
      <c r="D2071" s="261" t="s">
        <v>4676</v>
      </c>
      <c r="E2071" s="18" t="s">
        <v>1</v>
      </c>
      <c r="F2071" s="262">
        <v>1177.83</v>
      </c>
      <c r="G2071" s="35"/>
      <c r="H2071" s="36"/>
    </row>
    <row r="2072" spans="1:8" s="2" customFormat="1" ht="16.899999999999999" customHeight="1" x14ac:dyDescent="0.1">
      <c r="A2072" s="35"/>
      <c r="B2072" s="36"/>
      <c r="C2072" s="263" t="s">
        <v>6697</v>
      </c>
      <c r="D2072" s="35"/>
      <c r="E2072" s="35"/>
      <c r="F2072" s="35"/>
      <c r="G2072" s="35"/>
      <c r="H2072" s="36"/>
    </row>
    <row r="2073" spans="1:8" s="2" customFormat="1" ht="16.899999999999999" customHeight="1" x14ac:dyDescent="0.1">
      <c r="A2073" s="35"/>
      <c r="B2073" s="36"/>
      <c r="C2073" s="261" t="s">
        <v>1239</v>
      </c>
      <c r="D2073" s="261" t="s">
        <v>1240</v>
      </c>
      <c r="E2073" s="18" t="s">
        <v>277</v>
      </c>
      <c r="F2073" s="262">
        <v>1236.72</v>
      </c>
      <c r="G2073" s="35"/>
      <c r="H2073" s="36"/>
    </row>
    <row r="2074" spans="1:8" s="2" customFormat="1" ht="16.899999999999999" customHeight="1" x14ac:dyDescent="0.1">
      <c r="A2074" s="35"/>
      <c r="B2074" s="36"/>
      <c r="C2074" s="261" t="s">
        <v>1248</v>
      </c>
      <c r="D2074" s="261" t="s">
        <v>1249</v>
      </c>
      <c r="E2074" s="18" t="s">
        <v>277</v>
      </c>
      <c r="F2074" s="262">
        <v>1236.72</v>
      </c>
      <c r="G2074" s="35"/>
      <c r="H2074" s="36"/>
    </row>
    <row r="2075" spans="1:8" s="2" customFormat="1" ht="16.899999999999999" customHeight="1" x14ac:dyDescent="0.1">
      <c r="A2075" s="35"/>
      <c r="B2075" s="36"/>
      <c r="C2075" s="261" t="s">
        <v>1258</v>
      </c>
      <c r="D2075" s="261" t="s">
        <v>1259</v>
      </c>
      <c r="E2075" s="18" t="s">
        <v>277</v>
      </c>
      <c r="F2075" s="262">
        <v>1029.3699999999999</v>
      </c>
      <c r="G2075" s="35"/>
      <c r="H2075" s="36"/>
    </row>
    <row r="2076" spans="1:8" s="2" customFormat="1" ht="16.899999999999999" customHeight="1" x14ac:dyDescent="0.1">
      <c r="A2076" s="35"/>
      <c r="B2076" s="36"/>
      <c r="C2076" s="261" t="s">
        <v>1509</v>
      </c>
      <c r="D2076" s="261" t="s">
        <v>1510</v>
      </c>
      <c r="E2076" s="18" t="s">
        <v>277</v>
      </c>
      <c r="F2076" s="262">
        <v>1236.72</v>
      </c>
      <c r="G2076" s="35"/>
      <c r="H2076" s="36"/>
    </row>
    <row r="2077" spans="1:8" s="2" customFormat="1" ht="16.899999999999999" customHeight="1" x14ac:dyDescent="0.1">
      <c r="A2077" s="35"/>
      <c r="B2077" s="36"/>
      <c r="C2077" s="261" t="s">
        <v>2389</v>
      </c>
      <c r="D2077" s="261" t="s">
        <v>2390</v>
      </c>
      <c r="E2077" s="18" t="s">
        <v>277</v>
      </c>
      <c r="F2077" s="262">
        <v>1029.3699999999999</v>
      </c>
      <c r="G2077" s="35"/>
      <c r="H2077" s="36"/>
    </row>
    <row r="2078" spans="1:8" s="2" customFormat="1" ht="16.899999999999999" customHeight="1" x14ac:dyDescent="0.1">
      <c r="A2078" s="35"/>
      <c r="B2078" s="36"/>
      <c r="C2078" s="257" t="s">
        <v>6717</v>
      </c>
      <c r="D2078" s="258" t="s">
        <v>1</v>
      </c>
      <c r="E2078" s="259" t="s">
        <v>1</v>
      </c>
      <c r="F2078" s="260">
        <v>1255.21</v>
      </c>
      <c r="G2078" s="35"/>
      <c r="H2078" s="36"/>
    </row>
    <row r="2079" spans="1:8" s="2" customFormat="1" ht="16.899999999999999" customHeight="1" x14ac:dyDescent="0.1">
      <c r="A2079" s="35"/>
      <c r="B2079" s="36"/>
      <c r="C2079" s="257" t="s">
        <v>809</v>
      </c>
      <c r="D2079" s="258" t="s">
        <v>220</v>
      </c>
      <c r="E2079" s="259" t="s">
        <v>1</v>
      </c>
      <c r="F2079" s="260">
        <v>592.62</v>
      </c>
      <c r="G2079" s="35"/>
      <c r="H2079" s="36"/>
    </row>
    <row r="2080" spans="1:8" s="2" customFormat="1" ht="16.899999999999999" customHeight="1" x14ac:dyDescent="0.1">
      <c r="A2080" s="35"/>
      <c r="B2080" s="36"/>
      <c r="C2080" s="261" t="s">
        <v>1</v>
      </c>
      <c r="D2080" s="261" t="s">
        <v>1726</v>
      </c>
      <c r="E2080" s="18" t="s">
        <v>1</v>
      </c>
      <c r="F2080" s="262">
        <v>0</v>
      </c>
      <c r="G2080" s="35"/>
      <c r="H2080" s="36"/>
    </row>
    <row r="2081" spans="1:8" s="2" customFormat="1" ht="16.899999999999999" customHeight="1" x14ac:dyDescent="0.1">
      <c r="A2081" s="35"/>
      <c r="B2081" s="36"/>
      <c r="C2081" s="261" t="s">
        <v>1</v>
      </c>
      <c r="D2081" s="261" t="s">
        <v>1727</v>
      </c>
      <c r="E2081" s="18" t="s">
        <v>1</v>
      </c>
      <c r="F2081" s="262">
        <v>592.62</v>
      </c>
      <c r="G2081" s="35"/>
      <c r="H2081" s="36"/>
    </row>
    <row r="2082" spans="1:8" s="2" customFormat="1" ht="16.899999999999999" customHeight="1" x14ac:dyDescent="0.1">
      <c r="A2082" s="35"/>
      <c r="B2082" s="36"/>
      <c r="C2082" s="261" t="s">
        <v>809</v>
      </c>
      <c r="D2082" s="261" t="s">
        <v>293</v>
      </c>
      <c r="E2082" s="18" t="s">
        <v>1</v>
      </c>
      <c r="F2082" s="262">
        <v>592.62</v>
      </c>
      <c r="G2082" s="35"/>
      <c r="H2082" s="36"/>
    </row>
    <row r="2083" spans="1:8" s="2" customFormat="1" ht="16.899999999999999" customHeight="1" x14ac:dyDescent="0.1">
      <c r="A2083" s="35"/>
      <c r="B2083" s="36"/>
      <c r="C2083" s="263" t="s">
        <v>6697</v>
      </c>
      <c r="D2083" s="35"/>
      <c r="E2083" s="35"/>
      <c r="F2083" s="35"/>
      <c r="G2083" s="35"/>
      <c r="H2083" s="36"/>
    </row>
    <row r="2084" spans="1:8" s="2" customFormat="1" ht="16.899999999999999" customHeight="1" x14ac:dyDescent="0.1">
      <c r="A2084" s="35"/>
      <c r="B2084" s="36"/>
      <c r="C2084" s="261" t="s">
        <v>1723</v>
      </c>
      <c r="D2084" s="261" t="s">
        <v>1724</v>
      </c>
      <c r="E2084" s="18" t="s">
        <v>277</v>
      </c>
      <c r="F2084" s="262">
        <v>1395.1</v>
      </c>
      <c r="G2084" s="35"/>
      <c r="H2084" s="36"/>
    </row>
    <row r="2085" spans="1:8" s="2" customFormat="1" ht="19.5" x14ac:dyDescent="0.1">
      <c r="A2085" s="35"/>
      <c r="B2085" s="36"/>
      <c r="C2085" s="261" t="s">
        <v>1589</v>
      </c>
      <c r="D2085" s="261" t="s">
        <v>1590</v>
      </c>
      <c r="E2085" s="18" t="s">
        <v>277</v>
      </c>
      <c r="F2085" s="262">
        <v>1185.24</v>
      </c>
      <c r="G2085" s="35"/>
      <c r="H2085" s="36"/>
    </row>
    <row r="2086" spans="1:8" s="2" customFormat="1" ht="16.899999999999999" customHeight="1" x14ac:dyDescent="0.1">
      <c r="A2086" s="35"/>
      <c r="B2086" s="36"/>
      <c r="C2086" s="261" t="s">
        <v>1598</v>
      </c>
      <c r="D2086" s="261" t="s">
        <v>1599</v>
      </c>
      <c r="E2086" s="18" t="s">
        <v>277</v>
      </c>
      <c r="F2086" s="262">
        <v>2370.48</v>
      </c>
      <c r="G2086" s="35"/>
      <c r="H2086" s="36"/>
    </row>
    <row r="2087" spans="1:8" s="2" customFormat="1" ht="16.899999999999999" customHeight="1" x14ac:dyDescent="0.1">
      <c r="A2087" s="35"/>
      <c r="B2087" s="36"/>
      <c r="C2087" s="261" t="s">
        <v>1639</v>
      </c>
      <c r="D2087" s="261" t="s">
        <v>1640</v>
      </c>
      <c r="E2087" s="18" t="s">
        <v>277</v>
      </c>
      <c r="F2087" s="262">
        <v>1289.9000000000001</v>
      </c>
      <c r="G2087" s="35"/>
      <c r="H2087" s="36"/>
    </row>
    <row r="2088" spans="1:8" s="2" customFormat="1" ht="16.899999999999999" customHeight="1" x14ac:dyDescent="0.1">
      <c r="A2088" s="35"/>
      <c r="B2088" s="36"/>
      <c r="C2088" s="261" t="s">
        <v>1861</v>
      </c>
      <c r="D2088" s="261" t="s">
        <v>1862</v>
      </c>
      <c r="E2088" s="18" t="s">
        <v>277</v>
      </c>
      <c r="F2088" s="262">
        <v>592.62</v>
      </c>
      <c r="G2088" s="35"/>
      <c r="H2088" s="36"/>
    </row>
    <row r="2089" spans="1:8" s="2" customFormat="1" ht="19.5" x14ac:dyDescent="0.1">
      <c r="A2089" s="35"/>
      <c r="B2089" s="36"/>
      <c r="C2089" s="261" t="s">
        <v>1892</v>
      </c>
      <c r="D2089" s="261" t="s">
        <v>1893</v>
      </c>
      <c r="E2089" s="18" t="s">
        <v>277</v>
      </c>
      <c r="F2089" s="262">
        <v>1289.9000000000001</v>
      </c>
      <c r="G2089" s="35"/>
      <c r="H2089" s="36"/>
    </row>
    <row r="2090" spans="1:8" s="2" customFormat="1" ht="19.5" x14ac:dyDescent="0.1">
      <c r="A2090" s="35"/>
      <c r="B2090" s="36"/>
      <c r="C2090" s="261" t="s">
        <v>1897</v>
      </c>
      <c r="D2090" s="261" t="s">
        <v>1898</v>
      </c>
      <c r="E2090" s="18" t="s">
        <v>277</v>
      </c>
      <c r="F2090" s="262">
        <v>1289.9000000000001</v>
      </c>
      <c r="G2090" s="35"/>
      <c r="H2090" s="36"/>
    </row>
    <row r="2091" spans="1:8" s="2" customFormat="1" ht="16.899999999999999" customHeight="1" x14ac:dyDescent="0.1">
      <c r="A2091" s="35"/>
      <c r="B2091" s="36"/>
      <c r="C2091" s="261" t="s">
        <v>1313</v>
      </c>
      <c r="D2091" s="261" t="s">
        <v>1314</v>
      </c>
      <c r="E2091" s="18" t="s">
        <v>277</v>
      </c>
      <c r="F2091" s="262">
        <v>1185.24</v>
      </c>
      <c r="G2091" s="35"/>
      <c r="H2091" s="36"/>
    </row>
    <row r="2092" spans="1:8" s="2" customFormat="1" ht="16.899999999999999" customHeight="1" x14ac:dyDescent="0.1">
      <c r="A2092" s="35"/>
      <c r="B2092" s="36"/>
      <c r="C2092" s="257" t="s">
        <v>811</v>
      </c>
      <c r="D2092" s="258" t="s">
        <v>220</v>
      </c>
      <c r="E2092" s="259" t="s">
        <v>1</v>
      </c>
      <c r="F2092" s="260">
        <v>120.98</v>
      </c>
      <c r="G2092" s="35"/>
      <c r="H2092" s="36"/>
    </row>
    <row r="2093" spans="1:8" s="2" customFormat="1" ht="16.899999999999999" customHeight="1" x14ac:dyDescent="0.1">
      <c r="A2093" s="35"/>
      <c r="B2093" s="36"/>
      <c r="C2093" s="261" t="s">
        <v>1</v>
      </c>
      <c r="D2093" s="261" t="s">
        <v>1461</v>
      </c>
      <c r="E2093" s="18" t="s">
        <v>1</v>
      </c>
      <c r="F2093" s="262">
        <v>0</v>
      </c>
      <c r="G2093" s="35"/>
      <c r="H2093" s="36"/>
    </row>
    <row r="2094" spans="1:8" s="2" customFormat="1" ht="16.899999999999999" customHeight="1" x14ac:dyDescent="0.1">
      <c r="A2094" s="35"/>
      <c r="B2094" s="36"/>
      <c r="C2094" s="261" t="s">
        <v>811</v>
      </c>
      <c r="D2094" s="261" t="s">
        <v>4772</v>
      </c>
      <c r="E2094" s="18" t="s">
        <v>1</v>
      </c>
      <c r="F2094" s="262">
        <v>120.98</v>
      </c>
      <c r="G2094" s="35"/>
      <c r="H2094" s="36"/>
    </row>
    <row r="2095" spans="1:8" s="2" customFormat="1" ht="16.899999999999999" customHeight="1" x14ac:dyDescent="0.1">
      <c r="A2095" s="35"/>
      <c r="B2095" s="36"/>
      <c r="C2095" s="263" t="s">
        <v>6697</v>
      </c>
      <c r="D2095" s="35"/>
      <c r="E2095" s="35"/>
      <c r="F2095" s="35"/>
      <c r="G2095" s="35"/>
      <c r="H2095" s="36"/>
    </row>
    <row r="2096" spans="1:8" s="2" customFormat="1" ht="19.5" x14ac:dyDescent="0.1">
      <c r="A2096" s="35"/>
      <c r="B2096" s="36"/>
      <c r="C2096" s="261" t="s">
        <v>1458</v>
      </c>
      <c r="D2096" s="261" t="s">
        <v>1459</v>
      </c>
      <c r="E2096" s="18" t="s">
        <v>277</v>
      </c>
      <c r="F2096" s="262">
        <v>492.01</v>
      </c>
      <c r="G2096" s="35"/>
      <c r="H2096" s="36"/>
    </row>
    <row r="2097" spans="1:8" s="2" customFormat="1" ht="16.899999999999999" customHeight="1" x14ac:dyDescent="0.1">
      <c r="A2097" s="35"/>
      <c r="B2097" s="36"/>
      <c r="C2097" s="261" t="s">
        <v>1425</v>
      </c>
      <c r="D2097" s="261" t="s">
        <v>1426</v>
      </c>
      <c r="E2097" s="18" t="s">
        <v>277</v>
      </c>
      <c r="F2097" s="262">
        <v>621.55999999999995</v>
      </c>
      <c r="G2097" s="35"/>
      <c r="H2097" s="36"/>
    </row>
    <row r="2098" spans="1:8" s="2" customFormat="1" ht="16.899999999999999" customHeight="1" x14ac:dyDescent="0.1">
      <c r="A2098" s="35"/>
      <c r="B2098" s="36"/>
      <c r="C2098" s="261" t="s">
        <v>1497</v>
      </c>
      <c r="D2098" s="261" t="s">
        <v>1498</v>
      </c>
      <c r="E2098" s="18" t="s">
        <v>277</v>
      </c>
      <c r="F2098" s="262">
        <v>621.55999999999995</v>
      </c>
      <c r="G2098" s="35"/>
      <c r="H2098" s="36"/>
    </row>
    <row r="2099" spans="1:8" s="2" customFormat="1" ht="16.899999999999999" customHeight="1" x14ac:dyDescent="0.1">
      <c r="A2099" s="35"/>
      <c r="B2099" s="36"/>
      <c r="C2099" s="261" t="s">
        <v>1547</v>
      </c>
      <c r="D2099" s="261" t="s">
        <v>1548</v>
      </c>
      <c r="E2099" s="18" t="s">
        <v>277</v>
      </c>
      <c r="F2099" s="262">
        <v>336.96</v>
      </c>
      <c r="G2099" s="35"/>
      <c r="H2099" s="36"/>
    </row>
    <row r="2100" spans="1:8" s="2" customFormat="1" ht="16.899999999999999" customHeight="1" x14ac:dyDescent="0.1">
      <c r="A2100" s="35"/>
      <c r="B2100" s="36"/>
      <c r="C2100" s="257" t="s">
        <v>6718</v>
      </c>
      <c r="D2100" s="258" t="s">
        <v>220</v>
      </c>
      <c r="E2100" s="259" t="s">
        <v>1</v>
      </c>
      <c r="F2100" s="260">
        <v>146.46</v>
      </c>
      <c r="G2100" s="35"/>
      <c r="H2100" s="36"/>
    </row>
    <row r="2101" spans="1:8" s="2" customFormat="1" ht="16.899999999999999" customHeight="1" x14ac:dyDescent="0.1">
      <c r="A2101" s="35"/>
      <c r="B2101" s="36"/>
      <c r="C2101" s="257" t="s">
        <v>813</v>
      </c>
      <c r="D2101" s="258" t="s">
        <v>220</v>
      </c>
      <c r="E2101" s="259" t="s">
        <v>1</v>
      </c>
      <c r="F2101" s="260">
        <v>105.2</v>
      </c>
      <c r="G2101" s="35"/>
      <c r="H2101" s="36"/>
    </row>
    <row r="2102" spans="1:8" s="2" customFormat="1" ht="16.899999999999999" customHeight="1" x14ac:dyDescent="0.1">
      <c r="A2102" s="35"/>
      <c r="B2102" s="36"/>
      <c r="C2102" s="261" t="s">
        <v>1</v>
      </c>
      <c r="D2102" s="261" t="s">
        <v>1728</v>
      </c>
      <c r="E2102" s="18" t="s">
        <v>1</v>
      </c>
      <c r="F2102" s="262">
        <v>0</v>
      </c>
      <c r="G2102" s="35"/>
      <c r="H2102" s="36"/>
    </row>
    <row r="2103" spans="1:8" s="2" customFormat="1" ht="16.899999999999999" customHeight="1" x14ac:dyDescent="0.1">
      <c r="A2103" s="35"/>
      <c r="B2103" s="36"/>
      <c r="C2103" s="261" t="s">
        <v>1</v>
      </c>
      <c r="D2103" s="261" t="s">
        <v>4859</v>
      </c>
      <c r="E2103" s="18" t="s">
        <v>1</v>
      </c>
      <c r="F2103" s="262">
        <v>105.2</v>
      </c>
      <c r="G2103" s="35"/>
      <c r="H2103" s="36"/>
    </row>
    <row r="2104" spans="1:8" s="2" customFormat="1" ht="16.899999999999999" customHeight="1" x14ac:dyDescent="0.1">
      <c r="A2104" s="35"/>
      <c r="B2104" s="36"/>
      <c r="C2104" s="261" t="s">
        <v>813</v>
      </c>
      <c r="D2104" s="261" t="s">
        <v>293</v>
      </c>
      <c r="E2104" s="18" t="s">
        <v>1</v>
      </c>
      <c r="F2104" s="262">
        <v>105.2</v>
      </c>
      <c r="G2104" s="35"/>
      <c r="H2104" s="36"/>
    </row>
    <row r="2105" spans="1:8" s="2" customFormat="1" ht="16.899999999999999" customHeight="1" x14ac:dyDescent="0.1">
      <c r="A2105" s="35"/>
      <c r="B2105" s="36"/>
      <c r="C2105" s="263" t="s">
        <v>6697</v>
      </c>
      <c r="D2105" s="35"/>
      <c r="E2105" s="35"/>
      <c r="F2105" s="35"/>
      <c r="G2105" s="35"/>
      <c r="H2105" s="36"/>
    </row>
    <row r="2106" spans="1:8" s="2" customFormat="1" ht="16.899999999999999" customHeight="1" x14ac:dyDescent="0.1">
      <c r="A2106" s="35"/>
      <c r="B2106" s="36"/>
      <c r="C2106" s="261" t="s">
        <v>1723</v>
      </c>
      <c r="D2106" s="261" t="s">
        <v>1724</v>
      </c>
      <c r="E2106" s="18" t="s">
        <v>277</v>
      </c>
      <c r="F2106" s="262">
        <v>1395.1</v>
      </c>
      <c r="G2106" s="35"/>
      <c r="H2106" s="36"/>
    </row>
    <row r="2107" spans="1:8" s="2" customFormat="1" ht="16.899999999999999" customHeight="1" x14ac:dyDescent="0.1">
      <c r="A2107" s="35"/>
      <c r="B2107" s="36"/>
      <c r="C2107" s="261" t="s">
        <v>932</v>
      </c>
      <c r="D2107" s="261" t="s">
        <v>933</v>
      </c>
      <c r="E2107" s="18" t="s">
        <v>277</v>
      </c>
      <c r="F2107" s="262">
        <v>108.48</v>
      </c>
      <c r="G2107" s="35"/>
      <c r="H2107" s="36"/>
    </row>
    <row r="2108" spans="1:8" s="2" customFormat="1" ht="16.899999999999999" customHeight="1" x14ac:dyDescent="0.1">
      <c r="A2108" s="35"/>
      <c r="B2108" s="36"/>
      <c r="C2108" s="261" t="s">
        <v>1425</v>
      </c>
      <c r="D2108" s="261" t="s">
        <v>1426</v>
      </c>
      <c r="E2108" s="18" t="s">
        <v>277</v>
      </c>
      <c r="F2108" s="262">
        <v>621.55999999999995</v>
      </c>
      <c r="G2108" s="35"/>
      <c r="H2108" s="36"/>
    </row>
    <row r="2109" spans="1:8" s="2" customFormat="1" ht="19.5" x14ac:dyDescent="0.1">
      <c r="A2109" s="35"/>
      <c r="B2109" s="36"/>
      <c r="C2109" s="261" t="s">
        <v>1439</v>
      </c>
      <c r="D2109" s="261" t="s">
        <v>1440</v>
      </c>
      <c r="E2109" s="18" t="s">
        <v>277</v>
      </c>
      <c r="F2109" s="262">
        <v>131.13</v>
      </c>
      <c r="G2109" s="35"/>
      <c r="H2109" s="36"/>
    </row>
    <row r="2110" spans="1:8" s="2" customFormat="1" ht="19.5" x14ac:dyDescent="0.1">
      <c r="A2110" s="35"/>
      <c r="B2110" s="36"/>
      <c r="C2110" s="261" t="s">
        <v>1474</v>
      </c>
      <c r="D2110" s="261" t="s">
        <v>1475</v>
      </c>
      <c r="E2110" s="18" t="s">
        <v>277</v>
      </c>
      <c r="F2110" s="262">
        <v>131.13</v>
      </c>
      <c r="G2110" s="35"/>
      <c r="H2110" s="36"/>
    </row>
    <row r="2111" spans="1:8" s="2" customFormat="1" ht="16.899999999999999" customHeight="1" x14ac:dyDescent="0.1">
      <c r="A2111" s="35"/>
      <c r="B2111" s="36"/>
      <c r="C2111" s="261" t="s">
        <v>1484</v>
      </c>
      <c r="D2111" s="261" t="s">
        <v>1485</v>
      </c>
      <c r="E2111" s="18" t="s">
        <v>277</v>
      </c>
      <c r="F2111" s="262">
        <v>245.27</v>
      </c>
      <c r="G2111" s="35"/>
      <c r="H2111" s="36"/>
    </row>
    <row r="2112" spans="1:8" s="2" customFormat="1" ht="16.899999999999999" customHeight="1" x14ac:dyDescent="0.1">
      <c r="A2112" s="35"/>
      <c r="B2112" s="36"/>
      <c r="C2112" s="261" t="s">
        <v>1497</v>
      </c>
      <c r="D2112" s="261" t="s">
        <v>1498</v>
      </c>
      <c r="E2112" s="18" t="s">
        <v>277</v>
      </c>
      <c r="F2112" s="262">
        <v>621.55999999999995</v>
      </c>
      <c r="G2112" s="35"/>
      <c r="H2112" s="36"/>
    </row>
    <row r="2113" spans="1:8" s="2" customFormat="1" ht="16.899999999999999" customHeight="1" x14ac:dyDescent="0.1">
      <c r="A2113" s="35"/>
      <c r="B2113" s="36"/>
      <c r="C2113" s="261" t="s">
        <v>1547</v>
      </c>
      <c r="D2113" s="261" t="s">
        <v>1548</v>
      </c>
      <c r="E2113" s="18" t="s">
        <v>277</v>
      </c>
      <c r="F2113" s="262">
        <v>336.96</v>
      </c>
      <c r="G2113" s="35"/>
      <c r="H2113" s="36"/>
    </row>
    <row r="2114" spans="1:8" s="2" customFormat="1" ht="16.899999999999999" customHeight="1" x14ac:dyDescent="0.1">
      <c r="A2114" s="35"/>
      <c r="B2114" s="36"/>
      <c r="C2114" s="257" t="s">
        <v>6719</v>
      </c>
      <c r="D2114" s="258" t="s">
        <v>220</v>
      </c>
      <c r="E2114" s="259" t="s">
        <v>1</v>
      </c>
      <c r="F2114" s="260">
        <v>104.77</v>
      </c>
      <c r="G2114" s="35"/>
      <c r="H2114" s="36"/>
    </row>
    <row r="2115" spans="1:8" s="2" customFormat="1" ht="16.899999999999999" customHeight="1" x14ac:dyDescent="0.1">
      <c r="A2115" s="35"/>
      <c r="B2115" s="36"/>
      <c r="C2115" s="257" t="s">
        <v>815</v>
      </c>
      <c r="D2115" s="258" t="s">
        <v>220</v>
      </c>
      <c r="E2115" s="259" t="s">
        <v>1</v>
      </c>
      <c r="F2115" s="260">
        <v>107.5</v>
      </c>
      <c r="G2115" s="35"/>
      <c r="H2115" s="36"/>
    </row>
    <row r="2116" spans="1:8" s="2" customFormat="1" ht="16.899999999999999" customHeight="1" x14ac:dyDescent="0.1">
      <c r="A2116" s="35"/>
      <c r="B2116" s="36"/>
      <c r="C2116" s="261" t="s">
        <v>1</v>
      </c>
      <c r="D2116" s="261" t="s">
        <v>1796</v>
      </c>
      <c r="E2116" s="18" t="s">
        <v>1</v>
      </c>
      <c r="F2116" s="262">
        <v>0</v>
      </c>
      <c r="G2116" s="35"/>
      <c r="H2116" s="36"/>
    </row>
    <row r="2117" spans="1:8" s="2" customFormat="1" ht="16.899999999999999" customHeight="1" x14ac:dyDescent="0.1">
      <c r="A2117" s="35"/>
      <c r="B2117" s="36"/>
      <c r="C2117" s="261" t="s">
        <v>1</v>
      </c>
      <c r="D2117" s="261" t="s">
        <v>4875</v>
      </c>
      <c r="E2117" s="18" t="s">
        <v>1</v>
      </c>
      <c r="F2117" s="262">
        <v>107.5</v>
      </c>
      <c r="G2117" s="35"/>
      <c r="H2117" s="36"/>
    </row>
    <row r="2118" spans="1:8" s="2" customFormat="1" ht="16.899999999999999" customHeight="1" x14ac:dyDescent="0.1">
      <c r="A2118" s="35"/>
      <c r="B2118" s="36"/>
      <c r="C2118" s="261" t="s">
        <v>815</v>
      </c>
      <c r="D2118" s="261" t="s">
        <v>293</v>
      </c>
      <c r="E2118" s="18" t="s">
        <v>1</v>
      </c>
      <c r="F2118" s="262">
        <v>107.5</v>
      </c>
      <c r="G2118" s="35"/>
      <c r="H2118" s="36"/>
    </row>
    <row r="2119" spans="1:8" s="2" customFormat="1" ht="16.899999999999999" customHeight="1" x14ac:dyDescent="0.1">
      <c r="A2119" s="35"/>
      <c r="B2119" s="36"/>
      <c r="C2119" s="263" t="s">
        <v>6697</v>
      </c>
      <c r="D2119" s="35"/>
      <c r="E2119" s="35"/>
      <c r="F2119" s="35"/>
      <c r="G2119" s="35"/>
      <c r="H2119" s="36"/>
    </row>
    <row r="2120" spans="1:8" s="2" customFormat="1" ht="19.5" x14ac:dyDescent="0.1">
      <c r="A2120" s="35"/>
      <c r="B2120" s="36"/>
      <c r="C2120" s="261" t="s">
        <v>1793</v>
      </c>
      <c r="D2120" s="261" t="s">
        <v>1794</v>
      </c>
      <c r="E2120" s="18" t="s">
        <v>277</v>
      </c>
      <c r="F2120" s="262">
        <v>215</v>
      </c>
      <c r="G2120" s="35"/>
      <c r="H2120" s="36"/>
    </row>
    <row r="2121" spans="1:8" s="2" customFormat="1" ht="16.899999999999999" customHeight="1" x14ac:dyDescent="0.1">
      <c r="A2121" s="35"/>
      <c r="B2121" s="36"/>
      <c r="C2121" s="261" t="s">
        <v>1425</v>
      </c>
      <c r="D2121" s="261" t="s">
        <v>1426</v>
      </c>
      <c r="E2121" s="18" t="s">
        <v>277</v>
      </c>
      <c r="F2121" s="262">
        <v>621.55999999999995</v>
      </c>
      <c r="G2121" s="35"/>
      <c r="H2121" s="36"/>
    </row>
    <row r="2122" spans="1:8" s="2" customFormat="1" ht="19.5" x14ac:dyDescent="0.1">
      <c r="A2122" s="35"/>
      <c r="B2122" s="36"/>
      <c r="C2122" s="261" t="s">
        <v>1458</v>
      </c>
      <c r="D2122" s="261" t="s">
        <v>1459</v>
      </c>
      <c r="E2122" s="18" t="s">
        <v>277</v>
      </c>
      <c r="F2122" s="262">
        <v>492.01</v>
      </c>
      <c r="G2122" s="35"/>
      <c r="H2122" s="36"/>
    </row>
    <row r="2123" spans="1:8" s="2" customFormat="1" ht="16.899999999999999" customHeight="1" x14ac:dyDescent="0.1">
      <c r="A2123" s="35"/>
      <c r="B2123" s="36"/>
      <c r="C2123" s="261" t="s">
        <v>1497</v>
      </c>
      <c r="D2123" s="261" t="s">
        <v>1498</v>
      </c>
      <c r="E2123" s="18" t="s">
        <v>277</v>
      </c>
      <c r="F2123" s="262">
        <v>621.55999999999995</v>
      </c>
      <c r="G2123" s="35"/>
      <c r="H2123" s="36"/>
    </row>
    <row r="2124" spans="1:8" s="2" customFormat="1" ht="16.899999999999999" customHeight="1" x14ac:dyDescent="0.1">
      <c r="A2124" s="35"/>
      <c r="B2124" s="36"/>
      <c r="C2124" s="261" t="s">
        <v>1547</v>
      </c>
      <c r="D2124" s="261" t="s">
        <v>1548</v>
      </c>
      <c r="E2124" s="18" t="s">
        <v>277</v>
      </c>
      <c r="F2124" s="262">
        <v>336.96</v>
      </c>
      <c r="G2124" s="35"/>
      <c r="H2124" s="36"/>
    </row>
    <row r="2125" spans="1:8" s="2" customFormat="1" ht="16.899999999999999" customHeight="1" x14ac:dyDescent="0.1">
      <c r="A2125" s="35"/>
      <c r="B2125" s="36"/>
      <c r="C2125" s="257" t="s">
        <v>6720</v>
      </c>
      <c r="D2125" s="258" t="s">
        <v>220</v>
      </c>
      <c r="E2125" s="259" t="s">
        <v>1</v>
      </c>
      <c r="F2125" s="260">
        <v>107.87</v>
      </c>
      <c r="G2125" s="35"/>
      <c r="H2125" s="36"/>
    </row>
    <row r="2126" spans="1:8" s="2" customFormat="1" ht="16.899999999999999" customHeight="1" x14ac:dyDescent="0.1">
      <c r="A2126" s="35"/>
      <c r="B2126" s="36"/>
      <c r="C2126" s="257" t="s">
        <v>817</v>
      </c>
      <c r="D2126" s="258" t="s">
        <v>220</v>
      </c>
      <c r="E2126" s="259" t="s">
        <v>1</v>
      </c>
      <c r="F2126" s="260">
        <v>3.28</v>
      </c>
      <c r="G2126" s="35"/>
      <c r="H2126" s="36"/>
    </row>
    <row r="2127" spans="1:8" s="2" customFormat="1" ht="16.899999999999999" customHeight="1" x14ac:dyDescent="0.1">
      <c r="A2127" s="35"/>
      <c r="B2127" s="36"/>
      <c r="C2127" s="261" t="s">
        <v>1</v>
      </c>
      <c r="D2127" s="261" t="s">
        <v>1551</v>
      </c>
      <c r="E2127" s="18" t="s">
        <v>1</v>
      </c>
      <c r="F2127" s="262">
        <v>0</v>
      </c>
      <c r="G2127" s="35"/>
      <c r="H2127" s="36"/>
    </row>
    <row r="2128" spans="1:8" s="2" customFormat="1" ht="16.899999999999999" customHeight="1" x14ac:dyDescent="0.1">
      <c r="A2128" s="35"/>
      <c r="B2128" s="36"/>
      <c r="C2128" s="261" t="s">
        <v>817</v>
      </c>
      <c r="D2128" s="261" t="s">
        <v>1552</v>
      </c>
      <c r="E2128" s="18" t="s">
        <v>1</v>
      </c>
      <c r="F2128" s="262">
        <v>3.28</v>
      </c>
      <c r="G2128" s="35"/>
      <c r="H2128" s="36"/>
    </row>
    <row r="2129" spans="1:8" s="2" customFormat="1" ht="16.899999999999999" customHeight="1" x14ac:dyDescent="0.1">
      <c r="A2129" s="35"/>
      <c r="B2129" s="36"/>
      <c r="C2129" s="263" t="s">
        <v>6697</v>
      </c>
      <c r="D2129" s="35"/>
      <c r="E2129" s="35"/>
      <c r="F2129" s="35"/>
      <c r="G2129" s="35"/>
      <c r="H2129" s="36"/>
    </row>
    <row r="2130" spans="1:8" s="2" customFormat="1" ht="16.899999999999999" customHeight="1" x14ac:dyDescent="0.1">
      <c r="A2130" s="35"/>
      <c r="B2130" s="36"/>
      <c r="C2130" s="261" t="s">
        <v>1547</v>
      </c>
      <c r="D2130" s="261" t="s">
        <v>1548</v>
      </c>
      <c r="E2130" s="18" t="s">
        <v>277</v>
      </c>
      <c r="F2130" s="262">
        <v>336.96</v>
      </c>
      <c r="G2130" s="35"/>
      <c r="H2130" s="36"/>
    </row>
    <row r="2131" spans="1:8" s="2" customFormat="1" ht="16.899999999999999" customHeight="1" x14ac:dyDescent="0.1">
      <c r="A2131" s="35"/>
      <c r="B2131" s="36"/>
      <c r="C2131" s="261" t="s">
        <v>932</v>
      </c>
      <c r="D2131" s="261" t="s">
        <v>933</v>
      </c>
      <c r="E2131" s="18" t="s">
        <v>277</v>
      </c>
      <c r="F2131" s="262">
        <v>108.48</v>
      </c>
      <c r="G2131" s="35"/>
      <c r="H2131" s="36"/>
    </row>
    <row r="2132" spans="1:8" s="2" customFormat="1" ht="16.899999999999999" customHeight="1" x14ac:dyDescent="0.1">
      <c r="A2132" s="35"/>
      <c r="B2132" s="36"/>
      <c r="C2132" s="261" t="s">
        <v>1425</v>
      </c>
      <c r="D2132" s="261" t="s">
        <v>1426</v>
      </c>
      <c r="E2132" s="18" t="s">
        <v>277</v>
      </c>
      <c r="F2132" s="262">
        <v>621.55999999999995</v>
      </c>
      <c r="G2132" s="35"/>
      <c r="H2132" s="36"/>
    </row>
    <row r="2133" spans="1:8" s="2" customFormat="1" ht="19.5" x14ac:dyDescent="0.1">
      <c r="A2133" s="35"/>
      <c r="B2133" s="36"/>
      <c r="C2133" s="261" t="s">
        <v>1439</v>
      </c>
      <c r="D2133" s="261" t="s">
        <v>1440</v>
      </c>
      <c r="E2133" s="18" t="s">
        <v>277</v>
      </c>
      <c r="F2133" s="262">
        <v>131.13</v>
      </c>
      <c r="G2133" s="35"/>
      <c r="H2133" s="36"/>
    </row>
    <row r="2134" spans="1:8" s="2" customFormat="1" ht="19.5" x14ac:dyDescent="0.1">
      <c r="A2134" s="35"/>
      <c r="B2134" s="36"/>
      <c r="C2134" s="261" t="s">
        <v>1474</v>
      </c>
      <c r="D2134" s="261" t="s">
        <v>1475</v>
      </c>
      <c r="E2134" s="18" t="s">
        <v>277</v>
      </c>
      <c r="F2134" s="262">
        <v>131.13</v>
      </c>
      <c r="G2134" s="35"/>
      <c r="H2134" s="36"/>
    </row>
    <row r="2135" spans="1:8" s="2" customFormat="1" ht="16.899999999999999" customHeight="1" x14ac:dyDescent="0.1">
      <c r="A2135" s="35"/>
      <c r="B2135" s="36"/>
      <c r="C2135" s="261" t="s">
        <v>1484</v>
      </c>
      <c r="D2135" s="261" t="s">
        <v>1485</v>
      </c>
      <c r="E2135" s="18" t="s">
        <v>277</v>
      </c>
      <c r="F2135" s="262">
        <v>245.27</v>
      </c>
      <c r="G2135" s="35"/>
      <c r="H2135" s="36"/>
    </row>
    <row r="2136" spans="1:8" s="2" customFormat="1" ht="16.899999999999999" customHeight="1" x14ac:dyDescent="0.1">
      <c r="A2136" s="35"/>
      <c r="B2136" s="36"/>
      <c r="C2136" s="261" t="s">
        <v>1497</v>
      </c>
      <c r="D2136" s="261" t="s">
        <v>1498</v>
      </c>
      <c r="E2136" s="18" t="s">
        <v>277</v>
      </c>
      <c r="F2136" s="262">
        <v>621.55999999999995</v>
      </c>
      <c r="G2136" s="35"/>
      <c r="H2136" s="36"/>
    </row>
    <row r="2137" spans="1:8" s="2" customFormat="1" ht="16.899999999999999" customHeight="1" x14ac:dyDescent="0.1">
      <c r="A2137" s="35"/>
      <c r="B2137" s="36"/>
      <c r="C2137" s="257" t="s">
        <v>819</v>
      </c>
      <c r="D2137" s="258" t="s">
        <v>220</v>
      </c>
      <c r="E2137" s="259" t="s">
        <v>1</v>
      </c>
      <c r="F2137" s="260">
        <v>107.5</v>
      </c>
      <c r="G2137" s="35"/>
      <c r="H2137" s="36"/>
    </row>
    <row r="2138" spans="1:8" s="2" customFormat="1" ht="16.899999999999999" customHeight="1" x14ac:dyDescent="0.1">
      <c r="A2138" s="35"/>
      <c r="B2138" s="36"/>
      <c r="C2138" s="261" t="s">
        <v>1</v>
      </c>
      <c r="D2138" s="261" t="s">
        <v>1798</v>
      </c>
      <c r="E2138" s="18" t="s">
        <v>1</v>
      </c>
      <c r="F2138" s="262">
        <v>0</v>
      </c>
      <c r="G2138" s="35"/>
      <c r="H2138" s="36"/>
    </row>
    <row r="2139" spans="1:8" s="2" customFormat="1" ht="16.899999999999999" customHeight="1" x14ac:dyDescent="0.1">
      <c r="A2139" s="35"/>
      <c r="B2139" s="36"/>
      <c r="C2139" s="261" t="s">
        <v>1</v>
      </c>
      <c r="D2139" s="261" t="s">
        <v>4875</v>
      </c>
      <c r="E2139" s="18" t="s">
        <v>1</v>
      </c>
      <c r="F2139" s="262">
        <v>107.5</v>
      </c>
      <c r="G2139" s="35"/>
      <c r="H2139" s="36"/>
    </row>
    <row r="2140" spans="1:8" s="2" customFormat="1" ht="16.899999999999999" customHeight="1" x14ac:dyDescent="0.1">
      <c r="A2140" s="35"/>
      <c r="B2140" s="36"/>
      <c r="C2140" s="261" t="s">
        <v>819</v>
      </c>
      <c r="D2140" s="261" t="s">
        <v>293</v>
      </c>
      <c r="E2140" s="18" t="s">
        <v>1</v>
      </c>
      <c r="F2140" s="262">
        <v>107.5</v>
      </c>
      <c r="G2140" s="35"/>
      <c r="H2140" s="36"/>
    </row>
    <row r="2141" spans="1:8" s="2" customFormat="1" ht="16.899999999999999" customHeight="1" x14ac:dyDescent="0.1">
      <c r="A2141" s="35"/>
      <c r="B2141" s="36"/>
      <c r="C2141" s="263" t="s">
        <v>6697</v>
      </c>
      <c r="D2141" s="35"/>
      <c r="E2141" s="35"/>
      <c r="F2141" s="35"/>
      <c r="G2141" s="35"/>
      <c r="H2141" s="36"/>
    </row>
    <row r="2142" spans="1:8" s="2" customFormat="1" ht="19.5" x14ac:dyDescent="0.1">
      <c r="A2142" s="35"/>
      <c r="B2142" s="36"/>
      <c r="C2142" s="261" t="s">
        <v>1793</v>
      </c>
      <c r="D2142" s="261" t="s">
        <v>1794</v>
      </c>
      <c r="E2142" s="18" t="s">
        <v>277</v>
      </c>
      <c r="F2142" s="262">
        <v>215</v>
      </c>
      <c r="G2142" s="35"/>
      <c r="H2142" s="36"/>
    </row>
    <row r="2143" spans="1:8" s="2" customFormat="1" ht="16.899999999999999" customHeight="1" x14ac:dyDescent="0.1">
      <c r="A2143" s="35"/>
      <c r="B2143" s="36"/>
      <c r="C2143" s="261" t="s">
        <v>1425</v>
      </c>
      <c r="D2143" s="261" t="s">
        <v>1426</v>
      </c>
      <c r="E2143" s="18" t="s">
        <v>277</v>
      </c>
      <c r="F2143" s="262">
        <v>621.55999999999995</v>
      </c>
      <c r="G2143" s="35"/>
      <c r="H2143" s="36"/>
    </row>
    <row r="2144" spans="1:8" s="2" customFormat="1" ht="19.5" x14ac:dyDescent="0.1">
      <c r="A2144" s="35"/>
      <c r="B2144" s="36"/>
      <c r="C2144" s="261" t="s">
        <v>1458</v>
      </c>
      <c r="D2144" s="261" t="s">
        <v>1459</v>
      </c>
      <c r="E2144" s="18" t="s">
        <v>277</v>
      </c>
      <c r="F2144" s="262">
        <v>492.01</v>
      </c>
      <c r="G2144" s="35"/>
      <c r="H2144" s="36"/>
    </row>
    <row r="2145" spans="1:8" s="2" customFormat="1" ht="16.899999999999999" customHeight="1" x14ac:dyDescent="0.1">
      <c r="A2145" s="35"/>
      <c r="B2145" s="36"/>
      <c r="C2145" s="261" t="s">
        <v>1497</v>
      </c>
      <c r="D2145" s="261" t="s">
        <v>1498</v>
      </c>
      <c r="E2145" s="18" t="s">
        <v>277</v>
      </c>
      <c r="F2145" s="262">
        <v>621.55999999999995</v>
      </c>
      <c r="G2145" s="35"/>
      <c r="H2145" s="36"/>
    </row>
    <row r="2146" spans="1:8" s="2" customFormat="1" ht="16.899999999999999" customHeight="1" x14ac:dyDescent="0.1">
      <c r="A2146" s="35"/>
      <c r="B2146" s="36"/>
      <c r="C2146" s="261" t="s">
        <v>1539</v>
      </c>
      <c r="D2146" s="261" t="s">
        <v>1540</v>
      </c>
      <c r="E2146" s="18" t="s">
        <v>277</v>
      </c>
      <c r="F2146" s="262">
        <v>107.87</v>
      </c>
      <c r="G2146" s="35"/>
      <c r="H2146" s="36"/>
    </row>
    <row r="2147" spans="1:8" s="2" customFormat="1" ht="16.899999999999999" customHeight="1" x14ac:dyDescent="0.1">
      <c r="A2147" s="35"/>
      <c r="B2147" s="36"/>
      <c r="C2147" s="261" t="s">
        <v>1875</v>
      </c>
      <c r="D2147" s="261" t="s">
        <v>1876</v>
      </c>
      <c r="E2147" s="18" t="s">
        <v>277</v>
      </c>
      <c r="F2147" s="262">
        <v>107.5</v>
      </c>
      <c r="G2147" s="35"/>
      <c r="H2147" s="36"/>
    </row>
    <row r="2148" spans="1:8" s="2" customFormat="1" ht="16.899999999999999" customHeight="1" x14ac:dyDescent="0.1">
      <c r="A2148" s="35"/>
      <c r="B2148" s="36"/>
      <c r="C2148" s="257" t="s">
        <v>6721</v>
      </c>
      <c r="D2148" s="258" t="s">
        <v>220</v>
      </c>
      <c r="E2148" s="259" t="s">
        <v>1</v>
      </c>
      <c r="F2148" s="260">
        <v>107.87</v>
      </c>
      <c r="G2148" s="35"/>
      <c r="H2148" s="36"/>
    </row>
    <row r="2149" spans="1:8" s="2" customFormat="1" ht="16.899999999999999" customHeight="1" x14ac:dyDescent="0.1">
      <c r="A2149" s="35"/>
      <c r="B2149" s="36"/>
      <c r="C2149" s="257" t="s">
        <v>820</v>
      </c>
      <c r="D2149" s="258" t="s">
        <v>220</v>
      </c>
      <c r="E2149" s="259" t="s">
        <v>1</v>
      </c>
      <c r="F2149" s="260">
        <v>104.66</v>
      </c>
      <c r="G2149" s="35"/>
      <c r="H2149" s="36"/>
    </row>
    <row r="2150" spans="1:8" s="2" customFormat="1" ht="16.899999999999999" customHeight="1" x14ac:dyDescent="0.1">
      <c r="A2150" s="35"/>
      <c r="B2150" s="36"/>
      <c r="C2150" s="261" t="s">
        <v>1</v>
      </c>
      <c r="D2150" s="261" t="s">
        <v>1731</v>
      </c>
      <c r="E2150" s="18" t="s">
        <v>1</v>
      </c>
      <c r="F2150" s="262">
        <v>0</v>
      </c>
      <c r="G2150" s="35"/>
      <c r="H2150" s="36"/>
    </row>
    <row r="2151" spans="1:8" s="2" customFormat="1" ht="16.899999999999999" customHeight="1" x14ac:dyDescent="0.1">
      <c r="A2151" s="35"/>
      <c r="B2151" s="36"/>
      <c r="C2151" s="261" t="s">
        <v>1</v>
      </c>
      <c r="D2151" s="261" t="s">
        <v>1732</v>
      </c>
      <c r="E2151" s="18" t="s">
        <v>1</v>
      </c>
      <c r="F2151" s="262">
        <v>104.66</v>
      </c>
      <c r="G2151" s="35"/>
      <c r="H2151" s="36"/>
    </row>
    <row r="2152" spans="1:8" s="2" customFormat="1" ht="16.899999999999999" customHeight="1" x14ac:dyDescent="0.1">
      <c r="A2152" s="35"/>
      <c r="B2152" s="36"/>
      <c r="C2152" s="261" t="s">
        <v>820</v>
      </c>
      <c r="D2152" s="261" t="s">
        <v>293</v>
      </c>
      <c r="E2152" s="18" t="s">
        <v>1</v>
      </c>
      <c r="F2152" s="262">
        <v>104.66</v>
      </c>
      <c r="G2152" s="35"/>
      <c r="H2152" s="36"/>
    </row>
    <row r="2153" spans="1:8" s="2" customFormat="1" ht="16.899999999999999" customHeight="1" x14ac:dyDescent="0.1">
      <c r="A2153" s="35"/>
      <c r="B2153" s="36"/>
      <c r="C2153" s="263" t="s">
        <v>6697</v>
      </c>
      <c r="D2153" s="35"/>
      <c r="E2153" s="35"/>
      <c r="F2153" s="35"/>
      <c r="G2153" s="35"/>
      <c r="H2153" s="36"/>
    </row>
    <row r="2154" spans="1:8" s="2" customFormat="1" ht="16.899999999999999" customHeight="1" x14ac:dyDescent="0.1">
      <c r="A2154" s="35"/>
      <c r="B2154" s="36"/>
      <c r="C2154" s="261" t="s">
        <v>1723</v>
      </c>
      <c r="D2154" s="261" t="s">
        <v>1724</v>
      </c>
      <c r="E2154" s="18" t="s">
        <v>277</v>
      </c>
      <c r="F2154" s="262">
        <v>1395.1</v>
      </c>
      <c r="G2154" s="35"/>
      <c r="H2154" s="36"/>
    </row>
    <row r="2155" spans="1:8" s="2" customFormat="1" ht="16.899999999999999" customHeight="1" x14ac:dyDescent="0.1">
      <c r="A2155" s="35"/>
      <c r="B2155" s="36"/>
      <c r="C2155" s="261" t="s">
        <v>1639</v>
      </c>
      <c r="D2155" s="261" t="s">
        <v>1640</v>
      </c>
      <c r="E2155" s="18" t="s">
        <v>277</v>
      </c>
      <c r="F2155" s="262">
        <v>1289.9000000000001</v>
      </c>
      <c r="G2155" s="35"/>
      <c r="H2155" s="36"/>
    </row>
    <row r="2156" spans="1:8" s="2" customFormat="1" ht="19.5" x14ac:dyDescent="0.1">
      <c r="A2156" s="35"/>
      <c r="B2156" s="36"/>
      <c r="C2156" s="261" t="s">
        <v>1785</v>
      </c>
      <c r="D2156" s="261" t="s">
        <v>1786</v>
      </c>
      <c r="E2156" s="18" t="s">
        <v>277</v>
      </c>
      <c r="F2156" s="262">
        <v>104.66</v>
      </c>
      <c r="G2156" s="35"/>
      <c r="H2156" s="36"/>
    </row>
    <row r="2157" spans="1:8" s="2" customFormat="1" ht="19.5" x14ac:dyDescent="0.1">
      <c r="A2157" s="35"/>
      <c r="B2157" s="36"/>
      <c r="C2157" s="261" t="s">
        <v>1892</v>
      </c>
      <c r="D2157" s="261" t="s">
        <v>1893</v>
      </c>
      <c r="E2157" s="18" t="s">
        <v>277</v>
      </c>
      <c r="F2157" s="262">
        <v>1289.9000000000001</v>
      </c>
      <c r="G2157" s="35"/>
      <c r="H2157" s="36"/>
    </row>
    <row r="2158" spans="1:8" s="2" customFormat="1" ht="19.5" x14ac:dyDescent="0.1">
      <c r="A2158" s="35"/>
      <c r="B2158" s="36"/>
      <c r="C2158" s="261" t="s">
        <v>1897</v>
      </c>
      <c r="D2158" s="261" t="s">
        <v>1898</v>
      </c>
      <c r="E2158" s="18" t="s">
        <v>277</v>
      </c>
      <c r="F2158" s="262">
        <v>1289.9000000000001</v>
      </c>
      <c r="G2158" s="35"/>
      <c r="H2158" s="36"/>
    </row>
    <row r="2159" spans="1:8" s="2" customFormat="1" ht="16.899999999999999" customHeight="1" x14ac:dyDescent="0.1">
      <c r="A2159" s="35"/>
      <c r="B2159" s="36"/>
      <c r="C2159" s="261" t="s">
        <v>2115</v>
      </c>
      <c r="D2159" s="261" t="s">
        <v>2116</v>
      </c>
      <c r="E2159" s="18" t="s">
        <v>277</v>
      </c>
      <c r="F2159" s="262">
        <v>109.89</v>
      </c>
      <c r="G2159" s="35"/>
      <c r="H2159" s="36"/>
    </row>
    <row r="2160" spans="1:8" s="2" customFormat="1" ht="16.899999999999999" customHeight="1" x14ac:dyDescent="0.1">
      <c r="A2160" s="35"/>
      <c r="B2160" s="36"/>
      <c r="C2160" s="257" t="s">
        <v>822</v>
      </c>
      <c r="D2160" s="258" t="s">
        <v>220</v>
      </c>
      <c r="E2160" s="259" t="s">
        <v>1</v>
      </c>
      <c r="F2160" s="260">
        <v>592.62</v>
      </c>
      <c r="G2160" s="35"/>
      <c r="H2160" s="36"/>
    </row>
    <row r="2161" spans="1:8" s="2" customFormat="1" ht="16.899999999999999" customHeight="1" x14ac:dyDescent="0.1">
      <c r="A2161" s="35"/>
      <c r="B2161" s="36"/>
      <c r="C2161" s="261" t="s">
        <v>1</v>
      </c>
      <c r="D2161" s="261" t="s">
        <v>1730</v>
      </c>
      <c r="E2161" s="18" t="s">
        <v>1</v>
      </c>
      <c r="F2161" s="262">
        <v>0</v>
      </c>
      <c r="G2161" s="35"/>
      <c r="H2161" s="36"/>
    </row>
    <row r="2162" spans="1:8" s="2" customFormat="1" ht="16.899999999999999" customHeight="1" x14ac:dyDescent="0.1">
      <c r="A2162" s="35"/>
      <c r="B2162" s="36"/>
      <c r="C2162" s="261" t="s">
        <v>1</v>
      </c>
      <c r="D2162" s="261" t="s">
        <v>1727</v>
      </c>
      <c r="E2162" s="18" t="s">
        <v>1</v>
      </c>
      <c r="F2162" s="262">
        <v>592.62</v>
      </c>
      <c r="G2162" s="35"/>
      <c r="H2162" s="36"/>
    </row>
    <row r="2163" spans="1:8" s="2" customFormat="1" ht="16.899999999999999" customHeight="1" x14ac:dyDescent="0.1">
      <c r="A2163" s="35"/>
      <c r="B2163" s="36"/>
      <c r="C2163" s="261" t="s">
        <v>822</v>
      </c>
      <c r="D2163" s="261" t="s">
        <v>293</v>
      </c>
      <c r="E2163" s="18" t="s">
        <v>1</v>
      </c>
      <c r="F2163" s="262">
        <v>592.62</v>
      </c>
      <c r="G2163" s="35"/>
      <c r="H2163" s="36"/>
    </row>
    <row r="2164" spans="1:8" s="2" customFormat="1" ht="16.899999999999999" customHeight="1" x14ac:dyDescent="0.1">
      <c r="A2164" s="35"/>
      <c r="B2164" s="36"/>
      <c r="C2164" s="263" t="s">
        <v>6697</v>
      </c>
      <c r="D2164" s="35"/>
      <c r="E2164" s="35"/>
      <c r="F2164" s="35"/>
      <c r="G2164" s="35"/>
      <c r="H2164" s="36"/>
    </row>
    <row r="2165" spans="1:8" s="2" customFormat="1" ht="16.899999999999999" customHeight="1" x14ac:dyDescent="0.1">
      <c r="A2165" s="35"/>
      <c r="B2165" s="36"/>
      <c r="C2165" s="261" t="s">
        <v>1723</v>
      </c>
      <c r="D2165" s="261" t="s">
        <v>1724</v>
      </c>
      <c r="E2165" s="18" t="s">
        <v>277</v>
      </c>
      <c r="F2165" s="262">
        <v>1395.1</v>
      </c>
      <c r="G2165" s="35"/>
      <c r="H2165" s="36"/>
    </row>
    <row r="2166" spans="1:8" s="2" customFormat="1" ht="19.5" x14ac:dyDescent="0.1">
      <c r="A2166" s="35"/>
      <c r="B2166" s="36"/>
      <c r="C2166" s="261" t="s">
        <v>1589</v>
      </c>
      <c r="D2166" s="261" t="s">
        <v>1590</v>
      </c>
      <c r="E2166" s="18" t="s">
        <v>277</v>
      </c>
      <c r="F2166" s="262">
        <v>1185.24</v>
      </c>
      <c r="G2166" s="35"/>
      <c r="H2166" s="36"/>
    </row>
    <row r="2167" spans="1:8" s="2" customFormat="1" ht="16.899999999999999" customHeight="1" x14ac:dyDescent="0.1">
      <c r="A2167" s="35"/>
      <c r="B2167" s="36"/>
      <c r="C2167" s="261" t="s">
        <v>1598</v>
      </c>
      <c r="D2167" s="261" t="s">
        <v>1599</v>
      </c>
      <c r="E2167" s="18" t="s">
        <v>277</v>
      </c>
      <c r="F2167" s="262">
        <v>2370.48</v>
      </c>
      <c r="G2167" s="35"/>
      <c r="H2167" s="36"/>
    </row>
    <row r="2168" spans="1:8" s="2" customFormat="1" ht="16.899999999999999" customHeight="1" x14ac:dyDescent="0.1">
      <c r="A2168" s="35"/>
      <c r="B2168" s="36"/>
      <c r="C2168" s="261" t="s">
        <v>1639</v>
      </c>
      <c r="D2168" s="261" t="s">
        <v>1640</v>
      </c>
      <c r="E2168" s="18" t="s">
        <v>277</v>
      </c>
      <c r="F2168" s="262">
        <v>1289.9000000000001</v>
      </c>
      <c r="G2168" s="35"/>
      <c r="H2168" s="36"/>
    </row>
    <row r="2169" spans="1:8" s="2" customFormat="1" ht="16.899999999999999" customHeight="1" x14ac:dyDescent="0.1">
      <c r="A2169" s="35"/>
      <c r="B2169" s="36"/>
      <c r="C2169" s="261" t="s">
        <v>1865</v>
      </c>
      <c r="D2169" s="261" t="s">
        <v>1866</v>
      </c>
      <c r="E2169" s="18" t="s">
        <v>277</v>
      </c>
      <c r="F2169" s="262">
        <v>164.26</v>
      </c>
      <c r="G2169" s="35"/>
      <c r="H2169" s="36"/>
    </row>
    <row r="2170" spans="1:8" s="2" customFormat="1" ht="19.5" x14ac:dyDescent="0.1">
      <c r="A2170" s="35"/>
      <c r="B2170" s="36"/>
      <c r="C2170" s="261" t="s">
        <v>1892</v>
      </c>
      <c r="D2170" s="261" t="s">
        <v>1893</v>
      </c>
      <c r="E2170" s="18" t="s">
        <v>277</v>
      </c>
      <c r="F2170" s="262">
        <v>1289.9000000000001</v>
      </c>
      <c r="G2170" s="35"/>
      <c r="H2170" s="36"/>
    </row>
    <row r="2171" spans="1:8" s="2" customFormat="1" ht="19.5" x14ac:dyDescent="0.1">
      <c r="A2171" s="35"/>
      <c r="B2171" s="36"/>
      <c r="C2171" s="261" t="s">
        <v>1897</v>
      </c>
      <c r="D2171" s="261" t="s">
        <v>1898</v>
      </c>
      <c r="E2171" s="18" t="s">
        <v>277</v>
      </c>
      <c r="F2171" s="262">
        <v>1289.9000000000001</v>
      </c>
      <c r="G2171" s="35"/>
      <c r="H2171" s="36"/>
    </row>
    <row r="2172" spans="1:8" s="2" customFormat="1" ht="16.899999999999999" customHeight="1" x14ac:dyDescent="0.1">
      <c r="A2172" s="35"/>
      <c r="B2172" s="36"/>
      <c r="C2172" s="261" t="s">
        <v>1313</v>
      </c>
      <c r="D2172" s="261" t="s">
        <v>1314</v>
      </c>
      <c r="E2172" s="18" t="s">
        <v>277</v>
      </c>
      <c r="F2172" s="262">
        <v>1185.24</v>
      </c>
      <c r="G2172" s="35"/>
      <c r="H2172" s="36"/>
    </row>
    <row r="2173" spans="1:8" s="2" customFormat="1" ht="16.899999999999999" customHeight="1" x14ac:dyDescent="0.1">
      <c r="A2173" s="35"/>
      <c r="B2173" s="36"/>
      <c r="C2173" s="257" t="s">
        <v>823</v>
      </c>
      <c r="D2173" s="258" t="s">
        <v>220</v>
      </c>
      <c r="E2173" s="259" t="s">
        <v>1</v>
      </c>
      <c r="F2173" s="260">
        <v>428.36</v>
      </c>
      <c r="G2173" s="35"/>
      <c r="H2173" s="36"/>
    </row>
    <row r="2174" spans="1:8" s="2" customFormat="1" ht="16.899999999999999" customHeight="1" x14ac:dyDescent="0.1">
      <c r="A2174" s="35"/>
      <c r="B2174" s="36"/>
      <c r="C2174" s="261" t="s">
        <v>1</v>
      </c>
      <c r="D2174" s="261" t="s">
        <v>1730</v>
      </c>
      <c r="E2174" s="18" t="s">
        <v>1</v>
      </c>
      <c r="F2174" s="262">
        <v>0</v>
      </c>
      <c r="G2174" s="35"/>
      <c r="H2174" s="36"/>
    </row>
    <row r="2175" spans="1:8" s="2" customFormat="1" ht="16.899999999999999" customHeight="1" x14ac:dyDescent="0.1">
      <c r="A2175" s="35"/>
      <c r="B2175" s="36"/>
      <c r="C2175" s="261" t="s">
        <v>1</v>
      </c>
      <c r="D2175" s="261" t="s">
        <v>1873</v>
      </c>
      <c r="E2175" s="18" t="s">
        <v>1</v>
      </c>
      <c r="F2175" s="262">
        <v>428.36</v>
      </c>
      <c r="G2175" s="35"/>
      <c r="H2175" s="36"/>
    </row>
    <row r="2176" spans="1:8" s="2" customFormat="1" ht="16.899999999999999" customHeight="1" x14ac:dyDescent="0.1">
      <c r="A2176" s="35"/>
      <c r="B2176" s="36"/>
      <c r="C2176" s="261" t="s">
        <v>823</v>
      </c>
      <c r="D2176" s="261" t="s">
        <v>282</v>
      </c>
      <c r="E2176" s="18" t="s">
        <v>1</v>
      </c>
      <c r="F2176" s="262">
        <v>428.36</v>
      </c>
      <c r="G2176" s="35"/>
      <c r="H2176" s="36"/>
    </row>
    <row r="2177" spans="1:8" s="2" customFormat="1" ht="16.899999999999999" customHeight="1" x14ac:dyDescent="0.1">
      <c r="A2177" s="35"/>
      <c r="B2177" s="36"/>
      <c r="C2177" s="263" t="s">
        <v>6697</v>
      </c>
      <c r="D2177" s="35"/>
      <c r="E2177" s="35"/>
      <c r="F2177" s="35"/>
      <c r="G2177" s="35"/>
      <c r="H2177" s="36"/>
    </row>
    <row r="2178" spans="1:8" s="2" customFormat="1" ht="16.899999999999999" customHeight="1" x14ac:dyDescent="0.1">
      <c r="A2178" s="35"/>
      <c r="B2178" s="36"/>
      <c r="C2178" s="261" t="s">
        <v>1870</v>
      </c>
      <c r="D2178" s="261" t="s">
        <v>1871</v>
      </c>
      <c r="E2178" s="18" t="s">
        <v>277</v>
      </c>
      <c r="F2178" s="262">
        <v>428.36</v>
      </c>
      <c r="G2178" s="35"/>
      <c r="H2178" s="36"/>
    </row>
    <row r="2179" spans="1:8" s="2" customFormat="1" ht="16.899999999999999" customHeight="1" x14ac:dyDescent="0.1">
      <c r="A2179" s="35"/>
      <c r="B2179" s="36"/>
      <c r="C2179" s="261" t="s">
        <v>1865</v>
      </c>
      <c r="D2179" s="261" t="s">
        <v>1866</v>
      </c>
      <c r="E2179" s="18" t="s">
        <v>277</v>
      </c>
      <c r="F2179" s="262">
        <v>164.26</v>
      </c>
      <c r="G2179" s="35"/>
      <c r="H2179" s="36"/>
    </row>
    <row r="2180" spans="1:8" s="2" customFormat="1" ht="16.899999999999999" customHeight="1" x14ac:dyDescent="0.1">
      <c r="A2180" s="35"/>
      <c r="B2180" s="36"/>
      <c r="C2180" s="257" t="s">
        <v>825</v>
      </c>
      <c r="D2180" s="258" t="s">
        <v>220</v>
      </c>
      <c r="E2180" s="259" t="s">
        <v>1</v>
      </c>
      <c r="F2180" s="260">
        <v>91.22</v>
      </c>
      <c r="G2180" s="35"/>
      <c r="H2180" s="36"/>
    </row>
    <row r="2181" spans="1:8" s="2" customFormat="1" ht="16.899999999999999" customHeight="1" x14ac:dyDescent="0.1">
      <c r="A2181" s="35"/>
      <c r="B2181" s="36"/>
      <c r="C2181" s="261" t="s">
        <v>825</v>
      </c>
      <c r="D2181" s="261" t="s">
        <v>4605</v>
      </c>
      <c r="E2181" s="18" t="s">
        <v>1</v>
      </c>
      <c r="F2181" s="262">
        <v>91.22</v>
      </c>
      <c r="G2181" s="35"/>
      <c r="H2181" s="36"/>
    </row>
    <row r="2182" spans="1:8" s="2" customFormat="1" ht="16.899999999999999" customHeight="1" x14ac:dyDescent="0.1">
      <c r="A2182" s="35"/>
      <c r="B2182" s="36"/>
      <c r="C2182" s="263" t="s">
        <v>6697</v>
      </c>
      <c r="D2182" s="35"/>
      <c r="E2182" s="35"/>
      <c r="F2182" s="35"/>
      <c r="G2182" s="35"/>
      <c r="H2182" s="36"/>
    </row>
    <row r="2183" spans="1:8" s="2" customFormat="1" ht="16.899999999999999" customHeight="1" x14ac:dyDescent="0.1">
      <c r="A2183" s="35"/>
      <c r="B2183" s="36"/>
      <c r="C2183" s="261" t="s">
        <v>1089</v>
      </c>
      <c r="D2183" s="261" t="s">
        <v>1090</v>
      </c>
      <c r="E2183" s="18" t="s">
        <v>277</v>
      </c>
      <c r="F2183" s="262">
        <v>105.16</v>
      </c>
      <c r="G2183" s="35"/>
      <c r="H2183" s="36"/>
    </row>
    <row r="2184" spans="1:8" s="2" customFormat="1" ht="16.899999999999999" customHeight="1" x14ac:dyDescent="0.1">
      <c r="A2184" s="35"/>
      <c r="B2184" s="36"/>
      <c r="C2184" s="261" t="s">
        <v>1096</v>
      </c>
      <c r="D2184" s="261" t="s">
        <v>1097</v>
      </c>
      <c r="E2184" s="18" t="s">
        <v>277</v>
      </c>
      <c r="F2184" s="262">
        <v>91.22</v>
      </c>
      <c r="G2184" s="35"/>
      <c r="H2184" s="36"/>
    </row>
    <row r="2185" spans="1:8" s="2" customFormat="1" ht="16.899999999999999" customHeight="1" x14ac:dyDescent="0.1">
      <c r="A2185" s="35"/>
      <c r="B2185" s="36"/>
      <c r="C2185" s="257" t="s">
        <v>1092</v>
      </c>
      <c r="D2185" s="258" t="s">
        <v>220</v>
      </c>
      <c r="E2185" s="259" t="s">
        <v>1</v>
      </c>
      <c r="F2185" s="260">
        <v>13.94</v>
      </c>
      <c r="G2185" s="35"/>
      <c r="H2185" s="36"/>
    </row>
    <row r="2186" spans="1:8" s="2" customFormat="1" ht="16.899999999999999" customHeight="1" x14ac:dyDescent="0.1">
      <c r="A2186" s="35"/>
      <c r="B2186" s="36"/>
      <c r="C2186" s="261" t="s">
        <v>1092</v>
      </c>
      <c r="D2186" s="261" t="s">
        <v>4606</v>
      </c>
      <c r="E2186" s="18" t="s">
        <v>1</v>
      </c>
      <c r="F2186" s="262">
        <v>13.94</v>
      </c>
      <c r="G2186" s="35"/>
      <c r="H2186" s="36"/>
    </row>
    <row r="2187" spans="1:8" s="2" customFormat="1" ht="16.899999999999999" customHeight="1" x14ac:dyDescent="0.1">
      <c r="A2187" s="35"/>
      <c r="B2187" s="36"/>
      <c r="C2187" s="257" t="s">
        <v>827</v>
      </c>
      <c r="D2187" s="258" t="s">
        <v>220</v>
      </c>
      <c r="E2187" s="259" t="s">
        <v>1</v>
      </c>
      <c r="F2187" s="260">
        <v>519.29999999999995</v>
      </c>
      <c r="G2187" s="35"/>
      <c r="H2187" s="36"/>
    </row>
    <row r="2188" spans="1:8" s="2" customFormat="1" ht="16.899999999999999" customHeight="1" x14ac:dyDescent="0.1">
      <c r="A2188" s="35"/>
      <c r="B2188" s="36"/>
      <c r="C2188" s="261" t="s">
        <v>1</v>
      </c>
      <c r="D2188" s="261" t="s">
        <v>1182</v>
      </c>
      <c r="E2188" s="18" t="s">
        <v>1</v>
      </c>
      <c r="F2188" s="262">
        <v>0</v>
      </c>
      <c r="G2188" s="35"/>
      <c r="H2188" s="36"/>
    </row>
    <row r="2189" spans="1:8" s="2" customFormat="1" ht="16.899999999999999" customHeight="1" x14ac:dyDescent="0.1">
      <c r="A2189" s="35"/>
      <c r="B2189" s="36"/>
      <c r="C2189" s="261" t="s">
        <v>1</v>
      </c>
      <c r="D2189" s="261" t="s">
        <v>1183</v>
      </c>
      <c r="E2189" s="18" t="s">
        <v>1</v>
      </c>
      <c r="F2189" s="262">
        <v>266.27</v>
      </c>
      <c r="G2189" s="35"/>
      <c r="H2189" s="36"/>
    </row>
    <row r="2190" spans="1:8" s="2" customFormat="1" ht="16.899999999999999" customHeight="1" x14ac:dyDescent="0.1">
      <c r="A2190" s="35"/>
      <c r="B2190" s="36"/>
      <c r="C2190" s="261" t="s">
        <v>1</v>
      </c>
      <c r="D2190" s="261" t="s">
        <v>1184</v>
      </c>
      <c r="E2190" s="18" t="s">
        <v>1</v>
      </c>
      <c r="F2190" s="262">
        <v>0</v>
      </c>
      <c r="G2190" s="35"/>
      <c r="H2190" s="36"/>
    </row>
    <row r="2191" spans="1:8" s="2" customFormat="1" ht="16.899999999999999" customHeight="1" x14ac:dyDescent="0.1">
      <c r="A2191" s="35"/>
      <c r="B2191" s="36"/>
      <c r="C2191" s="261" t="s">
        <v>1</v>
      </c>
      <c r="D2191" s="261" t="s">
        <v>4651</v>
      </c>
      <c r="E2191" s="18" t="s">
        <v>1</v>
      </c>
      <c r="F2191" s="262">
        <v>-25.71</v>
      </c>
      <c r="G2191" s="35"/>
      <c r="H2191" s="36"/>
    </row>
    <row r="2192" spans="1:8" s="2" customFormat="1" ht="16.899999999999999" customHeight="1" x14ac:dyDescent="0.1">
      <c r="A2192" s="35"/>
      <c r="B2192" s="36"/>
      <c r="C2192" s="261" t="s">
        <v>1</v>
      </c>
      <c r="D2192" s="261" t="s">
        <v>4652</v>
      </c>
      <c r="E2192" s="18" t="s">
        <v>1</v>
      </c>
      <c r="F2192" s="262">
        <v>-6.7</v>
      </c>
      <c r="G2192" s="35"/>
      <c r="H2192" s="36"/>
    </row>
    <row r="2193" spans="1:8" s="2" customFormat="1" ht="16.899999999999999" customHeight="1" x14ac:dyDescent="0.1">
      <c r="A2193" s="35"/>
      <c r="B2193" s="36"/>
      <c r="C2193" s="261" t="s">
        <v>1</v>
      </c>
      <c r="D2193" s="261" t="s">
        <v>1186</v>
      </c>
      <c r="E2193" s="18" t="s">
        <v>1</v>
      </c>
      <c r="F2193" s="262">
        <v>0</v>
      </c>
      <c r="G2193" s="35"/>
      <c r="H2193" s="36"/>
    </row>
    <row r="2194" spans="1:8" s="2" customFormat="1" ht="16.899999999999999" customHeight="1" x14ac:dyDescent="0.1">
      <c r="A2194" s="35"/>
      <c r="B2194" s="36"/>
      <c r="C2194" s="261" t="s">
        <v>1</v>
      </c>
      <c r="D2194" s="261" t="s">
        <v>1187</v>
      </c>
      <c r="E2194" s="18" t="s">
        <v>1</v>
      </c>
      <c r="F2194" s="262">
        <v>266.27</v>
      </c>
      <c r="G2194" s="35"/>
      <c r="H2194" s="36"/>
    </row>
    <row r="2195" spans="1:8" s="2" customFormat="1" ht="16.899999999999999" customHeight="1" x14ac:dyDescent="0.1">
      <c r="A2195" s="35"/>
      <c r="B2195" s="36"/>
      <c r="C2195" s="261" t="s">
        <v>1</v>
      </c>
      <c r="D2195" s="261" t="s">
        <v>1184</v>
      </c>
      <c r="E2195" s="18" t="s">
        <v>1</v>
      </c>
      <c r="F2195" s="262">
        <v>0</v>
      </c>
      <c r="G2195" s="35"/>
      <c r="H2195" s="36"/>
    </row>
    <row r="2196" spans="1:8" s="2" customFormat="1" ht="16.899999999999999" customHeight="1" x14ac:dyDescent="0.1">
      <c r="A2196" s="35"/>
      <c r="B2196" s="36"/>
      <c r="C2196" s="261" t="s">
        <v>1</v>
      </c>
      <c r="D2196" s="261" t="s">
        <v>1185</v>
      </c>
      <c r="E2196" s="18" t="s">
        <v>1</v>
      </c>
      <c r="F2196" s="262">
        <v>-28.04</v>
      </c>
      <c r="G2196" s="35"/>
      <c r="H2196" s="36"/>
    </row>
    <row r="2197" spans="1:8" s="2" customFormat="1" ht="16.899999999999999" customHeight="1" x14ac:dyDescent="0.1">
      <c r="A2197" s="35"/>
      <c r="B2197" s="36"/>
      <c r="C2197" s="261" t="s">
        <v>1</v>
      </c>
      <c r="D2197" s="261" t="s">
        <v>1188</v>
      </c>
      <c r="E2197" s="18" t="s">
        <v>1</v>
      </c>
      <c r="F2197" s="262">
        <v>47.21</v>
      </c>
      <c r="G2197" s="35"/>
      <c r="H2197" s="36"/>
    </row>
    <row r="2198" spans="1:8" s="2" customFormat="1" ht="16.899999999999999" customHeight="1" x14ac:dyDescent="0.1">
      <c r="A2198" s="35"/>
      <c r="B2198" s="36"/>
      <c r="C2198" s="261" t="s">
        <v>827</v>
      </c>
      <c r="D2198" s="261" t="s">
        <v>282</v>
      </c>
      <c r="E2198" s="18" t="s">
        <v>1</v>
      </c>
      <c r="F2198" s="262">
        <v>519.29999999999995</v>
      </c>
      <c r="G2198" s="35"/>
      <c r="H2198" s="36"/>
    </row>
    <row r="2199" spans="1:8" s="2" customFormat="1" ht="16.899999999999999" customHeight="1" x14ac:dyDescent="0.1">
      <c r="A2199" s="35"/>
      <c r="B2199" s="36"/>
      <c r="C2199" s="263" t="s">
        <v>6697</v>
      </c>
      <c r="D2199" s="35"/>
      <c r="E2199" s="35"/>
      <c r="F2199" s="35"/>
      <c r="G2199" s="35"/>
      <c r="H2199" s="36"/>
    </row>
    <row r="2200" spans="1:8" s="2" customFormat="1" ht="16.899999999999999" customHeight="1" x14ac:dyDescent="0.1">
      <c r="A2200" s="35"/>
      <c r="B2200" s="36"/>
      <c r="C2200" s="261" t="s">
        <v>1179</v>
      </c>
      <c r="D2200" s="261" t="s">
        <v>1180</v>
      </c>
      <c r="E2200" s="18" t="s">
        <v>277</v>
      </c>
      <c r="F2200" s="262">
        <v>519.29999999999995</v>
      </c>
      <c r="G2200" s="35"/>
      <c r="H2200" s="36"/>
    </row>
    <row r="2201" spans="1:8" s="2" customFormat="1" ht="16.899999999999999" customHeight="1" x14ac:dyDescent="0.1">
      <c r="A2201" s="35"/>
      <c r="B2201" s="36"/>
      <c r="C2201" s="261" t="s">
        <v>1145</v>
      </c>
      <c r="D2201" s="261" t="s">
        <v>1146</v>
      </c>
      <c r="E2201" s="18" t="s">
        <v>277</v>
      </c>
      <c r="F2201" s="262">
        <v>813.67</v>
      </c>
      <c r="G2201" s="35"/>
      <c r="H2201" s="36"/>
    </row>
    <row r="2202" spans="1:8" s="2" customFormat="1" ht="16.899999999999999" customHeight="1" x14ac:dyDescent="0.1">
      <c r="A2202" s="35"/>
      <c r="B2202" s="36"/>
      <c r="C2202" s="261" t="s">
        <v>1155</v>
      </c>
      <c r="D2202" s="261" t="s">
        <v>1156</v>
      </c>
      <c r="E2202" s="18" t="s">
        <v>277</v>
      </c>
      <c r="F2202" s="262">
        <v>903</v>
      </c>
      <c r="G2202" s="35"/>
      <c r="H2202" s="36"/>
    </row>
    <row r="2203" spans="1:8" s="2" customFormat="1" ht="16.899999999999999" customHeight="1" x14ac:dyDescent="0.1">
      <c r="A2203" s="35"/>
      <c r="B2203" s="36"/>
      <c r="C2203" s="257" t="s">
        <v>829</v>
      </c>
      <c r="D2203" s="258" t="s">
        <v>220</v>
      </c>
      <c r="E2203" s="259" t="s">
        <v>1</v>
      </c>
      <c r="F2203" s="260">
        <v>25.78</v>
      </c>
      <c r="G2203" s="35"/>
      <c r="H2203" s="36"/>
    </row>
    <row r="2204" spans="1:8" s="2" customFormat="1" ht="16.899999999999999" customHeight="1" x14ac:dyDescent="0.1">
      <c r="A2204" s="35"/>
      <c r="B2204" s="36"/>
      <c r="C2204" s="261" t="s">
        <v>1</v>
      </c>
      <c r="D2204" s="261" t="s">
        <v>1226</v>
      </c>
      <c r="E2204" s="18" t="s">
        <v>1</v>
      </c>
      <c r="F2204" s="262">
        <v>24.34</v>
      </c>
      <c r="G2204" s="35"/>
      <c r="H2204" s="36"/>
    </row>
    <row r="2205" spans="1:8" s="2" customFormat="1" ht="16.899999999999999" customHeight="1" x14ac:dyDescent="0.1">
      <c r="A2205" s="35"/>
      <c r="B2205" s="36"/>
      <c r="C2205" s="261" t="s">
        <v>1</v>
      </c>
      <c r="D2205" s="261" t="s">
        <v>1227</v>
      </c>
      <c r="E2205" s="18" t="s">
        <v>1</v>
      </c>
      <c r="F2205" s="262">
        <v>1.44</v>
      </c>
      <c r="G2205" s="35"/>
      <c r="H2205" s="36"/>
    </row>
    <row r="2206" spans="1:8" s="2" customFormat="1" ht="16.899999999999999" customHeight="1" x14ac:dyDescent="0.1">
      <c r="A2206" s="35"/>
      <c r="B2206" s="36"/>
      <c r="C2206" s="261" t="s">
        <v>829</v>
      </c>
      <c r="D2206" s="261" t="s">
        <v>282</v>
      </c>
      <c r="E2206" s="18" t="s">
        <v>1</v>
      </c>
      <c r="F2206" s="262">
        <v>25.78</v>
      </c>
      <c r="G2206" s="35"/>
      <c r="H2206" s="36"/>
    </row>
    <row r="2207" spans="1:8" s="2" customFormat="1" ht="16.899999999999999" customHeight="1" x14ac:dyDescent="0.1">
      <c r="A2207" s="35"/>
      <c r="B2207" s="36"/>
      <c r="C2207" s="263" t="s">
        <v>6697</v>
      </c>
      <c r="D2207" s="35"/>
      <c r="E2207" s="35"/>
      <c r="F2207" s="35"/>
      <c r="G2207" s="35"/>
      <c r="H2207" s="36"/>
    </row>
    <row r="2208" spans="1:8" s="2" customFormat="1" ht="19.5" x14ac:dyDescent="0.1">
      <c r="A2208" s="35"/>
      <c r="B2208" s="36"/>
      <c r="C2208" s="261" t="s">
        <v>1223</v>
      </c>
      <c r="D2208" s="261" t="s">
        <v>1224</v>
      </c>
      <c r="E2208" s="18" t="s">
        <v>277</v>
      </c>
      <c r="F2208" s="262">
        <v>25.78</v>
      </c>
      <c r="G2208" s="35"/>
      <c r="H2208" s="36"/>
    </row>
    <row r="2209" spans="1:8" s="2" customFormat="1" ht="19.5" x14ac:dyDescent="0.1">
      <c r="A2209" s="35"/>
      <c r="B2209" s="36"/>
      <c r="C2209" s="261" t="s">
        <v>1129</v>
      </c>
      <c r="D2209" s="261" t="s">
        <v>1130</v>
      </c>
      <c r="E2209" s="18" t="s">
        <v>277</v>
      </c>
      <c r="F2209" s="262">
        <v>126.98</v>
      </c>
      <c r="G2209" s="35"/>
      <c r="H2209" s="36"/>
    </row>
    <row r="2210" spans="1:8" s="2" customFormat="1" ht="16.899999999999999" customHeight="1" x14ac:dyDescent="0.1">
      <c r="A2210" s="35"/>
      <c r="B2210" s="36"/>
      <c r="C2210" s="261" t="s">
        <v>1155</v>
      </c>
      <c r="D2210" s="261" t="s">
        <v>1156</v>
      </c>
      <c r="E2210" s="18" t="s">
        <v>277</v>
      </c>
      <c r="F2210" s="262">
        <v>903</v>
      </c>
      <c r="G2210" s="35"/>
      <c r="H2210" s="36"/>
    </row>
    <row r="2211" spans="1:8" s="2" customFormat="1" ht="16.899999999999999" customHeight="1" x14ac:dyDescent="0.1">
      <c r="A2211" s="35"/>
      <c r="B2211" s="36"/>
      <c r="C2211" s="257" t="s">
        <v>831</v>
      </c>
      <c r="D2211" s="258" t="s">
        <v>220</v>
      </c>
      <c r="E2211" s="259" t="s">
        <v>1</v>
      </c>
      <c r="F2211" s="260">
        <v>67.22</v>
      </c>
      <c r="G2211" s="35"/>
      <c r="H2211" s="36"/>
    </row>
    <row r="2212" spans="1:8" s="2" customFormat="1" ht="16.899999999999999" customHeight="1" x14ac:dyDescent="0.1">
      <c r="A2212" s="35"/>
      <c r="B2212" s="36"/>
      <c r="C2212" s="261" t="s">
        <v>1</v>
      </c>
      <c r="D2212" s="261" t="s">
        <v>1182</v>
      </c>
      <c r="E2212" s="18" t="s">
        <v>1</v>
      </c>
      <c r="F2212" s="262">
        <v>0</v>
      </c>
      <c r="G2212" s="35"/>
      <c r="H2212" s="36"/>
    </row>
    <row r="2213" spans="1:8" s="2" customFormat="1" ht="16.899999999999999" customHeight="1" x14ac:dyDescent="0.1">
      <c r="A2213" s="35"/>
      <c r="B2213" s="36"/>
      <c r="C2213" s="261" t="s">
        <v>1</v>
      </c>
      <c r="D2213" s="261" t="s">
        <v>4670</v>
      </c>
      <c r="E2213" s="18" t="s">
        <v>1</v>
      </c>
      <c r="F2213" s="262">
        <v>15.37</v>
      </c>
      <c r="G2213" s="35"/>
      <c r="H2213" s="36"/>
    </row>
    <row r="2214" spans="1:8" s="2" customFormat="1" ht="16.899999999999999" customHeight="1" x14ac:dyDescent="0.1">
      <c r="A2214" s="35"/>
      <c r="B2214" s="36"/>
      <c r="C2214" s="261" t="s">
        <v>1</v>
      </c>
      <c r="D2214" s="261" t="s">
        <v>1186</v>
      </c>
      <c r="E2214" s="18" t="s">
        <v>1</v>
      </c>
      <c r="F2214" s="262">
        <v>0</v>
      </c>
      <c r="G2214" s="35"/>
      <c r="H2214" s="36"/>
    </row>
    <row r="2215" spans="1:8" s="2" customFormat="1" ht="16.899999999999999" customHeight="1" x14ac:dyDescent="0.1">
      <c r="A2215" s="35"/>
      <c r="B2215" s="36"/>
      <c r="C2215" s="261" t="s">
        <v>1</v>
      </c>
      <c r="D2215" s="261" t="s">
        <v>4671</v>
      </c>
      <c r="E2215" s="18" t="s">
        <v>1</v>
      </c>
      <c r="F2215" s="262">
        <v>45.74</v>
      </c>
      <c r="G2215" s="35"/>
      <c r="H2215" s="36"/>
    </row>
    <row r="2216" spans="1:8" s="2" customFormat="1" ht="16.899999999999999" customHeight="1" x14ac:dyDescent="0.1">
      <c r="A2216" s="35"/>
      <c r="B2216" s="36"/>
      <c r="C2216" s="261" t="s">
        <v>1</v>
      </c>
      <c r="D2216" s="261" t="s">
        <v>1221</v>
      </c>
      <c r="E2216" s="18" t="s">
        <v>1</v>
      </c>
      <c r="F2216" s="262">
        <v>6.11</v>
      </c>
      <c r="G2216" s="35"/>
      <c r="H2216" s="36"/>
    </row>
    <row r="2217" spans="1:8" s="2" customFormat="1" ht="16.899999999999999" customHeight="1" x14ac:dyDescent="0.1">
      <c r="A2217" s="35"/>
      <c r="B2217" s="36"/>
      <c r="C2217" s="261" t="s">
        <v>831</v>
      </c>
      <c r="D2217" s="261" t="s">
        <v>282</v>
      </c>
      <c r="E2217" s="18" t="s">
        <v>1</v>
      </c>
      <c r="F2217" s="262">
        <v>67.22</v>
      </c>
      <c r="G2217" s="35"/>
      <c r="H2217" s="36"/>
    </row>
    <row r="2218" spans="1:8" s="2" customFormat="1" ht="16.899999999999999" customHeight="1" x14ac:dyDescent="0.1">
      <c r="A2218" s="35"/>
      <c r="B2218" s="36"/>
      <c r="C2218" s="263" t="s">
        <v>6697</v>
      </c>
      <c r="D2218" s="35"/>
      <c r="E2218" s="35"/>
      <c r="F2218" s="35"/>
      <c r="G2218" s="35"/>
      <c r="H2218" s="36"/>
    </row>
    <row r="2219" spans="1:8" s="2" customFormat="1" ht="19.5" x14ac:dyDescent="0.1">
      <c r="A2219" s="35"/>
      <c r="B2219" s="36"/>
      <c r="C2219" s="261" t="s">
        <v>1217</v>
      </c>
      <c r="D2219" s="261" t="s">
        <v>1218</v>
      </c>
      <c r="E2219" s="18" t="s">
        <v>277</v>
      </c>
      <c r="F2219" s="262">
        <v>67.22</v>
      </c>
      <c r="G2219" s="35"/>
      <c r="H2219" s="36"/>
    </row>
    <row r="2220" spans="1:8" s="2" customFormat="1" ht="16.899999999999999" customHeight="1" x14ac:dyDescent="0.1">
      <c r="A2220" s="35"/>
      <c r="B2220" s="36"/>
      <c r="C2220" s="261" t="s">
        <v>1145</v>
      </c>
      <c r="D2220" s="261" t="s">
        <v>1146</v>
      </c>
      <c r="E2220" s="18" t="s">
        <v>277</v>
      </c>
      <c r="F2220" s="262">
        <v>813.67</v>
      </c>
      <c r="G2220" s="35"/>
      <c r="H2220" s="36"/>
    </row>
    <row r="2221" spans="1:8" s="2" customFormat="1" ht="16.899999999999999" customHeight="1" x14ac:dyDescent="0.1">
      <c r="A2221" s="35"/>
      <c r="B2221" s="36"/>
      <c r="C2221" s="261" t="s">
        <v>1155</v>
      </c>
      <c r="D2221" s="261" t="s">
        <v>1156</v>
      </c>
      <c r="E2221" s="18" t="s">
        <v>277</v>
      </c>
      <c r="F2221" s="262">
        <v>903</v>
      </c>
      <c r="G2221" s="35"/>
      <c r="H2221" s="36"/>
    </row>
    <row r="2222" spans="1:8" s="2" customFormat="1" ht="16.899999999999999" customHeight="1" x14ac:dyDescent="0.1">
      <c r="A2222" s="35"/>
      <c r="B2222" s="36"/>
      <c r="C2222" s="257" t="s">
        <v>833</v>
      </c>
      <c r="D2222" s="258" t="s">
        <v>220</v>
      </c>
      <c r="E2222" s="259" t="s">
        <v>1</v>
      </c>
      <c r="F2222" s="260">
        <v>97.68</v>
      </c>
      <c r="G2222" s="35"/>
      <c r="H2222" s="36"/>
    </row>
    <row r="2223" spans="1:8" s="2" customFormat="1" ht="16.899999999999999" customHeight="1" x14ac:dyDescent="0.1">
      <c r="A2223" s="35"/>
      <c r="B2223" s="36"/>
      <c r="C2223" s="261" t="s">
        <v>1</v>
      </c>
      <c r="D2223" s="261" t="s">
        <v>1193</v>
      </c>
      <c r="E2223" s="18" t="s">
        <v>1</v>
      </c>
      <c r="F2223" s="262">
        <v>108.87</v>
      </c>
      <c r="G2223" s="35"/>
      <c r="H2223" s="36"/>
    </row>
    <row r="2224" spans="1:8" s="2" customFormat="1" ht="16.899999999999999" customHeight="1" x14ac:dyDescent="0.1">
      <c r="A2224" s="35"/>
      <c r="B2224" s="36"/>
      <c r="C2224" s="261" t="s">
        <v>1</v>
      </c>
      <c r="D2224" s="261" t="s">
        <v>1184</v>
      </c>
      <c r="E2224" s="18" t="s">
        <v>1</v>
      </c>
      <c r="F2224" s="262">
        <v>0</v>
      </c>
      <c r="G2224" s="35"/>
      <c r="H2224" s="36"/>
    </row>
    <row r="2225" spans="1:8" s="2" customFormat="1" ht="16.899999999999999" customHeight="1" x14ac:dyDescent="0.1">
      <c r="A2225" s="35"/>
      <c r="B2225" s="36"/>
      <c r="C2225" s="261" t="s">
        <v>1</v>
      </c>
      <c r="D2225" s="261" t="s">
        <v>1194</v>
      </c>
      <c r="E2225" s="18" t="s">
        <v>1</v>
      </c>
      <c r="F2225" s="262">
        <v>-1.79</v>
      </c>
      <c r="G2225" s="35"/>
      <c r="H2225" s="36"/>
    </row>
    <row r="2226" spans="1:8" s="2" customFormat="1" ht="16.899999999999999" customHeight="1" x14ac:dyDescent="0.1">
      <c r="A2226" s="35"/>
      <c r="B2226" s="36"/>
      <c r="C2226" s="261" t="s">
        <v>1</v>
      </c>
      <c r="D2226" s="261" t="s">
        <v>1195</v>
      </c>
      <c r="E2226" s="18" t="s">
        <v>1</v>
      </c>
      <c r="F2226" s="262">
        <v>-2.02</v>
      </c>
      <c r="G2226" s="35"/>
      <c r="H2226" s="36"/>
    </row>
    <row r="2227" spans="1:8" s="2" customFormat="1" ht="16.899999999999999" customHeight="1" x14ac:dyDescent="0.1">
      <c r="A2227" s="35"/>
      <c r="B2227" s="36"/>
      <c r="C2227" s="261" t="s">
        <v>1</v>
      </c>
      <c r="D2227" s="261" t="s">
        <v>1196</v>
      </c>
      <c r="E2227" s="18" t="s">
        <v>1</v>
      </c>
      <c r="F2227" s="262">
        <v>-7.38</v>
      </c>
      <c r="G2227" s="35"/>
      <c r="H2227" s="36"/>
    </row>
    <row r="2228" spans="1:8" s="2" customFormat="1" ht="16.899999999999999" customHeight="1" x14ac:dyDescent="0.1">
      <c r="A2228" s="35"/>
      <c r="B2228" s="36"/>
      <c r="C2228" s="261" t="s">
        <v>833</v>
      </c>
      <c r="D2228" s="261" t="s">
        <v>282</v>
      </c>
      <c r="E2228" s="18" t="s">
        <v>1</v>
      </c>
      <c r="F2228" s="262">
        <v>97.68</v>
      </c>
      <c r="G2228" s="35"/>
      <c r="H2228" s="36"/>
    </row>
    <row r="2229" spans="1:8" s="2" customFormat="1" ht="16.899999999999999" customHeight="1" x14ac:dyDescent="0.1">
      <c r="A2229" s="35"/>
      <c r="B2229" s="36"/>
      <c r="C2229" s="263" t="s">
        <v>6697</v>
      </c>
      <c r="D2229" s="35"/>
      <c r="E2229" s="35"/>
      <c r="F2229" s="35"/>
      <c r="G2229" s="35"/>
      <c r="H2229" s="36"/>
    </row>
    <row r="2230" spans="1:8" s="2" customFormat="1" ht="16.899999999999999" customHeight="1" x14ac:dyDescent="0.1">
      <c r="A2230" s="35"/>
      <c r="B2230" s="36"/>
      <c r="C2230" s="261" t="s">
        <v>1190</v>
      </c>
      <c r="D2230" s="261" t="s">
        <v>1191</v>
      </c>
      <c r="E2230" s="18" t="s">
        <v>277</v>
      </c>
      <c r="F2230" s="262">
        <v>97.68</v>
      </c>
      <c r="G2230" s="35"/>
      <c r="H2230" s="36"/>
    </row>
    <row r="2231" spans="1:8" s="2" customFormat="1" ht="19.5" x14ac:dyDescent="0.1">
      <c r="A2231" s="35"/>
      <c r="B2231" s="36"/>
      <c r="C2231" s="261" t="s">
        <v>1129</v>
      </c>
      <c r="D2231" s="261" t="s">
        <v>1130</v>
      </c>
      <c r="E2231" s="18" t="s">
        <v>277</v>
      </c>
      <c r="F2231" s="262">
        <v>126.98</v>
      </c>
      <c r="G2231" s="35"/>
      <c r="H2231" s="36"/>
    </row>
    <row r="2232" spans="1:8" s="2" customFormat="1" ht="16.899999999999999" customHeight="1" x14ac:dyDescent="0.1">
      <c r="A2232" s="35"/>
      <c r="B2232" s="36"/>
      <c r="C2232" s="261" t="s">
        <v>1155</v>
      </c>
      <c r="D2232" s="261" t="s">
        <v>1156</v>
      </c>
      <c r="E2232" s="18" t="s">
        <v>277</v>
      </c>
      <c r="F2232" s="262">
        <v>903</v>
      </c>
      <c r="G2232" s="35"/>
      <c r="H2232" s="36"/>
    </row>
    <row r="2233" spans="1:8" s="2" customFormat="1" ht="16.899999999999999" customHeight="1" x14ac:dyDescent="0.1">
      <c r="A2233" s="35"/>
      <c r="B2233" s="36"/>
      <c r="C2233" s="257" t="s">
        <v>835</v>
      </c>
      <c r="D2233" s="258" t="s">
        <v>220</v>
      </c>
      <c r="E2233" s="259" t="s">
        <v>1</v>
      </c>
      <c r="F2233" s="260">
        <v>55.14</v>
      </c>
      <c r="G2233" s="35"/>
      <c r="H2233" s="36"/>
    </row>
    <row r="2234" spans="1:8" s="2" customFormat="1" ht="16.899999999999999" customHeight="1" x14ac:dyDescent="0.1">
      <c r="A2234" s="35"/>
      <c r="B2234" s="36"/>
      <c r="C2234" s="261" t="s">
        <v>1</v>
      </c>
      <c r="D2234" s="261" t="s">
        <v>1201</v>
      </c>
      <c r="E2234" s="18" t="s">
        <v>1</v>
      </c>
      <c r="F2234" s="262">
        <v>97.42</v>
      </c>
      <c r="G2234" s="35"/>
      <c r="H2234" s="36"/>
    </row>
    <row r="2235" spans="1:8" s="2" customFormat="1" ht="16.899999999999999" customHeight="1" x14ac:dyDescent="0.1">
      <c r="A2235" s="35"/>
      <c r="B2235" s="36"/>
      <c r="C2235" s="261" t="s">
        <v>1</v>
      </c>
      <c r="D2235" s="261" t="s">
        <v>1184</v>
      </c>
      <c r="E2235" s="18" t="s">
        <v>1</v>
      </c>
      <c r="F2235" s="262">
        <v>0</v>
      </c>
      <c r="G2235" s="35"/>
      <c r="H2235" s="36"/>
    </row>
    <row r="2236" spans="1:8" s="2" customFormat="1" ht="16.899999999999999" customHeight="1" x14ac:dyDescent="0.1">
      <c r="A2236" s="35"/>
      <c r="B2236" s="36"/>
      <c r="C2236" s="261" t="s">
        <v>1</v>
      </c>
      <c r="D2236" s="261" t="s">
        <v>4655</v>
      </c>
      <c r="E2236" s="18" t="s">
        <v>1</v>
      </c>
      <c r="F2236" s="262">
        <v>-22.44</v>
      </c>
      <c r="G2236" s="35"/>
      <c r="H2236" s="36"/>
    </row>
    <row r="2237" spans="1:8" s="2" customFormat="1" ht="16.899999999999999" customHeight="1" x14ac:dyDescent="0.1">
      <c r="A2237" s="35"/>
      <c r="B2237" s="36"/>
      <c r="C2237" s="261" t="s">
        <v>1</v>
      </c>
      <c r="D2237" s="261" t="s">
        <v>4656</v>
      </c>
      <c r="E2237" s="18" t="s">
        <v>1</v>
      </c>
      <c r="F2237" s="262">
        <v>-19.84</v>
      </c>
      <c r="G2237" s="35"/>
      <c r="H2237" s="36"/>
    </row>
    <row r="2238" spans="1:8" s="2" customFormat="1" ht="16.899999999999999" customHeight="1" x14ac:dyDescent="0.1">
      <c r="A2238" s="35"/>
      <c r="B2238" s="36"/>
      <c r="C2238" s="261" t="s">
        <v>835</v>
      </c>
      <c r="D2238" s="261" t="s">
        <v>282</v>
      </c>
      <c r="E2238" s="18" t="s">
        <v>1</v>
      </c>
      <c r="F2238" s="262">
        <v>55.14</v>
      </c>
      <c r="G2238" s="35"/>
      <c r="H2238" s="36"/>
    </row>
    <row r="2239" spans="1:8" s="2" customFormat="1" ht="16.899999999999999" customHeight="1" x14ac:dyDescent="0.1">
      <c r="A2239" s="35"/>
      <c r="B2239" s="36"/>
      <c r="C2239" s="263" t="s">
        <v>6697</v>
      </c>
      <c r="D2239" s="35"/>
      <c r="E2239" s="35"/>
      <c r="F2239" s="35"/>
      <c r="G2239" s="35"/>
      <c r="H2239" s="36"/>
    </row>
    <row r="2240" spans="1:8" s="2" customFormat="1" ht="16.899999999999999" customHeight="1" x14ac:dyDescent="0.1">
      <c r="A2240" s="35"/>
      <c r="B2240" s="36"/>
      <c r="C2240" s="261" t="s">
        <v>1198</v>
      </c>
      <c r="D2240" s="261" t="s">
        <v>1199</v>
      </c>
      <c r="E2240" s="18" t="s">
        <v>277</v>
      </c>
      <c r="F2240" s="262">
        <v>55.14</v>
      </c>
      <c r="G2240" s="35"/>
      <c r="H2240" s="36"/>
    </row>
    <row r="2241" spans="1:8" s="2" customFormat="1" ht="16.899999999999999" customHeight="1" x14ac:dyDescent="0.1">
      <c r="A2241" s="35"/>
      <c r="B2241" s="36"/>
      <c r="C2241" s="261" t="s">
        <v>1145</v>
      </c>
      <c r="D2241" s="261" t="s">
        <v>1146</v>
      </c>
      <c r="E2241" s="18" t="s">
        <v>277</v>
      </c>
      <c r="F2241" s="262">
        <v>813.67</v>
      </c>
      <c r="G2241" s="35"/>
      <c r="H2241" s="36"/>
    </row>
    <row r="2242" spans="1:8" s="2" customFormat="1" ht="16.899999999999999" customHeight="1" x14ac:dyDescent="0.1">
      <c r="A2242" s="35"/>
      <c r="B2242" s="36"/>
      <c r="C2242" s="261" t="s">
        <v>1155</v>
      </c>
      <c r="D2242" s="261" t="s">
        <v>1156</v>
      </c>
      <c r="E2242" s="18" t="s">
        <v>277</v>
      </c>
      <c r="F2242" s="262">
        <v>903</v>
      </c>
      <c r="G2242" s="35"/>
      <c r="H2242" s="36"/>
    </row>
    <row r="2243" spans="1:8" s="2" customFormat="1" ht="16.899999999999999" customHeight="1" x14ac:dyDescent="0.1">
      <c r="A2243" s="35"/>
      <c r="B2243" s="36"/>
      <c r="C2243" s="257" t="s">
        <v>837</v>
      </c>
      <c r="D2243" s="258" t="s">
        <v>220</v>
      </c>
      <c r="E2243" s="259" t="s">
        <v>1</v>
      </c>
      <c r="F2243" s="260">
        <v>106.61</v>
      </c>
      <c r="G2243" s="35"/>
      <c r="H2243" s="36"/>
    </row>
    <row r="2244" spans="1:8" s="2" customFormat="1" ht="16.899999999999999" customHeight="1" x14ac:dyDescent="0.1">
      <c r="A2244" s="35"/>
      <c r="B2244" s="36"/>
      <c r="C2244" s="261" t="s">
        <v>1</v>
      </c>
      <c r="D2244" s="261" t="s">
        <v>1176</v>
      </c>
      <c r="E2244" s="18" t="s">
        <v>1</v>
      </c>
      <c r="F2244" s="262">
        <v>240.38</v>
      </c>
      <c r="G2244" s="35"/>
      <c r="H2244" s="36"/>
    </row>
    <row r="2245" spans="1:8" s="2" customFormat="1" ht="16.899999999999999" customHeight="1" x14ac:dyDescent="0.1">
      <c r="A2245" s="35"/>
      <c r="B2245" s="36"/>
      <c r="C2245" s="261" t="s">
        <v>1</v>
      </c>
      <c r="D2245" s="261" t="s">
        <v>4648</v>
      </c>
      <c r="E2245" s="18" t="s">
        <v>1</v>
      </c>
      <c r="F2245" s="262">
        <v>-66.83</v>
      </c>
      <c r="G2245" s="35"/>
      <c r="H2245" s="36"/>
    </row>
    <row r="2246" spans="1:8" s="2" customFormat="1" ht="16.899999999999999" customHeight="1" x14ac:dyDescent="0.1">
      <c r="A2246" s="35"/>
      <c r="B2246" s="36"/>
      <c r="C2246" s="261" t="s">
        <v>1</v>
      </c>
      <c r="D2246" s="261" t="s">
        <v>4649</v>
      </c>
      <c r="E2246" s="18" t="s">
        <v>1</v>
      </c>
      <c r="F2246" s="262">
        <v>-66.94</v>
      </c>
      <c r="G2246" s="35"/>
      <c r="H2246" s="36"/>
    </row>
    <row r="2247" spans="1:8" s="2" customFormat="1" ht="16.899999999999999" customHeight="1" x14ac:dyDescent="0.1">
      <c r="A2247" s="35"/>
      <c r="B2247" s="36"/>
      <c r="C2247" s="261" t="s">
        <v>837</v>
      </c>
      <c r="D2247" s="261" t="s">
        <v>282</v>
      </c>
      <c r="E2247" s="18" t="s">
        <v>1</v>
      </c>
      <c r="F2247" s="262">
        <v>106.61</v>
      </c>
      <c r="G2247" s="35"/>
      <c r="H2247" s="36"/>
    </row>
    <row r="2248" spans="1:8" s="2" customFormat="1" ht="16.899999999999999" customHeight="1" x14ac:dyDescent="0.1">
      <c r="A2248" s="35"/>
      <c r="B2248" s="36"/>
      <c r="C2248" s="263" t="s">
        <v>6697</v>
      </c>
      <c r="D2248" s="35"/>
      <c r="E2248" s="35"/>
      <c r="F2248" s="35"/>
      <c r="G2248" s="35"/>
      <c r="H2248" s="36"/>
    </row>
    <row r="2249" spans="1:8" s="2" customFormat="1" ht="16.899999999999999" customHeight="1" x14ac:dyDescent="0.1">
      <c r="A2249" s="35"/>
      <c r="B2249" s="36"/>
      <c r="C2249" s="261" t="s">
        <v>1173</v>
      </c>
      <c r="D2249" s="261" t="s">
        <v>1174</v>
      </c>
      <c r="E2249" s="18" t="s">
        <v>277</v>
      </c>
      <c r="F2249" s="262">
        <v>106.61</v>
      </c>
      <c r="G2249" s="35"/>
      <c r="H2249" s="36"/>
    </row>
    <row r="2250" spans="1:8" s="2" customFormat="1" ht="16.899999999999999" customHeight="1" x14ac:dyDescent="0.1">
      <c r="A2250" s="35"/>
      <c r="B2250" s="36"/>
      <c r="C2250" s="261" t="s">
        <v>1145</v>
      </c>
      <c r="D2250" s="261" t="s">
        <v>1146</v>
      </c>
      <c r="E2250" s="18" t="s">
        <v>277</v>
      </c>
      <c r="F2250" s="262">
        <v>813.67</v>
      </c>
      <c r="G2250" s="35"/>
      <c r="H2250" s="36"/>
    </row>
    <row r="2251" spans="1:8" s="2" customFormat="1" ht="16.899999999999999" customHeight="1" x14ac:dyDescent="0.1">
      <c r="A2251" s="35"/>
      <c r="B2251" s="36"/>
      <c r="C2251" s="261" t="s">
        <v>1155</v>
      </c>
      <c r="D2251" s="261" t="s">
        <v>1156</v>
      </c>
      <c r="E2251" s="18" t="s">
        <v>277</v>
      </c>
      <c r="F2251" s="262">
        <v>903</v>
      </c>
      <c r="G2251" s="35"/>
      <c r="H2251" s="36"/>
    </row>
    <row r="2252" spans="1:8" s="2" customFormat="1" ht="16.899999999999999" customHeight="1" x14ac:dyDescent="0.1">
      <c r="A2252" s="35"/>
      <c r="B2252" s="36"/>
      <c r="C2252" s="261" t="s">
        <v>1519</v>
      </c>
      <c r="D2252" s="261" t="s">
        <v>1520</v>
      </c>
      <c r="E2252" s="18" t="s">
        <v>277</v>
      </c>
      <c r="F2252" s="262">
        <v>220.17</v>
      </c>
      <c r="G2252" s="35"/>
      <c r="H2252" s="36"/>
    </row>
    <row r="2253" spans="1:8" s="2" customFormat="1" ht="19.5" x14ac:dyDescent="0.1">
      <c r="A2253" s="35"/>
      <c r="B2253" s="36"/>
      <c r="C2253" s="261" t="s">
        <v>1780</v>
      </c>
      <c r="D2253" s="261" t="s">
        <v>1781</v>
      </c>
      <c r="E2253" s="18" t="s">
        <v>277</v>
      </c>
      <c r="F2253" s="262">
        <v>220.17</v>
      </c>
      <c r="G2253" s="35"/>
      <c r="H2253" s="36"/>
    </row>
    <row r="2254" spans="1:8" s="2" customFormat="1" ht="16.899999999999999" customHeight="1" x14ac:dyDescent="0.1">
      <c r="A2254" s="35"/>
      <c r="B2254" s="36"/>
      <c r="C2254" s="257" t="s">
        <v>839</v>
      </c>
      <c r="D2254" s="258" t="s">
        <v>220</v>
      </c>
      <c r="E2254" s="259" t="s">
        <v>1</v>
      </c>
      <c r="F2254" s="260">
        <v>14.82</v>
      </c>
      <c r="G2254" s="35"/>
      <c r="H2254" s="36"/>
    </row>
    <row r="2255" spans="1:8" s="2" customFormat="1" ht="16.899999999999999" customHeight="1" x14ac:dyDescent="0.1">
      <c r="A2255" s="35"/>
      <c r="B2255" s="36"/>
      <c r="C2255" s="261" t="s">
        <v>1</v>
      </c>
      <c r="D2255" s="261" t="s">
        <v>1237</v>
      </c>
      <c r="E2255" s="18" t="s">
        <v>1</v>
      </c>
      <c r="F2255" s="262">
        <v>14.82</v>
      </c>
      <c r="G2255" s="35"/>
      <c r="H2255" s="36"/>
    </row>
    <row r="2256" spans="1:8" s="2" customFormat="1" ht="16.899999999999999" customHeight="1" x14ac:dyDescent="0.1">
      <c r="A2256" s="35"/>
      <c r="B2256" s="36"/>
      <c r="C2256" s="261" t="s">
        <v>839</v>
      </c>
      <c r="D2256" s="261" t="s">
        <v>282</v>
      </c>
      <c r="E2256" s="18" t="s">
        <v>1</v>
      </c>
      <c r="F2256" s="262">
        <v>14.82</v>
      </c>
      <c r="G2256" s="35"/>
      <c r="H2256" s="36"/>
    </row>
    <row r="2257" spans="1:8" s="2" customFormat="1" ht="16.899999999999999" customHeight="1" x14ac:dyDescent="0.1">
      <c r="A2257" s="35"/>
      <c r="B2257" s="36"/>
      <c r="C2257" s="263" t="s">
        <v>6697</v>
      </c>
      <c r="D2257" s="35"/>
      <c r="E2257" s="35"/>
      <c r="F2257" s="35"/>
      <c r="G2257" s="35"/>
      <c r="H2257" s="36"/>
    </row>
    <row r="2258" spans="1:8" s="2" customFormat="1" ht="19.5" x14ac:dyDescent="0.1">
      <c r="A2258" s="35"/>
      <c r="B2258" s="36"/>
      <c r="C2258" s="261" t="s">
        <v>1234</v>
      </c>
      <c r="D2258" s="261" t="s">
        <v>1235</v>
      </c>
      <c r="E2258" s="18" t="s">
        <v>277</v>
      </c>
      <c r="F2258" s="262">
        <v>14.82</v>
      </c>
      <c r="G2258" s="35"/>
      <c r="H2258" s="36"/>
    </row>
    <row r="2259" spans="1:8" s="2" customFormat="1" ht="16.899999999999999" customHeight="1" x14ac:dyDescent="0.1">
      <c r="A2259" s="35"/>
      <c r="B2259" s="36"/>
      <c r="C2259" s="261" t="s">
        <v>1145</v>
      </c>
      <c r="D2259" s="261" t="s">
        <v>1146</v>
      </c>
      <c r="E2259" s="18" t="s">
        <v>277</v>
      </c>
      <c r="F2259" s="262">
        <v>813.67</v>
      </c>
      <c r="G2259" s="35"/>
      <c r="H2259" s="36"/>
    </row>
    <row r="2260" spans="1:8" s="2" customFormat="1" ht="16.899999999999999" customHeight="1" x14ac:dyDescent="0.1">
      <c r="A2260" s="35"/>
      <c r="B2260" s="36"/>
      <c r="C2260" s="261" t="s">
        <v>1155</v>
      </c>
      <c r="D2260" s="261" t="s">
        <v>1156</v>
      </c>
      <c r="E2260" s="18" t="s">
        <v>277</v>
      </c>
      <c r="F2260" s="262">
        <v>903</v>
      </c>
      <c r="G2260" s="35"/>
      <c r="H2260" s="36"/>
    </row>
    <row r="2261" spans="1:8" s="2" customFormat="1" ht="16.899999999999999" customHeight="1" x14ac:dyDescent="0.1">
      <c r="A2261" s="35"/>
      <c r="B2261" s="36"/>
      <c r="C2261" s="257" t="s">
        <v>841</v>
      </c>
      <c r="D2261" s="258" t="s">
        <v>1</v>
      </c>
      <c r="E2261" s="259" t="s">
        <v>1</v>
      </c>
      <c r="F2261" s="260">
        <v>321.41000000000003</v>
      </c>
      <c r="G2261" s="35"/>
      <c r="H2261" s="36"/>
    </row>
    <row r="2262" spans="1:8" s="2" customFormat="1" ht="16.899999999999999" customHeight="1" x14ac:dyDescent="0.1">
      <c r="A2262" s="35"/>
      <c r="B2262" s="36"/>
      <c r="C2262" s="261" t="s">
        <v>1</v>
      </c>
      <c r="D2262" s="261" t="s">
        <v>2539</v>
      </c>
      <c r="E2262" s="18" t="s">
        <v>1</v>
      </c>
      <c r="F2262" s="262">
        <v>68.19</v>
      </c>
      <c r="G2262" s="35"/>
      <c r="H2262" s="36"/>
    </row>
    <row r="2263" spans="1:8" s="2" customFormat="1" ht="16.899999999999999" customHeight="1" x14ac:dyDescent="0.1">
      <c r="A2263" s="35"/>
      <c r="B2263" s="36"/>
      <c r="C2263" s="261" t="s">
        <v>1</v>
      </c>
      <c r="D2263" s="261" t="s">
        <v>5290</v>
      </c>
      <c r="E2263" s="18" t="s">
        <v>1</v>
      </c>
      <c r="F2263" s="262">
        <v>91.24</v>
      </c>
      <c r="G2263" s="35"/>
      <c r="H2263" s="36"/>
    </row>
    <row r="2264" spans="1:8" s="2" customFormat="1" ht="16.899999999999999" customHeight="1" x14ac:dyDescent="0.1">
      <c r="A2264" s="35"/>
      <c r="B2264" s="36"/>
      <c r="C2264" s="261" t="s">
        <v>1</v>
      </c>
      <c r="D2264" s="261" t="s">
        <v>5291</v>
      </c>
      <c r="E2264" s="18" t="s">
        <v>1</v>
      </c>
      <c r="F2264" s="262">
        <v>20.29</v>
      </c>
      <c r="G2264" s="35"/>
      <c r="H2264" s="36"/>
    </row>
    <row r="2265" spans="1:8" s="2" customFormat="1" ht="16.899999999999999" customHeight="1" x14ac:dyDescent="0.1">
      <c r="A2265" s="35"/>
      <c r="B2265" s="36"/>
      <c r="C2265" s="261" t="s">
        <v>1</v>
      </c>
      <c r="D2265" s="261" t="s">
        <v>2540</v>
      </c>
      <c r="E2265" s="18" t="s">
        <v>1</v>
      </c>
      <c r="F2265" s="262">
        <v>15.68</v>
      </c>
      <c r="G2265" s="35"/>
      <c r="H2265" s="36"/>
    </row>
    <row r="2266" spans="1:8" s="2" customFormat="1" ht="16.899999999999999" customHeight="1" x14ac:dyDescent="0.1">
      <c r="A2266" s="35"/>
      <c r="B2266" s="36"/>
      <c r="C2266" s="261" t="s">
        <v>1</v>
      </c>
      <c r="D2266" s="261" t="s">
        <v>5292</v>
      </c>
      <c r="E2266" s="18" t="s">
        <v>1</v>
      </c>
      <c r="F2266" s="262">
        <v>8.19</v>
      </c>
      <c r="G2266" s="35"/>
      <c r="H2266" s="36"/>
    </row>
    <row r="2267" spans="1:8" s="2" customFormat="1" ht="16.899999999999999" customHeight="1" x14ac:dyDescent="0.1">
      <c r="A2267" s="35"/>
      <c r="B2267" s="36"/>
      <c r="C2267" s="261" t="s">
        <v>1</v>
      </c>
      <c r="D2267" s="261" t="s">
        <v>5293</v>
      </c>
      <c r="E2267" s="18" t="s">
        <v>1</v>
      </c>
      <c r="F2267" s="262">
        <v>7.12</v>
      </c>
      <c r="G2267" s="35"/>
      <c r="H2267" s="36"/>
    </row>
    <row r="2268" spans="1:8" s="2" customFormat="1" ht="16.899999999999999" customHeight="1" x14ac:dyDescent="0.1">
      <c r="A2268" s="35"/>
      <c r="B2268" s="36"/>
      <c r="C2268" s="261" t="s">
        <v>1</v>
      </c>
      <c r="D2268" s="261" t="s">
        <v>2543</v>
      </c>
      <c r="E2268" s="18" t="s">
        <v>1</v>
      </c>
      <c r="F2268" s="262">
        <v>9.1300000000000008</v>
      </c>
      <c r="G2268" s="35"/>
      <c r="H2268" s="36"/>
    </row>
    <row r="2269" spans="1:8" s="2" customFormat="1" ht="16.899999999999999" customHeight="1" x14ac:dyDescent="0.1">
      <c r="A2269" s="35"/>
      <c r="B2269" s="36"/>
      <c r="C2269" s="261" t="s">
        <v>1</v>
      </c>
      <c r="D2269" s="261" t="s">
        <v>2544</v>
      </c>
      <c r="E2269" s="18" t="s">
        <v>1</v>
      </c>
      <c r="F2269" s="262">
        <v>9.1300000000000008</v>
      </c>
      <c r="G2269" s="35"/>
      <c r="H2269" s="36"/>
    </row>
    <row r="2270" spans="1:8" s="2" customFormat="1" ht="16.899999999999999" customHeight="1" x14ac:dyDescent="0.1">
      <c r="A2270" s="35"/>
      <c r="B2270" s="36"/>
      <c r="C2270" s="261" t="s">
        <v>1</v>
      </c>
      <c r="D2270" s="261" t="s">
        <v>5294</v>
      </c>
      <c r="E2270" s="18" t="s">
        <v>1</v>
      </c>
      <c r="F2270" s="262">
        <v>12.29</v>
      </c>
      <c r="G2270" s="35"/>
      <c r="H2270" s="36"/>
    </row>
    <row r="2271" spans="1:8" s="2" customFormat="1" ht="16.899999999999999" customHeight="1" x14ac:dyDescent="0.1">
      <c r="A2271" s="35"/>
      <c r="B2271" s="36"/>
      <c r="C2271" s="261" t="s">
        <v>1</v>
      </c>
      <c r="D2271" s="261" t="s">
        <v>5295</v>
      </c>
      <c r="E2271" s="18" t="s">
        <v>1</v>
      </c>
      <c r="F2271" s="262">
        <v>22.37</v>
      </c>
      <c r="G2271" s="35"/>
      <c r="H2271" s="36"/>
    </row>
    <row r="2272" spans="1:8" s="2" customFormat="1" ht="16.899999999999999" customHeight="1" x14ac:dyDescent="0.1">
      <c r="A2272" s="35"/>
      <c r="B2272" s="36"/>
      <c r="C2272" s="261" t="s">
        <v>1</v>
      </c>
      <c r="D2272" s="261" t="s">
        <v>5296</v>
      </c>
      <c r="E2272" s="18" t="s">
        <v>1</v>
      </c>
      <c r="F2272" s="262">
        <v>19.239999999999998</v>
      </c>
      <c r="G2272" s="35"/>
      <c r="H2272" s="36"/>
    </row>
    <row r="2273" spans="1:8" s="2" customFormat="1" ht="16.899999999999999" customHeight="1" x14ac:dyDescent="0.1">
      <c r="A2273" s="35"/>
      <c r="B2273" s="36"/>
      <c r="C2273" s="261" t="s">
        <v>1</v>
      </c>
      <c r="D2273" s="261" t="s">
        <v>5297</v>
      </c>
      <c r="E2273" s="18" t="s">
        <v>1</v>
      </c>
      <c r="F2273" s="262">
        <v>8.91</v>
      </c>
      <c r="G2273" s="35"/>
      <c r="H2273" s="36"/>
    </row>
    <row r="2274" spans="1:8" s="2" customFormat="1" ht="16.899999999999999" customHeight="1" x14ac:dyDescent="0.1">
      <c r="A2274" s="35"/>
      <c r="B2274" s="36"/>
      <c r="C2274" s="261" t="s">
        <v>1</v>
      </c>
      <c r="D2274" s="261" t="s">
        <v>5298</v>
      </c>
      <c r="E2274" s="18" t="s">
        <v>1</v>
      </c>
      <c r="F2274" s="262">
        <v>14.85</v>
      </c>
      <c r="G2274" s="35"/>
      <c r="H2274" s="36"/>
    </row>
    <row r="2275" spans="1:8" s="2" customFormat="1" ht="16.899999999999999" customHeight="1" x14ac:dyDescent="0.1">
      <c r="A2275" s="35"/>
      <c r="B2275" s="36"/>
      <c r="C2275" s="261" t="s">
        <v>1</v>
      </c>
      <c r="D2275" s="261" t="s">
        <v>5299</v>
      </c>
      <c r="E2275" s="18" t="s">
        <v>1</v>
      </c>
      <c r="F2275" s="262">
        <v>14.78</v>
      </c>
      <c r="G2275" s="35"/>
      <c r="H2275" s="36"/>
    </row>
    <row r="2276" spans="1:8" s="2" customFormat="1" ht="16.899999999999999" customHeight="1" x14ac:dyDescent="0.1">
      <c r="A2276" s="35"/>
      <c r="B2276" s="36"/>
      <c r="C2276" s="261" t="s">
        <v>841</v>
      </c>
      <c r="D2276" s="261" t="s">
        <v>282</v>
      </c>
      <c r="E2276" s="18" t="s">
        <v>1</v>
      </c>
      <c r="F2276" s="262">
        <v>321.41000000000003</v>
      </c>
      <c r="G2276" s="35"/>
      <c r="H2276" s="36"/>
    </row>
    <row r="2277" spans="1:8" s="2" customFormat="1" ht="16.899999999999999" customHeight="1" x14ac:dyDescent="0.1">
      <c r="A2277" s="35"/>
      <c r="B2277" s="36"/>
      <c r="C2277" s="263" t="s">
        <v>6697</v>
      </c>
      <c r="D2277" s="35"/>
      <c r="E2277" s="35"/>
      <c r="F2277" s="35"/>
      <c r="G2277" s="35"/>
      <c r="H2277" s="36"/>
    </row>
    <row r="2278" spans="1:8" s="2" customFormat="1" ht="16.899999999999999" customHeight="1" x14ac:dyDescent="0.1">
      <c r="A2278" s="35"/>
      <c r="B2278" s="36"/>
      <c r="C2278" s="261" t="s">
        <v>2534</v>
      </c>
      <c r="D2278" s="261" t="s">
        <v>2535</v>
      </c>
      <c r="E2278" s="18" t="s">
        <v>277</v>
      </c>
      <c r="F2278" s="262">
        <v>321.41000000000003</v>
      </c>
      <c r="G2278" s="35"/>
      <c r="H2278" s="36"/>
    </row>
    <row r="2279" spans="1:8" s="2" customFormat="1" ht="16.899999999999999" customHeight="1" x14ac:dyDescent="0.1">
      <c r="A2279" s="35"/>
      <c r="B2279" s="36"/>
      <c r="C2279" s="261" t="s">
        <v>275</v>
      </c>
      <c r="D2279" s="261" t="s">
        <v>276</v>
      </c>
      <c r="E2279" s="18" t="s">
        <v>277</v>
      </c>
      <c r="F2279" s="262">
        <v>321.41000000000003</v>
      </c>
      <c r="G2279" s="35"/>
      <c r="H2279" s="36"/>
    </row>
    <row r="2280" spans="1:8" s="2" customFormat="1" ht="16.899999999999999" customHeight="1" x14ac:dyDescent="0.1">
      <c r="A2280" s="35"/>
      <c r="B2280" s="36"/>
      <c r="C2280" s="257" t="s">
        <v>1171</v>
      </c>
      <c r="D2280" s="258" t="s">
        <v>220</v>
      </c>
      <c r="E2280" s="259" t="s">
        <v>1</v>
      </c>
      <c r="F2280" s="260">
        <v>30.43</v>
      </c>
      <c r="G2280" s="35"/>
      <c r="H2280" s="36"/>
    </row>
    <row r="2281" spans="1:8" s="2" customFormat="1" ht="16.899999999999999" customHeight="1" x14ac:dyDescent="0.1">
      <c r="A2281" s="35"/>
      <c r="B2281" s="36"/>
      <c r="C2281" s="261" t="s">
        <v>1</v>
      </c>
      <c r="D2281" s="261" t="s">
        <v>1166</v>
      </c>
      <c r="E2281" s="18" t="s">
        <v>1</v>
      </c>
      <c r="F2281" s="262">
        <v>16.78</v>
      </c>
      <c r="G2281" s="35"/>
      <c r="H2281" s="36"/>
    </row>
    <row r="2282" spans="1:8" s="2" customFormat="1" ht="16.899999999999999" customHeight="1" x14ac:dyDescent="0.1">
      <c r="A2282" s="35"/>
      <c r="B2282" s="36"/>
      <c r="C2282" s="261" t="s">
        <v>1</v>
      </c>
      <c r="D2282" s="261" t="s">
        <v>1167</v>
      </c>
      <c r="E2282" s="18" t="s">
        <v>1</v>
      </c>
      <c r="F2282" s="262">
        <v>1.28</v>
      </c>
      <c r="G2282" s="35"/>
      <c r="H2282" s="36"/>
    </row>
    <row r="2283" spans="1:8" s="2" customFormat="1" ht="16.899999999999999" customHeight="1" x14ac:dyDescent="0.1">
      <c r="A2283" s="35"/>
      <c r="B2283" s="36"/>
      <c r="C2283" s="261" t="s">
        <v>1</v>
      </c>
      <c r="D2283" s="261" t="s">
        <v>1168</v>
      </c>
      <c r="E2283" s="18" t="s">
        <v>1</v>
      </c>
      <c r="F2283" s="262">
        <v>9.17</v>
      </c>
      <c r="G2283" s="35"/>
      <c r="H2283" s="36"/>
    </row>
    <row r="2284" spans="1:8" s="2" customFormat="1" ht="16.899999999999999" customHeight="1" x14ac:dyDescent="0.1">
      <c r="A2284" s="35"/>
      <c r="B2284" s="36"/>
      <c r="C2284" s="261" t="s">
        <v>1</v>
      </c>
      <c r="D2284" s="261" t="s">
        <v>1169</v>
      </c>
      <c r="E2284" s="18" t="s">
        <v>1</v>
      </c>
      <c r="F2284" s="262">
        <v>1.75</v>
      </c>
      <c r="G2284" s="35"/>
      <c r="H2284" s="36"/>
    </row>
    <row r="2285" spans="1:8" s="2" customFormat="1" ht="16.899999999999999" customHeight="1" x14ac:dyDescent="0.1">
      <c r="A2285" s="35"/>
      <c r="B2285" s="36"/>
      <c r="C2285" s="261" t="s">
        <v>1</v>
      </c>
      <c r="D2285" s="261" t="s">
        <v>1170</v>
      </c>
      <c r="E2285" s="18" t="s">
        <v>1</v>
      </c>
      <c r="F2285" s="262">
        <v>1.45</v>
      </c>
      <c r="G2285" s="35"/>
      <c r="H2285" s="36"/>
    </row>
    <row r="2286" spans="1:8" s="2" customFormat="1" ht="16.899999999999999" customHeight="1" x14ac:dyDescent="0.1">
      <c r="A2286" s="35"/>
      <c r="B2286" s="36"/>
      <c r="C2286" s="261" t="s">
        <v>1171</v>
      </c>
      <c r="D2286" s="261" t="s">
        <v>282</v>
      </c>
      <c r="E2286" s="18" t="s">
        <v>1</v>
      </c>
      <c r="F2286" s="262">
        <v>30.43</v>
      </c>
      <c r="G2286" s="35"/>
      <c r="H2286" s="36"/>
    </row>
    <row r="2287" spans="1:8" s="2" customFormat="1" ht="16.899999999999999" customHeight="1" x14ac:dyDescent="0.1">
      <c r="A2287" s="35"/>
      <c r="B2287" s="36"/>
      <c r="C2287" s="257" t="s">
        <v>1464</v>
      </c>
      <c r="D2287" s="258" t="s">
        <v>220</v>
      </c>
      <c r="E2287" s="259" t="s">
        <v>1</v>
      </c>
      <c r="F2287" s="260">
        <v>492.01</v>
      </c>
      <c r="G2287" s="35"/>
      <c r="H2287" s="36"/>
    </row>
    <row r="2288" spans="1:8" s="2" customFormat="1" ht="16.899999999999999" customHeight="1" x14ac:dyDescent="0.1">
      <c r="A2288" s="35"/>
      <c r="B2288" s="36"/>
      <c r="C2288" s="261" t="s">
        <v>1</v>
      </c>
      <c r="D2288" s="261" t="s">
        <v>1461</v>
      </c>
      <c r="E2288" s="18" t="s">
        <v>1</v>
      </c>
      <c r="F2288" s="262">
        <v>0</v>
      </c>
      <c r="G2288" s="35"/>
      <c r="H2288" s="36"/>
    </row>
    <row r="2289" spans="1:8" s="2" customFormat="1" ht="16.899999999999999" customHeight="1" x14ac:dyDescent="0.1">
      <c r="A2289" s="35"/>
      <c r="B2289" s="36"/>
      <c r="C2289" s="261" t="s">
        <v>811</v>
      </c>
      <c r="D2289" s="261" t="s">
        <v>4772</v>
      </c>
      <c r="E2289" s="18" t="s">
        <v>1</v>
      </c>
      <c r="F2289" s="262">
        <v>120.98</v>
      </c>
      <c r="G2289" s="35"/>
      <c r="H2289" s="36"/>
    </row>
    <row r="2290" spans="1:8" s="2" customFormat="1" ht="16.899999999999999" customHeight="1" x14ac:dyDescent="0.1">
      <c r="A2290" s="35"/>
      <c r="B2290" s="36"/>
      <c r="C2290" s="261" t="s">
        <v>1</v>
      </c>
      <c r="D2290" s="261" t="s">
        <v>1428</v>
      </c>
      <c r="E2290" s="18" t="s">
        <v>1</v>
      </c>
      <c r="F2290" s="262">
        <v>38.450000000000003</v>
      </c>
      <c r="G2290" s="35"/>
      <c r="H2290" s="36"/>
    </row>
    <row r="2291" spans="1:8" s="2" customFormat="1" ht="16.899999999999999" customHeight="1" x14ac:dyDescent="0.1">
      <c r="A2291" s="35"/>
      <c r="B2291" s="36"/>
      <c r="C2291" s="261" t="s">
        <v>1</v>
      </c>
      <c r="D2291" s="261" t="s">
        <v>815</v>
      </c>
      <c r="E2291" s="18" t="s">
        <v>1</v>
      </c>
      <c r="F2291" s="262">
        <v>107.5</v>
      </c>
      <c r="G2291" s="35"/>
      <c r="H2291" s="36"/>
    </row>
    <row r="2292" spans="1:8" s="2" customFormat="1" ht="16.899999999999999" customHeight="1" x14ac:dyDescent="0.1">
      <c r="A2292" s="35"/>
      <c r="B2292" s="36"/>
      <c r="C2292" s="261" t="s">
        <v>1</v>
      </c>
      <c r="D2292" s="261" t="s">
        <v>1463</v>
      </c>
      <c r="E2292" s="18" t="s">
        <v>1</v>
      </c>
      <c r="F2292" s="262">
        <v>33.19</v>
      </c>
      <c r="G2292" s="35"/>
      <c r="H2292" s="36"/>
    </row>
    <row r="2293" spans="1:8" s="2" customFormat="1" ht="16.899999999999999" customHeight="1" x14ac:dyDescent="0.1">
      <c r="A2293" s="35"/>
      <c r="B2293" s="36"/>
      <c r="C2293" s="261" t="s">
        <v>1</v>
      </c>
      <c r="D2293" s="261" t="s">
        <v>819</v>
      </c>
      <c r="E2293" s="18" t="s">
        <v>1</v>
      </c>
      <c r="F2293" s="262">
        <v>107.5</v>
      </c>
      <c r="G2293" s="35"/>
      <c r="H2293" s="36"/>
    </row>
    <row r="2294" spans="1:8" s="2" customFormat="1" ht="16.899999999999999" customHeight="1" x14ac:dyDescent="0.1">
      <c r="A2294" s="35"/>
      <c r="B2294" s="36"/>
      <c r="C2294" s="261" t="s">
        <v>1</v>
      </c>
      <c r="D2294" s="261" t="s">
        <v>1432</v>
      </c>
      <c r="E2294" s="18" t="s">
        <v>1</v>
      </c>
      <c r="F2294" s="262">
        <v>84.39</v>
      </c>
      <c r="G2294" s="35"/>
      <c r="H2294" s="36"/>
    </row>
    <row r="2295" spans="1:8" s="2" customFormat="1" ht="16.899999999999999" customHeight="1" x14ac:dyDescent="0.1">
      <c r="A2295" s="35"/>
      <c r="B2295" s="36"/>
      <c r="C2295" s="261" t="s">
        <v>1464</v>
      </c>
      <c r="D2295" s="261" t="s">
        <v>282</v>
      </c>
      <c r="E2295" s="18" t="s">
        <v>1</v>
      </c>
      <c r="F2295" s="262">
        <v>492.01</v>
      </c>
      <c r="G2295" s="35"/>
      <c r="H2295" s="36"/>
    </row>
    <row r="2296" spans="1:8" s="2" customFormat="1" ht="16.899999999999999" customHeight="1" x14ac:dyDescent="0.1">
      <c r="A2296" s="35"/>
      <c r="B2296" s="36"/>
      <c r="C2296" s="257" t="s">
        <v>845</v>
      </c>
      <c r="D2296" s="258" t="s">
        <v>1</v>
      </c>
      <c r="E2296" s="259" t="s">
        <v>1</v>
      </c>
      <c r="F2296" s="260">
        <v>1392.88</v>
      </c>
      <c r="G2296" s="35"/>
      <c r="H2296" s="36"/>
    </row>
    <row r="2297" spans="1:8" s="2" customFormat="1" ht="16.899999999999999" customHeight="1" x14ac:dyDescent="0.1">
      <c r="A2297" s="35"/>
      <c r="B2297" s="36"/>
      <c r="C2297" s="261" t="s">
        <v>1</v>
      </c>
      <c r="D2297" s="261" t="s">
        <v>1674</v>
      </c>
      <c r="E2297" s="18" t="s">
        <v>1</v>
      </c>
      <c r="F2297" s="262">
        <v>0</v>
      </c>
      <c r="G2297" s="35"/>
      <c r="H2297" s="36"/>
    </row>
    <row r="2298" spans="1:8" s="2" customFormat="1" ht="16.899999999999999" customHeight="1" x14ac:dyDescent="0.1">
      <c r="A2298" s="35"/>
      <c r="B2298" s="36"/>
      <c r="C2298" s="261" t="s">
        <v>1</v>
      </c>
      <c r="D2298" s="261" t="s">
        <v>1675</v>
      </c>
      <c r="E2298" s="18" t="s">
        <v>1</v>
      </c>
      <c r="F2298" s="262">
        <v>680</v>
      </c>
      <c r="G2298" s="35"/>
      <c r="H2298" s="36"/>
    </row>
    <row r="2299" spans="1:8" s="2" customFormat="1" ht="16.899999999999999" customHeight="1" x14ac:dyDescent="0.1">
      <c r="A2299" s="35"/>
      <c r="B2299" s="36"/>
      <c r="C2299" s="261" t="s">
        <v>1</v>
      </c>
      <c r="D2299" s="261" t="s">
        <v>4848</v>
      </c>
      <c r="E2299" s="18" t="s">
        <v>1</v>
      </c>
      <c r="F2299" s="262">
        <v>5.04</v>
      </c>
      <c r="G2299" s="35"/>
      <c r="H2299" s="36"/>
    </row>
    <row r="2300" spans="1:8" s="2" customFormat="1" ht="16.899999999999999" customHeight="1" x14ac:dyDescent="0.1">
      <c r="A2300" s="35"/>
      <c r="B2300" s="36"/>
      <c r="C2300" s="261" t="s">
        <v>1</v>
      </c>
      <c r="D2300" s="261" t="s">
        <v>4849</v>
      </c>
      <c r="E2300" s="18" t="s">
        <v>1</v>
      </c>
      <c r="F2300" s="262">
        <v>11.6</v>
      </c>
      <c r="G2300" s="35"/>
      <c r="H2300" s="36"/>
    </row>
    <row r="2301" spans="1:8" s="2" customFormat="1" ht="16.899999999999999" customHeight="1" x14ac:dyDescent="0.1">
      <c r="A2301" s="35"/>
      <c r="B2301" s="36"/>
      <c r="C2301" s="261" t="s">
        <v>1</v>
      </c>
      <c r="D2301" s="261" t="s">
        <v>4850</v>
      </c>
      <c r="E2301" s="18" t="s">
        <v>1</v>
      </c>
      <c r="F2301" s="262">
        <v>1.91</v>
      </c>
      <c r="G2301" s="35"/>
      <c r="H2301" s="36"/>
    </row>
    <row r="2302" spans="1:8" s="2" customFormat="1" ht="16.899999999999999" customHeight="1" x14ac:dyDescent="0.1">
      <c r="A2302" s="35"/>
      <c r="B2302" s="36"/>
      <c r="C2302" s="261" t="s">
        <v>1</v>
      </c>
      <c r="D2302" s="261" t="s">
        <v>4851</v>
      </c>
      <c r="E2302" s="18" t="s">
        <v>1</v>
      </c>
      <c r="F2302" s="262">
        <v>1.25</v>
      </c>
      <c r="G2302" s="35"/>
      <c r="H2302" s="36"/>
    </row>
    <row r="2303" spans="1:8" s="2" customFormat="1" ht="16.899999999999999" customHeight="1" x14ac:dyDescent="0.1">
      <c r="A2303" s="35"/>
      <c r="B2303" s="36"/>
      <c r="C2303" s="261" t="s">
        <v>1</v>
      </c>
      <c r="D2303" s="261" t="s">
        <v>1680</v>
      </c>
      <c r="E2303" s="18" t="s">
        <v>1</v>
      </c>
      <c r="F2303" s="262">
        <v>0</v>
      </c>
      <c r="G2303" s="35"/>
      <c r="H2303" s="36"/>
    </row>
    <row r="2304" spans="1:8" s="2" customFormat="1" ht="16.899999999999999" customHeight="1" x14ac:dyDescent="0.1">
      <c r="A2304" s="35"/>
      <c r="B2304" s="36"/>
      <c r="C2304" s="261" t="s">
        <v>1</v>
      </c>
      <c r="D2304" s="261" t="s">
        <v>4852</v>
      </c>
      <c r="E2304" s="18" t="s">
        <v>1</v>
      </c>
      <c r="F2304" s="262">
        <v>659.6</v>
      </c>
      <c r="G2304" s="35"/>
      <c r="H2304" s="36"/>
    </row>
    <row r="2305" spans="1:8" s="2" customFormat="1" ht="16.899999999999999" customHeight="1" x14ac:dyDescent="0.1">
      <c r="A2305" s="35"/>
      <c r="B2305" s="36"/>
      <c r="C2305" s="261" t="s">
        <v>1</v>
      </c>
      <c r="D2305" s="261" t="s">
        <v>4853</v>
      </c>
      <c r="E2305" s="18" t="s">
        <v>1</v>
      </c>
      <c r="F2305" s="262">
        <v>10.08</v>
      </c>
      <c r="G2305" s="35"/>
      <c r="H2305" s="36"/>
    </row>
    <row r="2306" spans="1:8" s="2" customFormat="1" ht="16.899999999999999" customHeight="1" x14ac:dyDescent="0.1">
      <c r="A2306" s="35"/>
      <c r="B2306" s="36"/>
      <c r="C2306" s="261" t="s">
        <v>1</v>
      </c>
      <c r="D2306" s="261" t="s">
        <v>4854</v>
      </c>
      <c r="E2306" s="18" t="s">
        <v>1</v>
      </c>
      <c r="F2306" s="262">
        <v>17.399999999999999</v>
      </c>
      <c r="G2306" s="35"/>
      <c r="H2306" s="36"/>
    </row>
    <row r="2307" spans="1:8" s="2" customFormat="1" ht="16.899999999999999" customHeight="1" x14ac:dyDescent="0.1">
      <c r="A2307" s="35"/>
      <c r="B2307" s="36"/>
      <c r="C2307" s="261" t="s">
        <v>1</v>
      </c>
      <c r="D2307" s="261" t="s">
        <v>4855</v>
      </c>
      <c r="E2307" s="18" t="s">
        <v>1</v>
      </c>
      <c r="F2307" s="262">
        <v>6</v>
      </c>
      <c r="G2307" s="35"/>
      <c r="H2307" s="36"/>
    </row>
    <row r="2308" spans="1:8" s="2" customFormat="1" ht="16.899999999999999" customHeight="1" x14ac:dyDescent="0.1">
      <c r="A2308" s="35"/>
      <c r="B2308" s="36"/>
      <c r="C2308" s="261" t="s">
        <v>845</v>
      </c>
      <c r="D2308" s="261" t="s">
        <v>293</v>
      </c>
      <c r="E2308" s="18" t="s">
        <v>1</v>
      </c>
      <c r="F2308" s="262">
        <v>1392.88</v>
      </c>
      <c r="G2308" s="35"/>
      <c r="H2308" s="36"/>
    </row>
    <row r="2309" spans="1:8" s="2" customFormat="1" ht="16.899999999999999" customHeight="1" x14ac:dyDescent="0.1">
      <c r="A2309" s="35"/>
      <c r="B2309" s="36"/>
      <c r="C2309" s="263" t="s">
        <v>6697</v>
      </c>
      <c r="D2309" s="35"/>
      <c r="E2309" s="35"/>
      <c r="F2309" s="35"/>
      <c r="G2309" s="35"/>
      <c r="H2309" s="36"/>
    </row>
    <row r="2310" spans="1:8" s="2" customFormat="1" ht="16.899999999999999" customHeight="1" x14ac:dyDescent="0.1">
      <c r="A2310" s="35"/>
      <c r="B2310" s="36"/>
      <c r="C2310" s="261" t="s">
        <v>1671</v>
      </c>
      <c r="D2310" s="261" t="s">
        <v>1672</v>
      </c>
      <c r="E2310" s="18" t="s">
        <v>319</v>
      </c>
      <c r="F2310" s="262">
        <v>1490.38</v>
      </c>
      <c r="G2310" s="35"/>
      <c r="H2310" s="36"/>
    </row>
    <row r="2311" spans="1:8" s="2" customFormat="1" ht="16.899999999999999" customHeight="1" x14ac:dyDescent="0.1">
      <c r="A2311" s="35"/>
      <c r="B2311" s="36"/>
      <c r="C2311" s="257" t="s">
        <v>847</v>
      </c>
      <c r="D2311" s="258" t="s">
        <v>1</v>
      </c>
      <c r="E2311" s="259" t="s">
        <v>1</v>
      </c>
      <c r="F2311" s="260">
        <v>685.56</v>
      </c>
      <c r="G2311" s="35"/>
      <c r="H2311" s="36"/>
    </row>
    <row r="2312" spans="1:8" s="2" customFormat="1" ht="16.899999999999999" customHeight="1" x14ac:dyDescent="0.1">
      <c r="A2312" s="35"/>
      <c r="B2312" s="36"/>
      <c r="C2312" s="261" t="s">
        <v>1</v>
      </c>
      <c r="D2312" s="261" t="s">
        <v>1674</v>
      </c>
      <c r="E2312" s="18" t="s">
        <v>1</v>
      </c>
      <c r="F2312" s="262">
        <v>0</v>
      </c>
      <c r="G2312" s="35"/>
      <c r="H2312" s="36"/>
    </row>
    <row r="2313" spans="1:8" s="2" customFormat="1" ht="16.899999999999999" customHeight="1" x14ac:dyDescent="0.1">
      <c r="A2313" s="35"/>
      <c r="B2313" s="36"/>
      <c r="C2313" s="261" t="s">
        <v>1</v>
      </c>
      <c r="D2313" s="261" t="s">
        <v>1691</v>
      </c>
      <c r="E2313" s="18" t="s">
        <v>1</v>
      </c>
      <c r="F2313" s="262">
        <v>58.56</v>
      </c>
      <c r="G2313" s="35"/>
      <c r="H2313" s="36"/>
    </row>
    <row r="2314" spans="1:8" s="2" customFormat="1" ht="16.899999999999999" customHeight="1" x14ac:dyDescent="0.1">
      <c r="A2314" s="35"/>
      <c r="B2314" s="36"/>
      <c r="C2314" s="261" t="s">
        <v>1</v>
      </c>
      <c r="D2314" s="261" t="s">
        <v>4856</v>
      </c>
      <c r="E2314" s="18" t="s">
        <v>1</v>
      </c>
      <c r="F2314" s="262">
        <v>99.6</v>
      </c>
      <c r="G2314" s="35"/>
      <c r="H2314" s="36"/>
    </row>
    <row r="2315" spans="1:8" s="2" customFormat="1" ht="16.899999999999999" customHeight="1" x14ac:dyDescent="0.1">
      <c r="A2315" s="35"/>
      <c r="B2315" s="36"/>
      <c r="C2315" s="261" t="s">
        <v>1</v>
      </c>
      <c r="D2315" s="261" t="s">
        <v>4857</v>
      </c>
      <c r="E2315" s="18" t="s">
        <v>1</v>
      </c>
      <c r="F2315" s="262">
        <v>99.6</v>
      </c>
      <c r="G2315" s="35"/>
      <c r="H2315" s="36"/>
    </row>
    <row r="2316" spans="1:8" s="2" customFormat="1" ht="16.899999999999999" customHeight="1" x14ac:dyDescent="0.1">
      <c r="A2316" s="35"/>
      <c r="B2316" s="36"/>
      <c r="C2316" s="261" t="s">
        <v>1</v>
      </c>
      <c r="D2316" s="261" t="s">
        <v>1694</v>
      </c>
      <c r="E2316" s="18" t="s">
        <v>1</v>
      </c>
      <c r="F2316" s="262">
        <v>85.02</v>
      </c>
      <c r="G2316" s="35"/>
      <c r="H2316" s="36"/>
    </row>
    <row r="2317" spans="1:8" s="2" customFormat="1" ht="16.899999999999999" customHeight="1" x14ac:dyDescent="0.1">
      <c r="A2317" s="35"/>
      <c r="B2317" s="36"/>
      <c r="C2317" s="261" t="s">
        <v>1</v>
      </c>
      <c r="D2317" s="261" t="s">
        <v>1680</v>
      </c>
      <c r="E2317" s="18" t="s">
        <v>1</v>
      </c>
      <c r="F2317" s="262">
        <v>0</v>
      </c>
      <c r="G2317" s="35"/>
      <c r="H2317" s="36"/>
    </row>
    <row r="2318" spans="1:8" s="2" customFormat="1" ht="16.899999999999999" customHeight="1" x14ac:dyDescent="0.1">
      <c r="A2318" s="35"/>
      <c r="B2318" s="36"/>
      <c r="C2318" s="261" t="s">
        <v>1</v>
      </c>
      <c r="D2318" s="261" t="s">
        <v>1691</v>
      </c>
      <c r="E2318" s="18" t="s">
        <v>1</v>
      </c>
      <c r="F2318" s="262">
        <v>58.56</v>
      </c>
      <c r="G2318" s="35"/>
      <c r="H2318" s="36"/>
    </row>
    <row r="2319" spans="1:8" s="2" customFormat="1" ht="16.899999999999999" customHeight="1" x14ac:dyDescent="0.1">
      <c r="A2319" s="35"/>
      <c r="B2319" s="36"/>
      <c r="C2319" s="261" t="s">
        <v>1</v>
      </c>
      <c r="D2319" s="261" t="s">
        <v>4856</v>
      </c>
      <c r="E2319" s="18" t="s">
        <v>1</v>
      </c>
      <c r="F2319" s="262">
        <v>99.6</v>
      </c>
      <c r="G2319" s="35"/>
      <c r="H2319" s="36"/>
    </row>
    <row r="2320" spans="1:8" s="2" customFormat="1" ht="16.899999999999999" customHeight="1" x14ac:dyDescent="0.1">
      <c r="A2320" s="35"/>
      <c r="B2320" s="36"/>
      <c r="C2320" s="261" t="s">
        <v>1</v>
      </c>
      <c r="D2320" s="261" t="s">
        <v>4857</v>
      </c>
      <c r="E2320" s="18" t="s">
        <v>1</v>
      </c>
      <c r="F2320" s="262">
        <v>99.6</v>
      </c>
      <c r="G2320" s="35"/>
      <c r="H2320" s="36"/>
    </row>
    <row r="2321" spans="1:8" s="2" customFormat="1" ht="16.899999999999999" customHeight="1" x14ac:dyDescent="0.1">
      <c r="A2321" s="35"/>
      <c r="B2321" s="36"/>
      <c r="C2321" s="261" t="s">
        <v>1</v>
      </c>
      <c r="D2321" s="261" t="s">
        <v>1694</v>
      </c>
      <c r="E2321" s="18" t="s">
        <v>1</v>
      </c>
      <c r="F2321" s="262">
        <v>85.02</v>
      </c>
      <c r="G2321" s="35"/>
      <c r="H2321" s="36"/>
    </row>
    <row r="2322" spans="1:8" s="2" customFormat="1" ht="16.899999999999999" customHeight="1" x14ac:dyDescent="0.1">
      <c r="A2322" s="35"/>
      <c r="B2322" s="36"/>
      <c r="C2322" s="261" t="s">
        <v>847</v>
      </c>
      <c r="D2322" s="261" t="s">
        <v>293</v>
      </c>
      <c r="E2322" s="18" t="s">
        <v>1</v>
      </c>
      <c r="F2322" s="262">
        <v>685.56</v>
      </c>
      <c r="G2322" s="35"/>
      <c r="H2322" s="36"/>
    </row>
    <row r="2323" spans="1:8" s="2" customFormat="1" ht="16.899999999999999" customHeight="1" x14ac:dyDescent="0.1">
      <c r="A2323" s="35"/>
      <c r="B2323" s="36"/>
      <c r="C2323" s="263" t="s">
        <v>6697</v>
      </c>
      <c r="D2323" s="35"/>
      <c r="E2323" s="35"/>
      <c r="F2323" s="35"/>
      <c r="G2323" s="35"/>
      <c r="H2323" s="36"/>
    </row>
    <row r="2324" spans="1:8" s="2" customFormat="1" ht="16.899999999999999" customHeight="1" x14ac:dyDescent="0.1">
      <c r="A2324" s="35"/>
      <c r="B2324" s="36"/>
      <c r="C2324" s="261" t="s">
        <v>1688</v>
      </c>
      <c r="D2324" s="261" t="s">
        <v>1689</v>
      </c>
      <c r="E2324" s="18" t="s">
        <v>319</v>
      </c>
      <c r="F2324" s="262">
        <v>733.55</v>
      </c>
      <c r="G2324" s="35"/>
      <c r="H2324" s="36"/>
    </row>
    <row r="2325" spans="1:8" s="2" customFormat="1" ht="16.899999999999999" customHeight="1" x14ac:dyDescent="0.1">
      <c r="A2325" s="35"/>
      <c r="B2325" s="36"/>
      <c r="C2325" s="257" t="s">
        <v>849</v>
      </c>
      <c r="D2325" s="258" t="s">
        <v>1</v>
      </c>
      <c r="E2325" s="259" t="s">
        <v>1</v>
      </c>
      <c r="F2325" s="260">
        <v>171.34</v>
      </c>
      <c r="G2325" s="35"/>
      <c r="H2325" s="36"/>
    </row>
    <row r="2326" spans="1:8" s="2" customFormat="1" ht="16.899999999999999" customHeight="1" x14ac:dyDescent="0.1">
      <c r="A2326" s="35"/>
      <c r="B2326" s="36"/>
      <c r="C2326" s="261" t="s">
        <v>1</v>
      </c>
      <c r="D2326" s="261" t="s">
        <v>1674</v>
      </c>
      <c r="E2326" s="18" t="s">
        <v>1</v>
      </c>
      <c r="F2326" s="262">
        <v>0</v>
      </c>
      <c r="G2326" s="35"/>
      <c r="H2326" s="36"/>
    </row>
    <row r="2327" spans="1:8" s="2" customFormat="1" ht="16.899999999999999" customHeight="1" x14ac:dyDescent="0.1">
      <c r="A2327" s="35"/>
      <c r="B2327" s="36"/>
      <c r="C2327" s="261" t="s">
        <v>1</v>
      </c>
      <c r="D2327" s="261" t="s">
        <v>1701</v>
      </c>
      <c r="E2327" s="18" t="s">
        <v>1</v>
      </c>
      <c r="F2327" s="262">
        <v>30.29</v>
      </c>
      <c r="G2327" s="35"/>
      <c r="H2327" s="36"/>
    </row>
    <row r="2328" spans="1:8" s="2" customFormat="1" ht="16.899999999999999" customHeight="1" x14ac:dyDescent="0.1">
      <c r="A2328" s="35"/>
      <c r="B2328" s="36"/>
      <c r="C2328" s="261" t="s">
        <v>1</v>
      </c>
      <c r="D2328" s="261" t="s">
        <v>1702</v>
      </c>
      <c r="E2328" s="18" t="s">
        <v>1</v>
      </c>
      <c r="F2328" s="262">
        <v>55.38</v>
      </c>
      <c r="G2328" s="35"/>
      <c r="H2328" s="36"/>
    </row>
    <row r="2329" spans="1:8" s="2" customFormat="1" ht="16.899999999999999" customHeight="1" x14ac:dyDescent="0.1">
      <c r="A2329" s="35"/>
      <c r="B2329" s="36"/>
      <c r="C2329" s="261" t="s">
        <v>1</v>
      </c>
      <c r="D2329" s="261" t="s">
        <v>1680</v>
      </c>
      <c r="E2329" s="18" t="s">
        <v>1</v>
      </c>
      <c r="F2329" s="262">
        <v>0</v>
      </c>
      <c r="G2329" s="35"/>
      <c r="H2329" s="36"/>
    </row>
    <row r="2330" spans="1:8" s="2" customFormat="1" ht="16.899999999999999" customHeight="1" x14ac:dyDescent="0.1">
      <c r="A2330" s="35"/>
      <c r="B2330" s="36"/>
      <c r="C2330" s="261" t="s">
        <v>1</v>
      </c>
      <c r="D2330" s="261" t="s">
        <v>1701</v>
      </c>
      <c r="E2330" s="18" t="s">
        <v>1</v>
      </c>
      <c r="F2330" s="262">
        <v>30.29</v>
      </c>
      <c r="G2330" s="35"/>
      <c r="H2330" s="36"/>
    </row>
    <row r="2331" spans="1:8" s="2" customFormat="1" ht="16.899999999999999" customHeight="1" x14ac:dyDescent="0.1">
      <c r="A2331" s="35"/>
      <c r="B2331" s="36"/>
      <c r="C2331" s="261" t="s">
        <v>1</v>
      </c>
      <c r="D2331" s="261" t="s">
        <v>1702</v>
      </c>
      <c r="E2331" s="18" t="s">
        <v>1</v>
      </c>
      <c r="F2331" s="262">
        <v>55.38</v>
      </c>
      <c r="G2331" s="35"/>
      <c r="H2331" s="36"/>
    </row>
    <row r="2332" spans="1:8" s="2" customFormat="1" ht="16.899999999999999" customHeight="1" x14ac:dyDescent="0.1">
      <c r="A2332" s="35"/>
      <c r="B2332" s="36"/>
      <c r="C2332" s="261" t="s">
        <v>849</v>
      </c>
      <c r="D2332" s="261" t="s">
        <v>293</v>
      </c>
      <c r="E2332" s="18" t="s">
        <v>1</v>
      </c>
      <c r="F2332" s="262">
        <v>171.34</v>
      </c>
      <c r="G2332" s="35"/>
      <c r="H2332" s="36"/>
    </row>
    <row r="2333" spans="1:8" s="2" customFormat="1" ht="16.899999999999999" customHeight="1" x14ac:dyDescent="0.1">
      <c r="A2333" s="35"/>
      <c r="B2333" s="36"/>
      <c r="C2333" s="263" t="s">
        <v>6697</v>
      </c>
      <c r="D2333" s="35"/>
      <c r="E2333" s="35"/>
      <c r="F2333" s="35"/>
      <c r="G2333" s="35"/>
      <c r="H2333" s="36"/>
    </row>
    <row r="2334" spans="1:8" s="2" customFormat="1" ht="16.899999999999999" customHeight="1" x14ac:dyDescent="0.1">
      <c r="A2334" s="35"/>
      <c r="B2334" s="36"/>
      <c r="C2334" s="261" t="s">
        <v>1698</v>
      </c>
      <c r="D2334" s="261" t="s">
        <v>1699</v>
      </c>
      <c r="E2334" s="18" t="s">
        <v>319</v>
      </c>
      <c r="F2334" s="262">
        <v>183.33</v>
      </c>
      <c r="G2334" s="35"/>
      <c r="H2334" s="36"/>
    </row>
    <row r="2335" spans="1:8" s="2" customFormat="1" ht="16.899999999999999" customHeight="1" x14ac:dyDescent="0.1">
      <c r="A2335" s="35"/>
      <c r="B2335" s="36"/>
      <c r="C2335" s="257" t="s">
        <v>851</v>
      </c>
      <c r="D2335" s="258" t="s">
        <v>1</v>
      </c>
      <c r="E2335" s="259" t="s">
        <v>1</v>
      </c>
      <c r="F2335" s="260">
        <v>235.82</v>
      </c>
      <c r="G2335" s="35"/>
      <c r="H2335" s="36"/>
    </row>
    <row r="2336" spans="1:8" s="2" customFormat="1" ht="16.899999999999999" customHeight="1" x14ac:dyDescent="0.1">
      <c r="A2336" s="35"/>
      <c r="B2336" s="36"/>
      <c r="C2336" s="261" t="s">
        <v>1</v>
      </c>
      <c r="D2336" s="261" t="s">
        <v>1674</v>
      </c>
      <c r="E2336" s="18" t="s">
        <v>1</v>
      </c>
      <c r="F2336" s="262">
        <v>0</v>
      </c>
      <c r="G2336" s="35"/>
      <c r="H2336" s="36"/>
    </row>
    <row r="2337" spans="1:8" s="2" customFormat="1" ht="16.899999999999999" customHeight="1" x14ac:dyDescent="0.1">
      <c r="A2337" s="35"/>
      <c r="B2337" s="36"/>
      <c r="C2337" s="261" t="s">
        <v>1</v>
      </c>
      <c r="D2337" s="261" t="s">
        <v>1709</v>
      </c>
      <c r="E2337" s="18" t="s">
        <v>1</v>
      </c>
      <c r="F2337" s="262">
        <v>117.91</v>
      </c>
      <c r="G2337" s="35"/>
      <c r="H2337" s="36"/>
    </row>
    <row r="2338" spans="1:8" s="2" customFormat="1" ht="16.899999999999999" customHeight="1" x14ac:dyDescent="0.1">
      <c r="A2338" s="35"/>
      <c r="B2338" s="36"/>
      <c r="C2338" s="261" t="s">
        <v>1</v>
      </c>
      <c r="D2338" s="261" t="s">
        <v>1680</v>
      </c>
      <c r="E2338" s="18" t="s">
        <v>1</v>
      </c>
      <c r="F2338" s="262">
        <v>0</v>
      </c>
      <c r="G2338" s="35"/>
      <c r="H2338" s="36"/>
    </row>
    <row r="2339" spans="1:8" s="2" customFormat="1" ht="16.899999999999999" customHeight="1" x14ac:dyDescent="0.1">
      <c r="A2339" s="35"/>
      <c r="B2339" s="36"/>
      <c r="C2339" s="261" t="s">
        <v>1</v>
      </c>
      <c r="D2339" s="261" t="s">
        <v>1709</v>
      </c>
      <c r="E2339" s="18" t="s">
        <v>1</v>
      </c>
      <c r="F2339" s="262">
        <v>117.91</v>
      </c>
      <c r="G2339" s="35"/>
      <c r="H2339" s="36"/>
    </row>
    <row r="2340" spans="1:8" s="2" customFormat="1" ht="16.899999999999999" customHeight="1" x14ac:dyDescent="0.1">
      <c r="A2340" s="35"/>
      <c r="B2340" s="36"/>
      <c r="C2340" s="261" t="s">
        <v>851</v>
      </c>
      <c r="D2340" s="261" t="s">
        <v>293</v>
      </c>
      <c r="E2340" s="18" t="s">
        <v>1</v>
      </c>
      <c r="F2340" s="262">
        <v>235.82</v>
      </c>
      <c r="G2340" s="35"/>
      <c r="H2340" s="36"/>
    </row>
    <row r="2341" spans="1:8" s="2" customFormat="1" ht="16.899999999999999" customHeight="1" x14ac:dyDescent="0.1">
      <c r="A2341" s="35"/>
      <c r="B2341" s="36"/>
      <c r="C2341" s="263" t="s">
        <v>6697</v>
      </c>
      <c r="D2341" s="35"/>
      <c r="E2341" s="35"/>
      <c r="F2341" s="35"/>
      <c r="G2341" s="35"/>
      <c r="H2341" s="36"/>
    </row>
    <row r="2342" spans="1:8" s="2" customFormat="1" ht="16.899999999999999" customHeight="1" x14ac:dyDescent="0.1">
      <c r="A2342" s="35"/>
      <c r="B2342" s="36"/>
      <c r="C2342" s="261" t="s">
        <v>1706</v>
      </c>
      <c r="D2342" s="261" t="s">
        <v>1707</v>
      </c>
      <c r="E2342" s="18" t="s">
        <v>319</v>
      </c>
      <c r="F2342" s="262">
        <v>252.33</v>
      </c>
      <c r="G2342" s="35"/>
      <c r="H2342" s="36"/>
    </row>
    <row r="2343" spans="1:8" s="2" customFormat="1" ht="16.899999999999999" customHeight="1" x14ac:dyDescent="0.1">
      <c r="A2343" s="35"/>
      <c r="B2343" s="36"/>
      <c r="C2343" s="257" t="s">
        <v>853</v>
      </c>
      <c r="D2343" s="258" t="s">
        <v>1</v>
      </c>
      <c r="E2343" s="259" t="s">
        <v>1</v>
      </c>
      <c r="F2343" s="260">
        <v>414</v>
      </c>
      <c r="G2343" s="35"/>
      <c r="H2343" s="36"/>
    </row>
    <row r="2344" spans="1:8" s="2" customFormat="1" ht="16.899999999999999" customHeight="1" x14ac:dyDescent="0.1">
      <c r="A2344" s="35"/>
      <c r="B2344" s="36"/>
      <c r="C2344" s="261" t="s">
        <v>1</v>
      </c>
      <c r="D2344" s="261" t="s">
        <v>4716</v>
      </c>
      <c r="E2344" s="18" t="s">
        <v>1</v>
      </c>
      <c r="F2344" s="262">
        <v>89.7</v>
      </c>
      <c r="G2344" s="35"/>
      <c r="H2344" s="36"/>
    </row>
    <row r="2345" spans="1:8" s="2" customFormat="1" ht="16.899999999999999" customHeight="1" x14ac:dyDescent="0.1">
      <c r="A2345" s="35"/>
      <c r="B2345" s="36"/>
      <c r="C2345" s="261" t="s">
        <v>1</v>
      </c>
      <c r="D2345" s="261" t="s">
        <v>4717</v>
      </c>
      <c r="E2345" s="18" t="s">
        <v>1</v>
      </c>
      <c r="F2345" s="262">
        <v>5.6</v>
      </c>
      <c r="G2345" s="35"/>
      <c r="H2345" s="36"/>
    </row>
    <row r="2346" spans="1:8" s="2" customFormat="1" ht="16.899999999999999" customHeight="1" x14ac:dyDescent="0.1">
      <c r="A2346" s="35"/>
      <c r="B2346" s="36"/>
      <c r="C2346" s="261" t="s">
        <v>1</v>
      </c>
      <c r="D2346" s="261" t="s">
        <v>4718</v>
      </c>
      <c r="E2346" s="18" t="s">
        <v>1</v>
      </c>
      <c r="F2346" s="262">
        <v>6.3</v>
      </c>
      <c r="G2346" s="35"/>
      <c r="H2346" s="36"/>
    </row>
    <row r="2347" spans="1:8" s="2" customFormat="1" ht="16.899999999999999" customHeight="1" x14ac:dyDescent="0.1">
      <c r="A2347" s="35"/>
      <c r="B2347" s="36"/>
      <c r="C2347" s="261" t="s">
        <v>1</v>
      </c>
      <c r="D2347" s="261" t="s">
        <v>4719</v>
      </c>
      <c r="E2347" s="18" t="s">
        <v>1</v>
      </c>
      <c r="F2347" s="262">
        <v>5.6</v>
      </c>
      <c r="G2347" s="35"/>
      <c r="H2347" s="36"/>
    </row>
    <row r="2348" spans="1:8" s="2" customFormat="1" ht="16.899999999999999" customHeight="1" x14ac:dyDescent="0.1">
      <c r="A2348" s="35"/>
      <c r="B2348" s="36"/>
      <c r="C2348" s="261" t="s">
        <v>1</v>
      </c>
      <c r="D2348" s="261" t="s">
        <v>4720</v>
      </c>
      <c r="E2348" s="18" t="s">
        <v>1</v>
      </c>
      <c r="F2348" s="262">
        <v>5.6</v>
      </c>
      <c r="G2348" s="35"/>
      <c r="H2348" s="36"/>
    </row>
    <row r="2349" spans="1:8" s="2" customFormat="1" ht="16.899999999999999" customHeight="1" x14ac:dyDescent="0.1">
      <c r="A2349" s="35"/>
      <c r="B2349" s="36"/>
      <c r="C2349" s="261" t="s">
        <v>1</v>
      </c>
      <c r="D2349" s="261" t="s">
        <v>1333</v>
      </c>
      <c r="E2349" s="18" t="s">
        <v>1</v>
      </c>
      <c r="F2349" s="262">
        <v>1.4</v>
      </c>
      <c r="G2349" s="35"/>
      <c r="H2349" s="36"/>
    </row>
    <row r="2350" spans="1:8" s="2" customFormat="1" ht="16.899999999999999" customHeight="1" x14ac:dyDescent="0.1">
      <c r="A2350" s="35"/>
      <c r="B2350" s="36"/>
      <c r="C2350" s="261" t="s">
        <v>1</v>
      </c>
      <c r="D2350" s="261" t="s">
        <v>1334</v>
      </c>
      <c r="E2350" s="18" t="s">
        <v>1</v>
      </c>
      <c r="F2350" s="262">
        <v>1.4</v>
      </c>
      <c r="G2350" s="35"/>
      <c r="H2350" s="36"/>
    </row>
    <row r="2351" spans="1:8" s="2" customFormat="1" ht="16.899999999999999" customHeight="1" x14ac:dyDescent="0.1">
      <c r="A2351" s="35"/>
      <c r="B2351" s="36"/>
      <c r="C2351" s="261" t="s">
        <v>1</v>
      </c>
      <c r="D2351" s="261" t="s">
        <v>1335</v>
      </c>
      <c r="E2351" s="18" t="s">
        <v>1</v>
      </c>
      <c r="F2351" s="262">
        <v>5.6</v>
      </c>
      <c r="G2351" s="35"/>
      <c r="H2351" s="36"/>
    </row>
    <row r="2352" spans="1:8" s="2" customFormat="1" ht="16.899999999999999" customHeight="1" x14ac:dyDescent="0.1">
      <c r="A2352" s="35"/>
      <c r="B2352" s="36"/>
      <c r="C2352" s="261" t="s">
        <v>1</v>
      </c>
      <c r="D2352" s="261" t="s">
        <v>4721</v>
      </c>
      <c r="E2352" s="18" t="s">
        <v>1</v>
      </c>
      <c r="F2352" s="262">
        <v>4.6399999999999997</v>
      </c>
      <c r="G2352" s="35"/>
      <c r="H2352" s="36"/>
    </row>
    <row r="2353" spans="1:8" s="2" customFormat="1" ht="16.899999999999999" customHeight="1" x14ac:dyDescent="0.1">
      <c r="A2353" s="35"/>
      <c r="B2353" s="36"/>
      <c r="C2353" s="261" t="s">
        <v>1</v>
      </c>
      <c r="D2353" s="261" t="s">
        <v>1336</v>
      </c>
      <c r="E2353" s="18" t="s">
        <v>1</v>
      </c>
      <c r="F2353" s="262">
        <v>288.16000000000003</v>
      </c>
      <c r="G2353" s="35"/>
      <c r="H2353" s="36"/>
    </row>
    <row r="2354" spans="1:8" s="2" customFormat="1" ht="16.899999999999999" customHeight="1" x14ac:dyDescent="0.1">
      <c r="A2354" s="35"/>
      <c r="B2354" s="36"/>
      <c r="C2354" s="261" t="s">
        <v>853</v>
      </c>
      <c r="D2354" s="261" t="s">
        <v>293</v>
      </c>
      <c r="E2354" s="18" t="s">
        <v>1</v>
      </c>
      <c r="F2354" s="262">
        <v>414</v>
      </c>
      <c r="G2354" s="35"/>
      <c r="H2354" s="36"/>
    </row>
    <row r="2355" spans="1:8" s="2" customFormat="1" ht="16.899999999999999" customHeight="1" x14ac:dyDescent="0.1">
      <c r="A2355" s="35"/>
      <c r="B2355" s="36"/>
      <c r="C2355" s="263" t="s">
        <v>6697</v>
      </c>
      <c r="D2355" s="35"/>
      <c r="E2355" s="35"/>
      <c r="F2355" s="35"/>
      <c r="G2355" s="35"/>
      <c r="H2355" s="36"/>
    </row>
    <row r="2356" spans="1:8" s="2" customFormat="1" ht="16.899999999999999" customHeight="1" x14ac:dyDescent="0.1">
      <c r="A2356" s="35"/>
      <c r="B2356" s="36"/>
      <c r="C2356" s="261" t="s">
        <v>1326</v>
      </c>
      <c r="D2356" s="261" t="s">
        <v>1327</v>
      </c>
      <c r="E2356" s="18" t="s">
        <v>319</v>
      </c>
      <c r="F2356" s="262">
        <v>455.4</v>
      </c>
      <c r="G2356" s="35"/>
      <c r="H2356" s="36"/>
    </row>
    <row r="2357" spans="1:8" s="2" customFormat="1" ht="16.899999999999999" customHeight="1" x14ac:dyDescent="0.1">
      <c r="A2357" s="35"/>
      <c r="B2357" s="36"/>
      <c r="C2357" s="257" t="s">
        <v>4487</v>
      </c>
      <c r="D2357" s="258" t="s">
        <v>220</v>
      </c>
      <c r="E2357" s="259" t="s">
        <v>1</v>
      </c>
      <c r="F2357" s="260">
        <v>16.45</v>
      </c>
      <c r="G2357" s="35"/>
      <c r="H2357" s="36"/>
    </row>
    <row r="2358" spans="1:8" s="2" customFormat="1" ht="16.899999999999999" customHeight="1" x14ac:dyDescent="0.1">
      <c r="A2358" s="35"/>
      <c r="B2358" s="36"/>
      <c r="C2358" s="263" t="s">
        <v>6697</v>
      </c>
      <c r="D2358" s="35"/>
      <c r="E2358" s="35"/>
      <c r="F2358" s="35"/>
      <c r="G2358" s="35"/>
      <c r="H2358" s="36"/>
    </row>
    <row r="2359" spans="1:8" s="2" customFormat="1" ht="19.5" x14ac:dyDescent="0.1">
      <c r="A2359" s="35"/>
      <c r="B2359" s="36"/>
      <c r="C2359" s="261" t="s">
        <v>4658</v>
      </c>
      <c r="D2359" s="261" t="s">
        <v>4659</v>
      </c>
      <c r="E2359" s="18" t="s">
        <v>277</v>
      </c>
      <c r="F2359" s="262">
        <v>44.21</v>
      </c>
      <c r="G2359" s="35"/>
      <c r="H2359" s="36"/>
    </row>
    <row r="2360" spans="1:8" s="2" customFormat="1" ht="16.899999999999999" customHeight="1" x14ac:dyDescent="0.1">
      <c r="A2360" s="35"/>
      <c r="B2360" s="36"/>
      <c r="C2360" s="261" t="s">
        <v>1145</v>
      </c>
      <c r="D2360" s="261" t="s">
        <v>1146</v>
      </c>
      <c r="E2360" s="18" t="s">
        <v>277</v>
      </c>
      <c r="F2360" s="262">
        <v>813.67</v>
      </c>
      <c r="G2360" s="35"/>
      <c r="H2360" s="36"/>
    </row>
    <row r="2361" spans="1:8" s="2" customFormat="1" ht="16.899999999999999" customHeight="1" x14ac:dyDescent="0.1">
      <c r="A2361" s="35"/>
      <c r="B2361" s="36"/>
      <c r="C2361" s="261" t="s">
        <v>1155</v>
      </c>
      <c r="D2361" s="261" t="s">
        <v>1156</v>
      </c>
      <c r="E2361" s="18" t="s">
        <v>277</v>
      </c>
      <c r="F2361" s="262">
        <v>903</v>
      </c>
      <c r="G2361" s="35"/>
      <c r="H2361" s="36"/>
    </row>
    <row r="2362" spans="1:8" s="2" customFormat="1" ht="16.899999999999999" customHeight="1" x14ac:dyDescent="0.1">
      <c r="A2362" s="35"/>
      <c r="B2362" s="36"/>
      <c r="C2362" s="257" t="s">
        <v>4489</v>
      </c>
      <c r="D2362" s="258" t="s">
        <v>1</v>
      </c>
      <c r="E2362" s="259" t="s">
        <v>1</v>
      </c>
      <c r="F2362" s="260">
        <v>385.267</v>
      </c>
      <c r="G2362" s="35"/>
      <c r="H2362" s="36"/>
    </row>
    <row r="2363" spans="1:8" s="2" customFormat="1" ht="16.899999999999999" customHeight="1" x14ac:dyDescent="0.1">
      <c r="A2363" s="35"/>
      <c r="B2363" s="36"/>
      <c r="C2363" s="263" t="s">
        <v>6697</v>
      </c>
      <c r="D2363" s="35"/>
      <c r="E2363" s="35"/>
      <c r="F2363" s="35"/>
      <c r="G2363" s="35"/>
      <c r="H2363" s="36"/>
    </row>
    <row r="2364" spans="1:8" s="2" customFormat="1" ht="16.899999999999999" customHeight="1" x14ac:dyDescent="0.1">
      <c r="A2364" s="35"/>
      <c r="B2364" s="36"/>
      <c r="C2364" s="261" t="s">
        <v>1115</v>
      </c>
      <c r="D2364" s="261" t="s">
        <v>1116</v>
      </c>
      <c r="E2364" s="18" t="s">
        <v>277</v>
      </c>
      <c r="F2364" s="262">
        <v>542.6</v>
      </c>
      <c r="G2364" s="35"/>
      <c r="H2364" s="36"/>
    </row>
    <row r="2365" spans="1:8" s="2" customFormat="1" ht="16.899999999999999" customHeight="1" x14ac:dyDescent="0.1">
      <c r="A2365" s="35"/>
      <c r="B2365" s="36"/>
      <c r="C2365" s="257" t="s">
        <v>4491</v>
      </c>
      <c r="D2365" s="258" t="s">
        <v>1</v>
      </c>
      <c r="E2365" s="259" t="s">
        <v>1</v>
      </c>
      <c r="F2365" s="260">
        <v>385.27</v>
      </c>
      <c r="G2365" s="35"/>
      <c r="H2365" s="36"/>
    </row>
    <row r="2366" spans="1:8" s="2" customFormat="1" ht="16.899999999999999" customHeight="1" x14ac:dyDescent="0.1">
      <c r="A2366" s="35"/>
      <c r="B2366" s="36"/>
      <c r="C2366" s="261" t="s">
        <v>1</v>
      </c>
      <c r="D2366" s="261" t="s">
        <v>4611</v>
      </c>
      <c r="E2366" s="18" t="s">
        <v>1</v>
      </c>
      <c r="F2366" s="262">
        <v>0</v>
      </c>
      <c r="G2366" s="35"/>
      <c r="H2366" s="36"/>
    </row>
    <row r="2367" spans="1:8" s="2" customFormat="1" ht="16.899999999999999" customHeight="1" x14ac:dyDescent="0.1">
      <c r="A2367" s="35"/>
      <c r="B2367" s="36"/>
      <c r="C2367" s="261" t="s">
        <v>1</v>
      </c>
      <c r="D2367" s="261" t="s">
        <v>4612</v>
      </c>
      <c r="E2367" s="18" t="s">
        <v>1</v>
      </c>
      <c r="F2367" s="262">
        <v>35.090000000000003</v>
      </c>
      <c r="G2367" s="35"/>
      <c r="H2367" s="36"/>
    </row>
    <row r="2368" spans="1:8" s="2" customFormat="1" ht="16.899999999999999" customHeight="1" x14ac:dyDescent="0.1">
      <c r="A2368" s="35"/>
      <c r="B2368" s="36"/>
      <c r="C2368" s="261" t="s">
        <v>1</v>
      </c>
      <c r="D2368" s="261" t="s">
        <v>4613</v>
      </c>
      <c r="E2368" s="18" t="s">
        <v>1</v>
      </c>
      <c r="F2368" s="262">
        <v>11.47</v>
      </c>
      <c r="G2368" s="35"/>
      <c r="H2368" s="36"/>
    </row>
    <row r="2369" spans="1:8" s="2" customFormat="1" ht="16.899999999999999" customHeight="1" x14ac:dyDescent="0.1">
      <c r="A2369" s="35"/>
      <c r="B2369" s="36"/>
      <c r="C2369" s="261" t="s">
        <v>1</v>
      </c>
      <c r="D2369" s="261" t="s">
        <v>4614</v>
      </c>
      <c r="E2369" s="18" t="s">
        <v>1</v>
      </c>
      <c r="F2369" s="262">
        <v>6.41</v>
      </c>
      <c r="G2369" s="35"/>
      <c r="H2369" s="36"/>
    </row>
    <row r="2370" spans="1:8" s="2" customFormat="1" ht="16.899999999999999" customHeight="1" x14ac:dyDescent="0.1">
      <c r="A2370" s="35"/>
      <c r="B2370" s="36"/>
      <c r="C2370" s="261" t="s">
        <v>1</v>
      </c>
      <c r="D2370" s="261" t="s">
        <v>4615</v>
      </c>
      <c r="E2370" s="18" t="s">
        <v>1</v>
      </c>
      <c r="F2370" s="262">
        <v>6.44</v>
      </c>
      <c r="G2370" s="35"/>
      <c r="H2370" s="36"/>
    </row>
    <row r="2371" spans="1:8" s="2" customFormat="1" ht="16.899999999999999" customHeight="1" x14ac:dyDescent="0.1">
      <c r="A2371" s="35"/>
      <c r="B2371" s="36"/>
      <c r="C2371" s="261" t="s">
        <v>1</v>
      </c>
      <c r="D2371" s="261" t="s">
        <v>4616</v>
      </c>
      <c r="E2371" s="18" t="s">
        <v>1</v>
      </c>
      <c r="F2371" s="262">
        <v>25.02</v>
      </c>
      <c r="G2371" s="35"/>
      <c r="H2371" s="36"/>
    </row>
    <row r="2372" spans="1:8" s="2" customFormat="1" ht="16.899999999999999" customHeight="1" x14ac:dyDescent="0.1">
      <c r="A2372" s="35"/>
      <c r="B2372" s="36"/>
      <c r="C2372" s="261" t="s">
        <v>1</v>
      </c>
      <c r="D2372" s="261" t="s">
        <v>4617</v>
      </c>
      <c r="E2372" s="18" t="s">
        <v>1</v>
      </c>
      <c r="F2372" s="262">
        <v>12.03</v>
      </c>
      <c r="G2372" s="35"/>
      <c r="H2372" s="36"/>
    </row>
    <row r="2373" spans="1:8" s="2" customFormat="1" ht="16.899999999999999" customHeight="1" x14ac:dyDescent="0.1">
      <c r="A2373" s="35"/>
      <c r="B2373" s="36"/>
      <c r="C2373" s="261" t="s">
        <v>1</v>
      </c>
      <c r="D2373" s="261" t="s">
        <v>4618</v>
      </c>
      <c r="E2373" s="18" t="s">
        <v>1</v>
      </c>
      <c r="F2373" s="262">
        <v>14.7</v>
      </c>
      <c r="G2373" s="35"/>
      <c r="H2373" s="36"/>
    </row>
    <row r="2374" spans="1:8" s="2" customFormat="1" ht="16.899999999999999" customHeight="1" x14ac:dyDescent="0.1">
      <c r="A2374" s="35"/>
      <c r="B2374" s="36"/>
      <c r="C2374" s="261" t="s">
        <v>1</v>
      </c>
      <c r="D2374" s="261" t="s">
        <v>4619</v>
      </c>
      <c r="E2374" s="18" t="s">
        <v>1</v>
      </c>
      <c r="F2374" s="262">
        <v>14.39</v>
      </c>
      <c r="G2374" s="35"/>
      <c r="H2374" s="36"/>
    </row>
    <row r="2375" spans="1:8" s="2" customFormat="1" ht="16.899999999999999" customHeight="1" x14ac:dyDescent="0.1">
      <c r="A2375" s="35"/>
      <c r="B2375" s="36"/>
      <c r="C2375" s="261" t="s">
        <v>1</v>
      </c>
      <c r="D2375" s="261" t="s">
        <v>4620</v>
      </c>
      <c r="E2375" s="18" t="s">
        <v>1</v>
      </c>
      <c r="F2375" s="262">
        <v>49</v>
      </c>
      <c r="G2375" s="35"/>
      <c r="H2375" s="36"/>
    </row>
    <row r="2376" spans="1:8" s="2" customFormat="1" ht="16.899999999999999" customHeight="1" x14ac:dyDescent="0.1">
      <c r="A2376" s="35"/>
      <c r="B2376" s="36"/>
      <c r="C2376" s="261" t="s">
        <v>1</v>
      </c>
      <c r="D2376" s="261" t="s">
        <v>4621</v>
      </c>
      <c r="E2376" s="18" t="s">
        <v>1</v>
      </c>
      <c r="F2376" s="262">
        <v>55.14</v>
      </c>
      <c r="G2376" s="35"/>
      <c r="H2376" s="36"/>
    </row>
    <row r="2377" spans="1:8" s="2" customFormat="1" ht="16.899999999999999" customHeight="1" x14ac:dyDescent="0.1">
      <c r="A2377" s="35"/>
      <c r="B2377" s="36"/>
      <c r="C2377" s="261" t="s">
        <v>1</v>
      </c>
      <c r="D2377" s="261" t="s">
        <v>4622</v>
      </c>
      <c r="E2377" s="18" t="s">
        <v>1</v>
      </c>
      <c r="F2377" s="262">
        <v>24.15</v>
      </c>
      <c r="G2377" s="35"/>
      <c r="H2377" s="36"/>
    </row>
    <row r="2378" spans="1:8" s="2" customFormat="1" ht="16.899999999999999" customHeight="1" x14ac:dyDescent="0.1">
      <c r="A2378" s="35"/>
      <c r="B2378" s="36"/>
      <c r="C2378" s="261" t="s">
        <v>1</v>
      </c>
      <c r="D2378" s="261" t="s">
        <v>4623</v>
      </c>
      <c r="E2378" s="18" t="s">
        <v>1</v>
      </c>
      <c r="F2378" s="262">
        <v>20.25</v>
      </c>
      <c r="G2378" s="35"/>
      <c r="H2378" s="36"/>
    </row>
    <row r="2379" spans="1:8" s="2" customFormat="1" ht="16.899999999999999" customHeight="1" x14ac:dyDescent="0.1">
      <c r="A2379" s="35"/>
      <c r="B2379" s="36"/>
      <c r="C2379" s="261" t="s">
        <v>1</v>
      </c>
      <c r="D2379" s="261" t="s">
        <v>4624</v>
      </c>
      <c r="E2379" s="18" t="s">
        <v>1</v>
      </c>
      <c r="F2379" s="262">
        <v>11.63</v>
      </c>
      <c r="G2379" s="35"/>
      <c r="H2379" s="36"/>
    </row>
    <row r="2380" spans="1:8" s="2" customFormat="1" ht="16.899999999999999" customHeight="1" x14ac:dyDescent="0.1">
      <c r="A2380" s="35"/>
      <c r="B2380" s="36"/>
      <c r="C2380" s="261" t="s">
        <v>1</v>
      </c>
      <c r="D2380" s="261" t="s">
        <v>4625</v>
      </c>
      <c r="E2380" s="18" t="s">
        <v>1</v>
      </c>
      <c r="F2380" s="262">
        <v>86.1</v>
      </c>
      <c r="G2380" s="35"/>
      <c r="H2380" s="36"/>
    </row>
    <row r="2381" spans="1:8" s="2" customFormat="1" ht="16.899999999999999" customHeight="1" x14ac:dyDescent="0.1">
      <c r="A2381" s="35"/>
      <c r="B2381" s="36"/>
      <c r="C2381" s="261" t="s">
        <v>1</v>
      </c>
      <c r="D2381" s="261" t="s">
        <v>4626</v>
      </c>
      <c r="E2381" s="18" t="s">
        <v>1</v>
      </c>
      <c r="F2381" s="262">
        <v>13.45</v>
      </c>
      <c r="G2381" s="35"/>
      <c r="H2381" s="36"/>
    </row>
    <row r="2382" spans="1:8" s="2" customFormat="1" ht="16.899999999999999" customHeight="1" x14ac:dyDescent="0.1">
      <c r="A2382" s="35"/>
      <c r="B2382" s="36"/>
      <c r="C2382" s="261" t="s">
        <v>4491</v>
      </c>
      <c r="D2382" s="261" t="s">
        <v>293</v>
      </c>
      <c r="E2382" s="18" t="s">
        <v>1</v>
      </c>
      <c r="F2382" s="262">
        <v>385.27</v>
      </c>
      <c r="G2382" s="35"/>
      <c r="H2382" s="36"/>
    </row>
    <row r="2383" spans="1:8" s="2" customFormat="1" ht="16.899999999999999" customHeight="1" x14ac:dyDescent="0.1">
      <c r="A2383" s="35"/>
      <c r="B2383" s="36"/>
      <c r="C2383" s="263" t="s">
        <v>6697</v>
      </c>
      <c r="D2383" s="35"/>
      <c r="E2383" s="35"/>
      <c r="F2383" s="35"/>
      <c r="G2383" s="35"/>
      <c r="H2383" s="36"/>
    </row>
    <row r="2384" spans="1:8" s="2" customFormat="1" ht="16.899999999999999" customHeight="1" x14ac:dyDescent="0.1">
      <c r="A2384" s="35"/>
      <c r="B2384" s="36"/>
      <c r="C2384" s="261" t="s">
        <v>1100</v>
      </c>
      <c r="D2384" s="261" t="s">
        <v>1101</v>
      </c>
      <c r="E2384" s="18" t="s">
        <v>277</v>
      </c>
      <c r="F2384" s="262">
        <v>542.6</v>
      </c>
      <c r="G2384" s="35"/>
      <c r="H2384" s="36"/>
    </row>
    <row r="2385" spans="1:8" s="2" customFormat="1" ht="19.5" x14ac:dyDescent="0.1">
      <c r="A2385" s="35"/>
      <c r="B2385" s="36"/>
      <c r="C2385" s="261" t="s">
        <v>2502</v>
      </c>
      <c r="D2385" s="261" t="s">
        <v>2503</v>
      </c>
      <c r="E2385" s="18" t="s">
        <v>277</v>
      </c>
      <c r="F2385" s="262">
        <v>2750.35</v>
      </c>
      <c r="G2385" s="35"/>
      <c r="H2385" s="36"/>
    </row>
    <row r="2386" spans="1:8" s="2" customFormat="1" ht="16.899999999999999" customHeight="1" x14ac:dyDescent="0.1">
      <c r="A2386" s="35"/>
      <c r="B2386" s="36"/>
      <c r="C2386" s="257" t="s">
        <v>857</v>
      </c>
      <c r="D2386" s="258" t="s">
        <v>220</v>
      </c>
      <c r="E2386" s="259" t="s">
        <v>1</v>
      </c>
      <c r="F2386" s="260">
        <v>23.94</v>
      </c>
      <c r="G2386" s="35"/>
      <c r="H2386" s="36"/>
    </row>
    <row r="2387" spans="1:8" s="2" customFormat="1" ht="16.899999999999999" customHeight="1" x14ac:dyDescent="0.1">
      <c r="A2387" s="35"/>
      <c r="B2387" s="36"/>
      <c r="C2387" s="261" t="s">
        <v>1</v>
      </c>
      <c r="D2387" s="261" t="s">
        <v>4502</v>
      </c>
      <c r="E2387" s="18" t="s">
        <v>1</v>
      </c>
      <c r="F2387" s="262">
        <v>23.94</v>
      </c>
      <c r="G2387" s="35"/>
      <c r="H2387" s="36"/>
    </row>
    <row r="2388" spans="1:8" s="2" customFormat="1" ht="16.899999999999999" customHeight="1" x14ac:dyDescent="0.1">
      <c r="A2388" s="35"/>
      <c r="B2388" s="36"/>
      <c r="C2388" s="261" t="s">
        <v>857</v>
      </c>
      <c r="D2388" s="261" t="s">
        <v>282</v>
      </c>
      <c r="E2388" s="18" t="s">
        <v>1</v>
      </c>
      <c r="F2388" s="262">
        <v>23.94</v>
      </c>
      <c r="G2388" s="35"/>
      <c r="H2388" s="36"/>
    </row>
    <row r="2389" spans="1:8" s="2" customFormat="1" ht="16.899999999999999" customHeight="1" x14ac:dyDescent="0.1">
      <c r="A2389" s="35"/>
      <c r="B2389" s="36"/>
      <c r="C2389" s="263" t="s">
        <v>6697</v>
      </c>
      <c r="D2389" s="35"/>
      <c r="E2389" s="35"/>
      <c r="F2389" s="35"/>
      <c r="G2389" s="35"/>
      <c r="H2389" s="36"/>
    </row>
    <row r="2390" spans="1:8" s="2" customFormat="1" ht="16.899999999999999" customHeight="1" x14ac:dyDescent="0.1">
      <c r="A2390" s="35"/>
      <c r="B2390" s="36"/>
      <c r="C2390" s="261" t="s">
        <v>890</v>
      </c>
      <c r="D2390" s="261" t="s">
        <v>891</v>
      </c>
      <c r="E2390" s="18" t="s">
        <v>289</v>
      </c>
      <c r="F2390" s="262">
        <v>23.94</v>
      </c>
      <c r="G2390" s="35"/>
      <c r="H2390" s="36"/>
    </row>
    <row r="2391" spans="1:8" s="2" customFormat="1" ht="16.899999999999999" customHeight="1" x14ac:dyDescent="0.1">
      <c r="A2391" s="35"/>
      <c r="B2391" s="36"/>
      <c r="C2391" s="261" t="s">
        <v>894</v>
      </c>
      <c r="D2391" s="261" t="s">
        <v>895</v>
      </c>
      <c r="E2391" s="18" t="s">
        <v>289</v>
      </c>
      <c r="F2391" s="262">
        <v>11.97</v>
      </c>
      <c r="G2391" s="35"/>
      <c r="H2391" s="36"/>
    </row>
    <row r="2392" spans="1:8" s="2" customFormat="1" ht="16.899999999999999" customHeight="1" x14ac:dyDescent="0.1">
      <c r="A2392" s="35"/>
      <c r="B2392" s="36"/>
      <c r="C2392" s="261" t="s">
        <v>906</v>
      </c>
      <c r="D2392" s="261" t="s">
        <v>907</v>
      </c>
      <c r="E2392" s="18" t="s">
        <v>289</v>
      </c>
      <c r="F2392" s="262">
        <v>241.08</v>
      </c>
      <c r="G2392" s="35"/>
      <c r="H2392" s="36"/>
    </row>
    <row r="2393" spans="1:8" s="2" customFormat="1" ht="16.899999999999999" customHeight="1" x14ac:dyDescent="0.1">
      <c r="A2393" s="35"/>
      <c r="B2393" s="36"/>
      <c r="C2393" s="261" t="s">
        <v>917</v>
      </c>
      <c r="D2393" s="261" t="s">
        <v>918</v>
      </c>
      <c r="E2393" s="18" t="s">
        <v>289</v>
      </c>
      <c r="F2393" s="262">
        <v>168.76</v>
      </c>
      <c r="G2393" s="35"/>
      <c r="H2393" s="36"/>
    </row>
    <row r="2394" spans="1:8" s="2" customFormat="1" ht="16.899999999999999" customHeight="1" x14ac:dyDescent="0.1">
      <c r="A2394" s="35"/>
      <c r="B2394" s="36"/>
      <c r="C2394" s="261" t="s">
        <v>928</v>
      </c>
      <c r="D2394" s="261" t="s">
        <v>929</v>
      </c>
      <c r="E2394" s="18" t="s">
        <v>289</v>
      </c>
      <c r="F2394" s="262">
        <v>72.319999999999993</v>
      </c>
      <c r="G2394" s="35"/>
      <c r="H2394" s="36"/>
    </row>
    <row r="2395" spans="1:8" s="2" customFormat="1" ht="16.899999999999999" customHeight="1" x14ac:dyDescent="0.1">
      <c r="A2395" s="35"/>
      <c r="B2395" s="36"/>
      <c r="C2395" s="257" t="s">
        <v>859</v>
      </c>
      <c r="D2395" s="258" t="s">
        <v>220</v>
      </c>
      <c r="E2395" s="259" t="s">
        <v>1</v>
      </c>
      <c r="F2395" s="260">
        <v>217.14</v>
      </c>
      <c r="G2395" s="35"/>
      <c r="H2395" s="36"/>
    </row>
    <row r="2396" spans="1:8" s="2" customFormat="1" ht="16.899999999999999" customHeight="1" x14ac:dyDescent="0.1">
      <c r="A2396" s="35"/>
      <c r="B2396" s="36"/>
      <c r="C2396" s="261" t="s">
        <v>1</v>
      </c>
      <c r="D2396" s="261" t="s">
        <v>4505</v>
      </c>
      <c r="E2396" s="18" t="s">
        <v>1</v>
      </c>
      <c r="F2396" s="262">
        <v>217.14</v>
      </c>
      <c r="G2396" s="35"/>
      <c r="H2396" s="36"/>
    </row>
    <row r="2397" spans="1:8" s="2" customFormat="1" ht="16.899999999999999" customHeight="1" x14ac:dyDescent="0.1">
      <c r="A2397" s="35"/>
      <c r="B2397" s="36"/>
      <c r="C2397" s="261" t="s">
        <v>859</v>
      </c>
      <c r="D2397" s="261" t="s">
        <v>282</v>
      </c>
      <c r="E2397" s="18" t="s">
        <v>1</v>
      </c>
      <c r="F2397" s="262">
        <v>217.14</v>
      </c>
      <c r="G2397" s="35"/>
      <c r="H2397" s="36"/>
    </row>
    <row r="2398" spans="1:8" s="2" customFormat="1" ht="16.899999999999999" customHeight="1" x14ac:dyDescent="0.1">
      <c r="A2398" s="35"/>
      <c r="B2398" s="36"/>
      <c r="C2398" s="263" t="s">
        <v>6697</v>
      </c>
      <c r="D2398" s="35"/>
      <c r="E2398" s="35"/>
      <c r="F2398" s="35"/>
      <c r="G2398" s="35"/>
      <c r="H2398" s="36"/>
    </row>
    <row r="2399" spans="1:8" s="2" customFormat="1" ht="16.899999999999999" customHeight="1" x14ac:dyDescent="0.1">
      <c r="A2399" s="35"/>
      <c r="B2399" s="36"/>
      <c r="C2399" s="261" t="s">
        <v>898</v>
      </c>
      <c r="D2399" s="261" t="s">
        <v>899</v>
      </c>
      <c r="E2399" s="18" t="s">
        <v>289</v>
      </c>
      <c r="F2399" s="262">
        <v>217.14</v>
      </c>
      <c r="G2399" s="35"/>
      <c r="H2399" s="36"/>
    </row>
    <row r="2400" spans="1:8" s="2" customFormat="1" ht="19.5" x14ac:dyDescent="0.1">
      <c r="A2400" s="35"/>
      <c r="B2400" s="36"/>
      <c r="C2400" s="261" t="s">
        <v>902</v>
      </c>
      <c r="D2400" s="261" t="s">
        <v>903</v>
      </c>
      <c r="E2400" s="18" t="s">
        <v>289</v>
      </c>
      <c r="F2400" s="262">
        <v>108.57</v>
      </c>
      <c r="G2400" s="35"/>
      <c r="H2400" s="36"/>
    </row>
    <row r="2401" spans="1:8" s="2" customFormat="1" ht="16.899999999999999" customHeight="1" x14ac:dyDescent="0.1">
      <c r="A2401" s="35"/>
      <c r="B2401" s="36"/>
      <c r="C2401" s="261" t="s">
        <v>906</v>
      </c>
      <c r="D2401" s="261" t="s">
        <v>907</v>
      </c>
      <c r="E2401" s="18" t="s">
        <v>289</v>
      </c>
      <c r="F2401" s="262">
        <v>241.08</v>
      </c>
      <c r="G2401" s="35"/>
      <c r="H2401" s="36"/>
    </row>
    <row r="2402" spans="1:8" s="2" customFormat="1" ht="16.899999999999999" customHeight="1" x14ac:dyDescent="0.1">
      <c r="A2402" s="35"/>
      <c r="B2402" s="36"/>
      <c r="C2402" s="261" t="s">
        <v>917</v>
      </c>
      <c r="D2402" s="261" t="s">
        <v>918</v>
      </c>
      <c r="E2402" s="18" t="s">
        <v>289</v>
      </c>
      <c r="F2402" s="262">
        <v>168.76</v>
      </c>
      <c r="G2402" s="35"/>
      <c r="H2402" s="36"/>
    </row>
    <row r="2403" spans="1:8" s="2" customFormat="1" ht="16.899999999999999" customHeight="1" x14ac:dyDescent="0.1">
      <c r="A2403" s="35"/>
      <c r="B2403" s="36"/>
      <c r="C2403" s="261" t="s">
        <v>928</v>
      </c>
      <c r="D2403" s="261" t="s">
        <v>929</v>
      </c>
      <c r="E2403" s="18" t="s">
        <v>289</v>
      </c>
      <c r="F2403" s="262">
        <v>72.319999999999993</v>
      </c>
      <c r="G2403" s="35"/>
      <c r="H2403" s="36"/>
    </row>
    <row r="2404" spans="1:8" s="2" customFormat="1" ht="16.899999999999999" customHeight="1" x14ac:dyDescent="0.15">
      <c r="A2404" s="35"/>
      <c r="B2404" s="36"/>
      <c r="C2404" s="257" t="s">
        <v>861</v>
      </c>
      <c r="D2404" s="258" t="s">
        <v>1</v>
      </c>
      <c r="E2404" s="259" t="s">
        <v>1</v>
      </c>
      <c r="F2404" s="260">
        <v>3.14</v>
      </c>
      <c r="G2404" s="35"/>
      <c r="H2404" s="36"/>
    </row>
    <row r="2405" spans="1:8" s="2" customFormat="1" ht="16.899999999999999" customHeight="1" x14ac:dyDescent="0.1">
      <c r="A2405" s="35"/>
      <c r="B2405" s="36"/>
      <c r="C2405" s="261" t="s">
        <v>1</v>
      </c>
      <c r="D2405" s="261" t="s">
        <v>1068</v>
      </c>
      <c r="E2405" s="18" t="s">
        <v>1</v>
      </c>
      <c r="F2405" s="262">
        <v>0</v>
      </c>
      <c r="G2405" s="35"/>
      <c r="H2405" s="36"/>
    </row>
    <row r="2406" spans="1:8" s="2" customFormat="1" ht="16.899999999999999" customHeight="1" x14ac:dyDescent="0.1">
      <c r="A2406" s="35"/>
      <c r="B2406" s="36"/>
      <c r="C2406" s="261" t="s">
        <v>861</v>
      </c>
      <c r="D2406" s="261" t="s">
        <v>4597</v>
      </c>
      <c r="E2406" s="18" t="s">
        <v>1</v>
      </c>
      <c r="F2406" s="262">
        <v>3.14</v>
      </c>
      <c r="G2406" s="35"/>
      <c r="H2406" s="36"/>
    </row>
    <row r="2407" spans="1:8" s="2" customFormat="1" ht="16.899999999999999" customHeight="1" x14ac:dyDescent="0.1">
      <c r="A2407" s="35"/>
      <c r="B2407" s="36"/>
      <c r="C2407" s="263" t="s">
        <v>6697</v>
      </c>
      <c r="D2407" s="35"/>
      <c r="E2407" s="35"/>
      <c r="F2407" s="35"/>
      <c r="G2407" s="35"/>
      <c r="H2407" s="36"/>
    </row>
    <row r="2408" spans="1:8" s="2" customFormat="1" ht="16.899999999999999" customHeight="1" x14ac:dyDescent="0.1">
      <c r="A2408" s="35"/>
      <c r="B2408" s="36"/>
      <c r="C2408" s="261" t="s">
        <v>1065</v>
      </c>
      <c r="D2408" s="261" t="s">
        <v>1066</v>
      </c>
      <c r="E2408" s="18" t="s">
        <v>412</v>
      </c>
      <c r="F2408" s="262">
        <v>3.3</v>
      </c>
      <c r="G2408" s="35"/>
      <c r="H2408" s="36"/>
    </row>
    <row r="2409" spans="1:8" s="2" customFormat="1" ht="16.899999999999999" customHeight="1" x14ac:dyDescent="0.15">
      <c r="A2409" s="35"/>
      <c r="B2409" s="36"/>
      <c r="C2409" s="257" t="s">
        <v>863</v>
      </c>
      <c r="D2409" s="258" t="s">
        <v>1</v>
      </c>
      <c r="E2409" s="259" t="s">
        <v>1</v>
      </c>
      <c r="F2409" s="260">
        <v>5.96</v>
      </c>
      <c r="G2409" s="35"/>
      <c r="H2409" s="36"/>
    </row>
    <row r="2410" spans="1:8" s="2" customFormat="1" ht="16.899999999999999" customHeight="1" x14ac:dyDescent="0.1">
      <c r="A2410" s="35"/>
      <c r="B2410" s="36"/>
      <c r="C2410" s="261" t="s">
        <v>863</v>
      </c>
      <c r="D2410" s="261" t="s">
        <v>4578</v>
      </c>
      <c r="E2410" s="18" t="s">
        <v>1</v>
      </c>
      <c r="F2410" s="262">
        <v>5.96</v>
      </c>
      <c r="G2410" s="35"/>
      <c r="H2410" s="36"/>
    </row>
    <row r="2411" spans="1:8" s="2" customFormat="1" ht="16.899999999999999" customHeight="1" x14ac:dyDescent="0.1">
      <c r="A2411" s="35"/>
      <c r="B2411" s="36"/>
      <c r="C2411" s="263" t="s">
        <v>6697</v>
      </c>
      <c r="D2411" s="35"/>
      <c r="E2411" s="35"/>
      <c r="F2411" s="35"/>
      <c r="G2411" s="35"/>
      <c r="H2411" s="36"/>
    </row>
    <row r="2412" spans="1:8" s="2" customFormat="1" ht="16.899999999999999" customHeight="1" x14ac:dyDescent="0.1">
      <c r="A2412" s="35"/>
      <c r="B2412" s="36"/>
      <c r="C2412" s="261" t="s">
        <v>1036</v>
      </c>
      <c r="D2412" s="261" t="s">
        <v>1037</v>
      </c>
      <c r="E2412" s="18" t="s">
        <v>412</v>
      </c>
      <c r="F2412" s="262">
        <v>6.26</v>
      </c>
      <c r="G2412" s="35"/>
      <c r="H2412" s="36"/>
    </row>
    <row r="2413" spans="1:8" s="2" customFormat="1" ht="16.899999999999999" customHeight="1" x14ac:dyDescent="0.1">
      <c r="A2413" s="35"/>
      <c r="B2413" s="36"/>
      <c r="C2413" s="257" t="s">
        <v>4497</v>
      </c>
      <c r="D2413" s="258" t="s">
        <v>1</v>
      </c>
      <c r="E2413" s="259" t="s">
        <v>1</v>
      </c>
      <c r="F2413" s="260">
        <v>56.54</v>
      </c>
      <c r="G2413" s="35"/>
      <c r="H2413" s="36"/>
    </row>
    <row r="2414" spans="1:8" s="2" customFormat="1" ht="16.899999999999999" customHeight="1" x14ac:dyDescent="0.1">
      <c r="A2414" s="35"/>
      <c r="B2414" s="36"/>
      <c r="C2414" s="261" t="s">
        <v>1</v>
      </c>
      <c r="D2414" s="261" t="s">
        <v>1370</v>
      </c>
      <c r="E2414" s="18" t="s">
        <v>1</v>
      </c>
      <c r="F2414" s="262">
        <v>0</v>
      </c>
      <c r="G2414" s="35"/>
      <c r="H2414" s="36"/>
    </row>
    <row r="2415" spans="1:8" s="2" customFormat="1" ht="16.899999999999999" customHeight="1" x14ac:dyDescent="0.1">
      <c r="A2415" s="35"/>
      <c r="B2415" s="36"/>
      <c r="C2415" s="261" t="s">
        <v>1</v>
      </c>
      <c r="D2415" s="261" t="s">
        <v>4741</v>
      </c>
      <c r="E2415" s="18" t="s">
        <v>1</v>
      </c>
      <c r="F2415" s="262">
        <v>3.3</v>
      </c>
      <c r="G2415" s="35"/>
      <c r="H2415" s="36"/>
    </row>
    <row r="2416" spans="1:8" s="2" customFormat="1" ht="16.899999999999999" customHeight="1" x14ac:dyDescent="0.1">
      <c r="A2416" s="35"/>
      <c r="B2416" s="36"/>
      <c r="C2416" s="261" t="s">
        <v>1</v>
      </c>
      <c r="D2416" s="261" t="s">
        <v>4742</v>
      </c>
      <c r="E2416" s="18" t="s">
        <v>1</v>
      </c>
      <c r="F2416" s="262">
        <v>10.75</v>
      </c>
      <c r="G2416" s="35"/>
      <c r="H2416" s="36"/>
    </row>
    <row r="2417" spans="1:8" s="2" customFormat="1" ht="16.899999999999999" customHeight="1" x14ac:dyDescent="0.1">
      <c r="A2417" s="35"/>
      <c r="B2417" s="36"/>
      <c r="C2417" s="261" t="s">
        <v>1</v>
      </c>
      <c r="D2417" s="261" t="s">
        <v>4743</v>
      </c>
      <c r="E2417" s="18" t="s">
        <v>1</v>
      </c>
      <c r="F2417" s="262">
        <v>2.97</v>
      </c>
      <c r="G2417" s="35"/>
      <c r="H2417" s="36"/>
    </row>
    <row r="2418" spans="1:8" s="2" customFormat="1" ht="16.899999999999999" customHeight="1" x14ac:dyDescent="0.1">
      <c r="A2418" s="35"/>
      <c r="B2418" s="36"/>
      <c r="C2418" s="261" t="s">
        <v>1</v>
      </c>
      <c r="D2418" s="261" t="s">
        <v>4744</v>
      </c>
      <c r="E2418" s="18" t="s">
        <v>1</v>
      </c>
      <c r="F2418" s="262">
        <v>3.3</v>
      </c>
      <c r="G2418" s="35"/>
      <c r="H2418" s="36"/>
    </row>
    <row r="2419" spans="1:8" s="2" customFormat="1" ht="16.899999999999999" customHeight="1" x14ac:dyDescent="0.1">
      <c r="A2419" s="35"/>
      <c r="B2419" s="36"/>
      <c r="C2419" s="261" t="s">
        <v>1</v>
      </c>
      <c r="D2419" s="261" t="s">
        <v>4745</v>
      </c>
      <c r="E2419" s="18" t="s">
        <v>1</v>
      </c>
      <c r="F2419" s="262">
        <v>8.02</v>
      </c>
      <c r="G2419" s="35"/>
      <c r="H2419" s="36"/>
    </row>
    <row r="2420" spans="1:8" s="2" customFormat="1" ht="16.899999999999999" customHeight="1" x14ac:dyDescent="0.1">
      <c r="A2420" s="35"/>
      <c r="B2420" s="36"/>
      <c r="C2420" s="261" t="s">
        <v>1</v>
      </c>
      <c r="D2420" s="261" t="s">
        <v>4746</v>
      </c>
      <c r="E2420" s="18" t="s">
        <v>1</v>
      </c>
      <c r="F2420" s="262">
        <v>3.3</v>
      </c>
      <c r="G2420" s="35"/>
      <c r="H2420" s="36"/>
    </row>
    <row r="2421" spans="1:8" s="2" customFormat="1" ht="16.899999999999999" customHeight="1" x14ac:dyDescent="0.1">
      <c r="A2421" s="35"/>
      <c r="B2421" s="36"/>
      <c r="C2421" s="261" t="s">
        <v>1</v>
      </c>
      <c r="D2421" s="261" t="s">
        <v>4747</v>
      </c>
      <c r="E2421" s="18" t="s">
        <v>1</v>
      </c>
      <c r="F2421" s="262">
        <v>7.97</v>
      </c>
      <c r="G2421" s="35"/>
      <c r="H2421" s="36"/>
    </row>
    <row r="2422" spans="1:8" s="2" customFormat="1" ht="16.899999999999999" customHeight="1" x14ac:dyDescent="0.1">
      <c r="A2422" s="35"/>
      <c r="B2422" s="36"/>
      <c r="C2422" s="261" t="s">
        <v>1</v>
      </c>
      <c r="D2422" s="261" t="s">
        <v>4748</v>
      </c>
      <c r="E2422" s="18" t="s">
        <v>1</v>
      </c>
      <c r="F2422" s="262">
        <v>2.88</v>
      </c>
      <c r="G2422" s="35"/>
      <c r="H2422" s="36"/>
    </row>
    <row r="2423" spans="1:8" s="2" customFormat="1" ht="16.899999999999999" customHeight="1" x14ac:dyDescent="0.1">
      <c r="A2423" s="35"/>
      <c r="B2423" s="36"/>
      <c r="C2423" s="261" t="s">
        <v>1</v>
      </c>
      <c r="D2423" s="261" t="s">
        <v>4749</v>
      </c>
      <c r="E2423" s="18" t="s">
        <v>1</v>
      </c>
      <c r="F2423" s="262">
        <v>3.3</v>
      </c>
      <c r="G2423" s="35"/>
      <c r="H2423" s="36"/>
    </row>
    <row r="2424" spans="1:8" s="2" customFormat="1" ht="16.899999999999999" customHeight="1" x14ac:dyDescent="0.1">
      <c r="A2424" s="35"/>
      <c r="B2424" s="36"/>
      <c r="C2424" s="261" t="s">
        <v>1</v>
      </c>
      <c r="D2424" s="261" t="s">
        <v>4750</v>
      </c>
      <c r="E2424" s="18" t="s">
        <v>1</v>
      </c>
      <c r="F2424" s="262">
        <v>10.75</v>
      </c>
      <c r="G2424" s="35"/>
      <c r="H2424" s="36"/>
    </row>
    <row r="2425" spans="1:8" s="2" customFormat="1" ht="16.899999999999999" customHeight="1" x14ac:dyDescent="0.1">
      <c r="A2425" s="35"/>
      <c r="B2425" s="36"/>
      <c r="C2425" s="261" t="s">
        <v>4497</v>
      </c>
      <c r="D2425" s="261" t="s">
        <v>293</v>
      </c>
      <c r="E2425" s="18" t="s">
        <v>1</v>
      </c>
      <c r="F2425" s="262">
        <v>56.54</v>
      </c>
      <c r="G2425" s="35"/>
      <c r="H2425" s="36"/>
    </row>
    <row r="2426" spans="1:8" s="2" customFormat="1" ht="16.899999999999999" customHeight="1" x14ac:dyDescent="0.1">
      <c r="A2426" s="35"/>
      <c r="B2426" s="36"/>
      <c r="C2426" s="263" t="s">
        <v>6697</v>
      </c>
      <c r="D2426" s="35"/>
      <c r="E2426" s="35"/>
      <c r="F2426" s="35"/>
      <c r="G2426" s="35"/>
      <c r="H2426" s="36"/>
    </row>
    <row r="2427" spans="1:8" s="2" customFormat="1" ht="16.899999999999999" customHeight="1" x14ac:dyDescent="0.1">
      <c r="A2427" s="35"/>
      <c r="B2427" s="36"/>
      <c r="C2427" s="261" t="s">
        <v>1367</v>
      </c>
      <c r="D2427" s="261" t="s">
        <v>1368</v>
      </c>
      <c r="E2427" s="18" t="s">
        <v>277</v>
      </c>
      <c r="F2427" s="262">
        <v>65.02</v>
      </c>
      <c r="G2427" s="35"/>
      <c r="H2427" s="36"/>
    </row>
    <row r="2428" spans="1:8" s="2" customFormat="1" ht="16.899999999999999" customHeight="1" x14ac:dyDescent="0.1">
      <c r="A2428" s="35"/>
      <c r="B2428" s="36"/>
      <c r="C2428" s="257" t="s">
        <v>867</v>
      </c>
      <c r="D2428" s="258" t="s">
        <v>220</v>
      </c>
      <c r="E2428" s="259" t="s">
        <v>1</v>
      </c>
      <c r="F2428" s="260">
        <v>72.319999999999993</v>
      </c>
      <c r="G2428" s="35"/>
      <c r="H2428" s="36"/>
    </row>
    <row r="2429" spans="1:8" s="2" customFormat="1" ht="16.899999999999999" customHeight="1" x14ac:dyDescent="0.1">
      <c r="A2429" s="35"/>
      <c r="B2429" s="36"/>
      <c r="C2429" s="261" t="s">
        <v>1</v>
      </c>
      <c r="D2429" s="261" t="s">
        <v>931</v>
      </c>
      <c r="E2429" s="18" t="s">
        <v>1</v>
      </c>
      <c r="F2429" s="262">
        <v>72.319999999999993</v>
      </c>
      <c r="G2429" s="35"/>
      <c r="H2429" s="36"/>
    </row>
    <row r="2430" spans="1:8" s="2" customFormat="1" ht="16.899999999999999" customHeight="1" x14ac:dyDescent="0.1">
      <c r="A2430" s="35"/>
      <c r="B2430" s="36"/>
      <c r="C2430" s="261" t="s">
        <v>867</v>
      </c>
      <c r="D2430" s="261" t="s">
        <v>282</v>
      </c>
      <c r="E2430" s="18" t="s">
        <v>1</v>
      </c>
      <c r="F2430" s="262">
        <v>72.319999999999993</v>
      </c>
      <c r="G2430" s="35"/>
      <c r="H2430" s="36"/>
    </row>
    <row r="2431" spans="1:8" s="2" customFormat="1" ht="16.899999999999999" customHeight="1" x14ac:dyDescent="0.1">
      <c r="A2431" s="35"/>
      <c r="B2431" s="36"/>
      <c r="C2431" s="263" t="s">
        <v>6697</v>
      </c>
      <c r="D2431" s="35"/>
      <c r="E2431" s="35"/>
      <c r="F2431" s="35"/>
      <c r="G2431" s="35"/>
      <c r="H2431" s="36"/>
    </row>
    <row r="2432" spans="1:8" s="2" customFormat="1" ht="16.899999999999999" customHeight="1" x14ac:dyDescent="0.1">
      <c r="A2432" s="35"/>
      <c r="B2432" s="36"/>
      <c r="C2432" s="261" t="s">
        <v>928</v>
      </c>
      <c r="D2432" s="261" t="s">
        <v>929</v>
      </c>
      <c r="E2432" s="18" t="s">
        <v>289</v>
      </c>
      <c r="F2432" s="262">
        <v>72.319999999999993</v>
      </c>
      <c r="G2432" s="35"/>
      <c r="H2432" s="36"/>
    </row>
    <row r="2433" spans="1:8" s="2" customFormat="1" ht="16.899999999999999" customHeight="1" x14ac:dyDescent="0.1">
      <c r="A2433" s="35"/>
      <c r="B2433" s="36"/>
      <c r="C2433" s="261" t="s">
        <v>917</v>
      </c>
      <c r="D2433" s="261" t="s">
        <v>918</v>
      </c>
      <c r="E2433" s="18" t="s">
        <v>289</v>
      </c>
      <c r="F2433" s="262">
        <v>168.76</v>
      </c>
      <c r="G2433" s="35"/>
      <c r="H2433" s="36"/>
    </row>
    <row r="2434" spans="1:8" s="2" customFormat="1" ht="7.35" customHeight="1" x14ac:dyDescent="0.1">
      <c r="A2434" s="35"/>
      <c r="B2434" s="50"/>
      <c r="C2434" s="51"/>
      <c r="D2434" s="51"/>
      <c r="E2434" s="51"/>
      <c r="F2434" s="51"/>
      <c r="G2434" s="51"/>
      <c r="H2434" s="36"/>
    </row>
    <row r="2435" spans="1:8" s="2" customFormat="1" x14ac:dyDescent="0.1">
      <c r="A2435" s="35"/>
      <c r="B2435" s="35"/>
      <c r="C2435" s="35"/>
      <c r="D2435" s="35"/>
      <c r="E2435" s="35"/>
      <c r="F2435" s="35"/>
      <c r="G2435" s="35"/>
      <c r="H2435" s="35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431"/>
  <sheetViews>
    <sheetView showGridLines="0" topLeftCell="A893" workbookViewId="0">
      <selection activeCell="W911" sqref="W911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5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98</v>
      </c>
      <c r="AZ2" s="112" t="s">
        <v>728</v>
      </c>
      <c r="BA2" s="112" t="s">
        <v>1</v>
      </c>
      <c r="BB2" s="112" t="s">
        <v>1</v>
      </c>
      <c r="BC2" s="112" t="s">
        <v>729</v>
      </c>
      <c r="BD2" s="112" t="s">
        <v>88</v>
      </c>
    </row>
    <row r="3" spans="1:5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730</v>
      </c>
      <c r="BA3" s="112" t="s">
        <v>1</v>
      </c>
      <c r="BB3" s="112" t="s">
        <v>1</v>
      </c>
      <c r="BC3" s="112" t="s">
        <v>731</v>
      </c>
      <c r="BD3" s="112" t="s">
        <v>88</v>
      </c>
    </row>
    <row r="4" spans="1:5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  <c r="AZ4" s="112" t="s">
        <v>732</v>
      </c>
      <c r="BA4" s="112" t="s">
        <v>1</v>
      </c>
      <c r="BB4" s="112" t="s">
        <v>1</v>
      </c>
      <c r="BC4" s="112" t="s">
        <v>733</v>
      </c>
      <c r="BD4" s="112" t="s">
        <v>88</v>
      </c>
    </row>
    <row r="5" spans="1:56" s="1" customFormat="1" ht="6.95" customHeight="1" x14ac:dyDescent="0.1">
      <c r="B5" s="21"/>
      <c r="L5" s="21"/>
      <c r="AZ5" s="112" t="s">
        <v>734</v>
      </c>
      <c r="BA5" s="112" t="s">
        <v>220</v>
      </c>
      <c r="BB5" s="112" t="s">
        <v>1</v>
      </c>
      <c r="BC5" s="112" t="s">
        <v>735</v>
      </c>
      <c r="BD5" s="112" t="s">
        <v>88</v>
      </c>
    </row>
    <row r="6" spans="1:56" s="1" customFormat="1" ht="12" customHeight="1" x14ac:dyDescent="0.1">
      <c r="B6" s="21"/>
      <c r="D6" s="28" t="s">
        <v>14</v>
      </c>
      <c r="L6" s="21"/>
      <c r="AZ6" s="112" t="s">
        <v>736</v>
      </c>
      <c r="BA6" s="112" t="s">
        <v>1</v>
      </c>
      <c r="BB6" s="112" t="s">
        <v>1</v>
      </c>
      <c r="BC6" s="112" t="s">
        <v>737</v>
      </c>
      <c r="BD6" s="112" t="s">
        <v>88</v>
      </c>
    </row>
    <row r="7" spans="1:5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  <c r="AZ7" s="112" t="s">
        <v>738</v>
      </c>
      <c r="BA7" s="112" t="s">
        <v>1</v>
      </c>
      <c r="BB7" s="112" t="s">
        <v>1</v>
      </c>
      <c r="BC7" s="112" t="s">
        <v>739</v>
      </c>
      <c r="BD7" s="112" t="s">
        <v>88</v>
      </c>
    </row>
    <row r="8" spans="1:56" s="1" customFormat="1" ht="12" customHeight="1" x14ac:dyDescent="0.1">
      <c r="B8" s="21"/>
      <c r="D8" s="28" t="s">
        <v>228</v>
      </c>
      <c r="L8" s="21"/>
      <c r="AZ8" s="112" t="s">
        <v>740</v>
      </c>
      <c r="BA8" s="112" t="s">
        <v>1</v>
      </c>
      <c r="BB8" s="112" t="s">
        <v>1</v>
      </c>
      <c r="BC8" s="112" t="s">
        <v>741</v>
      </c>
      <c r="BD8" s="112" t="s">
        <v>88</v>
      </c>
    </row>
    <row r="9" spans="1:56" s="2" customFormat="1" ht="16.5" customHeight="1" x14ac:dyDescent="0.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742</v>
      </c>
      <c r="BA9" s="112" t="s">
        <v>1</v>
      </c>
      <c r="BB9" s="112" t="s">
        <v>1</v>
      </c>
      <c r="BC9" s="112" t="s">
        <v>743</v>
      </c>
      <c r="BD9" s="112" t="s">
        <v>286</v>
      </c>
    </row>
    <row r="10" spans="1:5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744</v>
      </c>
      <c r="BA10" s="112" t="s">
        <v>1</v>
      </c>
      <c r="BB10" s="112" t="s">
        <v>1</v>
      </c>
      <c r="BC10" s="112" t="s">
        <v>745</v>
      </c>
      <c r="BD10" s="112" t="s">
        <v>88</v>
      </c>
    </row>
    <row r="11" spans="1:56" s="2" customFormat="1" ht="16.5" customHeight="1" x14ac:dyDescent="0.1">
      <c r="A11" s="35"/>
      <c r="B11" s="36"/>
      <c r="C11" s="35"/>
      <c r="D11" s="35"/>
      <c r="E11" s="321" t="s">
        <v>746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747</v>
      </c>
      <c r="BA11" s="112" t="s">
        <v>1</v>
      </c>
      <c r="BB11" s="112" t="s">
        <v>1</v>
      </c>
      <c r="BC11" s="112" t="s">
        <v>748</v>
      </c>
      <c r="BD11" s="112" t="s">
        <v>88</v>
      </c>
    </row>
    <row r="12" spans="1:5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749</v>
      </c>
      <c r="BA12" s="112" t="s">
        <v>220</v>
      </c>
      <c r="BB12" s="112" t="s">
        <v>1</v>
      </c>
      <c r="BC12" s="112" t="s">
        <v>750</v>
      </c>
      <c r="BD12" s="112" t="s">
        <v>88</v>
      </c>
    </row>
    <row r="13" spans="1:5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751</v>
      </c>
      <c r="BA13" s="112" t="s">
        <v>220</v>
      </c>
      <c r="BB13" s="112" t="s">
        <v>1</v>
      </c>
      <c r="BC13" s="112" t="s">
        <v>752</v>
      </c>
      <c r="BD13" s="112" t="s">
        <v>88</v>
      </c>
    </row>
    <row r="14" spans="1:5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12" t="s">
        <v>753</v>
      </c>
      <c r="BA14" s="112" t="s">
        <v>220</v>
      </c>
      <c r="BB14" s="112" t="s">
        <v>1</v>
      </c>
      <c r="BC14" s="112" t="s">
        <v>754</v>
      </c>
      <c r="BD14" s="112" t="s">
        <v>88</v>
      </c>
    </row>
    <row r="15" spans="1:5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12" t="s">
        <v>755</v>
      </c>
      <c r="BA15" s="112" t="s">
        <v>220</v>
      </c>
      <c r="BB15" s="112" t="s">
        <v>1</v>
      </c>
      <c r="BC15" s="112" t="s">
        <v>756</v>
      </c>
      <c r="BD15" s="112" t="s">
        <v>88</v>
      </c>
    </row>
    <row r="16" spans="1:5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12" t="s">
        <v>757</v>
      </c>
      <c r="BA16" s="112" t="s">
        <v>220</v>
      </c>
      <c r="BB16" s="112" t="s">
        <v>1</v>
      </c>
      <c r="BC16" s="112" t="s">
        <v>758</v>
      </c>
      <c r="BD16" s="112" t="s">
        <v>88</v>
      </c>
    </row>
    <row r="17" spans="1:56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12" t="s">
        <v>759</v>
      </c>
      <c r="BA17" s="112" t="s">
        <v>220</v>
      </c>
      <c r="BB17" s="112" t="s">
        <v>1</v>
      </c>
      <c r="BC17" s="112" t="s">
        <v>760</v>
      </c>
      <c r="BD17" s="112" t="s">
        <v>88</v>
      </c>
    </row>
    <row r="18" spans="1:56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Z18" s="112" t="s">
        <v>761</v>
      </c>
      <c r="BA18" s="112" t="s">
        <v>1</v>
      </c>
      <c r="BB18" s="112" t="s">
        <v>1</v>
      </c>
      <c r="BC18" s="112" t="s">
        <v>762</v>
      </c>
      <c r="BD18" s="112" t="s">
        <v>88</v>
      </c>
    </row>
    <row r="19" spans="1:56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Z19" s="112" t="s">
        <v>763</v>
      </c>
      <c r="BA19" s="112" t="s">
        <v>764</v>
      </c>
      <c r="BB19" s="112" t="s">
        <v>1</v>
      </c>
      <c r="BC19" s="112" t="s">
        <v>765</v>
      </c>
      <c r="BD19" s="112" t="s">
        <v>88</v>
      </c>
    </row>
    <row r="20" spans="1:56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Z20" s="112" t="s">
        <v>766</v>
      </c>
      <c r="BA20" s="112" t="s">
        <v>1</v>
      </c>
      <c r="BB20" s="112" t="s">
        <v>1</v>
      </c>
      <c r="BC20" s="112" t="s">
        <v>767</v>
      </c>
      <c r="BD20" s="112" t="s">
        <v>88</v>
      </c>
    </row>
    <row r="21" spans="1:56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Z21" s="112" t="s">
        <v>768</v>
      </c>
      <c r="BA21" s="112" t="s">
        <v>1</v>
      </c>
      <c r="BB21" s="112" t="s">
        <v>1</v>
      </c>
      <c r="BC21" s="112" t="s">
        <v>769</v>
      </c>
      <c r="BD21" s="112" t="s">
        <v>88</v>
      </c>
    </row>
    <row r="22" spans="1:56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Z22" s="112" t="s">
        <v>770</v>
      </c>
      <c r="BA22" s="112" t="s">
        <v>1</v>
      </c>
      <c r="BB22" s="112" t="s">
        <v>1</v>
      </c>
      <c r="BC22" s="112" t="s">
        <v>771</v>
      </c>
      <c r="BD22" s="112" t="s">
        <v>88</v>
      </c>
    </row>
    <row r="23" spans="1:56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Z23" s="112" t="s">
        <v>772</v>
      </c>
      <c r="BA23" s="112" t="s">
        <v>1</v>
      </c>
      <c r="BB23" s="112" t="s">
        <v>1</v>
      </c>
      <c r="BC23" s="112" t="s">
        <v>773</v>
      </c>
      <c r="BD23" s="112" t="s">
        <v>88</v>
      </c>
    </row>
    <row r="24" spans="1:56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Z24" s="112" t="s">
        <v>774</v>
      </c>
      <c r="BA24" s="112" t="s">
        <v>1</v>
      </c>
      <c r="BB24" s="112" t="s">
        <v>1</v>
      </c>
      <c r="BC24" s="112" t="s">
        <v>775</v>
      </c>
      <c r="BD24" s="112" t="s">
        <v>88</v>
      </c>
    </row>
    <row r="25" spans="1:56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Z25" s="112" t="s">
        <v>776</v>
      </c>
      <c r="BA25" s="112" t="s">
        <v>220</v>
      </c>
      <c r="BB25" s="112" t="s">
        <v>1</v>
      </c>
      <c r="BC25" s="112" t="s">
        <v>777</v>
      </c>
      <c r="BD25" s="112" t="s">
        <v>88</v>
      </c>
    </row>
    <row r="26" spans="1:56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Z26" s="112" t="s">
        <v>778</v>
      </c>
      <c r="BA26" s="112" t="s">
        <v>1</v>
      </c>
      <c r="BB26" s="112" t="s">
        <v>1</v>
      </c>
      <c r="BC26" s="112" t="s">
        <v>779</v>
      </c>
      <c r="BD26" s="112" t="s">
        <v>88</v>
      </c>
    </row>
    <row r="27" spans="1:56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Z27" s="112" t="s">
        <v>780</v>
      </c>
      <c r="BA27" s="112" t="s">
        <v>781</v>
      </c>
      <c r="BB27" s="112" t="s">
        <v>1</v>
      </c>
      <c r="BC27" s="112" t="s">
        <v>782</v>
      </c>
      <c r="BD27" s="112" t="s">
        <v>88</v>
      </c>
    </row>
    <row r="28" spans="1:56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Z28" s="112" t="s">
        <v>783</v>
      </c>
      <c r="BA28" s="112" t="s">
        <v>781</v>
      </c>
      <c r="BB28" s="112" t="s">
        <v>1</v>
      </c>
      <c r="BC28" s="112" t="s">
        <v>784</v>
      </c>
      <c r="BD28" s="112" t="s">
        <v>88</v>
      </c>
    </row>
    <row r="29" spans="1:56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Z29" s="223" t="s">
        <v>785</v>
      </c>
      <c r="BA29" s="223" t="s">
        <v>781</v>
      </c>
      <c r="BB29" s="223" t="s">
        <v>1</v>
      </c>
      <c r="BC29" s="223" t="s">
        <v>786</v>
      </c>
      <c r="BD29" s="223" t="s">
        <v>88</v>
      </c>
    </row>
    <row r="30" spans="1:56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Z30" s="112" t="s">
        <v>787</v>
      </c>
      <c r="BA30" s="112" t="s">
        <v>220</v>
      </c>
      <c r="BB30" s="112" t="s">
        <v>1</v>
      </c>
      <c r="BC30" s="112" t="s">
        <v>788</v>
      </c>
      <c r="BD30" s="112" t="s">
        <v>88</v>
      </c>
    </row>
    <row r="31" spans="1:56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Z31" s="112" t="s">
        <v>789</v>
      </c>
      <c r="BA31" s="112" t="s">
        <v>220</v>
      </c>
      <c r="BB31" s="112" t="s">
        <v>1</v>
      </c>
      <c r="BC31" s="112" t="s">
        <v>790</v>
      </c>
      <c r="BD31" s="112" t="s">
        <v>88</v>
      </c>
    </row>
    <row r="32" spans="1:56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Z32" s="112" t="s">
        <v>791</v>
      </c>
      <c r="BA32" s="112" t="s">
        <v>781</v>
      </c>
      <c r="BB32" s="112" t="s">
        <v>1</v>
      </c>
      <c r="BC32" s="112" t="s">
        <v>792</v>
      </c>
      <c r="BD32" s="112" t="s">
        <v>88</v>
      </c>
    </row>
    <row r="33" spans="1:56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J129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Z33" s="112" t="s">
        <v>793</v>
      </c>
      <c r="BA33" s="112" t="s">
        <v>781</v>
      </c>
      <c r="BB33" s="112" t="s">
        <v>1</v>
      </c>
      <c r="BC33" s="112" t="s">
        <v>794</v>
      </c>
      <c r="BD33" s="112" t="s">
        <v>88</v>
      </c>
    </row>
    <row r="34" spans="1:56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Z34" s="112" t="s">
        <v>795</v>
      </c>
      <c r="BA34" s="112" t="s">
        <v>220</v>
      </c>
      <c r="BB34" s="112" t="s">
        <v>1</v>
      </c>
      <c r="BC34" s="112" t="s">
        <v>796</v>
      </c>
      <c r="BD34" s="112" t="s">
        <v>88</v>
      </c>
    </row>
    <row r="35" spans="1:56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Z35" s="112" t="s">
        <v>797</v>
      </c>
      <c r="BA35" s="112" t="s">
        <v>1</v>
      </c>
      <c r="BB35" s="112" t="s">
        <v>1</v>
      </c>
      <c r="BC35" s="112" t="s">
        <v>798</v>
      </c>
      <c r="BD35" s="112" t="s">
        <v>88</v>
      </c>
    </row>
    <row r="36" spans="1:56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Z36" s="112" t="s">
        <v>799</v>
      </c>
      <c r="BA36" s="112" t="s">
        <v>1</v>
      </c>
      <c r="BB36" s="112" t="s">
        <v>1</v>
      </c>
      <c r="BC36" s="112" t="s">
        <v>800</v>
      </c>
      <c r="BD36" s="112" t="s">
        <v>88</v>
      </c>
    </row>
    <row r="37" spans="1:56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ROUND((SUM(BE129:BE131) + SUM(BE153:BE1430)),  2)</f>
        <v>0</v>
      </c>
      <c r="G37" s="35"/>
      <c r="H37" s="35"/>
      <c r="I37" s="120">
        <v>0.2</v>
      </c>
      <c r="J37" s="119">
        <f>ROUND(((SUM(BE129:BE131) + SUM(BE153:BE1430))*I37),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Z37" s="112" t="s">
        <v>801</v>
      </c>
      <c r="BA37" s="112" t="s">
        <v>1</v>
      </c>
      <c r="BB37" s="112" t="s">
        <v>1</v>
      </c>
      <c r="BC37" s="112" t="s">
        <v>802</v>
      </c>
      <c r="BD37" s="112" t="s">
        <v>88</v>
      </c>
    </row>
    <row r="38" spans="1:56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ROUND((SUM(BF129:BF131) + SUM(BF153:BF1430)),  2)</f>
        <v>0</v>
      </c>
      <c r="G38" s="35"/>
      <c r="H38" s="35"/>
      <c r="I38" s="120">
        <v>0.2</v>
      </c>
      <c r="J38" s="119">
        <f>ROUND(((SUM(BF129:BF131) + SUM(BF153:BF1430))*I38),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Z38" s="112" t="s">
        <v>803</v>
      </c>
      <c r="BA38" s="112" t="s">
        <v>1</v>
      </c>
      <c r="BB38" s="112" t="s">
        <v>1</v>
      </c>
      <c r="BC38" s="112" t="s">
        <v>804</v>
      </c>
      <c r="BD38" s="112" t="s">
        <v>88</v>
      </c>
    </row>
    <row r="39" spans="1:56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ROUND((SUM(BG129:BG131) + SUM(BG153:BG1430)),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Z39" s="112" t="s">
        <v>805</v>
      </c>
      <c r="BA39" s="112" t="s">
        <v>220</v>
      </c>
      <c r="BB39" s="112" t="s">
        <v>1</v>
      </c>
      <c r="BC39" s="112" t="s">
        <v>806</v>
      </c>
      <c r="BD39" s="112" t="s">
        <v>88</v>
      </c>
    </row>
    <row r="40" spans="1:56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ROUND((SUM(BH129:BH131) + SUM(BH153:BH1430)),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Z40" s="112" t="s">
        <v>807</v>
      </c>
      <c r="BA40" s="112" t="s">
        <v>1</v>
      </c>
      <c r="BB40" s="112" t="s">
        <v>1</v>
      </c>
      <c r="BC40" s="112" t="s">
        <v>808</v>
      </c>
      <c r="BD40" s="112" t="s">
        <v>88</v>
      </c>
    </row>
    <row r="41" spans="1:56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ROUND((SUM(BI129:BI131) + SUM(BI153:BI1430)),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Z41" s="112" t="s">
        <v>809</v>
      </c>
      <c r="BA41" s="112" t="s">
        <v>220</v>
      </c>
      <c r="BB41" s="112" t="s">
        <v>1</v>
      </c>
      <c r="BC41" s="112" t="s">
        <v>810</v>
      </c>
      <c r="BD41" s="112" t="s">
        <v>88</v>
      </c>
    </row>
    <row r="42" spans="1:56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Z42" s="112" t="s">
        <v>811</v>
      </c>
      <c r="BA42" s="112" t="s">
        <v>220</v>
      </c>
      <c r="BB42" s="112" t="s">
        <v>1</v>
      </c>
      <c r="BC42" s="112" t="s">
        <v>812</v>
      </c>
      <c r="BD42" s="112" t="s">
        <v>88</v>
      </c>
    </row>
    <row r="43" spans="1:56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Z43" s="112" t="s">
        <v>813</v>
      </c>
      <c r="BA43" s="112" t="s">
        <v>220</v>
      </c>
      <c r="BB43" s="112" t="s">
        <v>1</v>
      </c>
      <c r="BC43" s="112" t="s">
        <v>814</v>
      </c>
      <c r="BD43" s="112" t="s">
        <v>88</v>
      </c>
    </row>
    <row r="44" spans="1:56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Z44" s="112" t="s">
        <v>815</v>
      </c>
      <c r="BA44" s="112" t="s">
        <v>220</v>
      </c>
      <c r="BB44" s="112" t="s">
        <v>1</v>
      </c>
      <c r="BC44" s="112" t="s">
        <v>816</v>
      </c>
      <c r="BD44" s="112" t="s">
        <v>88</v>
      </c>
    </row>
    <row r="45" spans="1:56" s="1" customFormat="1" ht="14.45" customHeight="1" x14ac:dyDescent="0.1">
      <c r="B45" s="21"/>
      <c r="L45" s="21"/>
      <c r="AZ45" s="112" t="s">
        <v>817</v>
      </c>
      <c r="BA45" s="112" t="s">
        <v>220</v>
      </c>
      <c r="BB45" s="112" t="s">
        <v>1</v>
      </c>
      <c r="BC45" s="112" t="s">
        <v>818</v>
      </c>
      <c r="BD45" s="112" t="s">
        <v>88</v>
      </c>
    </row>
    <row r="46" spans="1:56" s="1" customFormat="1" ht="14.45" customHeight="1" x14ac:dyDescent="0.1">
      <c r="B46" s="21"/>
      <c r="L46" s="21"/>
      <c r="AZ46" s="112" t="s">
        <v>819</v>
      </c>
      <c r="BA46" s="112" t="s">
        <v>220</v>
      </c>
      <c r="BB46" s="112" t="s">
        <v>1</v>
      </c>
      <c r="BC46" s="112" t="s">
        <v>816</v>
      </c>
      <c r="BD46" s="112" t="s">
        <v>88</v>
      </c>
    </row>
    <row r="47" spans="1:56" s="1" customFormat="1" ht="14.45" customHeight="1" x14ac:dyDescent="0.1">
      <c r="B47" s="21"/>
      <c r="L47" s="21"/>
      <c r="AZ47" s="112" t="s">
        <v>820</v>
      </c>
      <c r="BA47" s="112" t="s">
        <v>220</v>
      </c>
      <c r="BB47" s="112" t="s">
        <v>1</v>
      </c>
      <c r="BC47" s="112" t="s">
        <v>821</v>
      </c>
      <c r="BD47" s="112" t="s">
        <v>88</v>
      </c>
    </row>
    <row r="48" spans="1:56" s="1" customFormat="1" ht="14.45" customHeight="1" x14ac:dyDescent="0.1">
      <c r="B48" s="21"/>
      <c r="L48" s="21"/>
      <c r="AZ48" s="112" t="s">
        <v>822</v>
      </c>
      <c r="BA48" s="112" t="s">
        <v>220</v>
      </c>
      <c r="BB48" s="112" t="s">
        <v>1</v>
      </c>
      <c r="BC48" s="112" t="s">
        <v>810</v>
      </c>
      <c r="BD48" s="112" t="s">
        <v>88</v>
      </c>
    </row>
    <row r="49" spans="1:56" s="1" customFormat="1" ht="14.45" customHeight="1" x14ac:dyDescent="0.1">
      <c r="B49" s="21"/>
      <c r="L49" s="21"/>
      <c r="AZ49" s="112" t="s">
        <v>823</v>
      </c>
      <c r="BA49" s="112" t="s">
        <v>220</v>
      </c>
      <c r="BB49" s="112" t="s">
        <v>1</v>
      </c>
      <c r="BC49" s="112" t="s">
        <v>824</v>
      </c>
      <c r="BD49" s="112" t="s">
        <v>88</v>
      </c>
    </row>
    <row r="50" spans="1:56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  <c r="AZ50" s="112" t="s">
        <v>825</v>
      </c>
      <c r="BA50" s="112" t="s">
        <v>220</v>
      </c>
      <c r="BB50" s="112" t="s">
        <v>1</v>
      </c>
      <c r="BC50" s="112" t="s">
        <v>826</v>
      </c>
      <c r="BD50" s="112" t="s">
        <v>88</v>
      </c>
    </row>
    <row r="51" spans="1:56" x14ac:dyDescent="0.1">
      <c r="B51" s="21"/>
      <c r="L51" s="21"/>
      <c r="AZ51" s="112" t="s">
        <v>827</v>
      </c>
      <c r="BA51" s="112" t="s">
        <v>220</v>
      </c>
      <c r="BB51" s="112" t="s">
        <v>1</v>
      </c>
      <c r="BC51" s="112" t="s">
        <v>828</v>
      </c>
      <c r="BD51" s="112" t="s">
        <v>88</v>
      </c>
    </row>
    <row r="52" spans="1:56" x14ac:dyDescent="0.1">
      <c r="B52" s="21"/>
      <c r="L52" s="21"/>
      <c r="AZ52" s="112" t="s">
        <v>829</v>
      </c>
      <c r="BA52" s="112" t="s">
        <v>220</v>
      </c>
      <c r="BB52" s="112" t="s">
        <v>1</v>
      </c>
      <c r="BC52" s="112" t="s">
        <v>830</v>
      </c>
      <c r="BD52" s="112" t="s">
        <v>88</v>
      </c>
    </row>
    <row r="53" spans="1:56" x14ac:dyDescent="0.1">
      <c r="B53" s="21"/>
      <c r="L53" s="21"/>
      <c r="AZ53" s="112" t="s">
        <v>831</v>
      </c>
      <c r="BA53" s="112" t="s">
        <v>220</v>
      </c>
      <c r="BB53" s="112" t="s">
        <v>1</v>
      </c>
      <c r="BC53" s="112" t="s">
        <v>832</v>
      </c>
      <c r="BD53" s="112" t="s">
        <v>88</v>
      </c>
    </row>
    <row r="54" spans="1:56" x14ac:dyDescent="0.1">
      <c r="B54" s="21"/>
      <c r="L54" s="21"/>
      <c r="AZ54" s="112" t="s">
        <v>833</v>
      </c>
      <c r="BA54" s="112" t="s">
        <v>220</v>
      </c>
      <c r="BB54" s="112" t="s">
        <v>1</v>
      </c>
      <c r="BC54" s="112" t="s">
        <v>834</v>
      </c>
      <c r="BD54" s="112" t="s">
        <v>88</v>
      </c>
    </row>
    <row r="55" spans="1:56" x14ac:dyDescent="0.1">
      <c r="B55" s="21"/>
      <c r="L55" s="21"/>
      <c r="AZ55" s="112" t="s">
        <v>835</v>
      </c>
      <c r="BA55" s="112" t="s">
        <v>220</v>
      </c>
      <c r="BB55" s="112" t="s">
        <v>1</v>
      </c>
      <c r="BC55" s="112" t="s">
        <v>836</v>
      </c>
      <c r="BD55" s="112" t="s">
        <v>88</v>
      </c>
    </row>
    <row r="56" spans="1:56" x14ac:dyDescent="0.1">
      <c r="B56" s="21"/>
      <c r="L56" s="21"/>
      <c r="AZ56" s="112" t="s">
        <v>837</v>
      </c>
      <c r="BA56" s="112" t="s">
        <v>220</v>
      </c>
      <c r="BB56" s="112" t="s">
        <v>1</v>
      </c>
      <c r="BC56" s="112" t="s">
        <v>838</v>
      </c>
      <c r="BD56" s="112" t="s">
        <v>88</v>
      </c>
    </row>
    <row r="57" spans="1:56" x14ac:dyDescent="0.1">
      <c r="B57" s="21"/>
      <c r="L57" s="21"/>
      <c r="AZ57" s="112" t="s">
        <v>839</v>
      </c>
      <c r="BA57" s="112" t="s">
        <v>220</v>
      </c>
      <c r="BB57" s="112" t="s">
        <v>1</v>
      </c>
      <c r="BC57" s="112" t="s">
        <v>840</v>
      </c>
      <c r="BD57" s="112" t="s">
        <v>88</v>
      </c>
    </row>
    <row r="58" spans="1:56" x14ac:dyDescent="0.1">
      <c r="B58" s="21"/>
      <c r="L58" s="21"/>
      <c r="AZ58" s="112" t="s">
        <v>841</v>
      </c>
      <c r="BA58" s="112" t="s">
        <v>1</v>
      </c>
      <c r="BB58" s="112" t="s">
        <v>1</v>
      </c>
      <c r="BC58" s="112" t="s">
        <v>842</v>
      </c>
      <c r="BD58" s="112" t="s">
        <v>88</v>
      </c>
    </row>
    <row r="59" spans="1:56" x14ac:dyDescent="0.1">
      <c r="B59" s="21"/>
      <c r="L59" s="21"/>
      <c r="AZ59" s="112" t="s">
        <v>843</v>
      </c>
      <c r="BA59" s="112" t="s">
        <v>1</v>
      </c>
      <c r="BB59" s="112" t="s">
        <v>1</v>
      </c>
      <c r="BC59" s="112" t="s">
        <v>844</v>
      </c>
      <c r="BD59" s="112" t="s">
        <v>88</v>
      </c>
    </row>
    <row r="60" spans="1:56" x14ac:dyDescent="0.1">
      <c r="B60" s="21"/>
      <c r="L60" s="21"/>
      <c r="AZ60" s="112" t="s">
        <v>845</v>
      </c>
      <c r="BA60" s="112" t="s">
        <v>1</v>
      </c>
      <c r="BB60" s="112" t="s">
        <v>1</v>
      </c>
      <c r="BC60" s="112" t="s">
        <v>846</v>
      </c>
      <c r="BD60" s="112" t="s">
        <v>88</v>
      </c>
    </row>
    <row r="61" spans="1:56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Z61" s="112" t="s">
        <v>847</v>
      </c>
      <c r="BA61" s="112" t="s">
        <v>1</v>
      </c>
      <c r="BB61" s="112" t="s">
        <v>1</v>
      </c>
      <c r="BC61" s="112" t="s">
        <v>848</v>
      </c>
      <c r="BD61" s="112" t="s">
        <v>88</v>
      </c>
    </row>
    <row r="62" spans="1:56" x14ac:dyDescent="0.1">
      <c r="B62" s="21"/>
      <c r="L62" s="21"/>
      <c r="AZ62" s="112" t="s">
        <v>849</v>
      </c>
      <c r="BA62" s="112" t="s">
        <v>1</v>
      </c>
      <c r="BB62" s="112" t="s">
        <v>1</v>
      </c>
      <c r="BC62" s="112" t="s">
        <v>850</v>
      </c>
      <c r="BD62" s="112" t="s">
        <v>88</v>
      </c>
    </row>
    <row r="63" spans="1:56" x14ac:dyDescent="0.1">
      <c r="B63" s="21"/>
      <c r="L63" s="21"/>
      <c r="AZ63" s="112" t="s">
        <v>851</v>
      </c>
      <c r="BA63" s="112" t="s">
        <v>1</v>
      </c>
      <c r="BB63" s="112" t="s">
        <v>1</v>
      </c>
      <c r="BC63" s="112" t="s">
        <v>852</v>
      </c>
      <c r="BD63" s="112" t="s">
        <v>88</v>
      </c>
    </row>
    <row r="64" spans="1:56" x14ac:dyDescent="0.1">
      <c r="B64" s="21"/>
      <c r="L64" s="21"/>
      <c r="AZ64" s="112" t="s">
        <v>853</v>
      </c>
      <c r="BA64" s="112" t="s">
        <v>1</v>
      </c>
      <c r="BB64" s="112" t="s">
        <v>1</v>
      </c>
      <c r="BC64" s="112" t="s">
        <v>854</v>
      </c>
      <c r="BD64" s="112" t="s">
        <v>88</v>
      </c>
    </row>
    <row r="65" spans="1:56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Z65" s="112" t="s">
        <v>855</v>
      </c>
      <c r="BA65" s="112" t="s">
        <v>1</v>
      </c>
      <c r="BB65" s="112" t="s">
        <v>1</v>
      </c>
      <c r="BC65" s="112" t="s">
        <v>856</v>
      </c>
      <c r="BD65" s="112" t="s">
        <v>88</v>
      </c>
    </row>
    <row r="66" spans="1:56" x14ac:dyDescent="0.1">
      <c r="B66" s="21"/>
      <c r="L66" s="21"/>
      <c r="AZ66" s="112" t="s">
        <v>857</v>
      </c>
      <c r="BA66" s="112" t="s">
        <v>220</v>
      </c>
      <c r="BB66" s="112" t="s">
        <v>1</v>
      </c>
      <c r="BC66" s="112" t="s">
        <v>858</v>
      </c>
      <c r="BD66" s="112" t="s">
        <v>88</v>
      </c>
    </row>
    <row r="67" spans="1:56" x14ac:dyDescent="0.1">
      <c r="B67" s="21"/>
      <c r="L67" s="21"/>
      <c r="AZ67" s="112" t="s">
        <v>859</v>
      </c>
      <c r="BA67" s="112" t="s">
        <v>220</v>
      </c>
      <c r="BB67" s="112" t="s">
        <v>1</v>
      </c>
      <c r="BC67" s="112" t="s">
        <v>860</v>
      </c>
      <c r="BD67" s="112" t="s">
        <v>88</v>
      </c>
    </row>
    <row r="68" spans="1:56" x14ac:dyDescent="0.1">
      <c r="B68" s="21"/>
      <c r="L68" s="21"/>
      <c r="AZ68" s="112" t="s">
        <v>861</v>
      </c>
      <c r="BA68" s="112" t="s">
        <v>1</v>
      </c>
      <c r="BB68" s="112" t="s">
        <v>1</v>
      </c>
      <c r="BC68" s="112" t="s">
        <v>862</v>
      </c>
      <c r="BD68" s="112" t="s">
        <v>88</v>
      </c>
    </row>
    <row r="69" spans="1:56" x14ac:dyDescent="0.1">
      <c r="B69" s="21"/>
      <c r="L69" s="21"/>
      <c r="AZ69" s="112" t="s">
        <v>863</v>
      </c>
      <c r="BA69" s="112" t="s">
        <v>1</v>
      </c>
      <c r="BB69" s="112" t="s">
        <v>1</v>
      </c>
      <c r="BC69" s="112" t="s">
        <v>864</v>
      </c>
      <c r="BD69" s="112" t="s">
        <v>88</v>
      </c>
    </row>
    <row r="70" spans="1:56" x14ac:dyDescent="0.1">
      <c r="B70" s="21"/>
      <c r="L70" s="21"/>
      <c r="AZ70" s="112" t="s">
        <v>865</v>
      </c>
      <c r="BA70" s="112" t="s">
        <v>1</v>
      </c>
      <c r="BB70" s="112" t="s">
        <v>1</v>
      </c>
      <c r="BC70" s="112" t="s">
        <v>866</v>
      </c>
      <c r="BD70" s="112" t="s">
        <v>88</v>
      </c>
    </row>
    <row r="71" spans="1:56" x14ac:dyDescent="0.1">
      <c r="B71" s="21"/>
      <c r="L71" s="21"/>
      <c r="AZ71" s="112" t="s">
        <v>867</v>
      </c>
      <c r="BA71" s="112" t="s">
        <v>220</v>
      </c>
      <c r="BB71" s="112" t="s">
        <v>1</v>
      </c>
      <c r="BC71" s="112" t="s">
        <v>868</v>
      </c>
      <c r="BD71" s="112" t="s">
        <v>88</v>
      </c>
    </row>
    <row r="72" spans="1:56" x14ac:dyDescent="0.1">
      <c r="B72" s="21"/>
      <c r="L72" s="21"/>
      <c r="AZ72" s="112" t="s">
        <v>869</v>
      </c>
      <c r="BA72" s="112" t="s">
        <v>1</v>
      </c>
      <c r="BB72" s="112" t="s">
        <v>1</v>
      </c>
      <c r="BC72" s="112" t="s">
        <v>870</v>
      </c>
      <c r="BD72" s="112" t="s">
        <v>88</v>
      </c>
    </row>
    <row r="73" spans="1:56" x14ac:dyDescent="0.1">
      <c r="B73" s="21"/>
      <c r="L73" s="21"/>
      <c r="AZ73" s="112" t="s">
        <v>871</v>
      </c>
      <c r="BA73" s="112" t="s">
        <v>1</v>
      </c>
      <c r="BB73" s="112" t="s">
        <v>1</v>
      </c>
      <c r="BC73" s="112" t="s">
        <v>872</v>
      </c>
      <c r="BD73" s="112" t="s">
        <v>88</v>
      </c>
    </row>
    <row r="74" spans="1:56" x14ac:dyDescent="0.1">
      <c r="B74" s="21"/>
      <c r="L74" s="21"/>
    </row>
    <row r="75" spans="1:56" x14ac:dyDescent="0.1">
      <c r="B75" s="21"/>
      <c r="L75" s="21"/>
    </row>
    <row r="76" spans="1:56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56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04 - Nové konštrukcie Blok F2.1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J153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 x14ac:dyDescent="0.1">
      <c r="B99" s="131"/>
      <c r="D99" s="132" t="s">
        <v>244</v>
      </c>
      <c r="E99" s="133"/>
      <c r="F99" s="133"/>
      <c r="G99" s="133"/>
      <c r="H99" s="133"/>
      <c r="I99" s="133"/>
      <c r="J99" s="134">
        <f>J154</f>
        <v>0</v>
      </c>
      <c r="L99" s="131"/>
    </row>
    <row r="100" spans="1:47" s="10" customFormat="1" ht="19.899999999999999" customHeight="1" x14ac:dyDescent="0.1">
      <c r="B100" s="135"/>
      <c r="D100" s="136" t="s">
        <v>573</v>
      </c>
      <c r="E100" s="137"/>
      <c r="F100" s="137"/>
      <c r="G100" s="137"/>
      <c r="H100" s="137"/>
      <c r="I100" s="137"/>
      <c r="J100" s="138">
        <f>J155</f>
        <v>0</v>
      </c>
      <c r="L100" s="135"/>
    </row>
    <row r="101" spans="1:47" s="10" customFormat="1" ht="19.899999999999999" customHeight="1" x14ac:dyDescent="0.1">
      <c r="B101" s="135"/>
      <c r="D101" s="136" t="s">
        <v>873</v>
      </c>
      <c r="E101" s="137"/>
      <c r="F101" s="137"/>
      <c r="G101" s="137"/>
      <c r="H101" s="137"/>
      <c r="I101" s="137"/>
      <c r="J101" s="138">
        <f>J189</f>
        <v>0</v>
      </c>
      <c r="L101" s="135"/>
    </row>
    <row r="102" spans="1:47" s="10" customFormat="1" ht="19.899999999999999" customHeight="1" x14ac:dyDescent="0.1">
      <c r="B102" s="135"/>
      <c r="D102" s="136" t="s">
        <v>874</v>
      </c>
      <c r="E102" s="137"/>
      <c r="F102" s="137"/>
      <c r="G102" s="137"/>
      <c r="H102" s="137"/>
      <c r="I102" s="137"/>
      <c r="J102" s="138">
        <f>J215</f>
        <v>0</v>
      </c>
      <c r="L102" s="135"/>
    </row>
    <row r="103" spans="1:47" s="10" customFormat="1" ht="19.899999999999999" customHeight="1" x14ac:dyDescent="0.1">
      <c r="B103" s="135"/>
      <c r="D103" s="136" t="s">
        <v>875</v>
      </c>
      <c r="E103" s="137"/>
      <c r="F103" s="137"/>
      <c r="G103" s="137"/>
      <c r="H103" s="137"/>
      <c r="I103" s="137"/>
      <c r="J103" s="138">
        <f>J282</f>
        <v>0</v>
      </c>
      <c r="L103" s="135"/>
    </row>
    <row r="104" spans="1:47" s="10" customFormat="1" ht="19.899999999999999" customHeight="1" x14ac:dyDescent="0.1">
      <c r="B104" s="135"/>
      <c r="D104" s="136" t="s">
        <v>876</v>
      </c>
      <c r="E104" s="137"/>
      <c r="F104" s="137"/>
      <c r="G104" s="137"/>
      <c r="H104" s="137"/>
      <c r="I104" s="137"/>
      <c r="J104" s="138">
        <f>J323</f>
        <v>0</v>
      </c>
      <c r="L104" s="135"/>
    </row>
    <row r="105" spans="1:47" s="10" customFormat="1" ht="19.899999999999999" customHeight="1" x14ac:dyDescent="0.1">
      <c r="B105" s="135"/>
      <c r="D105" s="136" t="s">
        <v>877</v>
      </c>
      <c r="E105" s="137"/>
      <c r="F105" s="137"/>
      <c r="G105" s="137"/>
      <c r="H105" s="137"/>
      <c r="I105" s="137"/>
      <c r="J105" s="138">
        <f>J338</f>
        <v>0</v>
      </c>
      <c r="L105" s="135"/>
    </row>
    <row r="106" spans="1:47" s="10" customFormat="1" ht="19.899999999999999" customHeight="1" x14ac:dyDescent="0.1">
      <c r="B106" s="135"/>
      <c r="D106" s="136" t="s">
        <v>245</v>
      </c>
      <c r="E106" s="137"/>
      <c r="F106" s="137"/>
      <c r="G106" s="137"/>
      <c r="H106" s="137"/>
      <c r="I106" s="137"/>
      <c r="J106" s="138">
        <f>J491</f>
        <v>0</v>
      </c>
      <c r="L106" s="135"/>
    </row>
    <row r="107" spans="1:47" s="10" customFormat="1" ht="19.899999999999999" customHeight="1" x14ac:dyDescent="0.1">
      <c r="B107" s="135"/>
      <c r="D107" s="136" t="s">
        <v>246</v>
      </c>
      <c r="E107" s="137"/>
      <c r="F107" s="137"/>
      <c r="G107" s="137"/>
      <c r="H107" s="137"/>
      <c r="I107" s="137"/>
      <c r="J107" s="138">
        <f>J556</f>
        <v>0</v>
      </c>
      <c r="L107" s="135"/>
    </row>
    <row r="108" spans="1:47" s="9" customFormat="1" ht="24.95" customHeight="1" x14ac:dyDescent="0.1">
      <c r="B108" s="131"/>
      <c r="D108" s="132" t="s">
        <v>247</v>
      </c>
      <c r="E108" s="133"/>
      <c r="F108" s="133"/>
      <c r="G108" s="133"/>
      <c r="H108" s="133"/>
      <c r="I108" s="133"/>
      <c r="J108" s="134">
        <f>J558</f>
        <v>0</v>
      </c>
      <c r="L108" s="131"/>
    </row>
    <row r="109" spans="1:47" s="10" customFormat="1" ht="19.899999999999999" customHeight="1" x14ac:dyDescent="0.1">
      <c r="B109" s="135"/>
      <c r="D109" s="136" t="s">
        <v>878</v>
      </c>
      <c r="E109" s="137"/>
      <c r="F109" s="137"/>
      <c r="G109" s="137"/>
      <c r="H109" s="137"/>
      <c r="I109" s="137"/>
      <c r="J109" s="138">
        <f>J559</f>
        <v>0</v>
      </c>
      <c r="L109" s="135"/>
    </row>
    <row r="110" spans="1:47" s="10" customFormat="1" ht="19.899999999999999" customHeight="1" x14ac:dyDescent="0.1">
      <c r="B110" s="135"/>
      <c r="D110" s="136" t="s">
        <v>879</v>
      </c>
      <c r="E110" s="137"/>
      <c r="F110" s="137"/>
      <c r="G110" s="137"/>
      <c r="H110" s="137"/>
      <c r="I110" s="137"/>
      <c r="J110" s="138">
        <f>J589</f>
        <v>0</v>
      </c>
      <c r="L110" s="135"/>
    </row>
    <row r="111" spans="1:47" s="10" customFormat="1" ht="19.899999999999999" customHeight="1" x14ac:dyDescent="0.1">
      <c r="B111" s="135"/>
      <c r="D111" s="136" t="s">
        <v>880</v>
      </c>
      <c r="E111" s="137"/>
      <c r="F111" s="137"/>
      <c r="G111" s="137"/>
      <c r="H111" s="137"/>
      <c r="I111" s="137"/>
      <c r="J111" s="138">
        <f>J675</f>
        <v>0</v>
      </c>
      <c r="L111" s="135"/>
    </row>
    <row r="112" spans="1:47" s="10" customFormat="1" ht="19.899999999999999" customHeight="1" x14ac:dyDescent="0.1">
      <c r="B112" s="135"/>
      <c r="D112" s="136" t="s">
        <v>881</v>
      </c>
      <c r="E112" s="137"/>
      <c r="F112" s="137"/>
      <c r="G112" s="137"/>
      <c r="H112" s="137"/>
      <c r="I112" s="137"/>
      <c r="J112" s="138">
        <f>J740</f>
        <v>0</v>
      </c>
      <c r="L112" s="135"/>
    </row>
    <row r="113" spans="1:31" s="10" customFormat="1" ht="19.899999999999999" customHeight="1" x14ac:dyDescent="0.1">
      <c r="B113" s="135"/>
      <c r="D113" s="136" t="s">
        <v>248</v>
      </c>
      <c r="E113" s="137"/>
      <c r="F113" s="137"/>
      <c r="G113" s="137"/>
      <c r="H113" s="137"/>
      <c r="I113" s="137"/>
      <c r="J113" s="138">
        <f>J747</f>
        <v>0</v>
      </c>
      <c r="L113" s="135"/>
    </row>
    <row r="114" spans="1:31" s="10" customFormat="1" ht="19.899999999999999" customHeight="1" x14ac:dyDescent="0.1">
      <c r="B114" s="135"/>
      <c r="D114" s="136" t="s">
        <v>249</v>
      </c>
      <c r="E114" s="137"/>
      <c r="F114" s="137"/>
      <c r="G114" s="137"/>
      <c r="H114" s="137"/>
      <c r="I114" s="137"/>
      <c r="J114" s="138">
        <f>J755</f>
        <v>0</v>
      </c>
      <c r="L114" s="135"/>
    </row>
    <row r="115" spans="1:31" s="10" customFormat="1" ht="19.899999999999999" customHeight="1" x14ac:dyDescent="0.1">
      <c r="B115" s="135"/>
      <c r="D115" s="136" t="s">
        <v>250</v>
      </c>
      <c r="E115" s="137"/>
      <c r="F115" s="137"/>
      <c r="G115" s="137"/>
      <c r="H115" s="137"/>
      <c r="I115" s="137"/>
      <c r="J115" s="138">
        <f>J879</f>
        <v>0</v>
      </c>
      <c r="L115" s="135"/>
    </row>
    <row r="116" spans="1:31" s="10" customFormat="1" ht="19.899999999999999" customHeight="1" x14ac:dyDescent="0.1">
      <c r="B116" s="135"/>
      <c r="D116" s="136" t="s">
        <v>251</v>
      </c>
      <c r="E116" s="137"/>
      <c r="F116" s="137"/>
      <c r="G116" s="137"/>
      <c r="H116" s="137"/>
      <c r="I116" s="137"/>
      <c r="J116" s="138">
        <f>J939</f>
        <v>0</v>
      </c>
      <c r="L116" s="135"/>
    </row>
    <row r="117" spans="1:31" s="10" customFormat="1" ht="19.899999999999999" customHeight="1" x14ac:dyDescent="0.1">
      <c r="B117" s="135"/>
      <c r="D117" s="136" t="s">
        <v>252</v>
      </c>
      <c r="E117" s="137"/>
      <c r="F117" s="137"/>
      <c r="G117" s="137"/>
      <c r="H117" s="137"/>
      <c r="I117" s="137"/>
      <c r="J117" s="138">
        <f>J1009</f>
        <v>0</v>
      </c>
      <c r="L117" s="135"/>
    </row>
    <row r="118" spans="1:31" s="10" customFormat="1" ht="19.899999999999999" customHeight="1" x14ac:dyDescent="0.1">
      <c r="B118" s="135"/>
      <c r="D118" s="136" t="s">
        <v>253</v>
      </c>
      <c r="E118" s="137"/>
      <c r="F118" s="137"/>
      <c r="G118" s="137"/>
      <c r="H118" s="137"/>
      <c r="I118" s="137"/>
      <c r="J118" s="138">
        <f>J1031</f>
        <v>0</v>
      </c>
      <c r="L118" s="135"/>
    </row>
    <row r="119" spans="1:31" s="10" customFormat="1" ht="19.899999999999999" customHeight="1" x14ac:dyDescent="0.1">
      <c r="B119" s="135"/>
      <c r="D119" s="136" t="s">
        <v>882</v>
      </c>
      <c r="E119" s="137"/>
      <c r="F119" s="137"/>
      <c r="G119" s="137"/>
      <c r="H119" s="137"/>
      <c r="I119" s="137"/>
      <c r="J119" s="138">
        <f>J1266</f>
        <v>0</v>
      </c>
      <c r="L119" s="135"/>
    </row>
    <row r="120" spans="1:31" s="10" customFormat="1" ht="19.899999999999999" customHeight="1" x14ac:dyDescent="0.1">
      <c r="B120" s="135"/>
      <c r="D120" s="136" t="s">
        <v>883</v>
      </c>
      <c r="E120" s="137"/>
      <c r="F120" s="137"/>
      <c r="G120" s="137"/>
      <c r="H120" s="137"/>
      <c r="I120" s="137"/>
      <c r="J120" s="138">
        <f>J1286</f>
        <v>0</v>
      </c>
      <c r="L120" s="135"/>
    </row>
    <row r="121" spans="1:31" s="10" customFormat="1" ht="19.899999999999999" customHeight="1" x14ac:dyDescent="0.1">
      <c r="B121" s="135"/>
      <c r="D121" s="136" t="s">
        <v>884</v>
      </c>
      <c r="E121" s="137"/>
      <c r="F121" s="137"/>
      <c r="G121" s="137"/>
      <c r="H121" s="137"/>
      <c r="I121" s="137"/>
      <c r="J121" s="138">
        <f>J1296</f>
        <v>0</v>
      </c>
      <c r="L121" s="135"/>
    </row>
    <row r="122" spans="1:31" s="10" customFormat="1" ht="19.899999999999999" customHeight="1" x14ac:dyDescent="0.1">
      <c r="B122" s="135"/>
      <c r="D122" s="136" t="s">
        <v>885</v>
      </c>
      <c r="E122" s="137"/>
      <c r="F122" s="137"/>
      <c r="G122" s="137"/>
      <c r="H122" s="137"/>
      <c r="I122" s="137"/>
      <c r="J122" s="138">
        <f>J1316</f>
        <v>0</v>
      </c>
      <c r="L122" s="135"/>
    </row>
    <row r="123" spans="1:31" s="10" customFormat="1" ht="19.899999999999999" customHeight="1" x14ac:dyDescent="0.1">
      <c r="B123" s="135"/>
      <c r="D123" s="136" t="s">
        <v>886</v>
      </c>
      <c r="E123" s="137"/>
      <c r="F123" s="137"/>
      <c r="G123" s="137"/>
      <c r="H123" s="137"/>
      <c r="I123" s="137"/>
      <c r="J123" s="138">
        <f>J1354</f>
        <v>0</v>
      </c>
      <c r="L123" s="135"/>
    </row>
    <row r="124" spans="1:31" s="10" customFormat="1" ht="19.899999999999999" customHeight="1" x14ac:dyDescent="0.1">
      <c r="B124" s="135"/>
      <c r="D124" s="136" t="s">
        <v>887</v>
      </c>
      <c r="E124" s="137"/>
      <c r="F124" s="137"/>
      <c r="G124" s="137"/>
      <c r="H124" s="137"/>
      <c r="I124" s="137"/>
      <c r="J124" s="138">
        <f>J1408</f>
        <v>0</v>
      </c>
      <c r="L124" s="135"/>
    </row>
    <row r="125" spans="1:31" s="9" customFormat="1" ht="24.95" customHeight="1" x14ac:dyDescent="0.1">
      <c r="B125" s="131"/>
      <c r="D125" s="132" t="s">
        <v>888</v>
      </c>
      <c r="E125" s="133"/>
      <c r="F125" s="133"/>
      <c r="G125" s="133"/>
      <c r="H125" s="133"/>
      <c r="I125" s="133"/>
      <c r="J125" s="134">
        <f>J1426</f>
        <v>0</v>
      </c>
      <c r="L125" s="131"/>
    </row>
    <row r="126" spans="1:31" s="10" customFormat="1" ht="19.899999999999999" customHeight="1" x14ac:dyDescent="0.1">
      <c r="B126" s="135"/>
      <c r="D126" s="136" t="s">
        <v>889</v>
      </c>
      <c r="E126" s="137"/>
      <c r="F126" s="137"/>
      <c r="G126" s="137"/>
      <c r="H126" s="137"/>
      <c r="I126" s="137"/>
      <c r="J126" s="138">
        <f>J1427</f>
        <v>0</v>
      </c>
      <c r="L126" s="135"/>
    </row>
    <row r="127" spans="1:31" s="2" customFormat="1" ht="21.75" customHeight="1" x14ac:dyDescent="0.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 x14ac:dyDescent="0.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29.25" customHeight="1" x14ac:dyDescent="0.1">
      <c r="A129" s="35"/>
      <c r="B129" s="36"/>
      <c r="C129" s="130" t="s">
        <v>254</v>
      </c>
      <c r="D129" s="35"/>
      <c r="E129" s="35"/>
      <c r="F129" s="35"/>
      <c r="G129" s="35"/>
      <c r="H129" s="35"/>
      <c r="I129" s="35"/>
      <c r="J129" s="139">
        <f>ROUND(J130,2)</f>
        <v>0</v>
      </c>
      <c r="K129" s="35"/>
      <c r="L129" s="45"/>
      <c r="N129" s="140" t="s">
        <v>39</v>
      </c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8" customHeight="1" x14ac:dyDescent="0.1">
      <c r="A130" s="35"/>
      <c r="B130" s="141"/>
      <c r="C130" s="142"/>
      <c r="D130" s="338" t="s">
        <v>255</v>
      </c>
      <c r="E130" s="342"/>
      <c r="F130" s="342"/>
      <c r="G130" s="142"/>
      <c r="H130" s="142"/>
      <c r="I130" s="142"/>
      <c r="J130" s="102">
        <v>0</v>
      </c>
      <c r="K130" s="142"/>
      <c r="L130" s="143"/>
      <c r="M130" s="144"/>
      <c r="N130" s="145" t="s">
        <v>41</v>
      </c>
      <c r="O130" s="144"/>
      <c r="P130" s="144"/>
      <c r="Q130" s="144"/>
      <c r="R130" s="144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  <c r="AU130" s="144"/>
      <c r="AV130" s="144"/>
      <c r="AW130" s="144"/>
      <c r="AX130" s="144"/>
      <c r="AY130" s="146" t="s">
        <v>256</v>
      </c>
      <c r="AZ130" s="144"/>
      <c r="BA130" s="144"/>
      <c r="BB130" s="144"/>
      <c r="BC130" s="144"/>
      <c r="BD130" s="144"/>
      <c r="BE130" s="147">
        <f t="shared" ref="BE130" si="0">IF(N130="základná",J130,0)</f>
        <v>0</v>
      </c>
      <c r="BF130" s="147">
        <f t="shared" ref="BF130" si="1">IF(N130="znížená",J130,0)</f>
        <v>0</v>
      </c>
      <c r="BG130" s="147">
        <f t="shared" ref="BG130" si="2">IF(N130="zákl. prenesená",J130,0)</f>
        <v>0</v>
      </c>
      <c r="BH130" s="147">
        <f t="shared" ref="BH130" si="3">IF(N130="zníž. prenesená",J130,0)</f>
        <v>0</v>
      </c>
      <c r="BI130" s="147">
        <f t="shared" ref="BI130" si="4">IF(N130="nulová",J130,0)</f>
        <v>0</v>
      </c>
      <c r="BJ130" s="146" t="s">
        <v>88</v>
      </c>
      <c r="BK130" s="144"/>
      <c r="BL130" s="144"/>
      <c r="BM130" s="144"/>
    </row>
    <row r="131" spans="1:65" s="2" customFormat="1" x14ac:dyDescent="0.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29.25" customHeight="1" x14ac:dyDescent="0.1">
      <c r="A132" s="35"/>
      <c r="B132" s="36"/>
      <c r="C132" s="109" t="s">
        <v>213</v>
      </c>
      <c r="D132" s="110"/>
      <c r="E132" s="110"/>
      <c r="F132" s="110"/>
      <c r="G132" s="110"/>
      <c r="H132" s="110"/>
      <c r="I132" s="110"/>
      <c r="J132" s="111">
        <f>ROUND(J98+J129,2)</f>
        <v>0</v>
      </c>
      <c r="K132" s="110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 x14ac:dyDescent="0.1">
      <c r="A133" s="35"/>
      <c r="B133" s="50"/>
      <c r="C133" s="51"/>
      <c r="D133" s="51"/>
      <c r="E133" s="51"/>
      <c r="F133" s="51"/>
      <c r="G133" s="51"/>
      <c r="H133" s="51"/>
      <c r="I133" s="51"/>
      <c r="J133" s="51"/>
      <c r="K133" s="51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7" spans="1:65" s="2" customFormat="1" ht="6.95" customHeight="1" x14ac:dyDescent="0.1">
      <c r="A137" s="35"/>
      <c r="B137" s="52"/>
      <c r="C137" s="53"/>
      <c r="D137" s="53"/>
      <c r="E137" s="53"/>
      <c r="F137" s="53"/>
      <c r="G137" s="53"/>
      <c r="H137" s="53"/>
      <c r="I137" s="53"/>
      <c r="J137" s="53"/>
      <c r="K137" s="53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24.95" customHeight="1" x14ac:dyDescent="0.1">
      <c r="A138" s="35"/>
      <c r="B138" s="36"/>
      <c r="C138" s="22" t="s">
        <v>257</v>
      </c>
      <c r="D138" s="35"/>
      <c r="E138" s="35"/>
      <c r="F138" s="35"/>
      <c r="G138" s="35"/>
      <c r="H138" s="35"/>
      <c r="I138" s="35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2" customFormat="1" ht="6.95" customHeight="1" x14ac:dyDescent="0.1">
      <c r="A139" s="35"/>
      <c r="B139" s="36"/>
      <c r="C139" s="35"/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2" customFormat="1" ht="12" customHeight="1" x14ac:dyDescent="0.1">
      <c r="A140" s="35"/>
      <c r="B140" s="36"/>
      <c r="C140" s="28" t="s">
        <v>14</v>
      </c>
      <c r="D140" s="35"/>
      <c r="E140" s="35"/>
      <c r="F140" s="35"/>
      <c r="G140" s="35"/>
      <c r="H140" s="35"/>
      <c r="I140" s="35"/>
      <c r="J140" s="35"/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5" s="2" customFormat="1" ht="16.5" customHeight="1" x14ac:dyDescent="0.1">
      <c r="A141" s="35"/>
      <c r="B141" s="36"/>
      <c r="C141" s="35"/>
      <c r="D141" s="35"/>
      <c r="E141" s="340" t="str">
        <f>E7</f>
        <v>Kreatívne cenrum Nitra - Martinský vrch</v>
      </c>
      <c r="F141" s="341"/>
      <c r="G141" s="341"/>
      <c r="H141" s="341"/>
      <c r="I141" s="35"/>
      <c r="J141" s="35"/>
      <c r="K141" s="35"/>
      <c r="L141" s="4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65" s="1" customFormat="1" ht="12" customHeight="1" x14ac:dyDescent="0.1">
      <c r="B142" s="21"/>
      <c r="C142" s="28" t="s">
        <v>228</v>
      </c>
      <c r="L142" s="21"/>
    </row>
    <row r="143" spans="1:65" s="2" customFormat="1" ht="16.5" customHeight="1" x14ac:dyDescent="0.1">
      <c r="A143" s="35"/>
      <c r="B143" s="36"/>
      <c r="C143" s="35"/>
      <c r="D143" s="35"/>
      <c r="E143" s="340" t="s">
        <v>231</v>
      </c>
      <c r="F143" s="339"/>
      <c r="G143" s="339"/>
      <c r="H143" s="339"/>
      <c r="I143" s="35"/>
      <c r="J143" s="35"/>
      <c r="K143" s="35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2" customFormat="1" ht="12" customHeight="1" x14ac:dyDescent="0.1">
      <c r="A144" s="35"/>
      <c r="B144" s="36"/>
      <c r="C144" s="28" t="s">
        <v>233</v>
      </c>
      <c r="D144" s="35"/>
      <c r="E144" s="35"/>
      <c r="F144" s="35"/>
      <c r="G144" s="35"/>
      <c r="H144" s="35"/>
      <c r="I144" s="35"/>
      <c r="J144" s="35"/>
      <c r="K144" s="35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65" s="2" customFormat="1" ht="16.5" customHeight="1" x14ac:dyDescent="0.1">
      <c r="A145" s="35"/>
      <c r="B145" s="36"/>
      <c r="C145" s="35"/>
      <c r="D145" s="35"/>
      <c r="E145" s="321" t="str">
        <f>E11</f>
        <v>04 - Nové konštrukcie Blok F2.1</v>
      </c>
      <c r="F145" s="339"/>
      <c r="G145" s="339"/>
      <c r="H145" s="339"/>
      <c r="I145" s="35"/>
      <c r="J145" s="35"/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5" s="2" customFormat="1" ht="6.95" customHeight="1" x14ac:dyDescent="0.1">
      <c r="A146" s="35"/>
      <c r="B146" s="36"/>
      <c r="C146" s="35"/>
      <c r="D146" s="35"/>
      <c r="E146" s="35"/>
      <c r="F146" s="35"/>
      <c r="G146" s="35"/>
      <c r="H146" s="35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65" s="2" customFormat="1" ht="12" customHeight="1" x14ac:dyDescent="0.1">
      <c r="A147" s="35"/>
      <c r="B147" s="36"/>
      <c r="C147" s="28" t="s">
        <v>18</v>
      </c>
      <c r="D147" s="35"/>
      <c r="E147" s="35"/>
      <c r="F147" s="26" t="str">
        <f>F14</f>
        <v>Nitra</v>
      </c>
      <c r="G147" s="35"/>
      <c r="H147" s="35"/>
      <c r="I147" s="28" t="s">
        <v>20</v>
      </c>
      <c r="J147" s="58" t="str">
        <f>IF(J14="","",J14)</f>
        <v>26. 8. 2020</v>
      </c>
      <c r="K147" s="35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65" s="2" customFormat="1" ht="6.95" customHeight="1" x14ac:dyDescent="0.1">
      <c r="A148" s="35"/>
      <c r="B148" s="36"/>
      <c r="C148" s="35"/>
      <c r="D148" s="35"/>
      <c r="E148" s="35"/>
      <c r="F148" s="35"/>
      <c r="G148" s="35"/>
      <c r="H148" s="35"/>
      <c r="I148" s="35"/>
      <c r="J148" s="35"/>
      <c r="K148" s="35"/>
      <c r="L148" s="4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65" s="2" customFormat="1" ht="40.15" customHeight="1" x14ac:dyDescent="0.15">
      <c r="A149" s="35"/>
      <c r="B149" s="36"/>
      <c r="C149" s="28" t="s">
        <v>22</v>
      </c>
      <c r="D149" s="35"/>
      <c r="E149" s="35"/>
      <c r="F149" s="26" t="str">
        <f>E17</f>
        <v>Mesto Nitra, Štefánikova tr. 60, 949 01 Nitra</v>
      </c>
      <c r="G149" s="35"/>
      <c r="H149" s="35"/>
      <c r="I149" s="28" t="s">
        <v>28</v>
      </c>
      <c r="J149" s="31" t="str">
        <f>E23</f>
        <v>Mesto Nitra, Štefánikova tr. 60, 949 01 Nitra</v>
      </c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65" s="2" customFormat="1" ht="15.2" customHeight="1" x14ac:dyDescent="0.15">
      <c r="A150" s="35"/>
      <c r="B150" s="36"/>
      <c r="C150" s="28" t="s">
        <v>26</v>
      </c>
      <c r="D150" s="35"/>
      <c r="E150" s="35"/>
      <c r="F150" s="26" t="str">
        <f>IF(E20="","",E20)</f>
        <v>Vyplň údaj</v>
      </c>
      <c r="G150" s="35"/>
      <c r="H150" s="35"/>
      <c r="I150" s="28" t="s">
        <v>30</v>
      </c>
      <c r="J150" s="31" t="str">
        <f>E26</f>
        <v>Mesto Nitra</v>
      </c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65" s="2" customFormat="1" ht="10.35" customHeight="1" x14ac:dyDescent="0.1">
      <c r="A151" s="35"/>
      <c r="B151" s="36"/>
      <c r="C151" s="35"/>
      <c r="D151" s="35"/>
      <c r="E151" s="35"/>
      <c r="F151" s="35"/>
      <c r="G151" s="35"/>
      <c r="H151" s="35"/>
      <c r="I151" s="35"/>
      <c r="J151" s="35"/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65" s="11" customFormat="1" ht="29.25" customHeight="1" x14ac:dyDescent="0.15">
      <c r="A152" s="148"/>
      <c r="B152" s="149"/>
      <c r="C152" s="150" t="s">
        <v>258</v>
      </c>
      <c r="D152" s="151" t="s">
        <v>60</v>
      </c>
      <c r="E152" s="151" t="s">
        <v>56</v>
      </c>
      <c r="F152" s="151" t="s">
        <v>57</v>
      </c>
      <c r="G152" s="151" t="s">
        <v>259</v>
      </c>
      <c r="H152" s="151" t="s">
        <v>260</v>
      </c>
      <c r="I152" s="151" t="s">
        <v>261</v>
      </c>
      <c r="J152" s="152" t="s">
        <v>241</v>
      </c>
      <c r="K152" s="153" t="s">
        <v>262</v>
      </c>
      <c r="L152" s="154"/>
      <c r="M152" s="65" t="s">
        <v>1</v>
      </c>
      <c r="N152" s="66" t="s">
        <v>39</v>
      </c>
      <c r="O152" s="66" t="s">
        <v>263</v>
      </c>
      <c r="P152" s="66" t="s">
        <v>264</v>
      </c>
      <c r="Q152" s="66" t="s">
        <v>265</v>
      </c>
      <c r="R152" s="66" t="s">
        <v>266</v>
      </c>
      <c r="S152" s="66" t="s">
        <v>267</v>
      </c>
      <c r="T152" s="67" t="s">
        <v>268</v>
      </c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</row>
    <row r="153" spans="1:65" s="2" customFormat="1" ht="22.9" customHeight="1" x14ac:dyDescent="0.15">
      <c r="A153" s="35"/>
      <c r="B153" s="36"/>
      <c r="C153" s="72" t="s">
        <v>238</v>
      </c>
      <c r="D153" s="35"/>
      <c r="E153" s="35"/>
      <c r="F153" s="35"/>
      <c r="G153" s="35"/>
      <c r="H153" s="35"/>
      <c r="I153" s="35"/>
      <c r="J153" s="155">
        <f>BK153</f>
        <v>0</v>
      </c>
      <c r="K153" s="35"/>
      <c r="L153" s="36"/>
      <c r="M153" s="68"/>
      <c r="N153" s="59"/>
      <c r="O153" s="69"/>
      <c r="P153" s="156">
        <f>P154+P558+P1426</f>
        <v>0</v>
      </c>
      <c r="Q153" s="69"/>
      <c r="R153" s="156">
        <f>R154+R558+R1426</f>
        <v>1734.5550779131188</v>
      </c>
      <c r="S153" s="69"/>
      <c r="T153" s="157">
        <f>T154+T558+T1426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8" t="s">
        <v>74</v>
      </c>
      <c r="AU153" s="18" t="s">
        <v>243</v>
      </c>
      <c r="BK153" s="158">
        <f>BK154+BK558+BK1426</f>
        <v>0</v>
      </c>
    </row>
    <row r="154" spans="1:65" s="12" customFormat="1" ht="25.9" customHeight="1" x14ac:dyDescent="0.15">
      <c r="B154" s="159"/>
      <c r="D154" s="160" t="s">
        <v>74</v>
      </c>
      <c r="E154" s="161" t="s">
        <v>269</v>
      </c>
      <c r="F154" s="161" t="s">
        <v>270</v>
      </c>
      <c r="I154" s="162"/>
      <c r="J154" s="163">
        <f>BK154</f>
        <v>0</v>
      </c>
      <c r="L154" s="159"/>
      <c r="M154" s="164"/>
      <c r="N154" s="165"/>
      <c r="O154" s="165"/>
      <c r="P154" s="166">
        <f>P155+P189+P215+P282+P323+P338+P491+P556</f>
        <v>0</v>
      </c>
      <c r="Q154" s="165"/>
      <c r="R154" s="166">
        <f>R155+R189+R215+R282+R323+R338+R491+R556</f>
        <v>1489.6573676869198</v>
      </c>
      <c r="S154" s="165"/>
      <c r="T154" s="167">
        <f>T155+T189+T215+T282+T323+T338+T491+T556</f>
        <v>0</v>
      </c>
      <c r="AR154" s="160" t="s">
        <v>82</v>
      </c>
      <c r="AT154" s="168" t="s">
        <v>74</v>
      </c>
      <c r="AU154" s="168" t="s">
        <v>75</v>
      </c>
      <c r="AY154" s="160" t="s">
        <v>271</v>
      </c>
      <c r="BK154" s="169">
        <f>BK155+BK189+BK215+BK282+BK323+BK338+BK491+BK556</f>
        <v>0</v>
      </c>
    </row>
    <row r="155" spans="1:65" s="12" customFormat="1" ht="22.9" customHeight="1" x14ac:dyDescent="0.15">
      <c r="B155" s="159"/>
      <c r="D155" s="160" t="s">
        <v>74</v>
      </c>
      <c r="E155" s="170" t="s">
        <v>82</v>
      </c>
      <c r="F155" s="170" t="s">
        <v>575</v>
      </c>
      <c r="I155" s="162"/>
      <c r="J155" s="171">
        <f>BK155</f>
        <v>0</v>
      </c>
      <c r="L155" s="159"/>
      <c r="M155" s="164"/>
      <c r="N155" s="165"/>
      <c r="O155" s="165"/>
      <c r="P155" s="166">
        <f>SUM(P156:P188)</f>
        <v>0</v>
      </c>
      <c r="Q155" s="165"/>
      <c r="R155" s="166">
        <f>SUM(R156:R188)</f>
        <v>0.144787</v>
      </c>
      <c r="S155" s="165"/>
      <c r="T155" s="167">
        <f>SUM(T156:T188)</f>
        <v>0</v>
      </c>
      <c r="AR155" s="160" t="s">
        <v>82</v>
      </c>
      <c r="AT155" s="168" t="s">
        <v>74</v>
      </c>
      <c r="AU155" s="168" t="s">
        <v>82</v>
      </c>
      <c r="AY155" s="160" t="s">
        <v>271</v>
      </c>
      <c r="BK155" s="169">
        <f>SUM(BK156:BK188)</f>
        <v>0</v>
      </c>
    </row>
    <row r="156" spans="1:65" s="2" customFormat="1" ht="21.75" customHeight="1" x14ac:dyDescent="0.15">
      <c r="A156" s="35"/>
      <c r="B156" s="141"/>
      <c r="C156" s="172" t="s">
        <v>82</v>
      </c>
      <c r="D156" s="172" t="s">
        <v>274</v>
      </c>
      <c r="E156" s="173" t="s">
        <v>890</v>
      </c>
      <c r="F156" s="174" t="s">
        <v>891</v>
      </c>
      <c r="G156" s="175" t="s">
        <v>289</v>
      </c>
      <c r="H156" s="176">
        <v>39.69</v>
      </c>
      <c r="I156" s="177"/>
      <c r="J156" s="176">
        <f>ROUND(I156*H156,2)</f>
        <v>0</v>
      </c>
      <c r="K156" s="178"/>
      <c r="L156" s="36"/>
      <c r="M156" s="179" t="s">
        <v>1</v>
      </c>
      <c r="N156" s="180" t="s">
        <v>41</v>
      </c>
      <c r="O156" s="61"/>
      <c r="P156" s="181">
        <f>O156*H156</f>
        <v>0</v>
      </c>
      <c r="Q156" s="181">
        <v>0</v>
      </c>
      <c r="R156" s="181">
        <f>Q156*H156</f>
        <v>0</v>
      </c>
      <c r="S156" s="181">
        <v>0</v>
      </c>
      <c r="T156" s="18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88</v>
      </c>
      <c r="AY156" s="18" t="s">
        <v>271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278</v>
      </c>
      <c r="BM156" s="183" t="s">
        <v>892</v>
      </c>
    </row>
    <row r="157" spans="1:65" s="13" customFormat="1" x14ac:dyDescent="0.1">
      <c r="B157" s="184"/>
      <c r="D157" s="185" t="s">
        <v>280</v>
      </c>
      <c r="E157" s="186" t="s">
        <v>1</v>
      </c>
      <c r="F157" s="187" t="s">
        <v>893</v>
      </c>
      <c r="H157" s="188">
        <v>39.69</v>
      </c>
      <c r="I157" s="189"/>
      <c r="L157" s="184"/>
      <c r="M157" s="190"/>
      <c r="N157" s="191"/>
      <c r="O157" s="191"/>
      <c r="P157" s="191"/>
      <c r="Q157" s="191"/>
      <c r="R157" s="191"/>
      <c r="S157" s="191"/>
      <c r="T157" s="192"/>
      <c r="AT157" s="186" t="s">
        <v>280</v>
      </c>
      <c r="AU157" s="186" t="s">
        <v>88</v>
      </c>
      <c r="AV157" s="13" t="s">
        <v>88</v>
      </c>
      <c r="AW157" s="13" t="s">
        <v>29</v>
      </c>
      <c r="AX157" s="13" t="s">
        <v>75</v>
      </c>
      <c r="AY157" s="186" t="s">
        <v>271</v>
      </c>
    </row>
    <row r="158" spans="1:65" s="14" customFormat="1" x14ac:dyDescent="0.1">
      <c r="B158" s="193"/>
      <c r="D158" s="185" t="s">
        <v>280</v>
      </c>
      <c r="E158" s="194" t="s">
        <v>857</v>
      </c>
      <c r="F158" s="195" t="s">
        <v>282</v>
      </c>
      <c r="H158" s="196">
        <v>39.69</v>
      </c>
      <c r="I158" s="197"/>
      <c r="L158" s="193"/>
      <c r="M158" s="198"/>
      <c r="N158" s="199"/>
      <c r="O158" s="199"/>
      <c r="P158" s="199"/>
      <c r="Q158" s="199"/>
      <c r="R158" s="199"/>
      <c r="S158" s="199"/>
      <c r="T158" s="200"/>
      <c r="AT158" s="194" t="s">
        <v>280</v>
      </c>
      <c r="AU158" s="194" t="s">
        <v>88</v>
      </c>
      <c r="AV158" s="14" t="s">
        <v>278</v>
      </c>
      <c r="AW158" s="14" t="s">
        <v>29</v>
      </c>
      <c r="AX158" s="14" t="s">
        <v>82</v>
      </c>
      <c r="AY158" s="194" t="s">
        <v>271</v>
      </c>
    </row>
    <row r="159" spans="1:65" s="2" customFormat="1" ht="21.75" customHeight="1" x14ac:dyDescent="0.15">
      <c r="A159" s="35"/>
      <c r="B159" s="141"/>
      <c r="C159" s="172" t="s">
        <v>88</v>
      </c>
      <c r="D159" s="172" t="s">
        <v>274</v>
      </c>
      <c r="E159" s="173" t="s">
        <v>894</v>
      </c>
      <c r="F159" s="174" t="s">
        <v>895</v>
      </c>
      <c r="G159" s="175" t="s">
        <v>289</v>
      </c>
      <c r="H159" s="176">
        <v>19.850000000000001</v>
      </c>
      <c r="I159" s="177"/>
      <c r="J159" s="176">
        <f>ROUND(I159*H159,2)</f>
        <v>0</v>
      </c>
      <c r="K159" s="178"/>
      <c r="L159" s="36"/>
      <c r="M159" s="179" t="s">
        <v>1</v>
      </c>
      <c r="N159" s="180" t="s">
        <v>41</v>
      </c>
      <c r="O159" s="61"/>
      <c r="P159" s="181">
        <f>O159*H159</f>
        <v>0</v>
      </c>
      <c r="Q159" s="181">
        <v>0</v>
      </c>
      <c r="R159" s="181">
        <f>Q159*H159</f>
        <v>0</v>
      </c>
      <c r="S159" s="181">
        <v>0</v>
      </c>
      <c r="T159" s="18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278</v>
      </c>
      <c r="AT159" s="183" t="s">
        <v>274</v>
      </c>
      <c r="AU159" s="183" t="s">
        <v>88</v>
      </c>
      <c r="AY159" s="18" t="s">
        <v>271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278</v>
      </c>
      <c r="BM159" s="183" t="s">
        <v>896</v>
      </c>
    </row>
    <row r="160" spans="1:65" s="13" customFormat="1" x14ac:dyDescent="0.1">
      <c r="B160" s="184"/>
      <c r="D160" s="185" t="s">
        <v>280</v>
      </c>
      <c r="E160" s="186" t="s">
        <v>1</v>
      </c>
      <c r="F160" s="187" t="s">
        <v>897</v>
      </c>
      <c r="H160" s="188">
        <v>19.850000000000001</v>
      </c>
      <c r="I160" s="189"/>
      <c r="L160" s="184"/>
      <c r="M160" s="190"/>
      <c r="N160" s="191"/>
      <c r="O160" s="191"/>
      <c r="P160" s="191"/>
      <c r="Q160" s="191"/>
      <c r="R160" s="191"/>
      <c r="S160" s="191"/>
      <c r="T160" s="192"/>
      <c r="AT160" s="186" t="s">
        <v>280</v>
      </c>
      <c r="AU160" s="186" t="s">
        <v>88</v>
      </c>
      <c r="AV160" s="13" t="s">
        <v>88</v>
      </c>
      <c r="AW160" s="13" t="s">
        <v>29</v>
      </c>
      <c r="AX160" s="13" t="s">
        <v>75</v>
      </c>
      <c r="AY160" s="186" t="s">
        <v>271</v>
      </c>
    </row>
    <row r="161" spans="1:65" s="14" customFormat="1" x14ac:dyDescent="0.1">
      <c r="B161" s="193"/>
      <c r="D161" s="185" t="s">
        <v>280</v>
      </c>
      <c r="E161" s="194" t="s">
        <v>1</v>
      </c>
      <c r="F161" s="195" t="s">
        <v>282</v>
      </c>
      <c r="H161" s="196">
        <v>19.850000000000001</v>
      </c>
      <c r="I161" s="197"/>
      <c r="L161" s="193"/>
      <c r="M161" s="198"/>
      <c r="N161" s="199"/>
      <c r="O161" s="199"/>
      <c r="P161" s="199"/>
      <c r="Q161" s="199"/>
      <c r="R161" s="199"/>
      <c r="S161" s="199"/>
      <c r="T161" s="200"/>
      <c r="AT161" s="194" t="s">
        <v>280</v>
      </c>
      <c r="AU161" s="194" t="s">
        <v>88</v>
      </c>
      <c r="AV161" s="14" t="s">
        <v>278</v>
      </c>
      <c r="AW161" s="14" t="s">
        <v>29</v>
      </c>
      <c r="AX161" s="14" t="s">
        <v>82</v>
      </c>
      <c r="AY161" s="194" t="s">
        <v>271</v>
      </c>
    </row>
    <row r="162" spans="1:65" s="2" customFormat="1" ht="21.75" customHeight="1" x14ac:dyDescent="0.15">
      <c r="A162" s="35"/>
      <c r="B162" s="141"/>
      <c r="C162" s="172" t="s">
        <v>286</v>
      </c>
      <c r="D162" s="172" t="s">
        <v>274</v>
      </c>
      <c r="E162" s="173" t="s">
        <v>898</v>
      </c>
      <c r="F162" s="174" t="s">
        <v>899</v>
      </c>
      <c r="G162" s="175" t="s">
        <v>289</v>
      </c>
      <c r="H162" s="176">
        <v>225.23</v>
      </c>
      <c r="I162" s="177"/>
      <c r="J162" s="176">
        <f>ROUND(I162*H162,2)</f>
        <v>0</v>
      </c>
      <c r="K162" s="178"/>
      <c r="L162" s="36"/>
      <c r="M162" s="179" t="s">
        <v>1</v>
      </c>
      <c r="N162" s="180" t="s">
        <v>41</v>
      </c>
      <c r="O162" s="61"/>
      <c r="P162" s="181">
        <f>O162*H162</f>
        <v>0</v>
      </c>
      <c r="Q162" s="181">
        <v>0</v>
      </c>
      <c r="R162" s="181">
        <f>Q162*H162</f>
        <v>0</v>
      </c>
      <c r="S162" s="181">
        <v>0</v>
      </c>
      <c r="T162" s="18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88</v>
      </c>
      <c r="AY162" s="18" t="s">
        <v>271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278</v>
      </c>
      <c r="BM162" s="183" t="s">
        <v>900</v>
      </c>
    </row>
    <row r="163" spans="1:65" s="13" customFormat="1" x14ac:dyDescent="0.1">
      <c r="B163" s="184"/>
      <c r="D163" s="185" t="s">
        <v>280</v>
      </c>
      <c r="E163" s="186" t="s">
        <v>1</v>
      </c>
      <c r="F163" s="187" t="s">
        <v>901</v>
      </c>
      <c r="H163" s="188">
        <v>225.23</v>
      </c>
      <c r="I163" s="189"/>
      <c r="L163" s="184"/>
      <c r="M163" s="190"/>
      <c r="N163" s="191"/>
      <c r="O163" s="191"/>
      <c r="P163" s="191"/>
      <c r="Q163" s="191"/>
      <c r="R163" s="191"/>
      <c r="S163" s="191"/>
      <c r="T163" s="192"/>
      <c r="AT163" s="186" t="s">
        <v>280</v>
      </c>
      <c r="AU163" s="186" t="s">
        <v>88</v>
      </c>
      <c r="AV163" s="13" t="s">
        <v>88</v>
      </c>
      <c r="AW163" s="13" t="s">
        <v>29</v>
      </c>
      <c r="AX163" s="13" t="s">
        <v>75</v>
      </c>
      <c r="AY163" s="186" t="s">
        <v>271</v>
      </c>
    </row>
    <row r="164" spans="1:65" s="14" customFormat="1" x14ac:dyDescent="0.1">
      <c r="B164" s="193"/>
      <c r="D164" s="185" t="s">
        <v>280</v>
      </c>
      <c r="E164" s="194" t="s">
        <v>859</v>
      </c>
      <c r="F164" s="195" t="s">
        <v>282</v>
      </c>
      <c r="H164" s="196">
        <v>225.23</v>
      </c>
      <c r="I164" s="197"/>
      <c r="L164" s="193"/>
      <c r="M164" s="198"/>
      <c r="N164" s="199"/>
      <c r="O164" s="199"/>
      <c r="P164" s="199"/>
      <c r="Q164" s="199"/>
      <c r="R164" s="199"/>
      <c r="S164" s="199"/>
      <c r="T164" s="200"/>
      <c r="AT164" s="194" t="s">
        <v>280</v>
      </c>
      <c r="AU164" s="194" t="s">
        <v>88</v>
      </c>
      <c r="AV164" s="14" t="s">
        <v>278</v>
      </c>
      <c r="AW164" s="14" t="s">
        <v>29</v>
      </c>
      <c r="AX164" s="14" t="s">
        <v>82</v>
      </c>
      <c r="AY164" s="194" t="s">
        <v>271</v>
      </c>
    </row>
    <row r="165" spans="1:65" s="2" customFormat="1" ht="33" customHeight="1" x14ac:dyDescent="0.15">
      <c r="A165" s="35"/>
      <c r="B165" s="141"/>
      <c r="C165" s="172" t="s">
        <v>278</v>
      </c>
      <c r="D165" s="172" t="s">
        <v>274</v>
      </c>
      <c r="E165" s="173" t="s">
        <v>902</v>
      </c>
      <c r="F165" s="174" t="s">
        <v>903</v>
      </c>
      <c r="G165" s="175" t="s">
        <v>289</v>
      </c>
      <c r="H165" s="176">
        <v>112.62</v>
      </c>
      <c r="I165" s="177"/>
      <c r="J165" s="176">
        <f>ROUND(I165*H165,2)</f>
        <v>0</v>
      </c>
      <c r="K165" s="178"/>
      <c r="L165" s="36"/>
      <c r="M165" s="179" t="s">
        <v>1</v>
      </c>
      <c r="N165" s="180" t="s">
        <v>41</v>
      </c>
      <c r="O165" s="61"/>
      <c r="P165" s="181">
        <f>O165*H165</f>
        <v>0</v>
      </c>
      <c r="Q165" s="181">
        <v>0</v>
      </c>
      <c r="R165" s="181">
        <f>Q165*H165</f>
        <v>0</v>
      </c>
      <c r="S165" s="181">
        <v>0</v>
      </c>
      <c r="T165" s="18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278</v>
      </c>
      <c r="AT165" s="183" t="s">
        <v>274</v>
      </c>
      <c r="AU165" s="183" t="s">
        <v>88</v>
      </c>
      <c r="AY165" s="18" t="s">
        <v>271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88</v>
      </c>
      <c r="BK165" s="105">
        <f>ROUND(I165*H165,2)</f>
        <v>0</v>
      </c>
      <c r="BL165" s="18" t="s">
        <v>278</v>
      </c>
      <c r="BM165" s="183" t="s">
        <v>904</v>
      </c>
    </row>
    <row r="166" spans="1:65" s="13" customFormat="1" x14ac:dyDescent="0.1">
      <c r="B166" s="184"/>
      <c r="D166" s="185" t="s">
        <v>280</v>
      </c>
      <c r="E166" s="186" t="s">
        <v>1</v>
      </c>
      <c r="F166" s="187" t="s">
        <v>905</v>
      </c>
      <c r="H166" s="188">
        <v>112.62</v>
      </c>
      <c r="I166" s="189"/>
      <c r="L166" s="184"/>
      <c r="M166" s="190"/>
      <c r="N166" s="191"/>
      <c r="O166" s="191"/>
      <c r="P166" s="191"/>
      <c r="Q166" s="191"/>
      <c r="R166" s="191"/>
      <c r="S166" s="191"/>
      <c r="T166" s="192"/>
      <c r="AT166" s="186" t="s">
        <v>280</v>
      </c>
      <c r="AU166" s="186" t="s">
        <v>88</v>
      </c>
      <c r="AV166" s="13" t="s">
        <v>88</v>
      </c>
      <c r="AW166" s="13" t="s">
        <v>29</v>
      </c>
      <c r="AX166" s="13" t="s">
        <v>75</v>
      </c>
      <c r="AY166" s="186" t="s">
        <v>271</v>
      </c>
    </row>
    <row r="167" spans="1:65" s="14" customFormat="1" x14ac:dyDescent="0.1">
      <c r="B167" s="193"/>
      <c r="D167" s="185" t="s">
        <v>280</v>
      </c>
      <c r="E167" s="194" t="s">
        <v>1</v>
      </c>
      <c r="F167" s="195" t="s">
        <v>282</v>
      </c>
      <c r="H167" s="196">
        <v>112.62</v>
      </c>
      <c r="I167" s="197"/>
      <c r="L167" s="193"/>
      <c r="M167" s="198"/>
      <c r="N167" s="199"/>
      <c r="O167" s="199"/>
      <c r="P167" s="199"/>
      <c r="Q167" s="199"/>
      <c r="R167" s="199"/>
      <c r="S167" s="199"/>
      <c r="T167" s="200"/>
      <c r="AT167" s="194" t="s">
        <v>280</v>
      </c>
      <c r="AU167" s="194" t="s">
        <v>88</v>
      </c>
      <c r="AV167" s="14" t="s">
        <v>278</v>
      </c>
      <c r="AW167" s="14" t="s">
        <v>29</v>
      </c>
      <c r="AX167" s="14" t="s">
        <v>82</v>
      </c>
      <c r="AY167" s="194" t="s">
        <v>271</v>
      </c>
    </row>
    <row r="168" spans="1:65" s="2" customFormat="1" ht="21.75" customHeight="1" x14ac:dyDescent="0.15">
      <c r="A168" s="35"/>
      <c r="B168" s="141"/>
      <c r="C168" s="172" t="s">
        <v>299</v>
      </c>
      <c r="D168" s="172" t="s">
        <v>274</v>
      </c>
      <c r="E168" s="173" t="s">
        <v>906</v>
      </c>
      <c r="F168" s="174" t="s">
        <v>907</v>
      </c>
      <c r="G168" s="175" t="s">
        <v>289</v>
      </c>
      <c r="H168" s="176">
        <v>264.92</v>
      </c>
      <c r="I168" s="177"/>
      <c r="J168" s="176">
        <f>ROUND(I168*H168,2)</f>
        <v>0</v>
      </c>
      <c r="K168" s="178"/>
      <c r="L168" s="36"/>
      <c r="M168" s="179" t="s">
        <v>1</v>
      </c>
      <c r="N168" s="180" t="s">
        <v>41</v>
      </c>
      <c r="O168" s="61"/>
      <c r="P168" s="181">
        <f>O168*H168</f>
        <v>0</v>
      </c>
      <c r="Q168" s="181">
        <v>0</v>
      </c>
      <c r="R168" s="181">
        <f>Q168*H168</f>
        <v>0</v>
      </c>
      <c r="S168" s="181">
        <v>0</v>
      </c>
      <c r="T168" s="18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88</v>
      </c>
      <c r="AY168" s="18" t="s">
        <v>271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88</v>
      </c>
      <c r="BK168" s="105">
        <f>ROUND(I168*H168,2)</f>
        <v>0</v>
      </c>
      <c r="BL168" s="18" t="s">
        <v>278</v>
      </c>
      <c r="BM168" s="183" t="s">
        <v>908</v>
      </c>
    </row>
    <row r="169" spans="1:65" s="13" customFormat="1" x14ac:dyDescent="0.1">
      <c r="B169" s="184"/>
      <c r="D169" s="185" t="s">
        <v>280</v>
      </c>
      <c r="E169" s="186" t="s">
        <v>1</v>
      </c>
      <c r="F169" s="187" t="s">
        <v>909</v>
      </c>
      <c r="H169" s="188">
        <v>264.92</v>
      </c>
      <c r="I169" s="189"/>
      <c r="L169" s="184"/>
      <c r="M169" s="190"/>
      <c r="N169" s="191"/>
      <c r="O169" s="191"/>
      <c r="P169" s="191"/>
      <c r="Q169" s="191"/>
      <c r="R169" s="191"/>
      <c r="S169" s="191"/>
      <c r="T169" s="192"/>
      <c r="AT169" s="186" t="s">
        <v>280</v>
      </c>
      <c r="AU169" s="186" t="s">
        <v>88</v>
      </c>
      <c r="AV169" s="13" t="s">
        <v>88</v>
      </c>
      <c r="AW169" s="13" t="s">
        <v>29</v>
      </c>
      <c r="AX169" s="13" t="s">
        <v>75</v>
      </c>
      <c r="AY169" s="186" t="s">
        <v>271</v>
      </c>
    </row>
    <row r="170" spans="1:65" s="14" customFormat="1" x14ac:dyDescent="0.1">
      <c r="B170" s="193"/>
      <c r="D170" s="185" t="s">
        <v>280</v>
      </c>
      <c r="E170" s="194" t="s">
        <v>1</v>
      </c>
      <c r="F170" s="195" t="s">
        <v>282</v>
      </c>
      <c r="H170" s="196">
        <v>264.92</v>
      </c>
      <c r="I170" s="197"/>
      <c r="L170" s="193"/>
      <c r="M170" s="198"/>
      <c r="N170" s="199"/>
      <c r="O170" s="199"/>
      <c r="P170" s="199"/>
      <c r="Q170" s="199"/>
      <c r="R170" s="199"/>
      <c r="S170" s="199"/>
      <c r="T170" s="200"/>
      <c r="AT170" s="194" t="s">
        <v>280</v>
      </c>
      <c r="AU170" s="194" t="s">
        <v>88</v>
      </c>
      <c r="AV170" s="14" t="s">
        <v>278</v>
      </c>
      <c r="AW170" s="14" t="s">
        <v>29</v>
      </c>
      <c r="AX170" s="14" t="s">
        <v>82</v>
      </c>
      <c r="AY170" s="194" t="s">
        <v>271</v>
      </c>
    </row>
    <row r="171" spans="1:65" s="2" customFormat="1" ht="33" customHeight="1" x14ac:dyDescent="0.15">
      <c r="A171" s="35"/>
      <c r="B171" s="141"/>
      <c r="C171" s="172" t="s">
        <v>304</v>
      </c>
      <c r="D171" s="172" t="s">
        <v>274</v>
      </c>
      <c r="E171" s="173" t="s">
        <v>910</v>
      </c>
      <c r="F171" s="174" t="s">
        <v>911</v>
      </c>
      <c r="G171" s="175" t="s">
        <v>289</v>
      </c>
      <c r="H171" s="176">
        <v>185.44</v>
      </c>
      <c r="I171" s="177"/>
      <c r="J171" s="176">
        <f>ROUND(I171*H171,2)</f>
        <v>0</v>
      </c>
      <c r="K171" s="178"/>
      <c r="L171" s="36"/>
      <c r="M171" s="179" t="s">
        <v>1</v>
      </c>
      <c r="N171" s="180" t="s">
        <v>41</v>
      </c>
      <c r="O171" s="61"/>
      <c r="P171" s="181">
        <f>O171*H171</f>
        <v>0</v>
      </c>
      <c r="Q171" s="181">
        <v>0</v>
      </c>
      <c r="R171" s="181">
        <f>Q171*H171</f>
        <v>0</v>
      </c>
      <c r="S171" s="181">
        <v>0</v>
      </c>
      <c r="T171" s="18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88</v>
      </c>
      <c r="AY171" s="18" t="s">
        <v>271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88</v>
      </c>
      <c r="BK171" s="105">
        <f>ROUND(I171*H171,2)</f>
        <v>0</v>
      </c>
      <c r="BL171" s="18" t="s">
        <v>278</v>
      </c>
      <c r="BM171" s="183" t="s">
        <v>912</v>
      </c>
    </row>
    <row r="172" spans="1:65" s="13" customFormat="1" x14ac:dyDescent="0.1">
      <c r="B172" s="184"/>
      <c r="D172" s="185" t="s">
        <v>280</v>
      </c>
      <c r="E172" s="186" t="s">
        <v>1</v>
      </c>
      <c r="F172" s="187" t="s">
        <v>797</v>
      </c>
      <c r="H172" s="188">
        <v>185.44</v>
      </c>
      <c r="I172" s="189"/>
      <c r="L172" s="184"/>
      <c r="M172" s="190"/>
      <c r="N172" s="191"/>
      <c r="O172" s="191"/>
      <c r="P172" s="191"/>
      <c r="Q172" s="191"/>
      <c r="R172" s="191"/>
      <c r="S172" s="191"/>
      <c r="T172" s="192"/>
      <c r="AT172" s="186" t="s">
        <v>280</v>
      </c>
      <c r="AU172" s="186" t="s">
        <v>88</v>
      </c>
      <c r="AV172" s="13" t="s">
        <v>88</v>
      </c>
      <c r="AW172" s="13" t="s">
        <v>29</v>
      </c>
      <c r="AX172" s="13" t="s">
        <v>82</v>
      </c>
      <c r="AY172" s="186" t="s">
        <v>271</v>
      </c>
    </row>
    <row r="173" spans="1:65" s="2" customFormat="1" ht="44.25" customHeight="1" x14ac:dyDescent="0.15">
      <c r="A173" s="35"/>
      <c r="B173" s="141"/>
      <c r="C173" s="172" t="s">
        <v>310</v>
      </c>
      <c r="D173" s="172" t="s">
        <v>274</v>
      </c>
      <c r="E173" s="173" t="s">
        <v>913</v>
      </c>
      <c r="F173" s="174" t="s">
        <v>914</v>
      </c>
      <c r="G173" s="175" t="s">
        <v>289</v>
      </c>
      <c r="H173" s="176">
        <v>4636</v>
      </c>
      <c r="I173" s="177"/>
      <c r="J173" s="176">
        <f>ROUND(I173*H173,2)</f>
        <v>0</v>
      </c>
      <c r="K173" s="178"/>
      <c r="L173" s="36"/>
      <c r="M173" s="179" t="s">
        <v>1</v>
      </c>
      <c r="N173" s="180" t="s">
        <v>41</v>
      </c>
      <c r="O173" s="61"/>
      <c r="P173" s="181">
        <f>O173*H173</f>
        <v>0</v>
      </c>
      <c r="Q173" s="181">
        <v>0</v>
      </c>
      <c r="R173" s="181">
        <f>Q173*H173</f>
        <v>0</v>
      </c>
      <c r="S173" s="181">
        <v>0</v>
      </c>
      <c r="T173" s="18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88</v>
      </c>
      <c r="AY173" s="18" t="s">
        <v>271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88</v>
      </c>
      <c r="BK173" s="105">
        <f>ROUND(I173*H173,2)</f>
        <v>0</v>
      </c>
      <c r="BL173" s="18" t="s">
        <v>278</v>
      </c>
      <c r="BM173" s="183" t="s">
        <v>915</v>
      </c>
    </row>
    <row r="174" spans="1:65" s="13" customFormat="1" x14ac:dyDescent="0.1">
      <c r="B174" s="184"/>
      <c r="D174" s="185" t="s">
        <v>280</v>
      </c>
      <c r="E174" s="186" t="s">
        <v>1</v>
      </c>
      <c r="F174" s="187" t="s">
        <v>916</v>
      </c>
      <c r="H174" s="188">
        <v>4636</v>
      </c>
      <c r="I174" s="189"/>
      <c r="L174" s="184"/>
      <c r="M174" s="190"/>
      <c r="N174" s="191"/>
      <c r="O174" s="191"/>
      <c r="P174" s="191"/>
      <c r="Q174" s="191"/>
      <c r="R174" s="191"/>
      <c r="S174" s="191"/>
      <c r="T174" s="192"/>
      <c r="AT174" s="186" t="s">
        <v>280</v>
      </c>
      <c r="AU174" s="186" t="s">
        <v>88</v>
      </c>
      <c r="AV174" s="13" t="s">
        <v>88</v>
      </c>
      <c r="AW174" s="13" t="s">
        <v>29</v>
      </c>
      <c r="AX174" s="13" t="s">
        <v>75</v>
      </c>
      <c r="AY174" s="186" t="s">
        <v>271</v>
      </c>
    </row>
    <row r="175" spans="1:65" s="14" customFormat="1" x14ac:dyDescent="0.1">
      <c r="B175" s="193"/>
      <c r="D175" s="185" t="s">
        <v>280</v>
      </c>
      <c r="E175" s="194" t="s">
        <v>1</v>
      </c>
      <c r="F175" s="195" t="s">
        <v>282</v>
      </c>
      <c r="H175" s="196">
        <v>4636</v>
      </c>
      <c r="I175" s="197"/>
      <c r="L175" s="193"/>
      <c r="M175" s="198"/>
      <c r="N175" s="199"/>
      <c r="O175" s="199"/>
      <c r="P175" s="199"/>
      <c r="Q175" s="199"/>
      <c r="R175" s="199"/>
      <c r="S175" s="199"/>
      <c r="T175" s="200"/>
      <c r="AT175" s="194" t="s">
        <v>280</v>
      </c>
      <c r="AU175" s="194" t="s">
        <v>88</v>
      </c>
      <c r="AV175" s="14" t="s">
        <v>278</v>
      </c>
      <c r="AW175" s="14" t="s">
        <v>29</v>
      </c>
      <c r="AX175" s="14" t="s">
        <v>82</v>
      </c>
      <c r="AY175" s="194" t="s">
        <v>271</v>
      </c>
    </row>
    <row r="176" spans="1:65" s="2" customFormat="1" ht="21.75" customHeight="1" x14ac:dyDescent="0.15">
      <c r="A176" s="35"/>
      <c r="B176" s="141"/>
      <c r="C176" s="172" t="s">
        <v>316</v>
      </c>
      <c r="D176" s="172" t="s">
        <v>274</v>
      </c>
      <c r="E176" s="173" t="s">
        <v>917</v>
      </c>
      <c r="F176" s="174" t="s">
        <v>918</v>
      </c>
      <c r="G176" s="175" t="s">
        <v>289</v>
      </c>
      <c r="H176" s="176">
        <v>185.44</v>
      </c>
      <c r="I176" s="177"/>
      <c r="J176" s="176">
        <f>ROUND(I176*H176,2)</f>
        <v>0</v>
      </c>
      <c r="K176" s="178"/>
      <c r="L176" s="36"/>
      <c r="M176" s="179" t="s">
        <v>1</v>
      </c>
      <c r="N176" s="180" t="s">
        <v>41</v>
      </c>
      <c r="O176" s="61"/>
      <c r="P176" s="181">
        <f>O176*H176</f>
        <v>0</v>
      </c>
      <c r="Q176" s="181">
        <v>0</v>
      </c>
      <c r="R176" s="181">
        <f>Q176*H176</f>
        <v>0</v>
      </c>
      <c r="S176" s="181">
        <v>0</v>
      </c>
      <c r="T176" s="18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278</v>
      </c>
      <c r="AT176" s="183" t="s">
        <v>274</v>
      </c>
      <c r="AU176" s="183" t="s">
        <v>88</v>
      </c>
      <c r="AY176" s="18" t="s">
        <v>271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88</v>
      </c>
      <c r="BK176" s="105">
        <f>ROUND(I176*H176,2)</f>
        <v>0</v>
      </c>
      <c r="BL176" s="18" t="s">
        <v>278</v>
      </c>
      <c r="BM176" s="183" t="s">
        <v>919</v>
      </c>
    </row>
    <row r="177" spans="1:65" s="13" customFormat="1" x14ac:dyDescent="0.1">
      <c r="B177" s="184"/>
      <c r="D177" s="185" t="s">
        <v>280</v>
      </c>
      <c r="E177" s="186" t="s">
        <v>1</v>
      </c>
      <c r="F177" s="187" t="s">
        <v>920</v>
      </c>
      <c r="H177" s="188">
        <v>185.44</v>
      </c>
      <c r="I177" s="189"/>
      <c r="L177" s="184"/>
      <c r="M177" s="190"/>
      <c r="N177" s="191"/>
      <c r="O177" s="191"/>
      <c r="P177" s="191"/>
      <c r="Q177" s="191"/>
      <c r="R177" s="191"/>
      <c r="S177" s="191"/>
      <c r="T177" s="192"/>
      <c r="AT177" s="186" t="s">
        <v>280</v>
      </c>
      <c r="AU177" s="186" t="s">
        <v>88</v>
      </c>
      <c r="AV177" s="13" t="s">
        <v>88</v>
      </c>
      <c r="AW177" s="13" t="s">
        <v>29</v>
      </c>
      <c r="AX177" s="13" t="s">
        <v>75</v>
      </c>
      <c r="AY177" s="186" t="s">
        <v>271</v>
      </c>
    </row>
    <row r="178" spans="1:65" s="14" customFormat="1" x14ac:dyDescent="0.1">
      <c r="B178" s="193"/>
      <c r="D178" s="185" t="s">
        <v>280</v>
      </c>
      <c r="E178" s="194" t="s">
        <v>797</v>
      </c>
      <c r="F178" s="195" t="s">
        <v>282</v>
      </c>
      <c r="H178" s="196">
        <v>185.44</v>
      </c>
      <c r="I178" s="197"/>
      <c r="L178" s="193"/>
      <c r="M178" s="198"/>
      <c r="N178" s="199"/>
      <c r="O178" s="199"/>
      <c r="P178" s="199"/>
      <c r="Q178" s="199"/>
      <c r="R178" s="199"/>
      <c r="S178" s="199"/>
      <c r="T178" s="200"/>
      <c r="AT178" s="194" t="s">
        <v>280</v>
      </c>
      <c r="AU178" s="194" t="s">
        <v>88</v>
      </c>
      <c r="AV178" s="14" t="s">
        <v>278</v>
      </c>
      <c r="AW178" s="14" t="s">
        <v>29</v>
      </c>
      <c r="AX178" s="14" t="s">
        <v>82</v>
      </c>
      <c r="AY178" s="194" t="s">
        <v>271</v>
      </c>
    </row>
    <row r="179" spans="1:65" s="2" customFormat="1" ht="21.75" customHeight="1" x14ac:dyDescent="0.15">
      <c r="A179" s="35"/>
      <c r="B179" s="141"/>
      <c r="C179" s="172" t="s">
        <v>272</v>
      </c>
      <c r="D179" s="172" t="s">
        <v>274</v>
      </c>
      <c r="E179" s="173" t="s">
        <v>921</v>
      </c>
      <c r="F179" s="174" t="s">
        <v>922</v>
      </c>
      <c r="G179" s="175" t="s">
        <v>289</v>
      </c>
      <c r="H179" s="176">
        <v>185.44</v>
      </c>
      <c r="I179" s="177"/>
      <c r="J179" s="176">
        <f>ROUND(I179*H179,2)</f>
        <v>0</v>
      </c>
      <c r="K179" s="178"/>
      <c r="L179" s="36"/>
      <c r="M179" s="179" t="s">
        <v>1</v>
      </c>
      <c r="N179" s="180" t="s">
        <v>41</v>
      </c>
      <c r="O179" s="61"/>
      <c r="P179" s="181">
        <f>O179*H179</f>
        <v>0</v>
      </c>
      <c r="Q179" s="181">
        <v>0</v>
      </c>
      <c r="R179" s="181">
        <f>Q179*H179</f>
        <v>0</v>
      </c>
      <c r="S179" s="181">
        <v>0</v>
      </c>
      <c r="T179" s="18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88</v>
      </c>
      <c r="AY179" s="18" t="s">
        <v>271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88</v>
      </c>
      <c r="BK179" s="105">
        <f>ROUND(I179*H179,2)</f>
        <v>0</v>
      </c>
      <c r="BL179" s="18" t="s">
        <v>278</v>
      </c>
      <c r="BM179" s="183" t="s">
        <v>923</v>
      </c>
    </row>
    <row r="180" spans="1:65" s="13" customFormat="1" x14ac:dyDescent="0.1">
      <c r="B180" s="184"/>
      <c r="D180" s="185" t="s">
        <v>280</v>
      </c>
      <c r="E180" s="186" t="s">
        <v>1</v>
      </c>
      <c r="F180" s="187" t="s">
        <v>797</v>
      </c>
      <c r="H180" s="188">
        <v>185.44</v>
      </c>
      <c r="I180" s="189"/>
      <c r="L180" s="184"/>
      <c r="M180" s="190"/>
      <c r="N180" s="191"/>
      <c r="O180" s="191"/>
      <c r="P180" s="191"/>
      <c r="Q180" s="191"/>
      <c r="R180" s="191"/>
      <c r="S180" s="191"/>
      <c r="T180" s="192"/>
      <c r="AT180" s="186" t="s">
        <v>280</v>
      </c>
      <c r="AU180" s="186" t="s">
        <v>88</v>
      </c>
      <c r="AV180" s="13" t="s">
        <v>88</v>
      </c>
      <c r="AW180" s="13" t="s">
        <v>29</v>
      </c>
      <c r="AX180" s="13" t="s">
        <v>82</v>
      </c>
      <c r="AY180" s="186" t="s">
        <v>271</v>
      </c>
    </row>
    <row r="181" spans="1:65" s="2" customFormat="1" ht="21.75" customHeight="1" x14ac:dyDescent="0.15">
      <c r="A181" s="35"/>
      <c r="B181" s="141"/>
      <c r="C181" s="172" t="s">
        <v>115</v>
      </c>
      <c r="D181" s="172" t="s">
        <v>274</v>
      </c>
      <c r="E181" s="173" t="s">
        <v>924</v>
      </c>
      <c r="F181" s="174" t="s">
        <v>925</v>
      </c>
      <c r="G181" s="175" t="s">
        <v>412</v>
      </c>
      <c r="H181" s="176">
        <v>333.79</v>
      </c>
      <c r="I181" s="177"/>
      <c r="J181" s="176">
        <f>ROUND(I181*H181,2)</f>
        <v>0</v>
      </c>
      <c r="K181" s="178"/>
      <c r="L181" s="36"/>
      <c r="M181" s="179" t="s">
        <v>1</v>
      </c>
      <c r="N181" s="180" t="s">
        <v>41</v>
      </c>
      <c r="O181" s="61"/>
      <c r="P181" s="181">
        <f>O181*H181</f>
        <v>0</v>
      </c>
      <c r="Q181" s="181">
        <v>0</v>
      </c>
      <c r="R181" s="181">
        <f>Q181*H181</f>
        <v>0</v>
      </c>
      <c r="S181" s="181">
        <v>0</v>
      </c>
      <c r="T181" s="18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88</v>
      </c>
      <c r="AY181" s="18" t="s">
        <v>271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278</v>
      </c>
      <c r="BM181" s="183" t="s">
        <v>926</v>
      </c>
    </row>
    <row r="182" spans="1:65" s="13" customFormat="1" x14ac:dyDescent="0.1">
      <c r="B182" s="184"/>
      <c r="D182" s="185" t="s">
        <v>280</v>
      </c>
      <c r="E182" s="186" t="s">
        <v>1</v>
      </c>
      <c r="F182" s="187" t="s">
        <v>927</v>
      </c>
      <c r="H182" s="188">
        <v>333.79</v>
      </c>
      <c r="I182" s="189"/>
      <c r="L182" s="184"/>
      <c r="M182" s="190"/>
      <c r="N182" s="191"/>
      <c r="O182" s="191"/>
      <c r="P182" s="191"/>
      <c r="Q182" s="191"/>
      <c r="R182" s="191"/>
      <c r="S182" s="191"/>
      <c r="T182" s="192"/>
      <c r="AT182" s="186" t="s">
        <v>280</v>
      </c>
      <c r="AU182" s="186" t="s">
        <v>88</v>
      </c>
      <c r="AV182" s="13" t="s">
        <v>88</v>
      </c>
      <c r="AW182" s="13" t="s">
        <v>29</v>
      </c>
      <c r="AX182" s="13" t="s">
        <v>82</v>
      </c>
      <c r="AY182" s="186" t="s">
        <v>271</v>
      </c>
    </row>
    <row r="183" spans="1:65" s="2" customFormat="1" ht="21.75" customHeight="1" x14ac:dyDescent="0.15">
      <c r="A183" s="35"/>
      <c r="B183" s="141"/>
      <c r="C183" s="172" t="s">
        <v>118</v>
      </c>
      <c r="D183" s="172" t="s">
        <v>274</v>
      </c>
      <c r="E183" s="173" t="s">
        <v>928</v>
      </c>
      <c r="F183" s="174" t="s">
        <v>929</v>
      </c>
      <c r="G183" s="175" t="s">
        <v>289</v>
      </c>
      <c r="H183" s="176">
        <v>79.48</v>
      </c>
      <c r="I183" s="177"/>
      <c r="J183" s="176">
        <f>ROUND(I183*H183,2)</f>
        <v>0</v>
      </c>
      <c r="K183" s="178"/>
      <c r="L183" s="36"/>
      <c r="M183" s="179" t="s">
        <v>1</v>
      </c>
      <c r="N183" s="180" t="s">
        <v>41</v>
      </c>
      <c r="O183" s="6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88</v>
      </c>
      <c r="AY183" s="18" t="s">
        <v>271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278</v>
      </c>
      <c r="BM183" s="183" t="s">
        <v>930</v>
      </c>
    </row>
    <row r="184" spans="1:65" s="13" customFormat="1" x14ac:dyDescent="0.1">
      <c r="B184" s="184"/>
      <c r="D184" s="185" t="s">
        <v>280</v>
      </c>
      <c r="E184" s="186" t="s">
        <v>1</v>
      </c>
      <c r="F184" s="187" t="s">
        <v>931</v>
      </c>
      <c r="H184" s="188">
        <v>79.48</v>
      </c>
      <c r="I184" s="189"/>
      <c r="L184" s="184"/>
      <c r="M184" s="190"/>
      <c r="N184" s="191"/>
      <c r="O184" s="191"/>
      <c r="P184" s="191"/>
      <c r="Q184" s="191"/>
      <c r="R184" s="191"/>
      <c r="S184" s="191"/>
      <c r="T184" s="192"/>
      <c r="AT184" s="186" t="s">
        <v>280</v>
      </c>
      <c r="AU184" s="186" t="s">
        <v>88</v>
      </c>
      <c r="AV184" s="13" t="s">
        <v>88</v>
      </c>
      <c r="AW184" s="13" t="s">
        <v>29</v>
      </c>
      <c r="AX184" s="13" t="s">
        <v>75</v>
      </c>
      <c r="AY184" s="186" t="s">
        <v>271</v>
      </c>
    </row>
    <row r="185" spans="1:65" s="14" customFormat="1" x14ac:dyDescent="0.1">
      <c r="B185" s="193"/>
      <c r="D185" s="185" t="s">
        <v>280</v>
      </c>
      <c r="E185" s="194" t="s">
        <v>867</v>
      </c>
      <c r="F185" s="195" t="s">
        <v>282</v>
      </c>
      <c r="H185" s="196">
        <v>79.48</v>
      </c>
      <c r="I185" s="197"/>
      <c r="L185" s="193"/>
      <c r="M185" s="198"/>
      <c r="N185" s="199"/>
      <c r="O185" s="199"/>
      <c r="P185" s="199"/>
      <c r="Q185" s="199"/>
      <c r="R185" s="199"/>
      <c r="S185" s="199"/>
      <c r="T185" s="200"/>
      <c r="AT185" s="194" t="s">
        <v>280</v>
      </c>
      <c r="AU185" s="194" t="s">
        <v>88</v>
      </c>
      <c r="AV185" s="14" t="s">
        <v>278</v>
      </c>
      <c r="AW185" s="14" t="s">
        <v>29</v>
      </c>
      <c r="AX185" s="14" t="s">
        <v>82</v>
      </c>
      <c r="AY185" s="194" t="s">
        <v>271</v>
      </c>
    </row>
    <row r="186" spans="1:65" s="2" customFormat="1" ht="16.5" customHeight="1" x14ac:dyDescent="0.15">
      <c r="A186" s="35"/>
      <c r="B186" s="141"/>
      <c r="C186" s="172" t="s">
        <v>121</v>
      </c>
      <c r="D186" s="172" t="s">
        <v>274</v>
      </c>
      <c r="E186" s="173" t="s">
        <v>932</v>
      </c>
      <c r="F186" s="174" t="s">
        <v>933</v>
      </c>
      <c r="G186" s="175" t="s">
        <v>277</v>
      </c>
      <c r="H186" s="176">
        <v>108.05</v>
      </c>
      <c r="I186" s="177"/>
      <c r="J186" s="176">
        <f>ROUND(I186*H186,2)</f>
        <v>0</v>
      </c>
      <c r="K186" s="178"/>
      <c r="L186" s="36"/>
      <c r="M186" s="179" t="s">
        <v>1</v>
      </c>
      <c r="N186" s="180" t="s">
        <v>41</v>
      </c>
      <c r="O186" s="61"/>
      <c r="P186" s="181">
        <f>O186*H186</f>
        <v>0</v>
      </c>
      <c r="Q186" s="181">
        <v>1.34E-3</v>
      </c>
      <c r="R186" s="181">
        <f>Q186*H186</f>
        <v>0.144787</v>
      </c>
      <c r="S186" s="181">
        <v>0</v>
      </c>
      <c r="T186" s="18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88</v>
      </c>
      <c r="AY186" s="18" t="s">
        <v>271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278</v>
      </c>
      <c r="BM186" s="183" t="s">
        <v>934</v>
      </c>
    </row>
    <row r="187" spans="1:65" s="13" customFormat="1" x14ac:dyDescent="0.1">
      <c r="B187" s="184"/>
      <c r="D187" s="185" t="s">
        <v>280</v>
      </c>
      <c r="E187" s="186" t="s">
        <v>1</v>
      </c>
      <c r="F187" s="187" t="s">
        <v>935</v>
      </c>
      <c r="H187" s="188">
        <v>108.05</v>
      </c>
      <c r="I187" s="189"/>
      <c r="L187" s="184"/>
      <c r="M187" s="190"/>
      <c r="N187" s="191"/>
      <c r="O187" s="191"/>
      <c r="P187" s="191"/>
      <c r="Q187" s="191"/>
      <c r="R187" s="191"/>
      <c r="S187" s="191"/>
      <c r="T187" s="192"/>
      <c r="AT187" s="186" t="s">
        <v>280</v>
      </c>
      <c r="AU187" s="186" t="s">
        <v>88</v>
      </c>
      <c r="AV187" s="13" t="s">
        <v>88</v>
      </c>
      <c r="AW187" s="13" t="s">
        <v>29</v>
      </c>
      <c r="AX187" s="13" t="s">
        <v>75</v>
      </c>
      <c r="AY187" s="186" t="s">
        <v>271</v>
      </c>
    </row>
    <row r="188" spans="1:65" s="14" customFormat="1" x14ac:dyDescent="0.1">
      <c r="B188" s="193"/>
      <c r="D188" s="185" t="s">
        <v>280</v>
      </c>
      <c r="E188" s="194" t="s">
        <v>1</v>
      </c>
      <c r="F188" s="195" t="s">
        <v>282</v>
      </c>
      <c r="H188" s="196">
        <v>108.05</v>
      </c>
      <c r="I188" s="197"/>
      <c r="L188" s="193"/>
      <c r="M188" s="198"/>
      <c r="N188" s="199"/>
      <c r="O188" s="199"/>
      <c r="P188" s="199"/>
      <c r="Q188" s="199"/>
      <c r="R188" s="199"/>
      <c r="S188" s="199"/>
      <c r="T188" s="200"/>
      <c r="AT188" s="194" t="s">
        <v>280</v>
      </c>
      <c r="AU188" s="194" t="s">
        <v>88</v>
      </c>
      <c r="AV188" s="14" t="s">
        <v>278</v>
      </c>
      <c r="AW188" s="14" t="s">
        <v>29</v>
      </c>
      <c r="AX188" s="14" t="s">
        <v>82</v>
      </c>
      <c r="AY188" s="194" t="s">
        <v>271</v>
      </c>
    </row>
    <row r="189" spans="1:65" s="12" customFormat="1" ht="22.9" customHeight="1" x14ac:dyDescent="0.15">
      <c r="B189" s="159"/>
      <c r="D189" s="160" t="s">
        <v>74</v>
      </c>
      <c r="E189" s="170" t="s">
        <v>88</v>
      </c>
      <c r="F189" s="170" t="s">
        <v>936</v>
      </c>
      <c r="I189" s="162"/>
      <c r="J189" s="171">
        <f>BK189</f>
        <v>0</v>
      </c>
      <c r="L189" s="159"/>
      <c r="M189" s="164"/>
      <c r="N189" s="165"/>
      <c r="O189" s="165"/>
      <c r="P189" s="166">
        <f>SUM(P190:P214)</f>
        <v>0</v>
      </c>
      <c r="Q189" s="165"/>
      <c r="R189" s="166">
        <f>SUM(R190:R214)</f>
        <v>698.15251839644009</v>
      </c>
      <c r="S189" s="165"/>
      <c r="T189" s="167">
        <f>SUM(T190:T214)</f>
        <v>0</v>
      </c>
      <c r="AR189" s="160" t="s">
        <v>82</v>
      </c>
      <c r="AT189" s="168" t="s">
        <v>74</v>
      </c>
      <c r="AU189" s="168" t="s">
        <v>82</v>
      </c>
      <c r="AY189" s="160" t="s">
        <v>271</v>
      </c>
      <c r="BK189" s="169">
        <f>SUM(BK190:BK214)</f>
        <v>0</v>
      </c>
    </row>
    <row r="190" spans="1:65" s="2" customFormat="1" ht="16.5" customHeight="1" x14ac:dyDescent="0.15">
      <c r="A190" s="35"/>
      <c r="B190" s="141"/>
      <c r="C190" s="172" t="s">
        <v>124</v>
      </c>
      <c r="D190" s="172" t="s">
        <v>274</v>
      </c>
      <c r="E190" s="173" t="s">
        <v>937</v>
      </c>
      <c r="F190" s="174" t="s">
        <v>938</v>
      </c>
      <c r="G190" s="175" t="s">
        <v>289</v>
      </c>
      <c r="H190" s="176">
        <v>82.15</v>
      </c>
      <c r="I190" s="177"/>
      <c r="J190" s="176">
        <f>ROUND(I190*H190,2)</f>
        <v>0</v>
      </c>
      <c r="K190" s="178"/>
      <c r="L190" s="36"/>
      <c r="M190" s="179" t="s">
        <v>1</v>
      </c>
      <c r="N190" s="180" t="s">
        <v>41</v>
      </c>
      <c r="O190" s="61"/>
      <c r="P190" s="181">
        <f>O190*H190</f>
        <v>0</v>
      </c>
      <c r="Q190" s="181">
        <v>2.0663999999999998</v>
      </c>
      <c r="R190" s="181">
        <f>Q190*H190</f>
        <v>169.75476</v>
      </c>
      <c r="S190" s="181">
        <v>0</v>
      </c>
      <c r="T190" s="18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278</v>
      </c>
      <c r="AT190" s="183" t="s">
        <v>274</v>
      </c>
      <c r="AU190" s="183" t="s">
        <v>88</v>
      </c>
      <c r="AY190" s="18" t="s">
        <v>271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278</v>
      </c>
      <c r="BM190" s="183" t="s">
        <v>939</v>
      </c>
    </row>
    <row r="191" spans="1:65" s="13" customFormat="1" ht="19.5" x14ac:dyDescent="0.1">
      <c r="B191" s="184"/>
      <c r="D191" s="185" t="s">
        <v>280</v>
      </c>
      <c r="E191" s="186" t="s">
        <v>1</v>
      </c>
      <c r="F191" s="187" t="s">
        <v>940</v>
      </c>
      <c r="H191" s="188">
        <v>82.15</v>
      </c>
      <c r="I191" s="189"/>
      <c r="L191" s="184"/>
      <c r="M191" s="190"/>
      <c r="N191" s="191"/>
      <c r="O191" s="191"/>
      <c r="P191" s="191"/>
      <c r="Q191" s="191"/>
      <c r="R191" s="191"/>
      <c r="S191" s="191"/>
      <c r="T191" s="192"/>
      <c r="AT191" s="186" t="s">
        <v>280</v>
      </c>
      <c r="AU191" s="186" t="s">
        <v>88</v>
      </c>
      <c r="AV191" s="13" t="s">
        <v>88</v>
      </c>
      <c r="AW191" s="13" t="s">
        <v>29</v>
      </c>
      <c r="AX191" s="13" t="s">
        <v>75</v>
      </c>
      <c r="AY191" s="186" t="s">
        <v>271</v>
      </c>
    </row>
    <row r="192" spans="1:65" s="14" customFormat="1" x14ac:dyDescent="0.1">
      <c r="B192" s="193"/>
      <c r="D192" s="185" t="s">
        <v>280</v>
      </c>
      <c r="E192" s="194" t="s">
        <v>1</v>
      </c>
      <c r="F192" s="195" t="s">
        <v>282</v>
      </c>
      <c r="H192" s="196">
        <v>82.15</v>
      </c>
      <c r="I192" s="197"/>
      <c r="L192" s="193"/>
      <c r="M192" s="198"/>
      <c r="N192" s="199"/>
      <c r="O192" s="199"/>
      <c r="P192" s="199"/>
      <c r="Q192" s="199"/>
      <c r="R192" s="199"/>
      <c r="S192" s="199"/>
      <c r="T192" s="200"/>
      <c r="AT192" s="194" t="s">
        <v>280</v>
      </c>
      <c r="AU192" s="194" t="s">
        <v>88</v>
      </c>
      <c r="AV192" s="14" t="s">
        <v>278</v>
      </c>
      <c r="AW192" s="14" t="s">
        <v>29</v>
      </c>
      <c r="AX192" s="14" t="s">
        <v>82</v>
      </c>
      <c r="AY192" s="194" t="s">
        <v>271</v>
      </c>
    </row>
    <row r="193" spans="1:65" s="2" customFormat="1" ht="21.75" customHeight="1" x14ac:dyDescent="0.15">
      <c r="A193" s="35"/>
      <c r="B193" s="141"/>
      <c r="C193" s="172" t="s">
        <v>127</v>
      </c>
      <c r="D193" s="172" t="s">
        <v>274</v>
      </c>
      <c r="E193" s="173" t="s">
        <v>941</v>
      </c>
      <c r="F193" s="174" t="s">
        <v>942</v>
      </c>
      <c r="G193" s="175" t="s">
        <v>289</v>
      </c>
      <c r="H193" s="176">
        <v>74.680000000000007</v>
      </c>
      <c r="I193" s="177"/>
      <c r="J193" s="176">
        <f>ROUND(I193*H193,2)</f>
        <v>0</v>
      </c>
      <c r="K193" s="178"/>
      <c r="L193" s="36"/>
      <c r="M193" s="179" t="s">
        <v>1</v>
      </c>
      <c r="N193" s="180" t="s">
        <v>41</v>
      </c>
      <c r="O193" s="61"/>
      <c r="P193" s="181">
        <f>O193*H193</f>
        <v>0</v>
      </c>
      <c r="Q193" s="181">
        <v>2.4157202039999999</v>
      </c>
      <c r="R193" s="181">
        <f>Q193*H193</f>
        <v>180.40598483472002</v>
      </c>
      <c r="S193" s="181">
        <v>0</v>
      </c>
      <c r="T193" s="18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278</v>
      </c>
      <c r="AT193" s="183" t="s">
        <v>274</v>
      </c>
      <c r="AU193" s="183" t="s">
        <v>88</v>
      </c>
      <c r="AY193" s="18" t="s">
        <v>271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88</v>
      </c>
      <c r="BK193" s="105">
        <f>ROUND(I193*H193,2)</f>
        <v>0</v>
      </c>
      <c r="BL193" s="18" t="s">
        <v>278</v>
      </c>
      <c r="BM193" s="183" t="s">
        <v>943</v>
      </c>
    </row>
    <row r="194" spans="1:65" s="13" customFormat="1" x14ac:dyDescent="0.1">
      <c r="B194" s="184"/>
      <c r="D194" s="185" t="s">
        <v>280</v>
      </c>
      <c r="E194" s="186" t="s">
        <v>1</v>
      </c>
      <c r="F194" s="187" t="s">
        <v>944</v>
      </c>
      <c r="H194" s="188">
        <v>72.430000000000007</v>
      </c>
      <c r="I194" s="189"/>
      <c r="L194" s="184"/>
      <c r="M194" s="190"/>
      <c r="N194" s="191"/>
      <c r="O194" s="191"/>
      <c r="P194" s="191"/>
      <c r="Q194" s="191"/>
      <c r="R194" s="191"/>
      <c r="S194" s="191"/>
      <c r="T194" s="192"/>
      <c r="AT194" s="186" t="s">
        <v>280</v>
      </c>
      <c r="AU194" s="186" t="s">
        <v>88</v>
      </c>
      <c r="AV194" s="13" t="s">
        <v>88</v>
      </c>
      <c r="AW194" s="13" t="s">
        <v>29</v>
      </c>
      <c r="AX194" s="13" t="s">
        <v>75</v>
      </c>
      <c r="AY194" s="186" t="s">
        <v>271</v>
      </c>
    </row>
    <row r="195" spans="1:65" s="13" customFormat="1" ht="19.5" x14ac:dyDescent="0.1">
      <c r="B195" s="184"/>
      <c r="D195" s="185" t="s">
        <v>280</v>
      </c>
      <c r="E195" s="186" t="s">
        <v>1</v>
      </c>
      <c r="F195" s="187" t="s">
        <v>945</v>
      </c>
      <c r="H195" s="188">
        <v>2.25</v>
      </c>
      <c r="I195" s="189"/>
      <c r="L195" s="184"/>
      <c r="M195" s="190"/>
      <c r="N195" s="191"/>
      <c r="O195" s="191"/>
      <c r="P195" s="191"/>
      <c r="Q195" s="191"/>
      <c r="R195" s="191"/>
      <c r="S195" s="191"/>
      <c r="T195" s="192"/>
      <c r="AT195" s="186" t="s">
        <v>280</v>
      </c>
      <c r="AU195" s="186" t="s">
        <v>88</v>
      </c>
      <c r="AV195" s="13" t="s">
        <v>88</v>
      </c>
      <c r="AW195" s="13" t="s">
        <v>29</v>
      </c>
      <c r="AX195" s="13" t="s">
        <v>75</v>
      </c>
      <c r="AY195" s="186" t="s">
        <v>271</v>
      </c>
    </row>
    <row r="196" spans="1:65" s="14" customFormat="1" x14ac:dyDescent="0.1">
      <c r="B196" s="193"/>
      <c r="D196" s="185" t="s">
        <v>280</v>
      </c>
      <c r="E196" s="194" t="s">
        <v>1</v>
      </c>
      <c r="F196" s="195" t="s">
        <v>282</v>
      </c>
      <c r="H196" s="196">
        <v>74.680000000000007</v>
      </c>
      <c r="I196" s="197"/>
      <c r="L196" s="193"/>
      <c r="M196" s="198"/>
      <c r="N196" s="199"/>
      <c r="O196" s="199"/>
      <c r="P196" s="199"/>
      <c r="Q196" s="199"/>
      <c r="R196" s="199"/>
      <c r="S196" s="199"/>
      <c r="T196" s="200"/>
      <c r="AT196" s="194" t="s">
        <v>280</v>
      </c>
      <c r="AU196" s="194" t="s">
        <v>88</v>
      </c>
      <c r="AV196" s="14" t="s">
        <v>278</v>
      </c>
      <c r="AW196" s="14" t="s">
        <v>29</v>
      </c>
      <c r="AX196" s="14" t="s">
        <v>82</v>
      </c>
      <c r="AY196" s="194" t="s">
        <v>271</v>
      </c>
    </row>
    <row r="197" spans="1:65" s="2" customFormat="1" ht="21.75" customHeight="1" x14ac:dyDescent="0.15">
      <c r="A197" s="35"/>
      <c r="B197" s="141"/>
      <c r="C197" s="172" t="s">
        <v>154</v>
      </c>
      <c r="D197" s="172" t="s">
        <v>274</v>
      </c>
      <c r="E197" s="173" t="s">
        <v>946</v>
      </c>
      <c r="F197" s="174" t="s">
        <v>947</v>
      </c>
      <c r="G197" s="175" t="s">
        <v>277</v>
      </c>
      <c r="H197" s="176">
        <v>65.459999999999994</v>
      </c>
      <c r="I197" s="177"/>
      <c r="J197" s="176">
        <f>ROUND(I197*H197,2)</f>
        <v>0</v>
      </c>
      <c r="K197" s="178"/>
      <c r="L197" s="36"/>
      <c r="M197" s="179" t="s">
        <v>1</v>
      </c>
      <c r="N197" s="180" t="s">
        <v>41</v>
      </c>
      <c r="O197" s="61"/>
      <c r="P197" s="181">
        <f>O197*H197</f>
        <v>0</v>
      </c>
      <c r="Q197" s="181">
        <v>1.1492455E-2</v>
      </c>
      <c r="R197" s="181">
        <f>Q197*H197</f>
        <v>0.75229610429999993</v>
      </c>
      <c r="S197" s="181">
        <v>0</v>
      </c>
      <c r="T197" s="18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278</v>
      </c>
      <c r="AT197" s="183" t="s">
        <v>274</v>
      </c>
      <c r="AU197" s="183" t="s">
        <v>88</v>
      </c>
      <c r="AY197" s="18" t="s">
        <v>271</v>
      </c>
      <c r="BE197" s="105">
        <f>IF(N197="základná",J197,0)</f>
        <v>0</v>
      </c>
      <c r="BF197" s="105">
        <f>IF(N197="znížená",J197,0)</f>
        <v>0</v>
      </c>
      <c r="BG197" s="105">
        <f>IF(N197="zákl. prenesená",J197,0)</f>
        <v>0</v>
      </c>
      <c r="BH197" s="105">
        <f>IF(N197="zníž. prenesená",J197,0)</f>
        <v>0</v>
      </c>
      <c r="BI197" s="105">
        <f>IF(N197="nulová",J197,0)</f>
        <v>0</v>
      </c>
      <c r="BJ197" s="18" t="s">
        <v>88</v>
      </c>
      <c r="BK197" s="105">
        <f>ROUND(I197*H197,2)</f>
        <v>0</v>
      </c>
      <c r="BL197" s="18" t="s">
        <v>278</v>
      </c>
      <c r="BM197" s="183" t="s">
        <v>948</v>
      </c>
    </row>
    <row r="198" spans="1:65" s="13" customFormat="1" x14ac:dyDescent="0.1">
      <c r="B198" s="184"/>
      <c r="D198" s="185" t="s">
        <v>280</v>
      </c>
      <c r="E198" s="186" t="s">
        <v>1</v>
      </c>
      <c r="F198" s="187" t="s">
        <v>949</v>
      </c>
      <c r="H198" s="188">
        <v>65.459999999999994</v>
      </c>
      <c r="I198" s="189"/>
      <c r="L198" s="184"/>
      <c r="M198" s="190"/>
      <c r="N198" s="191"/>
      <c r="O198" s="191"/>
      <c r="P198" s="191"/>
      <c r="Q198" s="191"/>
      <c r="R198" s="191"/>
      <c r="S198" s="191"/>
      <c r="T198" s="192"/>
      <c r="AT198" s="186" t="s">
        <v>280</v>
      </c>
      <c r="AU198" s="186" t="s">
        <v>88</v>
      </c>
      <c r="AV198" s="13" t="s">
        <v>88</v>
      </c>
      <c r="AW198" s="13" t="s">
        <v>29</v>
      </c>
      <c r="AX198" s="13" t="s">
        <v>75</v>
      </c>
      <c r="AY198" s="186" t="s">
        <v>271</v>
      </c>
    </row>
    <row r="199" spans="1:65" s="14" customFormat="1" x14ac:dyDescent="0.1">
      <c r="B199" s="193"/>
      <c r="D199" s="185" t="s">
        <v>280</v>
      </c>
      <c r="E199" s="194" t="s">
        <v>734</v>
      </c>
      <c r="F199" s="195" t="s">
        <v>282</v>
      </c>
      <c r="H199" s="196">
        <v>65.459999999999994</v>
      </c>
      <c r="I199" s="197"/>
      <c r="L199" s="193"/>
      <c r="M199" s="198"/>
      <c r="N199" s="199"/>
      <c r="O199" s="199"/>
      <c r="P199" s="199"/>
      <c r="Q199" s="199"/>
      <c r="R199" s="199"/>
      <c r="S199" s="199"/>
      <c r="T199" s="200"/>
      <c r="AT199" s="194" t="s">
        <v>280</v>
      </c>
      <c r="AU199" s="194" t="s">
        <v>88</v>
      </c>
      <c r="AV199" s="14" t="s">
        <v>278</v>
      </c>
      <c r="AW199" s="14" t="s">
        <v>29</v>
      </c>
      <c r="AX199" s="14" t="s">
        <v>82</v>
      </c>
      <c r="AY199" s="194" t="s">
        <v>271</v>
      </c>
    </row>
    <row r="200" spans="1:65" s="2" customFormat="1" ht="21.75" customHeight="1" x14ac:dyDescent="0.15">
      <c r="A200" s="35"/>
      <c r="B200" s="141"/>
      <c r="C200" s="172" t="s">
        <v>367</v>
      </c>
      <c r="D200" s="172" t="s">
        <v>274</v>
      </c>
      <c r="E200" s="173" t="s">
        <v>950</v>
      </c>
      <c r="F200" s="174" t="s">
        <v>951</v>
      </c>
      <c r="G200" s="175" t="s">
        <v>277</v>
      </c>
      <c r="H200" s="176">
        <v>65.459999999999994</v>
      </c>
      <c r="I200" s="177"/>
      <c r="J200" s="176">
        <f>ROUND(I200*H200,2)</f>
        <v>0</v>
      </c>
      <c r="K200" s="178"/>
      <c r="L200" s="36"/>
      <c r="M200" s="179" t="s">
        <v>1</v>
      </c>
      <c r="N200" s="180" t="s">
        <v>41</v>
      </c>
      <c r="O200" s="61"/>
      <c r="P200" s="181">
        <f>O200*H200</f>
        <v>0</v>
      </c>
      <c r="Q200" s="181">
        <v>0</v>
      </c>
      <c r="R200" s="181">
        <f>Q200*H200</f>
        <v>0</v>
      </c>
      <c r="S200" s="181">
        <v>0</v>
      </c>
      <c r="T200" s="18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278</v>
      </c>
      <c r="AT200" s="183" t="s">
        <v>274</v>
      </c>
      <c r="AU200" s="183" t="s">
        <v>88</v>
      </c>
      <c r="AY200" s="18" t="s">
        <v>271</v>
      </c>
      <c r="BE200" s="105">
        <f>IF(N200="základná",J200,0)</f>
        <v>0</v>
      </c>
      <c r="BF200" s="105">
        <f>IF(N200="znížená",J200,0)</f>
        <v>0</v>
      </c>
      <c r="BG200" s="105">
        <f>IF(N200="zákl. prenesená",J200,0)</f>
        <v>0</v>
      </c>
      <c r="BH200" s="105">
        <f>IF(N200="zníž. prenesená",J200,0)</f>
        <v>0</v>
      </c>
      <c r="BI200" s="105">
        <f>IF(N200="nulová",J200,0)</f>
        <v>0</v>
      </c>
      <c r="BJ200" s="18" t="s">
        <v>88</v>
      </c>
      <c r="BK200" s="105">
        <f>ROUND(I200*H200,2)</f>
        <v>0</v>
      </c>
      <c r="BL200" s="18" t="s">
        <v>278</v>
      </c>
      <c r="BM200" s="183" t="s">
        <v>952</v>
      </c>
    </row>
    <row r="201" spans="1:65" s="13" customFormat="1" x14ac:dyDescent="0.1">
      <c r="B201" s="184"/>
      <c r="D201" s="185" t="s">
        <v>280</v>
      </c>
      <c r="E201" s="186" t="s">
        <v>1</v>
      </c>
      <c r="F201" s="187" t="s">
        <v>734</v>
      </c>
      <c r="H201" s="188">
        <v>65.459999999999994</v>
      </c>
      <c r="I201" s="189"/>
      <c r="L201" s="184"/>
      <c r="M201" s="190"/>
      <c r="N201" s="191"/>
      <c r="O201" s="191"/>
      <c r="P201" s="191"/>
      <c r="Q201" s="191"/>
      <c r="R201" s="191"/>
      <c r="S201" s="191"/>
      <c r="T201" s="192"/>
      <c r="AT201" s="186" t="s">
        <v>280</v>
      </c>
      <c r="AU201" s="186" t="s">
        <v>88</v>
      </c>
      <c r="AV201" s="13" t="s">
        <v>88</v>
      </c>
      <c r="AW201" s="13" t="s">
        <v>29</v>
      </c>
      <c r="AX201" s="13" t="s">
        <v>82</v>
      </c>
      <c r="AY201" s="186" t="s">
        <v>271</v>
      </c>
    </row>
    <row r="202" spans="1:65" s="2" customFormat="1" ht="16.5" customHeight="1" x14ac:dyDescent="0.15">
      <c r="A202" s="35"/>
      <c r="B202" s="141"/>
      <c r="C202" s="172" t="s">
        <v>374</v>
      </c>
      <c r="D202" s="172" t="s">
        <v>274</v>
      </c>
      <c r="E202" s="173" t="s">
        <v>953</v>
      </c>
      <c r="F202" s="174" t="s">
        <v>954</v>
      </c>
      <c r="G202" s="175" t="s">
        <v>412</v>
      </c>
      <c r="H202" s="176">
        <v>3.88</v>
      </c>
      <c r="I202" s="177"/>
      <c r="J202" s="176">
        <f>ROUND(I202*H202,2)</f>
        <v>0</v>
      </c>
      <c r="K202" s="178"/>
      <c r="L202" s="36"/>
      <c r="M202" s="179" t="s">
        <v>1</v>
      </c>
      <c r="N202" s="180" t="s">
        <v>41</v>
      </c>
      <c r="O202" s="61"/>
      <c r="P202" s="181">
        <f>O202*H202</f>
        <v>0</v>
      </c>
      <c r="Q202" s="181">
        <v>1.202961408</v>
      </c>
      <c r="R202" s="181">
        <f>Q202*H202</f>
        <v>4.6674902630399995</v>
      </c>
      <c r="S202" s="181">
        <v>0</v>
      </c>
      <c r="T202" s="18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278</v>
      </c>
      <c r="AT202" s="183" t="s">
        <v>274</v>
      </c>
      <c r="AU202" s="183" t="s">
        <v>88</v>
      </c>
      <c r="AY202" s="18" t="s">
        <v>271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88</v>
      </c>
      <c r="BK202" s="105">
        <f>ROUND(I202*H202,2)</f>
        <v>0</v>
      </c>
      <c r="BL202" s="18" t="s">
        <v>278</v>
      </c>
      <c r="BM202" s="183" t="s">
        <v>955</v>
      </c>
    </row>
    <row r="203" spans="1:65" s="13" customFormat="1" x14ac:dyDescent="0.1">
      <c r="B203" s="184"/>
      <c r="D203" s="185" t="s">
        <v>280</v>
      </c>
      <c r="E203" s="186" t="s">
        <v>1</v>
      </c>
      <c r="F203" s="187" t="s">
        <v>956</v>
      </c>
      <c r="H203" s="188">
        <v>3.88</v>
      </c>
      <c r="I203" s="189"/>
      <c r="L203" s="184"/>
      <c r="M203" s="190"/>
      <c r="N203" s="191"/>
      <c r="O203" s="191"/>
      <c r="P203" s="191"/>
      <c r="Q203" s="191"/>
      <c r="R203" s="191"/>
      <c r="S203" s="191"/>
      <c r="T203" s="192"/>
      <c r="AT203" s="186" t="s">
        <v>280</v>
      </c>
      <c r="AU203" s="186" t="s">
        <v>88</v>
      </c>
      <c r="AV203" s="13" t="s">
        <v>88</v>
      </c>
      <c r="AW203" s="13" t="s">
        <v>29</v>
      </c>
      <c r="AX203" s="13" t="s">
        <v>82</v>
      </c>
      <c r="AY203" s="186" t="s">
        <v>271</v>
      </c>
    </row>
    <row r="204" spans="1:65" s="2" customFormat="1" ht="21.75" customHeight="1" x14ac:dyDescent="0.15">
      <c r="A204" s="35"/>
      <c r="B204" s="141"/>
      <c r="C204" s="172" t="s">
        <v>379</v>
      </c>
      <c r="D204" s="172" t="s">
        <v>274</v>
      </c>
      <c r="E204" s="173" t="s">
        <v>957</v>
      </c>
      <c r="F204" s="174" t="s">
        <v>958</v>
      </c>
      <c r="G204" s="175" t="s">
        <v>289</v>
      </c>
      <c r="H204" s="176">
        <v>0.65</v>
      </c>
      <c r="I204" s="177"/>
      <c r="J204" s="176">
        <f>ROUND(I204*H204,2)</f>
        <v>0</v>
      </c>
      <c r="K204" s="178"/>
      <c r="L204" s="36"/>
      <c r="M204" s="179" t="s">
        <v>1</v>
      </c>
      <c r="N204" s="180" t="s">
        <v>41</v>
      </c>
      <c r="O204" s="61"/>
      <c r="P204" s="181">
        <f>O204*H204</f>
        <v>0</v>
      </c>
      <c r="Q204" s="181">
        <v>2.2365075000000001</v>
      </c>
      <c r="R204" s="181">
        <f>Q204*H204</f>
        <v>1.4537298750000001</v>
      </c>
      <c r="S204" s="181">
        <v>0</v>
      </c>
      <c r="T204" s="18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278</v>
      </c>
      <c r="AT204" s="183" t="s">
        <v>274</v>
      </c>
      <c r="AU204" s="183" t="s">
        <v>88</v>
      </c>
      <c r="AY204" s="18" t="s">
        <v>271</v>
      </c>
      <c r="BE204" s="105">
        <f>IF(N204="základná",J204,0)</f>
        <v>0</v>
      </c>
      <c r="BF204" s="105">
        <f>IF(N204="znížená",J204,0)</f>
        <v>0</v>
      </c>
      <c r="BG204" s="105">
        <f>IF(N204="zákl. prenesená",J204,0)</f>
        <v>0</v>
      </c>
      <c r="BH204" s="105">
        <f>IF(N204="zníž. prenesená",J204,0)</f>
        <v>0</v>
      </c>
      <c r="BI204" s="105">
        <f>IF(N204="nulová",J204,0)</f>
        <v>0</v>
      </c>
      <c r="BJ204" s="18" t="s">
        <v>88</v>
      </c>
      <c r="BK204" s="105">
        <f>ROUND(I204*H204,2)</f>
        <v>0</v>
      </c>
      <c r="BL204" s="18" t="s">
        <v>278</v>
      </c>
      <c r="BM204" s="183" t="s">
        <v>959</v>
      </c>
    </row>
    <row r="205" spans="1:65" s="13" customFormat="1" x14ac:dyDescent="0.1">
      <c r="B205" s="184"/>
      <c r="D205" s="185" t="s">
        <v>280</v>
      </c>
      <c r="E205" s="186" t="s">
        <v>1</v>
      </c>
      <c r="F205" s="187" t="s">
        <v>960</v>
      </c>
      <c r="H205" s="188">
        <v>0.65</v>
      </c>
      <c r="I205" s="189"/>
      <c r="L205" s="184"/>
      <c r="M205" s="190"/>
      <c r="N205" s="191"/>
      <c r="O205" s="191"/>
      <c r="P205" s="191"/>
      <c r="Q205" s="191"/>
      <c r="R205" s="191"/>
      <c r="S205" s="191"/>
      <c r="T205" s="192"/>
      <c r="AT205" s="186" t="s">
        <v>280</v>
      </c>
      <c r="AU205" s="186" t="s">
        <v>88</v>
      </c>
      <c r="AV205" s="13" t="s">
        <v>88</v>
      </c>
      <c r="AW205" s="13" t="s">
        <v>29</v>
      </c>
      <c r="AX205" s="13" t="s">
        <v>75</v>
      </c>
      <c r="AY205" s="186" t="s">
        <v>271</v>
      </c>
    </row>
    <row r="206" spans="1:65" s="14" customFormat="1" x14ac:dyDescent="0.1">
      <c r="B206" s="193"/>
      <c r="D206" s="185" t="s">
        <v>280</v>
      </c>
      <c r="E206" s="194" t="s">
        <v>1</v>
      </c>
      <c r="F206" s="195" t="s">
        <v>282</v>
      </c>
      <c r="H206" s="196">
        <v>0.65</v>
      </c>
      <c r="I206" s="197"/>
      <c r="L206" s="193"/>
      <c r="M206" s="198"/>
      <c r="N206" s="199"/>
      <c r="O206" s="199"/>
      <c r="P206" s="199"/>
      <c r="Q206" s="199"/>
      <c r="R206" s="199"/>
      <c r="S206" s="199"/>
      <c r="T206" s="200"/>
      <c r="AT206" s="194" t="s">
        <v>280</v>
      </c>
      <c r="AU206" s="194" t="s">
        <v>88</v>
      </c>
      <c r="AV206" s="14" t="s">
        <v>278</v>
      </c>
      <c r="AW206" s="14" t="s">
        <v>29</v>
      </c>
      <c r="AX206" s="14" t="s">
        <v>82</v>
      </c>
      <c r="AY206" s="194" t="s">
        <v>271</v>
      </c>
    </row>
    <row r="207" spans="1:65" s="2" customFormat="1" ht="33" customHeight="1" x14ac:dyDescent="0.15">
      <c r="A207" s="35"/>
      <c r="B207" s="141"/>
      <c r="C207" s="172" t="s">
        <v>384</v>
      </c>
      <c r="D207" s="172" t="s">
        <v>274</v>
      </c>
      <c r="E207" s="173" t="s">
        <v>961</v>
      </c>
      <c r="F207" s="174" t="s">
        <v>962</v>
      </c>
      <c r="G207" s="175" t="s">
        <v>289</v>
      </c>
      <c r="H207" s="176">
        <v>39.450000000000003</v>
      </c>
      <c r="I207" s="177"/>
      <c r="J207" s="176">
        <f>ROUND(I207*H207,2)</f>
        <v>0</v>
      </c>
      <c r="K207" s="178"/>
      <c r="L207" s="36"/>
      <c r="M207" s="179" t="s">
        <v>1</v>
      </c>
      <c r="N207" s="180" t="s">
        <v>41</v>
      </c>
      <c r="O207" s="61"/>
      <c r="P207" s="181">
        <f>O207*H207</f>
        <v>0</v>
      </c>
      <c r="Q207" s="181">
        <v>2.196176328</v>
      </c>
      <c r="R207" s="181">
        <f>Q207*H207</f>
        <v>86.639156139600004</v>
      </c>
      <c r="S207" s="181">
        <v>0</v>
      </c>
      <c r="T207" s="18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278</v>
      </c>
      <c r="AT207" s="183" t="s">
        <v>274</v>
      </c>
      <c r="AU207" s="183" t="s">
        <v>88</v>
      </c>
      <c r="AY207" s="18" t="s">
        <v>271</v>
      </c>
      <c r="BE207" s="105">
        <f>IF(N207="základná",J207,0)</f>
        <v>0</v>
      </c>
      <c r="BF207" s="105">
        <f>IF(N207="znížená",J207,0)</f>
        <v>0</v>
      </c>
      <c r="BG207" s="105">
        <f>IF(N207="zákl. prenesená",J207,0)</f>
        <v>0</v>
      </c>
      <c r="BH207" s="105">
        <f>IF(N207="zníž. prenesená",J207,0)</f>
        <v>0</v>
      </c>
      <c r="BI207" s="105">
        <f>IF(N207="nulová",J207,0)</f>
        <v>0</v>
      </c>
      <c r="BJ207" s="18" t="s">
        <v>88</v>
      </c>
      <c r="BK207" s="105">
        <f>ROUND(I207*H207,2)</f>
        <v>0</v>
      </c>
      <c r="BL207" s="18" t="s">
        <v>278</v>
      </c>
      <c r="BM207" s="183" t="s">
        <v>963</v>
      </c>
    </row>
    <row r="208" spans="1:65" s="13" customFormat="1" x14ac:dyDescent="0.1">
      <c r="B208" s="184"/>
      <c r="D208" s="185" t="s">
        <v>280</v>
      </c>
      <c r="E208" s="186" t="s">
        <v>1</v>
      </c>
      <c r="F208" s="187" t="s">
        <v>964</v>
      </c>
      <c r="H208" s="188">
        <v>39.450000000000003</v>
      </c>
      <c r="I208" s="189"/>
      <c r="L208" s="184"/>
      <c r="M208" s="190"/>
      <c r="N208" s="191"/>
      <c r="O208" s="191"/>
      <c r="P208" s="191"/>
      <c r="Q208" s="191"/>
      <c r="R208" s="191"/>
      <c r="S208" s="191"/>
      <c r="T208" s="192"/>
      <c r="AT208" s="186" t="s">
        <v>280</v>
      </c>
      <c r="AU208" s="186" t="s">
        <v>88</v>
      </c>
      <c r="AV208" s="13" t="s">
        <v>88</v>
      </c>
      <c r="AW208" s="13" t="s">
        <v>29</v>
      </c>
      <c r="AX208" s="13" t="s">
        <v>75</v>
      </c>
      <c r="AY208" s="186" t="s">
        <v>271</v>
      </c>
    </row>
    <row r="209" spans="1:65" s="14" customFormat="1" x14ac:dyDescent="0.1">
      <c r="B209" s="193"/>
      <c r="D209" s="185" t="s">
        <v>280</v>
      </c>
      <c r="E209" s="194" t="s">
        <v>1</v>
      </c>
      <c r="F209" s="195" t="s">
        <v>282</v>
      </c>
      <c r="H209" s="196">
        <v>39.450000000000003</v>
      </c>
      <c r="I209" s="197"/>
      <c r="L209" s="193"/>
      <c r="M209" s="198"/>
      <c r="N209" s="199"/>
      <c r="O209" s="199"/>
      <c r="P209" s="199"/>
      <c r="Q209" s="199"/>
      <c r="R209" s="199"/>
      <c r="S209" s="199"/>
      <c r="T209" s="200"/>
      <c r="AT209" s="194" t="s">
        <v>280</v>
      </c>
      <c r="AU209" s="194" t="s">
        <v>88</v>
      </c>
      <c r="AV209" s="14" t="s">
        <v>278</v>
      </c>
      <c r="AW209" s="14" t="s">
        <v>29</v>
      </c>
      <c r="AX209" s="14" t="s">
        <v>82</v>
      </c>
      <c r="AY209" s="194" t="s">
        <v>271</v>
      </c>
    </row>
    <row r="210" spans="1:65" s="2" customFormat="1" ht="21.75" customHeight="1" x14ac:dyDescent="0.15">
      <c r="A210" s="35"/>
      <c r="B210" s="141"/>
      <c r="C210" s="172" t="s">
        <v>7</v>
      </c>
      <c r="D210" s="172" t="s">
        <v>274</v>
      </c>
      <c r="E210" s="173" t="s">
        <v>965</v>
      </c>
      <c r="F210" s="174" t="s">
        <v>966</v>
      </c>
      <c r="G210" s="175" t="s">
        <v>289</v>
      </c>
      <c r="H210" s="176">
        <v>102.5</v>
      </c>
      <c r="I210" s="177"/>
      <c r="J210" s="176">
        <f>ROUND(I210*H210,2)</f>
        <v>0</v>
      </c>
      <c r="K210" s="178"/>
      <c r="L210" s="36"/>
      <c r="M210" s="179" t="s">
        <v>1</v>
      </c>
      <c r="N210" s="180" t="s">
        <v>41</v>
      </c>
      <c r="O210" s="61"/>
      <c r="P210" s="181">
        <f>O210*H210</f>
        <v>0</v>
      </c>
      <c r="Q210" s="181">
        <v>2.4157202039999999</v>
      </c>
      <c r="R210" s="181">
        <f>Q210*H210</f>
        <v>247.61132090999999</v>
      </c>
      <c r="S210" s="181">
        <v>0</v>
      </c>
      <c r="T210" s="18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278</v>
      </c>
      <c r="AT210" s="183" t="s">
        <v>274</v>
      </c>
      <c r="AU210" s="183" t="s">
        <v>88</v>
      </c>
      <c r="AY210" s="18" t="s">
        <v>271</v>
      </c>
      <c r="BE210" s="105">
        <f>IF(N210="základná",J210,0)</f>
        <v>0</v>
      </c>
      <c r="BF210" s="105">
        <f>IF(N210="znížená",J210,0)</f>
        <v>0</v>
      </c>
      <c r="BG210" s="105">
        <f>IF(N210="zákl. prenesená",J210,0)</f>
        <v>0</v>
      </c>
      <c r="BH210" s="105">
        <f>IF(N210="zníž. prenesená",J210,0)</f>
        <v>0</v>
      </c>
      <c r="BI210" s="105">
        <f>IF(N210="nulová",J210,0)</f>
        <v>0</v>
      </c>
      <c r="BJ210" s="18" t="s">
        <v>88</v>
      </c>
      <c r="BK210" s="105">
        <f>ROUND(I210*H210,2)</f>
        <v>0</v>
      </c>
      <c r="BL210" s="18" t="s">
        <v>278</v>
      </c>
      <c r="BM210" s="183" t="s">
        <v>967</v>
      </c>
    </row>
    <row r="211" spans="1:65" s="13" customFormat="1" ht="19.5" x14ac:dyDescent="0.1">
      <c r="B211" s="184"/>
      <c r="D211" s="185" t="s">
        <v>280</v>
      </c>
      <c r="E211" s="186" t="s">
        <v>1</v>
      </c>
      <c r="F211" s="187" t="s">
        <v>968</v>
      </c>
      <c r="H211" s="188">
        <v>102.5</v>
      </c>
      <c r="I211" s="189"/>
      <c r="L211" s="184"/>
      <c r="M211" s="190"/>
      <c r="N211" s="191"/>
      <c r="O211" s="191"/>
      <c r="P211" s="191"/>
      <c r="Q211" s="191"/>
      <c r="R211" s="191"/>
      <c r="S211" s="191"/>
      <c r="T211" s="192"/>
      <c r="AT211" s="186" t="s">
        <v>280</v>
      </c>
      <c r="AU211" s="186" t="s">
        <v>88</v>
      </c>
      <c r="AV211" s="13" t="s">
        <v>88</v>
      </c>
      <c r="AW211" s="13" t="s">
        <v>29</v>
      </c>
      <c r="AX211" s="13" t="s">
        <v>75</v>
      </c>
      <c r="AY211" s="186" t="s">
        <v>271</v>
      </c>
    </row>
    <row r="212" spans="1:65" s="14" customFormat="1" x14ac:dyDescent="0.1">
      <c r="B212" s="193"/>
      <c r="D212" s="185" t="s">
        <v>280</v>
      </c>
      <c r="E212" s="194" t="s">
        <v>1</v>
      </c>
      <c r="F212" s="195" t="s">
        <v>282</v>
      </c>
      <c r="H212" s="196">
        <v>102.5</v>
      </c>
      <c r="I212" s="197"/>
      <c r="L212" s="193"/>
      <c r="M212" s="198"/>
      <c r="N212" s="199"/>
      <c r="O212" s="199"/>
      <c r="P212" s="199"/>
      <c r="Q212" s="199"/>
      <c r="R212" s="199"/>
      <c r="S212" s="199"/>
      <c r="T212" s="200"/>
      <c r="AT212" s="194" t="s">
        <v>280</v>
      </c>
      <c r="AU212" s="194" t="s">
        <v>88</v>
      </c>
      <c r="AV212" s="14" t="s">
        <v>278</v>
      </c>
      <c r="AW212" s="14" t="s">
        <v>29</v>
      </c>
      <c r="AX212" s="14" t="s">
        <v>82</v>
      </c>
      <c r="AY212" s="194" t="s">
        <v>271</v>
      </c>
    </row>
    <row r="213" spans="1:65" s="2" customFormat="1" ht="16.5" customHeight="1" x14ac:dyDescent="0.15">
      <c r="A213" s="35"/>
      <c r="B213" s="141"/>
      <c r="C213" s="172" t="s">
        <v>409</v>
      </c>
      <c r="D213" s="172" t="s">
        <v>274</v>
      </c>
      <c r="E213" s="173" t="s">
        <v>969</v>
      </c>
      <c r="F213" s="174" t="s">
        <v>970</v>
      </c>
      <c r="G213" s="175" t="s">
        <v>412</v>
      </c>
      <c r="H213" s="176">
        <v>6.74</v>
      </c>
      <c r="I213" s="177"/>
      <c r="J213" s="176">
        <f>ROUND(I213*H213,2)</f>
        <v>0</v>
      </c>
      <c r="K213" s="178"/>
      <c r="L213" s="36"/>
      <c r="M213" s="179" t="s">
        <v>1</v>
      </c>
      <c r="N213" s="180" t="s">
        <v>41</v>
      </c>
      <c r="O213" s="61"/>
      <c r="P213" s="181">
        <f>O213*H213</f>
        <v>0</v>
      </c>
      <c r="Q213" s="181">
        <v>1.0189584970000001</v>
      </c>
      <c r="R213" s="181">
        <f>Q213*H213</f>
        <v>6.8677802697800008</v>
      </c>
      <c r="S213" s="181">
        <v>0</v>
      </c>
      <c r="T213" s="18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278</v>
      </c>
      <c r="AT213" s="183" t="s">
        <v>274</v>
      </c>
      <c r="AU213" s="183" t="s">
        <v>88</v>
      </c>
      <c r="AY213" s="18" t="s">
        <v>271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88</v>
      </c>
      <c r="BK213" s="105">
        <f>ROUND(I213*H213,2)</f>
        <v>0</v>
      </c>
      <c r="BL213" s="18" t="s">
        <v>278</v>
      </c>
      <c r="BM213" s="183" t="s">
        <v>971</v>
      </c>
    </row>
    <row r="214" spans="1:65" s="13" customFormat="1" x14ac:dyDescent="0.1">
      <c r="B214" s="184"/>
      <c r="D214" s="185" t="s">
        <v>280</v>
      </c>
      <c r="E214" s="186" t="s">
        <v>1</v>
      </c>
      <c r="F214" s="187" t="s">
        <v>972</v>
      </c>
      <c r="H214" s="188">
        <v>6.74</v>
      </c>
      <c r="I214" s="189"/>
      <c r="L214" s="184"/>
      <c r="M214" s="190"/>
      <c r="N214" s="191"/>
      <c r="O214" s="191"/>
      <c r="P214" s="191"/>
      <c r="Q214" s="191"/>
      <c r="R214" s="191"/>
      <c r="S214" s="191"/>
      <c r="T214" s="192"/>
      <c r="AT214" s="186" t="s">
        <v>280</v>
      </c>
      <c r="AU214" s="186" t="s">
        <v>88</v>
      </c>
      <c r="AV214" s="13" t="s">
        <v>88</v>
      </c>
      <c r="AW214" s="13" t="s">
        <v>29</v>
      </c>
      <c r="AX214" s="13" t="s">
        <v>82</v>
      </c>
      <c r="AY214" s="186" t="s">
        <v>271</v>
      </c>
    </row>
    <row r="215" spans="1:65" s="12" customFormat="1" ht="22.9" customHeight="1" x14ac:dyDescent="0.15">
      <c r="B215" s="159"/>
      <c r="D215" s="160" t="s">
        <v>74</v>
      </c>
      <c r="E215" s="170" t="s">
        <v>286</v>
      </c>
      <c r="F215" s="170" t="s">
        <v>973</v>
      </c>
      <c r="I215" s="162"/>
      <c r="J215" s="171">
        <f>BK215</f>
        <v>0</v>
      </c>
      <c r="L215" s="159"/>
      <c r="M215" s="164"/>
      <c r="N215" s="165"/>
      <c r="O215" s="165"/>
      <c r="P215" s="166">
        <f>SUM(P216:P281)</f>
        <v>0</v>
      </c>
      <c r="Q215" s="165"/>
      <c r="R215" s="166">
        <f>SUM(R216:R281)</f>
        <v>159.64953325989998</v>
      </c>
      <c r="S215" s="165"/>
      <c r="T215" s="167">
        <f>SUM(T216:T281)</f>
        <v>0</v>
      </c>
      <c r="AR215" s="160" t="s">
        <v>82</v>
      </c>
      <c r="AT215" s="168" t="s">
        <v>74</v>
      </c>
      <c r="AU215" s="168" t="s">
        <v>82</v>
      </c>
      <c r="AY215" s="160" t="s">
        <v>271</v>
      </c>
      <c r="BK215" s="169">
        <f>SUM(BK216:BK281)</f>
        <v>0</v>
      </c>
    </row>
    <row r="216" spans="1:65" s="2" customFormat="1" ht="33" customHeight="1" x14ac:dyDescent="0.15">
      <c r="A216" s="35"/>
      <c r="B216" s="141"/>
      <c r="C216" s="172" t="s">
        <v>414</v>
      </c>
      <c r="D216" s="172" t="s">
        <v>274</v>
      </c>
      <c r="E216" s="173" t="s">
        <v>974</v>
      </c>
      <c r="F216" s="174" t="s">
        <v>975</v>
      </c>
      <c r="G216" s="175" t="s">
        <v>319</v>
      </c>
      <c r="H216" s="176">
        <v>250.74</v>
      </c>
      <c r="I216" s="177"/>
      <c r="J216" s="176">
        <f>ROUND(I216*H216,2)</f>
        <v>0</v>
      </c>
      <c r="K216" s="178"/>
      <c r="L216" s="36"/>
      <c r="M216" s="179" t="s">
        <v>1</v>
      </c>
      <c r="N216" s="180" t="s">
        <v>41</v>
      </c>
      <c r="O216" s="61"/>
      <c r="P216" s="181">
        <f>O216*H216</f>
        <v>0</v>
      </c>
      <c r="Q216" s="181">
        <v>1.873E-2</v>
      </c>
      <c r="R216" s="181">
        <f>Q216*H216</f>
        <v>4.6963602</v>
      </c>
      <c r="S216" s="181">
        <v>0</v>
      </c>
      <c r="T216" s="18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278</v>
      </c>
      <c r="AT216" s="183" t="s">
        <v>274</v>
      </c>
      <c r="AU216" s="183" t="s">
        <v>88</v>
      </c>
      <c r="AY216" s="18" t="s">
        <v>271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88</v>
      </c>
      <c r="BK216" s="105">
        <f>ROUND(I216*H216,2)</f>
        <v>0</v>
      </c>
      <c r="BL216" s="18" t="s">
        <v>278</v>
      </c>
      <c r="BM216" s="183" t="s">
        <v>976</v>
      </c>
    </row>
    <row r="217" spans="1:65" s="13" customFormat="1" x14ac:dyDescent="0.1">
      <c r="B217" s="184"/>
      <c r="D217" s="185" t="s">
        <v>280</v>
      </c>
      <c r="E217" s="186" t="s">
        <v>1</v>
      </c>
      <c r="F217" s="187" t="s">
        <v>977</v>
      </c>
      <c r="H217" s="188">
        <v>250.74</v>
      </c>
      <c r="I217" s="189"/>
      <c r="L217" s="184"/>
      <c r="M217" s="190"/>
      <c r="N217" s="191"/>
      <c r="O217" s="191"/>
      <c r="P217" s="191"/>
      <c r="Q217" s="191"/>
      <c r="R217" s="191"/>
      <c r="S217" s="191"/>
      <c r="T217" s="192"/>
      <c r="AT217" s="186" t="s">
        <v>280</v>
      </c>
      <c r="AU217" s="186" t="s">
        <v>88</v>
      </c>
      <c r="AV217" s="13" t="s">
        <v>88</v>
      </c>
      <c r="AW217" s="13" t="s">
        <v>29</v>
      </c>
      <c r="AX217" s="13" t="s">
        <v>75</v>
      </c>
      <c r="AY217" s="186" t="s">
        <v>271</v>
      </c>
    </row>
    <row r="218" spans="1:65" s="14" customFormat="1" x14ac:dyDescent="0.1">
      <c r="B218" s="193"/>
      <c r="D218" s="185" t="s">
        <v>280</v>
      </c>
      <c r="E218" s="194" t="s">
        <v>1</v>
      </c>
      <c r="F218" s="195" t="s">
        <v>282</v>
      </c>
      <c r="H218" s="196">
        <v>250.74</v>
      </c>
      <c r="I218" s="197"/>
      <c r="L218" s="193"/>
      <c r="M218" s="198"/>
      <c r="N218" s="199"/>
      <c r="O218" s="199"/>
      <c r="P218" s="199"/>
      <c r="Q218" s="199"/>
      <c r="R218" s="199"/>
      <c r="S218" s="199"/>
      <c r="T218" s="200"/>
      <c r="AT218" s="194" t="s">
        <v>280</v>
      </c>
      <c r="AU218" s="194" t="s">
        <v>88</v>
      </c>
      <c r="AV218" s="14" t="s">
        <v>278</v>
      </c>
      <c r="AW218" s="14" t="s">
        <v>29</v>
      </c>
      <c r="AX218" s="14" t="s">
        <v>82</v>
      </c>
      <c r="AY218" s="194" t="s">
        <v>271</v>
      </c>
    </row>
    <row r="219" spans="1:65" s="2" customFormat="1" ht="21.75" customHeight="1" x14ac:dyDescent="0.15">
      <c r="A219" s="35"/>
      <c r="B219" s="141"/>
      <c r="C219" s="172" t="s">
        <v>419</v>
      </c>
      <c r="D219" s="172" t="s">
        <v>274</v>
      </c>
      <c r="E219" s="173" t="s">
        <v>978</v>
      </c>
      <c r="F219" s="174" t="s">
        <v>979</v>
      </c>
      <c r="G219" s="175" t="s">
        <v>277</v>
      </c>
      <c r="H219" s="176">
        <v>549.49</v>
      </c>
      <c r="I219" s="177"/>
      <c r="J219" s="176">
        <f>ROUND(I219*H219,2)</f>
        <v>0</v>
      </c>
      <c r="K219" s="178"/>
      <c r="L219" s="36"/>
      <c r="M219" s="179" t="s">
        <v>1</v>
      </c>
      <c r="N219" s="180" t="s">
        <v>41</v>
      </c>
      <c r="O219" s="61"/>
      <c r="P219" s="181">
        <f>O219*H219</f>
        <v>0</v>
      </c>
      <c r="Q219" s="181">
        <v>0</v>
      </c>
      <c r="R219" s="181">
        <f>Q219*H219</f>
        <v>0</v>
      </c>
      <c r="S219" s="181">
        <v>0</v>
      </c>
      <c r="T219" s="18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278</v>
      </c>
      <c r="AT219" s="183" t="s">
        <v>274</v>
      </c>
      <c r="AU219" s="183" t="s">
        <v>88</v>
      </c>
      <c r="AY219" s="18" t="s">
        <v>271</v>
      </c>
      <c r="BE219" s="105">
        <f>IF(N219="základná",J219,0)</f>
        <v>0</v>
      </c>
      <c r="BF219" s="105">
        <f>IF(N219="znížená",J219,0)</f>
        <v>0</v>
      </c>
      <c r="BG219" s="105">
        <f>IF(N219="zákl. prenesená",J219,0)</f>
        <v>0</v>
      </c>
      <c r="BH219" s="105">
        <f>IF(N219="zníž. prenesená",J219,0)</f>
        <v>0</v>
      </c>
      <c r="BI219" s="105">
        <f>IF(N219="nulová",J219,0)</f>
        <v>0</v>
      </c>
      <c r="BJ219" s="18" t="s">
        <v>88</v>
      </c>
      <c r="BK219" s="105">
        <f>ROUND(I219*H219,2)</f>
        <v>0</v>
      </c>
      <c r="BL219" s="18" t="s">
        <v>278</v>
      </c>
      <c r="BM219" s="183" t="s">
        <v>980</v>
      </c>
    </row>
    <row r="220" spans="1:65" s="13" customFormat="1" x14ac:dyDescent="0.1">
      <c r="B220" s="184"/>
      <c r="D220" s="185" t="s">
        <v>280</v>
      </c>
      <c r="E220" s="186" t="s">
        <v>1</v>
      </c>
      <c r="F220" s="187" t="s">
        <v>738</v>
      </c>
      <c r="H220" s="188">
        <v>523.32000000000005</v>
      </c>
      <c r="I220" s="189"/>
      <c r="L220" s="184"/>
      <c r="M220" s="190"/>
      <c r="N220" s="191"/>
      <c r="O220" s="191"/>
      <c r="P220" s="191"/>
      <c r="Q220" s="191"/>
      <c r="R220" s="191"/>
      <c r="S220" s="191"/>
      <c r="T220" s="192"/>
      <c r="AT220" s="186" t="s">
        <v>280</v>
      </c>
      <c r="AU220" s="186" t="s">
        <v>88</v>
      </c>
      <c r="AV220" s="13" t="s">
        <v>88</v>
      </c>
      <c r="AW220" s="13" t="s">
        <v>29</v>
      </c>
      <c r="AX220" s="13" t="s">
        <v>75</v>
      </c>
      <c r="AY220" s="186" t="s">
        <v>271</v>
      </c>
    </row>
    <row r="221" spans="1:65" s="13" customFormat="1" x14ac:dyDescent="0.1">
      <c r="B221" s="184"/>
      <c r="D221" s="185" t="s">
        <v>280</v>
      </c>
      <c r="E221" s="186" t="s">
        <v>1</v>
      </c>
      <c r="F221" s="187" t="s">
        <v>981</v>
      </c>
      <c r="H221" s="188">
        <v>26.17</v>
      </c>
      <c r="I221" s="189"/>
      <c r="L221" s="184"/>
      <c r="M221" s="190"/>
      <c r="N221" s="191"/>
      <c r="O221" s="191"/>
      <c r="P221" s="191"/>
      <c r="Q221" s="191"/>
      <c r="R221" s="191"/>
      <c r="S221" s="191"/>
      <c r="T221" s="192"/>
      <c r="AT221" s="186" t="s">
        <v>280</v>
      </c>
      <c r="AU221" s="186" t="s">
        <v>88</v>
      </c>
      <c r="AV221" s="13" t="s">
        <v>88</v>
      </c>
      <c r="AW221" s="13" t="s">
        <v>29</v>
      </c>
      <c r="AX221" s="13" t="s">
        <v>75</v>
      </c>
      <c r="AY221" s="186" t="s">
        <v>271</v>
      </c>
    </row>
    <row r="222" spans="1:65" s="14" customFormat="1" x14ac:dyDescent="0.1">
      <c r="B222" s="193"/>
      <c r="D222" s="185" t="s">
        <v>280</v>
      </c>
      <c r="E222" s="194" t="s">
        <v>1</v>
      </c>
      <c r="F222" s="195" t="s">
        <v>282</v>
      </c>
      <c r="H222" s="196">
        <v>549.49</v>
      </c>
      <c r="I222" s="197"/>
      <c r="L222" s="193"/>
      <c r="M222" s="198"/>
      <c r="N222" s="199"/>
      <c r="O222" s="199"/>
      <c r="P222" s="199"/>
      <c r="Q222" s="199"/>
      <c r="R222" s="199"/>
      <c r="S222" s="199"/>
      <c r="T222" s="200"/>
      <c r="AT222" s="194" t="s">
        <v>280</v>
      </c>
      <c r="AU222" s="194" t="s">
        <v>88</v>
      </c>
      <c r="AV222" s="14" t="s">
        <v>278</v>
      </c>
      <c r="AW222" s="14" t="s">
        <v>29</v>
      </c>
      <c r="AX222" s="14" t="s">
        <v>82</v>
      </c>
      <c r="AY222" s="194" t="s">
        <v>271</v>
      </c>
    </row>
    <row r="223" spans="1:65" s="2" customFormat="1" ht="33" customHeight="1" x14ac:dyDescent="0.15">
      <c r="A223" s="35"/>
      <c r="B223" s="141"/>
      <c r="C223" s="172" t="s">
        <v>424</v>
      </c>
      <c r="D223" s="172" t="s">
        <v>274</v>
      </c>
      <c r="E223" s="173" t="s">
        <v>982</v>
      </c>
      <c r="F223" s="174" t="s">
        <v>983</v>
      </c>
      <c r="G223" s="175" t="s">
        <v>289</v>
      </c>
      <c r="H223" s="176">
        <v>31.04</v>
      </c>
      <c r="I223" s="177"/>
      <c r="J223" s="176">
        <f>ROUND(I223*H223,2)</f>
        <v>0</v>
      </c>
      <c r="K223" s="178"/>
      <c r="L223" s="36"/>
      <c r="M223" s="179" t="s">
        <v>1</v>
      </c>
      <c r="N223" s="180" t="s">
        <v>41</v>
      </c>
      <c r="O223" s="61"/>
      <c r="P223" s="181">
        <f>O223*H223</f>
        <v>0</v>
      </c>
      <c r="Q223" s="181">
        <v>0.38213000000000003</v>
      </c>
      <c r="R223" s="181">
        <f>Q223*H223</f>
        <v>11.8613152</v>
      </c>
      <c r="S223" s="181">
        <v>0</v>
      </c>
      <c r="T223" s="18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278</v>
      </c>
      <c r="AT223" s="183" t="s">
        <v>274</v>
      </c>
      <c r="AU223" s="183" t="s">
        <v>88</v>
      </c>
      <c r="AY223" s="18" t="s">
        <v>271</v>
      </c>
      <c r="BE223" s="105">
        <f>IF(N223="základná",J223,0)</f>
        <v>0</v>
      </c>
      <c r="BF223" s="105">
        <f>IF(N223="znížená",J223,0)</f>
        <v>0</v>
      </c>
      <c r="BG223" s="105">
        <f>IF(N223="zákl. prenesená",J223,0)</f>
        <v>0</v>
      </c>
      <c r="BH223" s="105">
        <f>IF(N223="zníž. prenesená",J223,0)</f>
        <v>0</v>
      </c>
      <c r="BI223" s="105">
        <f>IF(N223="nulová",J223,0)</f>
        <v>0</v>
      </c>
      <c r="BJ223" s="18" t="s">
        <v>88</v>
      </c>
      <c r="BK223" s="105">
        <f>ROUND(I223*H223,2)</f>
        <v>0</v>
      </c>
      <c r="BL223" s="18" t="s">
        <v>278</v>
      </c>
      <c r="BM223" s="183" t="s">
        <v>984</v>
      </c>
    </row>
    <row r="224" spans="1:65" s="16" customFormat="1" x14ac:dyDescent="0.1">
      <c r="B224" s="209"/>
      <c r="D224" s="185" t="s">
        <v>280</v>
      </c>
      <c r="E224" s="210" t="s">
        <v>1</v>
      </c>
      <c r="F224" s="211" t="s">
        <v>985</v>
      </c>
      <c r="H224" s="210" t="s">
        <v>1</v>
      </c>
      <c r="I224" s="212"/>
      <c r="L224" s="209"/>
      <c r="M224" s="213"/>
      <c r="N224" s="214"/>
      <c r="O224" s="214"/>
      <c r="P224" s="214"/>
      <c r="Q224" s="214"/>
      <c r="R224" s="214"/>
      <c r="S224" s="214"/>
      <c r="T224" s="215"/>
      <c r="AT224" s="210" t="s">
        <v>280</v>
      </c>
      <c r="AU224" s="210" t="s">
        <v>88</v>
      </c>
      <c r="AV224" s="16" t="s">
        <v>82</v>
      </c>
      <c r="AW224" s="16" t="s">
        <v>29</v>
      </c>
      <c r="AX224" s="16" t="s">
        <v>75</v>
      </c>
      <c r="AY224" s="210" t="s">
        <v>271</v>
      </c>
    </row>
    <row r="225" spans="2:51" s="13" customFormat="1" x14ac:dyDescent="0.1">
      <c r="B225" s="184"/>
      <c r="D225" s="185" t="s">
        <v>280</v>
      </c>
      <c r="E225" s="186" t="s">
        <v>1</v>
      </c>
      <c r="F225" s="187" t="s">
        <v>986</v>
      </c>
      <c r="H225" s="188">
        <v>0.45</v>
      </c>
      <c r="I225" s="189"/>
      <c r="L225" s="184"/>
      <c r="M225" s="190"/>
      <c r="N225" s="191"/>
      <c r="O225" s="191"/>
      <c r="P225" s="191"/>
      <c r="Q225" s="191"/>
      <c r="R225" s="191"/>
      <c r="S225" s="191"/>
      <c r="T225" s="192"/>
      <c r="AT225" s="186" t="s">
        <v>280</v>
      </c>
      <c r="AU225" s="186" t="s">
        <v>88</v>
      </c>
      <c r="AV225" s="13" t="s">
        <v>88</v>
      </c>
      <c r="AW225" s="13" t="s">
        <v>29</v>
      </c>
      <c r="AX225" s="13" t="s">
        <v>75</v>
      </c>
      <c r="AY225" s="186" t="s">
        <v>271</v>
      </c>
    </row>
    <row r="226" spans="2:51" s="13" customFormat="1" ht="37.5" x14ac:dyDescent="0.1">
      <c r="B226" s="184"/>
      <c r="D226" s="185" t="s">
        <v>280</v>
      </c>
      <c r="E226" s="186" t="s">
        <v>1</v>
      </c>
      <c r="F226" s="187" t="s">
        <v>987</v>
      </c>
      <c r="H226" s="188">
        <v>3.46</v>
      </c>
      <c r="I226" s="189"/>
      <c r="L226" s="184"/>
      <c r="M226" s="190"/>
      <c r="N226" s="191"/>
      <c r="O226" s="191"/>
      <c r="P226" s="191"/>
      <c r="Q226" s="191"/>
      <c r="R226" s="191"/>
      <c r="S226" s="191"/>
      <c r="T226" s="192"/>
      <c r="AT226" s="186" t="s">
        <v>280</v>
      </c>
      <c r="AU226" s="186" t="s">
        <v>88</v>
      </c>
      <c r="AV226" s="13" t="s">
        <v>88</v>
      </c>
      <c r="AW226" s="13" t="s">
        <v>29</v>
      </c>
      <c r="AX226" s="13" t="s">
        <v>75</v>
      </c>
      <c r="AY226" s="186" t="s">
        <v>271</v>
      </c>
    </row>
    <row r="227" spans="2:51" s="13" customFormat="1" ht="37.5" x14ac:dyDescent="0.1">
      <c r="B227" s="184"/>
      <c r="D227" s="185" t="s">
        <v>280</v>
      </c>
      <c r="E227" s="186" t="s">
        <v>1</v>
      </c>
      <c r="F227" s="187" t="s">
        <v>988</v>
      </c>
      <c r="H227" s="188">
        <v>3.79</v>
      </c>
      <c r="I227" s="189"/>
      <c r="L227" s="184"/>
      <c r="M227" s="190"/>
      <c r="N227" s="191"/>
      <c r="O227" s="191"/>
      <c r="P227" s="191"/>
      <c r="Q227" s="191"/>
      <c r="R227" s="191"/>
      <c r="S227" s="191"/>
      <c r="T227" s="192"/>
      <c r="AT227" s="186" t="s">
        <v>280</v>
      </c>
      <c r="AU227" s="186" t="s">
        <v>88</v>
      </c>
      <c r="AV227" s="13" t="s">
        <v>88</v>
      </c>
      <c r="AW227" s="13" t="s">
        <v>29</v>
      </c>
      <c r="AX227" s="13" t="s">
        <v>75</v>
      </c>
      <c r="AY227" s="186" t="s">
        <v>271</v>
      </c>
    </row>
    <row r="228" spans="2:51" s="13" customFormat="1" ht="28.5" x14ac:dyDescent="0.1">
      <c r="B228" s="184"/>
      <c r="D228" s="185" t="s">
        <v>280</v>
      </c>
      <c r="E228" s="186" t="s">
        <v>1</v>
      </c>
      <c r="F228" s="187" t="s">
        <v>989</v>
      </c>
      <c r="H228" s="188">
        <v>2.63</v>
      </c>
      <c r="I228" s="189"/>
      <c r="L228" s="184"/>
      <c r="M228" s="190"/>
      <c r="N228" s="191"/>
      <c r="O228" s="191"/>
      <c r="P228" s="191"/>
      <c r="Q228" s="191"/>
      <c r="R228" s="191"/>
      <c r="S228" s="191"/>
      <c r="T228" s="192"/>
      <c r="AT228" s="186" t="s">
        <v>280</v>
      </c>
      <c r="AU228" s="186" t="s">
        <v>88</v>
      </c>
      <c r="AV228" s="13" t="s">
        <v>88</v>
      </c>
      <c r="AW228" s="13" t="s">
        <v>29</v>
      </c>
      <c r="AX228" s="13" t="s">
        <v>75</v>
      </c>
      <c r="AY228" s="186" t="s">
        <v>271</v>
      </c>
    </row>
    <row r="229" spans="2:51" s="13" customFormat="1" ht="19.5" x14ac:dyDescent="0.1">
      <c r="B229" s="184"/>
      <c r="D229" s="185" t="s">
        <v>280</v>
      </c>
      <c r="E229" s="186" t="s">
        <v>1</v>
      </c>
      <c r="F229" s="187" t="s">
        <v>990</v>
      </c>
      <c r="H229" s="188">
        <v>3.52</v>
      </c>
      <c r="I229" s="189"/>
      <c r="L229" s="184"/>
      <c r="M229" s="190"/>
      <c r="N229" s="191"/>
      <c r="O229" s="191"/>
      <c r="P229" s="191"/>
      <c r="Q229" s="191"/>
      <c r="R229" s="191"/>
      <c r="S229" s="191"/>
      <c r="T229" s="192"/>
      <c r="AT229" s="186" t="s">
        <v>280</v>
      </c>
      <c r="AU229" s="186" t="s">
        <v>88</v>
      </c>
      <c r="AV229" s="13" t="s">
        <v>88</v>
      </c>
      <c r="AW229" s="13" t="s">
        <v>29</v>
      </c>
      <c r="AX229" s="13" t="s">
        <v>75</v>
      </c>
      <c r="AY229" s="186" t="s">
        <v>271</v>
      </c>
    </row>
    <row r="230" spans="2:51" s="13" customFormat="1" x14ac:dyDescent="0.1">
      <c r="B230" s="184"/>
      <c r="D230" s="185" t="s">
        <v>280</v>
      </c>
      <c r="E230" s="186" t="s">
        <v>1</v>
      </c>
      <c r="F230" s="187" t="s">
        <v>991</v>
      </c>
      <c r="H230" s="188">
        <v>0.04</v>
      </c>
      <c r="I230" s="189"/>
      <c r="L230" s="184"/>
      <c r="M230" s="190"/>
      <c r="N230" s="191"/>
      <c r="O230" s="191"/>
      <c r="P230" s="191"/>
      <c r="Q230" s="191"/>
      <c r="R230" s="191"/>
      <c r="S230" s="191"/>
      <c r="T230" s="192"/>
      <c r="AT230" s="186" t="s">
        <v>280</v>
      </c>
      <c r="AU230" s="186" t="s">
        <v>88</v>
      </c>
      <c r="AV230" s="13" t="s">
        <v>88</v>
      </c>
      <c r="AW230" s="13" t="s">
        <v>29</v>
      </c>
      <c r="AX230" s="13" t="s">
        <v>75</v>
      </c>
      <c r="AY230" s="186" t="s">
        <v>271</v>
      </c>
    </row>
    <row r="231" spans="2:51" s="13" customFormat="1" ht="28.5" x14ac:dyDescent="0.1">
      <c r="B231" s="184"/>
      <c r="D231" s="185" t="s">
        <v>280</v>
      </c>
      <c r="E231" s="186" t="s">
        <v>1</v>
      </c>
      <c r="F231" s="187" t="s">
        <v>992</v>
      </c>
      <c r="H231" s="188">
        <v>1.1000000000000001</v>
      </c>
      <c r="I231" s="189"/>
      <c r="L231" s="184"/>
      <c r="M231" s="190"/>
      <c r="N231" s="191"/>
      <c r="O231" s="191"/>
      <c r="P231" s="191"/>
      <c r="Q231" s="191"/>
      <c r="R231" s="191"/>
      <c r="S231" s="191"/>
      <c r="T231" s="192"/>
      <c r="AT231" s="186" t="s">
        <v>280</v>
      </c>
      <c r="AU231" s="186" t="s">
        <v>88</v>
      </c>
      <c r="AV231" s="13" t="s">
        <v>88</v>
      </c>
      <c r="AW231" s="13" t="s">
        <v>29</v>
      </c>
      <c r="AX231" s="13" t="s">
        <v>75</v>
      </c>
      <c r="AY231" s="186" t="s">
        <v>271</v>
      </c>
    </row>
    <row r="232" spans="2:51" s="16" customFormat="1" x14ac:dyDescent="0.1">
      <c r="B232" s="209"/>
      <c r="D232" s="185" t="s">
        <v>280</v>
      </c>
      <c r="E232" s="210" t="s">
        <v>1</v>
      </c>
      <c r="F232" s="211" t="s">
        <v>993</v>
      </c>
      <c r="H232" s="210" t="s">
        <v>1</v>
      </c>
      <c r="I232" s="212"/>
      <c r="L232" s="209"/>
      <c r="M232" s="213"/>
      <c r="N232" s="214"/>
      <c r="O232" s="214"/>
      <c r="P232" s="214"/>
      <c r="Q232" s="214"/>
      <c r="R232" s="214"/>
      <c r="S232" s="214"/>
      <c r="T232" s="215"/>
      <c r="AT232" s="210" t="s">
        <v>280</v>
      </c>
      <c r="AU232" s="210" t="s">
        <v>88</v>
      </c>
      <c r="AV232" s="16" t="s">
        <v>82</v>
      </c>
      <c r="AW232" s="16" t="s">
        <v>29</v>
      </c>
      <c r="AX232" s="16" t="s">
        <v>75</v>
      </c>
      <c r="AY232" s="210" t="s">
        <v>271</v>
      </c>
    </row>
    <row r="233" spans="2:51" s="13" customFormat="1" x14ac:dyDescent="0.1">
      <c r="B233" s="184"/>
      <c r="D233" s="185" t="s">
        <v>280</v>
      </c>
      <c r="E233" s="186" t="s">
        <v>1</v>
      </c>
      <c r="F233" s="187" t="s">
        <v>994</v>
      </c>
      <c r="H233" s="188">
        <v>0.3</v>
      </c>
      <c r="I233" s="189"/>
      <c r="L233" s="184"/>
      <c r="M233" s="190"/>
      <c r="N233" s="191"/>
      <c r="O233" s="191"/>
      <c r="P233" s="191"/>
      <c r="Q233" s="191"/>
      <c r="R233" s="191"/>
      <c r="S233" s="191"/>
      <c r="T233" s="192"/>
      <c r="AT233" s="186" t="s">
        <v>280</v>
      </c>
      <c r="AU233" s="186" t="s">
        <v>88</v>
      </c>
      <c r="AV233" s="13" t="s">
        <v>88</v>
      </c>
      <c r="AW233" s="13" t="s">
        <v>29</v>
      </c>
      <c r="AX233" s="13" t="s">
        <v>75</v>
      </c>
      <c r="AY233" s="186" t="s">
        <v>271</v>
      </c>
    </row>
    <row r="234" spans="2:51" s="13" customFormat="1" x14ac:dyDescent="0.1">
      <c r="B234" s="184"/>
      <c r="D234" s="185" t="s">
        <v>280</v>
      </c>
      <c r="E234" s="186" t="s">
        <v>1</v>
      </c>
      <c r="F234" s="187" t="s">
        <v>995</v>
      </c>
      <c r="H234" s="188">
        <v>0.19</v>
      </c>
      <c r="I234" s="189"/>
      <c r="L234" s="184"/>
      <c r="M234" s="190"/>
      <c r="N234" s="191"/>
      <c r="O234" s="191"/>
      <c r="P234" s="191"/>
      <c r="Q234" s="191"/>
      <c r="R234" s="191"/>
      <c r="S234" s="191"/>
      <c r="T234" s="192"/>
      <c r="AT234" s="186" t="s">
        <v>280</v>
      </c>
      <c r="AU234" s="186" t="s">
        <v>88</v>
      </c>
      <c r="AV234" s="13" t="s">
        <v>88</v>
      </c>
      <c r="AW234" s="13" t="s">
        <v>29</v>
      </c>
      <c r="AX234" s="13" t="s">
        <v>75</v>
      </c>
      <c r="AY234" s="186" t="s">
        <v>271</v>
      </c>
    </row>
    <row r="235" spans="2:51" s="13" customFormat="1" ht="37.5" x14ac:dyDescent="0.1">
      <c r="B235" s="184"/>
      <c r="D235" s="185" t="s">
        <v>280</v>
      </c>
      <c r="E235" s="186" t="s">
        <v>1</v>
      </c>
      <c r="F235" s="187" t="s">
        <v>996</v>
      </c>
      <c r="H235" s="188">
        <v>5.33</v>
      </c>
      <c r="I235" s="189"/>
      <c r="L235" s="184"/>
      <c r="M235" s="190"/>
      <c r="N235" s="191"/>
      <c r="O235" s="191"/>
      <c r="P235" s="191"/>
      <c r="Q235" s="191"/>
      <c r="R235" s="191"/>
      <c r="S235" s="191"/>
      <c r="T235" s="192"/>
      <c r="AT235" s="186" t="s">
        <v>280</v>
      </c>
      <c r="AU235" s="186" t="s">
        <v>88</v>
      </c>
      <c r="AV235" s="13" t="s">
        <v>88</v>
      </c>
      <c r="AW235" s="13" t="s">
        <v>29</v>
      </c>
      <c r="AX235" s="13" t="s">
        <v>75</v>
      </c>
      <c r="AY235" s="186" t="s">
        <v>271</v>
      </c>
    </row>
    <row r="236" spans="2:51" s="13" customFormat="1" ht="37.5" x14ac:dyDescent="0.1">
      <c r="B236" s="184"/>
      <c r="D236" s="185" t="s">
        <v>280</v>
      </c>
      <c r="E236" s="186" t="s">
        <v>1</v>
      </c>
      <c r="F236" s="187" t="s">
        <v>997</v>
      </c>
      <c r="H236" s="188">
        <v>4.28</v>
      </c>
      <c r="I236" s="189"/>
      <c r="L236" s="184"/>
      <c r="M236" s="190"/>
      <c r="N236" s="191"/>
      <c r="O236" s="191"/>
      <c r="P236" s="191"/>
      <c r="Q236" s="191"/>
      <c r="R236" s="191"/>
      <c r="S236" s="191"/>
      <c r="T236" s="192"/>
      <c r="AT236" s="186" t="s">
        <v>280</v>
      </c>
      <c r="AU236" s="186" t="s">
        <v>88</v>
      </c>
      <c r="AV236" s="13" t="s">
        <v>88</v>
      </c>
      <c r="AW236" s="13" t="s">
        <v>29</v>
      </c>
      <c r="AX236" s="13" t="s">
        <v>75</v>
      </c>
      <c r="AY236" s="186" t="s">
        <v>271</v>
      </c>
    </row>
    <row r="237" spans="2:51" s="13" customFormat="1" ht="28.5" x14ac:dyDescent="0.1">
      <c r="B237" s="184"/>
      <c r="D237" s="185" t="s">
        <v>280</v>
      </c>
      <c r="E237" s="186" t="s">
        <v>1</v>
      </c>
      <c r="F237" s="187" t="s">
        <v>998</v>
      </c>
      <c r="H237" s="188">
        <v>1.84</v>
      </c>
      <c r="I237" s="189"/>
      <c r="L237" s="184"/>
      <c r="M237" s="190"/>
      <c r="N237" s="191"/>
      <c r="O237" s="191"/>
      <c r="P237" s="191"/>
      <c r="Q237" s="191"/>
      <c r="R237" s="191"/>
      <c r="S237" s="191"/>
      <c r="T237" s="192"/>
      <c r="AT237" s="186" t="s">
        <v>280</v>
      </c>
      <c r="AU237" s="186" t="s">
        <v>88</v>
      </c>
      <c r="AV237" s="13" t="s">
        <v>88</v>
      </c>
      <c r="AW237" s="13" t="s">
        <v>29</v>
      </c>
      <c r="AX237" s="13" t="s">
        <v>75</v>
      </c>
      <c r="AY237" s="186" t="s">
        <v>271</v>
      </c>
    </row>
    <row r="238" spans="2:51" s="13" customFormat="1" x14ac:dyDescent="0.1">
      <c r="B238" s="184"/>
      <c r="D238" s="185" t="s">
        <v>280</v>
      </c>
      <c r="E238" s="186" t="s">
        <v>1</v>
      </c>
      <c r="F238" s="187" t="s">
        <v>999</v>
      </c>
      <c r="H238" s="188">
        <v>0.27</v>
      </c>
      <c r="I238" s="189"/>
      <c r="L238" s="184"/>
      <c r="M238" s="190"/>
      <c r="N238" s="191"/>
      <c r="O238" s="191"/>
      <c r="P238" s="191"/>
      <c r="Q238" s="191"/>
      <c r="R238" s="191"/>
      <c r="S238" s="191"/>
      <c r="T238" s="192"/>
      <c r="AT238" s="186" t="s">
        <v>280</v>
      </c>
      <c r="AU238" s="186" t="s">
        <v>88</v>
      </c>
      <c r="AV238" s="13" t="s">
        <v>88</v>
      </c>
      <c r="AW238" s="13" t="s">
        <v>29</v>
      </c>
      <c r="AX238" s="13" t="s">
        <v>75</v>
      </c>
      <c r="AY238" s="186" t="s">
        <v>271</v>
      </c>
    </row>
    <row r="239" spans="2:51" s="13" customFormat="1" ht="19.5" x14ac:dyDescent="0.1">
      <c r="B239" s="184"/>
      <c r="D239" s="185" t="s">
        <v>280</v>
      </c>
      <c r="E239" s="186" t="s">
        <v>1</v>
      </c>
      <c r="F239" s="187" t="s">
        <v>1000</v>
      </c>
      <c r="H239" s="188">
        <v>2.36</v>
      </c>
      <c r="I239" s="189"/>
      <c r="L239" s="184"/>
      <c r="M239" s="190"/>
      <c r="N239" s="191"/>
      <c r="O239" s="191"/>
      <c r="P239" s="191"/>
      <c r="Q239" s="191"/>
      <c r="R239" s="191"/>
      <c r="S239" s="191"/>
      <c r="T239" s="192"/>
      <c r="AT239" s="186" t="s">
        <v>280</v>
      </c>
      <c r="AU239" s="186" t="s">
        <v>88</v>
      </c>
      <c r="AV239" s="13" t="s">
        <v>88</v>
      </c>
      <c r="AW239" s="13" t="s">
        <v>29</v>
      </c>
      <c r="AX239" s="13" t="s">
        <v>75</v>
      </c>
      <c r="AY239" s="186" t="s">
        <v>271</v>
      </c>
    </row>
    <row r="240" spans="2:51" s="15" customFormat="1" x14ac:dyDescent="0.1">
      <c r="B240" s="201"/>
      <c r="D240" s="185" t="s">
        <v>280</v>
      </c>
      <c r="E240" s="202" t="s">
        <v>768</v>
      </c>
      <c r="F240" s="203" t="s">
        <v>293</v>
      </c>
      <c r="H240" s="204">
        <v>29.56</v>
      </c>
      <c r="I240" s="205"/>
      <c r="L240" s="201"/>
      <c r="M240" s="206"/>
      <c r="N240" s="207"/>
      <c r="O240" s="207"/>
      <c r="P240" s="207"/>
      <c r="Q240" s="207"/>
      <c r="R240" s="207"/>
      <c r="S240" s="207"/>
      <c r="T240" s="208"/>
      <c r="AT240" s="202" t="s">
        <v>280</v>
      </c>
      <c r="AU240" s="202" t="s">
        <v>88</v>
      </c>
      <c r="AV240" s="15" t="s">
        <v>286</v>
      </c>
      <c r="AW240" s="15" t="s">
        <v>29</v>
      </c>
      <c r="AX240" s="15" t="s">
        <v>75</v>
      </c>
      <c r="AY240" s="202" t="s">
        <v>271</v>
      </c>
    </row>
    <row r="241" spans="1:65" s="13" customFormat="1" x14ac:dyDescent="0.1">
      <c r="B241" s="184"/>
      <c r="D241" s="185" t="s">
        <v>280</v>
      </c>
      <c r="E241" s="186" t="s">
        <v>1</v>
      </c>
      <c r="F241" s="187" t="s">
        <v>1001</v>
      </c>
      <c r="H241" s="188">
        <v>1.48</v>
      </c>
      <c r="I241" s="189"/>
      <c r="L241" s="184"/>
      <c r="M241" s="190"/>
      <c r="N241" s="191"/>
      <c r="O241" s="191"/>
      <c r="P241" s="191"/>
      <c r="Q241" s="191"/>
      <c r="R241" s="191"/>
      <c r="S241" s="191"/>
      <c r="T241" s="192"/>
      <c r="AT241" s="186" t="s">
        <v>280</v>
      </c>
      <c r="AU241" s="186" t="s">
        <v>88</v>
      </c>
      <c r="AV241" s="13" t="s">
        <v>88</v>
      </c>
      <c r="AW241" s="13" t="s">
        <v>29</v>
      </c>
      <c r="AX241" s="13" t="s">
        <v>75</v>
      </c>
      <c r="AY241" s="186" t="s">
        <v>271</v>
      </c>
    </row>
    <row r="242" spans="1:65" s="14" customFormat="1" x14ac:dyDescent="0.1">
      <c r="B242" s="193"/>
      <c r="D242" s="185" t="s">
        <v>280</v>
      </c>
      <c r="E242" s="194" t="s">
        <v>1</v>
      </c>
      <c r="F242" s="195" t="s">
        <v>282</v>
      </c>
      <c r="H242" s="196">
        <v>31.04</v>
      </c>
      <c r="I242" s="197"/>
      <c r="L242" s="193"/>
      <c r="M242" s="198"/>
      <c r="N242" s="199"/>
      <c r="O242" s="199"/>
      <c r="P242" s="199"/>
      <c r="Q242" s="199"/>
      <c r="R242" s="199"/>
      <c r="S242" s="199"/>
      <c r="T242" s="200"/>
      <c r="AT242" s="194" t="s">
        <v>280</v>
      </c>
      <c r="AU242" s="194" t="s">
        <v>88</v>
      </c>
      <c r="AV242" s="14" t="s">
        <v>278</v>
      </c>
      <c r="AW242" s="14" t="s">
        <v>29</v>
      </c>
      <c r="AX242" s="14" t="s">
        <v>82</v>
      </c>
      <c r="AY242" s="194" t="s">
        <v>271</v>
      </c>
    </row>
    <row r="243" spans="1:65" s="2" customFormat="1" ht="21.75" customHeight="1" x14ac:dyDescent="0.15">
      <c r="A243" s="35"/>
      <c r="B243" s="141"/>
      <c r="C243" s="172" t="s">
        <v>428</v>
      </c>
      <c r="D243" s="172" t="s">
        <v>274</v>
      </c>
      <c r="E243" s="173" t="s">
        <v>1002</v>
      </c>
      <c r="F243" s="174" t="s">
        <v>1003</v>
      </c>
      <c r="G243" s="175" t="s">
        <v>302</v>
      </c>
      <c r="H243" s="176">
        <v>96</v>
      </c>
      <c r="I243" s="177"/>
      <c r="J243" s="176">
        <f>ROUND(I243*H243,2)</f>
        <v>0</v>
      </c>
      <c r="K243" s="178"/>
      <c r="L243" s="36"/>
      <c r="M243" s="179" t="s">
        <v>1</v>
      </c>
      <c r="N243" s="180" t="s">
        <v>41</v>
      </c>
      <c r="O243" s="61"/>
      <c r="P243" s="181">
        <f>O243*H243</f>
        <v>0</v>
      </c>
      <c r="Q243" s="181">
        <v>6.8233000000000002E-2</v>
      </c>
      <c r="R243" s="181">
        <f>Q243*H243</f>
        <v>6.5503680000000006</v>
      </c>
      <c r="S243" s="181">
        <v>0</v>
      </c>
      <c r="T243" s="18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278</v>
      </c>
      <c r="AT243" s="183" t="s">
        <v>274</v>
      </c>
      <c r="AU243" s="183" t="s">
        <v>88</v>
      </c>
      <c r="AY243" s="18" t="s">
        <v>271</v>
      </c>
      <c r="BE243" s="105">
        <f>IF(N243="základná",J243,0)</f>
        <v>0</v>
      </c>
      <c r="BF243" s="105">
        <f>IF(N243="znížená",J243,0)</f>
        <v>0</v>
      </c>
      <c r="BG243" s="105">
        <f>IF(N243="zákl. prenesená",J243,0)</f>
        <v>0</v>
      </c>
      <c r="BH243" s="105">
        <f>IF(N243="zníž. prenesená",J243,0)</f>
        <v>0</v>
      </c>
      <c r="BI243" s="105">
        <f>IF(N243="nulová",J243,0)</f>
        <v>0</v>
      </c>
      <c r="BJ243" s="18" t="s">
        <v>88</v>
      </c>
      <c r="BK243" s="105">
        <f>ROUND(I243*H243,2)</f>
        <v>0</v>
      </c>
      <c r="BL243" s="18" t="s">
        <v>278</v>
      </c>
      <c r="BM243" s="183" t="s">
        <v>1004</v>
      </c>
    </row>
    <row r="244" spans="1:65" s="13" customFormat="1" x14ac:dyDescent="0.1">
      <c r="B244" s="184"/>
      <c r="D244" s="185" t="s">
        <v>280</v>
      </c>
      <c r="E244" s="186" t="s">
        <v>1</v>
      </c>
      <c r="F244" s="187" t="s">
        <v>1005</v>
      </c>
      <c r="H244" s="188">
        <v>48</v>
      </c>
      <c r="I244" s="189"/>
      <c r="L244" s="184"/>
      <c r="M244" s="190"/>
      <c r="N244" s="191"/>
      <c r="O244" s="191"/>
      <c r="P244" s="191"/>
      <c r="Q244" s="191"/>
      <c r="R244" s="191"/>
      <c r="S244" s="191"/>
      <c r="T244" s="192"/>
      <c r="AT244" s="186" t="s">
        <v>280</v>
      </c>
      <c r="AU244" s="186" t="s">
        <v>88</v>
      </c>
      <c r="AV244" s="13" t="s">
        <v>88</v>
      </c>
      <c r="AW244" s="13" t="s">
        <v>29</v>
      </c>
      <c r="AX244" s="13" t="s">
        <v>75</v>
      </c>
      <c r="AY244" s="186" t="s">
        <v>271</v>
      </c>
    </row>
    <row r="245" spans="1:65" s="13" customFormat="1" x14ac:dyDescent="0.1">
      <c r="B245" s="184"/>
      <c r="D245" s="185" t="s">
        <v>280</v>
      </c>
      <c r="E245" s="186" t="s">
        <v>1</v>
      </c>
      <c r="F245" s="187" t="s">
        <v>1006</v>
      </c>
      <c r="H245" s="188">
        <v>48</v>
      </c>
      <c r="I245" s="189"/>
      <c r="L245" s="184"/>
      <c r="M245" s="190"/>
      <c r="N245" s="191"/>
      <c r="O245" s="191"/>
      <c r="P245" s="191"/>
      <c r="Q245" s="191"/>
      <c r="R245" s="191"/>
      <c r="S245" s="191"/>
      <c r="T245" s="192"/>
      <c r="AT245" s="186" t="s">
        <v>280</v>
      </c>
      <c r="AU245" s="186" t="s">
        <v>88</v>
      </c>
      <c r="AV245" s="13" t="s">
        <v>88</v>
      </c>
      <c r="AW245" s="13" t="s">
        <v>29</v>
      </c>
      <c r="AX245" s="13" t="s">
        <v>75</v>
      </c>
      <c r="AY245" s="186" t="s">
        <v>271</v>
      </c>
    </row>
    <row r="246" spans="1:65" s="14" customFormat="1" x14ac:dyDescent="0.1">
      <c r="B246" s="193"/>
      <c r="D246" s="185" t="s">
        <v>280</v>
      </c>
      <c r="E246" s="194" t="s">
        <v>1</v>
      </c>
      <c r="F246" s="195" t="s">
        <v>282</v>
      </c>
      <c r="H246" s="196">
        <v>96</v>
      </c>
      <c r="I246" s="197"/>
      <c r="L246" s="193"/>
      <c r="M246" s="198"/>
      <c r="N246" s="199"/>
      <c r="O246" s="199"/>
      <c r="P246" s="199"/>
      <c r="Q246" s="199"/>
      <c r="R246" s="199"/>
      <c r="S246" s="199"/>
      <c r="T246" s="200"/>
      <c r="AT246" s="194" t="s">
        <v>280</v>
      </c>
      <c r="AU246" s="194" t="s">
        <v>88</v>
      </c>
      <c r="AV246" s="14" t="s">
        <v>278</v>
      </c>
      <c r="AW246" s="14" t="s">
        <v>29</v>
      </c>
      <c r="AX246" s="14" t="s">
        <v>82</v>
      </c>
      <c r="AY246" s="194" t="s">
        <v>271</v>
      </c>
    </row>
    <row r="247" spans="1:65" s="2" customFormat="1" ht="21.75" customHeight="1" x14ac:dyDescent="0.15">
      <c r="A247" s="35"/>
      <c r="B247" s="141"/>
      <c r="C247" s="172" t="s">
        <v>433</v>
      </c>
      <c r="D247" s="172" t="s">
        <v>274</v>
      </c>
      <c r="E247" s="173" t="s">
        <v>1007</v>
      </c>
      <c r="F247" s="174" t="s">
        <v>1008</v>
      </c>
      <c r="G247" s="175" t="s">
        <v>289</v>
      </c>
      <c r="H247" s="176">
        <v>53.36</v>
      </c>
      <c r="I247" s="177"/>
      <c r="J247" s="176">
        <f>ROUND(I247*H247,2)</f>
        <v>0</v>
      </c>
      <c r="K247" s="178"/>
      <c r="L247" s="36"/>
      <c r="M247" s="179" t="s">
        <v>1</v>
      </c>
      <c r="N247" s="180" t="s">
        <v>41</v>
      </c>
      <c r="O247" s="61"/>
      <c r="P247" s="181">
        <f>O247*H247</f>
        <v>0</v>
      </c>
      <c r="Q247" s="181">
        <v>2.401766796</v>
      </c>
      <c r="R247" s="181">
        <f>Q247*H247</f>
        <v>128.15827623455999</v>
      </c>
      <c r="S247" s="181">
        <v>0</v>
      </c>
      <c r="T247" s="18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278</v>
      </c>
      <c r="AT247" s="183" t="s">
        <v>274</v>
      </c>
      <c r="AU247" s="183" t="s">
        <v>88</v>
      </c>
      <c r="AY247" s="18" t="s">
        <v>271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88</v>
      </c>
      <c r="BK247" s="105">
        <f>ROUND(I247*H247,2)</f>
        <v>0</v>
      </c>
      <c r="BL247" s="18" t="s">
        <v>278</v>
      </c>
      <c r="BM247" s="183" t="s">
        <v>1009</v>
      </c>
    </row>
    <row r="248" spans="1:65" s="13" customFormat="1" ht="28.5" x14ac:dyDescent="0.1">
      <c r="B248" s="184"/>
      <c r="D248" s="185" t="s">
        <v>280</v>
      </c>
      <c r="E248" s="186" t="s">
        <v>1</v>
      </c>
      <c r="F248" s="187" t="s">
        <v>1010</v>
      </c>
      <c r="H248" s="188">
        <v>9.82</v>
      </c>
      <c r="I248" s="189"/>
      <c r="L248" s="184"/>
      <c r="M248" s="190"/>
      <c r="N248" s="191"/>
      <c r="O248" s="191"/>
      <c r="P248" s="191"/>
      <c r="Q248" s="191"/>
      <c r="R248" s="191"/>
      <c r="S248" s="191"/>
      <c r="T248" s="192"/>
      <c r="AT248" s="186" t="s">
        <v>280</v>
      </c>
      <c r="AU248" s="186" t="s">
        <v>88</v>
      </c>
      <c r="AV248" s="13" t="s">
        <v>88</v>
      </c>
      <c r="AW248" s="13" t="s">
        <v>29</v>
      </c>
      <c r="AX248" s="13" t="s">
        <v>75</v>
      </c>
      <c r="AY248" s="186" t="s">
        <v>271</v>
      </c>
    </row>
    <row r="249" spans="1:65" s="13" customFormat="1" x14ac:dyDescent="0.1">
      <c r="B249" s="184"/>
      <c r="D249" s="185" t="s">
        <v>280</v>
      </c>
      <c r="E249" s="186" t="s">
        <v>1</v>
      </c>
      <c r="F249" s="187" t="s">
        <v>1011</v>
      </c>
      <c r="H249" s="188">
        <v>7.89</v>
      </c>
      <c r="I249" s="189"/>
      <c r="L249" s="184"/>
      <c r="M249" s="190"/>
      <c r="N249" s="191"/>
      <c r="O249" s="191"/>
      <c r="P249" s="191"/>
      <c r="Q249" s="191"/>
      <c r="R249" s="191"/>
      <c r="S249" s="191"/>
      <c r="T249" s="192"/>
      <c r="AT249" s="186" t="s">
        <v>280</v>
      </c>
      <c r="AU249" s="186" t="s">
        <v>88</v>
      </c>
      <c r="AV249" s="13" t="s">
        <v>88</v>
      </c>
      <c r="AW249" s="13" t="s">
        <v>29</v>
      </c>
      <c r="AX249" s="13" t="s">
        <v>75</v>
      </c>
      <c r="AY249" s="186" t="s">
        <v>271</v>
      </c>
    </row>
    <row r="250" spans="1:65" s="13" customFormat="1" x14ac:dyDescent="0.1">
      <c r="B250" s="184"/>
      <c r="D250" s="185" t="s">
        <v>280</v>
      </c>
      <c r="E250" s="186" t="s">
        <v>1</v>
      </c>
      <c r="F250" s="187" t="s">
        <v>1012</v>
      </c>
      <c r="H250" s="188">
        <v>7.89</v>
      </c>
      <c r="I250" s="189"/>
      <c r="L250" s="184"/>
      <c r="M250" s="190"/>
      <c r="N250" s="191"/>
      <c r="O250" s="191"/>
      <c r="P250" s="191"/>
      <c r="Q250" s="191"/>
      <c r="R250" s="191"/>
      <c r="S250" s="191"/>
      <c r="T250" s="192"/>
      <c r="AT250" s="186" t="s">
        <v>280</v>
      </c>
      <c r="AU250" s="186" t="s">
        <v>88</v>
      </c>
      <c r="AV250" s="13" t="s">
        <v>88</v>
      </c>
      <c r="AW250" s="13" t="s">
        <v>29</v>
      </c>
      <c r="AX250" s="13" t="s">
        <v>75</v>
      </c>
      <c r="AY250" s="186" t="s">
        <v>271</v>
      </c>
    </row>
    <row r="251" spans="1:65" s="13" customFormat="1" ht="19.5" x14ac:dyDescent="0.1">
      <c r="B251" s="184"/>
      <c r="D251" s="185" t="s">
        <v>280</v>
      </c>
      <c r="E251" s="186" t="s">
        <v>1</v>
      </c>
      <c r="F251" s="187" t="s">
        <v>1013</v>
      </c>
      <c r="H251" s="188">
        <v>4.6500000000000004</v>
      </c>
      <c r="I251" s="189"/>
      <c r="L251" s="184"/>
      <c r="M251" s="190"/>
      <c r="N251" s="191"/>
      <c r="O251" s="191"/>
      <c r="P251" s="191"/>
      <c r="Q251" s="191"/>
      <c r="R251" s="191"/>
      <c r="S251" s="191"/>
      <c r="T251" s="192"/>
      <c r="AT251" s="186" t="s">
        <v>280</v>
      </c>
      <c r="AU251" s="186" t="s">
        <v>88</v>
      </c>
      <c r="AV251" s="13" t="s">
        <v>88</v>
      </c>
      <c r="AW251" s="13" t="s">
        <v>29</v>
      </c>
      <c r="AX251" s="13" t="s">
        <v>75</v>
      </c>
      <c r="AY251" s="186" t="s">
        <v>271</v>
      </c>
    </row>
    <row r="252" spans="1:65" s="13" customFormat="1" x14ac:dyDescent="0.1">
      <c r="B252" s="184"/>
      <c r="D252" s="185" t="s">
        <v>280</v>
      </c>
      <c r="E252" s="186" t="s">
        <v>1</v>
      </c>
      <c r="F252" s="187" t="s">
        <v>1014</v>
      </c>
      <c r="H252" s="188">
        <v>4.24</v>
      </c>
      <c r="I252" s="189"/>
      <c r="L252" s="184"/>
      <c r="M252" s="190"/>
      <c r="N252" s="191"/>
      <c r="O252" s="191"/>
      <c r="P252" s="191"/>
      <c r="Q252" s="191"/>
      <c r="R252" s="191"/>
      <c r="S252" s="191"/>
      <c r="T252" s="192"/>
      <c r="AT252" s="186" t="s">
        <v>280</v>
      </c>
      <c r="AU252" s="186" t="s">
        <v>88</v>
      </c>
      <c r="AV252" s="13" t="s">
        <v>88</v>
      </c>
      <c r="AW252" s="13" t="s">
        <v>29</v>
      </c>
      <c r="AX252" s="13" t="s">
        <v>75</v>
      </c>
      <c r="AY252" s="186" t="s">
        <v>271</v>
      </c>
    </row>
    <row r="253" spans="1:65" s="13" customFormat="1" x14ac:dyDescent="0.1">
      <c r="B253" s="184"/>
      <c r="D253" s="185" t="s">
        <v>280</v>
      </c>
      <c r="E253" s="186" t="s">
        <v>1</v>
      </c>
      <c r="F253" s="187" t="s">
        <v>1015</v>
      </c>
      <c r="H253" s="188">
        <v>9.9</v>
      </c>
      <c r="I253" s="189"/>
      <c r="L253" s="184"/>
      <c r="M253" s="190"/>
      <c r="N253" s="191"/>
      <c r="O253" s="191"/>
      <c r="P253" s="191"/>
      <c r="Q253" s="191"/>
      <c r="R253" s="191"/>
      <c r="S253" s="191"/>
      <c r="T253" s="192"/>
      <c r="AT253" s="186" t="s">
        <v>280</v>
      </c>
      <c r="AU253" s="186" t="s">
        <v>88</v>
      </c>
      <c r="AV253" s="13" t="s">
        <v>88</v>
      </c>
      <c r="AW253" s="13" t="s">
        <v>29</v>
      </c>
      <c r="AX253" s="13" t="s">
        <v>75</v>
      </c>
      <c r="AY253" s="186" t="s">
        <v>271</v>
      </c>
    </row>
    <row r="254" spans="1:65" s="13" customFormat="1" x14ac:dyDescent="0.1">
      <c r="B254" s="184"/>
      <c r="D254" s="185" t="s">
        <v>280</v>
      </c>
      <c r="E254" s="186" t="s">
        <v>1</v>
      </c>
      <c r="F254" s="187" t="s">
        <v>1016</v>
      </c>
      <c r="H254" s="188">
        <v>2.1800000000000002</v>
      </c>
      <c r="I254" s="189"/>
      <c r="L254" s="184"/>
      <c r="M254" s="190"/>
      <c r="N254" s="191"/>
      <c r="O254" s="191"/>
      <c r="P254" s="191"/>
      <c r="Q254" s="191"/>
      <c r="R254" s="191"/>
      <c r="S254" s="191"/>
      <c r="T254" s="192"/>
      <c r="AT254" s="186" t="s">
        <v>280</v>
      </c>
      <c r="AU254" s="186" t="s">
        <v>88</v>
      </c>
      <c r="AV254" s="13" t="s">
        <v>88</v>
      </c>
      <c r="AW254" s="13" t="s">
        <v>29</v>
      </c>
      <c r="AX254" s="13" t="s">
        <v>75</v>
      </c>
      <c r="AY254" s="186" t="s">
        <v>271</v>
      </c>
    </row>
    <row r="255" spans="1:65" s="13" customFormat="1" x14ac:dyDescent="0.1">
      <c r="B255" s="184"/>
      <c r="D255" s="185" t="s">
        <v>280</v>
      </c>
      <c r="E255" s="186" t="s">
        <v>1</v>
      </c>
      <c r="F255" s="187" t="s">
        <v>1017</v>
      </c>
      <c r="H255" s="188">
        <v>0.35</v>
      </c>
      <c r="I255" s="189"/>
      <c r="L255" s="184"/>
      <c r="M255" s="190"/>
      <c r="N255" s="191"/>
      <c r="O255" s="191"/>
      <c r="P255" s="191"/>
      <c r="Q255" s="191"/>
      <c r="R255" s="191"/>
      <c r="S255" s="191"/>
      <c r="T255" s="192"/>
      <c r="AT255" s="186" t="s">
        <v>280</v>
      </c>
      <c r="AU255" s="186" t="s">
        <v>88</v>
      </c>
      <c r="AV255" s="13" t="s">
        <v>88</v>
      </c>
      <c r="AW255" s="13" t="s">
        <v>29</v>
      </c>
      <c r="AX255" s="13" t="s">
        <v>75</v>
      </c>
      <c r="AY255" s="186" t="s">
        <v>271</v>
      </c>
    </row>
    <row r="256" spans="1:65" s="13" customFormat="1" x14ac:dyDescent="0.1">
      <c r="B256" s="184"/>
      <c r="D256" s="185" t="s">
        <v>280</v>
      </c>
      <c r="E256" s="186" t="s">
        <v>1</v>
      </c>
      <c r="F256" s="187" t="s">
        <v>1018</v>
      </c>
      <c r="H256" s="188">
        <v>3.9</v>
      </c>
      <c r="I256" s="189"/>
      <c r="L256" s="184"/>
      <c r="M256" s="190"/>
      <c r="N256" s="191"/>
      <c r="O256" s="191"/>
      <c r="P256" s="191"/>
      <c r="Q256" s="191"/>
      <c r="R256" s="191"/>
      <c r="S256" s="191"/>
      <c r="T256" s="192"/>
      <c r="AT256" s="186" t="s">
        <v>280</v>
      </c>
      <c r="AU256" s="186" t="s">
        <v>88</v>
      </c>
      <c r="AV256" s="13" t="s">
        <v>88</v>
      </c>
      <c r="AW256" s="13" t="s">
        <v>29</v>
      </c>
      <c r="AX256" s="13" t="s">
        <v>75</v>
      </c>
      <c r="AY256" s="186" t="s">
        <v>271</v>
      </c>
    </row>
    <row r="257" spans="1:65" s="15" customFormat="1" x14ac:dyDescent="0.1">
      <c r="B257" s="201"/>
      <c r="D257" s="185" t="s">
        <v>280</v>
      </c>
      <c r="E257" s="202" t="s">
        <v>732</v>
      </c>
      <c r="F257" s="203" t="s">
        <v>293</v>
      </c>
      <c r="H257" s="204">
        <v>50.82</v>
      </c>
      <c r="I257" s="205"/>
      <c r="L257" s="201"/>
      <c r="M257" s="206"/>
      <c r="N257" s="207"/>
      <c r="O257" s="207"/>
      <c r="P257" s="207"/>
      <c r="Q257" s="207"/>
      <c r="R257" s="207"/>
      <c r="S257" s="207"/>
      <c r="T257" s="208"/>
      <c r="AT257" s="202" t="s">
        <v>280</v>
      </c>
      <c r="AU257" s="202" t="s">
        <v>88</v>
      </c>
      <c r="AV257" s="15" t="s">
        <v>286</v>
      </c>
      <c r="AW257" s="15" t="s">
        <v>29</v>
      </c>
      <c r="AX257" s="15" t="s">
        <v>75</v>
      </c>
      <c r="AY257" s="202" t="s">
        <v>271</v>
      </c>
    </row>
    <row r="258" spans="1:65" s="13" customFormat="1" x14ac:dyDescent="0.1">
      <c r="B258" s="184"/>
      <c r="D258" s="185" t="s">
        <v>280</v>
      </c>
      <c r="E258" s="186" t="s">
        <v>1</v>
      </c>
      <c r="F258" s="187" t="s">
        <v>1019</v>
      </c>
      <c r="H258" s="188">
        <v>2.54</v>
      </c>
      <c r="I258" s="189"/>
      <c r="L258" s="184"/>
      <c r="M258" s="190"/>
      <c r="N258" s="191"/>
      <c r="O258" s="191"/>
      <c r="P258" s="191"/>
      <c r="Q258" s="191"/>
      <c r="R258" s="191"/>
      <c r="S258" s="191"/>
      <c r="T258" s="192"/>
      <c r="AT258" s="186" t="s">
        <v>280</v>
      </c>
      <c r="AU258" s="186" t="s">
        <v>88</v>
      </c>
      <c r="AV258" s="13" t="s">
        <v>88</v>
      </c>
      <c r="AW258" s="13" t="s">
        <v>29</v>
      </c>
      <c r="AX258" s="13" t="s">
        <v>75</v>
      </c>
      <c r="AY258" s="186" t="s">
        <v>271</v>
      </c>
    </row>
    <row r="259" spans="1:65" s="14" customFormat="1" x14ac:dyDescent="0.1">
      <c r="B259" s="193"/>
      <c r="D259" s="185" t="s">
        <v>280</v>
      </c>
      <c r="E259" s="194" t="s">
        <v>1</v>
      </c>
      <c r="F259" s="195" t="s">
        <v>282</v>
      </c>
      <c r="H259" s="196">
        <v>53.36</v>
      </c>
      <c r="I259" s="197"/>
      <c r="L259" s="193"/>
      <c r="M259" s="198"/>
      <c r="N259" s="199"/>
      <c r="O259" s="199"/>
      <c r="P259" s="199"/>
      <c r="Q259" s="199"/>
      <c r="R259" s="199"/>
      <c r="S259" s="199"/>
      <c r="T259" s="200"/>
      <c r="AT259" s="194" t="s">
        <v>280</v>
      </c>
      <c r="AU259" s="194" t="s">
        <v>88</v>
      </c>
      <c r="AV259" s="14" t="s">
        <v>278</v>
      </c>
      <c r="AW259" s="14" t="s">
        <v>29</v>
      </c>
      <c r="AX259" s="14" t="s">
        <v>82</v>
      </c>
      <c r="AY259" s="194" t="s">
        <v>271</v>
      </c>
    </row>
    <row r="260" spans="1:65" s="2" customFormat="1" ht="21.75" customHeight="1" x14ac:dyDescent="0.15">
      <c r="A260" s="35"/>
      <c r="B260" s="141"/>
      <c r="C260" s="172" t="s">
        <v>437</v>
      </c>
      <c r="D260" s="172" t="s">
        <v>274</v>
      </c>
      <c r="E260" s="173" t="s">
        <v>1020</v>
      </c>
      <c r="F260" s="174" t="s">
        <v>1021</v>
      </c>
      <c r="G260" s="175" t="s">
        <v>277</v>
      </c>
      <c r="H260" s="176">
        <v>549.49</v>
      </c>
      <c r="I260" s="177"/>
      <c r="J260" s="176">
        <f>ROUND(I260*H260,2)</f>
        <v>0</v>
      </c>
      <c r="K260" s="178"/>
      <c r="L260" s="36"/>
      <c r="M260" s="179" t="s">
        <v>1</v>
      </c>
      <c r="N260" s="180" t="s">
        <v>41</v>
      </c>
      <c r="O260" s="61"/>
      <c r="P260" s="181">
        <f>O260*H260</f>
        <v>0</v>
      </c>
      <c r="Q260" s="181">
        <v>3.3541220000000002E-3</v>
      </c>
      <c r="R260" s="181">
        <f>Q260*H260</f>
        <v>1.8430564977800001</v>
      </c>
      <c r="S260" s="181">
        <v>0</v>
      </c>
      <c r="T260" s="18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278</v>
      </c>
      <c r="AT260" s="183" t="s">
        <v>274</v>
      </c>
      <c r="AU260" s="183" t="s">
        <v>88</v>
      </c>
      <c r="AY260" s="18" t="s">
        <v>271</v>
      </c>
      <c r="BE260" s="105">
        <f>IF(N260="základná",J260,0)</f>
        <v>0</v>
      </c>
      <c r="BF260" s="105">
        <f>IF(N260="znížená",J260,0)</f>
        <v>0</v>
      </c>
      <c r="BG260" s="105">
        <f>IF(N260="zákl. prenesená",J260,0)</f>
        <v>0</v>
      </c>
      <c r="BH260" s="105">
        <f>IF(N260="zníž. prenesená",J260,0)</f>
        <v>0</v>
      </c>
      <c r="BI260" s="105">
        <f>IF(N260="nulová",J260,0)</f>
        <v>0</v>
      </c>
      <c r="BJ260" s="18" t="s">
        <v>88</v>
      </c>
      <c r="BK260" s="105">
        <f>ROUND(I260*H260,2)</f>
        <v>0</v>
      </c>
      <c r="BL260" s="18" t="s">
        <v>278</v>
      </c>
      <c r="BM260" s="183" t="s">
        <v>1022</v>
      </c>
    </row>
    <row r="261" spans="1:65" s="13" customFormat="1" ht="28.5" x14ac:dyDescent="0.1">
      <c r="B261" s="184"/>
      <c r="D261" s="185" t="s">
        <v>280</v>
      </c>
      <c r="E261" s="186" t="s">
        <v>1</v>
      </c>
      <c r="F261" s="187" t="s">
        <v>1023</v>
      </c>
      <c r="H261" s="188">
        <v>100.38</v>
      </c>
      <c r="I261" s="189"/>
      <c r="L261" s="184"/>
      <c r="M261" s="190"/>
      <c r="N261" s="191"/>
      <c r="O261" s="191"/>
      <c r="P261" s="191"/>
      <c r="Q261" s="191"/>
      <c r="R261" s="191"/>
      <c r="S261" s="191"/>
      <c r="T261" s="192"/>
      <c r="AT261" s="186" t="s">
        <v>280</v>
      </c>
      <c r="AU261" s="186" t="s">
        <v>88</v>
      </c>
      <c r="AV261" s="13" t="s">
        <v>88</v>
      </c>
      <c r="AW261" s="13" t="s">
        <v>29</v>
      </c>
      <c r="AX261" s="13" t="s">
        <v>75</v>
      </c>
      <c r="AY261" s="186" t="s">
        <v>271</v>
      </c>
    </row>
    <row r="262" spans="1:65" s="13" customFormat="1" x14ac:dyDescent="0.1">
      <c r="B262" s="184"/>
      <c r="D262" s="185" t="s">
        <v>280</v>
      </c>
      <c r="E262" s="186" t="s">
        <v>1</v>
      </c>
      <c r="F262" s="187" t="s">
        <v>1024</v>
      </c>
      <c r="H262" s="188">
        <v>4.7699999999999996</v>
      </c>
      <c r="I262" s="189"/>
      <c r="L262" s="184"/>
      <c r="M262" s="190"/>
      <c r="N262" s="191"/>
      <c r="O262" s="191"/>
      <c r="P262" s="191"/>
      <c r="Q262" s="191"/>
      <c r="R262" s="191"/>
      <c r="S262" s="191"/>
      <c r="T262" s="192"/>
      <c r="AT262" s="186" t="s">
        <v>280</v>
      </c>
      <c r="AU262" s="186" t="s">
        <v>88</v>
      </c>
      <c r="AV262" s="13" t="s">
        <v>88</v>
      </c>
      <c r="AW262" s="13" t="s">
        <v>29</v>
      </c>
      <c r="AX262" s="13" t="s">
        <v>75</v>
      </c>
      <c r="AY262" s="186" t="s">
        <v>271</v>
      </c>
    </row>
    <row r="263" spans="1:65" s="13" customFormat="1" x14ac:dyDescent="0.1">
      <c r="B263" s="184"/>
      <c r="D263" s="185" t="s">
        <v>280</v>
      </c>
      <c r="E263" s="186" t="s">
        <v>1</v>
      </c>
      <c r="F263" s="187" t="s">
        <v>1025</v>
      </c>
      <c r="H263" s="188">
        <v>78.87</v>
      </c>
      <c r="I263" s="189"/>
      <c r="L263" s="184"/>
      <c r="M263" s="190"/>
      <c r="N263" s="191"/>
      <c r="O263" s="191"/>
      <c r="P263" s="191"/>
      <c r="Q263" s="191"/>
      <c r="R263" s="191"/>
      <c r="S263" s="191"/>
      <c r="T263" s="192"/>
      <c r="AT263" s="186" t="s">
        <v>280</v>
      </c>
      <c r="AU263" s="186" t="s">
        <v>88</v>
      </c>
      <c r="AV263" s="13" t="s">
        <v>88</v>
      </c>
      <c r="AW263" s="13" t="s">
        <v>29</v>
      </c>
      <c r="AX263" s="13" t="s">
        <v>75</v>
      </c>
      <c r="AY263" s="186" t="s">
        <v>271</v>
      </c>
    </row>
    <row r="264" spans="1:65" s="13" customFormat="1" x14ac:dyDescent="0.1">
      <c r="B264" s="184"/>
      <c r="D264" s="185" t="s">
        <v>280</v>
      </c>
      <c r="E264" s="186" t="s">
        <v>1</v>
      </c>
      <c r="F264" s="187" t="s">
        <v>1026</v>
      </c>
      <c r="H264" s="188">
        <v>78.87</v>
      </c>
      <c r="I264" s="189"/>
      <c r="L264" s="184"/>
      <c r="M264" s="190"/>
      <c r="N264" s="191"/>
      <c r="O264" s="191"/>
      <c r="P264" s="191"/>
      <c r="Q264" s="191"/>
      <c r="R264" s="191"/>
      <c r="S264" s="191"/>
      <c r="T264" s="192"/>
      <c r="AT264" s="186" t="s">
        <v>280</v>
      </c>
      <c r="AU264" s="186" t="s">
        <v>88</v>
      </c>
      <c r="AV264" s="13" t="s">
        <v>88</v>
      </c>
      <c r="AW264" s="13" t="s">
        <v>29</v>
      </c>
      <c r="AX264" s="13" t="s">
        <v>75</v>
      </c>
      <c r="AY264" s="186" t="s">
        <v>271</v>
      </c>
    </row>
    <row r="265" spans="1:65" s="13" customFormat="1" ht="28.5" x14ac:dyDescent="0.1">
      <c r="B265" s="184"/>
      <c r="D265" s="185" t="s">
        <v>280</v>
      </c>
      <c r="E265" s="186" t="s">
        <v>1</v>
      </c>
      <c r="F265" s="187" t="s">
        <v>1027</v>
      </c>
      <c r="H265" s="188">
        <v>48.75</v>
      </c>
      <c r="I265" s="189"/>
      <c r="L265" s="184"/>
      <c r="M265" s="190"/>
      <c r="N265" s="191"/>
      <c r="O265" s="191"/>
      <c r="P265" s="191"/>
      <c r="Q265" s="191"/>
      <c r="R265" s="191"/>
      <c r="S265" s="191"/>
      <c r="T265" s="192"/>
      <c r="AT265" s="186" t="s">
        <v>280</v>
      </c>
      <c r="AU265" s="186" t="s">
        <v>88</v>
      </c>
      <c r="AV265" s="13" t="s">
        <v>88</v>
      </c>
      <c r="AW265" s="13" t="s">
        <v>29</v>
      </c>
      <c r="AX265" s="13" t="s">
        <v>75</v>
      </c>
      <c r="AY265" s="186" t="s">
        <v>271</v>
      </c>
    </row>
    <row r="266" spans="1:65" s="13" customFormat="1" ht="19.5" x14ac:dyDescent="0.1">
      <c r="B266" s="184"/>
      <c r="D266" s="185" t="s">
        <v>280</v>
      </c>
      <c r="E266" s="186" t="s">
        <v>1</v>
      </c>
      <c r="F266" s="187" t="s">
        <v>1028</v>
      </c>
      <c r="H266" s="188">
        <v>45.96</v>
      </c>
      <c r="I266" s="189"/>
      <c r="L266" s="184"/>
      <c r="M266" s="190"/>
      <c r="N266" s="191"/>
      <c r="O266" s="191"/>
      <c r="P266" s="191"/>
      <c r="Q266" s="191"/>
      <c r="R266" s="191"/>
      <c r="S266" s="191"/>
      <c r="T266" s="192"/>
      <c r="AT266" s="186" t="s">
        <v>280</v>
      </c>
      <c r="AU266" s="186" t="s">
        <v>88</v>
      </c>
      <c r="AV266" s="13" t="s">
        <v>88</v>
      </c>
      <c r="AW266" s="13" t="s">
        <v>29</v>
      </c>
      <c r="AX266" s="13" t="s">
        <v>75</v>
      </c>
      <c r="AY266" s="186" t="s">
        <v>271</v>
      </c>
    </row>
    <row r="267" spans="1:65" s="13" customFormat="1" x14ac:dyDescent="0.1">
      <c r="B267" s="184"/>
      <c r="D267" s="185" t="s">
        <v>280</v>
      </c>
      <c r="E267" s="186" t="s">
        <v>1</v>
      </c>
      <c r="F267" s="187" t="s">
        <v>1029</v>
      </c>
      <c r="H267" s="188">
        <v>99</v>
      </c>
      <c r="I267" s="189"/>
      <c r="L267" s="184"/>
      <c r="M267" s="190"/>
      <c r="N267" s="191"/>
      <c r="O267" s="191"/>
      <c r="P267" s="191"/>
      <c r="Q267" s="191"/>
      <c r="R267" s="191"/>
      <c r="S267" s="191"/>
      <c r="T267" s="192"/>
      <c r="AT267" s="186" t="s">
        <v>280</v>
      </c>
      <c r="AU267" s="186" t="s">
        <v>88</v>
      </c>
      <c r="AV267" s="13" t="s">
        <v>88</v>
      </c>
      <c r="AW267" s="13" t="s">
        <v>29</v>
      </c>
      <c r="AX267" s="13" t="s">
        <v>75</v>
      </c>
      <c r="AY267" s="186" t="s">
        <v>271</v>
      </c>
    </row>
    <row r="268" spans="1:65" s="13" customFormat="1" x14ac:dyDescent="0.1">
      <c r="B268" s="184"/>
      <c r="D268" s="185" t="s">
        <v>280</v>
      </c>
      <c r="E268" s="186" t="s">
        <v>1</v>
      </c>
      <c r="F268" s="187" t="s">
        <v>1030</v>
      </c>
      <c r="H268" s="188">
        <v>21.85</v>
      </c>
      <c r="I268" s="189"/>
      <c r="L268" s="184"/>
      <c r="M268" s="190"/>
      <c r="N268" s="191"/>
      <c r="O268" s="191"/>
      <c r="P268" s="191"/>
      <c r="Q268" s="191"/>
      <c r="R268" s="191"/>
      <c r="S268" s="191"/>
      <c r="T268" s="192"/>
      <c r="AT268" s="186" t="s">
        <v>280</v>
      </c>
      <c r="AU268" s="186" t="s">
        <v>88</v>
      </c>
      <c r="AV268" s="13" t="s">
        <v>88</v>
      </c>
      <c r="AW268" s="13" t="s">
        <v>29</v>
      </c>
      <c r="AX268" s="13" t="s">
        <v>75</v>
      </c>
      <c r="AY268" s="186" t="s">
        <v>271</v>
      </c>
    </row>
    <row r="269" spans="1:65" s="13" customFormat="1" x14ac:dyDescent="0.1">
      <c r="B269" s="184"/>
      <c r="D269" s="185" t="s">
        <v>280</v>
      </c>
      <c r="E269" s="186" t="s">
        <v>1</v>
      </c>
      <c r="F269" s="187" t="s">
        <v>1031</v>
      </c>
      <c r="H269" s="188">
        <v>3.52</v>
      </c>
      <c r="I269" s="189"/>
      <c r="L269" s="184"/>
      <c r="M269" s="190"/>
      <c r="N269" s="191"/>
      <c r="O269" s="191"/>
      <c r="P269" s="191"/>
      <c r="Q269" s="191"/>
      <c r="R269" s="191"/>
      <c r="S269" s="191"/>
      <c r="T269" s="192"/>
      <c r="AT269" s="186" t="s">
        <v>280</v>
      </c>
      <c r="AU269" s="186" t="s">
        <v>88</v>
      </c>
      <c r="AV269" s="13" t="s">
        <v>88</v>
      </c>
      <c r="AW269" s="13" t="s">
        <v>29</v>
      </c>
      <c r="AX269" s="13" t="s">
        <v>75</v>
      </c>
      <c r="AY269" s="186" t="s">
        <v>271</v>
      </c>
    </row>
    <row r="270" spans="1:65" s="13" customFormat="1" x14ac:dyDescent="0.1">
      <c r="B270" s="184"/>
      <c r="D270" s="185" t="s">
        <v>280</v>
      </c>
      <c r="E270" s="186" t="s">
        <v>1</v>
      </c>
      <c r="F270" s="187" t="s">
        <v>1032</v>
      </c>
      <c r="H270" s="188">
        <v>41.35</v>
      </c>
      <c r="I270" s="189"/>
      <c r="L270" s="184"/>
      <c r="M270" s="190"/>
      <c r="N270" s="191"/>
      <c r="O270" s="191"/>
      <c r="P270" s="191"/>
      <c r="Q270" s="191"/>
      <c r="R270" s="191"/>
      <c r="S270" s="191"/>
      <c r="T270" s="192"/>
      <c r="AT270" s="186" t="s">
        <v>280</v>
      </c>
      <c r="AU270" s="186" t="s">
        <v>88</v>
      </c>
      <c r="AV270" s="13" t="s">
        <v>88</v>
      </c>
      <c r="AW270" s="13" t="s">
        <v>29</v>
      </c>
      <c r="AX270" s="13" t="s">
        <v>75</v>
      </c>
      <c r="AY270" s="186" t="s">
        <v>271</v>
      </c>
    </row>
    <row r="271" spans="1:65" s="15" customFormat="1" x14ac:dyDescent="0.1">
      <c r="B271" s="201"/>
      <c r="D271" s="185" t="s">
        <v>280</v>
      </c>
      <c r="E271" s="202" t="s">
        <v>738</v>
      </c>
      <c r="F271" s="203" t="s">
        <v>293</v>
      </c>
      <c r="H271" s="204">
        <v>523.32000000000005</v>
      </c>
      <c r="I271" s="205"/>
      <c r="L271" s="201"/>
      <c r="M271" s="206"/>
      <c r="N271" s="207"/>
      <c r="O271" s="207"/>
      <c r="P271" s="207"/>
      <c r="Q271" s="207"/>
      <c r="R271" s="207"/>
      <c r="S271" s="207"/>
      <c r="T271" s="208"/>
      <c r="AT271" s="202" t="s">
        <v>280</v>
      </c>
      <c r="AU271" s="202" t="s">
        <v>88</v>
      </c>
      <c r="AV271" s="15" t="s">
        <v>286</v>
      </c>
      <c r="AW271" s="15" t="s">
        <v>29</v>
      </c>
      <c r="AX271" s="15" t="s">
        <v>75</v>
      </c>
      <c r="AY271" s="202" t="s">
        <v>271</v>
      </c>
    </row>
    <row r="272" spans="1:65" s="13" customFormat="1" x14ac:dyDescent="0.1">
      <c r="B272" s="184"/>
      <c r="D272" s="185" t="s">
        <v>280</v>
      </c>
      <c r="E272" s="186" t="s">
        <v>1</v>
      </c>
      <c r="F272" s="187" t="s">
        <v>981</v>
      </c>
      <c r="H272" s="188">
        <v>26.17</v>
      </c>
      <c r="I272" s="189"/>
      <c r="L272" s="184"/>
      <c r="M272" s="190"/>
      <c r="N272" s="191"/>
      <c r="O272" s="191"/>
      <c r="P272" s="191"/>
      <c r="Q272" s="191"/>
      <c r="R272" s="191"/>
      <c r="S272" s="191"/>
      <c r="T272" s="192"/>
      <c r="AT272" s="186" t="s">
        <v>280</v>
      </c>
      <c r="AU272" s="186" t="s">
        <v>88</v>
      </c>
      <c r="AV272" s="13" t="s">
        <v>88</v>
      </c>
      <c r="AW272" s="13" t="s">
        <v>29</v>
      </c>
      <c r="AX272" s="13" t="s">
        <v>75</v>
      </c>
      <c r="AY272" s="186" t="s">
        <v>271</v>
      </c>
    </row>
    <row r="273" spans="1:65" s="14" customFormat="1" x14ac:dyDescent="0.1">
      <c r="B273" s="193"/>
      <c r="D273" s="185" t="s">
        <v>280</v>
      </c>
      <c r="E273" s="194" t="s">
        <v>1</v>
      </c>
      <c r="F273" s="195" t="s">
        <v>282</v>
      </c>
      <c r="H273" s="196">
        <v>549.49</v>
      </c>
      <c r="I273" s="197"/>
      <c r="L273" s="193"/>
      <c r="M273" s="198"/>
      <c r="N273" s="199"/>
      <c r="O273" s="199"/>
      <c r="P273" s="199"/>
      <c r="Q273" s="199"/>
      <c r="R273" s="199"/>
      <c r="S273" s="199"/>
      <c r="T273" s="200"/>
      <c r="AT273" s="194" t="s">
        <v>280</v>
      </c>
      <c r="AU273" s="194" t="s">
        <v>88</v>
      </c>
      <c r="AV273" s="14" t="s">
        <v>278</v>
      </c>
      <c r="AW273" s="14" t="s">
        <v>29</v>
      </c>
      <c r="AX273" s="14" t="s">
        <v>82</v>
      </c>
      <c r="AY273" s="194" t="s">
        <v>271</v>
      </c>
    </row>
    <row r="274" spans="1:65" s="2" customFormat="1" ht="21.75" customHeight="1" x14ac:dyDescent="0.15">
      <c r="A274" s="35"/>
      <c r="B274" s="141"/>
      <c r="C274" s="172" t="s">
        <v>441</v>
      </c>
      <c r="D274" s="172" t="s">
        <v>274</v>
      </c>
      <c r="E274" s="173" t="s">
        <v>1033</v>
      </c>
      <c r="F274" s="174" t="s">
        <v>1034</v>
      </c>
      <c r="G274" s="175" t="s">
        <v>277</v>
      </c>
      <c r="H274" s="176">
        <v>549.49</v>
      </c>
      <c r="I274" s="177"/>
      <c r="J274" s="176">
        <f>ROUND(I274*H274,2)</f>
        <v>0</v>
      </c>
      <c r="K274" s="178"/>
      <c r="L274" s="36"/>
      <c r="M274" s="179" t="s">
        <v>1</v>
      </c>
      <c r="N274" s="180" t="s">
        <v>41</v>
      </c>
      <c r="O274" s="61"/>
      <c r="P274" s="181">
        <f>O274*H274</f>
        <v>0</v>
      </c>
      <c r="Q274" s="181">
        <v>0</v>
      </c>
      <c r="R274" s="181">
        <f>Q274*H274</f>
        <v>0</v>
      </c>
      <c r="S274" s="181">
        <v>0</v>
      </c>
      <c r="T274" s="18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278</v>
      </c>
      <c r="AT274" s="183" t="s">
        <v>274</v>
      </c>
      <c r="AU274" s="183" t="s">
        <v>88</v>
      </c>
      <c r="AY274" s="18" t="s">
        <v>271</v>
      </c>
      <c r="BE274" s="105">
        <f>IF(N274="základná",J274,0)</f>
        <v>0</v>
      </c>
      <c r="BF274" s="105">
        <f>IF(N274="znížená",J274,0)</f>
        <v>0</v>
      </c>
      <c r="BG274" s="105">
        <f>IF(N274="zákl. prenesená",J274,0)</f>
        <v>0</v>
      </c>
      <c r="BH274" s="105">
        <f>IF(N274="zníž. prenesená",J274,0)</f>
        <v>0</v>
      </c>
      <c r="BI274" s="105">
        <f>IF(N274="nulová",J274,0)</f>
        <v>0</v>
      </c>
      <c r="BJ274" s="18" t="s">
        <v>88</v>
      </c>
      <c r="BK274" s="105">
        <f>ROUND(I274*H274,2)</f>
        <v>0</v>
      </c>
      <c r="BL274" s="18" t="s">
        <v>278</v>
      </c>
      <c r="BM274" s="183" t="s">
        <v>1035</v>
      </c>
    </row>
    <row r="275" spans="1:65" s="13" customFormat="1" x14ac:dyDescent="0.1">
      <c r="B275" s="184"/>
      <c r="D275" s="185" t="s">
        <v>280</v>
      </c>
      <c r="E275" s="186" t="s">
        <v>1</v>
      </c>
      <c r="F275" s="187" t="s">
        <v>738</v>
      </c>
      <c r="H275" s="188">
        <v>523.32000000000005</v>
      </c>
      <c r="I275" s="189"/>
      <c r="L275" s="184"/>
      <c r="M275" s="190"/>
      <c r="N275" s="191"/>
      <c r="O275" s="191"/>
      <c r="P275" s="191"/>
      <c r="Q275" s="191"/>
      <c r="R275" s="191"/>
      <c r="S275" s="191"/>
      <c r="T275" s="192"/>
      <c r="AT275" s="186" t="s">
        <v>280</v>
      </c>
      <c r="AU275" s="186" t="s">
        <v>88</v>
      </c>
      <c r="AV275" s="13" t="s">
        <v>88</v>
      </c>
      <c r="AW275" s="13" t="s">
        <v>29</v>
      </c>
      <c r="AX275" s="13" t="s">
        <v>75</v>
      </c>
      <c r="AY275" s="186" t="s">
        <v>271</v>
      </c>
    </row>
    <row r="276" spans="1:65" s="13" customFormat="1" x14ac:dyDescent="0.1">
      <c r="B276" s="184"/>
      <c r="D276" s="185" t="s">
        <v>280</v>
      </c>
      <c r="E276" s="186" t="s">
        <v>1</v>
      </c>
      <c r="F276" s="187" t="s">
        <v>981</v>
      </c>
      <c r="H276" s="188">
        <v>26.17</v>
      </c>
      <c r="I276" s="189"/>
      <c r="L276" s="184"/>
      <c r="M276" s="190"/>
      <c r="N276" s="191"/>
      <c r="O276" s="191"/>
      <c r="P276" s="191"/>
      <c r="Q276" s="191"/>
      <c r="R276" s="191"/>
      <c r="S276" s="191"/>
      <c r="T276" s="192"/>
      <c r="AT276" s="186" t="s">
        <v>280</v>
      </c>
      <c r="AU276" s="186" t="s">
        <v>88</v>
      </c>
      <c r="AV276" s="13" t="s">
        <v>88</v>
      </c>
      <c r="AW276" s="13" t="s">
        <v>29</v>
      </c>
      <c r="AX276" s="13" t="s">
        <v>75</v>
      </c>
      <c r="AY276" s="186" t="s">
        <v>271</v>
      </c>
    </row>
    <row r="277" spans="1:65" s="14" customFormat="1" x14ac:dyDescent="0.1">
      <c r="B277" s="193"/>
      <c r="D277" s="185" t="s">
        <v>280</v>
      </c>
      <c r="E277" s="194" t="s">
        <v>1</v>
      </c>
      <c r="F277" s="195" t="s">
        <v>282</v>
      </c>
      <c r="H277" s="196">
        <v>549.49</v>
      </c>
      <c r="I277" s="197"/>
      <c r="L277" s="193"/>
      <c r="M277" s="198"/>
      <c r="N277" s="199"/>
      <c r="O277" s="199"/>
      <c r="P277" s="199"/>
      <c r="Q277" s="199"/>
      <c r="R277" s="199"/>
      <c r="S277" s="199"/>
      <c r="T277" s="200"/>
      <c r="AT277" s="194" t="s">
        <v>280</v>
      </c>
      <c r="AU277" s="194" t="s">
        <v>88</v>
      </c>
      <c r="AV277" s="14" t="s">
        <v>278</v>
      </c>
      <c r="AW277" s="14" t="s">
        <v>29</v>
      </c>
      <c r="AX277" s="14" t="s">
        <v>82</v>
      </c>
      <c r="AY277" s="194" t="s">
        <v>271</v>
      </c>
    </row>
    <row r="278" spans="1:65" s="2" customFormat="1" ht="16.5" customHeight="1" x14ac:dyDescent="0.15">
      <c r="A278" s="35"/>
      <c r="B278" s="141"/>
      <c r="C278" s="172" t="s">
        <v>458</v>
      </c>
      <c r="D278" s="172" t="s">
        <v>274</v>
      </c>
      <c r="E278" s="173" t="s">
        <v>1036</v>
      </c>
      <c r="F278" s="174" t="s">
        <v>1037</v>
      </c>
      <c r="G278" s="175" t="s">
        <v>412</v>
      </c>
      <c r="H278" s="176">
        <v>6.44</v>
      </c>
      <c r="I278" s="177"/>
      <c r="J278" s="176">
        <f>ROUND(I278*H278,2)</f>
        <v>0</v>
      </c>
      <c r="K278" s="178"/>
      <c r="L278" s="36"/>
      <c r="M278" s="179" t="s">
        <v>1</v>
      </c>
      <c r="N278" s="180" t="s">
        <v>41</v>
      </c>
      <c r="O278" s="61"/>
      <c r="P278" s="181">
        <f>O278*H278</f>
        <v>0</v>
      </c>
      <c r="Q278" s="181">
        <v>1.015552349</v>
      </c>
      <c r="R278" s="181">
        <f>Q278*H278</f>
        <v>6.5401571275600006</v>
      </c>
      <c r="S278" s="181">
        <v>0</v>
      </c>
      <c r="T278" s="18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3" t="s">
        <v>278</v>
      </c>
      <c r="AT278" s="183" t="s">
        <v>274</v>
      </c>
      <c r="AU278" s="183" t="s">
        <v>88</v>
      </c>
      <c r="AY278" s="18" t="s">
        <v>271</v>
      </c>
      <c r="BE278" s="105">
        <f>IF(N278="základná",J278,0)</f>
        <v>0</v>
      </c>
      <c r="BF278" s="105">
        <f>IF(N278="znížená",J278,0)</f>
        <v>0</v>
      </c>
      <c r="BG278" s="105">
        <f>IF(N278="zákl. prenesená",J278,0)</f>
        <v>0</v>
      </c>
      <c r="BH278" s="105">
        <f>IF(N278="zníž. prenesená",J278,0)</f>
        <v>0</v>
      </c>
      <c r="BI278" s="105">
        <f>IF(N278="nulová",J278,0)</f>
        <v>0</v>
      </c>
      <c r="BJ278" s="18" t="s">
        <v>88</v>
      </c>
      <c r="BK278" s="105">
        <f>ROUND(I278*H278,2)</f>
        <v>0</v>
      </c>
      <c r="BL278" s="18" t="s">
        <v>278</v>
      </c>
      <c r="BM278" s="183" t="s">
        <v>1038</v>
      </c>
    </row>
    <row r="279" spans="1:65" s="13" customFormat="1" x14ac:dyDescent="0.1">
      <c r="B279" s="184"/>
      <c r="D279" s="185" t="s">
        <v>280</v>
      </c>
      <c r="E279" s="186" t="s">
        <v>863</v>
      </c>
      <c r="F279" s="187" t="s">
        <v>1039</v>
      </c>
      <c r="H279" s="188">
        <v>6.13</v>
      </c>
      <c r="I279" s="189"/>
      <c r="L279" s="184"/>
      <c r="M279" s="190"/>
      <c r="N279" s="191"/>
      <c r="O279" s="191"/>
      <c r="P279" s="191"/>
      <c r="Q279" s="191"/>
      <c r="R279" s="191"/>
      <c r="S279" s="191"/>
      <c r="T279" s="192"/>
      <c r="AT279" s="186" t="s">
        <v>280</v>
      </c>
      <c r="AU279" s="186" t="s">
        <v>88</v>
      </c>
      <c r="AV279" s="13" t="s">
        <v>88</v>
      </c>
      <c r="AW279" s="13" t="s">
        <v>29</v>
      </c>
      <c r="AX279" s="13" t="s">
        <v>75</v>
      </c>
      <c r="AY279" s="186" t="s">
        <v>271</v>
      </c>
    </row>
    <row r="280" spans="1:65" s="13" customFormat="1" x14ac:dyDescent="0.1">
      <c r="B280" s="184"/>
      <c r="D280" s="185" t="s">
        <v>280</v>
      </c>
      <c r="E280" s="186" t="s">
        <v>1</v>
      </c>
      <c r="F280" s="187" t="s">
        <v>1040</v>
      </c>
      <c r="H280" s="188">
        <v>0.31</v>
      </c>
      <c r="I280" s="189"/>
      <c r="L280" s="184"/>
      <c r="M280" s="190"/>
      <c r="N280" s="191"/>
      <c r="O280" s="191"/>
      <c r="P280" s="191"/>
      <c r="Q280" s="191"/>
      <c r="R280" s="191"/>
      <c r="S280" s="191"/>
      <c r="T280" s="192"/>
      <c r="AT280" s="186" t="s">
        <v>280</v>
      </c>
      <c r="AU280" s="186" t="s">
        <v>88</v>
      </c>
      <c r="AV280" s="13" t="s">
        <v>88</v>
      </c>
      <c r="AW280" s="13" t="s">
        <v>29</v>
      </c>
      <c r="AX280" s="13" t="s">
        <v>75</v>
      </c>
      <c r="AY280" s="186" t="s">
        <v>271</v>
      </c>
    </row>
    <row r="281" spans="1:65" s="14" customFormat="1" x14ac:dyDescent="0.1">
      <c r="B281" s="193"/>
      <c r="D281" s="185" t="s">
        <v>280</v>
      </c>
      <c r="E281" s="194" t="s">
        <v>1</v>
      </c>
      <c r="F281" s="195" t="s">
        <v>282</v>
      </c>
      <c r="H281" s="196">
        <v>6.44</v>
      </c>
      <c r="I281" s="197"/>
      <c r="L281" s="193"/>
      <c r="M281" s="198"/>
      <c r="N281" s="199"/>
      <c r="O281" s="199"/>
      <c r="P281" s="199"/>
      <c r="Q281" s="199"/>
      <c r="R281" s="199"/>
      <c r="S281" s="199"/>
      <c r="T281" s="200"/>
      <c r="AT281" s="194" t="s">
        <v>280</v>
      </c>
      <c r="AU281" s="194" t="s">
        <v>88</v>
      </c>
      <c r="AV281" s="14" t="s">
        <v>278</v>
      </c>
      <c r="AW281" s="14" t="s">
        <v>29</v>
      </c>
      <c r="AX281" s="14" t="s">
        <v>82</v>
      </c>
      <c r="AY281" s="194" t="s">
        <v>271</v>
      </c>
    </row>
    <row r="282" spans="1:65" s="12" customFormat="1" ht="22.9" customHeight="1" x14ac:dyDescent="0.15">
      <c r="B282" s="159"/>
      <c r="D282" s="160" t="s">
        <v>74</v>
      </c>
      <c r="E282" s="170" t="s">
        <v>278</v>
      </c>
      <c r="F282" s="170" t="s">
        <v>1041</v>
      </c>
      <c r="I282" s="162"/>
      <c r="J282" s="171">
        <f>BK282</f>
        <v>0</v>
      </c>
      <c r="L282" s="159"/>
      <c r="M282" s="164"/>
      <c r="N282" s="165"/>
      <c r="O282" s="165"/>
      <c r="P282" s="166">
        <f>SUM(P283:P322)</f>
        <v>0</v>
      </c>
      <c r="Q282" s="165"/>
      <c r="R282" s="166">
        <f>SUM(R283:R322)</f>
        <v>79.126958319480011</v>
      </c>
      <c r="S282" s="165"/>
      <c r="T282" s="167">
        <f>SUM(T283:T322)</f>
        <v>0</v>
      </c>
      <c r="AR282" s="160" t="s">
        <v>82</v>
      </c>
      <c r="AT282" s="168" t="s">
        <v>74</v>
      </c>
      <c r="AU282" s="168" t="s">
        <v>82</v>
      </c>
      <c r="AY282" s="160" t="s">
        <v>271</v>
      </c>
      <c r="BK282" s="169">
        <f>SUM(BK283:BK322)</f>
        <v>0</v>
      </c>
    </row>
    <row r="283" spans="1:65" s="2" customFormat="1" ht="21.75" customHeight="1" x14ac:dyDescent="0.15">
      <c r="A283" s="35"/>
      <c r="B283" s="141"/>
      <c r="C283" s="172" t="s">
        <v>465</v>
      </c>
      <c r="D283" s="172" t="s">
        <v>274</v>
      </c>
      <c r="E283" s="173" t="s">
        <v>1042</v>
      </c>
      <c r="F283" s="174" t="s">
        <v>1043</v>
      </c>
      <c r="G283" s="175" t="s">
        <v>289</v>
      </c>
      <c r="H283" s="176">
        <v>26.69</v>
      </c>
      <c r="I283" s="177"/>
      <c r="J283" s="176">
        <f>ROUND(I283*H283,2)</f>
        <v>0</v>
      </c>
      <c r="K283" s="178"/>
      <c r="L283" s="36"/>
      <c r="M283" s="179" t="s">
        <v>1</v>
      </c>
      <c r="N283" s="180" t="s">
        <v>41</v>
      </c>
      <c r="O283" s="61"/>
      <c r="P283" s="181">
        <f>O283*H283</f>
        <v>0</v>
      </c>
      <c r="Q283" s="181">
        <v>2.4018963000000002</v>
      </c>
      <c r="R283" s="181">
        <f>Q283*H283</f>
        <v>64.106612247000015</v>
      </c>
      <c r="S283" s="181">
        <v>0</v>
      </c>
      <c r="T283" s="18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278</v>
      </c>
      <c r="AT283" s="183" t="s">
        <v>274</v>
      </c>
      <c r="AU283" s="183" t="s">
        <v>88</v>
      </c>
      <c r="AY283" s="18" t="s">
        <v>271</v>
      </c>
      <c r="BE283" s="105">
        <f>IF(N283="základná",J283,0)</f>
        <v>0</v>
      </c>
      <c r="BF283" s="105">
        <f>IF(N283="znížená",J283,0)</f>
        <v>0</v>
      </c>
      <c r="BG283" s="105">
        <f>IF(N283="zákl. prenesená",J283,0)</f>
        <v>0</v>
      </c>
      <c r="BH283" s="105">
        <f>IF(N283="zníž. prenesená",J283,0)</f>
        <v>0</v>
      </c>
      <c r="BI283" s="105">
        <f>IF(N283="nulová",J283,0)</f>
        <v>0</v>
      </c>
      <c r="BJ283" s="18" t="s">
        <v>88</v>
      </c>
      <c r="BK283" s="105">
        <f>ROUND(I283*H283,2)</f>
        <v>0</v>
      </c>
      <c r="BL283" s="18" t="s">
        <v>278</v>
      </c>
      <c r="BM283" s="183" t="s">
        <v>1044</v>
      </c>
    </row>
    <row r="284" spans="1:65" s="13" customFormat="1" x14ac:dyDescent="0.1">
      <c r="B284" s="184"/>
      <c r="D284" s="185" t="s">
        <v>280</v>
      </c>
      <c r="E284" s="186" t="s">
        <v>1</v>
      </c>
      <c r="F284" s="187" t="s">
        <v>1045</v>
      </c>
      <c r="H284" s="188">
        <v>24.41</v>
      </c>
      <c r="I284" s="189"/>
      <c r="L284" s="184"/>
      <c r="M284" s="190"/>
      <c r="N284" s="191"/>
      <c r="O284" s="191"/>
      <c r="P284" s="191"/>
      <c r="Q284" s="191"/>
      <c r="R284" s="191"/>
      <c r="S284" s="191"/>
      <c r="T284" s="192"/>
      <c r="AT284" s="186" t="s">
        <v>280</v>
      </c>
      <c r="AU284" s="186" t="s">
        <v>88</v>
      </c>
      <c r="AV284" s="13" t="s">
        <v>88</v>
      </c>
      <c r="AW284" s="13" t="s">
        <v>29</v>
      </c>
      <c r="AX284" s="13" t="s">
        <v>75</v>
      </c>
      <c r="AY284" s="186" t="s">
        <v>271</v>
      </c>
    </row>
    <row r="285" spans="1:65" s="13" customFormat="1" x14ac:dyDescent="0.1">
      <c r="B285" s="184"/>
      <c r="D285" s="185" t="s">
        <v>280</v>
      </c>
      <c r="E285" s="186" t="s">
        <v>1</v>
      </c>
      <c r="F285" s="187" t="s">
        <v>1046</v>
      </c>
      <c r="H285" s="188">
        <v>1.01</v>
      </c>
      <c r="I285" s="189"/>
      <c r="L285" s="184"/>
      <c r="M285" s="190"/>
      <c r="N285" s="191"/>
      <c r="O285" s="191"/>
      <c r="P285" s="191"/>
      <c r="Q285" s="191"/>
      <c r="R285" s="191"/>
      <c r="S285" s="191"/>
      <c r="T285" s="192"/>
      <c r="AT285" s="186" t="s">
        <v>280</v>
      </c>
      <c r="AU285" s="186" t="s">
        <v>88</v>
      </c>
      <c r="AV285" s="13" t="s">
        <v>88</v>
      </c>
      <c r="AW285" s="13" t="s">
        <v>29</v>
      </c>
      <c r="AX285" s="13" t="s">
        <v>75</v>
      </c>
      <c r="AY285" s="186" t="s">
        <v>271</v>
      </c>
    </row>
    <row r="286" spans="1:65" s="15" customFormat="1" x14ac:dyDescent="0.1">
      <c r="B286" s="201"/>
      <c r="D286" s="185" t="s">
        <v>280</v>
      </c>
      <c r="E286" s="202" t="s">
        <v>730</v>
      </c>
      <c r="F286" s="203" t="s">
        <v>293</v>
      </c>
      <c r="H286" s="204">
        <v>25.42</v>
      </c>
      <c r="I286" s="205"/>
      <c r="L286" s="201"/>
      <c r="M286" s="206"/>
      <c r="N286" s="207"/>
      <c r="O286" s="207"/>
      <c r="P286" s="207"/>
      <c r="Q286" s="207"/>
      <c r="R286" s="207"/>
      <c r="S286" s="207"/>
      <c r="T286" s="208"/>
      <c r="AT286" s="202" t="s">
        <v>280</v>
      </c>
      <c r="AU286" s="202" t="s">
        <v>88</v>
      </c>
      <c r="AV286" s="15" t="s">
        <v>286</v>
      </c>
      <c r="AW286" s="15" t="s">
        <v>29</v>
      </c>
      <c r="AX286" s="15" t="s">
        <v>75</v>
      </c>
      <c r="AY286" s="202" t="s">
        <v>271</v>
      </c>
    </row>
    <row r="287" spans="1:65" s="13" customFormat="1" x14ac:dyDescent="0.1">
      <c r="B287" s="184"/>
      <c r="D287" s="185" t="s">
        <v>280</v>
      </c>
      <c r="E287" s="186" t="s">
        <v>1</v>
      </c>
      <c r="F287" s="187" t="s">
        <v>1047</v>
      </c>
      <c r="H287" s="188">
        <v>1.27</v>
      </c>
      <c r="I287" s="189"/>
      <c r="L287" s="184"/>
      <c r="M287" s="190"/>
      <c r="N287" s="191"/>
      <c r="O287" s="191"/>
      <c r="P287" s="191"/>
      <c r="Q287" s="191"/>
      <c r="R287" s="191"/>
      <c r="S287" s="191"/>
      <c r="T287" s="192"/>
      <c r="AT287" s="186" t="s">
        <v>280</v>
      </c>
      <c r="AU287" s="186" t="s">
        <v>88</v>
      </c>
      <c r="AV287" s="13" t="s">
        <v>88</v>
      </c>
      <c r="AW287" s="13" t="s">
        <v>29</v>
      </c>
      <c r="AX287" s="13" t="s">
        <v>75</v>
      </c>
      <c r="AY287" s="186" t="s">
        <v>271</v>
      </c>
    </row>
    <row r="288" spans="1:65" s="14" customFormat="1" x14ac:dyDescent="0.1">
      <c r="B288" s="193"/>
      <c r="D288" s="185" t="s">
        <v>280</v>
      </c>
      <c r="E288" s="194" t="s">
        <v>1</v>
      </c>
      <c r="F288" s="195" t="s">
        <v>282</v>
      </c>
      <c r="H288" s="196">
        <v>26.69</v>
      </c>
      <c r="I288" s="197"/>
      <c r="L288" s="193"/>
      <c r="M288" s="198"/>
      <c r="N288" s="199"/>
      <c r="O288" s="199"/>
      <c r="P288" s="199"/>
      <c r="Q288" s="199"/>
      <c r="R288" s="199"/>
      <c r="S288" s="199"/>
      <c r="T288" s="200"/>
      <c r="AT288" s="194" t="s">
        <v>280</v>
      </c>
      <c r="AU288" s="194" t="s">
        <v>88</v>
      </c>
      <c r="AV288" s="14" t="s">
        <v>278</v>
      </c>
      <c r="AW288" s="14" t="s">
        <v>29</v>
      </c>
      <c r="AX288" s="14" t="s">
        <v>82</v>
      </c>
      <c r="AY288" s="194" t="s">
        <v>271</v>
      </c>
    </row>
    <row r="289" spans="1:65" s="2" customFormat="1" ht="16.5" customHeight="1" x14ac:dyDescent="0.15">
      <c r="A289" s="35"/>
      <c r="B289" s="141"/>
      <c r="C289" s="172" t="s">
        <v>473</v>
      </c>
      <c r="D289" s="172" t="s">
        <v>274</v>
      </c>
      <c r="E289" s="173" t="s">
        <v>1048</v>
      </c>
      <c r="F289" s="174" t="s">
        <v>1049</v>
      </c>
      <c r="G289" s="175" t="s">
        <v>277</v>
      </c>
      <c r="H289" s="176">
        <v>146.4</v>
      </c>
      <c r="I289" s="177"/>
      <c r="J289" s="176">
        <f>ROUND(I289*H289,2)</f>
        <v>0</v>
      </c>
      <c r="K289" s="178"/>
      <c r="L289" s="36"/>
      <c r="M289" s="179" t="s">
        <v>1</v>
      </c>
      <c r="N289" s="180" t="s">
        <v>41</v>
      </c>
      <c r="O289" s="61"/>
      <c r="P289" s="181">
        <f>O289*H289</f>
        <v>0</v>
      </c>
      <c r="Q289" s="181">
        <v>6.9561400000000004E-3</v>
      </c>
      <c r="R289" s="181">
        <f>Q289*H289</f>
        <v>1.0183788960000002</v>
      </c>
      <c r="S289" s="181">
        <v>0</v>
      </c>
      <c r="T289" s="18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278</v>
      </c>
      <c r="AT289" s="183" t="s">
        <v>274</v>
      </c>
      <c r="AU289" s="183" t="s">
        <v>88</v>
      </c>
      <c r="AY289" s="18" t="s">
        <v>271</v>
      </c>
      <c r="BE289" s="105">
        <f>IF(N289="základná",J289,0)</f>
        <v>0</v>
      </c>
      <c r="BF289" s="105">
        <f>IF(N289="znížená",J289,0)</f>
        <v>0</v>
      </c>
      <c r="BG289" s="105">
        <f>IF(N289="zákl. prenesená",J289,0)</f>
        <v>0</v>
      </c>
      <c r="BH289" s="105">
        <f>IF(N289="zníž. prenesená",J289,0)</f>
        <v>0</v>
      </c>
      <c r="BI289" s="105">
        <f>IF(N289="nulová",J289,0)</f>
        <v>0</v>
      </c>
      <c r="BJ289" s="18" t="s">
        <v>88</v>
      </c>
      <c r="BK289" s="105">
        <f>ROUND(I289*H289,2)</f>
        <v>0</v>
      </c>
      <c r="BL289" s="18" t="s">
        <v>278</v>
      </c>
      <c r="BM289" s="183" t="s">
        <v>1050</v>
      </c>
    </row>
    <row r="290" spans="1:65" s="13" customFormat="1" x14ac:dyDescent="0.1">
      <c r="B290" s="184"/>
      <c r="D290" s="185" t="s">
        <v>280</v>
      </c>
      <c r="E290" s="186" t="s">
        <v>1</v>
      </c>
      <c r="F290" s="187" t="s">
        <v>1051</v>
      </c>
      <c r="H290" s="188">
        <v>122.06</v>
      </c>
      <c r="I290" s="189"/>
      <c r="L290" s="184"/>
      <c r="M290" s="190"/>
      <c r="N290" s="191"/>
      <c r="O290" s="191"/>
      <c r="P290" s="191"/>
      <c r="Q290" s="191"/>
      <c r="R290" s="191"/>
      <c r="S290" s="191"/>
      <c r="T290" s="192"/>
      <c r="AT290" s="186" t="s">
        <v>280</v>
      </c>
      <c r="AU290" s="186" t="s">
        <v>88</v>
      </c>
      <c r="AV290" s="13" t="s">
        <v>88</v>
      </c>
      <c r="AW290" s="13" t="s">
        <v>29</v>
      </c>
      <c r="AX290" s="13" t="s">
        <v>75</v>
      </c>
      <c r="AY290" s="186" t="s">
        <v>271</v>
      </c>
    </row>
    <row r="291" spans="1:65" s="13" customFormat="1" x14ac:dyDescent="0.1">
      <c r="B291" s="184"/>
      <c r="D291" s="185" t="s">
        <v>280</v>
      </c>
      <c r="E291" s="186" t="s">
        <v>1</v>
      </c>
      <c r="F291" s="187" t="s">
        <v>1052</v>
      </c>
      <c r="H291" s="188">
        <v>8.8800000000000008</v>
      </c>
      <c r="I291" s="189"/>
      <c r="L291" s="184"/>
      <c r="M291" s="190"/>
      <c r="N291" s="191"/>
      <c r="O291" s="191"/>
      <c r="P291" s="191"/>
      <c r="Q291" s="191"/>
      <c r="R291" s="191"/>
      <c r="S291" s="191"/>
      <c r="T291" s="192"/>
      <c r="AT291" s="186" t="s">
        <v>280</v>
      </c>
      <c r="AU291" s="186" t="s">
        <v>88</v>
      </c>
      <c r="AV291" s="13" t="s">
        <v>88</v>
      </c>
      <c r="AW291" s="13" t="s">
        <v>29</v>
      </c>
      <c r="AX291" s="13" t="s">
        <v>75</v>
      </c>
      <c r="AY291" s="186" t="s">
        <v>271</v>
      </c>
    </row>
    <row r="292" spans="1:65" s="13" customFormat="1" x14ac:dyDescent="0.1">
      <c r="B292" s="184"/>
      <c r="D292" s="185" t="s">
        <v>280</v>
      </c>
      <c r="E292" s="186" t="s">
        <v>1</v>
      </c>
      <c r="F292" s="187" t="s">
        <v>1053</v>
      </c>
      <c r="H292" s="188">
        <v>6.33</v>
      </c>
      <c r="I292" s="189"/>
      <c r="L292" s="184"/>
      <c r="M292" s="190"/>
      <c r="N292" s="191"/>
      <c r="O292" s="191"/>
      <c r="P292" s="191"/>
      <c r="Q292" s="191"/>
      <c r="R292" s="191"/>
      <c r="S292" s="191"/>
      <c r="T292" s="192"/>
      <c r="AT292" s="186" t="s">
        <v>280</v>
      </c>
      <c r="AU292" s="186" t="s">
        <v>88</v>
      </c>
      <c r="AV292" s="13" t="s">
        <v>88</v>
      </c>
      <c r="AW292" s="13" t="s">
        <v>29</v>
      </c>
      <c r="AX292" s="13" t="s">
        <v>75</v>
      </c>
      <c r="AY292" s="186" t="s">
        <v>271</v>
      </c>
    </row>
    <row r="293" spans="1:65" s="13" customFormat="1" x14ac:dyDescent="0.1">
      <c r="B293" s="184"/>
      <c r="D293" s="185" t="s">
        <v>280</v>
      </c>
      <c r="E293" s="186" t="s">
        <v>1</v>
      </c>
      <c r="F293" s="187" t="s">
        <v>1054</v>
      </c>
      <c r="H293" s="188">
        <v>2.16</v>
      </c>
      <c r="I293" s="189"/>
      <c r="L293" s="184"/>
      <c r="M293" s="190"/>
      <c r="N293" s="191"/>
      <c r="O293" s="191"/>
      <c r="P293" s="191"/>
      <c r="Q293" s="191"/>
      <c r="R293" s="191"/>
      <c r="S293" s="191"/>
      <c r="T293" s="192"/>
      <c r="AT293" s="186" t="s">
        <v>280</v>
      </c>
      <c r="AU293" s="186" t="s">
        <v>88</v>
      </c>
      <c r="AV293" s="13" t="s">
        <v>88</v>
      </c>
      <c r="AW293" s="13" t="s">
        <v>29</v>
      </c>
      <c r="AX293" s="13" t="s">
        <v>75</v>
      </c>
      <c r="AY293" s="186" t="s">
        <v>271</v>
      </c>
    </row>
    <row r="294" spans="1:65" s="15" customFormat="1" x14ac:dyDescent="0.1">
      <c r="B294" s="201"/>
      <c r="D294" s="185" t="s">
        <v>280</v>
      </c>
      <c r="E294" s="202" t="s">
        <v>736</v>
      </c>
      <c r="F294" s="203" t="s">
        <v>293</v>
      </c>
      <c r="H294" s="204">
        <v>139.43</v>
      </c>
      <c r="I294" s="205"/>
      <c r="L294" s="201"/>
      <c r="M294" s="206"/>
      <c r="N294" s="207"/>
      <c r="O294" s="207"/>
      <c r="P294" s="207"/>
      <c r="Q294" s="207"/>
      <c r="R294" s="207"/>
      <c r="S294" s="207"/>
      <c r="T294" s="208"/>
      <c r="AT294" s="202" t="s">
        <v>280</v>
      </c>
      <c r="AU294" s="202" t="s">
        <v>88</v>
      </c>
      <c r="AV294" s="15" t="s">
        <v>286</v>
      </c>
      <c r="AW294" s="15" t="s">
        <v>29</v>
      </c>
      <c r="AX294" s="15" t="s">
        <v>75</v>
      </c>
      <c r="AY294" s="202" t="s">
        <v>271</v>
      </c>
    </row>
    <row r="295" spans="1:65" s="13" customFormat="1" x14ac:dyDescent="0.1">
      <c r="B295" s="184"/>
      <c r="D295" s="185" t="s">
        <v>280</v>
      </c>
      <c r="E295" s="186" t="s">
        <v>1</v>
      </c>
      <c r="F295" s="187" t="s">
        <v>1055</v>
      </c>
      <c r="H295" s="188">
        <v>6.97</v>
      </c>
      <c r="I295" s="189"/>
      <c r="L295" s="184"/>
      <c r="M295" s="190"/>
      <c r="N295" s="191"/>
      <c r="O295" s="191"/>
      <c r="P295" s="191"/>
      <c r="Q295" s="191"/>
      <c r="R295" s="191"/>
      <c r="S295" s="191"/>
      <c r="T295" s="192"/>
      <c r="AT295" s="186" t="s">
        <v>280</v>
      </c>
      <c r="AU295" s="186" t="s">
        <v>88</v>
      </c>
      <c r="AV295" s="13" t="s">
        <v>88</v>
      </c>
      <c r="AW295" s="13" t="s">
        <v>29</v>
      </c>
      <c r="AX295" s="13" t="s">
        <v>75</v>
      </c>
      <c r="AY295" s="186" t="s">
        <v>271</v>
      </c>
    </row>
    <row r="296" spans="1:65" s="14" customFormat="1" x14ac:dyDescent="0.1">
      <c r="B296" s="193"/>
      <c r="D296" s="185" t="s">
        <v>280</v>
      </c>
      <c r="E296" s="194" t="s">
        <v>1</v>
      </c>
      <c r="F296" s="195" t="s">
        <v>282</v>
      </c>
      <c r="H296" s="196">
        <v>146.4</v>
      </c>
      <c r="I296" s="197"/>
      <c r="L296" s="193"/>
      <c r="M296" s="198"/>
      <c r="N296" s="199"/>
      <c r="O296" s="199"/>
      <c r="P296" s="199"/>
      <c r="Q296" s="199"/>
      <c r="R296" s="199"/>
      <c r="S296" s="199"/>
      <c r="T296" s="200"/>
      <c r="AT296" s="194" t="s">
        <v>280</v>
      </c>
      <c r="AU296" s="194" t="s">
        <v>88</v>
      </c>
      <c r="AV296" s="14" t="s">
        <v>278</v>
      </c>
      <c r="AW296" s="14" t="s">
        <v>29</v>
      </c>
      <c r="AX296" s="14" t="s">
        <v>82</v>
      </c>
      <c r="AY296" s="194" t="s">
        <v>271</v>
      </c>
    </row>
    <row r="297" spans="1:65" s="2" customFormat="1" ht="16.5" customHeight="1" x14ac:dyDescent="0.15">
      <c r="A297" s="35"/>
      <c r="B297" s="141"/>
      <c r="C297" s="172" t="s">
        <v>478</v>
      </c>
      <c r="D297" s="172" t="s">
        <v>274</v>
      </c>
      <c r="E297" s="173" t="s">
        <v>1056</v>
      </c>
      <c r="F297" s="174" t="s">
        <v>1057</v>
      </c>
      <c r="G297" s="175" t="s">
        <v>277</v>
      </c>
      <c r="H297" s="176">
        <v>146.4</v>
      </c>
      <c r="I297" s="177"/>
      <c r="J297" s="176">
        <f>ROUND(I297*H297,2)</f>
        <v>0</v>
      </c>
      <c r="K297" s="178"/>
      <c r="L297" s="36"/>
      <c r="M297" s="179" t="s">
        <v>1</v>
      </c>
      <c r="N297" s="180" t="s">
        <v>41</v>
      </c>
      <c r="O297" s="61"/>
      <c r="P297" s="181">
        <f>O297*H297</f>
        <v>0</v>
      </c>
      <c r="Q297" s="181">
        <v>0</v>
      </c>
      <c r="R297" s="181">
        <f>Q297*H297</f>
        <v>0</v>
      </c>
      <c r="S297" s="181">
        <v>0</v>
      </c>
      <c r="T297" s="182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3" t="s">
        <v>278</v>
      </c>
      <c r="AT297" s="183" t="s">
        <v>274</v>
      </c>
      <c r="AU297" s="183" t="s">
        <v>88</v>
      </c>
      <c r="AY297" s="18" t="s">
        <v>271</v>
      </c>
      <c r="BE297" s="105">
        <f>IF(N297="základná",J297,0)</f>
        <v>0</v>
      </c>
      <c r="BF297" s="105">
        <f>IF(N297="znížená",J297,0)</f>
        <v>0</v>
      </c>
      <c r="BG297" s="105">
        <f>IF(N297="zákl. prenesená",J297,0)</f>
        <v>0</v>
      </c>
      <c r="BH297" s="105">
        <f>IF(N297="zníž. prenesená",J297,0)</f>
        <v>0</v>
      </c>
      <c r="BI297" s="105">
        <f>IF(N297="nulová",J297,0)</f>
        <v>0</v>
      </c>
      <c r="BJ297" s="18" t="s">
        <v>88</v>
      </c>
      <c r="BK297" s="105">
        <f>ROUND(I297*H297,2)</f>
        <v>0</v>
      </c>
      <c r="BL297" s="18" t="s">
        <v>278</v>
      </c>
      <c r="BM297" s="183" t="s">
        <v>1058</v>
      </c>
    </row>
    <row r="298" spans="1:65" s="13" customFormat="1" x14ac:dyDescent="0.1">
      <c r="B298" s="184"/>
      <c r="D298" s="185" t="s">
        <v>280</v>
      </c>
      <c r="E298" s="186" t="s">
        <v>1</v>
      </c>
      <c r="F298" s="187" t="s">
        <v>736</v>
      </c>
      <c r="H298" s="188">
        <v>139.43</v>
      </c>
      <c r="I298" s="189"/>
      <c r="L298" s="184"/>
      <c r="M298" s="190"/>
      <c r="N298" s="191"/>
      <c r="O298" s="191"/>
      <c r="P298" s="191"/>
      <c r="Q298" s="191"/>
      <c r="R298" s="191"/>
      <c r="S298" s="191"/>
      <c r="T298" s="192"/>
      <c r="AT298" s="186" t="s">
        <v>280</v>
      </c>
      <c r="AU298" s="186" t="s">
        <v>88</v>
      </c>
      <c r="AV298" s="13" t="s">
        <v>88</v>
      </c>
      <c r="AW298" s="13" t="s">
        <v>29</v>
      </c>
      <c r="AX298" s="13" t="s">
        <v>75</v>
      </c>
      <c r="AY298" s="186" t="s">
        <v>271</v>
      </c>
    </row>
    <row r="299" spans="1:65" s="13" customFormat="1" x14ac:dyDescent="0.1">
      <c r="B299" s="184"/>
      <c r="D299" s="185" t="s">
        <v>280</v>
      </c>
      <c r="E299" s="186" t="s">
        <v>1</v>
      </c>
      <c r="F299" s="187" t="s">
        <v>1055</v>
      </c>
      <c r="H299" s="188">
        <v>6.97</v>
      </c>
      <c r="I299" s="189"/>
      <c r="L299" s="184"/>
      <c r="M299" s="190"/>
      <c r="N299" s="191"/>
      <c r="O299" s="191"/>
      <c r="P299" s="191"/>
      <c r="Q299" s="191"/>
      <c r="R299" s="191"/>
      <c r="S299" s="191"/>
      <c r="T299" s="192"/>
      <c r="AT299" s="186" t="s">
        <v>280</v>
      </c>
      <c r="AU299" s="186" t="s">
        <v>88</v>
      </c>
      <c r="AV299" s="13" t="s">
        <v>88</v>
      </c>
      <c r="AW299" s="13" t="s">
        <v>29</v>
      </c>
      <c r="AX299" s="13" t="s">
        <v>75</v>
      </c>
      <c r="AY299" s="186" t="s">
        <v>271</v>
      </c>
    </row>
    <row r="300" spans="1:65" s="14" customFormat="1" x14ac:dyDescent="0.1">
      <c r="B300" s="193"/>
      <c r="D300" s="185" t="s">
        <v>280</v>
      </c>
      <c r="E300" s="194" t="s">
        <v>1</v>
      </c>
      <c r="F300" s="195" t="s">
        <v>282</v>
      </c>
      <c r="H300" s="196">
        <v>146.4</v>
      </c>
      <c r="I300" s="197"/>
      <c r="L300" s="193"/>
      <c r="M300" s="198"/>
      <c r="N300" s="199"/>
      <c r="O300" s="199"/>
      <c r="P300" s="199"/>
      <c r="Q300" s="199"/>
      <c r="R300" s="199"/>
      <c r="S300" s="199"/>
      <c r="T300" s="200"/>
      <c r="AT300" s="194" t="s">
        <v>280</v>
      </c>
      <c r="AU300" s="194" t="s">
        <v>88</v>
      </c>
      <c r="AV300" s="14" t="s">
        <v>278</v>
      </c>
      <c r="AW300" s="14" t="s">
        <v>29</v>
      </c>
      <c r="AX300" s="14" t="s">
        <v>82</v>
      </c>
      <c r="AY300" s="194" t="s">
        <v>271</v>
      </c>
    </row>
    <row r="301" spans="1:65" s="2" customFormat="1" ht="21.75" customHeight="1" x14ac:dyDescent="0.15">
      <c r="A301" s="35"/>
      <c r="B301" s="141"/>
      <c r="C301" s="172" t="s">
        <v>482</v>
      </c>
      <c r="D301" s="172" t="s">
        <v>274</v>
      </c>
      <c r="E301" s="173" t="s">
        <v>1059</v>
      </c>
      <c r="F301" s="174" t="s">
        <v>1060</v>
      </c>
      <c r="G301" s="175" t="s">
        <v>277</v>
      </c>
      <c r="H301" s="176">
        <v>146.4</v>
      </c>
      <c r="I301" s="177"/>
      <c r="J301" s="176">
        <f>ROUND(I301*H301,2)</f>
        <v>0</v>
      </c>
      <c r="K301" s="178"/>
      <c r="L301" s="36"/>
      <c r="M301" s="179" t="s">
        <v>1</v>
      </c>
      <c r="N301" s="180" t="s">
        <v>41</v>
      </c>
      <c r="O301" s="61"/>
      <c r="P301" s="181">
        <f>O301*H301</f>
        <v>0</v>
      </c>
      <c r="Q301" s="181">
        <v>3.3378499999999998E-2</v>
      </c>
      <c r="R301" s="181">
        <f>Q301*H301</f>
        <v>4.8866123999999997</v>
      </c>
      <c r="S301" s="181">
        <v>0</v>
      </c>
      <c r="T301" s="182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3" t="s">
        <v>278</v>
      </c>
      <c r="AT301" s="183" t="s">
        <v>274</v>
      </c>
      <c r="AU301" s="183" t="s">
        <v>88</v>
      </c>
      <c r="AY301" s="18" t="s">
        <v>271</v>
      </c>
      <c r="BE301" s="105">
        <f>IF(N301="základná",J301,0)</f>
        <v>0</v>
      </c>
      <c r="BF301" s="105">
        <f>IF(N301="znížená",J301,0)</f>
        <v>0</v>
      </c>
      <c r="BG301" s="105">
        <f>IF(N301="zákl. prenesená",J301,0)</f>
        <v>0</v>
      </c>
      <c r="BH301" s="105">
        <f>IF(N301="zníž. prenesená",J301,0)</f>
        <v>0</v>
      </c>
      <c r="BI301" s="105">
        <f>IF(N301="nulová",J301,0)</f>
        <v>0</v>
      </c>
      <c r="BJ301" s="18" t="s">
        <v>88</v>
      </c>
      <c r="BK301" s="105">
        <f>ROUND(I301*H301,2)</f>
        <v>0</v>
      </c>
      <c r="BL301" s="18" t="s">
        <v>278</v>
      </c>
      <c r="BM301" s="183" t="s">
        <v>1061</v>
      </c>
    </row>
    <row r="302" spans="1:65" s="13" customFormat="1" x14ac:dyDescent="0.1">
      <c r="B302" s="184"/>
      <c r="D302" s="185" t="s">
        <v>280</v>
      </c>
      <c r="E302" s="186" t="s">
        <v>1</v>
      </c>
      <c r="F302" s="187" t="s">
        <v>736</v>
      </c>
      <c r="H302" s="188">
        <v>139.43</v>
      </c>
      <c r="I302" s="189"/>
      <c r="L302" s="184"/>
      <c r="M302" s="190"/>
      <c r="N302" s="191"/>
      <c r="O302" s="191"/>
      <c r="P302" s="191"/>
      <c r="Q302" s="191"/>
      <c r="R302" s="191"/>
      <c r="S302" s="191"/>
      <c r="T302" s="192"/>
      <c r="AT302" s="186" t="s">
        <v>280</v>
      </c>
      <c r="AU302" s="186" t="s">
        <v>88</v>
      </c>
      <c r="AV302" s="13" t="s">
        <v>88</v>
      </c>
      <c r="AW302" s="13" t="s">
        <v>29</v>
      </c>
      <c r="AX302" s="13" t="s">
        <v>75</v>
      </c>
      <c r="AY302" s="186" t="s">
        <v>271</v>
      </c>
    </row>
    <row r="303" spans="1:65" s="13" customFormat="1" x14ac:dyDescent="0.1">
      <c r="B303" s="184"/>
      <c r="D303" s="185" t="s">
        <v>280</v>
      </c>
      <c r="E303" s="186" t="s">
        <v>1</v>
      </c>
      <c r="F303" s="187" t="s">
        <v>1055</v>
      </c>
      <c r="H303" s="188">
        <v>6.97</v>
      </c>
      <c r="I303" s="189"/>
      <c r="L303" s="184"/>
      <c r="M303" s="190"/>
      <c r="N303" s="191"/>
      <c r="O303" s="191"/>
      <c r="P303" s="191"/>
      <c r="Q303" s="191"/>
      <c r="R303" s="191"/>
      <c r="S303" s="191"/>
      <c r="T303" s="192"/>
      <c r="AT303" s="186" t="s">
        <v>280</v>
      </c>
      <c r="AU303" s="186" t="s">
        <v>88</v>
      </c>
      <c r="AV303" s="13" t="s">
        <v>88</v>
      </c>
      <c r="AW303" s="13" t="s">
        <v>29</v>
      </c>
      <c r="AX303" s="13" t="s">
        <v>75</v>
      </c>
      <c r="AY303" s="186" t="s">
        <v>271</v>
      </c>
    </row>
    <row r="304" spans="1:65" s="14" customFormat="1" x14ac:dyDescent="0.1">
      <c r="B304" s="193"/>
      <c r="D304" s="185" t="s">
        <v>280</v>
      </c>
      <c r="E304" s="194" t="s">
        <v>1</v>
      </c>
      <c r="F304" s="195" t="s">
        <v>282</v>
      </c>
      <c r="H304" s="196">
        <v>146.4</v>
      </c>
      <c r="I304" s="197"/>
      <c r="L304" s="193"/>
      <c r="M304" s="198"/>
      <c r="N304" s="199"/>
      <c r="O304" s="199"/>
      <c r="P304" s="199"/>
      <c r="Q304" s="199"/>
      <c r="R304" s="199"/>
      <c r="S304" s="199"/>
      <c r="T304" s="200"/>
      <c r="AT304" s="194" t="s">
        <v>280</v>
      </c>
      <c r="AU304" s="194" t="s">
        <v>88</v>
      </c>
      <c r="AV304" s="14" t="s">
        <v>278</v>
      </c>
      <c r="AW304" s="14" t="s">
        <v>29</v>
      </c>
      <c r="AX304" s="14" t="s">
        <v>82</v>
      </c>
      <c r="AY304" s="194" t="s">
        <v>271</v>
      </c>
    </row>
    <row r="305" spans="1:65" s="2" customFormat="1" ht="21.75" customHeight="1" x14ac:dyDescent="0.15">
      <c r="A305" s="35"/>
      <c r="B305" s="141"/>
      <c r="C305" s="172" t="s">
        <v>488</v>
      </c>
      <c r="D305" s="172" t="s">
        <v>274</v>
      </c>
      <c r="E305" s="173" t="s">
        <v>1062</v>
      </c>
      <c r="F305" s="174" t="s">
        <v>1063</v>
      </c>
      <c r="G305" s="175" t="s">
        <v>277</v>
      </c>
      <c r="H305" s="176">
        <v>146.4</v>
      </c>
      <c r="I305" s="177"/>
      <c r="J305" s="176">
        <f>ROUND(I305*H305,2)</f>
        <v>0</v>
      </c>
      <c r="K305" s="178"/>
      <c r="L305" s="36"/>
      <c r="M305" s="179" t="s">
        <v>1</v>
      </c>
      <c r="N305" s="180" t="s">
        <v>41</v>
      </c>
      <c r="O305" s="61"/>
      <c r="P305" s="181">
        <f>O305*H305</f>
        <v>0</v>
      </c>
      <c r="Q305" s="181">
        <v>0</v>
      </c>
      <c r="R305" s="181">
        <f>Q305*H305</f>
        <v>0</v>
      </c>
      <c r="S305" s="181">
        <v>0</v>
      </c>
      <c r="T305" s="182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3" t="s">
        <v>278</v>
      </c>
      <c r="AT305" s="183" t="s">
        <v>274</v>
      </c>
      <c r="AU305" s="183" t="s">
        <v>88</v>
      </c>
      <c r="AY305" s="18" t="s">
        <v>271</v>
      </c>
      <c r="BE305" s="105">
        <f>IF(N305="základná",J305,0)</f>
        <v>0</v>
      </c>
      <c r="BF305" s="105">
        <f>IF(N305="znížená",J305,0)</f>
        <v>0</v>
      </c>
      <c r="BG305" s="105">
        <f>IF(N305="zákl. prenesená",J305,0)</f>
        <v>0</v>
      </c>
      <c r="BH305" s="105">
        <f>IF(N305="zníž. prenesená",J305,0)</f>
        <v>0</v>
      </c>
      <c r="BI305" s="105">
        <f>IF(N305="nulová",J305,0)</f>
        <v>0</v>
      </c>
      <c r="BJ305" s="18" t="s">
        <v>88</v>
      </c>
      <c r="BK305" s="105">
        <f>ROUND(I305*H305,2)</f>
        <v>0</v>
      </c>
      <c r="BL305" s="18" t="s">
        <v>278</v>
      </c>
      <c r="BM305" s="183" t="s">
        <v>1064</v>
      </c>
    </row>
    <row r="306" spans="1:65" s="13" customFormat="1" x14ac:dyDescent="0.1">
      <c r="B306" s="184"/>
      <c r="D306" s="185" t="s">
        <v>280</v>
      </c>
      <c r="E306" s="186" t="s">
        <v>1</v>
      </c>
      <c r="F306" s="187" t="s">
        <v>736</v>
      </c>
      <c r="H306" s="188">
        <v>139.43</v>
      </c>
      <c r="I306" s="189"/>
      <c r="L306" s="184"/>
      <c r="M306" s="190"/>
      <c r="N306" s="191"/>
      <c r="O306" s="191"/>
      <c r="P306" s="191"/>
      <c r="Q306" s="191"/>
      <c r="R306" s="191"/>
      <c r="S306" s="191"/>
      <c r="T306" s="192"/>
      <c r="AT306" s="186" t="s">
        <v>280</v>
      </c>
      <c r="AU306" s="186" t="s">
        <v>88</v>
      </c>
      <c r="AV306" s="13" t="s">
        <v>88</v>
      </c>
      <c r="AW306" s="13" t="s">
        <v>29</v>
      </c>
      <c r="AX306" s="13" t="s">
        <v>75</v>
      </c>
      <c r="AY306" s="186" t="s">
        <v>271</v>
      </c>
    </row>
    <row r="307" spans="1:65" s="13" customFormat="1" x14ac:dyDescent="0.1">
      <c r="B307" s="184"/>
      <c r="D307" s="185" t="s">
        <v>280</v>
      </c>
      <c r="E307" s="186" t="s">
        <v>1</v>
      </c>
      <c r="F307" s="187" t="s">
        <v>1055</v>
      </c>
      <c r="H307" s="188">
        <v>6.97</v>
      </c>
      <c r="I307" s="189"/>
      <c r="L307" s="184"/>
      <c r="M307" s="190"/>
      <c r="N307" s="191"/>
      <c r="O307" s="191"/>
      <c r="P307" s="191"/>
      <c r="Q307" s="191"/>
      <c r="R307" s="191"/>
      <c r="S307" s="191"/>
      <c r="T307" s="192"/>
      <c r="AT307" s="186" t="s">
        <v>280</v>
      </c>
      <c r="AU307" s="186" t="s">
        <v>88</v>
      </c>
      <c r="AV307" s="13" t="s">
        <v>88</v>
      </c>
      <c r="AW307" s="13" t="s">
        <v>29</v>
      </c>
      <c r="AX307" s="13" t="s">
        <v>75</v>
      </c>
      <c r="AY307" s="186" t="s">
        <v>271</v>
      </c>
    </row>
    <row r="308" spans="1:65" s="14" customFormat="1" x14ac:dyDescent="0.1">
      <c r="B308" s="193"/>
      <c r="D308" s="185" t="s">
        <v>280</v>
      </c>
      <c r="E308" s="194" t="s">
        <v>1</v>
      </c>
      <c r="F308" s="195" t="s">
        <v>282</v>
      </c>
      <c r="H308" s="196">
        <v>146.4</v>
      </c>
      <c r="I308" s="197"/>
      <c r="L308" s="193"/>
      <c r="M308" s="198"/>
      <c r="N308" s="199"/>
      <c r="O308" s="199"/>
      <c r="P308" s="199"/>
      <c r="Q308" s="199"/>
      <c r="R308" s="199"/>
      <c r="S308" s="199"/>
      <c r="T308" s="200"/>
      <c r="AT308" s="194" t="s">
        <v>280</v>
      </c>
      <c r="AU308" s="194" t="s">
        <v>88</v>
      </c>
      <c r="AV308" s="14" t="s">
        <v>278</v>
      </c>
      <c r="AW308" s="14" t="s">
        <v>29</v>
      </c>
      <c r="AX308" s="14" t="s">
        <v>82</v>
      </c>
      <c r="AY308" s="194" t="s">
        <v>271</v>
      </c>
    </row>
    <row r="309" spans="1:65" s="2" customFormat="1" ht="21.75" customHeight="1" x14ac:dyDescent="0.15">
      <c r="A309" s="35"/>
      <c r="B309" s="141"/>
      <c r="C309" s="172" t="s">
        <v>496</v>
      </c>
      <c r="D309" s="172" t="s">
        <v>274</v>
      </c>
      <c r="E309" s="173" t="s">
        <v>1065</v>
      </c>
      <c r="F309" s="174" t="s">
        <v>1066</v>
      </c>
      <c r="G309" s="175" t="s">
        <v>412</v>
      </c>
      <c r="H309" s="176">
        <v>3.14</v>
      </c>
      <c r="I309" s="177"/>
      <c r="J309" s="176">
        <f>ROUND(I309*H309,2)</f>
        <v>0</v>
      </c>
      <c r="K309" s="178"/>
      <c r="L309" s="36"/>
      <c r="M309" s="179" t="s">
        <v>1</v>
      </c>
      <c r="N309" s="180" t="s">
        <v>41</v>
      </c>
      <c r="O309" s="61"/>
      <c r="P309" s="181">
        <f>O309*H309</f>
        <v>0</v>
      </c>
      <c r="Q309" s="181">
        <v>1.016283432</v>
      </c>
      <c r="R309" s="181">
        <f>Q309*H309</f>
        <v>3.1911299764800001</v>
      </c>
      <c r="S309" s="181">
        <v>0</v>
      </c>
      <c r="T309" s="18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3" t="s">
        <v>278</v>
      </c>
      <c r="AT309" s="183" t="s">
        <v>274</v>
      </c>
      <c r="AU309" s="183" t="s">
        <v>88</v>
      </c>
      <c r="AY309" s="18" t="s">
        <v>271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88</v>
      </c>
      <c r="BK309" s="105">
        <f>ROUND(I309*H309,2)</f>
        <v>0</v>
      </c>
      <c r="BL309" s="18" t="s">
        <v>278</v>
      </c>
      <c r="BM309" s="183" t="s">
        <v>1067</v>
      </c>
    </row>
    <row r="310" spans="1:65" s="16" customFormat="1" x14ac:dyDescent="0.1">
      <c r="B310" s="209"/>
      <c r="D310" s="185" t="s">
        <v>280</v>
      </c>
      <c r="E310" s="210" t="s">
        <v>1</v>
      </c>
      <c r="F310" s="211" t="s">
        <v>1068</v>
      </c>
      <c r="H310" s="210" t="s">
        <v>1</v>
      </c>
      <c r="I310" s="212"/>
      <c r="L310" s="209"/>
      <c r="M310" s="213"/>
      <c r="N310" s="214"/>
      <c r="O310" s="214"/>
      <c r="P310" s="214"/>
      <c r="Q310" s="214"/>
      <c r="R310" s="214"/>
      <c r="S310" s="214"/>
      <c r="T310" s="215"/>
      <c r="AT310" s="210" t="s">
        <v>280</v>
      </c>
      <c r="AU310" s="210" t="s">
        <v>88</v>
      </c>
      <c r="AV310" s="16" t="s">
        <v>82</v>
      </c>
      <c r="AW310" s="16" t="s">
        <v>29</v>
      </c>
      <c r="AX310" s="16" t="s">
        <v>75</v>
      </c>
      <c r="AY310" s="210" t="s">
        <v>271</v>
      </c>
    </row>
    <row r="311" spans="1:65" s="13" customFormat="1" x14ac:dyDescent="0.1">
      <c r="B311" s="184"/>
      <c r="D311" s="185" t="s">
        <v>280</v>
      </c>
      <c r="E311" s="186" t="s">
        <v>861</v>
      </c>
      <c r="F311" s="187" t="s">
        <v>1069</v>
      </c>
      <c r="H311" s="188">
        <v>2.99</v>
      </c>
      <c r="I311" s="189"/>
      <c r="L311" s="184"/>
      <c r="M311" s="190"/>
      <c r="N311" s="191"/>
      <c r="O311" s="191"/>
      <c r="P311" s="191"/>
      <c r="Q311" s="191"/>
      <c r="R311" s="191"/>
      <c r="S311" s="191"/>
      <c r="T311" s="192"/>
      <c r="AT311" s="186" t="s">
        <v>280</v>
      </c>
      <c r="AU311" s="186" t="s">
        <v>88</v>
      </c>
      <c r="AV311" s="13" t="s">
        <v>88</v>
      </c>
      <c r="AW311" s="13" t="s">
        <v>29</v>
      </c>
      <c r="AX311" s="13" t="s">
        <v>75</v>
      </c>
      <c r="AY311" s="186" t="s">
        <v>271</v>
      </c>
    </row>
    <row r="312" spans="1:65" s="13" customFormat="1" x14ac:dyDescent="0.1">
      <c r="B312" s="184"/>
      <c r="D312" s="185" t="s">
        <v>280</v>
      </c>
      <c r="E312" s="186" t="s">
        <v>1</v>
      </c>
      <c r="F312" s="187" t="s">
        <v>1070</v>
      </c>
      <c r="H312" s="188">
        <v>0.15</v>
      </c>
      <c r="I312" s="189"/>
      <c r="L312" s="184"/>
      <c r="M312" s="190"/>
      <c r="N312" s="191"/>
      <c r="O312" s="191"/>
      <c r="P312" s="191"/>
      <c r="Q312" s="191"/>
      <c r="R312" s="191"/>
      <c r="S312" s="191"/>
      <c r="T312" s="192"/>
      <c r="AT312" s="186" t="s">
        <v>280</v>
      </c>
      <c r="AU312" s="186" t="s">
        <v>88</v>
      </c>
      <c r="AV312" s="13" t="s">
        <v>88</v>
      </c>
      <c r="AW312" s="13" t="s">
        <v>29</v>
      </c>
      <c r="AX312" s="13" t="s">
        <v>75</v>
      </c>
      <c r="AY312" s="186" t="s">
        <v>271</v>
      </c>
    </row>
    <row r="313" spans="1:65" s="14" customFormat="1" x14ac:dyDescent="0.1">
      <c r="B313" s="193"/>
      <c r="D313" s="185" t="s">
        <v>280</v>
      </c>
      <c r="E313" s="194" t="s">
        <v>1</v>
      </c>
      <c r="F313" s="195" t="s">
        <v>282</v>
      </c>
      <c r="H313" s="196">
        <v>3.14</v>
      </c>
      <c r="I313" s="197"/>
      <c r="L313" s="193"/>
      <c r="M313" s="198"/>
      <c r="N313" s="199"/>
      <c r="O313" s="199"/>
      <c r="P313" s="199"/>
      <c r="Q313" s="199"/>
      <c r="R313" s="199"/>
      <c r="S313" s="199"/>
      <c r="T313" s="200"/>
      <c r="AT313" s="194" t="s">
        <v>280</v>
      </c>
      <c r="AU313" s="194" t="s">
        <v>88</v>
      </c>
      <c r="AV313" s="14" t="s">
        <v>278</v>
      </c>
      <c r="AW313" s="14" t="s">
        <v>29</v>
      </c>
      <c r="AX313" s="14" t="s">
        <v>82</v>
      </c>
      <c r="AY313" s="194" t="s">
        <v>271</v>
      </c>
    </row>
    <row r="314" spans="1:65" s="2" customFormat="1" ht="21.75" customHeight="1" x14ac:dyDescent="0.15">
      <c r="A314" s="35"/>
      <c r="B314" s="141"/>
      <c r="C314" s="172" t="s">
        <v>500</v>
      </c>
      <c r="D314" s="172" t="s">
        <v>274</v>
      </c>
      <c r="E314" s="173" t="s">
        <v>1071</v>
      </c>
      <c r="F314" s="174" t="s">
        <v>1072</v>
      </c>
      <c r="G314" s="175" t="s">
        <v>319</v>
      </c>
      <c r="H314" s="176">
        <v>18.21</v>
      </c>
      <c r="I314" s="177"/>
      <c r="J314" s="176">
        <f>ROUND(I314*H314,2)</f>
        <v>0</v>
      </c>
      <c r="K314" s="178"/>
      <c r="L314" s="36"/>
      <c r="M314" s="179" t="s">
        <v>1</v>
      </c>
      <c r="N314" s="180" t="s">
        <v>41</v>
      </c>
      <c r="O314" s="61"/>
      <c r="P314" s="181">
        <f>O314*H314</f>
        <v>0</v>
      </c>
      <c r="Q314" s="181">
        <v>0.14781</v>
      </c>
      <c r="R314" s="181">
        <f>Q314*H314</f>
        <v>2.6916201000000002</v>
      </c>
      <c r="S314" s="181">
        <v>0</v>
      </c>
      <c r="T314" s="182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3" t="s">
        <v>278</v>
      </c>
      <c r="AT314" s="183" t="s">
        <v>274</v>
      </c>
      <c r="AU314" s="183" t="s">
        <v>88</v>
      </c>
      <c r="AY314" s="18" t="s">
        <v>271</v>
      </c>
      <c r="BE314" s="105">
        <f>IF(N314="základná",J314,0)</f>
        <v>0</v>
      </c>
      <c r="BF314" s="105">
        <f>IF(N314="znížená",J314,0)</f>
        <v>0</v>
      </c>
      <c r="BG314" s="105">
        <f>IF(N314="zákl. prenesená",J314,0)</f>
        <v>0</v>
      </c>
      <c r="BH314" s="105">
        <f>IF(N314="zníž. prenesená",J314,0)</f>
        <v>0</v>
      </c>
      <c r="BI314" s="105">
        <f>IF(N314="nulová",J314,0)</f>
        <v>0</v>
      </c>
      <c r="BJ314" s="18" t="s">
        <v>88</v>
      </c>
      <c r="BK314" s="105">
        <f>ROUND(I314*H314,2)</f>
        <v>0</v>
      </c>
      <c r="BL314" s="18" t="s">
        <v>278</v>
      </c>
      <c r="BM314" s="183" t="s">
        <v>1073</v>
      </c>
    </row>
    <row r="315" spans="1:65" s="13" customFormat="1" x14ac:dyDescent="0.1">
      <c r="B315" s="184"/>
      <c r="D315" s="185" t="s">
        <v>280</v>
      </c>
      <c r="E315" s="186" t="s">
        <v>1</v>
      </c>
      <c r="F315" s="187" t="s">
        <v>1074</v>
      </c>
      <c r="H315" s="188">
        <v>18.21</v>
      </c>
      <c r="I315" s="189"/>
      <c r="L315" s="184"/>
      <c r="M315" s="190"/>
      <c r="N315" s="191"/>
      <c r="O315" s="191"/>
      <c r="P315" s="191"/>
      <c r="Q315" s="191"/>
      <c r="R315" s="191"/>
      <c r="S315" s="191"/>
      <c r="T315" s="192"/>
      <c r="AT315" s="186" t="s">
        <v>280</v>
      </c>
      <c r="AU315" s="186" t="s">
        <v>88</v>
      </c>
      <c r="AV315" s="13" t="s">
        <v>88</v>
      </c>
      <c r="AW315" s="13" t="s">
        <v>29</v>
      </c>
      <c r="AX315" s="13" t="s">
        <v>75</v>
      </c>
      <c r="AY315" s="186" t="s">
        <v>271</v>
      </c>
    </row>
    <row r="316" spans="1:65" s="14" customFormat="1" x14ac:dyDescent="0.1">
      <c r="B316" s="193"/>
      <c r="D316" s="185" t="s">
        <v>280</v>
      </c>
      <c r="E316" s="194" t="s">
        <v>1</v>
      </c>
      <c r="F316" s="195" t="s">
        <v>282</v>
      </c>
      <c r="H316" s="196">
        <v>18.21</v>
      </c>
      <c r="I316" s="197"/>
      <c r="L316" s="193"/>
      <c r="M316" s="198"/>
      <c r="N316" s="199"/>
      <c r="O316" s="199"/>
      <c r="P316" s="199"/>
      <c r="Q316" s="199"/>
      <c r="R316" s="199"/>
      <c r="S316" s="199"/>
      <c r="T316" s="200"/>
      <c r="AT316" s="194" t="s">
        <v>280</v>
      </c>
      <c r="AU316" s="194" t="s">
        <v>88</v>
      </c>
      <c r="AV316" s="14" t="s">
        <v>278</v>
      </c>
      <c r="AW316" s="14" t="s">
        <v>29</v>
      </c>
      <c r="AX316" s="14" t="s">
        <v>82</v>
      </c>
      <c r="AY316" s="194" t="s">
        <v>271</v>
      </c>
    </row>
    <row r="317" spans="1:65" s="2" customFormat="1" ht="21.75" customHeight="1" x14ac:dyDescent="0.15">
      <c r="A317" s="35"/>
      <c r="B317" s="141"/>
      <c r="C317" s="172" t="s">
        <v>507</v>
      </c>
      <c r="D317" s="172" t="s">
        <v>274</v>
      </c>
      <c r="E317" s="173" t="s">
        <v>1075</v>
      </c>
      <c r="F317" s="174" t="s">
        <v>1076</v>
      </c>
      <c r="G317" s="175" t="s">
        <v>319</v>
      </c>
      <c r="H317" s="176">
        <v>12.29</v>
      </c>
      <c r="I317" s="177"/>
      <c r="J317" s="176">
        <f>ROUND(I317*H317,2)</f>
        <v>0</v>
      </c>
      <c r="K317" s="178"/>
      <c r="L317" s="36"/>
      <c r="M317" s="179" t="s">
        <v>1</v>
      </c>
      <c r="N317" s="180" t="s">
        <v>41</v>
      </c>
      <c r="O317" s="61"/>
      <c r="P317" s="181">
        <f>O317*H317</f>
        <v>0</v>
      </c>
      <c r="Q317" s="181">
        <v>0.14781</v>
      </c>
      <c r="R317" s="181">
        <f>Q317*H317</f>
        <v>1.8165848999999998</v>
      </c>
      <c r="S317" s="181">
        <v>0</v>
      </c>
      <c r="T317" s="18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3" t="s">
        <v>278</v>
      </c>
      <c r="AT317" s="183" t="s">
        <v>274</v>
      </c>
      <c r="AU317" s="183" t="s">
        <v>88</v>
      </c>
      <c r="AY317" s="18" t="s">
        <v>271</v>
      </c>
      <c r="BE317" s="105">
        <f>IF(N317="základná",J317,0)</f>
        <v>0</v>
      </c>
      <c r="BF317" s="105">
        <f>IF(N317="znížená",J317,0)</f>
        <v>0</v>
      </c>
      <c r="BG317" s="105">
        <f>IF(N317="zákl. prenesená",J317,0)</f>
        <v>0</v>
      </c>
      <c r="BH317" s="105">
        <f>IF(N317="zníž. prenesená",J317,0)</f>
        <v>0</v>
      </c>
      <c r="BI317" s="105">
        <f>IF(N317="nulová",J317,0)</f>
        <v>0</v>
      </c>
      <c r="BJ317" s="18" t="s">
        <v>88</v>
      </c>
      <c r="BK317" s="105">
        <f>ROUND(I317*H317,2)</f>
        <v>0</v>
      </c>
      <c r="BL317" s="18" t="s">
        <v>278</v>
      </c>
      <c r="BM317" s="183" t="s">
        <v>1077</v>
      </c>
    </row>
    <row r="318" spans="1:65" s="13" customFormat="1" x14ac:dyDescent="0.1">
      <c r="B318" s="184"/>
      <c r="D318" s="185" t="s">
        <v>280</v>
      </c>
      <c r="E318" s="186" t="s">
        <v>1</v>
      </c>
      <c r="F318" s="187" t="s">
        <v>1078</v>
      </c>
      <c r="H318" s="188">
        <v>12.29</v>
      </c>
      <c r="I318" s="189"/>
      <c r="L318" s="184"/>
      <c r="M318" s="190"/>
      <c r="N318" s="191"/>
      <c r="O318" s="191"/>
      <c r="P318" s="191"/>
      <c r="Q318" s="191"/>
      <c r="R318" s="191"/>
      <c r="S318" s="191"/>
      <c r="T318" s="192"/>
      <c r="AT318" s="186" t="s">
        <v>280</v>
      </c>
      <c r="AU318" s="186" t="s">
        <v>88</v>
      </c>
      <c r="AV318" s="13" t="s">
        <v>88</v>
      </c>
      <c r="AW318" s="13" t="s">
        <v>29</v>
      </c>
      <c r="AX318" s="13" t="s">
        <v>75</v>
      </c>
      <c r="AY318" s="186" t="s">
        <v>271</v>
      </c>
    </row>
    <row r="319" spans="1:65" s="14" customFormat="1" x14ac:dyDescent="0.1">
      <c r="B319" s="193"/>
      <c r="D319" s="185" t="s">
        <v>280</v>
      </c>
      <c r="E319" s="194" t="s">
        <v>1</v>
      </c>
      <c r="F319" s="195" t="s">
        <v>282</v>
      </c>
      <c r="H319" s="196">
        <v>12.29</v>
      </c>
      <c r="I319" s="197"/>
      <c r="L319" s="193"/>
      <c r="M319" s="198"/>
      <c r="N319" s="199"/>
      <c r="O319" s="199"/>
      <c r="P319" s="199"/>
      <c r="Q319" s="199"/>
      <c r="R319" s="199"/>
      <c r="S319" s="199"/>
      <c r="T319" s="200"/>
      <c r="AT319" s="194" t="s">
        <v>280</v>
      </c>
      <c r="AU319" s="194" t="s">
        <v>88</v>
      </c>
      <c r="AV319" s="14" t="s">
        <v>278</v>
      </c>
      <c r="AW319" s="14" t="s">
        <v>29</v>
      </c>
      <c r="AX319" s="14" t="s">
        <v>82</v>
      </c>
      <c r="AY319" s="194" t="s">
        <v>271</v>
      </c>
    </row>
    <row r="320" spans="1:65" s="2" customFormat="1" ht="21.75" customHeight="1" x14ac:dyDescent="0.15">
      <c r="A320" s="35"/>
      <c r="B320" s="141"/>
      <c r="C320" s="172" t="s">
        <v>514</v>
      </c>
      <c r="D320" s="172" t="s">
        <v>274</v>
      </c>
      <c r="E320" s="173" t="s">
        <v>1079</v>
      </c>
      <c r="F320" s="174" t="s">
        <v>1080</v>
      </c>
      <c r="G320" s="175" t="s">
        <v>319</v>
      </c>
      <c r="H320" s="176">
        <v>9.58</v>
      </c>
      <c r="I320" s="177"/>
      <c r="J320" s="176">
        <f>ROUND(I320*H320,2)</f>
        <v>0</v>
      </c>
      <c r="K320" s="178"/>
      <c r="L320" s="36"/>
      <c r="M320" s="179" t="s">
        <v>1</v>
      </c>
      <c r="N320" s="180" t="s">
        <v>41</v>
      </c>
      <c r="O320" s="61"/>
      <c r="P320" s="181">
        <f>O320*H320</f>
        <v>0</v>
      </c>
      <c r="Q320" s="181">
        <v>0.14781</v>
      </c>
      <c r="R320" s="181">
        <f>Q320*H320</f>
        <v>1.4160197999999999</v>
      </c>
      <c r="S320" s="181">
        <v>0</v>
      </c>
      <c r="T320" s="182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3" t="s">
        <v>278</v>
      </c>
      <c r="AT320" s="183" t="s">
        <v>274</v>
      </c>
      <c r="AU320" s="183" t="s">
        <v>88</v>
      </c>
      <c r="AY320" s="18" t="s">
        <v>271</v>
      </c>
      <c r="BE320" s="105">
        <f>IF(N320="základná",J320,0)</f>
        <v>0</v>
      </c>
      <c r="BF320" s="105">
        <f>IF(N320="znížená",J320,0)</f>
        <v>0</v>
      </c>
      <c r="BG320" s="105">
        <f>IF(N320="zákl. prenesená",J320,0)</f>
        <v>0</v>
      </c>
      <c r="BH320" s="105">
        <f>IF(N320="zníž. prenesená",J320,0)</f>
        <v>0</v>
      </c>
      <c r="BI320" s="105">
        <f>IF(N320="nulová",J320,0)</f>
        <v>0</v>
      </c>
      <c r="BJ320" s="18" t="s">
        <v>88</v>
      </c>
      <c r="BK320" s="105">
        <f>ROUND(I320*H320,2)</f>
        <v>0</v>
      </c>
      <c r="BL320" s="18" t="s">
        <v>278</v>
      </c>
      <c r="BM320" s="183" t="s">
        <v>1081</v>
      </c>
    </row>
    <row r="321" spans="1:65" s="13" customFormat="1" x14ac:dyDescent="0.1">
      <c r="B321" s="184"/>
      <c r="D321" s="185" t="s">
        <v>280</v>
      </c>
      <c r="E321" s="186" t="s">
        <v>1</v>
      </c>
      <c r="F321" s="187" t="s">
        <v>1082</v>
      </c>
      <c r="H321" s="188">
        <v>9.58</v>
      </c>
      <c r="I321" s="189"/>
      <c r="L321" s="184"/>
      <c r="M321" s="190"/>
      <c r="N321" s="191"/>
      <c r="O321" s="191"/>
      <c r="P321" s="191"/>
      <c r="Q321" s="191"/>
      <c r="R321" s="191"/>
      <c r="S321" s="191"/>
      <c r="T321" s="192"/>
      <c r="AT321" s="186" t="s">
        <v>280</v>
      </c>
      <c r="AU321" s="186" t="s">
        <v>88</v>
      </c>
      <c r="AV321" s="13" t="s">
        <v>88</v>
      </c>
      <c r="AW321" s="13" t="s">
        <v>29</v>
      </c>
      <c r="AX321" s="13" t="s">
        <v>75</v>
      </c>
      <c r="AY321" s="186" t="s">
        <v>271</v>
      </c>
    </row>
    <row r="322" spans="1:65" s="14" customFormat="1" x14ac:dyDescent="0.1">
      <c r="B322" s="193"/>
      <c r="D322" s="185" t="s">
        <v>280</v>
      </c>
      <c r="E322" s="194" t="s">
        <v>1</v>
      </c>
      <c r="F322" s="195" t="s">
        <v>282</v>
      </c>
      <c r="H322" s="196">
        <v>9.58</v>
      </c>
      <c r="I322" s="197"/>
      <c r="L322" s="193"/>
      <c r="M322" s="198"/>
      <c r="N322" s="199"/>
      <c r="O322" s="199"/>
      <c r="P322" s="199"/>
      <c r="Q322" s="199"/>
      <c r="R322" s="199"/>
      <c r="S322" s="199"/>
      <c r="T322" s="200"/>
      <c r="AT322" s="194" t="s">
        <v>280</v>
      </c>
      <c r="AU322" s="194" t="s">
        <v>88</v>
      </c>
      <c r="AV322" s="14" t="s">
        <v>278</v>
      </c>
      <c r="AW322" s="14" t="s">
        <v>29</v>
      </c>
      <c r="AX322" s="14" t="s">
        <v>82</v>
      </c>
      <c r="AY322" s="194" t="s">
        <v>271</v>
      </c>
    </row>
    <row r="323" spans="1:65" s="12" customFormat="1" ht="22.9" customHeight="1" x14ac:dyDescent="0.15">
      <c r="B323" s="159"/>
      <c r="D323" s="160" t="s">
        <v>74</v>
      </c>
      <c r="E323" s="170" t="s">
        <v>299</v>
      </c>
      <c r="F323" s="170" t="s">
        <v>1083</v>
      </c>
      <c r="I323" s="162"/>
      <c r="J323" s="171">
        <f>BK323</f>
        <v>0</v>
      </c>
      <c r="L323" s="159"/>
      <c r="M323" s="164"/>
      <c r="N323" s="165"/>
      <c r="O323" s="165"/>
      <c r="P323" s="166">
        <f>SUM(P324:P337)</f>
        <v>0</v>
      </c>
      <c r="Q323" s="165"/>
      <c r="R323" s="166">
        <f>SUM(R324:R337)</f>
        <v>116.4833376</v>
      </c>
      <c r="S323" s="165"/>
      <c r="T323" s="167">
        <f>SUM(T324:T337)</f>
        <v>0</v>
      </c>
      <c r="AR323" s="160" t="s">
        <v>82</v>
      </c>
      <c r="AT323" s="168" t="s">
        <v>74</v>
      </c>
      <c r="AU323" s="168" t="s">
        <v>82</v>
      </c>
      <c r="AY323" s="160" t="s">
        <v>271</v>
      </c>
      <c r="BK323" s="169">
        <f>SUM(BK324:BK337)</f>
        <v>0</v>
      </c>
    </row>
    <row r="324" spans="1:65" s="2" customFormat="1" ht="21.75" customHeight="1" x14ac:dyDescent="0.15">
      <c r="A324" s="35"/>
      <c r="B324" s="141"/>
      <c r="C324" s="172" t="s">
        <v>519</v>
      </c>
      <c r="D324" s="172" t="s">
        <v>274</v>
      </c>
      <c r="E324" s="173" t="s">
        <v>1084</v>
      </c>
      <c r="F324" s="174" t="s">
        <v>1085</v>
      </c>
      <c r="G324" s="175" t="s">
        <v>277</v>
      </c>
      <c r="H324" s="176">
        <v>104.52</v>
      </c>
      <c r="I324" s="177"/>
      <c r="J324" s="176">
        <f>ROUND(I324*H324,2)</f>
        <v>0</v>
      </c>
      <c r="K324" s="178"/>
      <c r="L324" s="36"/>
      <c r="M324" s="179" t="s">
        <v>1</v>
      </c>
      <c r="N324" s="180" t="s">
        <v>41</v>
      </c>
      <c r="O324" s="61"/>
      <c r="P324" s="181">
        <f>O324*H324</f>
        <v>0</v>
      </c>
      <c r="Q324" s="181">
        <v>8.0030000000000004E-2</v>
      </c>
      <c r="R324" s="181">
        <f>Q324*H324</f>
        <v>8.3647355999999995</v>
      </c>
      <c r="S324" s="181">
        <v>0</v>
      </c>
      <c r="T324" s="182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3" t="s">
        <v>278</v>
      </c>
      <c r="AT324" s="183" t="s">
        <v>274</v>
      </c>
      <c r="AU324" s="183" t="s">
        <v>88</v>
      </c>
      <c r="AY324" s="18" t="s">
        <v>271</v>
      </c>
      <c r="BE324" s="105">
        <f>IF(N324="základná",J324,0)</f>
        <v>0</v>
      </c>
      <c r="BF324" s="105">
        <f>IF(N324="znížená",J324,0)</f>
        <v>0</v>
      </c>
      <c r="BG324" s="105">
        <f>IF(N324="zákl. prenesená",J324,0)</f>
        <v>0</v>
      </c>
      <c r="BH324" s="105">
        <f>IF(N324="zníž. prenesená",J324,0)</f>
        <v>0</v>
      </c>
      <c r="BI324" s="105">
        <f>IF(N324="nulová",J324,0)</f>
        <v>0</v>
      </c>
      <c r="BJ324" s="18" t="s">
        <v>88</v>
      </c>
      <c r="BK324" s="105">
        <f>ROUND(I324*H324,2)</f>
        <v>0</v>
      </c>
      <c r="BL324" s="18" t="s">
        <v>278</v>
      </c>
      <c r="BM324" s="183" t="s">
        <v>1086</v>
      </c>
    </row>
    <row r="325" spans="1:65" s="13" customFormat="1" ht="19.5" x14ac:dyDescent="0.1">
      <c r="B325" s="184"/>
      <c r="D325" s="185" t="s">
        <v>280</v>
      </c>
      <c r="E325" s="186" t="s">
        <v>1</v>
      </c>
      <c r="F325" s="187" t="s">
        <v>1087</v>
      </c>
      <c r="H325" s="188">
        <v>84.16</v>
      </c>
      <c r="I325" s="189"/>
      <c r="L325" s="184"/>
      <c r="M325" s="190"/>
      <c r="N325" s="191"/>
      <c r="O325" s="191"/>
      <c r="P325" s="191"/>
      <c r="Q325" s="191"/>
      <c r="R325" s="191"/>
      <c r="S325" s="191"/>
      <c r="T325" s="192"/>
      <c r="AT325" s="186" t="s">
        <v>280</v>
      </c>
      <c r="AU325" s="186" t="s">
        <v>88</v>
      </c>
      <c r="AV325" s="13" t="s">
        <v>88</v>
      </c>
      <c r="AW325" s="13" t="s">
        <v>29</v>
      </c>
      <c r="AX325" s="13" t="s">
        <v>75</v>
      </c>
      <c r="AY325" s="186" t="s">
        <v>271</v>
      </c>
    </row>
    <row r="326" spans="1:65" s="13" customFormat="1" ht="19.5" x14ac:dyDescent="0.1">
      <c r="B326" s="184"/>
      <c r="D326" s="185" t="s">
        <v>280</v>
      </c>
      <c r="E326" s="186" t="s">
        <v>1</v>
      </c>
      <c r="F326" s="187" t="s">
        <v>1088</v>
      </c>
      <c r="H326" s="188">
        <v>20.36</v>
      </c>
      <c r="I326" s="189"/>
      <c r="L326" s="184"/>
      <c r="M326" s="190"/>
      <c r="N326" s="191"/>
      <c r="O326" s="191"/>
      <c r="P326" s="191"/>
      <c r="Q326" s="191"/>
      <c r="R326" s="191"/>
      <c r="S326" s="191"/>
      <c r="T326" s="192"/>
      <c r="AT326" s="186" t="s">
        <v>280</v>
      </c>
      <c r="AU326" s="186" t="s">
        <v>88</v>
      </c>
      <c r="AV326" s="13" t="s">
        <v>88</v>
      </c>
      <c r="AW326" s="13" t="s">
        <v>29</v>
      </c>
      <c r="AX326" s="13" t="s">
        <v>75</v>
      </c>
      <c r="AY326" s="186" t="s">
        <v>271</v>
      </c>
    </row>
    <row r="327" spans="1:65" s="14" customFormat="1" x14ac:dyDescent="0.1">
      <c r="B327" s="193"/>
      <c r="D327" s="185" t="s">
        <v>280</v>
      </c>
      <c r="E327" s="194" t="s">
        <v>1</v>
      </c>
      <c r="F327" s="195" t="s">
        <v>282</v>
      </c>
      <c r="H327" s="196">
        <v>104.52</v>
      </c>
      <c r="I327" s="197"/>
      <c r="L327" s="193"/>
      <c r="M327" s="198"/>
      <c r="N327" s="199"/>
      <c r="O327" s="199"/>
      <c r="P327" s="199"/>
      <c r="Q327" s="199"/>
      <c r="R327" s="199"/>
      <c r="S327" s="199"/>
      <c r="T327" s="200"/>
      <c r="AT327" s="194" t="s">
        <v>280</v>
      </c>
      <c r="AU327" s="194" t="s">
        <v>88</v>
      </c>
      <c r="AV327" s="14" t="s">
        <v>278</v>
      </c>
      <c r="AW327" s="14" t="s">
        <v>29</v>
      </c>
      <c r="AX327" s="14" t="s">
        <v>82</v>
      </c>
      <c r="AY327" s="194" t="s">
        <v>271</v>
      </c>
    </row>
    <row r="328" spans="1:65" s="2" customFormat="1" ht="21.75" customHeight="1" x14ac:dyDescent="0.15">
      <c r="A328" s="35"/>
      <c r="B328" s="141"/>
      <c r="C328" s="172" t="s">
        <v>528</v>
      </c>
      <c r="D328" s="172" t="s">
        <v>274</v>
      </c>
      <c r="E328" s="173" t="s">
        <v>1089</v>
      </c>
      <c r="F328" s="174" t="s">
        <v>1090</v>
      </c>
      <c r="G328" s="175" t="s">
        <v>277</v>
      </c>
      <c r="H328" s="176">
        <v>104.52</v>
      </c>
      <c r="I328" s="177"/>
      <c r="J328" s="176">
        <f>ROUND(I328*H328,2)</f>
        <v>0</v>
      </c>
      <c r="K328" s="178"/>
      <c r="L328" s="36"/>
      <c r="M328" s="179" t="s">
        <v>1</v>
      </c>
      <c r="N328" s="180" t="s">
        <v>41</v>
      </c>
      <c r="O328" s="61"/>
      <c r="P328" s="181">
        <f>O328*H328</f>
        <v>0</v>
      </c>
      <c r="Q328" s="181">
        <v>0.27994000000000002</v>
      </c>
      <c r="R328" s="181">
        <f>Q328*H328</f>
        <v>29.259328800000002</v>
      </c>
      <c r="S328" s="181">
        <v>0</v>
      </c>
      <c r="T328" s="182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3" t="s">
        <v>278</v>
      </c>
      <c r="AT328" s="183" t="s">
        <v>274</v>
      </c>
      <c r="AU328" s="183" t="s">
        <v>88</v>
      </c>
      <c r="AY328" s="18" t="s">
        <v>271</v>
      </c>
      <c r="BE328" s="105">
        <f>IF(N328="základná",J328,0)</f>
        <v>0</v>
      </c>
      <c r="BF328" s="105">
        <f>IF(N328="znížená",J328,0)</f>
        <v>0</v>
      </c>
      <c r="BG328" s="105">
        <f>IF(N328="zákl. prenesená",J328,0)</f>
        <v>0</v>
      </c>
      <c r="BH328" s="105">
        <f>IF(N328="zníž. prenesená",J328,0)</f>
        <v>0</v>
      </c>
      <c r="BI328" s="105">
        <f>IF(N328="nulová",J328,0)</f>
        <v>0</v>
      </c>
      <c r="BJ328" s="18" t="s">
        <v>88</v>
      </c>
      <c r="BK328" s="105">
        <f>ROUND(I328*H328,2)</f>
        <v>0</v>
      </c>
      <c r="BL328" s="18" t="s">
        <v>278</v>
      </c>
      <c r="BM328" s="183" t="s">
        <v>1091</v>
      </c>
    </row>
    <row r="329" spans="1:65" s="13" customFormat="1" ht="19.5" x14ac:dyDescent="0.1">
      <c r="B329" s="184"/>
      <c r="D329" s="185" t="s">
        <v>280</v>
      </c>
      <c r="E329" s="186" t="s">
        <v>825</v>
      </c>
      <c r="F329" s="187" t="s">
        <v>1087</v>
      </c>
      <c r="H329" s="188">
        <v>84.16</v>
      </c>
      <c r="I329" s="189"/>
      <c r="L329" s="184"/>
      <c r="M329" s="190"/>
      <c r="N329" s="191"/>
      <c r="O329" s="191"/>
      <c r="P329" s="191"/>
      <c r="Q329" s="191"/>
      <c r="R329" s="191"/>
      <c r="S329" s="191"/>
      <c r="T329" s="192"/>
      <c r="AT329" s="186" t="s">
        <v>280</v>
      </c>
      <c r="AU329" s="186" t="s">
        <v>88</v>
      </c>
      <c r="AV329" s="13" t="s">
        <v>88</v>
      </c>
      <c r="AW329" s="13" t="s">
        <v>29</v>
      </c>
      <c r="AX329" s="13" t="s">
        <v>75</v>
      </c>
      <c r="AY329" s="186" t="s">
        <v>271</v>
      </c>
    </row>
    <row r="330" spans="1:65" s="13" customFormat="1" ht="19.5" x14ac:dyDescent="0.1">
      <c r="B330" s="184"/>
      <c r="D330" s="185" t="s">
        <v>280</v>
      </c>
      <c r="E330" s="186" t="s">
        <v>1092</v>
      </c>
      <c r="F330" s="187" t="s">
        <v>1088</v>
      </c>
      <c r="H330" s="188">
        <v>20.36</v>
      </c>
      <c r="I330" s="189"/>
      <c r="L330" s="184"/>
      <c r="M330" s="190"/>
      <c r="N330" s="191"/>
      <c r="O330" s="191"/>
      <c r="P330" s="191"/>
      <c r="Q330" s="191"/>
      <c r="R330" s="191"/>
      <c r="S330" s="191"/>
      <c r="T330" s="192"/>
      <c r="AT330" s="186" t="s">
        <v>280</v>
      </c>
      <c r="AU330" s="186" t="s">
        <v>88</v>
      </c>
      <c r="AV330" s="13" t="s">
        <v>88</v>
      </c>
      <c r="AW330" s="13" t="s">
        <v>29</v>
      </c>
      <c r="AX330" s="13" t="s">
        <v>75</v>
      </c>
      <c r="AY330" s="186" t="s">
        <v>271</v>
      </c>
    </row>
    <row r="331" spans="1:65" s="14" customFormat="1" x14ac:dyDescent="0.1">
      <c r="B331" s="193"/>
      <c r="D331" s="185" t="s">
        <v>280</v>
      </c>
      <c r="E331" s="194" t="s">
        <v>1</v>
      </c>
      <c r="F331" s="195" t="s">
        <v>282</v>
      </c>
      <c r="H331" s="196">
        <v>104.52</v>
      </c>
      <c r="I331" s="197"/>
      <c r="L331" s="193"/>
      <c r="M331" s="198"/>
      <c r="N331" s="199"/>
      <c r="O331" s="199"/>
      <c r="P331" s="199"/>
      <c r="Q331" s="199"/>
      <c r="R331" s="199"/>
      <c r="S331" s="199"/>
      <c r="T331" s="200"/>
      <c r="AT331" s="194" t="s">
        <v>280</v>
      </c>
      <c r="AU331" s="194" t="s">
        <v>88</v>
      </c>
      <c r="AV331" s="14" t="s">
        <v>278</v>
      </c>
      <c r="AW331" s="14" t="s">
        <v>29</v>
      </c>
      <c r="AX331" s="14" t="s">
        <v>82</v>
      </c>
      <c r="AY331" s="194" t="s">
        <v>271</v>
      </c>
    </row>
    <row r="332" spans="1:65" s="2" customFormat="1" ht="33" customHeight="1" x14ac:dyDescent="0.15">
      <c r="A332" s="35"/>
      <c r="B332" s="141"/>
      <c r="C332" s="172" t="s">
        <v>535</v>
      </c>
      <c r="D332" s="172" t="s">
        <v>274</v>
      </c>
      <c r="E332" s="173" t="s">
        <v>1093</v>
      </c>
      <c r="F332" s="174" t="s">
        <v>1094</v>
      </c>
      <c r="G332" s="175" t="s">
        <v>277</v>
      </c>
      <c r="H332" s="176">
        <v>104.52</v>
      </c>
      <c r="I332" s="177"/>
      <c r="J332" s="176">
        <f>ROUND(I332*H332,2)</f>
        <v>0</v>
      </c>
      <c r="K332" s="178"/>
      <c r="L332" s="36"/>
      <c r="M332" s="179" t="s">
        <v>1</v>
      </c>
      <c r="N332" s="180" t="s">
        <v>41</v>
      </c>
      <c r="O332" s="61"/>
      <c r="P332" s="181">
        <f>O332*H332</f>
        <v>0</v>
      </c>
      <c r="Q332" s="181">
        <v>0.28731000000000001</v>
      </c>
      <c r="R332" s="181">
        <f>Q332*H332</f>
        <v>30.0296412</v>
      </c>
      <c r="S332" s="181">
        <v>0</v>
      </c>
      <c r="T332" s="182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3" t="s">
        <v>278</v>
      </c>
      <c r="AT332" s="183" t="s">
        <v>274</v>
      </c>
      <c r="AU332" s="183" t="s">
        <v>88</v>
      </c>
      <c r="AY332" s="18" t="s">
        <v>271</v>
      </c>
      <c r="BE332" s="105">
        <f>IF(N332="základná",J332,0)</f>
        <v>0</v>
      </c>
      <c r="BF332" s="105">
        <f>IF(N332="znížená",J332,0)</f>
        <v>0</v>
      </c>
      <c r="BG332" s="105">
        <f>IF(N332="zákl. prenesená",J332,0)</f>
        <v>0</v>
      </c>
      <c r="BH332" s="105">
        <f>IF(N332="zníž. prenesená",J332,0)</f>
        <v>0</v>
      </c>
      <c r="BI332" s="105">
        <f>IF(N332="nulová",J332,0)</f>
        <v>0</v>
      </c>
      <c r="BJ332" s="18" t="s">
        <v>88</v>
      </c>
      <c r="BK332" s="105">
        <f>ROUND(I332*H332,2)</f>
        <v>0</v>
      </c>
      <c r="BL332" s="18" t="s">
        <v>278</v>
      </c>
      <c r="BM332" s="183" t="s">
        <v>1095</v>
      </c>
    </row>
    <row r="333" spans="1:65" s="13" customFormat="1" ht="19.5" x14ac:dyDescent="0.1">
      <c r="B333" s="184"/>
      <c r="D333" s="185" t="s">
        <v>280</v>
      </c>
      <c r="E333" s="186" t="s">
        <v>1</v>
      </c>
      <c r="F333" s="187" t="s">
        <v>1087</v>
      </c>
      <c r="H333" s="188">
        <v>84.16</v>
      </c>
      <c r="I333" s="189"/>
      <c r="L333" s="184"/>
      <c r="M333" s="190"/>
      <c r="N333" s="191"/>
      <c r="O333" s="191"/>
      <c r="P333" s="191"/>
      <c r="Q333" s="191"/>
      <c r="R333" s="191"/>
      <c r="S333" s="191"/>
      <c r="T333" s="192"/>
      <c r="AT333" s="186" t="s">
        <v>280</v>
      </c>
      <c r="AU333" s="186" t="s">
        <v>88</v>
      </c>
      <c r="AV333" s="13" t="s">
        <v>88</v>
      </c>
      <c r="AW333" s="13" t="s">
        <v>29</v>
      </c>
      <c r="AX333" s="13" t="s">
        <v>75</v>
      </c>
      <c r="AY333" s="186" t="s">
        <v>271</v>
      </c>
    </row>
    <row r="334" spans="1:65" s="13" customFormat="1" ht="19.5" x14ac:dyDescent="0.1">
      <c r="B334" s="184"/>
      <c r="D334" s="185" t="s">
        <v>280</v>
      </c>
      <c r="E334" s="186" t="s">
        <v>1</v>
      </c>
      <c r="F334" s="187" t="s">
        <v>1088</v>
      </c>
      <c r="H334" s="188">
        <v>20.36</v>
      </c>
      <c r="I334" s="189"/>
      <c r="L334" s="184"/>
      <c r="M334" s="190"/>
      <c r="N334" s="191"/>
      <c r="O334" s="191"/>
      <c r="P334" s="191"/>
      <c r="Q334" s="191"/>
      <c r="R334" s="191"/>
      <c r="S334" s="191"/>
      <c r="T334" s="192"/>
      <c r="AT334" s="186" t="s">
        <v>280</v>
      </c>
      <c r="AU334" s="186" t="s">
        <v>88</v>
      </c>
      <c r="AV334" s="13" t="s">
        <v>88</v>
      </c>
      <c r="AW334" s="13" t="s">
        <v>29</v>
      </c>
      <c r="AX334" s="13" t="s">
        <v>75</v>
      </c>
      <c r="AY334" s="186" t="s">
        <v>271</v>
      </c>
    </row>
    <row r="335" spans="1:65" s="14" customFormat="1" x14ac:dyDescent="0.1">
      <c r="B335" s="193"/>
      <c r="D335" s="185" t="s">
        <v>280</v>
      </c>
      <c r="E335" s="194" t="s">
        <v>1</v>
      </c>
      <c r="F335" s="195" t="s">
        <v>282</v>
      </c>
      <c r="H335" s="196">
        <v>104.52</v>
      </c>
      <c r="I335" s="197"/>
      <c r="L335" s="193"/>
      <c r="M335" s="198"/>
      <c r="N335" s="199"/>
      <c r="O335" s="199"/>
      <c r="P335" s="199"/>
      <c r="Q335" s="199"/>
      <c r="R335" s="199"/>
      <c r="S335" s="199"/>
      <c r="T335" s="200"/>
      <c r="AT335" s="194" t="s">
        <v>280</v>
      </c>
      <c r="AU335" s="194" t="s">
        <v>88</v>
      </c>
      <c r="AV335" s="14" t="s">
        <v>278</v>
      </c>
      <c r="AW335" s="14" t="s">
        <v>29</v>
      </c>
      <c r="AX335" s="14" t="s">
        <v>82</v>
      </c>
      <c r="AY335" s="194" t="s">
        <v>271</v>
      </c>
    </row>
    <row r="336" spans="1:65" s="2" customFormat="1" ht="21.75" customHeight="1" x14ac:dyDescent="0.15">
      <c r="A336" s="35"/>
      <c r="B336" s="141"/>
      <c r="C336" s="172" t="s">
        <v>542</v>
      </c>
      <c r="D336" s="172" t="s">
        <v>274</v>
      </c>
      <c r="E336" s="173" t="s">
        <v>1096</v>
      </c>
      <c r="F336" s="174" t="s">
        <v>1097</v>
      </c>
      <c r="G336" s="175" t="s">
        <v>277</v>
      </c>
      <c r="H336" s="176">
        <v>84.16</v>
      </c>
      <c r="I336" s="177"/>
      <c r="J336" s="176">
        <f>ROUND(I336*H336,2)</f>
        <v>0</v>
      </c>
      <c r="K336" s="178"/>
      <c r="L336" s="36"/>
      <c r="M336" s="179" t="s">
        <v>1</v>
      </c>
      <c r="N336" s="180" t="s">
        <v>41</v>
      </c>
      <c r="O336" s="61"/>
      <c r="P336" s="181">
        <f>O336*H336</f>
        <v>0</v>
      </c>
      <c r="Q336" s="181">
        <v>0.58020000000000005</v>
      </c>
      <c r="R336" s="181">
        <f>Q336*H336</f>
        <v>48.829632000000004</v>
      </c>
      <c r="S336" s="181">
        <v>0</v>
      </c>
      <c r="T336" s="182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3" t="s">
        <v>278</v>
      </c>
      <c r="AT336" s="183" t="s">
        <v>274</v>
      </c>
      <c r="AU336" s="183" t="s">
        <v>88</v>
      </c>
      <c r="AY336" s="18" t="s">
        <v>271</v>
      </c>
      <c r="BE336" s="105">
        <f>IF(N336="základná",J336,0)</f>
        <v>0</v>
      </c>
      <c r="BF336" s="105">
        <f>IF(N336="znížená",J336,0)</f>
        <v>0</v>
      </c>
      <c r="BG336" s="105">
        <f>IF(N336="zákl. prenesená",J336,0)</f>
        <v>0</v>
      </c>
      <c r="BH336" s="105">
        <f>IF(N336="zníž. prenesená",J336,0)</f>
        <v>0</v>
      </c>
      <c r="BI336" s="105">
        <f>IF(N336="nulová",J336,0)</f>
        <v>0</v>
      </c>
      <c r="BJ336" s="18" t="s">
        <v>88</v>
      </c>
      <c r="BK336" s="105">
        <f>ROUND(I336*H336,2)</f>
        <v>0</v>
      </c>
      <c r="BL336" s="18" t="s">
        <v>278</v>
      </c>
      <c r="BM336" s="183" t="s">
        <v>1098</v>
      </c>
    </row>
    <row r="337" spans="1:65" s="13" customFormat="1" x14ac:dyDescent="0.1">
      <c r="B337" s="184"/>
      <c r="D337" s="185" t="s">
        <v>280</v>
      </c>
      <c r="E337" s="186" t="s">
        <v>1</v>
      </c>
      <c r="F337" s="187" t="s">
        <v>825</v>
      </c>
      <c r="H337" s="188">
        <v>84.16</v>
      </c>
      <c r="I337" s="189"/>
      <c r="L337" s="184"/>
      <c r="M337" s="190"/>
      <c r="N337" s="191"/>
      <c r="O337" s="191"/>
      <c r="P337" s="191"/>
      <c r="Q337" s="191"/>
      <c r="R337" s="191"/>
      <c r="S337" s="191"/>
      <c r="T337" s="192"/>
      <c r="AT337" s="186" t="s">
        <v>280</v>
      </c>
      <c r="AU337" s="186" t="s">
        <v>88</v>
      </c>
      <c r="AV337" s="13" t="s">
        <v>88</v>
      </c>
      <c r="AW337" s="13" t="s">
        <v>29</v>
      </c>
      <c r="AX337" s="13" t="s">
        <v>82</v>
      </c>
      <c r="AY337" s="186" t="s">
        <v>271</v>
      </c>
    </row>
    <row r="338" spans="1:65" s="12" customFormat="1" ht="22.9" customHeight="1" x14ac:dyDescent="0.15">
      <c r="B338" s="159"/>
      <c r="D338" s="160" t="s">
        <v>74</v>
      </c>
      <c r="E338" s="170" t="s">
        <v>304</v>
      </c>
      <c r="F338" s="170" t="s">
        <v>1099</v>
      </c>
      <c r="I338" s="162"/>
      <c r="J338" s="171">
        <f>BK338</f>
        <v>0</v>
      </c>
      <c r="L338" s="159"/>
      <c r="M338" s="164"/>
      <c r="N338" s="165"/>
      <c r="O338" s="165"/>
      <c r="P338" s="166">
        <f>SUM(P339:P490)</f>
        <v>0</v>
      </c>
      <c r="Q338" s="165"/>
      <c r="R338" s="166">
        <f>SUM(R339:R490)</f>
        <v>249.3209596076</v>
      </c>
      <c r="S338" s="165"/>
      <c r="T338" s="167">
        <f>SUM(T339:T490)</f>
        <v>0</v>
      </c>
      <c r="AR338" s="160" t="s">
        <v>82</v>
      </c>
      <c r="AT338" s="168" t="s">
        <v>74</v>
      </c>
      <c r="AU338" s="168" t="s">
        <v>82</v>
      </c>
      <c r="AY338" s="160" t="s">
        <v>271</v>
      </c>
      <c r="BK338" s="169">
        <f>SUM(BK339:BK490)</f>
        <v>0</v>
      </c>
    </row>
    <row r="339" spans="1:65" s="2" customFormat="1" ht="21.75" customHeight="1" x14ac:dyDescent="0.15">
      <c r="A339" s="35"/>
      <c r="B339" s="141"/>
      <c r="C339" s="172" t="s">
        <v>550</v>
      </c>
      <c r="D339" s="172" t="s">
        <v>274</v>
      </c>
      <c r="E339" s="173" t="s">
        <v>1100</v>
      </c>
      <c r="F339" s="174" t="s">
        <v>1101</v>
      </c>
      <c r="G339" s="175" t="s">
        <v>277</v>
      </c>
      <c r="H339" s="176">
        <v>508.9</v>
      </c>
      <c r="I339" s="177"/>
      <c r="J339" s="176">
        <f>ROUND(I339*H339,2)</f>
        <v>0</v>
      </c>
      <c r="K339" s="178"/>
      <c r="L339" s="36"/>
      <c r="M339" s="179" t="s">
        <v>1</v>
      </c>
      <c r="N339" s="180" t="s">
        <v>41</v>
      </c>
      <c r="O339" s="61"/>
      <c r="P339" s="181">
        <f>O339*H339</f>
        <v>0</v>
      </c>
      <c r="Q339" s="181">
        <v>1.575E-2</v>
      </c>
      <c r="R339" s="181">
        <f>Q339*H339</f>
        <v>8.0151749999999993</v>
      </c>
      <c r="S339" s="181">
        <v>0</v>
      </c>
      <c r="T339" s="182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3" t="s">
        <v>278</v>
      </c>
      <c r="AT339" s="183" t="s">
        <v>274</v>
      </c>
      <c r="AU339" s="183" t="s">
        <v>88</v>
      </c>
      <c r="AY339" s="18" t="s">
        <v>271</v>
      </c>
      <c r="BE339" s="105">
        <f>IF(N339="základná",J339,0)</f>
        <v>0</v>
      </c>
      <c r="BF339" s="105">
        <f>IF(N339="znížená",J339,0)</f>
        <v>0</v>
      </c>
      <c r="BG339" s="105">
        <f>IF(N339="zákl. prenesená",J339,0)</f>
        <v>0</v>
      </c>
      <c r="BH339" s="105">
        <f>IF(N339="zníž. prenesená",J339,0)</f>
        <v>0</v>
      </c>
      <c r="BI339" s="105">
        <f>IF(N339="nulová",J339,0)</f>
        <v>0</v>
      </c>
      <c r="BJ339" s="18" t="s">
        <v>88</v>
      </c>
      <c r="BK339" s="105">
        <f>ROUND(I339*H339,2)</f>
        <v>0</v>
      </c>
      <c r="BL339" s="18" t="s">
        <v>278</v>
      </c>
      <c r="BM339" s="183" t="s">
        <v>1102</v>
      </c>
    </row>
    <row r="340" spans="1:65" s="13" customFormat="1" x14ac:dyDescent="0.1">
      <c r="B340" s="184"/>
      <c r="D340" s="185" t="s">
        <v>280</v>
      </c>
      <c r="E340" s="186" t="s">
        <v>1</v>
      </c>
      <c r="F340" s="187" t="s">
        <v>1103</v>
      </c>
      <c r="H340" s="188">
        <v>12.27</v>
      </c>
      <c r="I340" s="189"/>
      <c r="L340" s="184"/>
      <c r="M340" s="190"/>
      <c r="N340" s="191"/>
      <c r="O340" s="191"/>
      <c r="P340" s="191"/>
      <c r="Q340" s="191"/>
      <c r="R340" s="191"/>
      <c r="S340" s="191"/>
      <c r="T340" s="192"/>
      <c r="AT340" s="186" t="s">
        <v>280</v>
      </c>
      <c r="AU340" s="186" t="s">
        <v>88</v>
      </c>
      <c r="AV340" s="13" t="s">
        <v>88</v>
      </c>
      <c r="AW340" s="13" t="s">
        <v>29</v>
      </c>
      <c r="AX340" s="13" t="s">
        <v>75</v>
      </c>
      <c r="AY340" s="186" t="s">
        <v>271</v>
      </c>
    </row>
    <row r="341" spans="1:65" s="13" customFormat="1" x14ac:dyDescent="0.1">
      <c r="B341" s="184"/>
      <c r="D341" s="185" t="s">
        <v>280</v>
      </c>
      <c r="E341" s="186" t="s">
        <v>1</v>
      </c>
      <c r="F341" s="187" t="s">
        <v>1104</v>
      </c>
      <c r="H341" s="188">
        <v>4.2</v>
      </c>
      <c r="I341" s="189"/>
      <c r="L341" s="184"/>
      <c r="M341" s="190"/>
      <c r="N341" s="191"/>
      <c r="O341" s="191"/>
      <c r="P341" s="191"/>
      <c r="Q341" s="191"/>
      <c r="R341" s="191"/>
      <c r="S341" s="191"/>
      <c r="T341" s="192"/>
      <c r="AT341" s="186" t="s">
        <v>280</v>
      </c>
      <c r="AU341" s="186" t="s">
        <v>88</v>
      </c>
      <c r="AV341" s="13" t="s">
        <v>88</v>
      </c>
      <c r="AW341" s="13" t="s">
        <v>29</v>
      </c>
      <c r="AX341" s="13" t="s">
        <v>75</v>
      </c>
      <c r="AY341" s="186" t="s">
        <v>271</v>
      </c>
    </row>
    <row r="342" spans="1:65" s="13" customFormat="1" x14ac:dyDescent="0.1">
      <c r="B342" s="184"/>
      <c r="D342" s="185" t="s">
        <v>280</v>
      </c>
      <c r="E342" s="186" t="s">
        <v>1</v>
      </c>
      <c r="F342" s="187" t="s">
        <v>1105</v>
      </c>
      <c r="H342" s="188">
        <v>9.18</v>
      </c>
      <c r="I342" s="189"/>
      <c r="L342" s="184"/>
      <c r="M342" s="190"/>
      <c r="N342" s="191"/>
      <c r="O342" s="191"/>
      <c r="P342" s="191"/>
      <c r="Q342" s="191"/>
      <c r="R342" s="191"/>
      <c r="S342" s="191"/>
      <c r="T342" s="192"/>
      <c r="AT342" s="186" t="s">
        <v>280</v>
      </c>
      <c r="AU342" s="186" t="s">
        <v>88</v>
      </c>
      <c r="AV342" s="13" t="s">
        <v>88</v>
      </c>
      <c r="AW342" s="13" t="s">
        <v>29</v>
      </c>
      <c r="AX342" s="13" t="s">
        <v>75</v>
      </c>
      <c r="AY342" s="186" t="s">
        <v>271</v>
      </c>
    </row>
    <row r="343" spans="1:65" s="13" customFormat="1" x14ac:dyDescent="0.1">
      <c r="B343" s="184"/>
      <c r="D343" s="185" t="s">
        <v>280</v>
      </c>
      <c r="E343" s="186" t="s">
        <v>1</v>
      </c>
      <c r="F343" s="187" t="s">
        <v>1106</v>
      </c>
      <c r="H343" s="188">
        <v>7.02</v>
      </c>
      <c r="I343" s="189"/>
      <c r="L343" s="184"/>
      <c r="M343" s="190"/>
      <c r="N343" s="191"/>
      <c r="O343" s="191"/>
      <c r="P343" s="191"/>
      <c r="Q343" s="191"/>
      <c r="R343" s="191"/>
      <c r="S343" s="191"/>
      <c r="T343" s="192"/>
      <c r="AT343" s="186" t="s">
        <v>280</v>
      </c>
      <c r="AU343" s="186" t="s">
        <v>88</v>
      </c>
      <c r="AV343" s="13" t="s">
        <v>88</v>
      </c>
      <c r="AW343" s="13" t="s">
        <v>29</v>
      </c>
      <c r="AX343" s="13" t="s">
        <v>75</v>
      </c>
      <c r="AY343" s="186" t="s">
        <v>271</v>
      </c>
    </row>
    <row r="344" spans="1:65" s="13" customFormat="1" x14ac:dyDescent="0.1">
      <c r="B344" s="184"/>
      <c r="D344" s="185" t="s">
        <v>280</v>
      </c>
      <c r="E344" s="186" t="s">
        <v>1</v>
      </c>
      <c r="F344" s="187" t="s">
        <v>1107</v>
      </c>
      <c r="H344" s="188">
        <v>7.5</v>
      </c>
      <c r="I344" s="189"/>
      <c r="L344" s="184"/>
      <c r="M344" s="190"/>
      <c r="N344" s="191"/>
      <c r="O344" s="191"/>
      <c r="P344" s="191"/>
      <c r="Q344" s="191"/>
      <c r="R344" s="191"/>
      <c r="S344" s="191"/>
      <c r="T344" s="192"/>
      <c r="AT344" s="186" t="s">
        <v>280</v>
      </c>
      <c r="AU344" s="186" t="s">
        <v>88</v>
      </c>
      <c r="AV344" s="13" t="s">
        <v>88</v>
      </c>
      <c r="AW344" s="13" t="s">
        <v>29</v>
      </c>
      <c r="AX344" s="13" t="s">
        <v>75</v>
      </c>
      <c r="AY344" s="186" t="s">
        <v>271</v>
      </c>
    </row>
    <row r="345" spans="1:65" s="13" customFormat="1" x14ac:dyDescent="0.1">
      <c r="B345" s="184"/>
      <c r="D345" s="185" t="s">
        <v>280</v>
      </c>
      <c r="E345" s="186" t="s">
        <v>1</v>
      </c>
      <c r="F345" s="187" t="s">
        <v>1108</v>
      </c>
      <c r="H345" s="188">
        <v>9.7799999999999994</v>
      </c>
      <c r="I345" s="189"/>
      <c r="L345" s="184"/>
      <c r="M345" s="190"/>
      <c r="N345" s="191"/>
      <c r="O345" s="191"/>
      <c r="P345" s="191"/>
      <c r="Q345" s="191"/>
      <c r="R345" s="191"/>
      <c r="S345" s="191"/>
      <c r="T345" s="192"/>
      <c r="AT345" s="186" t="s">
        <v>280</v>
      </c>
      <c r="AU345" s="186" t="s">
        <v>88</v>
      </c>
      <c r="AV345" s="13" t="s">
        <v>88</v>
      </c>
      <c r="AW345" s="13" t="s">
        <v>29</v>
      </c>
      <c r="AX345" s="13" t="s">
        <v>75</v>
      </c>
      <c r="AY345" s="186" t="s">
        <v>271</v>
      </c>
    </row>
    <row r="346" spans="1:65" s="13" customFormat="1" x14ac:dyDescent="0.1">
      <c r="B346" s="184"/>
      <c r="D346" s="185" t="s">
        <v>280</v>
      </c>
      <c r="E346" s="186" t="s">
        <v>1</v>
      </c>
      <c r="F346" s="187" t="s">
        <v>1109</v>
      </c>
      <c r="H346" s="188">
        <v>124.7</v>
      </c>
      <c r="I346" s="189"/>
      <c r="L346" s="184"/>
      <c r="M346" s="190"/>
      <c r="N346" s="191"/>
      <c r="O346" s="191"/>
      <c r="P346" s="191"/>
      <c r="Q346" s="191"/>
      <c r="R346" s="191"/>
      <c r="S346" s="191"/>
      <c r="T346" s="192"/>
      <c r="AT346" s="186" t="s">
        <v>280</v>
      </c>
      <c r="AU346" s="186" t="s">
        <v>88</v>
      </c>
      <c r="AV346" s="13" t="s">
        <v>88</v>
      </c>
      <c r="AW346" s="13" t="s">
        <v>29</v>
      </c>
      <c r="AX346" s="13" t="s">
        <v>75</v>
      </c>
      <c r="AY346" s="186" t="s">
        <v>271</v>
      </c>
    </row>
    <row r="347" spans="1:65" s="13" customFormat="1" ht="19.5" x14ac:dyDescent="0.1">
      <c r="B347" s="184"/>
      <c r="D347" s="185" t="s">
        <v>280</v>
      </c>
      <c r="E347" s="186" t="s">
        <v>1</v>
      </c>
      <c r="F347" s="187" t="s">
        <v>1110</v>
      </c>
      <c r="H347" s="188">
        <v>75.83</v>
      </c>
      <c r="I347" s="189"/>
      <c r="L347" s="184"/>
      <c r="M347" s="190"/>
      <c r="N347" s="191"/>
      <c r="O347" s="191"/>
      <c r="P347" s="191"/>
      <c r="Q347" s="191"/>
      <c r="R347" s="191"/>
      <c r="S347" s="191"/>
      <c r="T347" s="192"/>
      <c r="AT347" s="186" t="s">
        <v>280</v>
      </c>
      <c r="AU347" s="186" t="s">
        <v>88</v>
      </c>
      <c r="AV347" s="13" t="s">
        <v>88</v>
      </c>
      <c r="AW347" s="13" t="s">
        <v>29</v>
      </c>
      <c r="AX347" s="13" t="s">
        <v>75</v>
      </c>
      <c r="AY347" s="186" t="s">
        <v>271</v>
      </c>
    </row>
    <row r="348" spans="1:65" s="13" customFormat="1" x14ac:dyDescent="0.1">
      <c r="B348" s="184"/>
      <c r="D348" s="185" t="s">
        <v>280</v>
      </c>
      <c r="E348" s="186" t="s">
        <v>1</v>
      </c>
      <c r="F348" s="187" t="s">
        <v>1111</v>
      </c>
      <c r="H348" s="188">
        <v>110.75</v>
      </c>
      <c r="I348" s="189"/>
      <c r="L348" s="184"/>
      <c r="M348" s="190"/>
      <c r="N348" s="191"/>
      <c r="O348" s="191"/>
      <c r="P348" s="191"/>
      <c r="Q348" s="191"/>
      <c r="R348" s="191"/>
      <c r="S348" s="191"/>
      <c r="T348" s="192"/>
      <c r="AT348" s="186" t="s">
        <v>280</v>
      </c>
      <c r="AU348" s="186" t="s">
        <v>88</v>
      </c>
      <c r="AV348" s="13" t="s">
        <v>88</v>
      </c>
      <c r="AW348" s="13" t="s">
        <v>29</v>
      </c>
      <c r="AX348" s="13" t="s">
        <v>75</v>
      </c>
      <c r="AY348" s="186" t="s">
        <v>271</v>
      </c>
    </row>
    <row r="349" spans="1:65" s="13" customFormat="1" x14ac:dyDescent="0.1">
      <c r="B349" s="184"/>
      <c r="D349" s="185" t="s">
        <v>280</v>
      </c>
      <c r="E349" s="186" t="s">
        <v>1</v>
      </c>
      <c r="F349" s="187" t="s">
        <v>1112</v>
      </c>
      <c r="H349" s="188">
        <v>19.399999999999999</v>
      </c>
      <c r="I349" s="189"/>
      <c r="L349" s="184"/>
      <c r="M349" s="190"/>
      <c r="N349" s="191"/>
      <c r="O349" s="191"/>
      <c r="P349" s="191"/>
      <c r="Q349" s="191"/>
      <c r="R349" s="191"/>
      <c r="S349" s="191"/>
      <c r="T349" s="192"/>
      <c r="AT349" s="186" t="s">
        <v>280</v>
      </c>
      <c r="AU349" s="186" t="s">
        <v>88</v>
      </c>
      <c r="AV349" s="13" t="s">
        <v>88</v>
      </c>
      <c r="AW349" s="13" t="s">
        <v>29</v>
      </c>
      <c r="AX349" s="13" t="s">
        <v>75</v>
      </c>
      <c r="AY349" s="186" t="s">
        <v>271</v>
      </c>
    </row>
    <row r="350" spans="1:65" s="13" customFormat="1" x14ac:dyDescent="0.1">
      <c r="B350" s="184"/>
      <c r="D350" s="185" t="s">
        <v>280</v>
      </c>
      <c r="E350" s="186" t="s">
        <v>1</v>
      </c>
      <c r="F350" s="187" t="s">
        <v>1113</v>
      </c>
      <c r="H350" s="188">
        <v>104.04</v>
      </c>
      <c r="I350" s="189"/>
      <c r="L350" s="184"/>
      <c r="M350" s="190"/>
      <c r="N350" s="191"/>
      <c r="O350" s="191"/>
      <c r="P350" s="191"/>
      <c r="Q350" s="191"/>
      <c r="R350" s="191"/>
      <c r="S350" s="191"/>
      <c r="T350" s="192"/>
      <c r="AT350" s="186" t="s">
        <v>280</v>
      </c>
      <c r="AU350" s="186" t="s">
        <v>88</v>
      </c>
      <c r="AV350" s="13" t="s">
        <v>88</v>
      </c>
      <c r="AW350" s="13" t="s">
        <v>29</v>
      </c>
      <c r="AX350" s="13" t="s">
        <v>75</v>
      </c>
      <c r="AY350" s="186" t="s">
        <v>271</v>
      </c>
    </row>
    <row r="351" spans="1:65" s="14" customFormat="1" x14ac:dyDescent="0.1">
      <c r="B351" s="193"/>
      <c r="D351" s="185" t="s">
        <v>280</v>
      </c>
      <c r="E351" s="194" t="s">
        <v>855</v>
      </c>
      <c r="F351" s="195" t="s">
        <v>282</v>
      </c>
      <c r="H351" s="196">
        <v>484.67</v>
      </c>
      <c r="I351" s="197"/>
      <c r="L351" s="193"/>
      <c r="M351" s="198"/>
      <c r="N351" s="199"/>
      <c r="O351" s="199"/>
      <c r="P351" s="199"/>
      <c r="Q351" s="199"/>
      <c r="R351" s="199"/>
      <c r="S351" s="199"/>
      <c r="T351" s="200"/>
      <c r="AT351" s="194" t="s">
        <v>280</v>
      </c>
      <c r="AU351" s="194" t="s">
        <v>88</v>
      </c>
      <c r="AV351" s="14" t="s">
        <v>278</v>
      </c>
      <c r="AW351" s="14" t="s">
        <v>29</v>
      </c>
      <c r="AX351" s="14" t="s">
        <v>75</v>
      </c>
      <c r="AY351" s="194" t="s">
        <v>271</v>
      </c>
    </row>
    <row r="352" spans="1:65" s="13" customFormat="1" x14ac:dyDescent="0.1">
      <c r="B352" s="184"/>
      <c r="D352" s="185" t="s">
        <v>280</v>
      </c>
      <c r="E352" s="186" t="s">
        <v>1</v>
      </c>
      <c r="F352" s="187" t="s">
        <v>1114</v>
      </c>
      <c r="H352" s="188">
        <v>508.9</v>
      </c>
      <c r="I352" s="189"/>
      <c r="L352" s="184"/>
      <c r="M352" s="190"/>
      <c r="N352" s="191"/>
      <c r="O352" s="191"/>
      <c r="P352" s="191"/>
      <c r="Q352" s="191"/>
      <c r="R352" s="191"/>
      <c r="S352" s="191"/>
      <c r="T352" s="192"/>
      <c r="AT352" s="186" t="s">
        <v>280</v>
      </c>
      <c r="AU352" s="186" t="s">
        <v>88</v>
      </c>
      <c r="AV352" s="13" t="s">
        <v>88</v>
      </c>
      <c r="AW352" s="13" t="s">
        <v>29</v>
      </c>
      <c r="AX352" s="13" t="s">
        <v>82</v>
      </c>
      <c r="AY352" s="186" t="s">
        <v>271</v>
      </c>
    </row>
    <row r="353" spans="1:65" s="2" customFormat="1" ht="21.75" customHeight="1" x14ac:dyDescent="0.15">
      <c r="A353" s="35"/>
      <c r="B353" s="141"/>
      <c r="C353" s="172" t="s">
        <v>555</v>
      </c>
      <c r="D353" s="172" t="s">
        <v>274</v>
      </c>
      <c r="E353" s="173" t="s">
        <v>1115</v>
      </c>
      <c r="F353" s="174" t="s">
        <v>1116</v>
      </c>
      <c r="G353" s="175" t="s">
        <v>277</v>
      </c>
      <c r="H353" s="176">
        <v>508.9</v>
      </c>
      <c r="I353" s="177"/>
      <c r="J353" s="176">
        <f>ROUND(I353*H353,2)</f>
        <v>0</v>
      </c>
      <c r="K353" s="178"/>
      <c r="L353" s="36"/>
      <c r="M353" s="179" t="s">
        <v>1</v>
      </c>
      <c r="N353" s="180" t="s">
        <v>41</v>
      </c>
      <c r="O353" s="61"/>
      <c r="P353" s="181">
        <f>O353*H353</f>
        <v>0</v>
      </c>
      <c r="Q353" s="181">
        <v>4.725E-3</v>
      </c>
      <c r="R353" s="181">
        <f>Q353*H353</f>
        <v>2.4045524999999999</v>
      </c>
      <c r="S353" s="181">
        <v>0</v>
      </c>
      <c r="T353" s="182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3" t="s">
        <v>278</v>
      </c>
      <c r="AT353" s="183" t="s">
        <v>274</v>
      </c>
      <c r="AU353" s="183" t="s">
        <v>88</v>
      </c>
      <c r="AY353" s="18" t="s">
        <v>271</v>
      </c>
      <c r="BE353" s="105">
        <f>IF(N353="základná",J353,0)</f>
        <v>0</v>
      </c>
      <c r="BF353" s="105">
        <f>IF(N353="znížená",J353,0)</f>
        <v>0</v>
      </c>
      <c r="BG353" s="105">
        <f>IF(N353="zákl. prenesená",J353,0)</f>
        <v>0</v>
      </c>
      <c r="BH353" s="105">
        <f>IF(N353="zníž. prenesená",J353,0)</f>
        <v>0</v>
      </c>
      <c r="BI353" s="105">
        <f>IF(N353="nulová",J353,0)</f>
        <v>0</v>
      </c>
      <c r="BJ353" s="18" t="s">
        <v>88</v>
      </c>
      <c r="BK353" s="105">
        <f>ROUND(I353*H353,2)</f>
        <v>0</v>
      </c>
      <c r="BL353" s="18" t="s">
        <v>278</v>
      </c>
      <c r="BM353" s="183" t="s">
        <v>1117</v>
      </c>
    </row>
    <row r="354" spans="1:65" s="13" customFormat="1" x14ac:dyDescent="0.1">
      <c r="B354" s="184"/>
      <c r="D354" s="185" t="s">
        <v>280</v>
      </c>
      <c r="E354" s="186" t="s">
        <v>1</v>
      </c>
      <c r="F354" s="187" t="s">
        <v>1103</v>
      </c>
      <c r="H354" s="188">
        <v>12.27</v>
      </c>
      <c r="I354" s="189"/>
      <c r="L354" s="184"/>
      <c r="M354" s="190"/>
      <c r="N354" s="191"/>
      <c r="O354" s="191"/>
      <c r="P354" s="191"/>
      <c r="Q354" s="191"/>
      <c r="R354" s="191"/>
      <c r="S354" s="191"/>
      <c r="T354" s="192"/>
      <c r="AT354" s="186" t="s">
        <v>280</v>
      </c>
      <c r="AU354" s="186" t="s">
        <v>88</v>
      </c>
      <c r="AV354" s="13" t="s">
        <v>88</v>
      </c>
      <c r="AW354" s="13" t="s">
        <v>29</v>
      </c>
      <c r="AX354" s="13" t="s">
        <v>75</v>
      </c>
      <c r="AY354" s="186" t="s">
        <v>271</v>
      </c>
    </row>
    <row r="355" spans="1:65" s="13" customFormat="1" x14ac:dyDescent="0.1">
      <c r="B355" s="184"/>
      <c r="D355" s="185" t="s">
        <v>280</v>
      </c>
      <c r="E355" s="186" t="s">
        <v>1</v>
      </c>
      <c r="F355" s="187" t="s">
        <v>1104</v>
      </c>
      <c r="H355" s="188">
        <v>4.2</v>
      </c>
      <c r="I355" s="189"/>
      <c r="L355" s="184"/>
      <c r="M355" s="190"/>
      <c r="N355" s="191"/>
      <c r="O355" s="191"/>
      <c r="P355" s="191"/>
      <c r="Q355" s="191"/>
      <c r="R355" s="191"/>
      <c r="S355" s="191"/>
      <c r="T355" s="192"/>
      <c r="AT355" s="186" t="s">
        <v>280</v>
      </c>
      <c r="AU355" s="186" t="s">
        <v>88</v>
      </c>
      <c r="AV355" s="13" t="s">
        <v>88</v>
      </c>
      <c r="AW355" s="13" t="s">
        <v>29</v>
      </c>
      <c r="AX355" s="13" t="s">
        <v>75</v>
      </c>
      <c r="AY355" s="186" t="s">
        <v>271</v>
      </c>
    </row>
    <row r="356" spans="1:65" s="13" customFormat="1" x14ac:dyDescent="0.1">
      <c r="B356" s="184"/>
      <c r="D356" s="185" t="s">
        <v>280</v>
      </c>
      <c r="E356" s="186" t="s">
        <v>1</v>
      </c>
      <c r="F356" s="187" t="s">
        <v>1105</v>
      </c>
      <c r="H356" s="188">
        <v>9.18</v>
      </c>
      <c r="I356" s="189"/>
      <c r="L356" s="184"/>
      <c r="M356" s="190"/>
      <c r="N356" s="191"/>
      <c r="O356" s="191"/>
      <c r="P356" s="191"/>
      <c r="Q356" s="191"/>
      <c r="R356" s="191"/>
      <c r="S356" s="191"/>
      <c r="T356" s="192"/>
      <c r="AT356" s="186" t="s">
        <v>280</v>
      </c>
      <c r="AU356" s="186" t="s">
        <v>88</v>
      </c>
      <c r="AV356" s="13" t="s">
        <v>88</v>
      </c>
      <c r="AW356" s="13" t="s">
        <v>29</v>
      </c>
      <c r="AX356" s="13" t="s">
        <v>75</v>
      </c>
      <c r="AY356" s="186" t="s">
        <v>271</v>
      </c>
    </row>
    <row r="357" spans="1:65" s="13" customFormat="1" x14ac:dyDescent="0.1">
      <c r="B357" s="184"/>
      <c r="D357" s="185" t="s">
        <v>280</v>
      </c>
      <c r="E357" s="186" t="s">
        <v>1</v>
      </c>
      <c r="F357" s="187" t="s">
        <v>1106</v>
      </c>
      <c r="H357" s="188">
        <v>7.02</v>
      </c>
      <c r="I357" s="189"/>
      <c r="L357" s="184"/>
      <c r="M357" s="190"/>
      <c r="N357" s="191"/>
      <c r="O357" s="191"/>
      <c r="P357" s="191"/>
      <c r="Q357" s="191"/>
      <c r="R357" s="191"/>
      <c r="S357" s="191"/>
      <c r="T357" s="192"/>
      <c r="AT357" s="186" t="s">
        <v>280</v>
      </c>
      <c r="AU357" s="186" t="s">
        <v>88</v>
      </c>
      <c r="AV357" s="13" t="s">
        <v>88</v>
      </c>
      <c r="AW357" s="13" t="s">
        <v>29</v>
      </c>
      <c r="AX357" s="13" t="s">
        <v>75</v>
      </c>
      <c r="AY357" s="186" t="s">
        <v>271</v>
      </c>
    </row>
    <row r="358" spans="1:65" s="13" customFormat="1" x14ac:dyDescent="0.1">
      <c r="B358" s="184"/>
      <c r="D358" s="185" t="s">
        <v>280</v>
      </c>
      <c r="E358" s="186" t="s">
        <v>1</v>
      </c>
      <c r="F358" s="187" t="s">
        <v>1107</v>
      </c>
      <c r="H358" s="188">
        <v>7.5</v>
      </c>
      <c r="I358" s="189"/>
      <c r="L358" s="184"/>
      <c r="M358" s="190"/>
      <c r="N358" s="191"/>
      <c r="O358" s="191"/>
      <c r="P358" s="191"/>
      <c r="Q358" s="191"/>
      <c r="R358" s="191"/>
      <c r="S358" s="191"/>
      <c r="T358" s="192"/>
      <c r="AT358" s="186" t="s">
        <v>280</v>
      </c>
      <c r="AU358" s="186" t="s">
        <v>88</v>
      </c>
      <c r="AV358" s="13" t="s">
        <v>88</v>
      </c>
      <c r="AW358" s="13" t="s">
        <v>29</v>
      </c>
      <c r="AX358" s="13" t="s">
        <v>75</v>
      </c>
      <c r="AY358" s="186" t="s">
        <v>271</v>
      </c>
    </row>
    <row r="359" spans="1:65" s="13" customFormat="1" x14ac:dyDescent="0.1">
      <c r="B359" s="184"/>
      <c r="D359" s="185" t="s">
        <v>280</v>
      </c>
      <c r="E359" s="186" t="s">
        <v>1</v>
      </c>
      <c r="F359" s="187" t="s">
        <v>1108</v>
      </c>
      <c r="H359" s="188">
        <v>9.7799999999999994</v>
      </c>
      <c r="I359" s="189"/>
      <c r="L359" s="184"/>
      <c r="M359" s="190"/>
      <c r="N359" s="191"/>
      <c r="O359" s="191"/>
      <c r="P359" s="191"/>
      <c r="Q359" s="191"/>
      <c r="R359" s="191"/>
      <c r="S359" s="191"/>
      <c r="T359" s="192"/>
      <c r="AT359" s="186" t="s">
        <v>280</v>
      </c>
      <c r="AU359" s="186" t="s">
        <v>88</v>
      </c>
      <c r="AV359" s="13" t="s">
        <v>88</v>
      </c>
      <c r="AW359" s="13" t="s">
        <v>29</v>
      </c>
      <c r="AX359" s="13" t="s">
        <v>75</v>
      </c>
      <c r="AY359" s="186" t="s">
        <v>271</v>
      </c>
    </row>
    <row r="360" spans="1:65" s="13" customFormat="1" x14ac:dyDescent="0.1">
      <c r="B360" s="184"/>
      <c r="D360" s="185" t="s">
        <v>280</v>
      </c>
      <c r="E360" s="186" t="s">
        <v>1</v>
      </c>
      <c r="F360" s="187" t="s">
        <v>1109</v>
      </c>
      <c r="H360" s="188">
        <v>124.7</v>
      </c>
      <c r="I360" s="189"/>
      <c r="L360" s="184"/>
      <c r="M360" s="190"/>
      <c r="N360" s="191"/>
      <c r="O360" s="191"/>
      <c r="P360" s="191"/>
      <c r="Q360" s="191"/>
      <c r="R360" s="191"/>
      <c r="S360" s="191"/>
      <c r="T360" s="192"/>
      <c r="AT360" s="186" t="s">
        <v>280</v>
      </c>
      <c r="AU360" s="186" t="s">
        <v>88</v>
      </c>
      <c r="AV360" s="13" t="s">
        <v>88</v>
      </c>
      <c r="AW360" s="13" t="s">
        <v>29</v>
      </c>
      <c r="AX360" s="13" t="s">
        <v>75</v>
      </c>
      <c r="AY360" s="186" t="s">
        <v>271</v>
      </c>
    </row>
    <row r="361" spans="1:65" s="13" customFormat="1" ht="19.5" x14ac:dyDescent="0.1">
      <c r="B361" s="184"/>
      <c r="D361" s="185" t="s">
        <v>280</v>
      </c>
      <c r="E361" s="186" t="s">
        <v>1</v>
      </c>
      <c r="F361" s="187" t="s">
        <v>1110</v>
      </c>
      <c r="H361" s="188">
        <v>75.83</v>
      </c>
      <c r="I361" s="189"/>
      <c r="L361" s="184"/>
      <c r="M361" s="190"/>
      <c r="N361" s="191"/>
      <c r="O361" s="191"/>
      <c r="P361" s="191"/>
      <c r="Q361" s="191"/>
      <c r="R361" s="191"/>
      <c r="S361" s="191"/>
      <c r="T361" s="192"/>
      <c r="AT361" s="186" t="s">
        <v>280</v>
      </c>
      <c r="AU361" s="186" t="s">
        <v>88</v>
      </c>
      <c r="AV361" s="13" t="s">
        <v>88</v>
      </c>
      <c r="AW361" s="13" t="s">
        <v>29</v>
      </c>
      <c r="AX361" s="13" t="s">
        <v>75</v>
      </c>
      <c r="AY361" s="186" t="s">
        <v>271</v>
      </c>
    </row>
    <row r="362" spans="1:65" s="13" customFormat="1" x14ac:dyDescent="0.1">
      <c r="B362" s="184"/>
      <c r="D362" s="185" t="s">
        <v>280</v>
      </c>
      <c r="E362" s="186" t="s">
        <v>1</v>
      </c>
      <c r="F362" s="187" t="s">
        <v>1111</v>
      </c>
      <c r="H362" s="188">
        <v>110.75</v>
      </c>
      <c r="I362" s="189"/>
      <c r="L362" s="184"/>
      <c r="M362" s="190"/>
      <c r="N362" s="191"/>
      <c r="O362" s="191"/>
      <c r="P362" s="191"/>
      <c r="Q362" s="191"/>
      <c r="R362" s="191"/>
      <c r="S362" s="191"/>
      <c r="T362" s="192"/>
      <c r="AT362" s="186" t="s">
        <v>280</v>
      </c>
      <c r="AU362" s="186" t="s">
        <v>88</v>
      </c>
      <c r="AV362" s="13" t="s">
        <v>88</v>
      </c>
      <c r="AW362" s="13" t="s">
        <v>29</v>
      </c>
      <c r="AX362" s="13" t="s">
        <v>75</v>
      </c>
      <c r="AY362" s="186" t="s">
        <v>271</v>
      </c>
    </row>
    <row r="363" spans="1:65" s="13" customFormat="1" x14ac:dyDescent="0.1">
      <c r="B363" s="184"/>
      <c r="D363" s="185" t="s">
        <v>280</v>
      </c>
      <c r="E363" s="186" t="s">
        <v>1</v>
      </c>
      <c r="F363" s="187" t="s">
        <v>1112</v>
      </c>
      <c r="H363" s="188">
        <v>19.399999999999999</v>
      </c>
      <c r="I363" s="189"/>
      <c r="L363" s="184"/>
      <c r="M363" s="190"/>
      <c r="N363" s="191"/>
      <c r="O363" s="191"/>
      <c r="P363" s="191"/>
      <c r="Q363" s="191"/>
      <c r="R363" s="191"/>
      <c r="S363" s="191"/>
      <c r="T363" s="192"/>
      <c r="AT363" s="186" t="s">
        <v>280</v>
      </c>
      <c r="AU363" s="186" t="s">
        <v>88</v>
      </c>
      <c r="AV363" s="13" t="s">
        <v>88</v>
      </c>
      <c r="AW363" s="13" t="s">
        <v>29</v>
      </c>
      <c r="AX363" s="13" t="s">
        <v>75</v>
      </c>
      <c r="AY363" s="186" t="s">
        <v>271</v>
      </c>
    </row>
    <row r="364" spans="1:65" s="13" customFormat="1" x14ac:dyDescent="0.1">
      <c r="B364" s="184"/>
      <c r="D364" s="185" t="s">
        <v>280</v>
      </c>
      <c r="E364" s="186" t="s">
        <v>1</v>
      </c>
      <c r="F364" s="187" t="s">
        <v>1113</v>
      </c>
      <c r="H364" s="188">
        <v>104.04</v>
      </c>
      <c r="I364" s="189"/>
      <c r="L364" s="184"/>
      <c r="M364" s="190"/>
      <c r="N364" s="191"/>
      <c r="O364" s="191"/>
      <c r="P364" s="191"/>
      <c r="Q364" s="191"/>
      <c r="R364" s="191"/>
      <c r="S364" s="191"/>
      <c r="T364" s="192"/>
      <c r="AT364" s="186" t="s">
        <v>280</v>
      </c>
      <c r="AU364" s="186" t="s">
        <v>88</v>
      </c>
      <c r="AV364" s="13" t="s">
        <v>88</v>
      </c>
      <c r="AW364" s="13" t="s">
        <v>29</v>
      </c>
      <c r="AX364" s="13" t="s">
        <v>75</v>
      </c>
      <c r="AY364" s="186" t="s">
        <v>271</v>
      </c>
    </row>
    <row r="365" spans="1:65" s="14" customFormat="1" x14ac:dyDescent="0.1">
      <c r="B365" s="193"/>
      <c r="D365" s="185" t="s">
        <v>280</v>
      </c>
      <c r="E365" s="194" t="s">
        <v>1</v>
      </c>
      <c r="F365" s="195" t="s">
        <v>282</v>
      </c>
      <c r="H365" s="196">
        <v>484.67</v>
      </c>
      <c r="I365" s="197"/>
      <c r="L365" s="193"/>
      <c r="M365" s="198"/>
      <c r="N365" s="199"/>
      <c r="O365" s="199"/>
      <c r="P365" s="199"/>
      <c r="Q365" s="199"/>
      <c r="R365" s="199"/>
      <c r="S365" s="199"/>
      <c r="T365" s="200"/>
      <c r="AT365" s="194" t="s">
        <v>280</v>
      </c>
      <c r="AU365" s="194" t="s">
        <v>88</v>
      </c>
      <c r="AV365" s="14" t="s">
        <v>278</v>
      </c>
      <c r="AW365" s="14" t="s">
        <v>29</v>
      </c>
      <c r="AX365" s="14" t="s">
        <v>75</v>
      </c>
      <c r="AY365" s="194" t="s">
        <v>271</v>
      </c>
    </row>
    <row r="366" spans="1:65" s="13" customFormat="1" x14ac:dyDescent="0.1">
      <c r="B366" s="184"/>
      <c r="D366" s="185" t="s">
        <v>280</v>
      </c>
      <c r="E366" s="186" t="s">
        <v>1</v>
      </c>
      <c r="F366" s="187" t="s">
        <v>1114</v>
      </c>
      <c r="H366" s="188">
        <v>508.9</v>
      </c>
      <c r="I366" s="189"/>
      <c r="L366" s="184"/>
      <c r="M366" s="190"/>
      <c r="N366" s="191"/>
      <c r="O366" s="191"/>
      <c r="P366" s="191"/>
      <c r="Q366" s="191"/>
      <c r="R366" s="191"/>
      <c r="S366" s="191"/>
      <c r="T366" s="192"/>
      <c r="AT366" s="186" t="s">
        <v>280</v>
      </c>
      <c r="AU366" s="186" t="s">
        <v>88</v>
      </c>
      <c r="AV366" s="13" t="s">
        <v>88</v>
      </c>
      <c r="AW366" s="13" t="s">
        <v>29</v>
      </c>
      <c r="AX366" s="13" t="s">
        <v>82</v>
      </c>
      <c r="AY366" s="186" t="s">
        <v>271</v>
      </c>
    </row>
    <row r="367" spans="1:65" s="2" customFormat="1" ht="33" customHeight="1" x14ac:dyDescent="0.15">
      <c r="A367" s="35"/>
      <c r="B367" s="141"/>
      <c r="C367" s="172" t="s">
        <v>684</v>
      </c>
      <c r="D367" s="172" t="s">
        <v>274</v>
      </c>
      <c r="E367" s="173" t="s">
        <v>1118</v>
      </c>
      <c r="F367" s="174" t="s">
        <v>1119</v>
      </c>
      <c r="G367" s="175" t="s">
        <v>277</v>
      </c>
      <c r="H367" s="176">
        <v>252.41</v>
      </c>
      <c r="I367" s="177"/>
      <c r="J367" s="176">
        <f>ROUND(I367*H367,2)</f>
        <v>0</v>
      </c>
      <c r="K367" s="178"/>
      <c r="L367" s="36"/>
      <c r="M367" s="179" t="s">
        <v>1</v>
      </c>
      <c r="N367" s="180" t="s">
        <v>41</v>
      </c>
      <c r="O367" s="61"/>
      <c r="P367" s="181">
        <f>O367*H367</f>
        <v>0</v>
      </c>
      <c r="Q367" s="181">
        <v>1.9236000000000001E-4</v>
      </c>
      <c r="R367" s="181">
        <f>Q367*H367</f>
        <v>4.8553587600000003E-2</v>
      </c>
      <c r="S367" s="181">
        <v>0</v>
      </c>
      <c r="T367" s="182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3" t="s">
        <v>278</v>
      </c>
      <c r="AT367" s="183" t="s">
        <v>274</v>
      </c>
      <c r="AU367" s="183" t="s">
        <v>88</v>
      </c>
      <c r="AY367" s="18" t="s">
        <v>271</v>
      </c>
      <c r="BE367" s="105">
        <f>IF(N367="základná",J367,0)</f>
        <v>0</v>
      </c>
      <c r="BF367" s="105">
        <f>IF(N367="znížená",J367,0)</f>
        <v>0</v>
      </c>
      <c r="BG367" s="105">
        <f>IF(N367="zákl. prenesená",J367,0)</f>
        <v>0</v>
      </c>
      <c r="BH367" s="105">
        <f>IF(N367="zníž. prenesená",J367,0)</f>
        <v>0</v>
      </c>
      <c r="BI367" s="105">
        <f>IF(N367="nulová",J367,0)</f>
        <v>0</v>
      </c>
      <c r="BJ367" s="18" t="s">
        <v>88</v>
      </c>
      <c r="BK367" s="105">
        <f>ROUND(I367*H367,2)</f>
        <v>0</v>
      </c>
      <c r="BL367" s="18" t="s">
        <v>278</v>
      </c>
      <c r="BM367" s="183" t="s">
        <v>1120</v>
      </c>
    </row>
    <row r="368" spans="1:65" s="13" customFormat="1" x14ac:dyDescent="0.1">
      <c r="B368" s="184"/>
      <c r="D368" s="185" t="s">
        <v>280</v>
      </c>
      <c r="E368" s="186" t="s">
        <v>1</v>
      </c>
      <c r="F368" s="187" t="s">
        <v>1121</v>
      </c>
      <c r="H368" s="188">
        <v>59.9</v>
      </c>
      <c r="I368" s="189"/>
      <c r="L368" s="184"/>
      <c r="M368" s="190"/>
      <c r="N368" s="191"/>
      <c r="O368" s="191"/>
      <c r="P368" s="191"/>
      <c r="Q368" s="191"/>
      <c r="R368" s="191"/>
      <c r="S368" s="191"/>
      <c r="T368" s="192"/>
      <c r="AT368" s="186" t="s">
        <v>280</v>
      </c>
      <c r="AU368" s="186" t="s">
        <v>88</v>
      </c>
      <c r="AV368" s="13" t="s">
        <v>88</v>
      </c>
      <c r="AW368" s="13" t="s">
        <v>29</v>
      </c>
      <c r="AX368" s="13" t="s">
        <v>75</v>
      </c>
      <c r="AY368" s="186" t="s">
        <v>271</v>
      </c>
    </row>
    <row r="369" spans="1:65" s="13" customFormat="1" x14ac:dyDescent="0.1">
      <c r="B369" s="184"/>
      <c r="D369" s="185" t="s">
        <v>280</v>
      </c>
      <c r="E369" s="186" t="s">
        <v>1</v>
      </c>
      <c r="F369" s="187" t="s">
        <v>1122</v>
      </c>
      <c r="H369" s="188">
        <v>22.53</v>
      </c>
      <c r="I369" s="189"/>
      <c r="L369" s="184"/>
      <c r="M369" s="190"/>
      <c r="N369" s="191"/>
      <c r="O369" s="191"/>
      <c r="P369" s="191"/>
      <c r="Q369" s="191"/>
      <c r="R369" s="191"/>
      <c r="S369" s="191"/>
      <c r="T369" s="192"/>
      <c r="AT369" s="186" t="s">
        <v>280</v>
      </c>
      <c r="AU369" s="186" t="s">
        <v>88</v>
      </c>
      <c r="AV369" s="13" t="s">
        <v>88</v>
      </c>
      <c r="AW369" s="13" t="s">
        <v>29</v>
      </c>
      <c r="AX369" s="13" t="s">
        <v>75</v>
      </c>
      <c r="AY369" s="186" t="s">
        <v>271</v>
      </c>
    </row>
    <row r="370" spans="1:65" s="13" customFormat="1" x14ac:dyDescent="0.1">
      <c r="B370" s="184"/>
      <c r="D370" s="185" t="s">
        <v>280</v>
      </c>
      <c r="E370" s="186" t="s">
        <v>1</v>
      </c>
      <c r="F370" s="187" t="s">
        <v>1123</v>
      </c>
      <c r="H370" s="188">
        <v>20.29</v>
      </c>
      <c r="I370" s="189"/>
      <c r="L370" s="184"/>
      <c r="M370" s="190"/>
      <c r="N370" s="191"/>
      <c r="O370" s="191"/>
      <c r="P370" s="191"/>
      <c r="Q370" s="191"/>
      <c r="R370" s="191"/>
      <c r="S370" s="191"/>
      <c r="T370" s="192"/>
      <c r="AT370" s="186" t="s">
        <v>280</v>
      </c>
      <c r="AU370" s="186" t="s">
        <v>88</v>
      </c>
      <c r="AV370" s="13" t="s">
        <v>88</v>
      </c>
      <c r="AW370" s="13" t="s">
        <v>29</v>
      </c>
      <c r="AX370" s="13" t="s">
        <v>75</v>
      </c>
      <c r="AY370" s="186" t="s">
        <v>271</v>
      </c>
    </row>
    <row r="371" spans="1:65" s="13" customFormat="1" x14ac:dyDescent="0.1">
      <c r="B371" s="184"/>
      <c r="D371" s="185" t="s">
        <v>280</v>
      </c>
      <c r="E371" s="186" t="s">
        <v>1</v>
      </c>
      <c r="F371" s="187" t="s">
        <v>1124</v>
      </c>
      <c r="H371" s="188">
        <v>136.38999999999999</v>
      </c>
      <c r="I371" s="189"/>
      <c r="L371" s="184"/>
      <c r="M371" s="190"/>
      <c r="N371" s="191"/>
      <c r="O371" s="191"/>
      <c r="P371" s="191"/>
      <c r="Q371" s="191"/>
      <c r="R371" s="191"/>
      <c r="S371" s="191"/>
      <c r="T371" s="192"/>
      <c r="AT371" s="186" t="s">
        <v>280</v>
      </c>
      <c r="AU371" s="186" t="s">
        <v>88</v>
      </c>
      <c r="AV371" s="13" t="s">
        <v>88</v>
      </c>
      <c r="AW371" s="13" t="s">
        <v>29</v>
      </c>
      <c r="AX371" s="13" t="s">
        <v>75</v>
      </c>
      <c r="AY371" s="186" t="s">
        <v>271</v>
      </c>
    </row>
    <row r="372" spans="1:65" s="13" customFormat="1" x14ac:dyDescent="0.1">
      <c r="B372" s="184"/>
      <c r="D372" s="185" t="s">
        <v>280</v>
      </c>
      <c r="E372" s="186" t="s">
        <v>1</v>
      </c>
      <c r="F372" s="187" t="s">
        <v>1125</v>
      </c>
      <c r="H372" s="188">
        <v>1.96</v>
      </c>
      <c r="I372" s="189"/>
      <c r="L372" s="184"/>
      <c r="M372" s="190"/>
      <c r="N372" s="191"/>
      <c r="O372" s="191"/>
      <c r="P372" s="191"/>
      <c r="Q372" s="191"/>
      <c r="R372" s="191"/>
      <c r="S372" s="191"/>
      <c r="T372" s="192"/>
      <c r="AT372" s="186" t="s">
        <v>280</v>
      </c>
      <c r="AU372" s="186" t="s">
        <v>88</v>
      </c>
      <c r="AV372" s="13" t="s">
        <v>88</v>
      </c>
      <c r="AW372" s="13" t="s">
        <v>29</v>
      </c>
      <c r="AX372" s="13" t="s">
        <v>75</v>
      </c>
      <c r="AY372" s="186" t="s">
        <v>271</v>
      </c>
    </row>
    <row r="373" spans="1:65" s="13" customFormat="1" x14ac:dyDescent="0.1">
      <c r="B373" s="184"/>
      <c r="D373" s="185" t="s">
        <v>280</v>
      </c>
      <c r="E373" s="186" t="s">
        <v>1</v>
      </c>
      <c r="F373" s="187" t="s">
        <v>1126</v>
      </c>
      <c r="H373" s="188">
        <v>2.21</v>
      </c>
      <c r="I373" s="189"/>
      <c r="L373" s="184"/>
      <c r="M373" s="190"/>
      <c r="N373" s="191"/>
      <c r="O373" s="191"/>
      <c r="P373" s="191"/>
      <c r="Q373" s="191"/>
      <c r="R373" s="191"/>
      <c r="S373" s="191"/>
      <c r="T373" s="192"/>
      <c r="AT373" s="186" t="s">
        <v>280</v>
      </c>
      <c r="AU373" s="186" t="s">
        <v>88</v>
      </c>
      <c r="AV373" s="13" t="s">
        <v>88</v>
      </c>
      <c r="AW373" s="13" t="s">
        <v>29</v>
      </c>
      <c r="AX373" s="13" t="s">
        <v>75</v>
      </c>
      <c r="AY373" s="186" t="s">
        <v>271</v>
      </c>
    </row>
    <row r="374" spans="1:65" s="13" customFormat="1" x14ac:dyDescent="0.1">
      <c r="B374" s="184"/>
      <c r="D374" s="185" t="s">
        <v>280</v>
      </c>
      <c r="E374" s="186" t="s">
        <v>1</v>
      </c>
      <c r="F374" s="187" t="s">
        <v>1127</v>
      </c>
      <c r="H374" s="188">
        <v>9.1300000000000008</v>
      </c>
      <c r="I374" s="189"/>
      <c r="L374" s="184"/>
      <c r="M374" s="190"/>
      <c r="N374" s="191"/>
      <c r="O374" s="191"/>
      <c r="P374" s="191"/>
      <c r="Q374" s="191"/>
      <c r="R374" s="191"/>
      <c r="S374" s="191"/>
      <c r="T374" s="192"/>
      <c r="AT374" s="186" t="s">
        <v>280</v>
      </c>
      <c r="AU374" s="186" t="s">
        <v>88</v>
      </c>
      <c r="AV374" s="13" t="s">
        <v>88</v>
      </c>
      <c r="AW374" s="13" t="s">
        <v>29</v>
      </c>
      <c r="AX374" s="13" t="s">
        <v>75</v>
      </c>
      <c r="AY374" s="186" t="s">
        <v>271</v>
      </c>
    </row>
    <row r="375" spans="1:65" s="14" customFormat="1" x14ac:dyDescent="0.1">
      <c r="B375" s="193"/>
      <c r="D375" s="185" t="s">
        <v>280</v>
      </c>
      <c r="E375" s="194" t="s">
        <v>1</v>
      </c>
      <c r="F375" s="195" t="s">
        <v>282</v>
      </c>
      <c r="H375" s="196">
        <v>252.41</v>
      </c>
      <c r="I375" s="197"/>
      <c r="L375" s="193"/>
      <c r="M375" s="198"/>
      <c r="N375" s="199"/>
      <c r="O375" s="199"/>
      <c r="P375" s="199"/>
      <c r="Q375" s="199"/>
      <c r="R375" s="199"/>
      <c r="S375" s="199"/>
      <c r="T375" s="200"/>
      <c r="AT375" s="194" t="s">
        <v>280</v>
      </c>
      <c r="AU375" s="194" t="s">
        <v>88</v>
      </c>
      <c r="AV375" s="14" t="s">
        <v>278</v>
      </c>
      <c r="AW375" s="14" t="s">
        <v>29</v>
      </c>
      <c r="AX375" s="14" t="s">
        <v>82</v>
      </c>
      <c r="AY375" s="194" t="s">
        <v>271</v>
      </c>
    </row>
    <row r="376" spans="1:65" s="2" customFormat="1" ht="44.25" customHeight="1" x14ac:dyDescent="0.15">
      <c r="A376" s="35"/>
      <c r="B376" s="141"/>
      <c r="C376" s="172" t="s">
        <v>1128</v>
      </c>
      <c r="D376" s="172" t="s">
        <v>274</v>
      </c>
      <c r="E376" s="173" t="s">
        <v>1129</v>
      </c>
      <c r="F376" s="174" t="s">
        <v>1130</v>
      </c>
      <c r="G376" s="175" t="s">
        <v>277</v>
      </c>
      <c r="H376" s="176">
        <v>126.98</v>
      </c>
      <c r="I376" s="177"/>
      <c r="J376" s="176">
        <f>ROUND(I376*H376,2)</f>
        <v>0</v>
      </c>
      <c r="K376" s="178"/>
      <c r="L376" s="36"/>
      <c r="M376" s="179" t="s">
        <v>1</v>
      </c>
      <c r="N376" s="180" t="s">
        <v>41</v>
      </c>
      <c r="O376" s="61"/>
      <c r="P376" s="181">
        <f>O376*H376</f>
        <v>0</v>
      </c>
      <c r="Q376" s="181">
        <v>2.5300000000000001E-3</v>
      </c>
      <c r="R376" s="181">
        <f>Q376*H376</f>
        <v>0.32125940000000003</v>
      </c>
      <c r="S376" s="181">
        <v>0</v>
      </c>
      <c r="T376" s="182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3" t="s">
        <v>278</v>
      </c>
      <c r="AT376" s="183" t="s">
        <v>274</v>
      </c>
      <c r="AU376" s="183" t="s">
        <v>88</v>
      </c>
      <c r="AY376" s="18" t="s">
        <v>271</v>
      </c>
      <c r="BE376" s="105">
        <f>IF(N376="základná",J376,0)</f>
        <v>0</v>
      </c>
      <c r="BF376" s="105">
        <f>IF(N376="znížená",J376,0)</f>
        <v>0</v>
      </c>
      <c r="BG376" s="105">
        <f>IF(N376="zákl. prenesená",J376,0)</f>
        <v>0</v>
      </c>
      <c r="BH376" s="105">
        <f>IF(N376="zníž. prenesená",J376,0)</f>
        <v>0</v>
      </c>
      <c r="BI376" s="105">
        <f>IF(N376="nulová",J376,0)</f>
        <v>0</v>
      </c>
      <c r="BJ376" s="18" t="s">
        <v>88</v>
      </c>
      <c r="BK376" s="105">
        <f>ROUND(I376*H376,2)</f>
        <v>0</v>
      </c>
      <c r="BL376" s="18" t="s">
        <v>278</v>
      </c>
      <c r="BM376" s="183" t="s">
        <v>1131</v>
      </c>
    </row>
    <row r="377" spans="1:65" s="13" customFormat="1" x14ac:dyDescent="0.1">
      <c r="B377" s="184"/>
      <c r="D377" s="185" t="s">
        <v>280</v>
      </c>
      <c r="E377" s="186" t="s">
        <v>1</v>
      </c>
      <c r="F377" s="187" t="s">
        <v>1132</v>
      </c>
      <c r="H377" s="188">
        <v>123.46</v>
      </c>
      <c r="I377" s="189"/>
      <c r="L377" s="184"/>
      <c r="M377" s="190"/>
      <c r="N377" s="191"/>
      <c r="O377" s="191"/>
      <c r="P377" s="191"/>
      <c r="Q377" s="191"/>
      <c r="R377" s="191"/>
      <c r="S377" s="191"/>
      <c r="T377" s="192"/>
      <c r="AT377" s="186" t="s">
        <v>280</v>
      </c>
      <c r="AU377" s="186" t="s">
        <v>88</v>
      </c>
      <c r="AV377" s="13" t="s">
        <v>88</v>
      </c>
      <c r="AW377" s="13" t="s">
        <v>29</v>
      </c>
      <c r="AX377" s="13" t="s">
        <v>75</v>
      </c>
      <c r="AY377" s="186" t="s">
        <v>271</v>
      </c>
    </row>
    <row r="378" spans="1:65" s="16" customFormat="1" x14ac:dyDescent="0.1">
      <c r="B378" s="209"/>
      <c r="D378" s="185" t="s">
        <v>280</v>
      </c>
      <c r="E378" s="210" t="s">
        <v>1</v>
      </c>
      <c r="F378" s="211" t="s">
        <v>1133</v>
      </c>
      <c r="H378" s="210" t="s">
        <v>1</v>
      </c>
      <c r="I378" s="212"/>
      <c r="L378" s="209"/>
      <c r="M378" s="213"/>
      <c r="N378" s="214"/>
      <c r="O378" s="214"/>
      <c r="P378" s="214"/>
      <c r="Q378" s="214"/>
      <c r="R378" s="214"/>
      <c r="S378" s="214"/>
      <c r="T378" s="215"/>
      <c r="AT378" s="210" t="s">
        <v>280</v>
      </c>
      <c r="AU378" s="210" t="s">
        <v>88</v>
      </c>
      <c r="AV378" s="16" t="s">
        <v>82</v>
      </c>
      <c r="AW378" s="16" t="s">
        <v>29</v>
      </c>
      <c r="AX378" s="16" t="s">
        <v>75</v>
      </c>
      <c r="AY378" s="210" t="s">
        <v>271</v>
      </c>
    </row>
    <row r="379" spans="1:65" s="13" customFormat="1" x14ac:dyDescent="0.1">
      <c r="B379" s="184"/>
      <c r="D379" s="185" t="s">
        <v>280</v>
      </c>
      <c r="E379" s="186" t="s">
        <v>1</v>
      </c>
      <c r="F379" s="187" t="s">
        <v>1134</v>
      </c>
      <c r="H379" s="188">
        <v>0.84</v>
      </c>
      <c r="I379" s="189"/>
      <c r="L379" s="184"/>
      <c r="M379" s="190"/>
      <c r="N379" s="191"/>
      <c r="O379" s="191"/>
      <c r="P379" s="191"/>
      <c r="Q379" s="191"/>
      <c r="R379" s="191"/>
      <c r="S379" s="191"/>
      <c r="T379" s="192"/>
      <c r="AT379" s="186" t="s">
        <v>280</v>
      </c>
      <c r="AU379" s="186" t="s">
        <v>88</v>
      </c>
      <c r="AV379" s="13" t="s">
        <v>88</v>
      </c>
      <c r="AW379" s="13" t="s">
        <v>29</v>
      </c>
      <c r="AX379" s="13" t="s">
        <v>75</v>
      </c>
      <c r="AY379" s="186" t="s">
        <v>271</v>
      </c>
    </row>
    <row r="380" spans="1:65" s="13" customFormat="1" x14ac:dyDescent="0.1">
      <c r="B380" s="184"/>
      <c r="D380" s="185" t="s">
        <v>280</v>
      </c>
      <c r="E380" s="186" t="s">
        <v>1</v>
      </c>
      <c r="F380" s="187" t="s">
        <v>1135</v>
      </c>
      <c r="H380" s="188">
        <v>0.91</v>
      </c>
      <c r="I380" s="189"/>
      <c r="L380" s="184"/>
      <c r="M380" s="190"/>
      <c r="N380" s="191"/>
      <c r="O380" s="191"/>
      <c r="P380" s="191"/>
      <c r="Q380" s="191"/>
      <c r="R380" s="191"/>
      <c r="S380" s="191"/>
      <c r="T380" s="192"/>
      <c r="AT380" s="186" t="s">
        <v>280</v>
      </c>
      <c r="AU380" s="186" t="s">
        <v>88</v>
      </c>
      <c r="AV380" s="13" t="s">
        <v>88</v>
      </c>
      <c r="AW380" s="13" t="s">
        <v>29</v>
      </c>
      <c r="AX380" s="13" t="s">
        <v>75</v>
      </c>
      <c r="AY380" s="186" t="s">
        <v>271</v>
      </c>
    </row>
    <row r="381" spans="1:65" s="13" customFormat="1" x14ac:dyDescent="0.1">
      <c r="B381" s="184"/>
      <c r="D381" s="185" t="s">
        <v>280</v>
      </c>
      <c r="E381" s="186" t="s">
        <v>1</v>
      </c>
      <c r="F381" s="187" t="s">
        <v>1136</v>
      </c>
      <c r="H381" s="188">
        <v>1.77</v>
      </c>
      <c r="I381" s="189"/>
      <c r="L381" s="184"/>
      <c r="M381" s="190"/>
      <c r="N381" s="191"/>
      <c r="O381" s="191"/>
      <c r="P381" s="191"/>
      <c r="Q381" s="191"/>
      <c r="R381" s="191"/>
      <c r="S381" s="191"/>
      <c r="T381" s="192"/>
      <c r="AT381" s="186" t="s">
        <v>280</v>
      </c>
      <c r="AU381" s="186" t="s">
        <v>88</v>
      </c>
      <c r="AV381" s="13" t="s">
        <v>88</v>
      </c>
      <c r="AW381" s="13" t="s">
        <v>29</v>
      </c>
      <c r="AX381" s="13" t="s">
        <v>75</v>
      </c>
      <c r="AY381" s="186" t="s">
        <v>271</v>
      </c>
    </row>
    <row r="382" spans="1:65" s="14" customFormat="1" x14ac:dyDescent="0.1">
      <c r="B382" s="193"/>
      <c r="D382" s="185" t="s">
        <v>280</v>
      </c>
      <c r="E382" s="194" t="s">
        <v>1</v>
      </c>
      <c r="F382" s="195" t="s">
        <v>282</v>
      </c>
      <c r="H382" s="196">
        <v>126.98</v>
      </c>
      <c r="I382" s="197"/>
      <c r="L382" s="193"/>
      <c r="M382" s="198"/>
      <c r="N382" s="199"/>
      <c r="O382" s="199"/>
      <c r="P382" s="199"/>
      <c r="Q382" s="199"/>
      <c r="R382" s="199"/>
      <c r="S382" s="199"/>
      <c r="T382" s="200"/>
      <c r="AT382" s="194" t="s">
        <v>280</v>
      </c>
      <c r="AU382" s="194" t="s">
        <v>88</v>
      </c>
      <c r="AV382" s="14" t="s">
        <v>278</v>
      </c>
      <c r="AW382" s="14" t="s">
        <v>29</v>
      </c>
      <c r="AX382" s="14" t="s">
        <v>82</v>
      </c>
      <c r="AY382" s="194" t="s">
        <v>271</v>
      </c>
    </row>
    <row r="383" spans="1:65" s="2" customFormat="1" ht="16.5" customHeight="1" x14ac:dyDescent="0.15">
      <c r="A383" s="35"/>
      <c r="B383" s="141"/>
      <c r="C383" s="224" t="s">
        <v>1137</v>
      </c>
      <c r="D383" s="225" t="s">
        <v>1138</v>
      </c>
      <c r="E383" s="226" t="s">
        <v>1139</v>
      </c>
      <c r="F383" s="227" t="s">
        <v>1140</v>
      </c>
      <c r="G383" s="228" t="s">
        <v>277</v>
      </c>
      <c r="H383" s="229">
        <v>133.33000000000001</v>
      </c>
      <c r="I383" s="230"/>
      <c r="J383" s="229">
        <f>ROUND(I383*H383,2)</f>
        <v>0</v>
      </c>
      <c r="K383" s="231"/>
      <c r="L383" s="232"/>
      <c r="M383" s="233" t="s">
        <v>1</v>
      </c>
      <c r="N383" s="234" t="s">
        <v>41</v>
      </c>
      <c r="O383" s="61"/>
      <c r="P383" s="181">
        <f>O383*H383</f>
        <v>0</v>
      </c>
      <c r="Q383" s="181">
        <v>1.46E-2</v>
      </c>
      <c r="R383" s="181">
        <f>Q383*H383</f>
        <v>1.9466180000000002</v>
      </c>
      <c r="S383" s="181">
        <v>0</v>
      </c>
      <c r="T383" s="182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83" t="s">
        <v>316</v>
      </c>
      <c r="AT383" s="183" t="s">
        <v>1138</v>
      </c>
      <c r="AU383" s="183" t="s">
        <v>88</v>
      </c>
      <c r="AY383" s="18" t="s">
        <v>271</v>
      </c>
      <c r="BE383" s="105">
        <f>IF(N383="základná",J383,0)</f>
        <v>0</v>
      </c>
      <c r="BF383" s="105">
        <f>IF(N383="znížená",J383,0)</f>
        <v>0</v>
      </c>
      <c r="BG383" s="105">
        <f>IF(N383="zákl. prenesená",J383,0)</f>
        <v>0</v>
      </c>
      <c r="BH383" s="105">
        <f>IF(N383="zníž. prenesená",J383,0)</f>
        <v>0</v>
      </c>
      <c r="BI383" s="105">
        <f>IF(N383="nulová",J383,0)</f>
        <v>0</v>
      </c>
      <c r="BJ383" s="18" t="s">
        <v>88</v>
      </c>
      <c r="BK383" s="105">
        <f>ROUND(I383*H383,2)</f>
        <v>0</v>
      </c>
      <c r="BL383" s="18" t="s">
        <v>278</v>
      </c>
      <c r="BM383" s="183" t="s">
        <v>1141</v>
      </c>
    </row>
    <row r="384" spans="1:65" s="2" customFormat="1" ht="16.5" x14ac:dyDescent="0.1">
      <c r="A384" s="35"/>
      <c r="B384" s="36"/>
      <c r="C384" s="35"/>
      <c r="D384" s="185" t="s">
        <v>1142</v>
      </c>
      <c r="E384" s="35"/>
      <c r="F384" s="235" t="s">
        <v>1143</v>
      </c>
      <c r="G384" s="35"/>
      <c r="H384" s="35"/>
      <c r="I384" s="142"/>
      <c r="J384" s="35"/>
      <c r="K384" s="35"/>
      <c r="L384" s="36"/>
      <c r="M384" s="236"/>
      <c r="N384" s="237"/>
      <c r="O384" s="61"/>
      <c r="P384" s="61"/>
      <c r="Q384" s="61"/>
      <c r="R384" s="61"/>
      <c r="S384" s="61"/>
      <c r="T384" s="62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T384" s="18" t="s">
        <v>1142</v>
      </c>
      <c r="AU384" s="18" t="s">
        <v>88</v>
      </c>
    </row>
    <row r="385" spans="1:65" s="2" customFormat="1" ht="21.75" customHeight="1" x14ac:dyDescent="0.15">
      <c r="A385" s="35"/>
      <c r="B385" s="141"/>
      <c r="C385" s="172" t="s">
        <v>1144</v>
      </c>
      <c r="D385" s="172" t="s">
        <v>274</v>
      </c>
      <c r="E385" s="173" t="s">
        <v>1145</v>
      </c>
      <c r="F385" s="174" t="s">
        <v>1146</v>
      </c>
      <c r="G385" s="175" t="s">
        <v>277</v>
      </c>
      <c r="H385" s="176">
        <v>766.91</v>
      </c>
      <c r="I385" s="177"/>
      <c r="J385" s="176">
        <f>ROUND(I385*H385,2)</f>
        <v>0</v>
      </c>
      <c r="K385" s="178"/>
      <c r="L385" s="36"/>
      <c r="M385" s="179" t="s">
        <v>1</v>
      </c>
      <c r="N385" s="180" t="s">
        <v>41</v>
      </c>
      <c r="O385" s="61"/>
      <c r="P385" s="181">
        <f>O385*H385</f>
        <v>0</v>
      </c>
      <c r="Q385" s="181">
        <v>4.3E-3</v>
      </c>
      <c r="R385" s="181">
        <f>Q385*H385</f>
        <v>3.2977129999999999</v>
      </c>
      <c r="S385" s="181">
        <v>0</v>
      </c>
      <c r="T385" s="182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83" t="s">
        <v>278</v>
      </c>
      <c r="AT385" s="183" t="s">
        <v>274</v>
      </c>
      <c r="AU385" s="183" t="s">
        <v>88</v>
      </c>
      <c r="AY385" s="18" t="s">
        <v>271</v>
      </c>
      <c r="BE385" s="105">
        <f>IF(N385="základná",J385,0)</f>
        <v>0</v>
      </c>
      <c r="BF385" s="105">
        <f>IF(N385="znížená",J385,0)</f>
        <v>0</v>
      </c>
      <c r="BG385" s="105">
        <f>IF(N385="zákl. prenesená",J385,0)</f>
        <v>0</v>
      </c>
      <c r="BH385" s="105">
        <f>IF(N385="zníž. prenesená",J385,0)</f>
        <v>0</v>
      </c>
      <c r="BI385" s="105">
        <f>IF(N385="nulová",J385,0)</f>
        <v>0</v>
      </c>
      <c r="BJ385" s="18" t="s">
        <v>88</v>
      </c>
      <c r="BK385" s="105">
        <f>ROUND(I385*H385,2)</f>
        <v>0</v>
      </c>
      <c r="BL385" s="18" t="s">
        <v>278</v>
      </c>
      <c r="BM385" s="183" t="s">
        <v>1147</v>
      </c>
    </row>
    <row r="386" spans="1:65" s="13" customFormat="1" ht="19.5" x14ac:dyDescent="0.1">
      <c r="B386" s="184"/>
      <c r="D386" s="185" t="s">
        <v>280</v>
      </c>
      <c r="E386" s="186" t="s">
        <v>1</v>
      </c>
      <c r="F386" s="187" t="s">
        <v>1148</v>
      </c>
      <c r="H386" s="188">
        <v>732.78</v>
      </c>
      <c r="I386" s="189"/>
      <c r="L386" s="184"/>
      <c r="M386" s="190"/>
      <c r="N386" s="191"/>
      <c r="O386" s="191"/>
      <c r="P386" s="191"/>
      <c r="Q386" s="191"/>
      <c r="R386" s="191"/>
      <c r="S386" s="191"/>
      <c r="T386" s="192"/>
      <c r="AT386" s="186" t="s">
        <v>280</v>
      </c>
      <c r="AU386" s="186" t="s">
        <v>88</v>
      </c>
      <c r="AV386" s="13" t="s">
        <v>88</v>
      </c>
      <c r="AW386" s="13" t="s">
        <v>29</v>
      </c>
      <c r="AX386" s="13" t="s">
        <v>75</v>
      </c>
      <c r="AY386" s="186" t="s">
        <v>271</v>
      </c>
    </row>
    <row r="387" spans="1:65" s="16" customFormat="1" x14ac:dyDescent="0.1">
      <c r="B387" s="209"/>
      <c r="D387" s="185" t="s">
        <v>280</v>
      </c>
      <c r="E387" s="210" t="s">
        <v>1</v>
      </c>
      <c r="F387" s="211" t="s">
        <v>1149</v>
      </c>
      <c r="H387" s="210" t="s">
        <v>1</v>
      </c>
      <c r="I387" s="212"/>
      <c r="L387" s="209"/>
      <c r="M387" s="213"/>
      <c r="N387" s="214"/>
      <c r="O387" s="214"/>
      <c r="P387" s="214"/>
      <c r="Q387" s="214"/>
      <c r="R387" s="214"/>
      <c r="S387" s="214"/>
      <c r="T387" s="215"/>
      <c r="AT387" s="210" t="s">
        <v>280</v>
      </c>
      <c r="AU387" s="210" t="s">
        <v>88</v>
      </c>
      <c r="AV387" s="16" t="s">
        <v>82</v>
      </c>
      <c r="AW387" s="16" t="s">
        <v>29</v>
      </c>
      <c r="AX387" s="16" t="s">
        <v>75</v>
      </c>
      <c r="AY387" s="210" t="s">
        <v>271</v>
      </c>
    </row>
    <row r="388" spans="1:65" s="13" customFormat="1" x14ac:dyDescent="0.1">
      <c r="B388" s="184"/>
      <c r="D388" s="185" t="s">
        <v>280</v>
      </c>
      <c r="E388" s="186" t="s">
        <v>1</v>
      </c>
      <c r="F388" s="187" t="s">
        <v>1150</v>
      </c>
      <c r="H388" s="188">
        <v>21.13</v>
      </c>
      <c r="I388" s="189"/>
      <c r="L388" s="184"/>
      <c r="M388" s="190"/>
      <c r="N388" s="191"/>
      <c r="O388" s="191"/>
      <c r="P388" s="191"/>
      <c r="Q388" s="191"/>
      <c r="R388" s="191"/>
      <c r="S388" s="191"/>
      <c r="T388" s="192"/>
      <c r="AT388" s="186" t="s">
        <v>280</v>
      </c>
      <c r="AU388" s="186" t="s">
        <v>88</v>
      </c>
      <c r="AV388" s="13" t="s">
        <v>88</v>
      </c>
      <c r="AW388" s="13" t="s">
        <v>29</v>
      </c>
      <c r="AX388" s="13" t="s">
        <v>75</v>
      </c>
      <c r="AY388" s="186" t="s">
        <v>271</v>
      </c>
    </row>
    <row r="389" spans="1:65" s="13" customFormat="1" x14ac:dyDescent="0.1">
      <c r="B389" s="184"/>
      <c r="D389" s="185" t="s">
        <v>280</v>
      </c>
      <c r="E389" s="186" t="s">
        <v>1</v>
      </c>
      <c r="F389" s="187" t="s">
        <v>1151</v>
      </c>
      <c r="H389" s="188">
        <v>3.01</v>
      </c>
      <c r="I389" s="189"/>
      <c r="L389" s="184"/>
      <c r="M389" s="190"/>
      <c r="N389" s="191"/>
      <c r="O389" s="191"/>
      <c r="P389" s="191"/>
      <c r="Q389" s="191"/>
      <c r="R389" s="191"/>
      <c r="S389" s="191"/>
      <c r="T389" s="192"/>
      <c r="AT389" s="186" t="s">
        <v>280</v>
      </c>
      <c r="AU389" s="186" t="s">
        <v>88</v>
      </c>
      <c r="AV389" s="13" t="s">
        <v>88</v>
      </c>
      <c r="AW389" s="13" t="s">
        <v>29</v>
      </c>
      <c r="AX389" s="13" t="s">
        <v>75</v>
      </c>
      <c r="AY389" s="186" t="s">
        <v>271</v>
      </c>
    </row>
    <row r="390" spans="1:65" s="13" customFormat="1" x14ac:dyDescent="0.1">
      <c r="B390" s="184"/>
      <c r="D390" s="185" t="s">
        <v>280</v>
      </c>
      <c r="E390" s="186" t="s">
        <v>1</v>
      </c>
      <c r="F390" s="187" t="s">
        <v>1152</v>
      </c>
      <c r="H390" s="188">
        <v>2.8</v>
      </c>
      <c r="I390" s="189"/>
      <c r="L390" s="184"/>
      <c r="M390" s="190"/>
      <c r="N390" s="191"/>
      <c r="O390" s="191"/>
      <c r="P390" s="191"/>
      <c r="Q390" s="191"/>
      <c r="R390" s="191"/>
      <c r="S390" s="191"/>
      <c r="T390" s="192"/>
      <c r="AT390" s="186" t="s">
        <v>280</v>
      </c>
      <c r="AU390" s="186" t="s">
        <v>88</v>
      </c>
      <c r="AV390" s="13" t="s">
        <v>88</v>
      </c>
      <c r="AW390" s="13" t="s">
        <v>29</v>
      </c>
      <c r="AX390" s="13" t="s">
        <v>75</v>
      </c>
      <c r="AY390" s="186" t="s">
        <v>271</v>
      </c>
    </row>
    <row r="391" spans="1:65" s="13" customFormat="1" x14ac:dyDescent="0.1">
      <c r="B391" s="184"/>
      <c r="D391" s="185" t="s">
        <v>280</v>
      </c>
      <c r="E391" s="186" t="s">
        <v>1</v>
      </c>
      <c r="F391" s="187" t="s">
        <v>1153</v>
      </c>
      <c r="H391" s="188">
        <v>7.19</v>
      </c>
      <c r="I391" s="189"/>
      <c r="L391" s="184"/>
      <c r="M391" s="190"/>
      <c r="N391" s="191"/>
      <c r="O391" s="191"/>
      <c r="P391" s="191"/>
      <c r="Q391" s="191"/>
      <c r="R391" s="191"/>
      <c r="S391" s="191"/>
      <c r="T391" s="192"/>
      <c r="AT391" s="186" t="s">
        <v>280</v>
      </c>
      <c r="AU391" s="186" t="s">
        <v>88</v>
      </c>
      <c r="AV391" s="13" t="s">
        <v>88</v>
      </c>
      <c r="AW391" s="13" t="s">
        <v>29</v>
      </c>
      <c r="AX391" s="13" t="s">
        <v>75</v>
      </c>
      <c r="AY391" s="186" t="s">
        <v>271</v>
      </c>
    </row>
    <row r="392" spans="1:65" s="14" customFormat="1" x14ac:dyDescent="0.1">
      <c r="B392" s="193"/>
      <c r="D392" s="185" t="s">
        <v>280</v>
      </c>
      <c r="E392" s="194" t="s">
        <v>1</v>
      </c>
      <c r="F392" s="195" t="s">
        <v>282</v>
      </c>
      <c r="H392" s="196">
        <v>766.91</v>
      </c>
      <c r="I392" s="197"/>
      <c r="L392" s="193"/>
      <c r="M392" s="198"/>
      <c r="N392" s="199"/>
      <c r="O392" s="199"/>
      <c r="P392" s="199"/>
      <c r="Q392" s="199"/>
      <c r="R392" s="199"/>
      <c r="S392" s="199"/>
      <c r="T392" s="200"/>
      <c r="AT392" s="194" t="s">
        <v>280</v>
      </c>
      <c r="AU392" s="194" t="s">
        <v>88</v>
      </c>
      <c r="AV392" s="14" t="s">
        <v>278</v>
      </c>
      <c r="AW392" s="14" t="s">
        <v>29</v>
      </c>
      <c r="AX392" s="14" t="s">
        <v>82</v>
      </c>
      <c r="AY392" s="194" t="s">
        <v>271</v>
      </c>
    </row>
    <row r="393" spans="1:65" s="2" customFormat="1" ht="21.75" customHeight="1" x14ac:dyDescent="0.15">
      <c r="A393" s="35"/>
      <c r="B393" s="141"/>
      <c r="C393" s="172" t="s">
        <v>1154</v>
      </c>
      <c r="D393" s="172" t="s">
        <v>274</v>
      </c>
      <c r="E393" s="173" t="s">
        <v>1155</v>
      </c>
      <c r="F393" s="174" t="s">
        <v>1156</v>
      </c>
      <c r="G393" s="175" t="s">
        <v>277</v>
      </c>
      <c r="H393" s="176">
        <v>856.24</v>
      </c>
      <c r="I393" s="177"/>
      <c r="J393" s="176">
        <f>ROUND(I393*H393,2)</f>
        <v>0</v>
      </c>
      <c r="K393" s="178"/>
      <c r="L393" s="36"/>
      <c r="M393" s="179" t="s">
        <v>1</v>
      </c>
      <c r="N393" s="180" t="s">
        <v>41</v>
      </c>
      <c r="O393" s="61"/>
      <c r="P393" s="181">
        <f>O393*H393</f>
        <v>0</v>
      </c>
      <c r="Q393" s="181">
        <v>4.0000000000000002E-4</v>
      </c>
      <c r="R393" s="181">
        <f>Q393*H393</f>
        <v>0.34249600000000002</v>
      </c>
      <c r="S393" s="181">
        <v>0</v>
      </c>
      <c r="T393" s="182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3" t="s">
        <v>278</v>
      </c>
      <c r="AT393" s="183" t="s">
        <v>274</v>
      </c>
      <c r="AU393" s="183" t="s">
        <v>88</v>
      </c>
      <c r="AY393" s="18" t="s">
        <v>271</v>
      </c>
      <c r="BE393" s="105">
        <f>IF(N393="základná",J393,0)</f>
        <v>0</v>
      </c>
      <c r="BF393" s="105">
        <f>IF(N393="znížená",J393,0)</f>
        <v>0</v>
      </c>
      <c r="BG393" s="105">
        <f>IF(N393="zákl. prenesená",J393,0)</f>
        <v>0</v>
      </c>
      <c r="BH393" s="105">
        <f>IF(N393="zníž. prenesená",J393,0)</f>
        <v>0</v>
      </c>
      <c r="BI393" s="105">
        <f>IF(N393="nulová",J393,0)</f>
        <v>0</v>
      </c>
      <c r="BJ393" s="18" t="s">
        <v>88</v>
      </c>
      <c r="BK393" s="105">
        <f>ROUND(I393*H393,2)</f>
        <v>0</v>
      </c>
      <c r="BL393" s="18" t="s">
        <v>278</v>
      </c>
      <c r="BM393" s="183" t="s">
        <v>1157</v>
      </c>
    </row>
    <row r="394" spans="1:65" s="13" customFormat="1" ht="19.5" x14ac:dyDescent="0.1">
      <c r="B394" s="184"/>
      <c r="D394" s="185" t="s">
        <v>280</v>
      </c>
      <c r="E394" s="186" t="s">
        <v>1</v>
      </c>
      <c r="F394" s="187" t="s">
        <v>1148</v>
      </c>
      <c r="H394" s="188">
        <v>732.78</v>
      </c>
      <c r="I394" s="189"/>
      <c r="L394" s="184"/>
      <c r="M394" s="190"/>
      <c r="N394" s="191"/>
      <c r="O394" s="191"/>
      <c r="P394" s="191"/>
      <c r="Q394" s="191"/>
      <c r="R394" s="191"/>
      <c r="S394" s="191"/>
      <c r="T394" s="192"/>
      <c r="AT394" s="186" t="s">
        <v>280</v>
      </c>
      <c r="AU394" s="186" t="s">
        <v>88</v>
      </c>
      <c r="AV394" s="13" t="s">
        <v>88</v>
      </c>
      <c r="AW394" s="13" t="s">
        <v>29</v>
      </c>
      <c r="AX394" s="13" t="s">
        <v>75</v>
      </c>
      <c r="AY394" s="186" t="s">
        <v>271</v>
      </c>
    </row>
    <row r="395" spans="1:65" s="13" customFormat="1" x14ac:dyDescent="0.1">
      <c r="B395" s="184"/>
      <c r="D395" s="185" t="s">
        <v>280</v>
      </c>
      <c r="E395" s="186" t="s">
        <v>1</v>
      </c>
      <c r="F395" s="187" t="s">
        <v>1132</v>
      </c>
      <c r="H395" s="188">
        <v>123.46</v>
      </c>
      <c r="I395" s="189"/>
      <c r="L395" s="184"/>
      <c r="M395" s="190"/>
      <c r="N395" s="191"/>
      <c r="O395" s="191"/>
      <c r="P395" s="191"/>
      <c r="Q395" s="191"/>
      <c r="R395" s="191"/>
      <c r="S395" s="191"/>
      <c r="T395" s="192"/>
      <c r="AT395" s="186" t="s">
        <v>280</v>
      </c>
      <c r="AU395" s="186" t="s">
        <v>88</v>
      </c>
      <c r="AV395" s="13" t="s">
        <v>88</v>
      </c>
      <c r="AW395" s="13" t="s">
        <v>29</v>
      </c>
      <c r="AX395" s="13" t="s">
        <v>75</v>
      </c>
      <c r="AY395" s="186" t="s">
        <v>271</v>
      </c>
    </row>
    <row r="396" spans="1:65" s="14" customFormat="1" x14ac:dyDescent="0.1">
      <c r="B396" s="193"/>
      <c r="D396" s="185" t="s">
        <v>280</v>
      </c>
      <c r="E396" s="194" t="s">
        <v>1</v>
      </c>
      <c r="F396" s="195" t="s">
        <v>282</v>
      </c>
      <c r="H396" s="196">
        <v>856.24</v>
      </c>
      <c r="I396" s="197"/>
      <c r="L396" s="193"/>
      <c r="M396" s="198"/>
      <c r="N396" s="199"/>
      <c r="O396" s="199"/>
      <c r="P396" s="199"/>
      <c r="Q396" s="199"/>
      <c r="R396" s="199"/>
      <c r="S396" s="199"/>
      <c r="T396" s="200"/>
      <c r="AT396" s="194" t="s">
        <v>280</v>
      </c>
      <c r="AU396" s="194" t="s">
        <v>88</v>
      </c>
      <c r="AV396" s="14" t="s">
        <v>278</v>
      </c>
      <c r="AW396" s="14" t="s">
        <v>29</v>
      </c>
      <c r="AX396" s="14" t="s">
        <v>82</v>
      </c>
      <c r="AY396" s="194" t="s">
        <v>271</v>
      </c>
    </row>
    <row r="397" spans="1:65" s="2" customFormat="1" ht="21.75" customHeight="1" x14ac:dyDescent="0.15">
      <c r="A397" s="35"/>
      <c r="B397" s="141"/>
      <c r="C397" s="172" t="s">
        <v>1158</v>
      </c>
      <c r="D397" s="172" t="s">
        <v>274</v>
      </c>
      <c r="E397" s="173" t="s">
        <v>1159</v>
      </c>
      <c r="F397" s="174" t="s">
        <v>1160</v>
      </c>
      <c r="G397" s="175" t="s">
        <v>277</v>
      </c>
      <c r="H397" s="176">
        <v>2</v>
      </c>
      <c r="I397" s="177"/>
      <c r="J397" s="176">
        <f>ROUND(I397*H397,2)</f>
        <v>0</v>
      </c>
      <c r="K397" s="178"/>
      <c r="L397" s="36"/>
      <c r="M397" s="179" t="s">
        <v>1</v>
      </c>
      <c r="N397" s="180" t="s">
        <v>41</v>
      </c>
      <c r="O397" s="61"/>
      <c r="P397" s="181">
        <f>O397*H397</f>
        <v>0</v>
      </c>
      <c r="Q397" s="181">
        <v>2.1700000000000001E-3</v>
      </c>
      <c r="R397" s="181">
        <f>Q397*H397</f>
        <v>4.3400000000000001E-3</v>
      </c>
      <c r="S397" s="181">
        <v>0</v>
      </c>
      <c r="T397" s="182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83" t="s">
        <v>278</v>
      </c>
      <c r="AT397" s="183" t="s">
        <v>274</v>
      </c>
      <c r="AU397" s="183" t="s">
        <v>88</v>
      </c>
      <c r="AY397" s="18" t="s">
        <v>271</v>
      </c>
      <c r="BE397" s="105">
        <f>IF(N397="základná",J397,0)</f>
        <v>0</v>
      </c>
      <c r="BF397" s="105">
        <f>IF(N397="znížená",J397,0)</f>
        <v>0</v>
      </c>
      <c r="BG397" s="105">
        <f>IF(N397="zákl. prenesená",J397,0)</f>
        <v>0</v>
      </c>
      <c r="BH397" s="105">
        <f>IF(N397="zníž. prenesená",J397,0)</f>
        <v>0</v>
      </c>
      <c r="BI397" s="105">
        <f>IF(N397="nulová",J397,0)</f>
        <v>0</v>
      </c>
      <c r="BJ397" s="18" t="s">
        <v>88</v>
      </c>
      <c r="BK397" s="105">
        <f>ROUND(I397*H397,2)</f>
        <v>0</v>
      </c>
      <c r="BL397" s="18" t="s">
        <v>278</v>
      </c>
      <c r="BM397" s="183" t="s">
        <v>1161</v>
      </c>
    </row>
    <row r="398" spans="1:65" s="2" customFormat="1" ht="21.75" customHeight="1" x14ac:dyDescent="0.15">
      <c r="A398" s="35"/>
      <c r="B398" s="141"/>
      <c r="C398" s="172" t="s">
        <v>1162</v>
      </c>
      <c r="D398" s="172" t="s">
        <v>274</v>
      </c>
      <c r="E398" s="173" t="s">
        <v>1163</v>
      </c>
      <c r="F398" s="174" t="s">
        <v>1164</v>
      </c>
      <c r="G398" s="175" t="s">
        <v>277</v>
      </c>
      <c r="H398" s="176">
        <v>30.43</v>
      </c>
      <c r="I398" s="177"/>
      <c r="J398" s="176">
        <f>ROUND(I398*H398,2)</f>
        <v>0</v>
      </c>
      <c r="K398" s="178"/>
      <c r="L398" s="36"/>
      <c r="M398" s="179" t="s">
        <v>1</v>
      </c>
      <c r="N398" s="180" t="s">
        <v>41</v>
      </c>
      <c r="O398" s="61"/>
      <c r="P398" s="181">
        <f>O398*H398</f>
        <v>0</v>
      </c>
      <c r="Q398" s="181">
        <v>1.5774E-2</v>
      </c>
      <c r="R398" s="181">
        <f>Q398*H398</f>
        <v>0.48000282</v>
      </c>
      <c r="S398" s="181">
        <v>0</v>
      </c>
      <c r="T398" s="182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83" t="s">
        <v>278</v>
      </c>
      <c r="AT398" s="183" t="s">
        <v>274</v>
      </c>
      <c r="AU398" s="183" t="s">
        <v>88</v>
      </c>
      <c r="AY398" s="18" t="s">
        <v>271</v>
      </c>
      <c r="BE398" s="105">
        <f>IF(N398="základná",J398,0)</f>
        <v>0</v>
      </c>
      <c r="BF398" s="105">
        <f>IF(N398="znížená",J398,0)</f>
        <v>0</v>
      </c>
      <c r="BG398" s="105">
        <f>IF(N398="zákl. prenesená",J398,0)</f>
        <v>0</v>
      </c>
      <c r="BH398" s="105">
        <f>IF(N398="zníž. prenesená",J398,0)</f>
        <v>0</v>
      </c>
      <c r="BI398" s="105">
        <f>IF(N398="nulová",J398,0)</f>
        <v>0</v>
      </c>
      <c r="BJ398" s="18" t="s">
        <v>88</v>
      </c>
      <c r="BK398" s="105">
        <f>ROUND(I398*H398,2)</f>
        <v>0</v>
      </c>
      <c r="BL398" s="18" t="s">
        <v>278</v>
      </c>
      <c r="BM398" s="183" t="s">
        <v>1165</v>
      </c>
    </row>
    <row r="399" spans="1:65" s="13" customFormat="1" x14ac:dyDescent="0.1">
      <c r="B399" s="184"/>
      <c r="D399" s="185" t="s">
        <v>280</v>
      </c>
      <c r="E399" s="186" t="s">
        <v>1</v>
      </c>
      <c r="F399" s="187" t="s">
        <v>1166</v>
      </c>
      <c r="H399" s="188">
        <v>16.78</v>
      </c>
      <c r="I399" s="189"/>
      <c r="L399" s="184"/>
      <c r="M399" s="190"/>
      <c r="N399" s="191"/>
      <c r="O399" s="191"/>
      <c r="P399" s="191"/>
      <c r="Q399" s="191"/>
      <c r="R399" s="191"/>
      <c r="S399" s="191"/>
      <c r="T399" s="192"/>
      <c r="AT399" s="186" t="s">
        <v>280</v>
      </c>
      <c r="AU399" s="186" t="s">
        <v>88</v>
      </c>
      <c r="AV399" s="13" t="s">
        <v>88</v>
      </c>
      <c r="AW399" s="13" t="s">
        <v>29</v>
      </c>
      <c r="AX399" s="13" t="s">
        <v>75</v>
      </c>
      <c r="AY399" s="186" t="s">
        <v>271</v>
      </c>
    </row>
    <row r="400" spans="1:65" s="13" customFormat="1" x14ac:dyDescent="0.1">
      <c r="B400" s="184"/>
      <c r="D400" s="185" t="s">
        <v>280</v>
      </c>
      <c r="E400" s="186" t="s">
        <v>1</v>
      </c>
      <c r="F400" s="187" t="s">
        <v>1167</v>
      </c>
      <c r="H400" s="188">
        <v>1.28</v>
      </c>
      <c r="I400" s="189"/>
      <c r="L400" s="184"/>
      <c r="M400" s="190"/>
      <c r="N400" s="191"/>
      <c r="O400" s="191"/>
      <c r="P400" s="191"/>
      <c r="Q400" s="191"/>
      <c r="R400" s="191"/>
      <c r="S400" s="191"/>
      <c r="T400" s="192"/>
      <c r="AT400" s="186" t="s">
        <v>280</v>
      </c>
      <c r="AU400" s="186" t="s">
        <v>88</v>
      </c>
      <c r="AV400" s="13" t="s">
        <v>88</v>
      </c>
      <c r="AW400" s="13" t="s">
        <v>29</v>
      </c>
      <c r="AX400" s="13" t="s">
        <v>75</v>
      </c>
      <c r="AY400" s="186" t="s">
        <v>271</v>
      </c>
    </row>
    <row r="401" spans="1:65" s="13" customFormat="1" x14ac:dyDescent="0.1">
      <c r="B401" s="184"/>
      <c r="D401" s="185" t="s">
        <v>280</v>
      </c>
      <c r="E401" s="186" t="s">
        <v>1</v>
      </c>
      <c r="F401" s="187" t="s">
        <v>1168</v>
      </c>
      <c r="H401" s="188">
        <v>9.17</v>
      </c>
      <c r="I401" s="189"/>
      <c r="L401" s="184"/>
      <c r="M401" s="190"/>
      <c r="N401" s="191"/>
      <c r="O401" s="191"/>
      <c r="P401" s="191"/>
      <c r="Q401" s="191"/>
      <c r="R401" s="191"/>
      <c r="S401" s="191"/>
      <c r="T401" s="192"/>
      <c r="AT401" s="186" t="s">
        <v>280</v>
      </c>
      <c r="AU401" s="186" t="s">
        <v>88</v>
      </c>
      <c r="AV401" s="13" t="s">
        <v>88</v>
      </c>
      <c r="AW401" s="13" t="s">
        <v>29</v>
      </c>
      <c r="AX401" s="13" t="s">
        <v>75</v>
      </c>
      <c r="AY401" s="186" t="s">
        <v>271</v>
      </c>
    </row>
    <row r="402" spans="1:65" s="13" customFormat="1" x14ac:dyDescent="0.1">
      <c r="B402" s="184"/>
      <c r="D402" s="185" t="s">
        <v>280</v>
      </c>
      <c r="E402" s="186" t="s">
        <v>1</v>
      </c>
      <c r="F402" s="187" t="s">
        <v>1169</v>
      </c>
      <c r="H402" s="188">
        <v>1.75</v>
      </c>
      <c r="I402" s="189"/>
      <c r="L402" s="184"/>
      <c r="M402" s="190"/>
      <c r="N402" s="191"/>
      <c r="O402" s="191"/>
      <c r="P402" s="191"/>
      <c r="Q402" s="191"/>
      <c r="R402" s="191"/>
      <c r="S402" s="191"/>
      <c r="T402" s="192"/>
      <c r="AT402" s="186" t="s">
        <v>280</v>
      </c>
      <c r="AU402" s="186" t="s">
        <v>88</v>
      </c>
      <c r="AV402" s="13" t="s">
        <v>88</v>
      </c>
      <c r="AW402" s="13" t="s">
        <v>29</v>
      </c>
      <c r="AX402" s="13" t="s">
        <v>75</v>
      </c>
      <c r="AY402" s="186" t="s">
        <v>271</v>
      </c>
    </row>
    <row r="403" spans="1:65" s="15" customFormat="1" x14ac:dyDescent="0.1">
      <c r="B403" s="201"/>
      <c r="D403" s="185" t="s">
        <v>280</v>
      </c>
      <c r="E403" s="202" t="s">
        <v>728</v>
      </c>
      <c r="F403" s="203" t="s">
        <v>293</v>
      </c>
      <c r="H403" s="204">
        <v>28.98</v>
      </c>
      <c r="I403" s="205"/>
      <c r="L403" s="201"/>
      <c r="M403" s="206"/>
      <c r="N403" s="207"/>
      <c r="O403" s="207"/>
      <c r="P403" s="207"/>
      <c r="Q403" s="207"/>
      <c r="R403" s="207"/>
      <c r="S403" s="207"/>
      <c r="T403" s="208"/>
      <c r="AT403" s="202" t="s">
        <v>280</v>
      </c>
      <c r="AU403" s="202" t="s">
        <v>88</v>
      </c>
      <c r="AV403" s="15" t="s">
        <v>286</v>
      </c>
      <c r="AW403" s="15" t="s">
        <v>29</v>
      </c>
      <c r="AX403" s="15" t="s">
        <v>75</v>
      </c>
      <c r="AY403" s="202" t="s">
        <v>271</v>
      </c>
    </row>
    <row r="404" spans="1:65" s="13" customFormat="1" x14ac:dyDescent="0.1">
      <c r="B404" s="184"/>
      <c r="D404" s="185" t="s">
        <v>280</v>
      </c>
      <c r="E404" s="186" t="s">
        <v>1</v>
      </c>
      <c r="F404" s="187" t="s">
        <v>1170</v>
      </c>
      <c r="H404" s="188">
        <v>1.45</v>
      </c>
      <c r="I404" s="189"/>
      <c r="L404" s="184"/>
      <c r="M404" s="190"/>
      <c r="N404" s="191"/>
      <c r="O404" s="191"/>
      <c r="P404" s="191"/>
      <c r="Q404" s="191"/>
      <c r="R404" s="191"/>
      <c r="S404" s="191"/>
      <c r="T404" s="192"/>
      <c r="AT404" s="186" t="s">
        <v>280</v>
      </c>
      <c r="AU404" s="186" t="s">
        <v>88</v>
      </c>
      <c r="AV404" s="13" t="s">
        <v>88</v>
      </c>
      <c r="AW404" s="13" t="s">
        <v>29</v>
      </c>
      <c r="AX404" s="13" t="s">
        <v>75</v>
      </c>
      <c r="AY404" s="186" t="s">
        <v>271</v>
      </c>
    </row>
    <row r="405" spans="1:65" s="14" customFormat="1" x14ac:dyDescent="0.1">
      <c r="B405" s="193"/>
      <c r="D405" s="185" t="s">
        <v>280</v>
      </c>
      <c r="E405" s="194" t="s">
        <v>1171</v>
      </c>
      <c r="F405" s="195" t="s">
        <v>282</v>
      </c>
      <c r="H405" s="196">
        <v>30.43</v>
      </c>
      <c r="I405" s="197"/>
      <c r="L405" s="193"/>
      <c r="M405" s="198"/>
      <c r="N405" s="199"/>
      <c r="O405" s="199"/>
      <c r="P405" s="199"/>
      <c r="Q405" s="199"/>
      <c r="R405" s="199"/>
      <c r="S405" s="199"/>
      <c r="T405" s="200"/>
      <c r="AT405" s="194" t="s">
        <v>280</v>
      </c>
      <c r="AU405" s="194" t="s">
        <v>88</v>
      </c>
      <c r="AV405" s="14" t="s">
        <v>278</v>
      </c>
      <c r="AW405" s="14" t="s">
        <v>29</v>
      </c>
      <c r="AX405" s="14" t="s">
        <v>82</v>
      </c>
      <c r="AY405" s="194" t="s">
        <v>271</v>
      </c>
    </row>
    <row r="406" spans="1:65" s="2" customFormat="1" ht="21.75" customHeight="1" x14ac:dyDescent="0.15">
      <c r="A406" s="35"/>
      <c r="B406" s="141"/>
      <c r="C406" s="172" t="s">
        <v>1172</v>
      </c>
      <c r="D406" s="172" t="s">
        <v>274</v>
      </c>
      <c r="E406" s="173" t="s">
        <v>1173</v>
      </c>
      <c r="F406" s="174" t="s">
        <v>1174</v>
      </c>
      <c r="G406" s="175" t="s">
        <v>277</v>
      </c>
      <c r="H406" s="176">
        <v>106.45</v>
      </c>
      <c r="I406" s="177"/>
      <c r="J406" s="176">
        <f>ROUND(I406*H406,2)</f>
        <v>0</v>
      </c>
      <c r="K406" s="178"/>
      <c r="L406" s="36"/>
      <c r="M406" s="179" t="s">
        <v>1</v>
      </c>
      <c r="N406" s="180" t="s">
        <v>41</v>
      </c>
      <c r="O406" s="61"/>
      <c r="P406" s="181">
        <f>O406*H406</f>
        <v>0</v>
      </c>
      <c r="Q406" s="181">
        <v>2.76E-2</v>
      </c>
      <c r="R406" s="181">
        <f>Q406*H406</f>
        <v>2.9380199999999999</v>
      </c>
      <c r="S406" s="181">
        <v>0</v>
      </c>
      <c r="T406" s="182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3" t="s">
        <v>278</v>
      </c>
      <c r="AT406" s="183" t="s">
        <v>274</v>
      </c>
      <c r="AU406" s="183" t="s">
        <v>88</v>
      </c>
      <c r="AY406" s="18" t="s">
        <v>271</v>
      </c>
      <c r="BE406" s="105">
        <f>IF(N406="základná",J406,0)</f>
        <v>0</v>
      </c>
      <c r="BF406" s="105">
        <f>IF(N406="znížená",J406,0)</f>
        <v>0</v>
      </c>
      <c r="BG406" s="105">
        <f>IF(N406="zákl. prenesená",J406,0)</f>
        <v>0</v>
      </c>
      <c r="BH406" s="105">
        <f>IF(N406="zníž. prenesená",J406,0)</f>
        <v>0</v>
      </c>
      <c r="BI406" s="105">
        <f>IF(N406="nulová",J406,0)</f>
        <v>0</v>
      </c>
      <c r="BJ406" s="18" t="s">
        <v>88</v>
      </c>
      <c r="BK406" s="105">
        <f>ROUND(I406*H406,2)</f>
        <v>0</v>
      </c>
      <c r="BL406" s="18" t="s">
        <v>278</v>
      </c>
      <c r="BM406" s="183" t="s">
        <v>1175</v>
      </c>
    </row>
    <row r="407" spans="1:65" s="13" customFormat="1" x14ac:dyDescent="0.1">
      <c r="B407" s="184"/>
      <c r="D407" s="185" t="s">
        <v>280</v>
      </c>
      <c r="E407" s="186" t="s">
        <v>1</v>
      </c>
      <c r="F407" s="187" t="s">
        <v>1176</v>
      </c>
      <c r="H407" s="188">
        <v>240.38</v>
      </c>
      <c r="I407" s="189"/>
      <c r="L407" s="184"/>
      <c r="M407" s="190"/>
      <c r="N407" s="191"/>
      <c r="O407" s="191"/>
      <c r="P407" s="191"/>
      <c r="Q407" s="191"/>
      <c r="R407" s="191"/>
      <c r="S407" s="191"/>
      <c r="T407" s="192"/>
      <c r="AT407" s="186" t="s">
        <v>280</v>
      </c>
      <c r="AU407" s="186" t="s">
        <v>88</v>
      </c>
      <c r="AV407" s="13" t="s">
        <v>88</v>
      </c>
      <c r="AW407" s="13" t="s">
        <v>29</v>
      </c>
      <c r="AX407" s="13" t="s">
        <v>75</v>
      </c>
      <c r="AY407" s="186" t="s">
        <v>271</v>
      </c>
    </row>
    <row r="408" spans="1:65" s="13" customFormat="1" x14ac:dyDescent="0.1">
      <c r="B408" s="184"/>
      <c r="D408" s="185" t="s">
        <v>280</v>
      </c>
      <c r="E408" s="186" t="s">
        <v>1</v>
      </c>
      <c r="F408" s="187" t="s">
        <v>1177</v>
      </c>
      <c r="H408" s="188">
        <v>-133.93</v>
      </c>
      <c r="I408" s="189"/>
      <c r="L408" s="184"/>
      <c r="M408" s="190"/>
      <c r="N408" s="191"/>
      <c r="O408" s="191"/>
      <c r="P408" s="191"/>
      <c r="Q408" s="191"/>
      <c r="R408" s="191"/>
      <c r="S408" s="191"/>
      <c r="T408" s="192"/>
      <c r="AT408" s="186" t="s">
        <v>280</v>
      </c>
      <c r="AU408" s="186" t="s">
        <v>88</v>
      </c>
      <c r="AV408" s="13" t="s">
        <v>88</v>
      </c>
      <c r="AW408" s="13" t="s">
        <v>29</v>
      </c>
      <c r="AX408" s="13" t="s">
        <v>75</v>
      </c>
      <c r="AY408" s="186" t="s">
        <v>271</v>
      </c>
    </row>
    <row r="409" spans="1:65" s="14" customFormat="1" x14ac:dyDescent="0.1">
      <c r="B409" s="193"/>
      <c r="D409" s="185" t="s">
        <v>280</v>
      </c>
      <c r="E409" s="194" t="s">
        <v>837</v>
      </c>
      <c r="F409" s="195" t="s">
        <v>282</v>
      </c>
      <c r="H409" s="196">
        <v>106.45</v>
      </c>
      <c r="I409" s="197"/>
      <c r="L409" s="193"/>
      <c r="M409" s="198"/>
      <c r="N409" s="199"/>
      <c r="O409" s="199"/>
      <c r="P409" s="199"/>
      <c r="Q409" s="199"/>
      <c r="R409" s="199"/>
      <c r="S409" s="199"/>
      <c r="T409" s="200"/>
      <c r="AT409" s="194" t="s">
        <v>280</v>
      </c>
      <c r="AU409" s="194" t="s">
        <v>88</v>
      </c>
      <c r="AV409" s="14" t="s">
        <v>278</v>
      </c>
      <c r="AW409" s="14" t="s">
        <v>29</v>
      </c>
      <c r="AX409" s="14" t="s">
        <v>82</v>
      </c>
      <c r="AY409" s="194" t="s">
        <v>271</v>
      </c>
    </row>
    <row r="410" spans="1:65" s="2" customFormat="1" ht="21.75" customHeight="1" x14ac:dyDescent="0.15">
      <c r="A410" s="35"/>
      <c r="B410" s="141"/>
      <c r="C410" s="172" t="s">
        <v>1178</v>
      </c>
      <c r="D410" s="172" t="s">
        <v>274</v>
      </c>
      <c r="E410" s="173" t="s">
        <v>1179</v>
      </c>
      <c r="F410" s="174" t="s">
        <v>1180</v>
      </c>
      <c r="G410" s="175" t="s">
        <v>277</v>
      </c>
      <c r="H410" s="176">
        <v>524.11</v>
      </c>
      <c r="I410" s="177"/>
      <c r="J410" s="176">
        <f>ROUND(I410*H410,2)</f>
        <v>0</v>
      </c>
      <c r="K410" s="178"/>
      <c r="L410" s="36"/>
      <c r="M410" s="179" t="s">
        <v>1</v>
      </c>
      <c r="N410" s="180" t="s">
        <v>41</v>
      </c>
      <c r="O410" s="61"/>
      <c r="P410" s="181">
        <f>O410*H410</f>
        <v>0</v>
      </c>
      <c r="Q410" s="181">
        <v>3.3645000000000001E-2</v>
      </c>
      <c r="R410" s="181">
        <f>Q410*H410</f>
        <v>17.633680950000002</v>
      </c>
      <c r="S410" s="181">
        <v>0</v>
      </c>
      <c r="T410" s="182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83" t="s">
        <v>278</v>
      </c>
      <c r="AT410" s="183" t="s">
        <v>274</v>
      </c>
      <c r="AU410" s="183" t="s">
        <v>88</v>
      </c>
      <c r="AY410" s="18" t="s">
        <v>271</v>
      </c>
      <c r="BE410" s="105">
        <f>IF(N410="základná",J410,0)</f>
        <v>0</v>
      </c>
      <c r="BF410" s="105">
        <f>IF(N410="znížená",J410,0)</f>
        <v>0</v>
      </c>
      <c r="BG410" s="105">
        <f>IF(N410="zákl. prenesená",J410,0)</f>
        <v>0</v>
      </c>
      <c r="BH410" s="105">
        <f>IF(N410="zníž. prenesená",J410,0)</f>
        <v>0</v>
      </c>
      <c r="BI410" s="105">
        <f>IF(N410="nulová",J410,0)</f>
        <v>0</v>
      </c>
      <c r="BJ410" s="18" t="s">
        <v>88</v>
      </c>
      <c r="BK410" s="105">
        <f>ROUND(I410*H410,2)</f>
        <v>0</v>
      </c>
      <c r="BL410" s="18" t="s">
        <v>278</v>
      </c>
      <c r="BM410" s="183" t="s">
        <v>1181</v>
      </c>
    </row>
    <row r="411" spans="1:65" s="16" customFormat="1" x14ac:dyDescent="0.1">
      <c r="B411" s="209"/>
      <c r="D411" s="185" t="s">
        <v>280</v>
      </c>
      <c r="E411" s="210" t="s">
        <v>1</v>
      </c>
      <c r="F411" s="211" t="s">
        <v>1182</v>
      </c>
      <c r="H411" s="210" t="s">
        <v>1</v>
      </c>
      <c r="I411" s="212"/>
      <c r="L411" s="209"/>
      <c r="M411" s="213"/>
      <c r="N411" s="214"/>
      <c r="O411" s="214"/>
      <c r="P411" s="214"/>
      <c r="Q411" s="214"/>
      <c r="R411" s="214"/>
      <c r="S411" s="214"/>
      <c r="T411" s="215"/>
      <c r="AT411" s="210" t="s">
        <v>280</v>
      </c>
      <c r="AU411" s="210" t="s">
        <v>88</v>
      </c>
      <c r="AV411" s="16" t="s">
        <v>82</v>
      </c>
      <c r="AW411" s="16" t="s">
        <v>29</v>
      </c>
      <c r="AX411" s="16" t="s">
        <v>75</v>
      </c>
      <c r="AY411" s="210" t="s">
        <v>271</v>
      </c>
    </row>
    <row r="412" spans="1:65" s="13" customFormat="1" ht="19.5" x14ac:dyDescent="0.1">
      <c r="B412" s="184"/>
      <c r="D412" s="185" t="s">
        <v>280</v>
      </c>
      <c r="E412" s="186" t="s">
        <v>1</v>
      </c>
      <c r="F412" s="187" t="s">
        <v>1183</v>
      </c>
      <c r="H412" s="188">
        <v>266.27</v>
      </c>
      <c r="I412" s="189"/>
      <c r="L412" s="184"/>
      <c r="M412" s="190"/>
      <c r="N412" s="191"/>
      <c r="O412" s="191"/>
      <c r="P412" s="191"/>
      <c r="Q412" s="191"/>
      <c r="R412" s="191"/>
      <c r="S412" s="191"/>
      <c r="T412" s="192"/>
      <c r="AT412" s="186" t="s">
        <v>280</v>
      </c>
      <c r="AU412" s="186" t="s">
        <v>88</v>
      </c>
      <c r="AV412" s="13" t="s">
        <v>88</v>
      </c>
      <c r="AW412" s="13" t="s">
        <v>29</v>
      </c>
      <c r="AX412" s="13" t="s">
        <v>75</v>
      </c>
      <c r="AY412" s="186" t="s">
        <v>271</v>
      </c>
    </row>
    <row r="413" spans="1:65" s="16" customFormat="1" x14ac:dyDescent="0.1">
      <c r="B413" s="209"/>
      <c r="D413" s="185" t="s">
        <v>280</v>
      </c>
      <c r="E413" s="210" t="s">
        <v>1</v>
      </c>
      <c r="F413" s="211" t="s">
        <v>1184</v>
      </c>
      <c r="H413" s="210" t="s">
        <v>1</v>
      </c>
      <c r="I413" s="212"/>
      <c r="L413" s="209"/>
      <c r="M413" s="213"/>
      <c r="N413" s="214"/>
      <c r="O413" s="214"/>
      <c r="P413" s="214"/>
      <c r="Q413" s="214"/>
      <c r="R413" s="214"/>
      <c r="S413" s="214"/>
      <c r="T413" s="215"/>
      <c r="AT413" s="210" t="s">
        <v>280</v>
      </c>
      <c r="AU413" s="210" t="s">
        <v>88</v>
      </c>
      <c r="AV413" s="16" t="s">
        <v>82</v>
      </c>
      <c r="AW413" s="16" t="s">
        <v>29</v>
      </c>
      <c r="AX413" s="16" t="s">
        <v>75</v>
      </c>
      <c r="AY413" s="210" t="s">
        <v>271</v>
      </c>
    </row>
    <row r="414" spans="1:65" s="13" customFormat="1" x14ac:dyDescent="0.1">
      <c r="B414" s="184"/>
      <c r="D414" s="185" t="s">
        <v>280</v>
      </c>
      <c r="E414" s="186" t="s">
        <v>1</v>
      </c>
      <c r="F414" s="187" t="s">
        <v>1185</v>
      </c>
      <c r="H414" s="188">
        <v>-28.04</v>
      </c>
      <c r="I414" s="189"/>
      <c r="L414" s="184"/>
      <c r="M414" s="190"/>
      <c r="N414" s="191"/>
      <c r="O414" s="191"/>
      <c r="P414" s="191"/>
      <c r="Q414" s="191"/>
      <c r="R414" s="191"/>
      <c r="S414" s="191"/>
      <c r="T414" s="192"/>
      <c r="AT414" s="186" t="s">
        <v>280</v>
      </c>
      <c r="AU414" s="186" t="s">
        <v>88</v>
      </c>
      <c r="AV414" s="13" t="s">
        <v>88</v>
      </c>
      <c r="AW414" s="13" t="s">
        <v>29</v>
      </c>
      <c r="AX414" s="13" t="s">
        <v>75</v>
      </c>
      <c r="AY414" s="186" t="s">
        <v>271</v>
      </c>
    </row>
    <row r="415" spans="1:65" s="16" customFormat="1" x14ac:dyDescent="0.1">
      <c r="B415" s="209"/>
      <c r="D415" s="185" t="s">
        <v>280</v>
      </c>
      <c r="E415" s="210" t="s">
        <v>1</v>
      </c>
      <c r="F415" s="211" t="s">
        <v>1186</v>
      </c>
      <c r="H415" s="210" t="s">
        <v>1</v>
      </c>
      <c r="I415" s="212"/>
      <c r="L415" s="209"/>
      <c r="M415" s="213"/>
      <c r="N415" s="214"/>
      <c r="O415" s="214"/>
      <c r="P415" s="214"/>
      <c r="Q415" s="214"/>
      <c r="R415" s="214"/>
      <c r="S415" s="214"/>
      <c r="T415" s="215"/>
      <c r="AT415" s="210" t="s">
        <v>280</v>
      </c>
      <c r="AU415" s="210" t="s">
        <v>88</v>
      </c>
      <c r="AV415" s="16" t="s">
        <v>82</v>
      </c>
      <c r="AW415" s="16" t="s">
        <v>29</v>
      </c>
      <c r="AX415" s="16" t="s">
        <v>75</v>
      </c>
      <c r="AY415" s="210" t="s">
        <v>271</v>
      </c>
    </row>
    <row r="416" spans="1:65" s="13" customFormat="1" ht="19.5" x14ac:dyDescent="0.1">
      <c r="B416" s="184"/>
      <c r="D416" s="185" t="s">
        <v>280</v>
      </c>
      <c r="E416" s="186" t="s">
        <v>1</v>
      </c>
      <c r="F416" s="187" t="s">
        <v>1187</v>
      </c>
      <c r="H416" s="188">
        <v>266.27</v>
      </c>
      <c r="I416" s="189"/>
      <c r="L416" s="184"/>
      <c r="M416" s="190"/>
      <c r="N416" s="191"/>
      <c r="O416" s="191"/>
      <c r="P416" s="191"/>
      <c r="Q416" s="191"/>
      <c r="R416" s="191"/>
      <c r="S416" s="191"/>
      <c r="T416" s="192"/>
      <c r="AT416" s="186" t="s">
        <v>280</v>
      </c>
      <c r="AU416" s="186" t="s">
        <v>88</v>
      </c>
      <c r="AV416" s="13" t="s">
        <v>88</v>
      </c>
      <c r="AW416" s="13" t="s">
        <v>29</v>
      </c>
      <c r="AX416" s="13" t="s">
        <v>75</v>
      </c>
      <c r="AY416" s="186" t="s">
        <v>271</v>
      </c>
    </row>
    <row r="417" spans="1:65" s="16" customFormat="1" x14ac:dyDescent="0.1">
      <c r="B417" s="209"/>
      <c r="D417" s="185" t="s">
        <v>280</v>
      </c>
      <c r="E417" s="210" t="s">
        <v>1</v>
      </c>
      <c r="F417" s="211" t="s">
        <v>1184</v>
      </c>
      <c r="H417" s="210" t="s">
        <v>1</v>
      </c>
      <c r="I417" s="212"/>
      <c r="L417" s="209"/>
      <c r="M417" s="213"/>
      <c r="N417" s="214"/>
      <c r="O417" s="214"/>
      <c r="P417" s="214"/>
      <c r="Q417" s="214"/>
      <c r="R417" s="214"/>
      <c r="S417" s="214"/>
      <c r="T417" s="215"/>
      <c r="AT417" s="210" t="s">
        <v>280</v>
      </c>
      <c r="AU417" s="210" t="s">
        <v>88</v>
      </c>
      <c r="AV417" s="16" t="s">
        <v>82</v>
      </c>
      <c r="AW417" s="16" t="s">
        <v>29</v>
      </c>
      <c r="AX417" s="16" t="s">
        <v>75</v>
      </c>
      <c r="AY417" s="210" t="s">
        <v>271</v>
      </c>
    </row>
    <row r="418" spans="1:65" s="13" customFormat="1" x14ac:dyDescent="0.1">
      <c r="B418" s="184"/>
      <c r="D418" s="185" t="s">
        <v>280</v>
      </c>
      <c r="E418" s="186" t="s">
        <v>1</v>
      </c>
      <c r="F418" s="187" t="s">
        <v>1185</v>
      </c>
      <c r="H418" s="188">
        <v>-28.04</v>
      </c>
      <c r="I418" s="189"/>
      <c r="L418" s="184"/>
      <c r="M418" s="190"/>
      <c r="N418" s="191"/>
      <c r="O418" s="191"/>
      <c r="P418" s="191"/>
      <c r="Q418" s="191"/>
      <c r="R418" s="191"/>
      <c r="S418" s="191"/>
      <c r="T418" s="192"/>
      <c r="AT418" s="186" t="s">
        <v>280</v>
      </c>
      <c r="AU418" s="186" t="s">
        <v>88</v>
      </c>
      <c r="AV418" s="13" t="s">
        <v>88</v>
      </c>
      <c r="AW418" s="13" t="s">
        <v>29</v>
      </c>
      <c r="AX418" s="13" t="s">
        <v>75</v>
      </c>
      <c r="AY418" s="186" t="s">
        <v>271</v>
      </c>
    </row>
    <row r="419" spans="1:65" s="15" customFormat="1" x14ac:dyDescent="0.1">
      <c r="B419" s="201"/>
      <c r="D419" s="185" t="s">
        <v>280</v>
      </c>
      <c r="E419" s="202" t="s">
        <v>770</v>
      </c>
      <c r="F419" s="203" t="s">
        <v>293</v>
      </c>
      <c r="H419" s="204">
        <v>476.46</v>
      </c>
      <c r="I419" s="205"/>
      <c r="L419" s="201"/>
      <c r="M419" s="206"/>
      <c r="N419" s="207"/>
      <c r="O419" s="207"/>
      <c r="P419" s="207"/>
      <c r="Q419" s="207"/>
      <c r="R419" s="207"/>
      <c r="S419" s="207"/>
      <c r="T419" s="208"/>
      <c r="AT419" s="202" t="s">
        <v>280</v>
      </c>
      <c r="AU419" s="202" t="s">
        <v>88</v>
      </c>
      <c r="AV419" s="15" t="s">
        <v>286</v>
      </c>
      <c r="AW419" s="15" t="s">
        <v>29</v>
      </c>
      <c r="AX419" s="15" t="s">
        <v>75</v>
      </c>
      <c r="AY419" s="202" t="s">
        <v>271</v>
      </c>
    </row>
    <row r="420" spans="1:65" s="13" customFormat="1" x14ac:dyDescent="0.1">
      <c r="B420" s="184"/>
      <c r="D420" s="185" t="s">
        <v>280</v>
      </c>
      <c r="E420" s="186" t="s">
        <v>1</v>
      </c>
      <c r="F420" s="187" t="s">
        <v>1188</v>
      </c>
      <c r="H420" s="188">
        <v>47.65</v>
      </c>
      <c r="I420" s="189"/>
      <c r="L420" s="184"/>
      <c r="M420" s="190"/>
      <c r="N420" s="191"/>
      <c r="O420" s="191"/>
      <c r="P420" s="191"/>
      <c r="Q420" s="191"/>
      <c r="R420" s="191"/>
      <c r="S420" s="191"/>
      <c r="T420" s="192"/>
      <c r="AT420" s="186" t="s">
        <v>280</v>
      </c>
      <c r="AU420" s="186" t="s">
        <v>88</v>
      </c>
      <c r="AV420" s="13" t="s">
        <v>88</v>
      </c>
      <c r="AW420" s="13" t="s">
        <v>29</v>
      </c>
      <c r="AX420" s="13" t="s">
        <v>75</v>
      </c>
      <c r="AY420" s="186" t="s">
        <v>271</v>
      </c>
    </row>
    <row r="421" spans="1:65" s="14" customFormat="1" x14ac:dyDescent="0.1">
      <c r="B421" s="193"/>
      <c r="D421" s="185" t="s">
        <v>280</v>
      </c>
      <c r="E421" s="194" t="s">
        <v>827</v>
      </c>
      <c r="F421" s="195" t="s">
        <v>282</v>
      </c>
      <c r="H421" s="196">
        <v>524.11</v>
      </c>
      <c r="I421" s="197"/>
      <c r="L421" s="193"/>
      <c r="M421" s="198"/>
      <c r="N421" s="199"/>
      <c r="O421" s="199"/>
      <c r="P421" s="199"/>
      <c r="Q421" s="199"/>
      <c r="R421" s="199"/>
      <c r="S421" s="199"/>
      <c r="T421" s="200"/>
      <c r="AT421" s="194" t="s">
        <v>280</v>
      </c>
      <c r="AU421" s="194" t="s">
        <v>88</v>
      </c>
      <c r="AV421" s="14" t="s">
        <v>278</v>
      </c>
      <c r="AW421" s="14" t="s">
        <v>29</v>
      </c>
      <c r="AX421" s="14" t="s">
        <v>82</v>
      </c>
      <c r="AY421" s="194" t="s">
        <v>271</v>
      </c>
    </row>
    <row r="422" spans="1:65" s="2" customFormat="1" ht="21.75" customHeight="1" x14ac:dyDescent="0.15">
      <c r="A422" s="35"/>
      <c r="B422" s="141"/>
      <c r="C422" s="172" t="s">
        <v>1189</v>
      </c>
      <c r="D422" s="172" t="s">
        <v>274</v>
      </c>
      <c r="E422" s="173" t="s">
        <v>1190</v>
      </c>
      <c r="F422" s="174" t="s">
        <v>1191</v>
      </c>
      <c r="G422" s="175" t="s">
        <v>277</v>
      </c>
      <c r="H422" s="176">
        <v>97.68</v>
      </c>
      <c r="I422" s="177"/>
      <c r="J422" s="176">
        <f>ROUND(I422*H422,2)</f>
        <v>0</v>
      </c>
      <c r="K422" s="178"/>
      <c r="L422" s="36"/>
      <c r="M422" s="179" t="s">
        <v>1</v>
      </c>
      <c r="N422" s="180" t="s">
        <v>41</v>
      </c>
      <c r="O422" s="61"/>
      <c r="P422" s="181">
        <f>O422*H422</f>
        <v>0</v>
      </c>
      <c r="Q422" s="181">
        <v>3.7379999999999997E-2</v>
      </c>
      <c r="R422" s="181">
        <f>Q422*H422</f>
        <v>3.6512783999999998</v>
      </c>
      <c r="S422" s="181">
        <v>0</v>
      </c>
      <c r="T422" s="182">
        <f>S422*H422</f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183" t="s">
        <v>278</v>
      </c>
      <c r="AT422" s="183" t="s">
        <v>274</v>
      </c>
      <c r="AU422" s="183" t="s">
        <v>88</v>
      </c>
      <c r="AY422" s="18" t="s">
        <v>271</v>
      </c>
      <c r="BE422" s="105">
        <f>IF(N422="základná",J422,0)</f>
        <v>0</v>
      </c>
      <c r="BF422" s="105">
        <f>IF(N422="znížená",J422,0)</f>
        <v>0</v>
      </c>
      <c r="BG422" s="105">
        <f>IF(N422="zákl. prenesená",J422,0)</f>
        <v>0</v>
      </c>
      <c r="BH422" s="105">
        <f>IF(N422="zníž. prenesená",J422,0)</f>
        <v>0</v>
      </c>
      <c r="BI422" s="105">
        <f>IF(N422="nulová",J422,0)</f>
        <v>0</v>
      </c>
      <c r="BJ422" s="18" t="s">
        <v>88</v>
      </c>
      <c r="BK422" s="105">
        <f>ROUND(I422*H422,2)</f>
        <v>0</v>
      </c>
      <c r="BL422" s="18" t="s">
        <v>278</v>
      </c>
      <c r="BM422" s="183" t="s">
        <v>1192</v>
      </c>
    </row>
    <row r="423" spans="1:65" s="13" customFormat="1" x14ac:dyDescent="0.1">
      <c r="B423" s="184"/>
      <c r="D423" s="185" t="s">
        <v>280</v>
      </c>
      <c r="E423" s="186" t="s">
        <v>1</v>
      </c>
      <c r="F423" s="187" t="s">
        <v>1193</v>
      </c>
      <c r="H423" s="188">
        <v>108.87</v>
      </c>
      <c r="I423" s="189"/>
      <c r="L423" s="184"/>
      <c r="M423" s="190"/>
      <c r="N423" s="191"/>
      <c r="O423" s="191"/>
      <c r="P423" s="191"/>
      <c r="Q423" s="191"/>
      <c r="R423" s="191"/>
      <c r="S423" s="191"/>
      <c r="T423" s="192"/>
      <c r="AT423" s="186" t="s">
        <v>280</v>
      </c>
      <c r="AU423" s="186" t="s">
        <v>88</v>
      </c>
      <c r="AV423" s="13" t="s">
        <v>88</v>
      </c>
      <c r="AW423" s="13" t="s">
        <v>29</v>
      </c>
      <c r="AX423" s="13" t="s">
        <v>75</v>
      </c>
      <c r="AY423" s="186" t="s">
        <v>271</v>
      </c>
    </row>
    <row r="424" spans="1:65" s="16" customFormat="1" x14ac:dyDescent="0.1">
      <c r="B424" s="209"/>
      <c r="D424" s="185" t="s">
        <v>280</v>
      </c>
      <c r="E424" s="210" t="s">
        <v>1</v>
      </c>
      <c r="F424" s="211" t="s">
        <v>1184</v>
      </c>
      <c r="H424" s="210" t="s">
        <v>1</v>
      </c>
      <c r="I424" s="212"/>
      <c r="L424" s="209"/>
      <c r="M424" s="213"/>
      <c r="N424" s="214"/>
      <c r="O424" s="214"/>
      <c r="P424" s="214"/>
      <c r="Q424" s="214"/>
      <c r="R424" s="214"/>
      <c r="S424" s="214"/>
      <c r="T424" s="215"/>
      <c r="AT424" s="210" t="s">
        <v>280</v>
      </c>
      <c r="AU424" s="210" t="s">
        <v>88</v>
      </c>
      <c r="AV424" s="16" t="s">
        <v>82</v>
      </c>
      <c r="AW424" s="16" t="s">
        <v>29</v>
      </c>
      <c r="AX424" s="16" t="s">
        <v>75</v>
      </c>
      <c r="AY424" s="210" t="s">
        <v>271</v>
      </c>
    </row>
    <row r="425" spans="1:65" s="13" customFormat="1" x14ac:dyDescent="0.1">
      <c r="B425" s="184"/>
      <c r="D425" s="185" t="s">
        <v>280</v>
      </c>
      <c r="E425" s="186" t="s">
        <v>1</v>
      </c>
      <c r="F425" s="187" t="s">
        <v>1194</v>
      </c>
      <c r="H425" s="188">
        <v>-1.79</v>
      </c>
      <c r="I425" s="189"/>
      <c r="L425" s="184"/>
      <c r="M425" s="190"/>
      <c r="N425" s="191"/>
      <c r="O425" s="191"/>
      <c r="P425" s="191"/>
      <c r="Q425" s="191"/>
      <c r="R425" s="191"/>
      <c r="S425" s="191"/>
      <c r="T425" s="192"/>
      <c r="AT425" s="186" t="s">
        <v>280</v>
      </c>
      <c r="AU425" s="186" t="s">
        <v>88</v>
      </c>
      <c r="AV425" s="13" t="s">
        <v>88</v>
      </c>
      <c r="AW425" s="13" t="s">
        <v>29</v>
      </c>
      <c r="AX425" s="13" t="s">
        <v>75</v>
      </c>
      <c r="AY425" s="186" t="s">
        <v>271</v>
      </c>
    </row>
    <row r="426" spans="1:65" s="13" customFormat="1" x14ac:dyDescent="0.1">
      <c r="B426" s="184"/>
      <c r="D426" s="185" t="s">
        <v>280</v>
      </c>
      <c r="E426" s="186" t="s">
        <v>1</v>
      </c>
      <c r="F426" s="187" t="s">
        <v>1195</v>
      </c>
      <c r="H426" s="188">
        <v>-2.02</v>
      </c>
      <c r="I426" s="189"/>
      <c r="L426" s="184"/>
      <c r="M426" s="190"/>
      <c r="N426" s="191"/>
      <c r="O426" s="191"/>
      <c r="P426" s="191"/>
      <c r="Q426" s="191"/>
      <c r="R426" s="191"/>
      <c r="S426" s="191"/>
      <c r="T426" s="192"/>
      <c r="AT426" s="186" t="s">
        <v>280</v>
      </c>
      <c r="AU426" s="186" t="s">
        <v>88</v>
      </c>
      <c r="AV426" s="13" t="s">
        <v>88</v>
      </c>
      <c r="AW426" s="13" t="s">
        <v>29</v>
      </c>
      <c r="AX426" s="13" t="s">
        <v>75</v>
      </c>
      <c r="AY426" s="186" t="s">
        <v>271</v>
      </c>
    </row>
    <row r="427" spans="1:65" s="13" customFormat="1" x14ac:dyDescent="0.1">
      <c r="B427" s="184"/>
      <c r="D427" s="185" t="s">
        <v>280</v>
      </c>
      <c r="E427" s="186" t="s">
        <v>1</v>
      </c>
      <c r="F427" s="187" t="s">
        <v>1196</v>
      </c>
      <c r="H427" s="188">
        <v>-7.38</v>
      </c>
      <c r="I427" s="189"/>
      <c r="L427" s="184"/>
      <c r="M427" s="190"/>
      <c r="N427" s="191"/>
      <c r="O427" s="191"/>
      <c r="P427" s="191"/>
      <c r="Q427" s="191"/>
      <c r="R427" s="191"/>
      <c r="S427" s="191"/>
      <c r="T427" s="192"/>
      <c r="AT427" s="186" t="s">
        <v>280</v>
      </c>
      <c r="AU427" s="186" t="s">
        <v>88</v>
      </c>
      <c r="AV427" s="13" t="s">
        <v>88</v>
      </c>
      <c r="AW427" s="13" t="s">
        <v>29</v>
      </c>
      <c r="AX427" s="13" t="s">
        <v>75</v>
      </c>
      <c r="AY427" s="186" t="s">
        <v>271</v>
      </c>
    </row>
    <row r="428" spans="1:65" s="14" customFormat="1" x14ac:dyDescent="0.1">
      <c r="B428" s="193"/>
      <c r="D428" s="185" t="s">
        <v>280</v>
      </c>
      <c r="E428" s="194" t="s">
        <v>833</v>
      </c>
      <c r="F428" s="195" t="s">
        <v>282</v>
      </c>
      <c r="H428" s="196">
        <v>97.68</v>
      </c>
      <c r="I428" s="197"/>
      <c r="L428" s="193"/>
      <c r="M428" s="198"/>
      <c r="N428" s="199"/>
      <c r="O428" s="199"/>
      <c r="P428" s="199"/>
      <c r="Q428" s="199"/>
      <c r="R428" s="199"/>
      <c r="S428" s="199"/>
      <c r="T428" s="200"/>
      <c r="AT428" s="194" t="s">
        <v>280</v>
      </c>
      <c r="AU428" s="194" t="s">
        <v>88</v>
      </c>
      <c r="AV428" s="14" t="s">
        <v>278</v>
      </c>
      <c r="AW428" s="14" t="s">
        <v>29</v>
      </c>
      <c r="AX428" s="14" t="s">
        <v>82</v>
      </c>
      <c r="AY428" s="194" t="s">
        <v>271</v>
      </c>
    </row>
    <row r="429" spans="1:65" s="2" customFormat="1" ht="21.75" customHeight="1" x14ac:dyDescent="0.15">
      <c r="A429" s="35"/>
      <c r="B429" s="141"/>
      <c r="C429" s="172" t="s">
        <v>1197</v>
      </c>
      <c r="D429" s="172" t="s">
        <v>274</v>
      </c>
      <c r="E429" s="173" t="s">
        <v>1198</v>
      </c>
      <c r="F429" s="174" t="s">
        <v>1199</v>
      </c>
      <c r="G429" s="175" t="s">
        <v>277</v>
      </c>
      <c r="H429" s="176">
        <v>55.19</v>
      </c>
      <c r="I429" s="177"/>
      <c r="J429" s="176">
        <f>ROUND(I429*H429,2)</f>
        <v>0</v>
      </c>
      <c r="K429" s="178"/>
      <c r="L429" s="36"/>
      <c r="M429" s="179" t="s">
        <v>1</v>
      </c>
      <c r="N429" s="180" t="s">
        <v>41</v>
      </c>
      <c r="O429" s="61"/>
      <c r="P429" s="181">
        <f>O429*H429</f>
        <v>0</v>
      </c>
      <c r="Q429" s="181">
        <v>3.9794999999999997E-2</v>
      </c>
      <c r="R429" s="181">
        <f>Q429*H429</f>
        <v>2.1962860499999999</v>
      </c>
      <c r="S429" s="181">
        <v>0</v>
      </c>
      <c r="T429" s="182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183" t="s">
        <v>278</v>
      </c>
      <c r="AT429" s="183" t="s">
        <v>274</v>
      </c>
      <c r="AU429" s="183" t="s">
        <v>88</v>
      </c>
      <c r="AY429" s="18" t="s">
        <v>271</v>
      </c>
      <c r="BE429" s="105">
        <f>IF(N429="základná",J429,0)</f>
        <v>0</v>
      </c>
      <c r="BF429" s="105">
        <f>IF(N429="znížená",J429,0)</f>
        <v>0</v>
      </c>
      <c r="BG429" s="105">
        <f>IF(N429="zákl. prenesená",J429,0)</f>
        <v>0</v>
      </c>
      <c r="BH429" s="105">
        <f>IF(N429="zníž. prenesená",J429,0)</f>
        <v>0</v>
      </c>
      <c r="BI429" s="105">
        <f>IF(N429="nulová",J429,0)</f>
        <v>0</v>
      </c>
      <c r="BJ429" s="18" t="s">
        <v>88</v>
      </c>
      <c r="BK429" s="105">
        <f>ROUND(I429*H429,2)</f>
        <v>0</v>
      </c>
      <c r="BL429" s="18" t="s">
        <v>278</v>
      </c>
      <c r="BM429" s="183" t="s">
        <v>1200</v>
      </c>
    </row>
    <row r="430" spans="1:65" s="13" customFormat="1" x14ac:dyDescent="0.1">
      <c r="B430" s="184"/>
      <c r="D430" s="185" t="s">
        <v>280</v>
      </c>
      <c r="E430" s="186" t="s">
        <v>1</v>
      </c>
      <c r="F430" s="187" t="s">
        <v>1201</v>
      </c>
      <c r="H430" s="188">
        <v>97.42</v>
      </c>
      <c r="I430" s="189"/>
      <c r="L430" s="184"/>
      <c r="M430" s="190"/>
      <c r="N430" s="191"/>
      <c r="O430" s="191"/>
      <c r="P430" s="191"/>
      <c r="Q430" s="191"/>
      <c r="R430" s="191"/>
      <c r="S430" s="191"/>
      <c r="T430" s="192"/>
      <c r="AT430" s="186" t="s">
        <v>280</v>
      </c>
      <c r="AU430" s="186" t="s">
        <v>88</v>
      </c>
      <c r="AV430" s="13" t="s">
        <v>88</v>
      </c>
      <c r="AW430" s="13" t="s">
        <v>29</v>
      </c>
      <c r="AX430" s="13" t="s">
        <v>75</v>
      </c>
      <c r="AY430" s="186" t="s">
        <v>271</v>
      </c>
    </row>
    <row r="431" spans="1:65" s="16" customFormat="1" x14ac:dyDescent="0.1">
      <c r="B431" s="209"/>
      <c r="D431" s="185" t="s">
        <v>280</v>
      </c>
      <c r="E431" s="210" t="s">
        <v>1</v>
      </c>
      <c r="F431" s="211" t="s">
        <v>1184</v>
      </c>
      <c r="H431" s="210" t="s">
        <v>1</v>
      </c>
      <c r="I431" s="212"/>
      <c r="L431" s="209"/>
      <c r="M431" s="213"/>
      <c r="N431" s="214"/>
      <c r="O431" s="214"/>
      <c r="P431" s="214"/>
      <c r="Q431" s="214"/>
      <c r="R431" s="214"/>
      <c r="S431" s="214"/>
      <c r="T431" s="215"/>
      <c r="AT431" s="210" t="s">
        <v>280</v>
      </c>
      <c r="AU431" s="210" t="s">
        <v>88</v>
      </c>
      <c r="AV431" s="16" t="s">
        <v>82</v>
      </c>
      <c r="AW431" s="16" t="s">
        <v>29</v>
      </c>
      <c r="AX431" s="16" t="s">
        <v>75</v>
      </c>
      <c r="AY431" s="210" t="s">
        <v>271</v>
      </c>
    </row>
    <row r="432" spans="1:65" s="13" customFormat="1" x14ac:dyDescent="0.1">
      <c r="B432" s="184"/>
      <c r="D432" s="185" t="s">
        <v>280</v>
      </c>
      <c r="E432" s="186" t="s">
        <v>1</v>
      </c>
      <c r="F432" s="187" t="s">
        <v>1202</v>
      </c>
      <c r="H432" s="188">
        <v>-22.39</v>
      </c>
      <c r="I432" s="189"/>
      <c r="L432" s="184"/>
      <c r="M432" s="190"/>
      <c r="N432" s="191"/>
      <c r="O432" s="191"/>
      <c r="P432" s="191"/>
      <c r="Q432" s="191"/>
      <c r="R432" s="191"/>
      <c r="S432" s="191"/>
      <c r="T432" s="192"/>
      <c r="AT432" s="186" t="s">
        <v>280</v>
      </c>
      <c r="AU432" s="186" t="s">
        <v>88</v>
      </c>
      <c r="AV432" s="13" t="s">
        <v>88</v>
      </c>
      <c r="AW432" s="13" t="s">
        <v>29</v>
      </c>
      <c r="AX432" s="13" t="s">
        <v>75</v>
      </c>
      <c r="AY432" s="186" t="s">
        <v>271</v>
      </c>
    </row>
    <row r="433" spans="1:65" s="13" customFormat="1" x14ac:dyDescent="0.1">
      <c r="B433" s="184"/>
      <c r="D433" s="185" t="s">
        <v>280</v>
      </c>
      <c r="E433" s="186" t="s">
        <v>1</v>
      </c>
      <c r="F433" s="187" t="s">
        <v>1203</v>
      </c>
      <c r="H433" s="188">
        <v>-19.84</v>
      </c>
      <c r="I433" s="189"/>
      <c r="L433" s="184"/>
      <c r="M433" s="190"/>
      <c r="N433" s="191"/>
      <c r="O433" s="191"/>
      <c r="P433" s="191"/>
      <c r="Q433" s="191"/>
      <c r="R433" s="191"/>
      <c r="S433" s="191"/>
      <c r="T433" s="192"/>
      <c r="AT433" s="186" t="s">
        <v>280</v>
      </c>
      <c r="AU433" s="186" t="s">
        <v>88</v>
      </c>
      <c r="AV433" s="13" t="s">
        <v>88</v>
      </c>
      <c r="AW433" s="13" t="s">
        <v>29</v>
      </c>
      <c r="AX433" s="13" t="s">
        <v>75</v>
      </c>
      <c r="AY433" s="186" t="s">
        <v>271</v>
      </c>
    </row>
    <row r="434" spans="1:65" s="14" customFormat="1" x14ac:dyDescent="0.1">
      <c r="B434" s="193"/>
      <c r="D434" s="185" t="s">
        <v>280</v>
      </c>
      <c r="E434" s="194" t="s">
        <v>835</v>
      </c>
      <c r="F434" s="195" t="s">
        <v>282</v>
      </c>
      <c r="H434" s="196">
        <v>55.19</v>
      </c>
      <c r="I434" s="197"/>
      <c r="L434" s="193"/>
      <c r="M434" s="198"/>
      <c r="N434" s="199"/>
      <c r="O434" s="199"/>
      <c r="P434" s="199"/>
      <c r="Q434" s="199"/>
      <c r="R434" s="199"/>
      <c r="S434" s="199"/>
      <c r="T434" s="200"/>
      <c r="AT434" s="194" t="s">
        <v>280</v>
      </c>
      <c r="AU434" s="194" t="s">
        <v>88</v>
      </c>
      <c r="AV434" s="14" t="s">
        <v>278</v>
      </c>
      <c r="AW434" s="14" t="s">
        <v>29</v>
      </c>
      <c r="AX434" s="14" t="s">
        <v>82</v>
      </c>
      <c r="AY434" s="194" t="s">
        <v>271</v>
      </c>
    </row>
    <row r="435" spans="1:65" s="2" customFormat="1" ht="21.75" customHeight="1" x14ac:dyDescent="0.15">
      <c r="A435" s="35"/>
      <c r="B435" s="141"/>
      <c r="C435" s="172" t="s">
        <v>1204</v>
      </c>
      <c r="D435" s="172" t="s">
        <v>274</v>
      </c>
      <c r="E435" s="173" t="s">
        <v>1205</v>
      </c>
      <c r="F435" s="174" t="s">
        <v>1206</v>
      </c>
      <c r="G435" s="175" t="s">
        <v>277</v>
      </c>
      <c r="H435" s="176">
        <v>17.32</v>
      </c>
      <c r="I435" s="177"/>
      <c r="J435" s="176">
        <f>ROUND(I435*H435,2)</f>
        <v>0</v>
      </c>
      <c r="K435" s="178"/>
      <c r="L435" s="36"/>
      <c r="M435" s="179" t="s">
        <v>1</v>
      </c>
      <c r="N435" s="180" t="s">
        <v>41</v>
      </c>
      <c r="O435" s="61"/>
      <c r="P435" s="181">
        <f>O435*H435</f>
        <v>0</v>
      </c>
      <c r="Q435" s="181">
        <v>1.6275000000000001E-2</v>
      </c>
      <c r="R435" s="181">
        <f>Q435*H435</f>
        <v>0.28188300000000005</v>
      </c>
      <c r="S435" s="181">
        <v>0</v>
      </c>
      <c r="T435" s="182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183" t="s">
        <v>278</v>
      </c>
      <c r="AT435" s="183" t="s">
        <v>274</v>
      </c>
      <c r="AU435" s="183" t="s">
        <v>88</v>
      </c>
      <c r="AY435" s="18" t="s">
        <v>271</v>
      </c>
      <c r="BE435" s="105">
        <f>IF(N435="základná",J435,0)</f>
        <v>0</v>
      </c>
      <c r="BF435" s="105">
        <f>IF(N435="znížená",J435,0)</f>
        <v>0</v>
      </c>
      <c r="BG435" s="105">
        <f>IF(N435="zákl. prenesená",J435,0)</f>
        <v>0</v>
      </c>
      <c r="BH435" s="105">
        <f>IF(N435="zníž. prenesená",J435,0)</f>
        <v>0</v>
      </c>
      <c r="BI435" s="105">
        <f>IF(N435="nulová",J435,0)</f>
        <v>0</v>
      </c>
      <c r="BJ435" s="18" t="s">
        <v>88</v>
      </c>
      <c r="BK435" s="105">
        <f>ROUND(I435*H435,2)</f>
        <v>0</v>
      </c>
      <c r="BL435" s="18" t="s">
        <v>278</v>
      </c>
      <c r="BM435" s="183" t="s">
        <v>1207</v>
      </c>
    </row>
    <row r="436" spans="1:65" s="13" customFormat="1" x14ac:dyDescent="0.1">
      <c r="B436" s="184"/>
      <c r="D436" s="185" t="s">
        <v>280</v>
      </c>
      <c r="E436" s="186" t="s">
        <v>1</v>
      </c>
      <c r="F436" s="187" t="s">
        <v>1208</v>
      </c>
      <c r="H436" s="188">
        <v>17.32</v>
      </c>
      <c r="I436" s="189"/>
      <c r="L436" s="184"/>
      <c r="M436" s="190"/>
      <c r="N436" s="191"/>
      <c r="O436" s="191"/>
      <c r="P436" s="191"/>
      <c r="Q436" s="191"/>
      <c r="R436" s="191"/>
      <c r="S436" s="191"/>
      <c r="T436" s="192"/>
      <c r="AT436" s="186" t="s">
        <v>280</v>
      </c>
      <c r="AU436" s="186" t="s">
        <v>88</v>
      </c>
      <c r="AV436" s="13" t="s">
        <v>88</v>
      </c>
      <c r="AW436" s="13" t="s">
        <v>29</v>
      </c>
      <c r="AX436" s="13" t="s">
        <v>75</v>
      </c>
      <c r="AY436" s="186" t="s">
        <v>271</v>
      </c>
    </row>
    <row r="437" spans="1:65" s="14" customFormat="1" x14ac:dyDescent="0.1">
      <c r="B437" s="193"/>
      <c r="D437" s="185" t="s">
        <v>280</v>
      </c>
      <c r="E437" s="194" t="s">
        <v>1209</v>
      </c>
      <c r="F437" s="195" t="s">
        <v>282</v>
      </c>
      <c r="H437" s="196">
        <v>17.32</v>
      </c>
      <c r="I437" s="197"/>
      <c r="L437" s="193"/>
      <c r="M437" s="198"/>
      <c r="N437" s="199"/>
      <c r="O437" s="199"/>
      <c r="P437" s="199"/>
      <c r="Q437" s="199"/>
      <c r="R437" s="199"/>
      <c r="S437" s="199"/>
      <c r="T437" s="200"/>
      <c r="AT437" s="194" t="s">
        <v>280</v>
      </c>
      <c r="AU437" s="194" t="s">
        <v>88</v>
      </c>
      <c r="AV437" s="14" t="s">
        <v>278</v>
      </c>
      <c r="AW437" s="14" t="s">
        <v>29</v>
      </c>
      <c r="AX437" s="14" t="s">
        <v>82</v>
      </c>
      <c r="AY437" s="194" t="s">
        <v>271</v>
      </c>
    </row>
    <row r="438" spans="1:65" s="2" customFormat="1" ht="33" customHeight="1" x14ac:dyDescent="0.15">
      <c r="A438" s="35"/>
      <c r="B438" s="141"/>
      <c r="C438" s="172" t="s">
        <v>1210</v>
      </c>
      <c r="D438" s="172" t="s">
        <v>274</v>
      </c>
      <c r="E438" s="173" t="s">
        <v>1211</v>
      </c>
      <c r="F438" s="174" t="s">
        <v>1212</v>
      </c>
      <c r="G438" s="175" t="s">
        <v>277</v>
      </c>
      <c r="H438" s="176">
        <v>209.33</v>
      </c>
      <c r="I438" s="177"/>
      <c r="J438" s="176">
        <f>ROUND(I438*H438,2)</f>
        <v>0</v>
      </c>
      <c r="K438" s="178"/>
      <c r="L438" s="36"/>
      <c r="M438" s="179" t="s">
        <v>1</v>
      </c>
      <c r="N438" s="180" t="s">
        <v>41</v>
      </c>
      <c r="O438" s="61"/>
      <c r="P438" s="181">
        <f>O438*H438</f>
        <v>0</v>
      </c>
      <c r="Q438" s="181">
        <v>1.439E-2</v>
      </c>
      <c r="R438" s="181">
        <f>Q438*H438</f>
        <v>3.0122587000000003</v>
      </c>
      <c r="S438" s="181">
        <v>0</v>
      </c>
      <c r="T438" s="182">
        <f>S438*H438</f>
        <v>0</v>
      </c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R438" s="183" t="s">
        <v>278</v>
      </c>
      <c r="AT438" s="183" t="s">
        <v>274</v>
      </c>
      <c r="AU438" s="183" t="s">
        <v>88</v>
      </c>
      <c r="AY438" s="18" t="s">
        <v>271</v>
      </c>
      <c r="BE438" s="105">
        <f>IF(N438="základná",J438,0)</f>
        <v>0</v>
      </c>
      <c r="BF438" s="105">
        <f>IF(N438="znížená",J438,0)</f>
        <v>0</v>
      </c>
      <c r="BG438" s="105">
        <f>IF(N438="zákl. prenesená",J438,0)</f>
        <v>0</v>
      </c>
      <c r="BH438" s="105">
        <f>IF(N438="zníž. prenesená",J438,0)</f>
        <v>0</v>
      </c>
      <c r="BI438" s="105">
        <f>IF(N438="nulová",J438,0)</f>
        <v>0</v>
      </c>
      <c r="BJ438" s="18" t="s">
        <v>88</v>
      </c>
      <c r="BK438" s="105">
        <f>ROUND(I438*H438,2)</f>
        <v>0</v>
      </c>
      <c r="BL438" s="18" t="s">
        <v>278</v>
      </c>
      <c r="BM438" s="183" t="s">
        <v>1213</v>
      </c>
    </row>
    <row r="439" spans="1:65" s="16" customFormat="1" x14ac:dyDescent="0.1">
      <c r="B439" s="209"/>
      <c r="D439" s="185" t="s">
        <v>280</v>
      </c>
      <c r="E439" s="210" t="s">
        <v>1</v>
      </c>
      <c r="F439" s="211" t="s">
        <v>1182</v>
      </c>
      <c r="H439" s="210" t="s">
        <v>1</v>
      </c>
      <c r="I439" s="212"/>
      <c r="L439" s="209"/>
      <c r="M439" s="213"/>
      <c r="N439" s="214"/>
      <c r="O439" s="214"/>
      <c r="P439" s="214"/>
      <c r="Q439" s="214"/>
      <c r="R439" s="214"/>
      <c r="S439" s="214"/>
      <c r="T439" s="215"/>
      <c r="AT439" s="210" t="s">
        <v>280</v>
      </c>
      <c r="AU439" s="210" t="s">
        <v>88</v>
      </c>
      <c r="AV439" s="16" t="s">
        <v>82</v>
      </c>
      <c r="AW439" s="16" t="s">
        <v>29</v>
      </c>
      <c r="AX439" s="16" t="s">
        <v>75</v>
      </c>
      <c r="AY439" s="210" t="s">
        <v>271</v>
      </c>
    </row>
    <row r="440" spans="1:65" s="13" customFormat="1" x14ac:dyDescent="0.1">
      <c r="B440" s="184"/>
      <c r="D440" s="185" t="s">
        <v>280</v>
      </c>
      <c r="E440" s="186" t="s">
        <v>1</v>
      </c>
      <c r="F440" s="187" t="s">
        <v>1214</v>
      </c>
      <c r="H440" s="188">
        <v>95.15</v>
      </c>
      <c r="I440" s="189"/>
      <c r="L440" s="184"/>
      <c r="M440" s="190"/>
      <c r="N440" s="191"/>
      <c r="O440" s="191"/>
      <c r="P440" s="191"/>
      <c r="Q440" s="191"/>
      <c r="R440" s="191"/>
      <c r="S440" s="191"/>
      <c r="T440" s="192"/>
      <c r="AT440" s="186" t="s">
        <v>280</v>
      </c>
      <c r="AU440" s="186" t="s">
        <v>88</v>
      </c>
      <c r="AV440" s="13" t="s">
        <v>88</v>
      </c>
      <c r="AW440" s="13" t="s">
        <v>29</v>
      </c>
      <c r="AX440" s="13" t="s">
        <v>75</v>
      </c>
      <c r="AY440" s="186" t="s">
        <v>271</v>
      </c>
    </row>
    <row r="441" spans="1:65" s="16" customFormat="1" x14ac:dyDescent="0.1">
      <c r="B441" s="209"/>
      <c r="D441" s="185" t="s">
        <v>280</v>
      </c>
      <c r="E441" s="210" t="s">
        <v>1</v>
      </c>
      <c r="F441" s="211" t="s">
        <v>1186</v>
      </c>
      <c r="H441" s="210" t="s">
        <v>1</v>
      </c>
      <c r="I441" s="212"/>
      <c r="L441" s="209"/>
      <c r="M441" s="213"/>
      <c r="N441" s="214"/>
      <c r="O441" s="214"/>
      <c r="P441" s="214"/>
      <c r="Q441" s="214"/>
      <c r="R441" s="214"/>
      <c r="S441" s="214"/>
      <c r="T441" s="215"/>
      <c r="AT441" s="210" t="s">
        <v>280</v>
      </c>
      <c r="AU441" s="210" t="s">
        <v>88</v>
      </c>
      <c r="AV441" s="16" t="s">
        <v>82</v>
      </c>
      <c r="AW441" s="16" t="s">
        <v>29</v>
      </c>
      <c r="AX441" s="16" t="s">
        <v>75</v>
      </c>
      <c r="AY441" s="210" t="s">
        <v>271</v>
      </c>
    </row>
    <row r="442" spans="1:65" s="13" customFormat="1" x14ac:dyDescent="0.1">
      <c r="B442" s="184"/>
      <c r="D442" s="185" t="s">
        <v>280</v>
      </c>
      <c r="E442" s="186" t="s">
        <v>1</v>
      </c>
      <c r="F442" s="187" t="s">
        <v>1214</v>
      </c>
      <c r="H442" s="188">
        <v>95.15</v>
      </c>
      <c r="I442" s="189"/>
      <c r="L442" s="184"/>
      <c r="M442" s="190"/>
      <c r="N442" s="191"/>
      <c r="O442" s="191"/>
      <c r="P442" s="191"/>
      <c r="Q442" s="191"/>
      <c r="R442" s="191"/>
      <c r="S442" s="191"/>
      <c r="T442" s="192"/>
      <c r="AT442" s="186" t="s">
        <v>280</v>
      </c>
      <c r="AU442" s="186" t="s">
        <v>88</v>
      </c>
      <c r="AV442" s="13" t="s">
        <v>88</v>
      </c>
      <c r="AW442" s="13" t="s">
        <v>29</v>
      </c>
      <c r="AX442" s="13" t="s">
        <v>75</v>
      </c>
      <c r="AY442" s="186" t="s">
        <v>271</v>
      </c>
    </row>
    <row r="443" spans="1:65" s="15" customFormat="1" x14ac:dyDescent="0.1">
      <c r="B443" s="201"/>
      <c r="D443" s="185" t="s">
        <v>280</v>
      </c>
      <c r="E443" s="202" t="s">
        <v>803</v>
      </c>
      <c r="F443" s="203" t="s">
        <v>293</v>
      </c>
      <c r="H443" s="204">
        <v>190.3</v>
      </c>
      <c r="I443" s="205"/>
      <c r="L443" s="201"/>
      <c r="M443" s="206"/>
      <c r="N443" s="207"/>
      <c r="O443" s="207"/>
      <c r="P443" s="207"/>
      <c r="Q443" s="207"/>
      <c r="R443" s="207"/>
      <c r="S443" s="207"/>
      <c r="T443" s="208"/>
      <c r="AT443" s="202" t="s">
        <v>280</v>
      </c>
      <c r="AU443" s="202" t="s">
        <v>88</v>
      </c>
      <c r="AV443" s="15" t="s">
        <v>286</v>
      </c>
      <c r="AW443" s="15" t="s">
        <v>29</v>
      </c>
      <c r="AX443" s="15" t="s">
        <v>75</v>
      </c>
      <c r="AY443" s="202" t="s">
        <v>271</v>
      </c>
    </row>
    <row r="444" spans="1:65" s="13" customFormat="1" x14ac:dyDescent="0.1">
      <c r="B444" s="184"/>
      <c r="D444" s="185" t="s">
        <v>280</v>
      </c>
      <c r="E444" s="186" t="s">
        <v>1</v>
      </c>
      <c r="F444" s="187" t="s">
        <v>1215</v>
      </c>
      <c r="H444" s="188">
        <v>19.03</v>
      </c>
      <c r="I444" s="189"/>
      <c r="L444" s="184"/>
      <c r="M444" s="190"/>
      <c r="N444" s="191"/>
      <c r="O444" s="191"/>
      <c r="P444" s="191"/>
      <c r="Q444" s="191"/>
      <c r="R444" s="191"/>
      <c r="S444" s="191"/>
      <c r="T444" s="192"/>
      <c r="AT444" s="186" t="s">
        <v>280</v>
      </c>
      <c r="AU444" s="186" t="s">
        <v>88</v>
      </c>
      <c r="AV444" s="13" t="s">
        <v>88</v>
      </c>
      <c r="AW444" s="13" t="s">
        <v>29</v>
      </c>
      <c r="AX444" s="13" t="s">
        <v>75</v>
      </c>
      <c r="AY444" s="186" t="s">
        <v>271</v>
      </c>
    </row>
    <row r="445" spans="1:65" s="14" customFormat="1" x14ac:dyDescent="0.1">
      <c r="B445" s="193"/>
      <c r="D445" s="185" t="s">
        <v>280</v>
      </c>
      <c r="E445" s="194" t="s">
        <v>1</v>
      </c>
      <c r="F445" s="195" t="s">
        <v>282</v>
      </c>
      <c r="H445" s="196">
        <v>209.33</v>
      </c>
      <c r="I445" s="197"/>
      <c r="L445" s="193"/>
      <c r="M445" s="198"/>
      <c r="N445" s="199"/>
      <c r="O445" s="199"/>
      <c r="P445" s="199"/>
      <c r="Q445" s="199"/>
      <c r="R445" s="199"/>
      <c r="S445" s="199"/>
      <c r="T445" s="200"/>
      <c r="AT445" s="194" t="s">
        <v>280</v>
      </c>
      <c r="AU445" s="194" t="s">
        <v>88</v>
      </c>
      <c r="AV445" s="14" t="s">
        <v>278</v>
      </c>
      <c r="AW445" s="14" t="s">
        <v>29</v>
      </c>
      <c r="AX445" s="14" t="s">
        <v>82</v>
      </c>
      <c r="AY445" s="194" t="s">
        <v>271</v>
      </c>
    </row>
    <row r="446" spans="1:65" s="2" customFormat="1" ht="33" customHeight="1" x14ac:dyDescent="0.15">
      <c r="A446" s="35"/>
      <c r="B446" s="141"/>
      <c r="C446" s="172" t="s">
        <v>1216</v>
      </c>
      <c r="D446" s="172" t="s">
        <v>274</v>
      </c>
      <c r="E446" s="173" t="s">
        <v>1217</v>
      </c>
      <c r="F446" s="174" t="s">
        <v>1218</v>
      </c>
      <c r="G446" s="175" t="s">
        <v>277</v>
      </c>
      <c r="H446" s="176">
        <v>32.21</v>
      </c>
      <c r="I446" s="177"/>
      <c r="J446" s="176">
        <f>ROUND(I446*H446,2)</f>
        <v>0</v>
      </c>
      <c r="K446" s="178"/>
      <c r="L446" s="36"/>
      <c r="M446" s="179" t="s">
        <v>1</v>
      </c>
      <c r="N446" s="180" t="s">
        <v>41</v>
      </c>
      <c r="O446" s="61"/>
      <c r="P446" s="181">
        <f>O446*H446</f>
        <v>0</v>
      </c>
      <c r="Q446" s="181">
        <v>1.439E-2</v>
      </c>
      <c r="R446" s="181">
        <f>Q446*H446</f>
        <v>0.46350190000000002</v>
      </c>
      <c r="S446" s="181">
        <v>0</v>
      </c>
      <c r="T446" s="182">
        <f>S446*H446</f>
        <v>0</v>
      </c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R446" s="183" t="s">
        <v>278</v>
      </c>
      <c r="AT446" s="183" t="s">
        <v>274</v>
      </c>
      <c r="AU446" s="183" t="s">
        <v>88</v>
      </c>
      <c r="AY446" s="18" t="s">
        <v>271</v>
      </c>
      <c r="BE446" s="105">
        <f>IF(N446="základná",J446,0)</f>
        <v>0</v>
      </c>
      <c r="BF446" s="105">
        <f>IF(N446="znížená",J446,0)</f>
        <v>0</v>
      </c>
      <c r="BG446" s="105">
        <f>IF(N446="zákl. prenesená",J446,0)</f>
        <v>0</v>
      </c>
      <c r="BH446" s="105">
        <f>IF(N446="zníž. prenesená",J446,0)</f>
        <v>0</v>
      </c>
      <c r="BI446" s="105">
        <f>IF(N446="nulová",J446,0)</f>
        <v>0</v>
      </c>
      <c r="BJ446" s="18" t="s">
        <v>88</v>
      </c>
      <c r="BK446" s="105">
        <f>ROUND(I446*H446,2)</f>
        <v>0</v>
      </c>
      <c r="BL446" s="18" t="s">
        <v>278</v>
      </c>
      <c r="BM446" s="183" t="s">
        <v>1219</v>
      </c>
    </row>
    <row r="447" spans="1:65" s="16" customFormat="1" x14ac:dyDescent="0.1">
      <c r="B447" s="209"/>
      <c r="D447" s="185" t="s">
        <v>280</v>
      </c>
      <c r="E447" s="210" t="s">
        <v>1</v>
      </c>
      <c r="F447" s="211" t="s">
        <v>1182</v>
      </c>
      <c r="H447" s="210" t="s">
        <v>1</v>
      </c>
      <c r="I447" s="212"/>
      <c r="L447" s="209"/>
      <c r="M447" s="213"/>
      <c r="N447" s="214"/>
      <c r="O447" s="214"/>
      <c r="P447" s="214"/>
      <c r="Q447" s="214"/>
      <c r="R447" s="214"/>
      <c r="S447" s="214"/>
      <c r="T447" s="215"/>
      <c r="AT447" s="210" t="s">
        <v>280</v>
      </c>
      <c r="AU447" s="210" t="s">
        <v>88</v>
      </c>
      <c r="AV447" s="16" t="s">
        <v>82</v>
      </c>
      <c r="AW447" s="16" t="s">
        <v>29</v>
      </c>
      <c r="AX447" s="16" t="s">
        <v>75</v>
      </c>
      <c r="AY447" s="210" t="s">
        <v>271</v>
      </c>
    </row>
    <row r="448" spans="1:65" s="13" customFormat="1" x14ac:dyDescent="0.1">
      <c r="B448" s="184"/>
      <c r="D448" s="185" t="s">
        <v>280</v>
      </c>
      <c r="E448" s="186" t="s">
        <v>1</v>
      </c>
      <c r="F448" s="187" t="s">
        <v>1220</v>
      </c>
      <c r="H448" s="188">
        <v>14.64</v>
      </c>
      <c r="I448" s="189"/>
      <c r="L448" s="184"/>
      <c r="M448" s="190"/>
      <c r="N448" s="191"/>
      <c r="O448" s="191"/>
      <c r="P448" s="191"/>
      <c r="Q448" s="191"/>
      <c r="R448" s="191"/>
      <c r="S448" s="191"/>
      <c r="T448" s="192"/>
      <c r="AT448" s="186" t="s">
        <v>280</v>
      </c>
      <c r="AU448" s="186" t="s">
        <v>88</v>
      </c>
      <c r="AV448" s="13" t="s">
        <v>88</v>
      </c>
      <c r="AW448" s="13" t="s">
        <v>29</v>
      </c>
      <c r="AX448" s="13" t="s">
        <v>75</v>
      </c>
      <c r="AY448" s="186" t="s">
        <v>271</v>
      </c>
    </row>
    <row r="449" spans="1:65" s="16" customFormat="1" x14ac:dyDescent="0.1">
      <c r="B449" s="209"/>
      <c r="D449" s="185" t="s">
        <v>280</v>
      </c>
      <c r="E449" s="210" t="s">
        <v>1</v>
      </c>
      <c r="F449" s="211" t="s">
        <v>1186</v>
      </c>
      <c r="H449" s="210" t="s">
        <v>1</v>
      </c>
      <c r="I449" s="212"/>
      <c r="L449" s="209"/>
      <c r="M449" s="213"/>
      <c r="N449" s="214"/>
      <c r="O449" s="214"/>
      <c r="P449" s="214"/>
      <c r="Q449" s="214"/>
      <c r="R449" s="214"/>
      <c r="S449" s="214"/>
      <c r="T449" s="215"/>
      <c r="AT449" s="210" t="s">
        <v>280</v>
      </c>
      <c r="AU449" s="210" t="s">
        <v>88</v>
      </c>
      <c r="AV449" s="16" t="s">
        <v>82</v>
      </c>
      <c r="AW449" s="16" t="s">
        <v>29</v>
      </c>
      <c r="AX449" s="16" t="s">
        <v>75</v>
      </c>
      <c r="AY449" s="210" t="s">
        <v>271</v>
      </c>
    </row>
    <row r="450" spans="1:65" s="13" customFormat="1" x14ac:dyDescent="0.1">
      <c r="B450" s="184"/>
      <c r="D450" s="185" t="s">
        <v>280</v>
      </c>
      <c r="E450" s="186" t="s">
        <v>1</v>
      </c>
      <c r="F450" s="187" t="s">
        <v>1220</v>
      </c>
      <c r="H450" s="188">
        <v>14.64</v>
      </c>
      <c r="I450" s="189"/>
      <c r="L450" s="184"/>
      <c r="M450" s="190"/>
      <c r="N450" s="191"/>
      <c r="O450" s="191"/>
      <c r="P450" s="191"/>
      <c r="Q450" s="191"/>
      <c r="R450" s="191"/>
      <c r="S450" s="191"/>
      <c r="T450" s="192"/>
      <c r="AT450" s="186" t="s">
        <v>280</v>
      </c>
      <c r="AU450" s="186" t="s">
        <v>88</v>
      </c>
      <c r="AV450" s="13" t="s">
        <v>88</v>
      </c>
      <c r="AW450" s="13" t="s">
        <v>29</v>
      </c>
      <c r="AX450" s="13" t="s">
        <v>75</v>
      </c>
      <c r="AY450" s="186" t="s">
        <v>271</v>
      </c>
    </row>
    <row r="451" spans="1:65" s="15" customFormat="1" x14ac:dyDescent="0.1">
      <c r="B451" s="201"/>
      <c r="D451" s="185" t="s">
        <v>280</v>
      </c>
      <c r="E451" s="202" t="s">
        <v>801</v>
      </c>
      <c r="F451" s="203" t="s">
        <v>293</v>
      </c>
      <c r="H451" s="204">
        <v>29.28</v>
      </c>
      <c r="I451" s="205"/>
      <c r="L451" s="201"/>
      <c r="M451" s="206"/>
      <c r="N451" s="207"/>
      <c r="O451" s="207"/>
      <c r="P451" s="207"/>
      <c r="Q451" s="207"/>
      <c r="R451" s="207"/>
      <c r="S451" s="207"/>
      <c r="T451" s="208"/>
      <c r="AT451" s="202" t="s">
        <v>280</v>
      </c>
      <c r="AU451" s="202" t="s">
        <v>88</v>
      </c>
      <c r="AV451" s="15" t="s">
        <v>286</v>
      </c>
      <c r="AW451" s="15" t="s">
        <v>29</v>
      </c>
      <c r="AX451" s="15" t="s">
        <v>75</v>
      </c>
      <c r="AY451" s="202" t="s">
        <v>271</v>
      </c>
    </row>
    <row r="452" spans="1:65" s="13" customFormat="1" x14ac:dyDescent="0.1">
      <c r="B452" s="184"/>
      <c r="D452" s="185" t="s">
        <v>280</v>
      </c>
      <c r="E452" s="186" t="s">
        <v>1</v>
      </c>
      <c r="F452" s="187" t="s">
        <v>1221</v>
      </c>
      <c r="H452" s="188">
        <v>2.93</v>
      </c>
      <c r="I452" s="189"/>
      <c r="L452" s="184"/>
      <c r="M452" s="190"/>
      <c r="N452" s="191"/>
      <c r="O452" s="191"/>
      <c r="P452" s="191"/>
      <c r="Q452" s="191"/>
      <c r="R452" s="191"/>
      <c r="S452" s="191"/>
      <c r="T452" s="192"/>
      <c r="AT452" s="186" t="s">
        <v>280</v>
      </c>
      <c r="AU452" s="186" t="s">
        <v>88</v>
      </c>
      <c r="AV452" s="13" t="s">
        <v>88</v>
      </c>
      <c r="AW452" s="13" t="s">
        <v>29</v>
      </c>
      <c r="AX452" s="13" t="s">
        <v>75</v>
      </c>
      <c r="AY452" s="186" t="s">
        <v>271</v>
      </c>
    </row>
    <row r="453" spans="1:65" s="14" customFormat="1" x14ac:dyDescent="0.1">
      <c r="B453" s="193"/>
      <c r="D453" s="185" t="s">
        <v>280</v>
      </c>
      <c r="E453" s="194" t="s">
        <v>831</v>
      </c>
      <c r="F453" s="195" t="s">
        <v>282</v>
      </c>
      <c r="H453" s="196">
        <v>32.21</v>
      </c>
      <c r="I453" s="197"/>
      <c r="L453" s="193"/>
      <c r="M453" s="198"/>
      <c r="N453" s="199"/>
      <c r="O453" s="199"/>
      <c r="P453" s="199"/>
      <c r="Q453" s="199"/>
      <c r="R453" s="199"/>
      <c r="S453" s="199"/>
      <c r="T453" s="200"/>
      <c r="AT453" s="194" t="s">
        <v>280</v>
      </c>
      <c r="AU453" s="194" t="s">
        <v>88</v>
      </c>
      <c r="AV453" s="14" t="s">
        <v>278</v>
      </c>
      <c r="AW453" s="14" t="s">
        <v>29</v>
      </c>
      <c r="AX453" s="14" t="s">
        <v>82</v>
      </c>
      <c r="AY453" s="194" t="s">
        <v>271</v>
      </c>
    </row>
    <row r="454" spans="1:65" s="2" customFormat="1" ht="33" customHeight="1" x14ac:dyDescent="0.15">
      <c r="A454" s="35"/>
      <c r="B454" s="141"/>
      <c r="C454" s="172" t="s">
        <v>1222</v>
      </c>
      <c r="D454" s="172" t="s">
        <v>274</v>
      </c>
      <c r="E454" s="173" t="s">
        <v>1223</v>
      </c>
      <c r="F454" s="174" t="s">
        <v>1224</v>
      </c>
      <c r="G454" s="175" t="s">
        <v>277</v>
      </c>
      <c r="H454" s="176">
        <v>25.78</v>
      </c>
      <c r="I454" s="177"/>
      <c r="J454" s="176">
        <f>ROUND(I454*H454,2)</f>
        <v>0</v>
      </c>
      <c r="K454" s="178"/>
      <c r="L454" s="36"/>
      <c r="M454" s="179" t="s">
        <v>1</v>
      </c>
      <c r="N454" s="180" t="s">
        <v>41</v>
      </c>
      <c r="O454" s="61"/>
      <c r="P454" s="181">
        <f>O454*H454</f>
        <v>0</v>
      </c>
      <c r="Q454" s="181">
        <v>1.51565E-2</v>
      </c>
      <c r="R454" s="181">
        <f>Q454*H454</f>
        <v>0.39073457</v>
      </c>
      <c r="S454" s="181">
        <v>0</v>
      </c>
      <c r="T454" s="182">
        <f>S454*H454</f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183" t="s">
        <v>278</v>
      </c>
      <c r="AT454" s="183" t="s">
        <v>274</v>
      </c>
      <c r="AU454" s="183" t="s">
        <v>88</v>
      </c>
      <c r="AY454" s="18" t="s">
        <v>271</v>
      </c>
      <c r="BE454" s="105">
        <f>IF(N454="základná",J454,0)</f>
        <v>0</v>
      </c>
      <c r="BF454" s="105">
        <f>IF(N454="znížená",J454,0)</f>
        <v>0</v>
      </c>
      <c r="BG454" s="105">
        <f>IF(N454="zákl. prenesená",J454,0)</f>
        <v>0</v>
      </c>
      <c r="BH454" s="105">
        <f>IF(N454="zníž. prenesená",J454,0)</f>
        <v>0</v>
      </c>
      <c r="BI454" s="105">
        <f>IF(N454="nulová",J454,0)</f>
        <v>0</v>
      </c>
      <c r="BJ454" s="18" t="s">
        <v>88</v>
      </c>
      <c r="BK454" s="105">
        <f>ROUND(I454*H454,2)</f>
        <v>0</v>
      </c>
      <c r="BL454" s="18" t="s">
        <v>278</v>
      </c>
      <c r="BM454" s="183" t="s">
        <v>1225</v>
      </c>
    </row>
    <row r="455" spans="1:65" s="13" customFormat="1" x14ac:dyDescent="0.1">
      <c r="B455" s="184"/>
      <c r="D455" s="185" t="s">
        <v>280</v>
      </c>
      <c r="E455" s="186" t="s">
        <v>1</v>
      </c>
      <c r="F455" s="187" t="s">
        <v>1226</v>
      </c>
      <c r="H455" s="188">
        <v>24.34</v>
      </c>
      <c r="I455" s="189"/>
      <c r="L455" s="184"/>
      <c r="M455" s="190"/>
      <c r="N455" s="191"/>
      <c r="O455" s="191"/>
      <c r="P455" s="191"/>
      <c r="Q455" s="191"/>
      <c r="R455" s="191"/>
      <c r="S455" s="191"/>
      <c r="T455" s="192"/>
      <c r="AT455" s="186" t="s">
        <v>280</v>
      </c>
      <c r="AU455" s="186" t="s">
        <v>88</v>
      </c>
      <c r="AV455" s="13" t="s">
        <v>88</v>
      </c>
      <c r="AW455" s="13" t="s">
        <v>29</v>
      </c>
      <c r="AX455" s="13" t="s">
        <v>75</v>
      </c>
      <c r="AY455" s="186" t="s">
        <v>271</v>
      </c>
    </row>
    <row r="456" spans="1:65" s="13" customFormat="1" x14ac:dyDescent="0.1">
      <c r="B456" s="184"/>
      <c r="D456" s="185" t="s">
        <v>280</v>
      </c>
      <c r="E456" s="186" t="s">
        <v>1</v>
      </c>
      <c r="F456" s="187" t="s">
        <v>1227</v>
      </c>
      <c r="H456" s="188">
        <v>1.44</v>
      </c>
      <c r="I456" s="189"/>
      <c r="L456" s="184"/>
      <c r="M456" s="190"/>
      <c r="N456" s="191"/>
      <c r="O456" s="191"/>
      <c r="P456" s="191"/>
      <c r="Q456" s="191"/>
      <c r="R456" s="191"/>
      <c r="S456" s="191"/>
      <c r="T456" s="192"/>
      <c r="AT456" s="186" t="s">
        <v>280</v>
      </c>
      <c r="AU456" s="186" t="s">
        <v>88</v>
      </c>
      <c r="AV456" s="13" t="s">
        <v>88</v>
      </c>
      <c r="AW456" s="13" t="s">
        <v>29</v>
      </c>
      <c r="AX456" s="13" t="s">
        <v>75</v>
      </c>
      <c r="AY456" s="186" t="s">
        <v>271</v>
      </c>
    </row>
    <row r="457" spans="1:65" s="14" customFormat="1" x14ac:dyDescent="0.1">
      <c r="B457" s="193"/>
      <c r="D457" s="185" t="s">
        <v>280</v>
      </c>
      <c r="E457" s="194" t="s">
        <v>829</v>
      </c>
      <c r="F457" s="195" t="s">
        <v>282</v>
      </c>
      <c r="H457" s="196">
        <v>25.78</v>
      </c>
      <c r="I457" s="197"/>
      <c r="L457" s="193"/>
      <c r="M457" s="198"/>
      <c r="N457" s="199"/>
      <c r="O457" s="199"/>
      <c r="P457" s="199"/>
      <c r="Q457" s="199"/>
      <c r="R457" s="199"/>
      <c r="S457" s="199"/>
      <c r="T457" s="200"/>
      <c r="AT457" s="194" t="s">
        <v>280</v>
      </c>
      <c r="AU457" s="194" t="s">
        <v>88</v>
      </c>
      <c r="AV457" s="14" t="s">
        <v>278</v>
      </c>
      <c r="AW457" s="14" t="s">
        <v>29</v>
      </c>
      <c r="AX457" s="14" t="s">
        <v>82</v>
      </c>
      <c r="AY457" s="194" t="s">
        <v>271</v>
      </c>
    </row>
    <row r="458" spans="1:65" s="2" customFormat="1" ht="33" customHeight="1" x14ac:dyDescent="0.15">
      <c r="A458" s="35"/>
      <c r="B458" s="141"/>
      <c r="C458" s="172" t="s">
        <v>1228</v>
      </c>
      <c r="D458" s="172" t="s">
        <v>274</v>
      </c>
      <c r="E458" s="173" t="s">
        <v>1229</v>
      </c>
      <c r="F458" s="174" t="s">
        <v>1230</v>
      </c>
      <c r="G458" s="175" t="s">
        <v>277</v>
      </c>
      <c r="H458" s="176">
        <v>63.64</v>
      </c>
      <c r="I458" s="177"/>
      <c r="J458" s="176">
        <f>ROUND(I458*H458,2)</f>
        <v>0</v>
      </c>
      <c r="K458" s="178"/>
      <c r="L458" s="36"/>
      <c r="M458" s="179" t="s">
        <v>1</v>
      </c>
      <c r="N458" s="180" t="s">
        <v>41</v>
      </c>
      <c r="O458" s="61"/>
      <c r="P458" s="181">
        <f>O458*H458</f>
        <v>0</v>
      </c>
      <c r="Q458" s="181">
        <v>1.55835E-2</v>
      </c>
      <c r="R458" s="181">
        <f>Q458*H458</f>
        <v>0.99173394000000004</v>
      </c>
      <c r="S458" s="181">
        <v>0</v>
      </c>
      <c r="T458" s="182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183" t="s">
        <v>278</v>
      </c>
      <c r="AT458" s="183" t="s">
        <v>274</v>
      </c>
      <c r="AU458" s="183" t="s">
        <v>88</v>
      </c>
      <c r="AY458" s="18" t="s">
        <v>271</v>
      </c>
      <c r="BE458" s="105">
        <f>IF(N458="základná",J458,0)</f>
        <v>0</v>
      </c>
      <c r="BF458" s="105">
        <f>IF(N458="znížená",J458,0)</f>
        <v>0</v>
      </c>
      <c r="BG458" s="105">
        <f>IF(N458="zákl. prenesená",J458,0)</f>
        <v>0</v>
      </c>
      <c r="BH458" s="105">
        <f>IF(N458="zníž. prenesená",J458,0)</f>
        <v>0</v>
      </c>
      <c r="BI458" s="105">
        <f>IF(N458="nulová",J458,0)</f>
        <v>0</v>
      </c>
      <c r="BJ458" s="18" t="s">
        <v>88</v>
      </c>
      <c r="BK458" s="105">
        <f>ROUND(I458*H458,2)</f>
        <v>0</v>
      </c>
      <c r="BL458" s="18" t="s">
        <v>278</v>
      </c>
      <c r="BM458" s="183" t="s">
        <v>1231</v>
      </c>
    </row>
    <row r="459" spans="1:65" s="13" customFormat="1" x14ac:dyDescent="0.1">
      <c r="B459" s="184"/>
      <c r="D459" s="185" t="s">
        <v>280</v>
      </c>
      <c r="E459" s="186" t="s">
        <v>1</v>
      </c>
      <c r="F459" s="187" t="s">
        <v>1232</v>
      </c>
      <c r="H459" s="188">
        <v>63.64</v>
      </c>
      <c r="I459" s="189"/>
      <c r="L459" s="184"/>
      <c r="M459" s="190"/>
      <c r="N459" s="191"/>
      <c r="O459" s="191"/>
      <c r="P459" s="191"/>
      <c r="Q459" s="191"/>
      <c r="R459" s="191"/>
      <c r="S459" s="191"/>
      <c r="T459" s="192"/>
      <c r="AT459" s="186" t="s">
        <v>280</v>
      </c>
      <c r="AU459" s="186" t="s">
        <v>88</v>
      </c>
      <c r="AV459" s="13" t="s">
        <v>88</v>
      </c>
      <c r="AW459" s="13" t="s">
        <v>29</v>
      </c>
      <c r="AX459" s="13" t="s">
        <v>75</v>
      </c>
      <c r="AY459" s="186" t="s">
        <v>271</v>
      </c>
    </row>
    <row r="460" spans="1:65" s="14" customFormat="1" x14ac:dyDescent="0.1">
      <c r="B460" s="193"/>
      <c r="D460" s="185" t="s">
        <v>280</v>
      </c>
      <c r="E460" s="194" t="s">
        <v>1</v>
      </c>
      <c r="F460" s="195" t="s">
        <v>282</v>
      </c>
      <c r="H460" s="196">
        <v>63.64</v>
      </c>
      <c r="I460" s="197"/>
      <c r="L460" s="193"/>
      <c r="M460" s="198"/>
      <c r="N460" s="199"/>
      <c r="O460" s="199"/>
      <c r="P460" s="199"/>
      <c r="Q460" s="199"/>
      <c r="R460" s="199"/>
      <c r="S460" s="199"/>
      <c r="T460" s="200"/>
      <c r="AT460" s="194" t="s">
        <v>280</v>
      </c>
      <c r="AU460" s="194" t="s">
        <v>88</v>
      </c>
      <c r="AV460" s="14" t="s">
        <v>278</v>
      </c>
      <c r="AW460" s="14" t="s">
        <v>29</v>
      </c>
      <c r="AX460" s="14" t="s">
        <v>82</v>
      </c>
      <c r="AY460" s="194" t="s">
        <v>271</v>
      </c>
    </row>
    <row r="461" spans="1:65" s="2" customFormat="1" ht="33" customHeight="1" x14ac:dyDescent="0.15">
      <c r="A461" s="35"/>
      <c r="B461" s="141"/>
      <c r="C461" s="172" t="s">
        <v>1233</v>
      </c>
      <c r="D461" s="172" t="s">
        <v>274</v>
      </c>
      <c r="E461" s="173" t="s">
        <v>1234</v>
      </c>
      <c r="F461" s="174" t="s">
        <v>1235</v>
      </c>
      <c r="G461" s="175" t="s">
        <v>277</v>
      </c>
      <c r="H461" s="176">
        <v>14.82</v>
      </c>
      <c r="I461" s="177"/>
      <c r="J461" s="176">
        <f>ROUND(I461*H461,2)</f>
        <v>0</v>
      </c>
      <c r="K461" s="178"/>
      <c r="L461" s="36"/>
      <c r="M461" s="179" t="s">
        <v>1</v>
      </c>
      <c r="N461" s="180" t="s">
        <v>41</v>
      </c>
      <c r="O461" s="61"/>
      <c r="P461" s="181">
        <f>O461*H461</f>
        <v>0</v>
      </c>
      <c r="Q461" s="181">
        <v>1.55835E-2</v>
      </c>
      <c r="R461" s="181">
        <f>Q461*H461</f>
        <v>0.23094747000000002</v>
      </c>
      <c r="S461" s="181">
        <v>0</v>
      </c>
      <c r="T461" s="182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183" t="s">
        <v>278</v>
      </c>
      <c r="AT461" s="183" t="s">
        <v>274</v>
      </c>
      <c r="AU461" s="183" t="s">
        <v>88</v>
      </c>
      <c r="AY461" s="18" t="s">
        <v>271</v>
      </c>
      <c r="BE461" s="105">
        <f>IF(N461="základná",J461,0)</f>
        <v>0</v>
      </c>
      <c r="BF461" s="105">
        <f>IF(N461="znížená",J461,0)</f>
        <v>0</v>
      </c>
      <c r="BG461" s="105">
        <f>IF(N461="zákl. prenesená",J461,0)</f>
        <v>0</v>
      </c>
      <c r="BH461" s="105">
        <f>IF(N461="zníž. prenesená",J461,0)</f>
        <v>0</v>
      </c>
      <c r="BI461" s="105">
        <f>IF(N461="nulová",J461,0)</f>
        <v>0</v>
      </c>
      <c r="BJ461" s="18" t="s">
        <v>88</v>
      </c>
      <c r="BK461" s="105">
        <f>ROUND(I461*H461,2)</f>
        <v>0</v>
      </c>
      <c r="BL461" s="18" t="s">
        <v>278</v>
      </c>
      <c r="BM461" s="183" t="s">
        <v>1236</v>
      </c>
    </row>
    <row r="462" spans="1:65" s="13" customFormat="1" x14ac:dyDescent="0.1">
      <c r="B462" s="184"/>
      <c r="D462" s="185" t="s">
        <v>280</v>
      </c>
      <c r="E462" s="186" t="s">
        <v>1</v>
      </c>
      <c r="F462" s="187" t="s">
        <v>1237</v>
      </c>
      <c r="H462" s="188">
        <v>14.82</v>
      </c>
      <c r="I462" s="189"/>
      <c r="L462" s="184"/>
      <c r="M462" s="190"/>
      <c r="N462" s="191"/>
      <c r="O462" s="191"/>
      <c r="P462" s="191"/>
      <c r="Q462" s="191"/>
      <c r="R462" s="191"/>
      <c r="S462" s="191"/>
      <c r="T462" s="192"/>
      <c r="AT462" s="186" t="s">
        <v>280</v>
      </c>
      <c r="AU462" s="186" t="s">
        <v>88</v>
      </c>
      <c r="AV462" s="13" t="s">
        <v>88</v>
      </c>
      <c r="AW462" s="13" t="s">
        <v>29</v>
      </c>
      <c r="AX462" s="13" t="s">
        <v>75</v>
      </c>
      <c r="AY462" s="186" t="s">
        <v>271</v>
      </c>
    </row>
    <row r="463" spans="1:65" s="14" customFormat="1" x14ac:dyDescent="0.1">
      <c r="B463" s="193"/>
      <c r="D463" s="185" t="s">
        <v>280</v>
      </c>
      <c r="E463" s="194" t="s">
        <v>839</v>
      </c>
      <c r="F463" s="195" t="s">
        <v>282</v>
      </c>
      <c r="H463" s="196">
        <v>14.82</v>
      </c>
      <c r="I463" s="197"/>
      <c r="L463" s="193"/>
      <c r="M463" s="198"/>
      <c r="N463" s="199"/>
      <c r="O463" s="199"/>
      <c r="P463" s="199"/>
      <c r="Q463" s="199"/>
      <c r="R463" s="199"/>
      <c r="S463" s="199"/>
      <c r="T463" s="200"/>
      <c r="AT463" s="194" t="s">
        <v>280</v>
      </c>
      <c r="AU463" s="194" t="s">
        <v>88</v>
      </c>
      <c r="AV463" s="14" t="s">
        <v>278</v>
      </c>
      <c r="AW463" s="14" t="s">
        <v>29</v>
      </c>
      <c r="AX463" s="14" t="s">
        <v>82</v>
      </c>
      <c r="AY463" s="194" t="s">
        <v>271</v>
      </c>
    </row>
    <row r="464" spans="1:65" s="2" customFormat="1" ht="21.75" customHeight="1" x14ac:dyDescent="0.15">
      <c r="A464" s="35"/>
      <c r="B464" s="141"/>
      <c r="C464" s="172" t="s">
        <v>1238</v>
      </c>
      <c r="D464" s="172" t="s">
        <v>274</v>
      </c>
      <c r="E464" s="173" t="s">
        <v>1239</v>
      </c>
      <c r="F464" s="174" t="s">
        <v>1240</v>
      </c>
      <c r="G464" s="175" t="s">
        <v>277</v>
      </c>
      <c r="H464" s="176">
        <v>1255.21</v>
      </c>
      <c r="I464" s="177"/>
      <c r="J464" s="176">
        <f>ROUND(I464*H464,2)</f>
        <v>0</v>
      </c>
      <c r="K464" s="178"/>
      <c r="L464" s="36"/>
      <c r="M464" s="179" t="s">
        <v>1</v>
      </c>
      <c r="N464" s="180" t="s">
        <v>41</v>
      </c>
      <c r="O464" s="61"/>
      <c r="P464" s="181">
        <f>O464*H464</f>
        <v>0</v>
      </c>
      <c r="Q464" s="181">
        <v>0</v>
      </c>
      <c r="R464" s="181">
        <f>Q464*H464</f>
        <v>0</v>
      </c>
      <c r="S464" s="181">
        <v>0</v>
      </c>
      <c r="T464" s="182">
        <f>S464*H464</f>
        <v>0</v>
      </c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R464" s="183" t="s">
        <v>278</v>
      </c>
      <c r="AT464" s="183" t="s">
        <v>274</v>
      </c>
      <c r="AU464" s="183" t="s">
        <v>88</v>
      </c>
      <c r="AY464" s="18" t="s">
        <v>271</v>
      </c>
      <c r="BE464" s="105">
        <f>IF(N464="základná",J464,0)</f>
        <v>0</v>
      </c>
      <c r="BF464" s="105">
        <f>IF(N464="znížená",J464,0)</f>
        <v>0</v>
      </c>
      <c r="BG464" s="105">
        <f>IF(N464="zákl. prenesená",J464,0)</f>
        <v>0</v>
      </c>
      <c r="BH464" s="105">
        <f>IF(N464="zníž. prenesená",J464,0)</f>
        <v>0</v>
      </c>
      <c r="BI464" s="105">
        <f>IF(N464="nulová",J464,0)</f>
        <v>0</v>
      </c>
      <c r="BJ464" s="18" t="s">
        <v>88</v>
      </c>
      <c r="BK464" s="105">
        <f>ROUND(I464*H464,2)</f>
        <v>0</v>
      </c>
      <c r="BL464" s="18" t="s">
        <v>278</v>
      </c>
      <c r="BM464" s="183" t="s">
        <v>1241</v>
      </c>
    </row>
    <row r="465" spans="1:65" s="13" customFormat="1" ht="19.5" x14ac:dyDescent="0.1">
      <c r="B465" s="184"/>
      <c r="D465" s="185" t="s">
        <v>280</v>
      </c>
      <c r="E465" s="186" t="s">
        <v>807</v>
      </c>
      <c r="F465" s="187" t="s">
        <v>1242</v>
      </c>
      <c r="H465" s="188">
        <v>1255.21</v>
      </c>
      <c r="I465" s="189"/>
      <c r="L465" s="184"/>
      <c r="M465" s="190"/>
      <c r="N465" s="191"/>
      <c r="O465" s="191"/>
      <c r="P465" s="191"/>
      <c r="Q465" s="191"/>
      <c r="R465" s="191"/>
      <c r="S465" s="191"/>
      <c r="T465" s="192"/>
      <c r="AT465" s="186" t="s">
        <v>280</v>
      </c>
      <c r="AU465" s="186" t="s">
        <v>88</v>
      </c>
      <c r="AV465" s="13" t="s">
        <v>88</v>
      </c>
      <c r="AW465" s="13" t="s">
        <v>29</v>
      </c>
      <c r="AX465" s="13" t="s">
        <v>82</v>
      </c>
      <c r="AY465" s="186" t="s">
        <v>271</v>
      </c>
    </row>
    <row r="466" spans="1:65" s="2" customFormat="1" ht="21.75" customHeight="1" x14ac:dyDescent="0.15">
      <c r="A466" s="35"/>
      <c r="B466" s="141"/>
      <c r="C466" s="224" t="s">
        <v>1243</v>
      </c>
      <c r="D466" s="224" t="s">
        <v>1138</v>
      </c>
      <c r="E466" s="226" t="s">
        <v>1244</v>
      </c>
      <c r="F466" s="227" t="s">
        <v>1245</v>
      </c>
      <c r="G466" s="228" t="s">
        <v>277</v>
      </c>
      <c r="H466" s="229">
        <v>1443.49</v>
      </c>
      <c r="I466" s="230"/>
      <c r="J466" s="229">
        <f>ROUND(I466*H466,2)</f>
        <v>0</v>
      </c>
      <c r="K466" s="231"/>
      <c r="L466" s="232"/>
      <c r="M466" s="233" t="s">
        <v>1</v>
      </c>
      <c r="N466" s="234" t="s">
        <v>41</v>
      </c>
      <c r="O466" s="61"/>
      <c r="P466" s="181">
        <f>O466*H466</f>
        <v>0</v>
      </c>
      <c r="Q466" s="181">
        <v>1E-4</v>
      </c>
      <c r="R466" s="181">
        <f>Q466*H466</f>
        <v>0.14434900000000001</v>
      </c>
      <c r="S466" s="181">
        <v>0</v>
      </c>
      <c r="T466" s="182">
        <f>S466*H466</f>
        <v>0</v>
      </c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R466" s="183" t="s">
        <v>316</v>
      </c>
      <c r="AT466" s="183" t="s">
        <v>1138</v>
      </c>
      <c r="AU466" s="183" t="s">
        <v>88</v>
      </c>
      <c r="AY466" s="18" t="s">
        <v>271</v>
      </c>
      <c r="BE466" s="105">
        <f>IF(N466="základná",J466,0)</f>
        <v>0</v>
      </c>
      <c r="BF466" s="105">
        <f>IF(N466="znížená",J466,0)</f>
        <v>0</v>
      </c>
      <c r="BG466" s="105">
        <f>IF(N466="zákl. prenesená",J466,0)</f>
        <v>0</v>
      </c>
      <c r="BH466" s="105">
        <f>IF(N466="zníž. prenesená",J466,0)</f>
        <v>0</v>
      </c>
      <c r="BI466" s="105">
        <f>IF(N466="nulová",J466,0)</f>
        <v>0</v>
      </c>
      <c r="BJ466" s="18" t="s">
        <v>88</v>
      </c>
      <c r="BK466" s="105">
        <f>ROUND(I466*H466,2)</f>
        <v>0</v>
      </c>
      <c r="BL466" s="18" t="s">
        <v>278</v>
      </c>
      <c r="BM466" s="183" t="s">
        <v>1246</v>
      </c>
    </row>
    <row r="467" spans="1:65" s="2" customFormat="1" ht="21.75" customHeight="1" x14ac:dyDescent="0.15">
      <c r="A467" s="35"/>
      <c r="B467" s="141"/>
      <c r="C467" s="172" t="s">
        <v>1247</v>
      </c>
      <c r="D467" s="238" t="s">
        <v>274</v>
      </c>
      <c r="E467" s="173" t="s">
        <v>1248</v>
      </c>
      <c r="F467" s="174" t="s">
        <v>1249</v>
      </c>
      <c r="G467" s="175" t="s">
        <v>277</v>
      </c>
      <c r="H467" s="176">
        <v>1317.97</v>
      </c>
      <c r="I467" s="177"/>
      <c r="J467" s="176">
        <f>ROUND(I467*H467,2)</f>
        <v>0</v>
      </c>
      <c r="K467" s="178"/>
      <c r="L467" s="36"/>
      <c r="M467" s="179" t="s">
        <v>1</v>
      </c>
      <c r="N467" s="180" t="s">
        <v>41</v>
      </c>
      <c r="O467" s="61"/>
      <c r="P467" s="181">
        <f>O467*H467</f>
        <v>0</v>
      </c>
      <c r="Q467" s="181">
        <v>8.6700000000000006E-3</v>
      </c>
      <c r="R467" s="181">
        <f>Q467*H467</f>
        <v>11.426799900000001</v>
      </c>
      <c r="S467" s="181">
        <v>0</v>
      </c>
      <c r="T467" s="182">
        <f>S467*H467</f>
        <v>0</v>
      </c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R467" s="183" t="s">
        <v>278</v>
      </c>
      <c r="AT467" s="183" t="s">
        <v>274</v>
      </c>
      <c r="AU467" s="183" t="s">
        <v>88</v>
      </c>
      <c r="AY467" s="18" t="s">
        <v>271</v>
      </c>
      <c r="BE467" s="105">
        <f>IF(N467="základná",J467,0)</f>
        <v>0</v>
      </c>
      <c r="BF467" s="105">
        <f>IF(N467="znížená",J467,0)</f>
        <v>0</v>
      </c>
      <c r="BG467" s="105">
        <f>IF(N467="zákl. prenesená",J467,0)</f>
        <v>0</v>
      </c>
      <c r="BH467" s="105">
        <f>IF(N467="zníž. prenesená",J467,0)</f>
        <v>0</v>
      </c>
      <c r="BI467" s="105">
        <f>IF(N467="nulová",J467,0)</f>
        <v>0</v>
      </c>
      <c r="BJ467" s="18" t="s">
        <v>88</v>
      </c>
      <c r="BK467" s="105">
        <f>ROUND(I467*H467,2)</f>
        <v>0</v>
      </c>
      <c r="BL467" s="18" t="s">
        <v>278</v>
      </c>
      <c r="BM467" s="183" t="s">
        <v>1250</v>
      </c>
    </row>
    <row r="468" spans="1:65" s="13" customFormat="1" x14ac:dyDescent="0.1">
      <c r="B468" s="184"/>
      <c r="D468" s="185" t="s">
        <v>280</v>
      </c>
      <c r="E468" s="186" t="s">
        <v>1</v>
      </c>
      <c r="F468" s="187" t="s">
        <v>1251</v>
      </c>
      <c r="H468" s="188">
        <v>1317.97</v>
      </c>
      <c r="I468" s="189"/>
      <c r="L468" s="184"/>
      <c r="M468" s="190"/>
      <c r="N468" s="191"/>
      <c r="O468" s="191"/>
      <c r="P468" s="191"/>
      <c r="Q468" s="191"/>
      <c r="R468" s="191"/>
      <c r="S468" s="191"/>
      <c r="T468" s="192"/>
      <c r="AT468" s="186" t="s">
        <v>280</v>
      </c>
      <c r="AU468" s="186" t="s">
        <v>88</v>
      </c>
      <c r="AV468" s="13" t="s">
        <v>88</v>
      </c>
      <c r="AW468" s="13" t="s">
        <v>29</v>
      </c>
      <c r="AX468" s="13" t="s">
        <v>82</v>
      </c>
      <c r="AY468" s="186" t="s">
        <v>271</v>
      </c>
    </row>
    <row r="469" spans="1:65" s="2" customFormat="1" ht="16.5" customHeight="1" x14ac:dyDescent="0.15">
      <c r="A469" s="35"/>
      <c r="B469" s="141"/>
      <c r="C469" s="172" t="s">
        <v>1252</v>
      </c>
      <c r="D469" s="216" t="s">
        <v>274</v>
      </c>
      <c r="E469" s="173" t="s">
        <v>1253</v>
      </c>
      <c r="F469" s="174" t="s">
        <v>1254</v>
      </c>
      <c r="G469" s="175" t="s">
        <v>277</v>
      </c>
      <c r="H469" s="176">
        <v>52.3</v>
      </c>
      <c r="I469" s="177"/>
      <c r="J469" s="176">
        <f>ROUND(I469*H469,2)</f>
        <v>0</v>
      </c>
      <c r="K469" s="178"/>
      <c r="L469" s="36"/>
      <c r="M469" s="179" t="s">
        <v>1</v>
      </c>
      <c r="N469" s="180" t="s">
        <v>41</v>
      </c>
      <c r="O469" s="61"/>
      <c r="P469" s="181">
        <f>O469*H469</f>
        <v>0</v>
      </c>
      <c r="Q469" s="181">
        <v>0.1236</v>
      </c>
      <c r="R469" s="181">
        <f>Q469*H469</f>
        <v>6.4642799999999996</v>
      </c>
      <c r="S469" s="181">
        <v>0</v>
      </c>
      <c r="T469" s="182">
        <f>S469*H469</f>
        <v>0</v>
      </c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R469" s="183" t="s">
        <v>278</v>
      </c>
      <c r="AT469" s="183" t="s">
        <v>274</v>
      </c>
      <c r="AU469" s="183" t="s">
        <v>88</v>
      </c>
      <c r="AY469" s="18" t="s">
        <v>271</v>
      </c>
      <c r="BE469" s="105">
        <f>IF(N469="základná",J469,0)</f>
        <v>0</v>
      </c>
      <c r="BF469" s="105">
        <f>IF(N469="znížená",J469,0)</f>
        <v>0</v>
      </c>
      <c r="BG469" s="105">
        <f>IF(N469="zákl. prenesená",J469,0)</f>
        <v>0</v>
      </c>
      <c r="BH469" s="105">
        <f>IF(N469="zníž. prenesená",J469,0)</f>
        <v>0</v>
      </c>
      <c r="BI469" s="105">
        <f>IF(N469="nulová",J469,0)</f>
        <v>0</v>
      </c>
      <c r="BJ469" s="18" t="s">
        <v>88</v>
      </c>
      <c r="BK469" s="105">
        <f>ROUND(I469*H469,2)</f>
        <v>0</v>
      </c>
      <c r="BL469" s="18" t="s">
        <v>278</v>
      </c>
      <c r="BM469" s="183" t="s">
        <v>1255</v>
      </c>
    </row>
    <row r="470" spans="1:65" s="13" customFormat="1" ht="19.5" x14ac:dyDescent="0.1">
      <c r="B470" s="184"/>
      <c r="D470" s="185" t="s">
        <v>280</v>
      </c>
      <c r="E470" s="186" t="s">
        <v>1</v>
      </c>
      <c r="F470" s="187" t="s">
        <v>1256</v>
      </c>
      <c r="H470" s="188">
        <v>52.3</v>
      </c>
      <c r="I470" s="189"/>
      <c r="L470" s="184"/>
      <c r="M470" s="190"/>
      <c r="N470" s="191"/>
      <c r="O470" s="191"/>
      <c r="P470" s="191"/>
      <c r="Q470" s="191"/>
      <c r="R470" s="191"/>
      <c r="S470" s="191"/>
      <c r="T470" s="192"/>
      <c r="AT470" s="186" t="s">
        <v>280</v>
      </c>
      <c r="AU470" s="186" t="s">
        <v>88</v>
      </c>
      <c r="AV470" s="13" t="s">
        <v>88</v>
      </c>
      <c r="AW470" s="13" t="s">
        <v>29</v>
      </c>
      <c r="AX470" s="13" t="s">
        <v>82</v>
      </c>
      <c r="AY470" s="186" t="s">
        <v>271</v>
      </c>
    </row>
    <row r="471" spans="1:65" s="2" customFormat="1" ht="16.5" customHeight="1" x14ac:dyDescent="0.15">
      <c r="A471" s="35"/>
      <c r="B471" s="141"/>
      <c r="C471" s="172" t="s">
        <v>1257</v>
      </c>
      <c r="D471" s="238" t="s">
        <v>274</v>
      </c>
      <c r="E471" s="173" t="s">
        <v>1258</v>
      </c>
      <c r="F471" s="174" t="s">
        <v>1259</v>
      </c>
      <c r="G471" s="175" t="s">
        <v>277</v>
      </c>
      <c r="H471" s="176">
        <v>1265.67</v>
      </c>
      <c r="I471" s="177"/>
      <c r="J471" s="176">
        <f>ROUND(I471*H471,2)</f>
        <v>0</v>
      </c>
      <c r="K471" s="178"/>
      <c r="L471" s="36"/>
      <c r="M471" s="179" t="s">
        <v>1</v>
      </c>
      <c r="N471" s="180" t="s">
        <v>41</v>
      </c>
      <c r="O471" s="61"/>
      <c r="P471" s="181">
        <f>O471*H471</f>
        <v>0</v>
      </c>
      <c r="Q471" s="181">
        <v>0.14419999999999999</v>
      </c>
      <c r="R471" s="181">
        <f>Q471*H471</f>
        <v>182.509614</v>
      </c>
      <c r="S471" s="181">
        <v>0</v>
      </c>
      <c r="T471" s="182">
        <f>S471*H471</f>
        <v>0</v>
      </c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R471" s="183" t="s">
        <v>278</v>
      </c>
      <c r="AT471" s="183" t="s">
        <v>274</v>
      </c>
      <c r="AU471" s="183" t="s">
        <v>88</v>
      </c>
      <c r="AY471" s="18" t="s">
        <v>271</v>
      </c>
      <c r="BE471" s="105">
        <f>IF(N471="základná",J471,0)</f>
        <v>0</v>
      </c>
      <c r="BF471" s="105">
        <f>IF(N471="znížená",J471,0)</f>
        <v>0</v>
      </c>
      <c r="BG471" s="105">
        <f>IF(N471="zákl. prenesená",J471,0)</f>
        <v>0</v>
      </c>
      <c r="BH471" s="105">
        <f>IF(N471="zníž. prenesená",J471,0)</f>
        <v>0</v>
      </c>
      <c r="BI471" s="105">
        <f>IF(N471="nulová",J471,0)</f>
        <v>0</v>
      </c>
      <c r="BJ471" s="18" t="s">
        <v>88</v>
      </c>
      <c r="BK471" s="105">
        <f>ROUND(I471*H471,2)</f>
        <v>0</v>
      </c>
      <c r="BL471" s="18" t="s">
        <v>278</v>
      </c>
      <c r="BM471" s="183" t="s">
        <v>1260</v>
      </c>
    </row>
    <row r="472" spans="1:65" s="13" customFormat="1" x14ac:dyDescent="0.1">
      <c r="B472" s="184"/>
      <c r="D472" s="185" t="s">
        <v>280</v>
      </c>
      <c r="E472" s="186" t="s">
        <v>1</v>
      </c>
      <c r="F472" s="187" t="s">
        <v>807</v>
      </c>
      <c r="H472" s="188">
        <v>1255.21</v>
      </c>
      <c r="I472" s="189"/>
      <c r="L472" s="184"/>
      <c r="M472" s="190"/>
      <c r="N472" s="191"/>
      <c r="O472" s="191"/>
      <c r="P472" s="191"/>
      <c r="Q472" s="191"/>
      <c r="R472" s="191"/>
      <c r="S472" s="191"/>
      <c r="T472" s="192"/>
      <c r="AT472" s="186" t="s">
        <v>280</v>
      </c>
      <c r="AU472" s="186" t="s">
        <v>88</v>
      </c>
      <c r="AV472" s="13" t="s">
        <v>88</v>
      </c>
      <c r="AW472" s="13" t="s">
        <v>29</v>
      </c>
      <c r="AX472" s="13" t="s">
        <v>75</v>
      </c>
      <c r="AY472" s="186" t="s">
        <v>271</v>
      </c>
    </row>
    <row r="473" spans="1:65" s="16" customFormat="1" x14ac:dyDescent="0.1">
      <c r="B473" s="209"/>
      <c r="D473" s="185" t="s">
        <v>280</v>
      </c>
      <c r="E473" s="210" t="s">
        <v>1</v>
      </c>
      <c r="F473" s="211" t="s">
        <v>1261</v>
      </c>
      <c r="H473" s="210" t="s">
        <v>1</v>
      </c>
      <c r="I473" s="212"/>
      <c r="L473" s="209"/>
      <c r="M473" s="213"/>
      <c r="N473" s="214"/>
      <c r="O473" s="214"/>
      <c r="P473" s="214"/>
      <c r="Q473" s="214"/>
      <c r="R473" s="214"/>
      <c r="S473" s="214"/>
      <c r="T473" s="215"/>
      <c r="AT473" s="210" t="s">
        <v>280</v>
      </c>
      <c r="AU473" s="210" t="s">
        <v>88</v>
      </c>
      <c r="AV473" s="16" t="s">
        <v>82</v>
      </c>
      <c r="AW473" s="16" t="s">
        <v>29</v>
      </c>
      <c r="AX473" s="16" t="s">
        <v>75</v>
      </c>
      <c r="AY473" s="210" t="s">
        <v>271</v>
      </c>
    </row>
    <row r="474" spans="1:65" s="13" customFormat="1" ht="19.5" x14ac:dyDescent="0.1">
      <c r="B474" s="184"/>
      <c r="D474" s="185" t="s">
        <v>280</v>
      </c>
      <c r="E474" s="186" t="s">
        <v>1</v>
      </c>
      <c r="F474" s="187" t="s">
        <v>1262</v>
      </c>
      <c r="H474" s="188">
        <v>-49.81</v>
      </c>
      <c r="I474" s="189"/>
      <c r="L474" s="184"/>
      <c r="M474" s="190"/>
      <c r="N474" s="191"/>
      <c r="O474" s="191"/>
      <c r="P474" s="191"/>
      <c r="Q474" s="191"/>
      <c r="R474" s="191"/>
      <c r="S474" s="191"/>
      <c r="T474" s="192"/>
      <c r="AT474" s="186" t="s">
        <v>280</v>
      </c>
      <c r="AU474" s="186" t="s">
        <v>88</v>
      </c>
      <c r="AV474" s="13" t="s">
        <v>88</v>
      </c>
      <c r="AW474" s="13" t="s">
        <v>29</v>
      </c>
      <c r="AX474" s="13" t="s">
        <v>75</v>
      </c>
      <c r="AY474" s="186" t="s">
        <v>271</v>
      </c>
    </row>
    <row r="475" spans="1:65" s="14" customFormat="1" x14ac:dyDescent="0.1">
      <c r="B475" s="193"/>
      <c r="D475" s="185" t="s">
        <v>280</v>
      </c>
      <c r="E475" s="194" t="s">
        <v>1</v>
      </c>
      <c r="F475" s="195" t="s">
        <v>282</v>
      </c>
      <c r="H475" s="196">
        <v>1205.4000000000001</v>
      </c>
      <c r="I475" s="197"/>
      <c r="L475" s="193"/>
      <c r="M475" s="198"/>
      <c r="N475" s="199"/>
      <c r="O475" s="199"/>
      <c r="P475" s="199"/>
      <c r="Q475" s="199"/>
      <c r="R475" s="199"/>
      <c r="S475" s="199"/>
      <c r="T475" s="200"/>
      <c r="AT475" s="194" t="s">
        <v>280</v>
      </c>
      <c r="AU475" s="194" t="s">
        <v>88</v>
      </c>
      <c r="AV475" s="14" t="s">
        <v>278</v>
      </c>
      <c r="AW475" s="14" t="s">
        <v>29</v>
      </c>
      <c r="AX475" s="14" t="s">
        <v>75</v>
      </c>
      <c r="AY475" s="194" t="s">
        <v>271</v>
      </c>
    </row>
    <row r="476" spans="1:65" s="13" customFormat="1" x14ac:dyDescent="0.1">
      <c r="B476" s="184"/>
      <c r="D476" s="185" t="s">
        <v>280</v>
      </c>
      <c r="E476" s="186" t="s">
        <v>1</v>
      </c>
      <c r="F476" s="187" t="s">
        <v>1263</v>
      </c>
      <c r="H476" s="188">
        <v>1265.67</v>
      </c>
      <c r="I476" s="189"/>
      <c r="L476" s="184"/>
      <c r="M476" s="190"/>
      <c r="N476" s="191"/>
      <c r="O476" s="191"/>
      <c r="P476" s="191"/>
      <c r="Q476" s="191"/>
      <c r="R476" s="191"/>
      <c r="S476" s="191"/>
      <c r="T476" s="192"/>
      <c r="AT476" s="186" t="s">
        <v>280</v>
      </c>
      <c r="AU476" s="186" t="s">
        <v>88</v>
      </c>
      <c r="AV476" s="13" t="s">
        <v>88</v>
      </c>
      <c r="AW476" s="13" t="s">
        <v>29</v>
      </c>
      <c r="AX476" s="13" t="s">
        <v>82</v>
      </c>
      <c r="AY476" s="186" t="s">
        <v>271</v>
      </c>
    </row>
    <row r="477" spans="1:65" s="2" customFormat="1" ht="16.5" customHeight="1" x14ac:dyDescent="0.15">
      <c r="A477" s="35"/>
      <c r="B477" s="141"/>
      <c r="C477" s="172" t="s">
        <v>1264</v>
      </c>
      <c r="D477" s="172" t="s">
        <v>274</v>
      </c>
      <c r="E477" s="173" t="s">
        <v>1265</v>
      </c>
      <c r="F477" s="174" t="s">
        <v>1266</v>
      </c>
      <c r="G477" s="175" t="s">
        <v>319</v>
      </c>
      <c r="H477" s="176">
        <v>113.4</v>
      </c>
      <c r="I477" s="177"/>
      <c r="J477" s="176">
        <f>ROUND(I477*H477,2)</f>
        <v>0</v>
      </c>
      <c r="K477" s="178"/>
      <c r="L477" s="36"/>
      <c r="M477" s="179" t="s">
        <v>1</v>
      </c>
      <c r="N477" s="180" t="s">
        <v>41</v>
      </c>
      <c r="O477" s="61"/>
      <c r="P477" s="181">
        <f>O477*H477</f>
        <v>0</v>
      </c>
      <c r="Q477" s="181">
        <v>4.4480000000000002E-4</v>
      </c>
      <c r="R477" s="181">
        <f>Q477*H477</f>
        <v>5.0440320000000004E-2</v>
      </c>
      <c r="S477" s="181">
        <v>0</v>
      </c>
      <c r="T477" s="182">
        <f>S477*H477</f>
        <v>0</v>
      </c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R477" s="183" t="s">
        <v>278</v>
      </c>
      <c r="AT477" s="183" t="s">
        <v>274</v>
      </c>
      <c r="AU477" s="183" t="s">
        <v>88</v>
      </c>
      <c r="AY477" s="18" t="s">
        <v>271</v>
      </c>
      <c r="BE477" s="105">
        <f>IF(N477="základná",J477,0)</f>
        <v>0</v>
      </c>
      <c r="BF477" s="105">
        <f>IF(N477="znížená",J477,0)</f>
        <v>0</v>
      </c>
      <c r="BG477" s="105">
        <f>IF(N477="zákl. prenesená",J477,0)</f>
        <v>0</v>
      </c>
      <c r="BH477" s="105">
        <f>IF(N477="zníž. prenesená",J477,0)</f>
        <v>0</v>
      </c>
      <c r="BI477" s="105">
        <f>IF(N477="nulová",J477,0)</f>
        <v>0</v>
      </c>
      <c r="BJ477" s="18" t="s">
        <v>88</v>
      </c>
      <c r="BK477" s="105">
        <f>ROUND(I477*H477,2)</f>
        <v>0</v>
      </c>
      <c r="BL477" s="18" t="s">
        <v>278</v>
      </c>
      <c r="BM477" s="183" t="s">
        <v>1267</v>
      </c>
    </row>
    <row r="478" spans="1:65" s="13" customFormat="1" x14ac:dyDescent="0.1">
      <c r="B478" s="184"/>
      <c r="D478" s="185" t="s">
        <v>280</v>
      </c>
      <c r="E478" s="186" t="s">
        <v>1</v>
      </c>
      <c r="F478" s="187" t="s">
        <v>1268</v>
      </c>
      <c r="H478" s="188">
        <v>5.3</v>
      </c>
      <c r="I478" s="189"/>
      <c r="L478" s="184"/>
      <c r="M478" s="190"/>
      <c r="N478" s="191"/>
      <c r="O478" s="191"/>
      <c r="P478" s="191"/>
      <c r="Q478" s="191"/>
      <c r="R478" s="191"/>
      <c r="S478" s="191"/>
      <c r="T478" s="192"/>
      <c r="AT478" s="186" t="s">
        <v>280</v>
      </c>
      <c r="AU478" s="186" t="s">
        <v>88</v>
      </c>
      <c r="AV478" s="13" t="s">
        <v>88</v>
      </c>
      <c r="AW478" s="13" t="s">
        <v>29</v>
      </c>
      <c r="AX478" s="13" t="s">
        <v>75</v>
      </c>
      <c r="AY478" s="186" t="s">
        <v>271</v>
      </c>
    </row>
    <row r="479" spans="1:65" s="13" customFormat="1" x14ac:dyDescent="0.1">
      <c r="B479" s="184"/>
      <c r="D479" s="185" t="s">
        <v>280</v>
      </c>
      <c r="E479" s="186" t="s">
        <v>1</v>
      </c>
      <c r="F479" s="187" t="s">
        <v>1269</v>
      </c>
      <c r="H479" s="188">
        <v>5.3</v>
      </c>
      <c r="I479" s="189"/>
      <c r="L479" s="184"/>
      <c r="M479" s="190"/>
      <c r="N479" s="191"/>
      <c r="O479" s="191"/>
      <c r="P479" s="191"/>
      <c r="Q479" s="191"/>
      <c r="R479" s="191"/>
      <c r="S479" s="191"/>
      <c r="T479" s="192"/>
      <c r="AT479" s="186" t="s">
        <v>280</v>
      </c>
      <c r="AU479" s="186" t="s">
        <v>88</v>
      </c>
      <c r="AV479" s="13" t="s">
        <v>88</v>
      </c>
      <c r="AW479" s="13" t="s">
        <v>29</v>
      </c>
      <c r="AX479" s="13" t="s">
        <v>75</v>
      </c>
      <c r="AY479" s="186" t="s">
        <v>271</v>
      </c>
    </row>
    <row r="480" spans="1:65" s="13" customFormat="1" x14ac:dyDescent="0.1">
      <c r="B480" s="184"/>
      <c r="D480" s="185" t="s">
        <v>280</v>
      </c>
      <c r="E480" s="186" t="s">
        <v>1</v>
      </c>
      <c r="F480" s="187" t="s">
        <v>1270</v>
      </c>
      <c r="H480" s="188">
        <v>46.8</v>
      </c>
      <c r="I480" s="189"/>
      <c r="L480" s="184"/>
      <c r="M480" s="190"/>
      <c r="N480" s="191"/>
      <c r="O480" s="191"/>
      <c r="P480" s="191"/>
      <c r="Q480" s="191"/>
      <c r="R480" s="191"/>
      <c r="S480" s="191"/>
      <c r="T480" s="192"/>
      <c r="AT480" s="186" t="s">
        <v>280</v>
      </c>
      <c r="AU480" s="186" t="s">
        <v>88</v>
      </c>
      <c r="AV480" s="13" t="s">
        <v>88</v>
      </c>
      <c r="AW480" s="13" t="s">
        <v>29</v>
      </c>
      <c r="AX480" s="13" t="s">
        <v>75</v>
      </c>
      <c r="AY480" s="186" t="s">
        <v>271</v>
      </c>
    </row>
    <row r="481" spans="1:65" s="13" customFormat="1" x14ac:dyDescent="0.1">
      <c r="B481" s="184"/>
      <c r="D481" s="185" t="s">
        <v>280</v>
      </c>
      <c r="E481" s="186" t="s">
        <v>1</v>
      </c>
      <c r="F481" s="187" t="s">
        <v>1271</v>
      </c>
      <c r="H481" s="188">
        <v>10.199999999999999</v>
      </c>
      <c r="I481" s="189"/>
      <c r="L481" s="184"/>
      <c r="M481" s="190"/>
      <c r="N481" s="191"/>
      <c r="O481" s="191"/>
      <c r="P481" s="191"/>
      <c r="Q481" s="191"/>
      <c r="R481" s="191"/>
      <c r="S481" s="191"/>
      <c r="T481" s="192"/>
      <c r="AT481" s="186" t="s">
        <v>280</v>
      </c>
      <c r="AU481" s="186" t="s">
        <v>88</v>
      </c>
      <c r="AV481" s="13" t="s">
        <v>88</v>
      </c>
      <c r="AW481" s="13" t="s">
        <v>29</v>
      </c>
      <c r="AX481" s="13" t="s">
        <v>75</v>
      </c>
      <c r="AY481" s="186" t="s">
        <v>271</v>
      </c>
    </row>
    <row r="482" spans="1:65" s="13" customFormat="1" x14ac:dyDescent="0.1">
      <c r="B482" s="184"/>
      <c r="D482" s="185" t="s">
        <v>280</v>
      </c>
      <c r="E482" s="186" t="s">
        <v>1</v>
      </c>
      <c r="F482" s="187" t="s">
        <v>1272</v>
      </c>
      <c r="H482" s="188">
        <v>10.199999999999999</v>
      </c>
      <c r="I482" s="189"/>
      <c r="L482" s="184"/>
      <c r="M482" s="190"/>
      <c r="N482" s="191"/>
      <c r="O482" s="191"/>
      <c r="P482" s="191"/>
      <c r="Q482" s="191"/>
      <c r="R482" s="191"/>
      <c r="S482" s="191"/>
      <c r="T482" s="192"/>
      <c r="AT482" s="186" t="s">
        <v>280</v>
      </c>
      <c r="AU482" s="186" t="s">
        <v>88</v>
      </c>
      <c r="AV482" s="13" t="s">
        <v>88</v>
      </c>
      <c r="AW482" s="13" t="s">
        <v>29</v>
      </c>
      <c r="AX482" s="13" t="s">
        <v>75</v>
      </c>
      <c r="AY482" s="186" t="s">
        <v>271</v>
      </c>
    </row>
    <row r="483" spans="1:65" s="13" customFormat="1" x14ac:dyDescent="0.1">
      <c r="B483" s="184"/>
      <c r="D483" s="185" t="s">
        <v>280</v>
      </c>
      <c r="E483" s="186" t="s">
        <v>1</v>
      </c>
      <c r="F483" s="187" t="s">
        <v>1273</v>
      </c>
      <c r="H483" s="188">
        <v>20.399999999999999</v>
      </c>
      <c r="I483" s="189"/>
      <c r="L483" s="184"/>
      <c r="M483" s="190"/>
      <c r="N483" s="191"/>
      <c r="O483" s="191"/>
      <c r="P483" s="191"/>
      <c r="Q483" s="191"/>
      <c r="R483" s="191"/>
      <c r="S483" s="191"/>
      <c r="T483" s="192"/>
      <c r="AT483" s="186" t="s">
        <v>280</v>
      </c>
      <c r="AU483" s="186" t="s">
        <v>88</v>
      </c>
      <c r="AV483" s="13" t="s">
        <v>88</v>
      </c>
      <c r="AW483" s="13" t="s">
        <v>29</v>
      </c>
      <c r="AX483" s="13" t="s">
        <v>75</v>
      </c>
      <c r="AY483" s="186" t="s">
        <v>271</v>
      </c>
    </row>
    <row r="484" spans="1:65" s="13" customFormat="1" x14ac:dyDescent="0.1">
      <c r="B484" s="184"/>
      <c r="D484" s="185" t="s">
        <v>280</v>
      </c>
      <c r="E484" s="186" t="s">
        <v>1</v>
      </c>
      <c r="F484" s="187" t="s">
        <v>1274</v>
      </c>
      <c r="H484" s="188">
        <v>10.199999999999999</v>
      </c>
      <c r="I484" s="189"/>
      <c r="L484" s="184"/>
      <c r="M484" s="190"/>
      <c r="N484" s="191"/>
      <c r="O484" s="191"/>
      <c r="P484" s="191"/>
      <c r="Q484" s="191"/>
      <c r="R484" s="191"/>
      <c r="S484" s="191"/>
      <c r="T484" s="192"/>
      <c r="AT484" s="186" t="s">
        <v>280</v>
      </c>
      <c r="AU484" s="186" t="s">
        <v>88</v>
      </c>
      <c r="AV484" s="13" t="s">
        <v>88</v>
      </c>
      <c r="AW484" s="13" t="s">
        <v>29</v>
      </c>
      <c r="AX484" s="13" t="s">
        <v>75</v>
      </c>
      <c r="AY484" s="186" t="s">
        <v>271</v>
      </c>
    </row>
    <row r="485" spans="1:65" s="13" customFormat="1" x14ac:dyDescent="0.1">
      <c r="B485" s="184"/>
      <c r="D485" s="185" t="s">
        <v>280</v>
      </c>
      <c r="E485" s="186" t="s">
        <v>1</v>
      </c>
      <c r="F485" s="187" t="s">
        <v>1275</v>
      </c>
      <c r="H485" s="188">
        <v>5</v>
      </c>
      <c r="I485" s="189"/>
      <c r="L485" s="184"/>
      <c r="M485" s="190"/>
      <c r="N485" s="191"/>
      <c r="O485" s="191"/>
      <c r="P485" s="191"/>
      <c r="Q485" s="191"/>
      <c r="R485" s="191"/>
      <c r="S485" s="191"/>
      <c r="T485" s="192"/>
      <c r="AT485" s="186" t="s">
        <v>280</v>
      </c>
      <c r="AU485" s="186" t="s">
        <v>88</v>
      </c>
      <c r="AV485" s="13" t="s">
        <v>88</v>
      </c>
      <c r="AW485" s="13" t="s">
        <v>29</v>
      </c>
      <c r="AX485" s="13" t="s">
        <v>75</v>
      </c>
      <c r="AY485" s="186" t="s">
        <v>271</v>
      </c>
    </row>
    <row r="486" spans="1:65" s="14" customFormat="1" x14ac:dyDescent="0.1">
      <c r="B486" s="193"/>
      <c r="D486" s="185" t="s">
        <v>280</v>
      </c>
      <c r="E486" s="194" t="s">
        <v>1</v>
      </c>
      <c r="F486" s="195" t="s">
        <v>282</v>
      </c>
      <c r="H486" s="196">
        <v>113.4</v>
      </c>
      <c r="I486" s="197"/>
      <c r="L486" s="193"/>
      <c r="M486" s="198"/>
      <c r="N486" s="199"/>
      <c r="O486" s="199"/>
      <c r="P486" s="199"/>
      <c r="Q486" s="199"/>
      <c r="R486" s="199"/>
      <c r="S486" s="199"/>
      <c r="T486" s="200"/>
      <c r="AT486" s="194" t="s">
        <v>280</v>
      </c>
      <c r="AU486" s="194" t="s">
        <v>88</v>
      </c>
      <c r="AV486" s="14" t="s">
        <v>278</v>
      </c>
      <c r="AW486" s="14" t="s">
        <v>29</v>
      </c>
      <c r="AX486" s="14" t="s">
        <v>82</v>
      </c>
      <c r="AY486" s="194" t="s">
        <v>271</v>
      </c>
    </row>
    <row r="487" spans="1:65" s="2" customFormat="1" ht="21.75" customHeight="1" x14ac:dyDescent="0.15">
      <c r="A487" s="35"/>
      <c r="B487" s="141"/>
      <c r="C487" s="172" t="s">
        <v>1276</v>
      </c>
      <c r="D487" s="172" t="s">
        <v>274</v>
      </c>
      <c r="E487" s="173" t="s">
        <v>1277</v>
      </c>
      <c r="F487" s="174" t="s">
        <v>1278</v>
      </c>
      <c r="G487" s="175" t="s">
        <v>319</v>
      </c>
      <c r="H487" s="176">
        <v>8.2100000000000009</v>
      </c>
      <c r="I487" s="177"/>
      <c r="J487" s="176">
        <f>ROUND(I487*H487,2)</f>
        <v>0</v>
      </c>
      <c r="K487" s="178"/>
      <c r="L487" s="36"/>
      <c r="M487" s="179" t="s">
        <v>1</v>
      </c>
      <c r="N487" s="180" t="s">
        <v>41</v>
      </c>
      <c r="O487" s="61"/>
      <c r="P487" s="181">
        <f>O487*H487</f>
        <v>0</v>
      </c>
      <c r="Q487" s="181">
        <v>7.8899999999999994E-3</v>
      </c>
      <c r="R487" s="181">
        <f>Q487*H487</f>
        <v>6.4776899999999998E-2</v>
      </c>
      <c r="S487" s="181">
        <v>0</v>
      </c>
      <c r="T487" s="182">
        <f>S487*H487</f>
        <v>0</v>
      </c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R487" s="183" t="s">
        <v>278</v>
      </c>
      <c r="AT487" s="183" t="s">
        <v>274</v>
      </c>
      <c r="AU487" s="183" t="s">
        <v>88</v>
      </c>
      <c r="AY487" s="18" t="s">
        <v>271</v>
      </c>
      <c r="BE487" s="105">
        <f>IF(N487="základná",J487,0)</f>
        <v>0</v>
      </c>
      <c r="BF487" s="105">
        <f>IF(N487="znížená",J487,0)</f>
        <v>0</v>
      </c>
      <c r="BG487" s="105">
        <f>IF(N487="zákl. prenesená",J487,0)</f>
        <v>0</v>
      </c>
      <c r="BH487" s="105">
        <f>IF(N487="zníž. prenesená",J487,0)</f>
        <v>0</v>
      </c>
      <c r="BI487" s="105">
        <f>IF(N487="nulová",J487,0)</f>
        <v>0</v>
      </c>
      <c r="BJ487" s="18" t="s">
        <v>88</v>
      </c>
      <c r="BK487" s="105">
        <f>ROUND(I487*H487,2)</f>
        <v>0</v>
      </c>
      <c r="BL487" s="18" t="s">
        <v>278</v>
      </c>
      <c r="BM487" s="183" t="s">
        <v>1279</v>
      </c>
    </row>
    <row r="488" spans="1:65" s="13" customFormat="1" x14ac:dyDescent="0.1">
      <c r="B488" s="184"/>
      <c r="D488" s="185" t="s">
        <v>280</v>
      </c>
      <c r="E488" s="186" t="s">
        <v>1</v>
      </c>
      <c r="F488" s="187" t="s">
        <v>1280</v>
      </c>
      <c r="H488" s="188">
        <v>8.2100000000000009</v>
      </c>
      <c r="I488" s="189"/>
      <c r="L488" s="184"/>
      <c r="M488" s="190"/>
      <c r="N488" s="191"/>
      <c r="O488" s="191"/>
      <c r="P488" s="191"/>
      <c r="Q488" s="191"/>
      <c r="R488" s="191"/>
      <c r="S488" s="191"/>
      <c r="T488" s="192"/>
      <c r="AT488" s="186" t="s">
        <v>280</v>
      </c>
      <c r="AU488" s="186" t="s">
        <v>88</v>
      </c>
      <c r="AV488" s="13" t="s">
        <v>88</v>
      </c>
      <c r="AW488" s="13" t="s">
        <v>29</v>
      </c>
      <c r="AX488" s="13" t="s">
        <v>75</v>
      </c>
      <c r="AY488" s="186" t="s">
        <v>271</v>
      </c>
    </row>
    <row r="489" spans="1:65" s="14" customFormat="1" x14ac:dyDescent="0.1">
      <c r="B489" s="193"/>
      <c r="D489" s="185" t="s">
        <v>280</v>
      </c>
      <c r="E489" s="194" t="s">
        <v>1</v>
      </c>
      <c r="F489" s="195" t="s">
        <v>282</v>
      </c>
      <c r="H489" s="196">
        <v>8.2100000000000009</v>
      </c>
      <c r="I489" s="197"/>
      <c r="L489" s="193"/>
      <c r="M489" s="198"/>
      <c r="N489" s="199"/>
      <c r="O489" s="199"/>
      <c r="P489" s="199"/>
      <c r="Q489" s="199"/>
      <c r="R489" s="199"/>
      <c r="S489" s="199"/>
      <c r="T489" s="200"/>
      <c r="AT489" s="194" t="s">
        <v>280</v>
      </c>
      <c r="AU489" s="194" t="s">
        <v>88</v>
      </c>
      <c r="AV489" s="14" t="s">
        <v>278</v>
      </c>
      <c r="AW489" s="14" t="s">
        <v>29</v>
      </c>
      <c r="AX489" s="14" t="s">
        <v>82</v>
      </c>
      <c r="AY489" s="194" t="s">
        <v>271</v>
      </c>
    </row>
    <row r="490" spans="1:65" s="2" customFormat="1" ht="21.75" customHeight="1" x14ac:dyDescent="0.15">
      <c r="A490" s="35"/>
      <c r="B490" s="141"/>
      <c r="C490" s="224" t="s">
        <v>1281</v>
      </c>
      <c r="D490" s="224" t="s">
        <v>1138</v>
      </c>
      <c r="E490" s="226" t="s">
        <v>1282</v>
      </c>
      <c r="F490" s="227" t="s">
        <v>1283</v>
      </c>
      <c r="G490" s="228" t="s">
        <v>277</v>
      </c>
      <c r="H490" s="229">
        <v>4.13</v>
      </c>
      <c r="I490" s="230"/>
      <c r="J490" s="229">
        <f>ROUND(I490*H490,2)</f>
        <v>0</v>
      </c>
      <c r="K490" s="231"/>
      <c r="L490" s="232"/>
      <c r="M490" s="233" t="s">
        <v>1</v>
      </c>
      <c r="N490" s="234" t="s">
        <v>41</v>
      </c>
      <c r="O490" s="61"/>
      <c r="P490" s="181">
        <f>O490*H490</f>
        <v>0</v>
      </c>
      <c r="Q490" s="181">
        <v>2.3400000000000001E-3</v>
      </c>
      <c r="R490" s="181">
        <f>Q490*H490</f>
        <v>9.6641999999999995E-3</v>
      </c>
      <c r="S490" s="181">
        <v>0</v>
      </c>
      <c r="T490" s="182">
        <f>S490*H490</f>
        <v>0</v>
      </c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R490" s="183" t="s">
        <v>316</v>
      </c>
      <c r="AT490" s="183" t="s">
        <v>1138</v>
      </c>
      <c r="AU490" s="183" t="s">
        <v>88</v>
      </c>
      <c r="AY490" s="18" t="s">
        <v>271</v>
      </c>
      <c r="BE490" s="105">
        <f>IF(N490="základná",J490,0)</f>
        <v>0</v>
      </c>
      <c r="BF490" s="105">
        <f>IF(N490="znížená",J490,0)</f>
        <v>0</v>
      </c>
      <c r="BG490" s="105">
        <f>IF(N490="zákl. prenesená",J490,0)</f>
        <v>0</v>
      </c>
      <c r="BH490" s="105">
        <f>IF(N490="zníž. prenesená",J490,0)</f>
        <v>0</v>
      </c>
      <c r="BI490" s="105">
        <f>IF(N490="nulová",J490,0)</f>
        <v>0</v>
      </c>
      <c r="BJ490" s="18" t="s">
        <v>88</v>
      </c>
      <c r="BK490" s="105">
        <f>ROUND(I490*H490,2)</f>
        <v>0</v>
      </c>
      <c r="BL490" s="18" t="s">
        <v>278</v>
      </c>
      <c r="BM490" s="183" t="s">
        <v>1284</v>
      </c>
    </row>
    <row r="491" spans="1:65" s="12" customFormat="1" ht="22.9" customHeight="1" x14ac:dyDescent="0.15">
      <c r="B491" s="159"/>
      <c r="D491" s="160" t="s">
        <v>74</v>
      </c>
      <c r="E491" s="170" t="s">
        <v>272</v>
      </c>
      <c r="F491" s="170" t="s">
        <v>273</v>
      </c>
      <c r="I491" s="162"/>
      <c r="J491" s="171">
        <f>BK491</f>
        <v>0</v>
      </c>
      <c r="L491" s="159"/>
      <c r="M491" s="164"/>
      <c r="N491" s="165"/>
      <c r="O491" s="165"/>
      <c r="P491" s="166">
        <f>SUM(P492:P555)</f>
        <v>0</v>
      </c>
      <c r="Q491" s="165"/>
      <c r="R491" s="166">
        <f>SUM(R492:R555)</f>
        <v>186.77927350350004</v>
      </c>
      <c r="S491" s="165"/>
      <c r="T491" s="167">
        <f>SUM(T492:T555)</f>
        <v>0</v>
      </c>
      <c r="AR491" s="160" t="s">
        <v>82</v>
      </c>
      <c r="AT491" s="168" t="s">
        <v>74</v>
      </c>
      <c r="AU491" s="168" t="s">
        <v>82</v>
      </c>
      <c r="AY491" s="160" t="s">
        <v>271</v>
      </c>
      <c r="BK491" s="169">
        <f>SUM(BK492:BK555)</f>
        <v>0</v>
      </c>
    </row>
    <row r="492" spans="1:65" s="2" customFormat="1" ht="33" customHeight="1" x14ac:dyDescent="0.15">
      <c r="A492" s="35"/>
      <c r="B492" s="141"/>
      <c r="C492" s="172" t="s">
        <v>1285</v>
      </c>
      <c r="D492" s="172" t="s">
        <v>274</v>
      </c>
      <c r="E492" s="173" t="s">
        <v>1286</v>
      </c>
      <c r="F492" s="174" t="s">
        <v>1287</v>
      </c>
      <c r="G492" s="175" t="s">
        <v>277</v>
      </c>
      <c r="H492" s="176">
        <v>1186.98</v>
      </c>
      <c r="I492" s="177"/>
      <c r="J492" s="176">
        <f>ROUND(I492*H492,2)</f>
        <v>0</v>
      </c>
      <c r="K492" s="178"/>
      <c r="L492" s="36"/>
      <c r="M492" s="179" t="s">
        <v>1</v>
      </c>
      <c r="N492" s="180" t="s">
        <v>41</v>
      </c>
      <c r="O492" s="61"/>
      <c r="P492" s="181">
        <f>O492*H492</f>
        <v>0</v>
      </c>
      <c r="Q492" s="181">
        <v>2.5710469999999999E-2</v>
      </c>
      <c r="R492" s="181">
        <f>Q492*H492</f>
        <v>30.5178136806</v>
      </c>
      <c r="S492" s="181">
        <v>0</v>
      </c>
      <c r="T492" s="182">
        <f>S492*H492</f>
        <v>0</v>
      </c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R492" s="183" t="s">
        <v>278</v>
      </c>
      <c r="AT492" s="183" t="s">
        <v>274</v>
      </c>
      <c r="AU492" s="183" t="s">
        <v>88</v>
      </c>
      <c r="AY492" s="18" t="s">
        <v>271</v>
      </c>
      <c r="BE492" s="105">
        <f>IF(N492="základná",J492,0)</f>
        <v>0</v>
      </c>
      <c r="BF492" s="105">
        <f>IF(N492="znížená",J492,0)</f>
        <v>0</v>
      </c>
      <c r="BG492" s="105">
        <f>IF(N492="zákl. prenesená",J492,0)</f>
        <v>0</v>
      </c>
      <c r="BH492" s="105">
        <f>IF(N492="zníž. prenesená",J492,0)</f>
        <v>0</v>
      </c>
      <c r="BI492" s="105">
        <f>IF(N492="nulová",J492,0)</f>
        <v>0</v>
      </c>
      <c r="BJ492" s="18" t="s">
        <v>88</v>
      </c>
      <c r="BK492" s="105">
        <f>ROUND(I492*H492,2)</f>
        <v>0</v>
      </c>
      <c r="BL492" s="18" t="s">
        <v>278</v>
      </c>
      <c r="BM492" s="183" t="s">
        <v>1288</v>
      </c>
    </row>
    <row r="493" spans="1:65" s="16" customFormat="1" x14ac:dyDescent="0.1">
      <c r="B493" s="209"/>
      <c r="D493" s="185" t="s">
        <v>280</v>
      </c>
      <c r="E493" s="210" t="s">
        <v>1</v>
      </c>
      <c r="F493" s="211" t="s">
        <v>1182</v>
      </c>
      <c r="H493" s="210" t="s">
        <v>1</v>
      </c>
      <c r="I493" s="212"/>
      <c r="L493" s="209"/>
      <c r="M493" s="213"/>
      <c r="N493" s="214"/>
      <c r="O493" s="214"/>
      <c r="P493" s="214"/>
      <c r="Q493" s="214"/>
      <c r="R493" s="214"/>
      <c r="S493" s="214"/>
      <c r="T493" s="215"/>
      <c r="AT493" s="210" t="s">
        <v>280</v>
      </c>
      <c r="AU493" s="210" t="s">
        <v>88</v>
      </c>
      <c r="AV493" s="16" t="s">
        <v>82</v>
      </c>
      <c r="AW493" s="16" t="s">
        <v>29</v>
      </c>
      <c r="AX493" s="16" t="s">
        <v>75</v>
      </c>
      <c r="AY493" s="210" t="s">
        <v>271</v>
      </c>
    </row>
    <row r="494" spans="1:65" s="13" customFormat="1" ht="19.5" x14ac:dyDescent="0.1">
      <c r="B494" s="184"/>
      <c r="D494" s="185" t="s">
        <v>280</v>
      </c>
      <c r="E494" s="186" t="s">
        <v>1</v>
      </c>
      <c r="F494" s="187" t="s">
        <v>1289</v>
      </c>
      <c r="H494" s="188">
        <v>304.93</v>
      </c>
      <c r="I494" s="189"/>
      <c r="L494" s="184"/>
      <c r="M494" s="190"/>
      <c r="N494" s="191"/>
      <c r="O494" s="191"/>
      <c r="P494" s="191"/>
      <c r="Q494" s="191"/>
      <c r="R494" s="191"/>
      <c r="S494" s="191"/>
      <c r="T494" s="192"/>
      <c r="AT494" s="186" t="s">
        <v>280</v>
      </c>
      <c r="AU494" s="186" t="s">
        <v>88</v>
      </c>
      <c r="AV494" s="13" t="s">
        <v>88</v>
      </c>
      <c r="AW494" s="13" t="s">
        <v>29</v>
      </c>
      <c r="AX494" s="13" t="s">
        <v>75</v>
      </c>
      <c r="AY494" s="186" t="s">
        <v>271</v>
      </c>
    </row>
    <row r="495" spans="1:65" s="16" customFormat="1" x14ac:dyDescent="0.1">
      <c r="B495" s="209"/>
      <c r="D495" s="185" t="s">
        <v>280</v>
      </c>
      <c r="E495" s="210" t="s">
        <v>1</v>
      </c>
      <c r="F495" s="211" t="s">
        <v>1186</v>
      </c>
      <c r="H495" s="210" t="s">
        <v>1</v>
      </c>
      <c r="I495" s="212"/>
      <c r="L495" s="209"/>
      <c r="M495" s="213"/>
      <c r="N495" s="214"/>
      <c r="O495" s="214"/>
      <c r="P495" s="214"/>
      <c r="Q495" s="214"/>
      <c r="R495" s="214"/>
      <c r="S495" s="214"/>
      <c r="T495" s="215"/>
      <c r="AT495" s="210" t="s">
        <v>280</v>
      </c>
      <c r="AU495" s="210" t="s">
        <v>88</v>
      </c>
      <c r="AV495" s="16" t="s">
        <v>82</v>
      </c>
      <c r="AW495" s="16" t="s">
        <v>29</v>
      </c>
      <c r="AX495" s="16" t="s">
        <v>75</v>
      </c>
      <c r="AY495" s="210" t="s">
        <v>271</v>
      </c>
    </row>
    <row r="496" spans="1:65" s="13" customFormat="1" ht="19.5" x14ac:dyDescent="0.1">
      <c r="B496" s="184"/>
      <c r="D496" s="185" t="s">
        <v>280</v>
      </c>
      <c r="E496" s="186" t="s">
        <v>1</v>
      </c>
      <c r="F496" s="187" t="s">
        <v>1290</v>
      </c>
      <c r="H496" s="188">
        <v>357.73</v>
      </c>
      <c r="I496" s="189"/>
      <c r="L496" s="184"/>
      <c r="M496" s="190"/>
      <c r="N496" s="191"/>
      <c r="O496" s="191"/>
      <c r="P496" s="191"/>
      <c r="Q496" s="191"/>
      <c r="R496" s="191"/>
      <c r="S496" s="191"/>
      <c r="T496" s="192"/>
      <c r="AT496" s="186" t="s">
        <v>280</v>
      </c>
      <c r="AU496" s="186" t="s">
        <v>88</v>
      </c>
      <c r="AV496" s="13" t="s">
        <v>88</v>
      </c>
      <c r="AW496" s="13" t="s">
        <v>29</v>
      </c>
      <c r="AX496" s="13" t="s">
        <v>75</v>
      </c>
      <c r="AY496" s="186" t="s">
        <v>271</v>
      </c>
    </row>
    <row r="497" spans="1:65" s="13" customFormat="1" x14ac:dyDescent="0.1">
      <c r="B497" s="184"/>
      <c r="D497" s="185" t="s">
        <v>280</v>
      </c>
      <c r="E497" s="186" t="s">
        <v>1</v>
      </c>
      <c r="F497" s="187" t="s">
        <v>1193</v>
      </c>
      <c r="H497" s="188">
        <v>108.87</v>
      </c>
      <c r="I497" s="189"/>
      <c r="L497" s="184"/>
      <c r="M497" s="190"/>
      <c r="N497" s="191"/>
      <c r="O497" s="191"/>
      <c r="P497" s="191"/>
      <c r="Q497" s="191"/>
      <c r="R497" s="191"/>
      <c r="S497" s="191"/>
      <c r="T497" s="192"/>
      <c r="AT497" s="186" t="s">
        <v>280</v>
      </c>
      <c r="AU497" s="186" t="s">
        <v>88</v>
      </c>
      <c r="AV497" s="13" t="s">
        <v>88</v>
      </c>
      <c r="AW497" s="13" t="s">
        <v>29</v>
      </c>
      <c r="AX497" s="13" t="s">
        <v>75</v>
      </c>
      <c r="AY497" s="186" t="s">
        <v>271</v>
      </c>
    </row>
    <row r="498" spans="1:65" s="13" customFormat="1" x14ac:dyDescent="0.1">
      <c r="B498" s="184"/>
      <c r="D498" s="185" t="s">
        <v>280</v>
      </c>
      <c r="E498" s="186" t="s">
        <v>1</v>
      </c>
      <c r="F498" s="187" t="s">
        <v>1176</v>
      </c>
      <c r="H498" s="188">
        <v>240.38</v>
      </c>
      <c r="I498" s="189"/>
      <c r="L498" s="184"/>
      <c r="M498" s="190"/>
      <c r="N498" s="191"/>
      <c r="O498" s="191"/>
      <c r="P498" s="191"/>
      <c r="Q498" s="191"/>
      <c r="R498" s="191"/>
      <c r="S498" s="191"/>
      <c r="T498" s="192"/>
      <c r="AT498" s="186" t="s">
        <v>280</v>
      </c>
      <c r="AU498" s="186" t="s">
        <v>88</v>
      </c>
      <c r="AV498" s="13" t="s">
        <v>88</v>
      </c>
      <c r="AW498" s="13" t="s">
        <v>29</v>
      </c>
      <c r="AX498" s="13" t="s">
        <v>75</v>
      </c>
      <c r="AY498" s="186" t="s">
        <v>271</v>
      </c>
    </row>
    <row r="499" spans="1:65" s="13" customFormat="1" x14ac:dyDescent="0.1">
      <c r="B499" s="184"/>
      <c r="D499" s="185" t="s">
        <v>280</v>
      </c>
      <c r="E499" s="186" t="s">
        <v>1</v>
      </c>
      <c r="F499" s="187" t="s">
        <v>1201</v>
      </c>
      <c r="H499" s="188">
        <v>97.42</v>
      </c>
      <c r="I499" s="189"/>
      <c r="L499" s="184"/>
      <c r="M499" s="190"/>
      <c r="N499" s="191"/>
      <c r="O499" s="191"/>
      <c r="P499" s="191"/>
      <c r="Q499" s="191"/>
      <c r="R499" s="191"/>
      <c r="S499" s="191"/>
      <c r="T499" s="192"/>
      <c r="AT499" s="186" t="s">
        <v>280</v>
      </c>
      <c r="AU499" s="186" t="s">
        <v>88</v>
      </c>
      <c r="AV499" s="13" t="s">
        <v>88</v>
      </c>
      <c r="AW499" s="13" t="s">
        <v>29</v>
      </c>
      <c r="AX499" s="13" t="s">
        <v>75</v>
      </c>
      <c r="AY499" s="186" t="s">
        <v>271</v>
      </c>
    </row>
    <row r="500" spans="1:65" s="15" customFormat="1" x14ac:dyDescent="0.1">
      <c r="B500" s="201"/>
      <c r="D500" s="185" t="s">
        <v>280</v>
      </c>
      <c r="E500" s="202" t="s">
        <v>761</v>
      </c>
      <c r="F500" s="203" t="s">
        <v>293</v>
      </c>
      <c r="H500" s="204">
        <v>1109.33</v>
      </c>
      <c r="I500" s="205"/>
      <c r="L500" s="201"/>
      <c r="M500" s="206"/>
      <c r="N500" s="207"/>
      <c r="O500" s="207"/>
      <c r="P500" s="207"/>
      <c r="Q500" s="207"/>
      <c r="R500" s="207"/>
      <c r="S500" s="207"/>
      <c r="T500" s="208"/>
      <c r="AT500" s="202" t="s">
        <v>280</v>
      </c>
      <c r="AU500" s="202" t="s">
        <v>88</v>
      </c>
      <c r="AV500" s="15" t="s">
        <v>286</v>
      </c>
      <c r="AW500" s="15" t="s">
        <v>29</v>
      </c>
      <c r="AX500" s="15" t="s">
        <v>75</v>
      </c>
      <c r="AY500" s="202" t="s">
        <v>271</v>
      </c>
    </row>
    <row r="501" spans="1:65" s="13" customFormat="1" x14ac:dyDescent="0.1">
      <c r="B501" s="184"/>
      <c r="D501" s="185" t="s">
        <v>280</v>
      </c>
      <c r="E501" s="186" t="s">
        <v>1</v>
      </c>
      <c r="F501" s="187" t="s">
        <v>1291</v>
      </c>
      <c r="H501" s="188">
        <v>77.650000000000006</v>
      </c>
      <c r="I501" s="189"/>
      <c r="L501" s="184"/>
      <c r="M501" s="190"/>
      <c r="N501" s="191"/>
      <c r="O501" s="191"/>
      <c r="P501" s="191"/>
      <c r="Q501" s="191"/>
      <c r="R501" s="191"/>
      <c r="S501" s="191"/>
      <c r="T501" s="192"/>
      <c r="AT501" s="186" t="s">
        <v>280</v>
      </c>
      <c r="AU501" s="186" t="s">
        <v>88</v>
      </c>
      <c r="AV501" s="13" t="s">
        <v>88</v>
      </c>
      <c r="AW501" s="13" t="s">
        <v>29</v>
      </c>
      <c r="AX501" s="13" t="s">
        <v>75</v>
      </c>
      <c r="AY501" s="186" t="s">
        <v>271</v>
      </c>
    </row>
    <row r="502" spans="1:65" s="14" customFormat="1" x14ac:dyDescent="0.1">
      <c r="B502" s="193"/>
      <c r="D502" s="185" t="s">
        <v>280</v>
      </c>
      <c r="E502" s="194" t="s">
        <v>763</v>
      </c>
      <c r="F502" s="195" t="s">
        <v>282</v>
      </c>
      <c r="H502" s="196">
        <v>1186.98</v>
      </c>
      <c r="I502" s="197"/>
      <c r="L502" s="193"/>
      <c r="M502" s="198"/>
      <c r="N502" s="199"/>
      <c r="O502" s="199"/>
      <c r="P502" s="199"/>
      <c r="Q502" s="199"/>
      <c r="R502" s="199"/>
      <c r="S502" s="199"/>
      <c r="T502" s="200"/>
      <c r="AT502" s="194" t="s">
        <v>280</v>
      </c>
      <c r="AU502" s="194" t="s">
        <v>88</v>
      </c>
      <c r="AV502" s="14" t="s">
        <v>278</v>
      </c>
      <c r="AW502" s="14" t="s">
        <v>29</v>
      </c>
      <c r="AX502" s="14" t="s">
        <v>82</v>
      </c>
      <c r="AY502" s="194" t="s">
        <v>271</v>
      </c>
    </row>
    <row r="503" spans="1:65" s="2" customFormat="1" ht="44.25" customHeight="1" x14ac:dyDescent="0.15">
      <c r="A503" s="35"/>
      <c r="B503" s="141"/>
      <c r="C503" s="172" t="s">
        <v>1292</v>
      </c>
      <c r="D503" s="172" t="s">
        <v>274</v>
      </c>
      <c r="E503" s="173" t="s">
        <v>1293</v>
      </c>
      <c r="F503" s="174" t="s">
        <v>1294</v>
      </c>
      <c r="G503" s="175" t="s">
        <v>277</v>
      </c>
      <c r="H503" s="176">
        <v>1186.98</v>
      </c>
      <c r="I503" s="177"/>
      <c r="J503" s="176">
        <f>ROUND(I503*H503,2)</f>
        <v>0</v>
      </c>
      <c r="K503" s="178"/>
      <c r="L503" s="36"/>
      <c r="M503" s="179" t="s">
        <v>1</v>
      </c>
      <c r="N503" s="180" t="s">
        <v>41</v>
      </c>
      <c r="O503" s="61"/>
      <c r="P503" s="181">
        <f>O503*H503</f>
        <v>0</v>
      </c>
      <c r="Q503" s="181">
        <v>0</v>
      </c>
      <c r="R503" s="181">
        <f>Q503*H503</f>
        <v>0</v>
      </c>
      <c r="S503" s="181">
        <v>0</v>
      </c>
      <c r="T503" s="182">
        <f>S503*H503</f>
        <v>0</v>
      </c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R503" s="183" t="s">
        <v>278</v>
      </c>
      <c r="AT503" s="183" t="s">
        <v>274</v>
      </c>
      <c r="AU503" s="183" t="s">
        <v>88</v>
      </c>
      <c r="AY503" s="18" t="s">
        <v>271</v>
      </c>
      <c r="BE503" s="105">
        <f>IF(N503="základná",J503,0)</f>
        <v>0</v>
      </c>
      <c r="BF503" s="105">
        <f>IF(N503="znížená",J503,0)</f>
        <v>0</v>
      </c>
      <c r="BG503" s="105">
        <f>IF(N503="zákl. prenesená",J503,0)</f>
        <v>0</v>
      </c>
      <c r="BH503" s="105">
        <f>IF(N503="zníž. prenesená",J503,0)</f>
        <v>0</v>
      </c>
      <c r="BI503" s="105">
        <f>IF(N503="nulová",J503,0)</f>
        <v>0</v>
      </c>
      <c r="BJ503" s="18" t="s">
        <v>88</v>
      </c>
      <c r="BK503" s="105">
        <f>ROUND(I503*H503,2)</f>
        <v>0</v>
      </c>
      <c r="BL503" s="18" t="s">
        <v>278</v>
      </c>
      <c r="BM503" s="183" t="s">
        <v>1295</v>
      </c>
    </row>
    <row r="504" spans="1:65" s="13" customFormat="1" x14ac:dyDescent="0.1">
      <c r="B504" s="184"/>
      <c r="D504" s="185" t="s">
        <v>280</v>
      </c>
      <c r="E504" s="186" t="s">
        <v>1</v>
      </c>
      <c r="F504" s="187" t="s">
        <v>763</v>
      </c>
      <c r="H504" s="188">
        <v>1186.98</v>
      </c>
      <c r="I504" s="189"/>
      <c r="L504" s="184"/>
      <c r="M504" s="190"/>
      <c r="N504" s="191"/>
      <c r="O504" s="191"/>
      <c r="P504" s="191"/>
      <c r="Q504" s="191"/>
      <c r="R504" s="191"/>
      <c r="S504" s="191"/>
      <c r="T504" s="192"/>
      <c r="AT504" s="186" t="s">
        <v>280</v>
      </c>
      <c r="AU504" s="186" t="s">
        <v>88</v>
      </c>
      <c r="AV504" s="13" t="s">
        <v>88</v>
      </c>
      <c r="AW504" s="13" t="s">
        <v>29</v>
      </c>
      <c r="AX504" s="13" t="s">
        <v>82</v>
      </c>
      <c r="AY504" s="186" t="s">
        <v>271</v>
      </c>
    </row>
    <row r="505" spans="1:65" s="2" customFormat="1" ht="33" customHeight="1" x14ac:dyDescent="0.15">
      <c r="A505" s="35"/>
      <c r="B505" s="141"/>
      <c r="C505" s="172" t="s">
        <v>1296</v>
      </c>
      <c r="D505" s="172" t="s">
        <v>274</v>
      </c>
      <c r="E505" s="173" t="s">
        <v>1297</v>
      </c>
      <c r="F505" s="174" t="s">
        <v>1298</v>
      </c>
      <c r="G505" s="175" t="s">
        <v>277</v>
      </c>
      <c r="H505" s="176">
        <v>1186.98</v>
      </c>
      <c r="I505" s="177"/>
      <c r="J505" s="176">
        <f>ROUND(I505*H505,2)</f>
        <v>0</v>
      </c>
      <c r="K505" s="178"/>
      <c r="L505" s="36"/>
      <c r="M505" s="179" t="s">
        <v>1</v>
      </c>
      <c r="N505" s="180" t="s">
        <v>41</v>
      </c>
      <c r="O505" s="61"/>
      <c r="P505" s="181">
        <f>O505*H505</f>
        <v>0</v>
      </c>
      <c r="Q505" s="181">
        <v>2.571E-2</v>
      </c>
      <c r="R505" s="181">
        <f>Q505*H505</f>
        <v>30.517255800000001</v>
      </c>
      <c r="S505" s="181">
        <v>0</v>
      </c>
      <c r="T505" s="182">
        <f>S505*H505</f>
        <v>0</v>
      </c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  <c r="AR505" s="183" t="s">
        <v>278</v>
      </c>
      <c r="AT505" s="183" t="s">
        <v>274</v>
      </c>
      <c r="AU505" s="183" t="s">
        <v>88</v>
      </c>
      <c r="AY505" s="18" t="s">
        <v>271</v>
      </c>
      <c r="BE505" s="105">
        <f>IF(N505="základná",J505,0)</f>
        <v>0</v>
      </c>
      <c r="BF505" s="105">
        <f>IF(N505="znížená",J505,0)</f>
        <v>0</v>
      </c>
      <c r="BG505" s="105">
        <f>IF(N505="zákl. prenesená",J505,0)</f>
        <v>0</v>
      </c>
      <c r="BH505" s="105">
        <f>IF(N505="zníž. prenesená",J505,0)</f>
        <v>0</v>
      </c>
      <c r="BI505" s="105">
        <f>IF(N505="nulová",J505,0)</f>
        <v>0</v>
      </c>
      <c r="BJ505" s="18" t="s">
        <v>88</v>
      </c>
      <c r="BK505" s="105">
        <f>ROUND(I505*H505,2)</f>
        <v>0</v>
      </c>
      <c r="BL505" s="18" t="s">
        <v>278</v>
      </c>
      <c r="BM505" s="183" t="s">
        <v>1299</v>
      </c>
    </row>
    <row r="506" spans="1:65" s="13" customFormat="1" x14ac:dyDescent="0.1">
      <c r="B506" s="184"/>
      <c r="D506" s="185" t="s">
        <v>280</v>
      </c>
      <c r="E506" s="186" t="s">
        <v>1</v>
      </c>
      <c r="F506" s="187" t="s">
        <v>763</v>
      </c>
      <c r="H506" s="188">
        <v>1186.98</v>
      </c>
      <c r="I506" s="189"/>
      <c r="L506" s="184"/>
      <c r="M506" s="190"/>
      <c r="N506" s="191"/>
      <c r="O506" s="191"/>
      <c r="P506" s="191"/>
      <c r="Q506" s="191"/>
      <c r="R506" s="191"/>
      <c r="S506" s="191"/>
      <c r="T506" s="192"/>
      <c r="AT506" s="186" t="s">
        <v>280</v>
      </c>
      <c r="AU506" s="186" t="s">
        <v>88</v>
      </c>
      <c r="AV506" s="13" t="s">
        <v>88</v>
      </c>
      <c r="AW506" s="13" t="s">
        <v>29</v>
      </c>
      <c r="AX506" s="13" t="s">
        <v>82</v>
      </c>
      <c r="AY506" s="186" t="s">
        <v>271</v>
      </c>
    </row>
    <row r="507" spans="1:65" s="2" customFormat="1" ht="21.75" customHeight="1" x14ac:dyDescent="0.15">
      <c r="A507" s="35"/>
      <c r="B507" s="141"/>
      <c r="C507" s="172" t="s">
        <v>1300</v>
      </c>
      <c r="D507" s="172" t="s">
        <v>274</v>
      </c>
      <c r="E507" s="173" t="s">
        <v>275</v>
      </c>
      <c r="F507" s="174" t="s">
        <v>276</v>
      </c>
      <c r="G507" s="175" t="s">
        <v>277</v>
      </c>
      <c r="H507" s="176">
        <v>359.08</v>
      </c>
      <c r="I507" s="177"/>
      <c r="J507" s="176">
        <f>ROUND(I507*H507,2)</f>
        <v>0</v>
      </c>
      <c r="K507" s="178"/>
      <c r="L507" s="36"/>
      <c r="M507" s="179" t="s">
        <v>1</v>
      </c>
      <c r="N507" s="180" t="s">
        <v>41</v>
      </c>
      <c r="O507" s="61"/>
      <c r="P507" s="181">
        <f>O507*H507</f>
        <v>0</v>
      </c>
      <c r="Q507" s="181">
        <v>5.1385979999999998E-2</v>
      </c>
      <c r="R507" s="181">
        <f>Q507*H507</f>
        <v>18.451677698399997</v>
      </c>
      <c r="S507" s="181">
        <v>0</v>
      </c>
      <c r="T507" s="182">
        <f>S507*H507</f>
        <v>0</v>
      </c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R507" s="183" t="s">
        <v>278</v>
      </c>
      <c r="AT507" s="183" t="s">
        <v>274</v>
      </c>
      <c r="AU507" s="183" t="s">
        <v>88</v>
      </c>
      <c r="AY507" s="18" t="s">
        <v>271</v>
      </c>
      <c r="BE507" s="105">
        <f>IF(N507="základná",J507,0)</f>
        <v>0</v>
      </c>
      <c r="BF507" s="105">
        <f>IF(N507="znížená",J507,0)</f>
        <v>0</v>
      </c>
      <c r="BG507" s="105">
        <f>IF(N507="zákl. prenesená",J507,0)</f>
        <v>0</v>
      </c>
      <c r="BH507" s="105">
        <f>IF(N507="zníž. prenesená",J507,0)</f>
        <v>0</v>
      </c>
      <c r="BI507" s="105">
        <f>IF(N507="nulová",J507,0)</f>
        <v>0</v>
      </c>
      <c r="BJ507" s="18" t="s">
        <v>88</v>
      </c>
      <c r="BK507" s="105">
        <f>ROUND(I507*H507,2)</f>
        <v>0</v>
      </c>
      <c r="BL507" s="18" t="s">
        <v>278</v>
      </c>
      <c r="BM507" s="183" t="s">
        <v>1301</v>
      </c>
    </row>
    <row r="508" spans="1:65" s="13" customFormat="1" x14ac:dyDescent="0.1">
      <c r="B508" s="184"/>
      <c r="D508" s="185" t="s">
        <v>280</v>
      </c>
      <c r="E508" s="186" t="s">
        <v>1</v>
      </c>
      <c r="F508" s="187" t="s">
        <v>841</v>
      </c>
      <c r="H508" s="188">
        <v>359.08</v>
      </c>
      <c r="I508" s="189"/>
      <c r="L508" s="184"/>
      <c r="M508" s="190"/>
      <c r="N508" s="191"/>
      <c r="O508" s="191"/>
      <c r="P508" s="191"/>
      <c r="Q508" s="191"/>
      <c r="R508" s="191"/>
      <c r="S508" s="191"/>
      <c r="T508" s="192"/>
      <c r="AT508" s="186" t="s">
        <v>280</v>
      </c>
      <c r="AU508" s="186" t="s">
        <v>88</v>
      </c>
      <c r="AV508" s="13" t="s">
        <v>88</v>
      </c>
      <c r="AW508" s="13" t="s">
        <v>29</v>
      </c>
      <c r="AX508" s="13" t="s">
        <v>82</v>
      </c>
      <c r="AY508" s="186" t="s">
        <v>271</v>
      </c>
    </row>
    <row r="509" spans="1:65" s="2" customFormat="1" ht="21.75" customHeight="1" x14ac:dyDescent="0.15">
      <c r="A509" s="35"/>
      <c r="B509" s="141"/>
      <c r="C509" s="172" t="s">
        <v>1302</v>
      </c>
      <c r="D509" s="172" t="s">
        <v>274</v>
      </c>
      <c r="E509" s="173" t="s">
        <v>1303</v>
      </c>
      <c r="F509" s="174" t="s">
        <v>276</v>
      </c>
      <c r="G509" s="175" t="s">
        <v>277</v>
      </c>
      <c r="H509" s="176">
        <v>81.3</v>
      </c>
      <c r="I509" s="177"/>
      <c r="J509" s="176">
        <f>ROUND(I509*H509,2)</f>
        <v>0</v>
      </c>
      <c r="K509" s="178"/>
      <c r="L509" s="36"/>
      <c r="M509" s="179" t="s">
        <v>1</v>
      </c>
      <c r="N509" s="180" t="s">
        <v>41</v>
      </c>
      <c r="O509" s="61"/>
      <c r="P509" s="181">
        <f>O509*H509</f>
        <v>0</v>
      </c>
      <c r="Q509" s="181">
        <v>5.1385979999999998E-2</v>
      </c>
      <c r="R509" s="181">
        <f>Q509*H509</f>
        <v>4.1776801739999998</v>
      </c>
      <c r="S509" s="181">
        <v>0</v>
      </c>
      <c r="T509" s="182">
        <f>S509*H509</f>
        <v>0</v>
      </c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R509" s="183" t="s">
        <v>278</v>
      </c>
      <c r="AT509" s="183" t="s">
        <v>274</v>
      </c>
      <c r="AU509" s="183" t="s">
        <v>88</v>
      </c>
      <c r="AY509" s="18" t="s">
        <v>271</v>
      </c>
      <c r="BE509" s="105">
        <f>IF(N509="základná",J509,0)</f>
        <v>0</v>
      </c>
      <c r="BF509" s="105">
        <f>IF(N509="znížená",J509,0)</f>
        <v>0</v>
      </c>
      <c r="BG509" s="105">
        <f>IF(N509="zákl. prenesená",J509,0)</f>
        <v>0</v>
      </c>
      <c r="BH509" s="105">
        <f>IF(N509="zníž. prenesená",J509,0)</f>
        <v>0</v>
      </c>
      <c r="BI509" s="105">
        <f>IF(N509="nulová",J509,0)</f>
        <v>0</v>
      </c>
      <c r="BJ509" s="18" t="s">
        <v>88</v>
      </c>
      <c r="BK509" s="105">
        <f>ROUND(I509*H509,2)</f>
        <v>0</v>
      </c>
      <c r="BL509" s="18" t="s">
        <v>278</v>
      </c>
      <c r="BM509" s="183" t="s">
        <v>1304</v>
      </c>
    </row>
    <row r="510" spans="1:65" s="13" customFormat="1" ht="19.5" x14ac:dyDescent="0.1">
      <c r="B510" s="184"/>
      <c r="D510" s="185" t="s">
        <v>280</v>
      </c>
      <c r="E510" s="186" t="s">
        <v>1</v>
      </c>
      <c r="F510" s="187" t="s">
        <v>1305</v>
      </c>
      <c r="H510" s="188">
        <v>-848.7</v>
      </c>
      <c r="I510" s="189"/>
      <c r="L510" s="184"/>
      <c r="M510" s="190"/>
      <c r="N510" s="191"/>
      <c r="O510" s="191"/>
      <c r="P510" s="191"/>
      <c r="Q510" s="191"/>
      <c r="R510" s="191"/>
      <c r="S510" s="191"/>
      <c r="T510" s="192"/>
      <c r="AT510" s="186" t="s">
        <v>280</v>
      </c>
      <c r="AU510" s="186" t="s">
        <v>88</v>
      </c>
      <c r="AV510" s="13" t="s">
        <v>88</v>
      </c>
      <c r="AW510" s="13" t="s">
        <v>29</v>
      </c>
      <c r="AX510" s="13" t="s">
        <v>75</v>
      </c>
      <c r="AY510" s="186" t="s">
        <v>271</v>
      </c>
    </row>
    <row r="511" spans="1:65" s="13" customFormat="1" x14ac:dyDescent="0.1">
      <c r="B511" s="184"/>
      <c r="D511" s="185" t="s">
        <v>280</v>
      </c>
      <c r="E511" s="186" t="s">
        <v>1</v>
      </c>
      <c r="F511" s="187" t="s">
        <v>808</v>
      </c>
      <c r="H511" s="188">
        <v>1255.21</v>
      </c>
      <c r="I511" s="189"/>
      <c r="L511" s="184"/>
      <c r="M511" s="190"/>
      <c r="N511" s="191"/>
      <c r="O511" s="191"/>
      <c r="P511" s="191"/>
      <c r="Q511" s="191"/>
      <c r="R511" s="191"/>
      <c r="S511" s="191"/>
      <c r="T511" s="192"/>
      <c r="AT511" s="186" t="s">
        <v>280</v>
      </c>
      <c r="AU511" s="186" t="s">
        <v>88</v>
      </c>
      <c r="AV511" s="13" t="s">
        <v>88</v>
      </c>
      <c r="AW511" s="13" t="s">
        <v>29</v>
      </c>
      <c r="AX511" s="13" t="s">
        <v>75</v>
      </c>
      <c r="AY511" s="186" t="s">
        <v>271</v>
      </c>
    </row>
    <row r="512" spans="1:65" s="15" customFormat="1" x14ac:dyDescent="0.1">
      <c r="B512" s="201"/>
      <c r="D512" s="185" t="s">
        <v>280</v>
      </c>
      <c r="E512" s="202" t="s">
        <v>1</v>
      </c>
      <c r="F512" s="203" t="s">
        <v>293</v>
      </c>
      <c r="H512" s="204">
        <v>406.51</v>
      </c>
      <c r="I512" s="205"/>
      <c r="L512" s="201"/>
      <c r="M512" s="206"/>
      <c r="N512" s="207"/>
      <c r="O512" s="207"/>
      <c r="P512" s="207"/>
      <c r="Q512" s="207"/>
      <c r="R512" s="207"/>
      <c r="S512" s="207"/>
      <c r="T512" s="208"/>
      <c r="AT512" s="202" t="s">
        <v>280</v>
      </c>
      <c r="AU512" s="202" t="s">
        <v>88</v>
      </c>
      <c r="AV512" s="15" t="s">
        <v>286</v>
      </c>
      <c r="AW512" s="15" t="s">
        <v>29</v>
      </c>
      <c r="AX512" s="15" t="s">
        <v>75</v>
      </c>
      <c r="AY512" s="202" t="s">
        <v>271</v>
      </c>
    </row>
    <row r="513" spans="1:65" s="13" customFormat="1" x14ac:dyDescent="0.1">
      <c r="B513" s="184"/>
      <c r="D513" s="185" t="s">
        <v>280</v>
      </c>
      <c r="E513" s="186" t="s">
        <v>1</v>
      </c>
      <c r="F513" s="187" t="s">
        <v>1306</v>
      </c>
      <c r="H513" s="188">
        <v>81.3</v>
      </c>
      <c r="I513" s="189"/>
      <c r="L513" s="184"/>
      <c r="M513" s="190"/>
      <c r="N513" s="191"/>
      <c r="O513" s="191"/>
      <c r="P513" s="191"/>
      <c r="Q513" s="191"/>
      <c r="R513" s="191"/>
      <c r="S513" s="191"/>
      <c r="T513" s="192"/>
      <c r="AT513" s="186" t="s">
        <v>280</v>
      </c>
      <c r="AU513" s="186" t="s">
        <v>88</v>
      </c>
      <c r="AV513" s="13" t="s">
        <v>88</v>
      </c>
      <c r="AW513" s="13" t="s">
        <v>29</v>
      </c>
      <c r="AX513" s="13" t="s">
        <v>82</v>
      </c>
      <c r="AY513" s="186" t="s">
        <v>271</v>
      </c>
    </row>
    <row r="514" spans="1:65" s="2" customFormat="1" ht="21.75" customHeight="1" x14ac:dyDescent="0.15">
      <c r="A514" s="35"/>
      <c r="B514" s="141"/>
      <c r="C514" s="172" t="s">
        <v>1307</v>
      </c>
      <c r="D514" s="172" t="s">
        <v>274</v>
      </c>
      <c r="E514" s="173" t="s">
        <v>1308</v>
      </c>
      <c r="F514" s="174" t="s">
        <v>1309</v>
      </c>
      <c r="G514" s="175" t="s">
        <v>277</v>
      </c>
      <c r="H514" s="176">
        <v>169.74</v>
      </c>
      <c r="I514" s="177"/>
      <c r="J514" s="176">
        <f>ROUND(I514*H514,2)</f>
        <v>0</v>
      </c>
      <c r="K514" s="178"/>
      <c r="L514" s="36"/>
      <c r="M514" s="179" t="s">
        <v>1</v>
      </c>
      <c r="N514" s="180" t="s">
        <v>41</v>
      </c>
      <c r="O514" s="61"/>
      <c r="P514" s="181">
        <f>O514*H514</f>
        <v>0</v>
      </c>
      <c r="Q514" s="181">
        <v>7.5953530000000005E-2</v>
      </c>
      <c r="R514" s="181">
        <f>Q514*H514</f>
        <v>12.892352182200002</v>
      </c>
      <c r="S514" s="181">
        <v>0</v>
      </c>
      <c r="T514" s="182">
        <f>S514*H514</f>
        <v>0</v>
      </c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R514" s="183" t="s">
        <v>278</v>
      </c>
      <c r="AT514" s="183" t="s">
        <v>274</v>
      </c>
      <c r="AU514" s="183" t="s">
        <v>88</v>
      </c>
      <c r="AY514" s="18" t="s">
        <v>271</v>
      </c>
      <c r="BE514" s="105">
        <f>IF(N514="základná",J514,0)</f>
        <v>0</v>
      </c>
      <c r="BF514" s="105">
        <f>IF(N514="znížená",J514,0)</f>
        <v>0</v>
      </c>
      <c r="BG514" s="105">
        <f>IF(N514="zákl. prenesená",J514,0)</f>
        <v>0</v>
      </c>
      <c r="BH514" s="105">
        <f>IF(N514="zníž. prenesená",J514,0)</f>
        <v>0</v>
      </c>
      <c r="BI514" s="105">
        <f>IF(N514="nulová",J514,0)</f>
        <v>0</v>
      </c>
      <c r="BJ514" s="18" t="s">
        <v>88</v>
      </c>
      <c r="BK514" s="105">
        <f>ROUND(I514*H514,2)</f>
        <v>0</v>
      </c>
      <c r="BL514" s="18" t="s">
        <v>278</v>
      </c>
      <c r="BM514" s="183" t="s">
        <v>1310</v>
      </c>
    </row>
    <row r="515" spans="1:65" s="13" customFormat="1" x14ac:dyDescent="0.1">
      <c r="B515" s="184"/>
      <c r="D515" s="185" t="s">
        <v>280</v>
      </c>
      <c r="E515" s="186" t="s">
        <v>1</v>
      </c>
      <c r="F515" s="187" t="s">
        <v>1311</v>
      </c>
      <c r="H515" s="188">
        <v>169.74</v>
      </c>
      <c r="I515" s="189"/>
      <c r="L515" s="184"/>
      <c r="M515" s="190"/>
      <c r="N515" s="191"/>
      <c r="O515" s="191"/>
      <c r="P515" s="191"/>
      <c r="Q515" s="191"/>
      <c r="R515" s="191"/>
      <c r="S515" s="191"/>
      <c r="T515" s="192"/>
      <c r="AT515" s="186" t="s">
        <v>280</v>
      </c>
      <c r="AU515" s="186" t="s">
        <v>88</v>
      </c>
      <c r="AV515" s="13" t="s">
        <v>88</v>
      </c>
      <c r="AW515" s="13" t="s">
        <v>29</v>
      </c>
      <c r="AX515" s="13" t="s">
        <v>82</v>
      </c>
      <c r="AY515" s="186" t="s">
        <v>271</v>
      </c>
    </row>
    <row r="516" spans="1:65" s="2" customFormat="1" ht="21.75" customHeight="1" x14ac:dyDescent="0.15">
      <c r="A516" s="35"/>
      <c r="B516" s="141"/>
      <c r="C516" s="172" t="s">
        <v>1312</v>
      </c>
      <c r="D516" s="172" t="s">
        <v>274</v>
      </c>
      <c r="E516" s="173" t="s">
        <v>1313</v>
      </c>
      <c r="F516" s="174" t="s">
        <v>1314</v>
      </c>
      <c r="G516" s="175" t="s">
        <v>277</v>
      </c>
      <c r="H516" s="176">
        <v>1185.24</v>
      </c>
      <c r="I516" s="177"/>
      <c r="J516" s="176">
        <f>ROUND(I516*H516,2)</f>
        <v>0</v>
      </c>
      <c r="K516" s="178"/>
      <c r="L516" s="36"/>
      <c r="M516" s="179" t="s">
        <v>1</v>
      </c>
      <c r="N516" s="180" t="s">
        <v>41</v>
      </c>
      <c r="O516" s="61"/>
      <c r="P516" s="181">
        <f>O516*H516</f>
        <v>0</v>
      </c>
      <c r="Q516" s="181">
        <v>7.5953530000000005E-2</v>
      </c>
      <c r="R516" s="181">
        <f>Q516*H516</f>
        <v>90.023161897200012</v>
      </c>
      <c r="S516" s="181">
        <v>0</v>
      </c>
      <c r="T516" s="182">
        <f>S516*H516</f>
        <v>0</v>
      </c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R516" s="183" t="s">
        <v>278</v>
      </c>
      <c r="AT516" s="183" t="s">
        <v>274</v>
      </c>
      <c r="AU516" s="183" t="s">
        <v>88</v>
      </c>
      <c r="AY516" s="18" t="s">
        <v>271</v>
      </c>
      <c r="BE516" s="105">
        <f>IF(N516="základná",J516,0)</f>
        <v>0</v>
      </c>
      <c r="BF516" s="105">
        <f>IF(N516="znížená",J516,0)</f>
        <v>0</v>
      </c>
      <c r="BG516" s="105">
        <f>IF(N516="zákl. prenesená",J516,0)</f>
        <v>0</v>
      </c>
      <c r="BH516" s="105">
        <f>IF(N516="zníž. prenesená",J516,0)</f>
        <v>0</v>
      </c>
      <c r="BI516" s="105">
        <f>IF(N516="nulová",J516,0)</f>
        <v>0</v>
      </c>
      <c r="BJ516" s="18" t="s">
        <v>88</v>
      </c>
      <c r="BK516" s="105">
        <f>ROUND(I516*H516,2)</f>
        <v>0</v>
      </c>
      <c r="BL516" s="18" t="s">
        <v>278</v>
      </c>
      <c r="BM516" s="183" t="s">
        <v>1315</v>
      </c>
    </row>
    <row r="517" spans="1:65" s="13" customFormat="1" x14ac:dyDescent="0.1">
      <c r="B517" s="184"/>
      <c r="D517" s="185" t="s">
        <v>280</v>
      </c>
      <c r="E517" s="186" t="s">
        <v>1</v>
      </c>
      <c r="F517" s="187" t="s">
        <v>1316</v>
      </c>
      <c r="H517" s="188">
        <v>1185.24</v>
      </c>
      <c r="I517" s="189"/>
      <c r="L517" s="184"/>
      <c r="M517" s="190"/>
      <c r="N517" s="191"/>
      <c r="O517" s="191"/>
      <c r="P517" s="191"/>
      <c r="Q517" s="191"/>
      <c r="R517" s="191"/>
      <c r="S517" s="191"/>
      <c r="T517" s="192"/>
      <c r="AT517" s="186" t="s">
        <v>280</v>
      </c>
      <c r="AU517" s="186" t="s">
        <v>88</v>
      </c>
      <c r="AV517" s="13" t="s">
        <v>88</v>
      </c>
      <c r="AW517" s="13" t="s">
        <v>29</v>
      </c>
      <c r="AX517" s="13" t="s">
        <v>75</v>
      </c>
      <c r="AY517" s="186" t="s">
        <v>271</v>
      </c>
    </row>
    <row r="518" spans="1:65" s="14" customFormat="1" x14ac:dyDescent="0.1">
      <c r="B518" s="193"/>
      <c r="D518" s="185" t="s">
        <v>280</v>
      </c>
      <c r="E518" s="194" t="s">
        <v>1</v>
      </c>
      <c r="F518" s="195" t="s">
        <v>282</v>
      </c>
      <c r="H518" s="196">
        <v>1185.24</v>
      </c>
      <c r="I518" s="197"/>
      <c r="L518" s="193"/>
      <c r="M518" s="198"/>
      <c r="N518" s="199"/>
      <c r="O518" s="199"/>
      <c r="P518" s="199"/>
      <c r="Q518" s="199"/>
      <c r="R518" s="199"/>
      <c r="S518" s="199"/>
      <c r="T518" s="200"/>
      <c r="AT518" s="194" t="s">
        <v>280</v>
      </c>
      <c r="AU518" s="194" t="s">
        <v>88</v>
      </c>
      <c r="AV518" s="14" t="s">
        <v>278</v>
      </c>
      <c r="AW518" s="14" t="s">
        <v>29</v>
      </c>
      <c r="AX518" s="14" t="s">
        <v>82</v>
      </c>
      <c r="AY518" s="194" t="s">
        <v>271</v>
      </c>
    </row>
    <row r="519" spans="1:65" s="2" customFormat="1" ht="16.5" customHeight="1" x14ac:dyDescent="0.15">
      <c r="A519" s="35"/>
      <c r="B519" s="141"/>
      <c r="C519" s="172" t="s">
        <v>1317</v>
      </c>
      <c r="D519" s="172" t="s">
        <v>274</v>
      </c>
      <c r="E519" s="173" t="s">
        <v>1318</v>
      </c>
      <c r="F519" s="174" t="s">
        <v>1319</v>
      </c>
      <c r="G519" s="175" t="s">
        <v>277</v>
      </c>
      <c r="H519" s="176">
        <v>1186.98</v>
      </c>
      <c r="I519" s="177"/>
      <c r="J519" s="176">
        <f>ROUND(I519*H519,2)</f>
        <v>0</v>
      </c>
      <c r="K519" s="178"/>
      <c r="L519" s="36"/>
      <c r="M519" s="179" t="s">
        <v>1</v>
      </c>
      <c r="N519" s="180" t="s">
        <v>41</v>
      </c>
      <c r="O519" s="61"/>
      <c r="P519" s="181">
        <f>O519*H519</f>
        <v>0</v>
      </c>
      <c r="Q519" s="181">
        <v>5.4945000000000003E-5</v>
      </c>
      <c r="R519" s="181">
        <f>Q519*H519</f>
        <v>6.5218616100000001E-2</v>
      </c>
      <c r="S519" s="181">
        <v>0</v>
      </c>
      <c r="T519" s="182">
        <f>S519*H519</f>
        <v>0</v>
      </c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R519" s="183" t="s">
        <v>278</v>
      </c>
      <c r="AT519" s="183" t="s">
        <v>274</v>
      </c>
      <c r="AU519" s="183" t="s">
        <v>88</v>
      </c>
      <c r="AY519" s="18" t="s">
        <v>271</v>
      </c>
      <c r="BE519" s="105">
        <f>IF(N519="základná",J519,0)</f>
        <v>0</v>
      </c>
      <c r="BF519" s="105">
        <f>IF(N519="znížená",J519,0)</f>
        <v>0</v>
      </c>
      <c r="BG519" s="105">
        <f>IF(N519="zákl. prenesená",J519,0)</f>
        <v>0</v>
      </c>
      <c r="BH519" s="105">
        <f>IF(N519="zníž. prenesená",J519,0)</f>
        <v>0</v>
      </c>
      <c r="BI519" s="105">
        <f>IF(N519="nulová",J519,0)</f>
        <v>0</v>
      </c>
      <c r="BJ519" s="18" t="s">
        <v>88</v>
      </c>
      <c r="BK519" s="105">
        <f>ROUND(I519*H519,2)</f>
        <v>0</v>
      </c>
      <c r="BL519" s="18" t="s">
        <v>278</v>
      </c>
      <c r="BM519" s="183" t="s">
        <v>1320</v>
      </c>
    </row>
    <row r="520" spans="1:65" s="13" customFormat="1" x14ac:dyDescent="0.1">
      <c r="B520" s="184"/>
      <c r="D520" s="185" t="s">
        <v>280</v>
      </c>
      <c r="E520" s="186" t="s">
        <v>1</v>
      </c>
      <c r="F520" s="187" t="s">
        <v>763</v>
      </c>
      <c r="H520" s="188">
        <v>1186.98</v>
      </c>
      <c r="I520" s="189"/>
      <c r="L520" s="184"/>
      <c r="M520" s="190"/>
      <c r="N520" s="191"/>
      <c r="O520" s="191"/>
      <c r="P520" s="191"/>
      <c r="Q520" s="191"/>
      <c r="R520" s="191"/>
      <c r="S520" s="191"/>
      <c r="T520" s="192"/>
      <c r="AT520" s="186" t="s">
        <v>280</v>
      </c>
      <c r="AU520" s="186" t="s">
        <v>88</v>
      </c>
      <c r="AV520" s="13" t="s">
        <v>88</v>
      </c>
      <c r="AW520" s="13" t="s">
        <v>29</v>
      </c>
      <c r="AX520" s="13" t="s">
        <v>82</v>
      </c>
      <c r="AY520" s="186" t="s">
        <v>271</v>
      </c>
    </row>
    <row r="521" spans="1:65" s="2" customFormat="1" ht="16.5" customHeight="1" x14ac:dyDescent="0.15">
      <c r="A521" s="35"/>
      <c r="B521" s="141"/>
      <c r="C521" s="172" t="s">
        <v>1321</v>
      </c>
      <c r="D521" s="172" t="s">
        <v>274</v>
      </c>
      <c r="E521" s="173" t="s">
        <v>1322</v>
      </c>
      <c r="F521" s="174" t="s">
        <v>1323</v>
      </c>
      <c r="G521" s="175" t="s">
        <v>277</v>
      </c>
      <c r="H521" s="176">
        <v>1186.98</v>
      </c>
      <c r="I521" s="177"/>
      <c r="J521" s="176">
        <f>ROUND(I521*H521,2)</f>
        <v>0</v>
      </c>
      <c r="K521" s="178"/>
      <c r="L521" s="36"/>
      <c r="M521" s="179" t="s">
        <v>1</v>
      </c>
      <c r="N521" s="180" t="s">
        <v>41</v>
      </c>
      <c r="O521" s="61"/>
      <c r="P521" s="181">
        <f>O521*H521</f>
        <v>0</v>
      </c>
      <c r="Q521" s="181">
        <v>0</v>
      </c>
      <c r="R521" s="181">
        <f>Q521*H521</f>
        <v>0</v>
      </c>
      <c r="S521" s="181">
        <v>0</v>
      </c>
      <c r="T521" s="182">
        <f>S521*H521</f>
        <v>0</v>
      </c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R521" s="183" t="s">
        <v>278</v>
      </c>
      <c r="AT521" s="183" t="s">
        <v>274</v>
      </c>
      <c r="AU521" s="183" t="s">
        <v>88</v>
      </c>
      <c r="AY521" s="18" t="s">
        <v>271</v>
      </c>
      <c r="BE521" s="105">
        <f>IF(N521="základná",J521,0)</f>
        <v>0</v>
      </c>
      <c r="BF521" s="105">
        <f>IF(N521="znížená",J521,0)</f>
        <v>0</v>
      </c>
      <c r="BG521" s="105">
        <f>IF(N521="zákl. prenesená",J521,0)</f>
        <v>0</v>
      </c>
      <c r="BH521" s="105">
        <f>IF(N521="zníž. prenesená",J521,0)</f>
        <v>0</v>
      </c>
      <c r="BI521" s="105">
        <f>IF(N521="nulová",J521,0)</f>
        <v>0</v>
      </c>
      <c r="BJ521" s="18" t="s">
        <v>88</v>
      </c>
      <c r="BK521" s="105">
        <f>ROUND(I521*H521,2)</f>
        <v>0</v>
      </c>
      <c r="BL521" s="18" t="s">
        <v>278</v>
      </c>
      <c r="BM521" s="183" t="s">
        <v>1324</v>
      </c>
    </row>
    <row r="522" spans="1:65" s="13" customFormat="1" x14ac:dyDescent="0.1">
      <c r="B522" s="184"/>
      <c r="D522" s="185" t="s">
        <v>280</v>
      </c>
      <c r="E522" s="186" t="s">
        <v>1</v>
      </c>
      <c r="F522" s="187" t="s">
        <v>763</v>
      </c>
      <c r="H522" s="188">
        <v>1186.98</v>
      </c>
      <c r="I522" s="189"/>
      <c r="L522" s="184"/>
      <c r="M522" s="190"/>
      <c r="N522" s="191"/>
      <c r="O522" s="191"/>
      <c r="P522" s="191"/>
      <c r="Q522" s="191"/>
      <c r="R522" s="191"/>
      <c r="S522" s="191"/>
      <c r="T522" s="192"/>
      <c r="AT522" s="186" t="s">
        <v>280</v>
      </c>
      <c r="AU522" s="186" t="s">
        <v>88</v>
      </c>
      <c r="AV522" s="13" t="s">
        <v>88</v>
      </c>
      <c r="AW522" s="13" t="s">
        <v>29</v>
      </c>
      <c r="AX522" s="13" t="s">
        <v>82</v>
      </c>
      <c r="AY522" s="186" t="s">
        <v>271</v>
      </c>
    </row>
    <row r="523" spans="1:65" s="2" customFormat="1" ht="21.75" customHeight="1" x14ac:dyDescent="0.15">
      <c r="A523" s="35"/>
      <c r="B523" s="141"/>
      <c r="C523" s="172" t="s">
        <v>1325</v>
      </c>
      <c r="D523" s="172" t="s">
        <v>274</v>
      </c>
      <c r="E523" s="173" t="s">
        <v>1326</v>
      </c>
      <c r="F523" s="174" t="s">
        <v>1327</v>
      </c>
      <c r="G523" s="175" t="s">
        <v>319</v>
      </c>
      <c r="H523" s="176">
        <v>454.48</v>
      </c>
      <c r="I523" s="177"/>
      <c r="J523" s="176">
        <f>ROUND(I523*H523,2)</f>
        <v>0</v>
      </c>
      <c r="K523" s="178"/>
      <c r="L523" s="36"/>
      <c r="M523" s="179" t="s">
        <v>1</v>
      </c>
      <c r="N523" s="180" t="s">
        <v>41</v>
      </c>
      <c r="O523" s="61"/>
      <c r="P523" s="181">
        <f>O523*H523</f>
        <v>0</v>
      </c>
      <c r="Q523" s="181">
        <v>7.3499999999999998E-5</v>
      </c>
      <c r="R523" s="181">
        <f>Q523*H523</f>
        <v>3.3404280000000001E-2</v>
      </c>
      <c r="S523" s="181">
        <v>0</v>
      </c>
      <c r="T523" s="182">
        <f>S523*H523</f>
        <v>0</v>
      </c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R523" s="183" t="s">
        <v>278</v>
      </c>
      <c r="AT523" s="183" t="s">
        <v>274</v>
      </c>
      <c r="AU523" s="183" t="s">
        <v>88</v>
      </c>
      <c r="AY523" s="18" t="s">
        <v>271</v>
      </c>
      <c r="BE523" s="105">
        <f>IF(N523="základná",J523,0)</f>
        <v>0</v>
      </c>
      <c r="BF523" s="105">
        <f>IF(N523="znížená",J523,0)</f>
        <v>0</v>
      </c>
      <c r="BG523" s="105">
        <f>IF(N523="zákl. prenesená",J523,0)</f>
        <v>0</v>
      </c>
      <c r="BH523" s="105">
        <f>IF(N523="zníž. prenesená",J523,0)</f>
        <v>0</v>
      </c>
      <c r="BI523" s="105">
        <f>IF(N523="nulová",J523,0)</f>
        <v>0</v>
      </c>
      <c r="BJ523" s="18" t="s">
        <v>88</v>
      </c>
      <c r="BK523" s="105">
        <f>ROUND(I523*H523,2)</f>
        <v>0</v>
      </c>
      <c r="BL523" s="18" t="s">
        <v>278</v>
      </c>
      <c r="BM523" s="183" t="s">
        <v>1328</v>
      </c>
    </row>
    <row r="524" spans="1:65" s="13" customFormat="1" x14ac:dyDescent="0.1">
      <c r="B524" s="184"/>
      <c r="D524" s="185" t="s">
        <v>280</v>
      </c>
      <c r="E524" s="186" t="s">
        <v>1</v>
      </c>
      <c r="F524" s="187" t="s">
        <v>1329</v>
      </c>
      <c r="H524" s="188">
        <v>93.6</v>
      </c>
      <c r="I524" s="189"/>
      <c r="L524" s="184"/>
      <c r="M524" s="190"/>
      <c r="N524" s="191"/>
      <c r="O524" s="191"/>
      <c r="P524" s="191"/>
      <c r="Q524" s="191"/>
      <c r="R524" s="191"/>
      <c r="S524" s="191"/>
      <c r="T524" s="192"/>
      <c r="AT524" s="186" t="s">
        <v>280</v>
      </c>
      <c r="AU524" s="186" t="s">
        <v>88</v>
      </c>
      <c r="AV524" s="13" t="s">
        <v>88</v>
      </c>
      <c r="AW524" s="13" t="s">
        <v>29</v>
      </c>
      <c r="AX524" s="13" t="s">
        <v>75</v>
      </c>
      <c r="AY524" s="186" t="s">
        <v>271</v>
      </c>
    </row>
    <row r="525" spans="1:65" s="13" customFormat="1" x14ac:dyDescent="0.1">
      <c r="B525" s="184"/>
      <c r="D525" s="185" t="s">
        <v>280</v>
      </c>
      <c r="E525" s="186" t="s">
        <v>1</v>
      </c>
      <c r="F525" s="187" t="s">
        <v>1330</v>
      </c>
      <c r="H525" s="188">
        <v>5.5</v>
      </c>
      <c r="I525" s="189"/>
      <c r="L525" s="184"/>
      <c r="M525" s="190"/>
      <c r="N525" s="191"/>
      <c r="O525" s="191"/>
      <c r="P525" s="191"/>
      <c r="Q525" s="191"/>
      <c r="R525" s="191"/>
      <c r="S525" s="191"/>
      <c r="T525" s="192"/>
      <c r="AT525" s="186" t="s">
        <v>280</v>
      </c>
      <c r="AU525" s="186" t="s">
        <v>88</v>
      </c>
      <c r="AV525" s="13" t="s">
        <v>88</v>
      </c>
      <c r="AW525" s="13" t="s">
        <v>29</v>
      </c>
      <c r="AX525" s="13" t="s">
        <v>75</v>
      </c>
      <c r="AY525" s="186" t="s">
        <v>271</v>
      </c>
    </row>
    <row r="526" spans="1:65" s="13" customFormat="1" x14ac:dyDescent="0.1">
      <c r="B526" s="184"/>
      <c r="D526" s="185" t="s">
        <v>280</v>
      </c>
      <c r="E526" s="186" t="s">
        <v>1</v>
      </c>
      <c r="F526" s="187" t="s">
        <v>1331</v>
      </c>
      <c r="H526" s="188">
        <v>6.3</v>
      </c>
      <c r="I526" s="189"/>
      <c r="L526" s="184"/>
      <c r="M526" s="190"/>
      <c r="N526" s="191"/>
      <c r="O526" s="191"/>
      <c r="P526" s="191"/>
      <c r="Q526" s="191"/>
      <c r="R526" s="191"/>
      <c r="S526" s="191"/>
      <c r="T526" s="192"/>
      <c r="AT526" s="186" t="s">
        <v>280</v>
      </c>
      <c r="AU526" s="186" t="s">
        <v>88</v>
      </c>
      <c r="AV526" s="13" t="s">
        <v>88</v>
      </c>
      <c r="AW526" s="13" t="s">
        <v>29</v>
      </c>
      <c r="AX526" s="13" t="s">
        <v>75</v>
      </c>
      <c r="AY526" s="186" t="s">
        <v>271</v>
      </c>
    </row>
    <row r="527" spans="1:65" s="13" customFormat="1" x14ac:dyDescent="0.1">
      <c r="B527" s="184"/>
      <c r="D527" s="185" t="s">
        <v>280</v>
      </c>
      <c r="E527" s="186" t="s">
        <v>1</v>
      </c>
      <c r="F527" s="187" t="s">
        <v>1332</v>
      </c>
      <c r="H527" s="188">
        <v>11.2</v>
      </c>
      <c r="I527" s="189"/>
      <c r="L527" s="184"/>
      <c r="M527" s="190"/>
      <c r="N527" s="191"/>
      <c r="O527" s="191"/>
      <c r="P527" s="191"/>
      <c r="Q527" s="191"/>
      <c r="R527" s="191"/>
      <c r="S527" s="191"/>
      <c r="T527" s="192"/>
      <c r="AT527" s="186" t="s">
        <v>280</v>
      </c>
      <c r="AU527" s="186" t="s">
        <v>88</v>
      </c>
      <c r="AV527" s="13" t="s">
        <v>88</v>
      </c>
      <c r="AW527" s="13" t="s">
        <v>29</v>
      </c>
      <c r="AX527" s="13" t="s">
        <v>75</v>
      </c>
      <c r="AY527" s="186" t="s">
        <v>271</v>
      </c>
    </row>
    <row r="528" spans="1:65" s="13" customFormat="1" x14ac:dyDescent="0.1">
      <c r="B528" s="184"/>
      <c r="D528" s="185" t="s">
        <v>280</v>
      </c>
      <c r="E528" s="186" t="s">
        <v>1</v>
      </c>
      <c r="F528" s="187" t="s">
        <v>1333</v>
      </c>
      <c r="H528" s="188">
        <v>1.4</v>
      </c>
      <c r="I528" s="189"/>
      <c r="L528" s="184"/>
      <c r="M528" s="190"/>
      <c r="N528" s="191"/>
      <c r="O528" s="191"/>
      <c r="P528" s="191"/>
      <c r="Q528" s="191"/>
      <c r="R528" s="191"/>
      <c r="S528" s="191"/>
      <c r="T528" s="192"/>
      <c r="AT528" s="186" t="s">
        <v>280</v>
      </c>
      <c r="AU528" s="186" t="s">
        <v>88</v>
      </c>
      <c r="AV528" s="13" t="s">
        <v>88</v>
      </c>
      <c r="AW528" s="13" t="s">
        <v>29</v>
      </c>
      <c r="AX528" s="13" t="s">
        <v>75</v>
      </c>
      <c r="AY528" s="186" t="s">
        <v>271</v>
      </c>
    </row>
    <row r="529" spans="1:65" s="13" customFormat="1" x14ac:dyDescent="0.1">
      <c r="B529" s="184"/>
      <c r="D529" s="185" t="s">
        <v>280</v>
      </c>
      <c r="E529" s="186" t="s">
        <v>1</v>
      </c>
      <c r="F529" s="187" t="s">
        <v>1334</v>
      </c>
      <c r="H529" s="188">
        <v>1.4</v>
      </c>
      <c r="I529" s="189"/>
      <c r="L529" s="184"/>
      <c r="M529" s="190"/>
      <c r="N529" s="191"/>
      <c r="O529" s="191"/>
      <c r="P529" s="191"/>
      <c r="Q529" s="191"/>
      <c r="R529" s="191"/>
      <c r="S529" s="191"/>
      <c r="T529" s="192"/>
      <c r="AT529" s="186" t="s">
        <v>280</v>
      </c>
      <c r="AU529" s="186" t="s">
        <v>88</v>
      </c>
      <c r="AV529" s="13" t="s">
        <v>88</v>
      </c>
      <c r="AW529" s="13" t="s">
        <v>29</v>
      </c>
      <c r="AX529" s="13" t="s">
        <v>75</v>
      </c>
      <c r="AY529" s="186" t="s">
        <v>271</v>
      </c>
    </row>
    <row r="530" spans="1:65" s="13" customFormat="1" x14ac:dyDescent="0.1">
      <c r="B530" s="184"/>
      <c r="D530" s="185" t="s">
        <v>280</v>
      </c>
      <c r="E530" s="186" t="s">
        <v>1</v>
      </c>
      <c r="F530" s="187" t="s">
        <v>1335</v>
      </c>
      <c r="H530" s="188">
        <v>5.6</v>
      </c>
      <c r="I530" s="189"/>
      <c r="L530" s="184"/>
      <c r="M530" s="190"/>
      <c r="N530" s="191"/>
      <c r="O530" s="191"/>
      <c r="P530" s="191"/>
      <c r="Q530" s="191"/>
      <c r="R530" s="191"/>
      <c r="S530" s="191"/>
      <c r="T530" s="192"/>
      <c r="AT530" s="186" t="s">
        <v>280</v>
      </c>
      <c r="AU530" s="186" t="s">
        <v>88</v>
      </c>
      <c r="AV530" s="13" t="s">
        <v>88</v>
      </c>
      <c r="AW530" s="13" t="s">
        <v>29</v>
      </c>
      <c r="AX530" s="13" t="s">
        <v>75</v>
      </c>
      <c r="AY530" s="186" t="s">
        <v>271</v>
      </c>
    </row>
    <row r="531" spans="1:65" s="13" customFormat="1" x14ac:dyDescent="0.1">
      <c r="B531" s="184"/>
      <c r="D531" s="185" t="s">
        <v>280</v>
      </c>
      <c r="E531" s="186" t="s">
        <v>1</v>
      </c>
      <c r="F531" s="187" t="s">
        <v>1336</v>
      </c>
      <c r="H531" s="188">
        <v>288.16000000000003</v>
      </c>
      <c r="I531" s="189"/>
      <c r="L531" s="184"/>
      <c r="M531" s="190"/>
      <c r="N531" s="191"/>
      <c r="O531" s="191"/>
      <c r="P531" s="191"/>
      <c r="Q531" s="191"/>
      <c r="R531" s="191"/>
      <c r="S531" s="191"/>
      <c r="T531" s="192"/>
      <c r="AT531" s="186" t="s">
        <v>280</v>
      </c>
      <c r="AU531" s="186" t="s">
        <v>88</v>
      </c>
      <c r="AV531" s="13" t="s">
        <v>88</v>
      </c>
      <c r="AW531" s="13" t="s">
        <v>29</v>
      </c>
      <c r="AX531" s="13" t="s">
        <v>75</v>
      </c>
      <c r="AY531" s="186" t="s">
        <v>271</v>
      </c>
    </row>
    <row r="532" spans="1:65" s="15" customFormat="1" x14ac:dyDescent="0.1">
      <c r="B532" s="201"/>
      <c r="D532" s="185" t="s">
        <v>280</v>
      </c>
      <c r="E532" s="202" t="s">
        <v>853</v>
      </c>
      <c r="F532" s="203" t="s">
        <v>293</v>
      </c>
      <c r="H532" s="204">
        <v>413.16</v>
      </c>
      <c r="I532" s="205"/>
      <c r="L532" s="201"/>
      <c r="M532" s="206"/>
      <c r="N532" s="207"/>
      <c r="O532" s="207"/>
      <c r="P532" s="207"/>
      <c r="Q532" s="207"/>
      <c r="R532" s="207"/>
      <c r="S532" s="207"/>
      <c r="T532" s="208"/>
      <c r="AT532" s="202" t="s">
        <v>280</v>
      </c>
      <c r="AU532" s="202" t="s">
        <v>88</v>
      </c>
      <c r="AV532" s="15" t="s">
        <v>286</v>
      </c>
      <c r="AW532" s="15" t="s">
        <v>29</v>
      </c>
      <c r="AX532" s="15" t="s">
        <v>75</v>
      </c>
      <c r="AY532" s="202" t="s">
        <v>271</v>
      </c>
    </row>
    <row r="533" spans="1:65" s="13" customFormat="1" x14ac:dyDescent="0.1">
      <c r="B533" s="184"/>
      <c r="D533" s="185" t="s">
        <v>280</v>
      </c>
      <c r="E533" s="186" t="s">
        <v>1</v>
      </c>
      <c r="F533" s="187" t="s">
        <v>1337</v>
      </c>
      <c r="H533" s="188">
        <v>41.32</v>
      </c>
      <c r="I533" s="189"/>
      <c r="L533" s="184"/>
      <c r="M533" s="190"/>
      <c r="N533" s="191"/>
      <c r="O533" s="191"/>
      <c r="P533" s="191"/>
      <c r="Q533" s="191"/>
      <c r="R533" s="191"/>
      <c r="S533" s="191"/>
      <c r="T533" s="192"/>
      <c r="AT533" s="186" t="s">
        <v>280</v>
      </c>
      <c r="AU533" s="186" t="s">
        <v>88</v>
      </c>
      <c r="AV533" s="13" t="s">
        <v>88</v>
      </c>
      <c r="AW533" s="13" t="s">
        <v>29</v>
      </c>
      <c r="AX533" s="13" t="s">
        <v>75</v>
      </c>
      <c r="AY533" s="186" t="s">
        <v>271</v>
      </c>
    </row>
    <row r="534" spans="1:65" s="14" customFormat="1" x14ac:dyDescent="0.1">
      <c r="B534" s="193"/>
      <c r="D534" s="185" t="s">
        <v>280</v>
      </c>
      <c r="E534" s="194" t="s">
        <v>1</v>
      </c>
      <c r="F534" s="195" t="s">
        <v>282</v>
      </c>
      <c r="H534" s="196">
        <v>454.48</v>
      </c>
      <c r="I534" s="197"/>
      <c r="L534" s="193"/>
      <c r="M534" s="198"/>
      <c r="N534" s="199"/>
      <c r="O534" s="199"/>
      <c r="P534" s="199"/>
      <c r="Q534" s="199"/>
      <c r="R534" s="199"/>
      <c r="S534" s="199"/>
      <c r="T534" s="200"/>
      <c r="AT534" s="194" t="s">
        <v>280</v>
      </c>
      <c r="AU534" s="194" t="s">
        <v>88</v>
      </c>
      <c r="AV534" s="14" t="s">
        <v>278</v>
      </c>
      <c r="AW534" s="14" t="s">
        <v>29</v>
      </c>
      <c r="AX534" s="14" t="s">
        <v>82</v>
      </c>
      <c r="AY534" s="194" t="s">
        <v>271</v>
      </c>
    </row>
    <row r="535" spans="1:65" s="2" customFormat="1" ht="21.75" customHeight="1" x14ac:dyDescent="0.15">
      <c r="A535" s="35"/>
      <c r="B535" s="141"/>
      <c r="C535" s="172" t="s">
        <v>1338</v>
      </c>
      <c r="D535" s="172" t="s">
        <v>274</v>
      </c>
      <c r="E535" s="173" t="s">
        <v>1339</v>
      </c>
      <c r="F535" s="174" t="s">
        <v>1340</v>
      </c>
      <c r="G535" s="175" t="s">
        <v>319</v>
      </c>
      <c r="H535" s="176">
        <v>228.27</v>
      </c>
      <c r="I535" s="177"/>
      <c r="J535" s="176">
        <f>ROUND(I535*H535,2)</f>
        <v>0</v>
      </c>
      <c r="K535" s="178"/>
      <c r="L535" s="36"/>
      <c r="M535" s="179" t="s">
        <v>1</v>
      </c>
      <c r="N535" s="180" t="s">
        <v>41</v>
      </c>
      <c r="O535" s="61"/>
      <c r="P535" s="181">
        <f>O535*H535</f>
        <v>0</v>
      </c>
      <c r="Q535" s="181">
        <v>5.2500000000000002E-5</v>
      </c>
      <c r="R535" s="181">
        <f>Q535*H535</f>
        <v>1.1984175000000001E-2</v>
      </c>
      <c r="S535" s="181">
        <v>0</v>
      </c>
      <c r="T535" s="182">
        <f>S535*H535</f>
        <v>0</v>
      </c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R535" s="183" t="s">
        <v>278</v>
      </c>
      <c r="AT535" s="183" t="s">
        <v>274</v>
      </c>
      <c r="AU535" s="183" t="s">
        <v>88</v>
      </c>
      <c r="AY535" s="18" t="s">
        <v>271</v>
      </c>
      <c r="BE535" s="105">
        <f>IF(N535="základná",J535,0)</f>
        <v>0</v>
      </c>
      <c r="BF535" s="105">
        <f>IF(N535="znížená",J535,0)</f>
        <v>0</v>
      </c>
      <c r="BG535" s="105">
        <f>IF(N535="zákl. prenesená",J535,0)</f>
        <v>0</v>
      </c>
      <c r="BH535" s="105">
        <f>IF(N535="zníž. prenesená",J535,0)</f>
        <v>0</v>
      </c>
      <c r="BI535" s="105">
        <f>IF(N535="nulová",J535,0)</f>
        <v>0</v>
      </c>
      <c r="BJ535" s="18" t="s">
        <v>88</v>
      </c>
      <c r="BK535" s="105">
        <f>ROUND(I535*H535,2)</f>
        <v>0</v>
      </c>
      <c r="BL535" s="18" t="s">
        <v>278</v>
      </c>
      <c r="BM535" s="183" t="s">
        <v>1341</v>
      </c>
    </row>
    <row r="536" spans="1:65" s="13" customFormat="1" x14ac:dyDescent="0.1">
      <c r="B536" s="184"/>
      <c r="D536" s="185" t="s">
        <v>280</v>
      </c>
      <c r="E536" s="186" t="s">
        <v>1</v>
      </c>
      <c r="F536" s="187" t="s">
        <v>1342</v>
      </c>
      <c r="H536" s="188">
        <v>124.32</v>
      </c>
      <c r="I536" s="189"/>
      <c r="L536" s="184"/>
      <c r="M536" s="190"/>
      <c r="N536" s="191"/>
      <c r="O536" s="191"/>
      <c r="P536" s="191"/>
      <c r="Q536" s="191"/>
      <c r="R536" s="191"/>
      <c r="S536" s="191"/>
      <c r="T536" s="192"/>
      <c r="AT536" s="186" t="s">
        <v>280</v>
      </c>
      <c r="AU536" s="186" t="s">
        <v>88</v>
      </c>
      <c r="AV536" s="13" t="s">
        <v>88</v>
      </c>
      <c r="AW536" s="13" t="s">
        <v>29</v>
      </c>
      <c r="AX536" s="13" t="s">
        <v>75</v>
      </c>
      <c r="AY536" s="186" t="s">
        <v>271</v>
      </c>
    </row>
    <row r="537" spans="1:65" s="13" customFormat="1" x14ac:dyDescent="0.1">
      <c r="B537" s="184"/>
      <c r="D537" s="185" t="s">
        <v>280</v>
      </c>
      <c r="E537" s="186" t="s">
        <v>1</v>
      </c>
      <c r="F537" s="187" t="s">
        <v>1343</v>
      </c>
      <c r="H537" s="188">
        <v>13.69</v>
      </c>
      <c r="I537" s="189"/>
      <c r="L537" s="184"/>
      <c r="M537" s="190"/>
      <c r="N537" s="191"/>
      <c r="O537" s="191"/>
      <c r="P537" s="191"/>
      <c r="Q537" s="191"/>
      <c r="R537" s="191"/>
      <c r="S537" s="191"/>
      <c r="T537" s="192"/>
      <c r="AT537" s="186" t="s">
        <v>280</v>
      </c>
      <c r="AU537" s="186" t="s">
        <v>88</v>
      </c>
      <c r="AV537" s="13" t="s">
        <v>88</v>
      </c>
      <c r="AW537" s="13" t="s">
        <v>29</v>
      </c>
      <c r="AX537" s="13" t="s">
        <v>75</v>
      </c>
      <c r="AY537" s="186" t="s">
        <v>271</v>
      </c>
    </row>
    <row r="538" spans="1:65" s="13" customFormat="1" x14ac:dyDescent="0.1">
      <c r="B538" s="184"/>
      <c r="D538" s="185" t="s">
        <v>280</v>
      </c>
      <c r="E538" s="186" t="s">
        <v>1</v>
      </c>
      <c r="F538" s="187" t="s">
        <v>1344</v>
      </c>
      <c r="H538" s="188">
        <v>12.74</v>
      </c>
      <c r="I538" s="189"/>
      <c r="L538" s="184"/>
      <c r="M538" s="190"/>
      <c r="N538" s="191"/>
      <c r="O538" s="191"/>
      <c r="P538" s="191"/>
      <c r="Q538" s="191"/>
      <c r="R538" s="191"/>
      <c r="S538" s="191"/>
      <c r="T538" s="192"/>
      <c r="AT538" s="186" t="s">
        <v>280</v>
      </c>
      <c r="AU538" s="186" t="s">
        <v>88</v>
      </c>
      <c r="AV538" s="13" t="s">
        <v>88</v>
      </c>
      <c r="AW538" s="13" t="s">
        <v>29</v>
      </c>
      <c r="AX538" s="13" t="s">
        <v>75</v>
      </c>
      <c r="AY538" s="186" t="s">
        <v>271</v>
      </c>
    </row>
    <row r="539" spans="1:65" s="13" customFormat="1" x14ac:dyDescent="0.1">
      <c r="B539" s="184"/>
      <c r="D539" s="185" t="s">
        <v>280</v>
      </c>
      <c r="E539" s="186" t="s">
        <v>1</v>
      </c>
      <c r="F539" s="187" t="s">
        <v>1345</v>
      </c>
      <c r="H539" s="188">
        <v>59.91</v>
      </c>
      <c r="I539" s="189"/>
      <c r="L539" s="184"/>
      <c r="M539" s="190"/>
      <c r="N539" s="191"/>
      <c r="O539" s="191"/>
      <c r="P539" s="191"/>
      <c r="Q539" s="191"/>
      <c r="R539" s="191"/>
      <c r="S539" s="191"/>
      <c r="T539" s="192"/>
      <c r="AT539" s="186" t="s">
        <v>280</v>
      </c>
      <c r="AU539" s="186" t="s">
        <v>88</v>
      </c>
      <c r="AV539" s="13" t="s">
        <v>88</v>
      </c>
      <c r="AW539" s="13" t="s">
        <v>29</v>
      </c>
      <c r="AX539" s="13" t="s">
        <v>75</v>
      </c>
      <c r="AY539" s="186" t="s">
        <v>271</v>
      </c>
    </row>
    <row r="540" spans="1:65" s="13" customFormat="1" x14ac:dyDescent="0.1">
      <c r="B540" s="184"/>
      <c r="D540" s="185" t="s">
        <v>280</v>
      </c>
      <c r="E540" s="186" t="s">
        <v>1</v>
      </c>
      <c r="F540" s="187" t="s">
        <v>1346</v>
      </c>
      <c r="H540" s="188">
        <v>4.2</v>
      </c>
      <c r="I540" s="189"/>
      <c r="L540" s="184"/>
      <c r="M540" s="190"/>
      <c r="N540" s="191"/>
      <c r="O540" s="191"/>
      <c r="P540" s="191"/>
      <c r="Q540" s="191"/>
      <c r="R540" s="191"/>
      <c r="S540" s="191"/>
      <c r="T540" s="192"/>
      <c r="AT540" s="186" t="s">
        <v>280</v>
      </c>
      <c r="AU540" s="186" t="s">
        <v>88</v>
      </c>
      <c r="AV540" s="13" t="s">
        <v>88</v>
      </c>
      <c r="AW540" s="13" t="s">
        <v>29</v>
      </c>
      <c r="AX540" s="13" t="s">
        <v>75</v>
      </c>
      <c r="AY540" s="186" t="s">
        <v>271</v>
      </c>
    </row>
    <row r="541" spans="1:65" s="13" customFormat="1" x14ac:dyDescent="0.1">
      <c r="B541" s="184"/>
      <c r="D541" s="185" t="s">
        <v>280</v>
      </c>
      <c r="E541" s="186" t="s">
        <v>1</v>
      </c>
      <c r="F541" s="187" t="s">
        <v>1347</v>
      </c>
      <c r="H541" s="188">
        <v>4.55</v>
      </c>
      <c r="I541" s="189"/>
      <c r="L541" s="184"/>
      <c r="M541" s="190"/>
      <c r="N541" s="191"/>
      <c r="O541" s="191"/>
      <c r="P541" s="191"/>
      <c r="Q541" s="191"/>
      <c r="R541" s="191"/>
      <c r="S541" s="191"/>
      <c r="T541" s="192"/>
      <c r="AT541" s="186" t="s">
        <v>280</v>
      </c>
      <c r="AU541" s="186" t="s">
        <v>88</v>
      </c>
      <c r="AV541" s="13" t="s">
        <v>88</v>
      </c>
      <c r="AW541" s="13" t="s">
        <v>29</v>
      </c>
      <c r="AX541" s="13" t="s">
        <v>75</v>
      </c>
      <c r="AY541" s="186" t="s">
        <v>271</v>
      </c>
    </row>
    <row r="542" spans="1:65" s="13" customFormat="1" x14ac:dyDescent="0.1">
      <c r="B542" s="184"/>
      <c r="D542" s="185" t="s">
        <v>280</v>
      </c>
      <c r="E542" s="186" t="s">
        <v>1</v>
      </c>
      <c r="F542" s="187" t="s">
        <v>1348</v>
      </c>
      <c r="H542" s="188">
        <v>8.86</v>
      </c>
      <c r="I542" s="189"/>
      <c r="L542" s="184"/>
      <c r="M542" s="190"/>
      <c r="N542" s="191"/>
      <c r="O542" s="191"/>
      <c r="P542" s="191"/>
      <c r="Q542" s="191"/>
      <c r="R542" s="191"/>
      <c r="S542" s="191"/>
      <c r="T542" s="192"/>
      <c r="AT542" s="186" t="s">
        <v>280</v>
      </c>
      <c r="AU542" s="186" t="s">
        <v>88</v>
      </c>
      <c r="AV542" s="13" t="s">
        <v>88</v>
      </c>
      <c r="AW542" s="13" t="s">
        <v>29</v>
      </c>
      <c r="AX542" s="13" t="s">
        <v>75</v>
      </c>
      <c r="AY542" s="186" t="s">
        <v>271</v>
      </c>
    </row>
    <row r="543" spans="1:65" s="14" customFormat="1" x14ac:dyDescent="0.1">
      <c r="B543" s="193"/>
      <c r="D543" s="185" t="s">
        <v>280</v>
      </c>
      <c r="E543" s="194" t="s">
        <v>1</v>
      </c>
      <c r="F543" s="195" t="s">
        <v>282</v>
      </c>
      <c r="H543" s="196">
        <v>228.27</v>
      </c>
      <c r="I543" s="197"/>
      <c r="L543" s="193"/>
      <c r="M543" s="198"/>
      <c r="N543" s="199"/>
      <c r="O543" s="199"/>
      <c r="P543" s="199"/>
      <c r="Q543" s="199"/>
      <c r="R543" s="199"/>
      <c r="S543" s="199"/>
      <c r="T543" s="200"/>
      <c r="AT543" s="194" t="s">
        <v>280</v>
      </c>
      <c r="AU543" s="194" t="s">
        <v>88</v>
      </c>
      <c r="AV543" s="14" t="s">
        <v>278</v>
      </c>
      <c r="AW543" s="14" t="s">
        <v>29</v>
      </c>
      <c r="AX543" s="14" t="s">
        <v>82</v>
      </c>
      <c r="AY543" s="194" t="s">
        <v>271</v>
      </c>
    </row>
    <row r="544" spans="1:65" s="2" customFormat="1" ht="16.5" customHeight="1" x14ac:dyDescent="0.15">
      <c r="A544" s="35"/>
      <c r="B544" s="141"/>
      <c r="C544" s="172" t="s">
        <v>1349</v>
      </c>
      <c r="D544" s="172" t="s">
        <v>274</v>
      </c>
      <c r="E544" s="173" t="s">
        <v>1350</v>
      </c>
      <c r="F544" s="174" t="s">
        <v>1351</v>
      </c>
      <c r="G544" s="175" t="s">
        <v>319</v>
      </c>
      <c r="H544" s="176">
        <v>338</v>
      </c>
      <c r="I544" s="177"/>
      <c r="J544" s="176">
        <f>ROUND(I544*H544,2)</f>
        <v>0</v>
      </c>
      <c r="K544" s="178"/>
      <c r="L544" s="36"/>
      <c r="M544" s="179" t="s">
        <v>1</v>
      </c>
      <c r="N544" s="180" t="s">
        <v>41</v>
      </c>
      <c r="O544" s="61"/>
      <c r="P544" s="181">
        <f>O544*H544</f>
        <v>0</v>
      </c>
      <c r="Q544" s="181">
        <v>2.6249999999999998E-4</v>
      </c>
      <c r="R544" s="181">
        <f>Q544*H544</f>
        <v>8.8724999999999998E-2</v>
      </c>
      <c r="S544" s="181">
        <v>0</v>
      </c>
      <c r="T544" s="182">
        <f>S544*H544</f>
        <v>0</v>
      </c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R544" s="183" t="s">
        <v>278</v>
      </c>
      <c r="AT544" s="183" t="s">
        <v>274</v>
      </c>
      <c r="AU544" s="183" t="s">
        <v>88</v>
      </c>
      <c r="AY544" s="18" t="s">
        <v>271</v>
      </c>
      <c r="BE544" s="105">
        <f>IF(N544="základná",J544,0)</f>
        <v>0</v>
      </c>
      <c r="BF544" s="105">
        <f>IF(N544="znížená",J544,0)</f>
        <v>0</v>
      </c>
      <c r="BG544" s="105">
        <f>IF(N544="zákl. prenesená",J544,0)</f>
        <v>0</v>
      </c>
      <c r="BH544" s="105">
        <f>IF(N544="zníž. prenesená",J544,0)</f>
        <v>0</v>
      </c>
      <c r="BI544" s="105">
        <f>IF(N544="nulová",J544,0)</f>
        <v>0</v>
      </c>
      <c r="BJ544" s="18" t="s">
        <v>88</v>
      </c>
      <c r="BK544" s="105">
        <f>ROUND(I544*H544,2)</f>
        <v>0</v>
      </c>
      <c r="BL544" s="18" t="s">
        <v>278</v>
      </c>
      <c r="BM544" s="183" t="s">
        <v>1352</v>
      </c>
    </row>
    <row r="545" spans="1:65" s="13" customFormat="1" x14ac:dyDescent="0.1">
      <c r="B545" s="184"/>
      <c r="D545" s="185" t="s">
        <v>280</v>
      </c>
      <c r="E545" s="186" t="s">
        <v>1</v>
      </c>
      <c r="F545" s="187" t="s">
        <v>1353</v>
      </c>
      <c r="H545" s="188">
        <v>30.72</v>
      </c>
      <c r="I545" s="189"/>
      <c r="L545" s="184"/>
      <c r="M545" s="190"/>
      <c r="N545" s="191"/>
      <c r="O545" s="191"/>
      <c r="P545" s="191"/>
      <c r="Q545" s="191"/>
      <c r="R545" s="191"/>
      <c r="S545" s="191"/>
      <c r="T545" s="192"/>
      <c r="AT545" s="186" t="s">
        <v>280</v>
      </c>
      <c r="AU545" s="186" t="s">
        <v>88</v>
      </c>
      <c r="AV545" s="13" t="s">
        <v>88</v>
      </c>
      <c r="AW545" s="13" t="s">
        <v>29</v>
      </c>
      <c r="AX545" s="13" t="s">
        <v>75</v>
      </c>
      <c r="AY545" s="186" t="s">
        <v>271</v>
      </c>
    </row>
    <row r="546" spans="1:65" s="13" customFormat="1" x14ac:dyDescent="0.1">
      <c r="B546" s="184"/>
      <c r="D546" s="185" t="s">
        <v>280</v>
      </c>
      <c r="E546" s="186" t="s">
        <v>1</v>
      </c>
      <c r="F546" s="187" t="s">
        <v>1354</v>
      </c>
      <c r="H546" s="188">
        <v>8.19</v>
      </c>
      <c r="I546" s="189"/>
      <c r="L546" s="184"/>
      <c r="M546" s="190"/>
      <c r="N546" s="191"/>
      <c r="O546" s="191"/>
      <c r="P546" s="191"/>
      <c r="Q546" s="191"/>
      <c r="R546" s="191"/>
      <c r="S546" s="191"/>
      <c r="T546" s="192"/>
      <c r="AT546" s="186" t="s">
        <v>280</v>
      </c>
      <c r="AU546" s="186" t="s">
        <v>88</v>
      </c>
      <c r="AV546" s="13" t="s">
        <v>88</v>
      </c>
      <c r="AW546" s="13" t="s">
        <v>29</v>
      </c>
      <c r="AX546" s="13" t="s">
        <v>75</v>
      </c>
      <c r="AY546" s="186" t="s">
        <v>271</v>
      </c>
    </row>
    <row r="547" spans="1:65" s="13" customFormat="1" x14ac:dyDescent="0.1">
      <c r="B547" s="184"/>
      <c r="D547" s="185" t="s">
        <v>280</v>
      </c>
      <c r="E547" s="186" t="s">
        <v>1</v>
      </c>
      <c r="F547" s="187" t="s">
        <v>1355</v>
      </c>
      <c r="H547" s="188">
        <v>6.44</v>
      </c>
      <c r="I547" s="189"/>
      <c r="L547" s="184"/>
      <c r="M547" s="190"/>
      <c r="N547" s="191"/>
      <c r="O547" s="191"/>
      <c r="P547" s="191"/>
      <c r="Q547" s="191"/>
      <c r="R547" s="191"/>
      <c r="S547" s="191"/>
      <c r="T547" s="192"/>
      <c r="AT547" s="186" t="s">
        <v>280</v>
      </c>
      <c r="AU547" s="186" t="s">
        <v>88</v>
      </c>
      <c r="AV547" s="13" t="s">
        <v>88</v>
      </c>
      <c r="AW547" s="13" t="s">
        <v>29</v>
      </c>
      <c r="AX547" s="13" t="s">
        <v>75</v>
      </c>
      <c r="AY547" s="186" t="s">
        <v>271</v>
      </c>
    </row>
    <row r="548" spans="1:65" s="13" customFormat="1" x14ac:dyDescent="0.1">
      <c r="B548" s="184"/>
      <c r="D548" s="185" t="s">
        <v>280</v>
      </c>
      <c r="E548" s="186" t="s">
        <v>1</v>
      </c>
      <c r="F548" s="187" t="s">
        <v>1356</v>
      </c>
      <c r="H548" s="188">
        <v>48.71</v>
      </c>
      <c r="I548" s="189"/>
      <c r="L548" s="184"/>
      <c r="M548" s="190"/>
      <c r="N548" s="191"/>
      <c r="O548" s="191"/>
      <c r="P548" s="191"/>
      <c r="Q548" s="191"/>
      <c r="R548" s="191"/>
      <c r="S548" s="191"/>
      <c r="T548" s="192"/>
      <c r="AT548" s="186" t="s">
        <v>280</v>
      </c>
      <c r="AU548" s="186" t="s">
        <v>88</v>
      </c>
      <c r="AV548" s="13" t="s">
        <v>88</v>
      </c>
      <c r="AW548" s="13" t="s">
        <v>29</v>
      </c>
      <c r="AX548" s="13" t="s">
        <v>75</v>
      </c>
      <c r="AY548" s="186" t="s">
        <v>271</v>
      </c>
    </row>
    <row r="549" spans="1:65" s="13" customFormat="1" x14ac:dyDescent="0.1">
      <c r="B549" s="184"/>
      <c r="D549" s="185" t="s">
        <v>280</v>
      </c>
      <c r="E549" s="186" t="s">
        <v>1</v>
      </c>
      <c r="F549" s="187" t="s">
        <v>1357</v>
      </c>
      <c r="H549" s="188">
        <v>2.8</v>
      </c>
      <c r="I549" s="189"/>
      <c r="L549" s="184"/>
      <c r="M549" s="190"/>
      <c r="N549" s="191"/>
      <c r="O549" s="191"/>
      <c r="P549" s="191"/>
      <c r="Q549" s="191"/>
      <c r="R549" s="191"/>
      <c r="S549" s="191"/>
      <c r="T549" s="192"/>
      <c r="AT549" s="186" t="s">
        <v>280</v>
      </c>
      <c r="AU549" s="186" t="s">
        <v>88</v>
      </c>
      <c r="AV549" s="13" t="s">
        <v>88</v>
      </c>
      <c r="AW549" s="13" t="s">
        <v>29</v>
      </c>
      <c r="AX549" s="13" t="s">
        <v>75</v>
      </c>
      <c r="AY549" s="186" t="s">
        <v>271</v>
      </c>
    </row>
    <row r="550" spans="1:65" s="13" customFormat="1" x14ac:dyDescent="0.1">
      <c r="B550" s="184"/>
      <c r="D550" s="185" t="s">
        <v>280</v>
      </c>
      <c r="E550" s="186" t="s">
        <v>1</v>
      </c>
      <c r="F550" s="187" t="s">
        <v>1358</v>
      </c>
      <c r="H550" s="188">
        <v>3.15</v>
      </c>
      <c r="I550" s="189"/>
      <c r="L550" s="184"/>
      <c r="M550" s="190"/>
      <c r="N550" s="191"/>
      <c r="O550" s="191"/>
      <c r="P550" s="191"/>
      <c r="Q550" s="191"/>
      <c r="R550" s="191"/>
      <c r="S550" s="191"/>
      <c r="T550" s="192"/>
      <c r="AT550" s="186" t="s">
        <v>280</v>
      </c>
      <c r="AU550" s="186" t="s">
        <v>88</v>
      </c>
      <c r="AV550" s="13" t="s">
        <v>88</v>
      </c>
      <c r="AW550" s="13" t="s">
        <v>29</v>
      </c>
      <c r="AX550" s="13" t="s">
        <v>75</v>
      </c>
      <c r="AY550" s="186" t="s">
        <v>271</v>
      </c>
    </row>
    <row r="551" spans="1:65" s="13" customFormat="1" x14ac:dyDescent="0.1">
      <c r="B551" s="184"/>
      <c r="D551" s="185" t="s">
        <v>280</v>
      </c>
      <c r="E551" s="186" t="s">
        <v>1</v>
      </c>
      <c r="F551" s="187" t="s">
        <v>1359</v>
      </c>
      <c r="H551" s="188">
        <v>3.26</v>
      </c>
      <c r="I551" s="189"/>
      <c r="L551" s="184"/>
      <c r="M551" s="190"/>
      <c r="N551" s="191"/>
      <c r="O551" s="191"/>
      <c r="P551" s="191"/>
      <c r="Q551" s="191"/>
      <c r="R551" s="191"/>
      <c r="S551" s="191"/>
      <c r="T551" s="192"/>
      <c r="AT551" s="186" t="s">
        <v>280</v>
      </c>
      <c r="AU551" s="186" t="s">
        <v>88</v>
      </c>
      <c r="AV551" s="13" t="s">
        <v>88</v>
      </c>
      <c r="AW551" s="13" t="s">
        <v>29</v>
      </c>
      <c r="AX551" s="13" t="s">
        <v>75</v>
      </c>
      <c r="AY551" s="186" t="s">
        <v>271</v>
      </c>
    </row>
    <row r="552" spans="1:65" s="13" customFormat="1" x14ac:dyDescent="0.1">
      <c r="B552" s="184"/>
      <c r="D552" s="185" t="s">
        <v>280</v>
      </c>
      <c r="E552" s="186" t="s">
        <v>1</v>
      </c>
      <c r="F552" s="187" t="s">
        <v>1360</v>
      </c>
      <c r="H552" s="188">
        <v>204</v>
      </c>
      <c r="I552" s="189"/>
      <c r="L552" s="184"/>
      <c r="M552" s="190"/>
      <c r="N552" s="191"/>
      <c r="O552" s="191"/>
      <c r="P552" s="191"/>
      <c r="Q552" s="191"/>
      <c r="R552" s="191"/>
      <c r="S552" s="191"/>
      <c r="T552" s="192"/>
      <c r="AT552" s="186" t="s">
        <v>280</v>
      </c>
      <c r="AU552" s="186" t="s">
        <v>88</v>
      </c>
      <c r="AV552" s="13" t="s">
        <v>88</v>
      </c>
      <c r="AW552" s="13" t="s">
        <v>29</v>
      </c>
      <c r="AX552" s="13" t="s">
        <v>75</v>
      </c>
      <c r="AY552" s="186" t="s">
        <v>271</v>
      </c>
    </row>
    <row r="553" spans="1:65" s="15" customFormat="1" x14ac:dyDescent="0.1">
      <c r="B553" s="201"/>
      <c r="D553" s="185" t="s">
        <v>280</v>
      </c>
      <c r="E553" s="202" t="s">
        <v>799</v>
      </c>
      <c r="F553" s="203" t="s">
        <v>293</v>
      </c>
      <c r="H553" s="204">
        <v>307.27</v>
      </c>
      <c r="I553" s="205"/>
      <c r="L553" s="201"/>
      <c r="M553" s="206"/>
      <c r="N553" s="207"/>
      <c r="O553" s="207"/>
      <c r="P553" s="207"/>
      <c r="Q553" s="207"/>
      <c r="R553" s="207"/>
      <c r="S553" s="207"/>
      <c r="T553" s="208"/>
      <c r="AT553" s="202" t="s">
        <v>280</v>
      </c>
      <c r="AU553" s="202" t="s">
        <v>88</v>
      </c>
      <c r="AV553" s="15" t="s">
        <v>286</v>
      </c>
      <c r="AW553" s="15" t="s">
        <v>29</v>
      </c>
      <c r="AX553" s="15" t="s">
        <v>75</v>
      </c>
      <c r="AY553" s="202" t="s">
        <v>271</v>
      </c>
    </row>
    <row r="554" spans="1:65" s="13" customFormat="1" x14ac:dyDescent="0.1">
      <c r="B554" s="184"/>
      <c r="D554" s="185" t="s">
        <v>280</v>
      </c>
      <c r="E554" s="186" t="s">
        <v>1</v>
      </c>
      <c r="F554" s="187" t="s">
        <v>1361</v>
      </c>
      <c r="H554" s="188">
        <v>30.73</v>
      </c>
      <c r="I554" s="189"/>
      <c r="L554" s="184"/>
      <c r="M554" s="190"/>
      <c r="N554" s="191"/>
      <c r="O554" s="191"/>
      <c r="P554" s="191"/>
      <c r="Q554" s="191"/>
      <c r="R554" s="191"/>
      <c r="S554" s="191"/>
      <c r="T554" s="192"/>
      <c r="AT554" s="186" t="s">
        <v>280</v>
      </c>
      <c r="AU554" s="186" t="s">
        <v>88</v>
      </c>
      <c r="AV554" s="13" t="s">
        <v>88</v>
      </c>
      <c r="AW554" s="13" t="s">
        <v>29</v>
      </c>
      <c r="AX554" s="13" t="s">
        <v>75</v>
      </c>
      <c r="AY554" s="186" t="s">
        <v>271</v>
      </c>
    </row>
    <row r="555" spans="1:65" s="14" customFormat="1" x14ac:dyDescent="0.1">
      <c r="B555" s="193"/>
      <c r="D555" s="185" t="s">
        <v>280</v>
      </c>
      <c r="E555" s="194" t="s">
        <v>1</v>
      </c>
      <c r="F555" s="195" t="s">
        <v>282</v>
      </c>
      <c r="H555" s="196">
        <v>338</v>
      </c>
      <c r="I555" s="197"/>
      <c r="L555" s="193"/>
      <c r="M555" s="198"/>
      <c r="N555" s="199"/>
      <c r="O555" s="199"/>
      <c r="P555" s="199"/>
      <c r="Q555" s="199"/>
      <c r="R555" s="199"/>
      <c r="S555" s="199"/>
      <c r="T555" s="200"/>
      <c r="AT555" s="194" t="s">
        <v>280</v>
      </c>
      <c r="AU555" s="194" t="s">
        <v>88</v>
      </c>
      <c r="AV555" s="14" t="s">
        <v>278</v>
      </c>
      <c r="AW555" s="14" t="s">
        <v>29</v>
      </c>
      <c r="AX555" s="14" t="s">
        <v>82</v>
      </c>
      <c r="AY555" s="194" t="s">
        <v>271</v>
      </c>
    </row>
    <row r="556" spans="1:65" s="12" customFormat="1" ht="22.9" customHeight="1" x14ac:dyDescent="0.15">
      <c r="B556" s="159"/>
      <c r="D556" s="160" t="s">
        <v>74</v>
      </c>
      <c r="E556" s="170" t="s">
        <v>463</v>
      </c>
      <c r="F556" s="170" t="s">
        <v>464</v>
      </c>
      <c r="I556" s="162"/>
      <c r="J556" s="171">
        <f>BK556</f>
        <v>0</v>
      </c>
      <c r="L556" s="159"/>
      <c r="M556" s="164"/>
      <c r="N556" s="165"/>
      <c r="O556" s="165"/>
      <c r="P556" s="166">
        <f>P557</f>
        <v>0</v>
      </c>
      <c r="Q556" s="165"/>
      <c r="R556" s="166">
        <f>R557</f>
        <v>0</v>
      </c>
      <c r="S556" s="165"/>
      <c r="T556" s="167">
        <f>T557</f>
        <v>0</v>
      </c>
      <c r="AR556" s="160" t="s">
        <v>82</v>
      </c>
      <c r="AT556" s="168" t="s">
        <v>74</v>
      </c>
      <c r="AU556" s="168" t="s">
        <v>82</v>
      </c>
      <c r="AY556" s="160" t="s">
        <v>271</v>
      </c>
      <c r="BK556" s="169">
        <f>BK557</f>
        <v>0</v>
      </c>
    </row>
    <row r="557" spans="1:65" s="2" customFormat="1" ht="21.75" customHeight="1" x14ac:dyDescent="0.15">
      <c r="A557" s="35"/>
      <c r="B557" s="141"/>
      <c r="C557" s="172" t="s">
        <v>1362</v>
      </c>
      <c r="D557" s="172" t="s">
        <v>274</v>
      </c>
      <c r="E557" s="173" t="s">
        <v>466</v>
      </c>
      <c r="F557" s="174" t="s">
        <v>467</v>
      </c>
      <c r="G557" s="175" t="s">
        <v>412</v>
      </c>
      <c r="H557" s="176">
        <v>1492.5</v>
      </c>
      <c r="I557" s="177"/>
      <c r="J557" s="176">
        <f>ROUND(I557*H557,2)</f>
        <v>0</v>
      </c>
      <c r="K557" s="178"/>
      <c r="L557" s="36"/>
      <c r="M557" s="179" t="s">
        <v>1</v>
      </c>
      <c r="N557" s="180" t="s">
        <v>41</v>
      </c>
      <c r="O557" s="61"/>
      <c r="P557" s="181">
        <f>O557*H557</f>
        <v>0</v>
      </c>
      <c r="Q557" s="181">
        <v>0</v>
      </c>
      <c r="R557" s="181">
        <f>Q557*H557</f>
        <v>0</v>
      </c>
      <c r="S557" s="181">
        <v>0</v>
      </c>
      <c r="T557" s="182">
        <f>S557*H557</f>
        <v>0</v>
      </c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R557" s="183" t="s">
        <v>278</v>
      </c>
      <c r="AT557" s="183" t="s">
        <v>274</v>
      </c>
      <c r="AU557" s="183" t="s">
        <v>88</v>
      </c>
      <c r="AY557" s="18" t="s">
        <v>271</v>
      </c>
      <c r="BE557" s="105">
        <f>IF(N557="základná",J557,0)</f>
        <v>0</v>
      </c>
      <c r="BF557" s="105">
        <f>IF(N557="znížená",J557,0)</f>
        <v>0</v>
      </c>
      <c r="BG557" s="105">
        <f>IF(N557="zákl. prenesená",J557,0)</f>
        <v>0</v>
      </c>
      <c r="BH557" s="105">
        <f>IF(N557="zníž. prenesená",J557,0)</f>
        <v>0</v>
      </c>
      <c r="BI557" s="105">
        <f>IF(N557="nulová",J557,0)</f>
        <v>0</v>
      </c>
      <c r="BJ557" s="18" t="s">
        <v>88</v>
      </c>
      <c r="BK557" s="105">
        <f>ROUND(I557*H557,2)</f>
        <v>0</v>
      </c>
      <c r="BL557" s="18" t="s">
        <v>278</v>
      </c>
      <c r="BM557" s="183" t="s">
        <v>1363</v>
      </c>
    </row>
    <row r="558" spans="1:65" s="12" customFormat="1" ht="25.9" customHeight="1" x14ac:dyDescent="0.15">
      <c r="B558" s="159"/>
      <c r="D558" s="160" t="s">
        <v>74</v>
      </c>
      <c r="E558" s="161" t="s">
        <v>469</v>
      </c>
      <c r="F558" s="161" t="s">
        <v>470</v>
      </c>
      <c r="I558" s="162"/>
      <c r="J558" s="163">
        <f>BK558</f>
        <v>0</v>
      </c>
      <c r="L558" s="159"/>
      <c r="M558" s="164"/>
      <c r="N558" s="165"/>
      <c r="O558" s="165"/>
      <c r="P558" s="166">
        <f>P559+P589+P675+P740+P747+P755+P879+P939+P1009+P1031+P1266+P1286+P1296+P1316+P1354+P1408</f>
        <v>0</v>
      </c>
      <c r="Q558" s="165"/>
      <c r="R558" s="166">
        <f>R559+R589+R675+R740+R747+R755+R879+R939+R1009+R1031+R1266+R1286+R1296+R1316+R1354+R1408</f>
        <v>244.897710226199</v>
      </c>
      <c r="S558" s="165"/>
      <c r="T558" s="167">
        <f>T559+T589+T675+T740+T747+T755+T879+T939+T1009+T1031+T1266+T1286+T1296+T1316+T1354+T1408</f>
        <v>0</v>
      </c>
      <c r="AR558" s="160" t="s">
        <v>88</v>
      </c>
      <c r="AT558" s="168" t="s">
        <v>74</v>
      </c>
      <c r="AU558" s="168" t="s">
        <v>75</v>
      </c>
      <c r="AY558" s="160" t="s">
        <v>271</v>
      </c>
      <c r="BK558" s="169">
        <f>BK559+BK589+BK675+BK740+BK747+BK755+BK879+BK939+BK1009+BK1031+BK1266+BK1286+BK1296+BK1316+BK1354+BK1408</f>
        <v>0</v>
      </c>
    </row>
    <row r="559" spans="1:65" s="12" customFormat="1" ht="22.9" customHeight="1" x14ac:dyDescent="0.15">
      <c r="B559" s="159"/>
      <c r="D559" s="160" t="s">
        <v>74</v>
      </c>
      <c r="E559" s="170" t="s">
        <v>1364</v>
      </c>
      <c r="F559" s="170" t="s">
        <v>1365</v>
      </c>
      <c r="I559" s="162"/>
      <c r="J559" s="171">
        <f>BK559</f>
        <v>0</v>
      </c>
      <c r="L559" s="159"/>
      <c r="M559" s="164"/>
      <c r="N559" s="165"/>
      <c r="O559" s="165"/>
      <c r="P559" s="166">
        <f>SUM(P560:P588)</f>
        <v>0</v>
      </c>
      <c r="Q559" s="165"/>
      <c r="R559" s="166">
        <f>SUM(R560:R588)</f>
        <v>6.9646186800000009</v>
      </c>
      <c r="S559" s="165"/>
      <c r="T559" s="167">
        <f>SUM(T560:T588)</f>
        <v>0</v>
      </c>
      <c r="AR559" s="160" t="s">
        <v>88</v>
      </c>
      <c r="AT559" s="168" t="s">
        <v>74</v>
      </c>
      <c r="AU559" s="168" t="s">
        <v>82</v>
      </c>
      <c r="AY559" s="160" t="s">
        <v>271</v>
      </c>
      <c r="BK559" s="169">
        <f>SUM(BK560:BK588)</f>
        <v>0</v>
      </c>
    </row>
    <row r="560" spans="1:65" s="2" customFormat="1" ht="33" customHeight="1" x14ac:dyDescent="0.15">
      <c r="A560" s="35"/>
      <c r="B560" s="141"/>
      <c r="C560" s="172" t="s">
        <v>1366</v>
      </c>
      <c r="D560" s="172" t="s">
        <v>274</v>
      </c>
      <c r="E560" s="173" t="s">
        <v>1367</v>
      </c>
      <c r="F560" s="174" t="s">
        <v>1368</v>
      </c>
      <c r="G560" s="175" t="s">
        <v>277</v>
      </c>
      <c r="H560" s="176">
        <v>52.3</v>
      </c>
      <c r="I560" s="177"/>
      <c r="J560" s="176">
        <f>ROUND(I560*H560,2)</f>
        <v>0</v>
      </c>
      <c r="K560" s="178"/>
      <c r="L560" s="36"/>
      <c r="M560" s="179" t="s">
        <v>1</v>
      </c>
      <c r="N560" s="180" t="s">
        <v>41</v>
      </c>
      <c r="O560" s="61"/>
      <c r="P560" s="181">
        <f>O560*H560</f>
        <v>0</v>
      </c>
      <c r="Q560" s="181">
        <v>0</v>
      </c>
      <c r="R560" s="181">
        <f>Q560*H560</f>
        <v>0</v>
      </c>
      <c r="S560" s="181">
        <v>0</v>
      </c>
      <c r="T560" s="182">
        <f>S560*H560</f>
        <v>0</v>
      </c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R560" s="183" t="s">
        <v>367</v>
      </c>
      <c r="AT560" s="183" t="s">
        <v>274</v>
      </c>
      <c r="AU560" s="183" t="s">
        <v>88</v>
      </c>
      <c r="AY560" s="18" t="s">
        <v>271</v>
      </c>
      <c r="BE560" s="105">
        <f>IF(N560="základná",J560,0)</f>
        <v>0</v>
      </c>
      <c r="BF560" s="105">
        <f>IF(N560="znížená",J560,0)</f>
        <v>0</v>
      </c>
      <c r="BG560" s="105">
        <f>IF(N560="zákl. prenesená",J560,0)</f>
        <v>0</v>
      </c>
      <c r="BH560" s="105">
        <f>IF(N560="zníž. prenesená",J560,0)</f>
        <v>0</v>
      </c>
      <c r="BI560" s="105">
        <f>IF(N560="nulová",J560,0)</f>
        <v>0</v>
      </c>
      <c r="BJ560" s="18" t="s">
        <v>88</v>
      </c>
      <c r="BK560" s="105">
        <f>ROUND(I560*H560,2)</f>
        <v>0</v>
      </c>
      <c r="BL560" s="18" t="s">
        <v>367</v>
      </c>
      <c r="BM560" s="183" t="s">
        <v>1369</v>
      </c>
    </row>
    <row r="561" spans="1:65" s="16" customFormat="1" x14ac:dyDescent="0.1">
      <c r="B561" s="209"/>
      <c r="D561" s="185" t="s">
        <v>280</v>
      </c>
      <c r="E561" s="210" t="s">
        <v>1</v>
      </c>
      <c r="F561" s="211" t="s">
        <v>1370</v>
      </c>
      <c r="H561" s="210" t="s">
        <v>1</v>
      </c>
      <c r="I561" s="212"/>
      <c r="L561" s="209"/>
      <c r="M561" s="213"/>
      <c r="N561" s="214"/>
      <c r="O561" s="214"/>
      <c r="P561" s="214"/>
      <c r="Q561" s="214"/>
      <c r="R561" s="214"/>
      <c r="S561" s="214"/>
      <c r="T561" s="215"/>
      <c r="AT561" s="210" t="s">
        <v>280</v>
      </c>
      <c r="AU561" s="210" t="s">
        <v>88</v>
      </c>
      <c r="AV561" s="16" t="s">
        <v>82</v>
      </c>
      <c r="AW561" s="16" t="s">
        <v>29</v>
      </c>
      <c r="AX561" s="16" t="s">
        <v>75</v>
      </c>
      <c r="AY561" s="210" t="s">
        <v>271</v>
      </c>
    </row>
    <row r="562" spans="1:65" s="13" customFormat="1" x14ac:dyDescent="0.1">
      <c r="B562" s="184"/>
      <c r="D562" s="185" t="s">
        <v>280</v>
      </c>
      <c r="E562" s="186" t="s">
        <v>1</v>
      </c>
      <c r="F562" s="187" t="s">
        <v>865</v>
      </c>
      <c r="H562" s="188">
        <v>49.81</v>
      </c>
      <c r="I562" s="189"/>
      <c r="L562" s="184"/>
      <c r="M562" s="190"/>
      <c r="N562" s="191"/>
      <c r="O562" s="191"/>
      <c r="P562" s="191"/>
      <c r="Q562" s="191"/>
      <c r="R562" s="191"/>
      <c r="S562" s="191"/>
      <c r="T562" s="192"/>
      <c r="AT562" s="186" t="s">
        <v>280</v>
      </c>
      <c r="AU562" s="186" t="s">
        <v>88</v>
      </c>
      <c r="AV562" s="13" t="s">
        <v>88</v>
      </c>
      <c r="AW562" s="13" t="s">
        <v>29</v>
      </c>
      <c r="AX562" s="13" t="s">
        <v>75</v>
      </c>
      <c r="AY562" s="186" t="s">
        <v>271</v>
      </c>
    </row>
    <row r="563" spans="1:65" s="13" customFormat="1" x14ac:dyDescent="0.1">
      <c r="B563" s="184"/>
      <c r="D563" s="185" t="s">
        <v>280</v>
      </c>
      <c r="E563" s="186" t="s">
        <v>1</v>
      </c>
      <c r="F563" s="187" t="s">
        <v>1371</v>
      </c>
      <c r="H563" s="188">
        <v>2.4900000000000002</v>
      </c>
      <c r="I563" s="189"/>
      <c r="L563" s="184"/>
      <c r="M563" s="190"/>
      <c r="N563" s="191"/>
      <c r="O563" s="191"/>
      <c r="P563" s="191"/>
      <c r="Q563" s="191"/>
      <c r="R563" s="191"/>
      <c r="S563" s="191"/>
      <c r="T563" s="192"/>
      <c r="AT563" s="186" t="s">
        <v>280</v>
      </c>
      <c r="AU563" s="186" t="s">
        <v>88</v>
      </c>
      <c r="AV563" s="13" t="s">
        <v>88</v>
      </c>
      <c r="AW563" s="13" t="s">
        <v>29</v>
      </c>
      <c r="AX563" s="13" t="s">
        <v>75</v>
      </c>
      <c r="AY563" s="186" t="s">
        <v>271</v>
      </c>
    </row>
    <row r="564" spans="1:65" s="14" customFormat="1" x14ac:dyDescent="0.1">
      <c r="B564" s="193"/>
      <c r="D564" s="185" t="s">
        <v>280</v>
      </c>
      <c r="E564" s="194" t="s">
        <v>1</v>
      </c>
      <c r="F564" s="195" t="s">
        <v>282</v>
      </c>
      <c r="H564" s="196">
        <v>52.3</v>
      </c>
      <c r="I564" s="197"/>
      <c r="L564" s="193"/>
      <c r="M564" s="198"/>
      <c r="N564" s="199"/>
      <c r="O564" s="199"/>
      <c r="P564" s="199"/>
      <c r="Q564" s="199"/>
      <c r="R564" s="199"/>
      <c r="S564" s="199"/>
      <c r="T564" s="200"/>
      <c r="AT564" s="194" t="s">
        <v>280</v>
      </c>
      <c r="AU564" s="194" t="s">
        <v>88</v>
      </c>
      <c r="AV564" s="14" t="s">
        <v>278</v>
      </c>
      <c r="AW564" s="14" t="s">
        <v>29</v>
      </c>
      <c r="AX564" s="14" t="s">
        <v>82</v>
      </c>
      <c r="AY564" s="194" t="s">
        <v>271</v>
      </c>
    </row>
    <row r="565" spans="1:65" s="2" customFormat="1" ht="21.75" customHeight="1" x14ac:dyDescent="0.15">
      <c r="A565" s="35"/>
      <c r="B565" s="141"/>
      <c r="C565" s="224" t="s">
        <v>1372</v>
      </c>
      <c r="D565" s="224" t="s">
        <v>1138</v>
      </c>
      <c r="E565" s="226" t="s">
        <v>1373</v>
      </c>
      <c r="F565" s="227" t="s">
        <v>1374</v>
      </c>
      <c r="G565" s="228" t="s">
        <v>1375</v>
      </c>
      <c r="H565" s="229">
        <v>71.52</v>
      </c>
      <c r="I565" s="230"/>
      <c r="J565" s="229">
        <f>ROUND(I565*H565,2)</f>
        <v>0</v>
      </c>
      <c r="K565" s="231"/>
      <c r="L565" s="232"/>
      <c r="M565" s="233" t="s">
        <v>1</v>
      </c>
      <c r="N565" s="234" t="s">
        <v>41</v>
      </c>
      <c r="O565" s="61"/>
      <c r="P565" s="181">
        <f>O565*H565</f>
        <v>0</v>
      </c>
      <c r="Q565" s="181">
        <v>1E-3</v>
      </c>
      <c r="R565" s="181">
        <f>Q565*H565</f>
        <v>7.152E-2</v>
      </c>
      <c r="S565" s="181">
        <v>0</v>
      </c>
      <c r="T565" s="182">
        <f>S565*H565</f>
        <v>0</v>
      </c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R565" s="183" t="s">
        <v>478</v>
      </c>
      <c r="AT565" s="183" t="s">
        <v>1138</v>
      </c>
      <c r="AU565" s="183" t="s">
        <v>88</v>
      </c>
      <c r="AY565" s="18" t="s">
        <v>271</v>
      </c>
      <c r="BE565" s="105">
        <f>IF(N565="základná",J565,0)</f>
        <v>0</v>
      </c>
      <c r="BF565" s="105">
        <f>IF(N565="znížená",J565,0)</f>
        <v>0</v>
      </c>
      <c r="BG565" s="105">
        <f>IF(N565="zákl. prenesená",J565,0)</f>
        <v>0</v>
      </c>
      <c r="BH565" s="105">
        <f>IF(N565="zníž. prenesená",J565,0)</f>
        <v>0</v>
      </c>
      <c r="BI565" s="105">
        <f>IF(N565="nulová",J565,0)</f>
        <v>0</v>
      </c>
      <c r="BJ565" s="18" t="s">
        <v>88</v>
      </c>
      <c r="BK565" s="105">
        <f>ROUND(I565*H565,2)</f>
        <v>0</v>
      </c>
      <c r="BL565" s="18" t="s">
        <v>367</v>
      </c>
      <c r="BM565" s="183" t="s">
        <v>1376</v>
      </c>
    </row>
    <row r="566" spans="1:65" s="2" customFormat="1" ht="33" customHeight="1" x14ac:dyDescent="0.15">
      <c r="A566" s="35"/>
      <c r="B566" s="141"/>
      <c r="C566" s="224" t="s">
        <v>1377</v>
      </c>
      <c r="D566" s="224" t="s">
        <v>1138</v>
      </c>
      <c r="E566" s="226" t="s">
        <v>1378</v>
      </c>
      <c r="F566" s="227" t="s">
        <v>1379</v>
      </c>
      <c r="G566" s="228" t="s">
        <v>319</v>
      </c>
      <c r="H566" s="229">
        <v>26.01</v>
      </c>
      <c r="I566" s="230"/>
      <c r="J566" s="229">
        <f>ROUND(I566*H566,2)</f>
        <v>0</v>
      </c>
      <c r="K566" s="231"/>
      <c r="L566" s="232"/>
      <c r="M566" s="233" t="s">
        <v>1</v>
      </c>
      <c r="N566" s="234" t="s">
        <v>41</v>
      </c>
      <c r="O566" s="61"/>
      <c r="P566" s="181">
        <f>O566*H566</f>
        <v>0</v>
      </c>
      <c r="Q566" s="181">
        <v>5.0000000000000002E-5</v>
      </c>
      <c r="R566" s="181">
        <f>Q566*H566</f>
        <v>1.3005000000000002E-3</v>
      </c>
      <c r="S566" s="181">
        <v>0</v>
      </c>
      <c r="T566" s="182">
        <f>S566*H566</f>
        <v>0</v>
      </c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R566" s="183" t="s">
        <v>478</v>
      </c>
      <c r="AT566" s="183" t="s">
        <v>1138</v>
      </c>
      <c r="AU566" s="183" t="s">
        <v>88</v>
      </c>
      <c r="AY566" s="18" t="s">
        <v>271</v>
      </c>
      <c r="BE566" s="105">
        <f>IF(N566="základná",J566,0)</f>
        <v>0</v>
      </c>
      <c r="BF566" s="105">
        <f>IF(N566="znížená",J566,0)</f>
        <v>0</v>
      </c>
      <c r="BG566" s="105">
        <f>IF(N566="zákl. prenesená",J566,0)</f>
        <v>0</v>
      </c>
      <c r="BH566" s="105">
        <f>IF(N566="zníž. prenesená",J566,0)</f>
        <v>0</v>
      </c>
      <c r="BI566" s="105">
        <f>IF(N566="nulová",J566,0)</f>
        <v>0</v>
      </c>
      <c r="BJ566" s="18" t="s">
        <v>88</v>
      </c>
      <c r="BK566" s="105">
        <f>ROUND(I566*H566,2)</f>
        <v>0</v>
      </c>
      <c r="BL566" s="18" t="s">
        <v>367</v>
      </c>
      <c r="BM566" s="183" t="s">
        <v>1380</v>
      </c>
    </row>
    <row r="567" spans="1:65" s="2" customFormat="1" ht="33" customHeight="1" x14ac:dyDescent="0.15">
      <c r="A567" s="35"/>
      <c r="B567" s="141"/>
      <c r="C567" s="172" t="s">
        <v>1381</v>
      </c>
      <c r="D567" s="172" t="s">
        <v>274</v>
      </c>
      <c r="E567" s="173" t="s">
        <v>1382</v>
      </c>
      <c r="F567" s="174" t="s">
        <v>1383</v>
      </c>
      <c r="G567" s="175" t="s">
        <v>277</v>
      </c>
      <c r="H567" s="176">
        <v>1464.47</v>
      </c>
      <c r="I567" s="177"/>
      <c r="J567" s="176">
        <f>ROUND(I567*H567,2)</f>
        <v>0</v>
      </c>
      <c r="K567" s="178"/>
      <c r="L567" s="36"/>
      <c r="M567" s="179" t="s">
        <v>1</v>
      </c>
      <c r="N567" s="180" t="s">
        <v>41</v>
      </c>
      <c r="O567" s="61"/>
      <c r="P567" s="181">
        <f>O567*H567</f>
        <v>0</v>
      </c>
      <c r="Q567" s="181">
        <v>3.3000000000000003E-5</v>
      </c>
      <c r="R567" s="181">
        <f>Q567*H567</f>
        <v>4.8327510000000004E-2</v>
      </c>
      <c r="S567" s="181">
        <v>0</v>
      </c>
      <c r="T567" s="182">
        <f>S567*H567</f>
        <v>0</v>
      </c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R567" s="183" t="s">
        <v>367</v>
      </c>
      <c r="AT567" s="183" t="s">
        <v>274</v>
      </c>
      <c r="AU567" s="183" t="s">
        <v>88</v>
      </c>
      <c r="AY567" s="18" t="s">
        <v>271</v>
      </c>
      <c r="BE567" s="105">
        <f>IF(N567="základná",J567,0)</f>
        <v>0</v>
      </c>
      <c r="BF567" s="105">
        <f>IF(N567="znížená",J567,0)</f>
        <v>0</v>
      </c>
      <c r="BG567" s="105">
        <f>IF(N567="zákl. prenesená",J567,0)</f>
        <v>0</v>
      </c>
      <c r="BH567" s="105">
        <f>IF(N567="zníž. prenesená",J567,0)</f>
        <v>0</v>
      </c>
      <c r="BI567" s="105">
        <f>IF(N567="nulová",J567,0)</f>
        <v>0</v>
      </c>
      <c r="BJ567" s="18" t="s">
        <v>88</v>
      </c>
      <c r="BK567" s="105">
        <f>ROUND(I567*H567,2)</f>
        <v>0</v>
      </c>
      <c r="BL567" s="18" t="s">
        <v>367</v>
      </c>
      <c r="BM567" s="183" t="s">
        <v>1384</v>
      </c>
    </row>
    <row r="568" spans="1:65" s="16" customFormat="1" x14ac:dyDescent="0.1">
      <c r="B568" s="209"/>
      <c r="D568" s="185" t="s">
        <v>280</v>
      </c>
      <c r="E568" s="210" t="s">
        <v>1</v>
      </c>
      <c r="F568" s="211" t="s">
        <v>1385</v>
      </c>
      <c r="H568" s="210" t="s">
        <v>1</v>
      </c>
      <c r="I568" s="212"/>
      <c r="L568" s="209"/>
      <c r="M568" s="213"/>
      <c r="N568" s="214"/>
      <c r="O568" s="214"/>
      <c r="P568" s="214"/>
      <c r="Q568" s="214"/>
      <c r="R568" s="214"/>
      <c r="S568" s="214"/>
      <c r="T568" s="215"/>
      <c r="AT568" s="210" t="s">
        <v>280</v>
      </c>
      <c r="AU568" s="210" t="s">
        <v>88</v>
      </c>
      <c r="AV568" s="16" t="s">
        <v>82</v>
      </c>
      <c r="AW568" s="16" t="s">
        <v>29</v>
      </c>
      <c r="AX568" s="16" t="s">
        <v>75</v>
      </c>
      <c r="AY568" s="210" t="s">
        <v>271</v>
      </c>
    </row>
    <row r="569" spans="1:65" s="13" customFormat="1" ht="19.5" x14ac:dyDescent="0.1">
      <c r="B569" s="184"/>
      <c r="D569" s="185" t="s">
        <v>280</v>
      </c>
      <c r="E569" s="186" t="s">
        <v>1</v>
      </c>
      <c r="F569" s="187" t="s">
        <v>1386</v>
      </c>
      <c r="H569" s="188">
        <v>1464.47</v>
      </c>
      <c r="I569" s="189"/>
      <c r="L569" s="184"/>
      <c r="M569" s="190"/>
      <c r="N569" s="191"/>
      <c r="O569" s="191"/>
      <c r="P569" s="191"/>
      <c r="Q569" s="191"/>
      <c r="R569" s="191"/>
      <c r="S569" s="191"/>
      <c r="T569" s="192"/>
      <c r="AT569" s="186" t="s">
        <v>280</v>
      </c>
      <c r="AU569" s="186" t="s">
        <v>88</v>
      </c>
      <c r="AV569" s="13" t="s">
        <v>88</v>
      </c>
      <c r="AW569" s="13" t="s">
        <v>29</v>
      </c>
      <c r="AX569" s="13" t="s">
        <v>75</v>
      </c>
      <c r="AY569" s="186" t="s">
        <v>271</v>
      </c>
    </row>
    <row r="570" spans="1:65" s="14" customFormat="1" x14ac:dyDescent="0.1">
      <c r="B570" s="193"/>
      <c r="D570" s="185" t="s">
        <v>280</v>
      </c>
      <c r="E570" s="194" t="s">
        <v>1</v>
      </c>
      <c r="F570" s="195" t="s">
        <v>282</v>
      </c>
      <c r="H570" s="196">
        <v>1464.47</v>
      </c>
      <c r="I570" s="197"/>
      <c r="L570" s="193"/>
      <c r="M570" s="198"/>
      <c r="N570" s="199"/>
      <c r="O570" s="199"/>
      <c r="P570" s="199"/>
      <c r="Q570" s="199"/>
      <c r="R570" s="199"/>
      <c r="S570" s="199"/>
      <c r="T570" s="200"/>
      <c r="AT570" s="194" t="s">
        <v>280</v>
      </c>
      <c r="AU570" s="194" t="s">
        <v>88</v>
      </c>
      <c r="AV570" s="14" t="s">
        <v>278</v>
      </c>
      <c r="AW570" s="14" t="s">
        <v>29</v>
      </c>
      <c r="AX570" s="14" t="s">
        <v>82</v>
      </c>
      <c r="AY570" s="194" t="s">
        <v>271</v>
      </c>
    </row>
    <row r="571" spans="1:65" s="2" customFormat="1" ht="33" customHeight="1" x14ac:dyDescent="0.15">
      <c r="A571" s="35"/>
      <c r="B571" s="141"/>
      <c r="C571" s="224" t="s">
        <v>1387</v>
      </c>
      <c r="D571" s="224" t="s">
        <v>1138</v>
      </c>
      <c r="E571" s="226" t="s">
        <v>1388</v>
      </c>
      <c r="F571" s="227" t="s">
        <v>1389</v>
      </c>
      <c r="G571" s="228" t="s">
        <v>277</v>
      </c>
      <c r="H571" s="229">
        <v>1684.14</v>
      </c>
      <c r="I571" s="230"/>
      <c r="J571" s="229">
        <f>ROUND(I571*H571,2)</f>
        <v>0</v>
      </c>
      <c r="K571" s="231"/>
      <c r="L571" s="232"/>
      <c r="M571" s="233" t="s">
        <v>1</v>
      </c>
      <c r="N571" s="234" t="s">
        <v>41</v>
      </c>
      <c r="O571" s="61"/>
      <c r="P571" s="181">
        <f>O571*H571</f>
        <v>0</v>
      </c>
      <c r="Q571" s="181">
        <v>2.6199999999999999E-3</v>
      </c>
      <c r="R571" s="181">
        <f>Q571*H571</f>
        <v>4.4124468000000006</v>
      </c>
      <c r="S571" s="181">
        <v>0</v>
      </c>
      <c r="T571" s="182">
        <f>S571*H571</f>
        <v>0</v>
      </c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R571" s="183" t="s">
        <v>478</v>
      </c>
      <c r="AT571" s="183" t="s">
        <v>1138</v>
      </c>
      <c r="AU571" s="183" t="s">
        <v>88</v>
      </c>
      <c r="AY571" s="18" t="s">
        <v>271</v>
      </c>
      <c r="BE571" s="105">
        <f>IF(N571="základná",J571,0)</f>
        <v>0</v>
      </c>
      <c r="BF571" s="105">
        <f>IF(N571="znížená",J571,0)</f>
        <v>0</v>
      </c>
      <c r="BG571" s="105">
        <f>IF(N571="zákl. prenesená",J571,0)</f>
        <v>0</v>
      </c>
      <c r="BH571" s="105">
        <f>IF(N571="zníž. prenesená",J571,0)</f>
        <v>0</v>
      </c>
      <c r="BI571" s="105">
        <f>IF(N571="nulová",J571,0)</f>
        <v>0</v>
      </c>
      <c r="BJ571" s="18" t="s">
        <v>88</v>
      </c>
      <c r="BK571" s="105">
        <f>ROUND(I571*H571,2)</f>
        <v>0</v>
      </c>
      <c r="BL571" s="18" t="s">
        <v>367</v>
      </c>
      <c r="BM571" s="183" t="s">
        <v>1390</v>
      </c>
    </row>
    <row r="572" spans="1:65" s="13" customFormat="1" x14ac:dyDescent="0.1">
      <c r="B572" s="184"/>
      <c r="D572" s="185" t="s">
        <v>280</v>
      </c>
      <c r="F572" s="187" t="s">
        <v>1391</v>
      </c>
      <c r="H572" s="188">
        <v>1684.14</v>
      </c>
      <c r="I572" s="189"/>
      <c r="L572" s="184"/>
      <c r="M572" s="190"/>
      <c r="N572" s="191"/>
      <c r="O572" s="191"/>
      <c r="P572" s="191"/>
      <c r="Q572" s="191"/>
      <c r="R572" s="191"/>
      <c r="S572" s="191"/>
      <c r="T572" s="192"/>
      <c r="AT572" s="186" t="s">
        <v>280</v>
      </c>
      <c r="AU572" s="186" t="s">
        <v>88</v>
      </c>
      <c r="AV572" s="13" t="s">
        <v>88</v>
      </c>
      <c r="AW572" s="13" t="s">
        <v>3</v>
      </c>
      <c r="AX572" s="13" t="s">
        <v>82</v>
      </c>
      <c r="AY572" s="186" t="s">
        <v>271</v>
      </c>
    </row>
    <row r="573" spans="1:65" s="2" customFormat="1" ht="33" customHeight="1" x14ac:dyDescent="0.15">
      <c r="A573" s="35"/>
      <c r="B573" s="141"/>
      <c r="C573" s="172" t="s">
        <v>1392</v>
      </c>
      <c r="D573" s="172" t="s">
        <v>274</v>
      </c>
      <c r="E573" s="173" t="s">
        <v>1393</v>
      </c>
      <c r="F573" s="174" t="s">
        <v>1394</v>
      </c>
      <c r="G573" s="175" t="s">
        <v>277</v>
      </c>
      <c r="H573" s="176">
        <v>483.19</v>
      </c>
      <c r="I573" s="177"/>
      <c r="J573" s="176">
        <f>ROUND(I573*H573,2)</f>
        <v>0</v>
      </c>
      <c r="K573" s="178"/>
      <c r="L573" s="36"/>
      <c r="M573" s="179" t="s">
        <v>1</v>
      </c>
      <c r="N573" s="180" t="s">
        <v>41</v>
      </c>
      <c r="O573" s="61"/>
      <c r="P573" s="181">
        <f>O573*H573</f>
        <v>0</v>
      </c>
      <c r="Q573" s="181">
        <v>3.3000000000000003E-5</v>
      </c>
      <c r="R573" s="181">
        <f>Q573*H573</f>
        <v>1.5945270000000001E-2</v>
      </c>
      <c r="S573" s="181">
        <v>0</v>
      </c>
      <c r="T573" s="182">
        <f>S573*H573</f>
        <v>0</v>
      </c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R573" s="183" t="s">
        <v>367</v>
      </c>
      <c r="AT573" s="183" t="s">
        <v>274</v>
      </c>
      <c r="AU573" s="183" t="s">
        <v>88</v>
      </c>
      <c r="AY573" s="18" t="s">
        <v>271</v>
      </c>
      <c r="BE573" s="105">
        <f>IF(N573="základná",J573,0)</f>
        <v>0</v>
      </c>
      <c r="BF573" s="105">
        <f>IF(N573="znížená",J573,0)</f>
        <v>0</v>
      </c>
      <c r="BG573" s="105">
        <f>IF(N573="zákl. prenesená",J573,0)</f>
        <v>0</v>
      </c>
      <c r="BH573" s="105">
        <f>IF(N573="zníž. prenesená",J573,0)</f>
        <v>0</v>
      </c>
      <c r="BI573" s="105">
        <f>IF(N573="nulová",J573,0)</f>
        <v>0</v>
      </c>
      <c r="BJ573" s="18" t="s">
        <v>88</v>
      </c>
      <c r="BK573" s="105">
        <f>ROUND(I573*H573,2)</f>
        <v>0</v>
      </c>
      <c r="BL573" s="18" t="s">
        <v>367</v>
      </c>
      <c r="BM573" s="183" t="s">
        <v>1395</v>
      </c>
    </row>
    <row r="574" spans="1:65" s="13" customFormat="1" ht="28.5" x14ac:dyDescent="0.1">
      <c r="B574" s="184"/>
      <c r="D574" s="185" t="s">
        <v>280</v>
      </c>
      <c r="E574" s="186" t="s">
        <v>1</v>
      </c>
      <c r="F574" s="187" t="s">
        <v>1396</v>
      </c>
      <c r="H574" s="188">
        <v>312.64999999999998</v>
      </c>
      <c r="I574" s="189"/>
      <c r="L574" s="184"/>
      <c r="M574" s="190"/>
      <c r="N574" s="191"/>
      <c r="O574" s="191"/>
      <c r="P574" s="191"/>
      <c r="Q574" s="191"/>
      <c r="R574" s="191"/>
      <c r="S574" s="191"/>
      <c r="T574" s="192"/>
      <c r="AT574" s="186" t="s">
        <v>280</v>
      </c>
      <c r="AU574" s="186" t="s">
        <v>88</v>
      </c>
      <c r="AV574" s="13" t="s">
        <v>88</v>
      </c>
      <c r="AW574" s="13" t="s">
        <v>29</v>
      </c>
      <c r="AX574" s="13" t="s">
        <v>75</v>
      </c>
      <c r="AY574" s="186" t="s">
        <v>271</v>
      </c>
    </row>
    <row r="575" spans="1:65" s="13" customFormat="1" ht="28.5" x14ac:dyDescent="0.1">
      <c r="B575" s="184"/>
      <c r="D575" s="185" t="s">
        <v>280</v>
      </c>
      <c r="E575" s="186" t="s">
        <v>1</v>
      </c>
      <c r="F575" s="187" t="s">
        <v>1397</v>
      </c>
      <c r="H575" s="188">
        <v>170.54</v>
      </c>
      <c r="I575" s="189"/>
      <c r="L575" s="184"/>
      <c r="M575" s="190"/>
      <c r="N575" s="191"/>
      <c r="O575" s="191"/>
      <c r="P575" s="191"/>
      <c r="Q575" s="191"/>
      <c r="R575" s="191"/>
      <c r="S575" s="191"/>
      <c r="T575" s="192"/>
      <c r="AT575" s="186" t="s">
        <v>280</v>
      </c>
      <c r="AU575" s="186" t="s">
        <v>88</v>
      </c>
      <c r="AV575" s="13" t="s">
        <v>88</v>
      </c>
      <c r="AW575" s="13" t="s">
        <v>29</v>
      </c>
      <c r="AX575" s="13" t="s">
        <v>75</v>
      </c>
      <c r="AY575" s="186" t="s">
        <v>271</v>
      </c>
    </row>
    <row r="576" spans="1:65" s="14" customFormat="1" x14ac:dyDescent="0.1">
      <c r="B576" s="193"/>
      <c r="D576" s="185" t="s">
        <v>280</v>
      </c>
      <c r="E576" s="194" t="s">
        <v>1</v>
      </c>
      <c r="F576" s="195" t="s">
        <v>282</v>
      </c>
      <c r="H576" s="196">
        <v>483.19</v>
      </c>
      <c r="I576" s="197"/>
      <c r="L576" s="193"/>
      <c r="M576" s="198"/>
      <c r="N576" s="199"/>
      <c r="O576" s="199"/>
      <c r="P576" s="199"/>
      <c r="Q576" s="199"/>
      <c r="R576" s="199"/>
      <c r="S576" s="199"/>
      <c r="T576" s="200"/>
      <c r="AT576" s="194" t="s">
        <v>280</v>
      </c>
      <c r="AU576" s="194" t="s">
        <v>88</v>
      </c>
      <c r="AV576" s="14" t="s">
        <v>278</v>
      </c>
      <c r="AW576" s="14" t="s">
        <v>29</v>
      </c>
      <c r="AX576" s="14" t="s">
        <v>82</v>
      </c>
      <c r="AY576" s="194" t="s">
        <v>271</v>
      </c>
    </row>
    <row r="577" spans="1:65" s="2" customFormat="1" ht="33" customHeight="1" x14ac:dyDescent="0.15">
      <c r="A577" s="35"/>
      <c r="B577" s="141"/>
      <c r="C577" s="224" t="s">
        <v>1398</v>
      </c>
      <c r="D577" s="224" t="s">
        <v>1138</v>
      </c>
      <c r="E577" s="226" t="s">
        <v>1388</v>
      </c>
      <c r="F577" s="227" t="s">
        <v>1389</v>
      </c>
      <c r="G577" s="228" t="s">
        <v>277</v>
      </c>
      <c r="H577" s="229">
        <v>579.83000000000004</v>
      </c>
      <c r="I577" s="230"/>
      <c r="J577" s="229">
        <f>ROUND(I577*H577,2)</f>
        <v>0</v>
      </c>
      <c r="K577" s="231"/>
      <c r="L577" s="232"/>
      <c r="M577" s="233" t="s">
        <v>1</v>
      </c>
      <c r="N577" s="234" t="s">
        <v>41</v>
      </c>
      <c r="O577" s="61"/>
      <c r="P577" s="181">
        <f>O577*H577</f>
        <v>0</v>
      </c>
      <c r="Q577" s="181">
        <v>2.6199999999999999E-3</v>
      </c>
      <c r="R577" s="181">
        <f>Q577*H577</f>
        <v>1.5191546</v>
      </c>
      <c r="S577" s="181">
        <v>0</v>
      </c>
      <c r="T577" s="182">
        <f>S577*H577</f>
        <v>0</v>
      </c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R577" s="183" t="s">
        <v>478</v>
      </c>
      <c r="AT577" s="183" t="s">
        <v>1138</v>
      </c>
      <c r="AU577" s="183" t="s">
        <v>88</v>
      </c>
      <c r="AY577" s="18" t="s">
        <v>271</v>
      </c>
      <c r="BE577" s="105">
        <f>IF(N577="základná",J577,0)</f>
        <v>0</v>
      </c>
      <c r="BF577" s="105">
        <f>IF(N577="znížená",J577,0)</f>
        <v>0</v>
      </c>
      <c r="BG577" s="105">
        <f>IF(N577="zákl. prenesená",J577,0)</f>
        <v>0</v>
      </c>
      <c r="BH577" s="105">
        <f>IF(N577="zníž. prenesená",J577,0)</f>
        <v>0</v>
      </c>
      <c r="BI577" s="105">
        <f>IF(N577="nulová",J577,0)</f>
        <v>0</v>
      </c>
      <c r="BJ577" s="18" t="s">
        <v>88</v>
      </c>
      <c r="BK577" s="105">
        <f>ROUND(I577*H577,2)</f>
        <v>0</v>
      </c>
      <c r="BL577" s="18" t="s">
        <v>367</v>
      </c>
      <c r="BM577" s="183" t="s">
        <v>1399</v>
      </c>
    </row>
    <row r="578" spans="1:65" s="13" customFormat="1" x14ac:dyDescent="0.1">
      <c r="B578" s="184"/>
      <c r="D578" s="185" t="s">
        <v>280</v>
      </c>
      <c r="F578" s="187" t="s">
        <v>1400</v>
      </c>
      <c r="H578" s="188">
        <v>579.83000000000004</v>
      </c>
      <c r="I578" s="189"/>
      <c r="L578" s="184"/>
      <c r="M578" s="190"/>
      <c r="N578" s="191"/>
      <c r="O578" s="191"/>
      <c r="P578" s="191"/>
      <c r="Q578" s="191"/>
      <c r="R578" s="191"/>
      <c r="S578" s="191"/>
      <c r="T578" s="192"/>
      <c r="AT578" s="186" t="s">
        <v>280</v>
      </c>
      <c r="AU578" s="186" t="s">
        <v>88</v>
      </c>
      <c r="AV578" s="13" t="s">
        <v>88</v>
      </c>
      <c r="AW578" s="13" t="s">
        <v>3</v>
      </c>
      <c r="AX578" s="13" t="s">
        <v>82</v>
      </c>
      <c r="AY578" s="186" t="s">
        <v>271</v>
      </c>
    </row>
    <row r="579" spans="1:65" s="2" customFormat="1" ht="33" customHeight="1" x14ac:dyDescent="0.15">
      <c r="A579" s="35"/>
      <c r="B579" s="141"/>
      <c r="C579" s="172" t="s">
        <v>1401</v>
      </c>
      <c r="D579" s="238" t="s">
        <v>274</v>
      </c>
      <c r="E579" s="173" t="s">
        <v>1402</v>
      </c>
      <c r="F579" s="174" t="s">
        <v>1403</v>
      </c>
      <c r="G579" s="175" t="s">
        <v>277</v>
      </c>
      <c r="H579" s="176">
        <v>1947.66</v>
      </c>
      <c r="I579" s="177"/>
      <c r="J579" s="176">
        <f>ROUND(I579*H579,2)</f>
        <v>0</v>
      </c>
      <c r="K579" s="178"/>
      <c r="L579" s="36"/>
      <c r="M579" s="179" t="s">
        <v>1</v>
      </c>
      <c r="N579" s="180" t="s">
        <v>41</v>
      </c>
      <c r="O579" s="61"/>
      <c r="P579" s="181">
        <f>O579*H579</f>
        <v>0</v>
      </c>
      <c r="Q579" s="181">
        <v>0</v>
      </c>
      <c r="R579" s="181">
        <f>Q579*H579</f>
        <v>0</v>
      </c>
      <c r="S579" s="181">
        <v>0</v>
      </c>
      <c r="T579" s="182">
        <f>S579*H579</f>
        <v>0</v>
      </c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R579" s="183" t="s">
        <v>367</v>
      </c>
      <c r="AT579" s="183" t="s">
        <v>274</v>
      </c>
      <c r="AU579" s="183" t="s">
        <v>88</v>
      </c>
      <c r="AY579" s="18" t="s">
        <v>271</v>
      </c>
      <c r="BE579" s="105">
        <f>IF(N579="základná",J579,0)</f>
        <v>0</v>
      </c>
      <c r="BF579" s="105">
        <f>IF(N579="znížená",J579,0)</f>
        <v>0</v>
      </c>
      <c r="BG579" s="105">
        <f>IF(N579="zákl. prenesená",J579,0)</f>
        <v>0</v>
      </c>
      <c r="BH579" s="105">
        <f>IF(N579="zníž. prenesená",J579,0)</f>
        <v>0</v>
      </c>
      <c r="BI579" s="105">
        <f>IF(N579="nulová",J579,0)</f>
        <v>0</v>
      </c>
      <c r="BJ579" s="18" t="s">
        <v>88</v>
      </c>
      <c r="BK579" s="105">
        <f>ROUND(I579*H579,2)</f>
        <v>0</v>
      </c>
      <c r="BL579" s="18" t="s">
        <v>367</v>
      </c>
      <c r="BM579" s="183" t="s">
        <v>1404</v>
      </c>
    </row>
    <row r="580" spans="1:65" s="13" customFormat="1" x14ac:dyDescent="0.1">
      <c r="B580" s="184"/>
      <c r="D580" s="185" t="s">
        <v>280</v>
      </c>
      <c r="E580" s="186" t="s">
        <v>1</v>
      </c>
      <c r="F580" s="187" t="s">
        <v>1405</v>
      </c>
      <c r="H580" s="188">
        <v>1947.66</v>
      </c>
      <c r="I580" s="189"/>
      <c r="L580" s="184"/>
      <c r="M580" s="190"/>
      <c r="N580" s="191"/>
      <c r="O580" s="191"/>
      <c r="P580" s="191"/>
      <c r="Q580" s="191"/>
      <c r="R580" s="191"/>
      <c r="S580" s="191"/>
      <c r="T580" s="192"/>
      <c r="AT580" s="186" t="s">
        <v>280</v>
      </c>
      <c r="AU580" s="186" t="s">
        <v>88</v>
      </c>
      <c r="AV580" s="13" t="s">
        <v>88</v>
      </c>
      <c r="AW580" s="13" t="s">
        <v>29</v>
      </c>
      <c r="AX580" s="13" t="s">
        <v>75</v>
      </c>
      <c r="AY580" s="186" t="s">
        <v>271</v>
      </c>
    </row>
    <row r="581" spans="1:65" s="14" customFormat="1" x14ac:dyDescent="0.1">
      <c r="B581" s="193"/>
      <c r="D581" s="185" t="s">
        <v>280</v>
      </c>
      <c r="E581" s="194" t="s">
        <v>747</v>
      </c>
      <c r="F581" s="195" t="s">
        <v>282</v>
      </c>
      <c r="H581" s="196">
        <v>1947.66</v>
      </c>
      <c r="I581" s="197"/>
      <c r="L581" s="193"/>
      <c r="M581" s="198"/>
      <c r="N581" s="199"/>
      <c r="O581" s="199"/>
      <c r="P581" s="199"/>
      <c r="Q581" s="199"/>
      <c r="R581" s="199"/>
      <c r="S581" s="199"/>
      <c r="T581" s="200"/>
      <c r="AT581" s="194" t="s">
        <v>280</v>
      </c>
      <c r="AU581" s="194" t="s">
        <v>88</v>
      </c>
      <c r="AV581" s="14" t="s">
        <v>278</v>
      </c>
      <c r="AW581" s="14" t="s">
        <v>29</v>
      </c>
      <c r="AX581" s="14" t="s">
        <v>82</v>
      </c>
      <c r="AY581" s="194" t="s">
        <v>271</v>
      </c>
    </row>
    <row r="582" spans="1:65" s="2" customFormat="1" ht="33" customHeight="1" x14ac:dyDescent="0.15">
      <c r="A582" s="35"/>
      <c r="B582" s="141"/>
      <c r="C582" s="224" t="s">
        <v>1406</v>
      </c>
      <c r="D582" s="239" t="s">
        <v>1138</v>
      </c>
      <c r="E582" s="226" t="s">
        <v>1407</v>
      </c>
      <c r="F582" s="227" t="s">
        <v>1408</v>
      </c>
      <c r="G582" s="228" t="s">
        <v>277</v>
      </c>
      <c r="H582" s="229">
        <v>2239.81</v>
      </c>
      <c r="I582" s="230"/>
      <c r="J582" s="229">
        <f>ROUND(I582*H582,2)</f>
        <v>0</v>
      </c>
      <c r="K582" s="231"/>
      <c r="L582" s="232"/>
      <c r="M582" s="233" t="s">
        <v>1</v>
      </c>
      <c r="N582" s="234" t="s">
        <v>41</v>
      </c>
      <c r="O582" s="61"/>
      <c r="P582" s="181">
        <f>O582*H582</f>
        <v>0</v>
      </c>
      <c r="Q582" s="181">
        <v>2.0000000000000001E-4</v>
      </c>
      <c r="R582" s="181">
        <f>Q582*H582</f>
        <v>0.44796200000000003</v>
      </c>
      <c r="S582" s="181">
        <v>0</v>
      </c>
      <c r="T582" s="182">
        <f>S582*H582</f>
        <v>0</v>
      </c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R582" s="183" t="s">
        <v>478</v>
      </c>
      <c r="AT582" s="183" t="s">
        <v>1138</v>
      </c>
      <c r="AU582" s="183" t="s">
        <v>88</v>
      </c>
      <c r="AY582" s="18" t="s">
        <v>271</v>
      </c>
      <c r="BE582" s="105">
        <f>IF(N582="základná",J582,0)</f>
        <v>0</v>
      </c>
      <c r="BF582" s="105">
        <f>IF(N582="znížená",J582,0)</f>
        <v>0</v>
      </c>
      <c r="BG582" s="105">
        <f>IF(N582="zákl. prenesená",J582,0)</f>
        <v>0</v>
      </c>
      <c r="BH582" s="105">
        <f>IF(N582="zníž. prenesená",J582,0)</f>
        <v>0</v>
      </c>
      <c r="BI582" s="105">
        <f>IF(N582="nulová",J582,0)</f>
        <v>0</v>
      </c>
      <c r="BJ582" s="18" t="s">
        <v>88</v>
      </c>
      <c r="BK582" s="105">
        <f>ROUND(I582*H582,2)</f>
        <v>0</v>
      </c>
      <c r="BL582" s="18" t="s">
        <v>367</v>
      </c>
      <c r="BM582" s="183" t="s">
        <v>1409</v>
      </c>
    </row>
    <row r="583" spans="1:65" s="13" customFormat="1" x14ac:dyDescent="0.1">
      <c r="B583" s="184"/>
      <c r="D583" s="185" t="s">
        <v>280</v>
      </c>
      <c r="F583" s="187" t="s">
        <v>1410</v>
      </c>
      <c r="H583" s="188">
        <v>2239.81</v>
      </c>
      <c r="I583" s="189"/>
      <c r="L583" s="184"/>
      <c r="M583" s="190"/>
      <c r="N583" s="191"/>
      <c r="O583" s="191"/>
      <c r="P583" s="191"/>
      <c r="Q583" s="191"/>
      <c r="R583" s="191"/>
      <c r="S583" s="191"/>
      <c r="T583" s="192"/>
      <c r="AT583" s="186" t="s">
        <v>280</v>
      </c>
      <c r="AU583" s="186" t="s">
        <v>88</v>
      </c>
      <c r="AV583" s="13" t="s">
        <v>88</v>
      </c>
      <c r="AW583" s="13" t="s">
        <v>3</v>
      </c>
      <c r="AX583" s="13" t="s">
        <v>82</v>
      </c>
      <c r="AY583" s="186" t="s">
        <v>271</v>
      </c>
    </row>
    <row r="584" spans="1:65" s="2" customFormat="1" ht="33" customHeight="1" x14ac:dyDescent="0.15">
      <c r="A584" s="35"/>
      <c r="B584" s="141"/>
      <c r="C584" s="172" t="s">
        <v>1411</v>
      </c>
      <c r="D584" s="238" t="s">
        <v>274</v>
      </c>
      <c r="E584" s="173" t="s">
        <v>1412</v>
      </c>
      <c r="F584" s="174" t="s">
        <v>1413</v>
      </c>
      <c r="G584" s="175" t="s">
        <v>277</v>
      </c>
      <c r="H584" s="176">
        <v>1947.66</v>
      </c>
      <c r="I584" s="177"/>
      <c r="J584" s="176">
        <f>ROUND(I584*H584,2)</f>
        <v>0</v>
      </c>
      <c r="K584" s="178"/>
      <c r="L584" s="36"/>
      <c r="M584" s="179" t="s">
        <v>1</v>
      </c>
      <c r="N584" s="180" t="s">
        <v>41</v>
      </c>
      <c r="O584" s="61"/>
      <c r="P584" s="181">
        <f>O584*H584</f>
        <v>0</v>
      </c>
      <c r="Q584" s="181">
        <v>0</v>
      </c>
      <c r="R584" s="181">
        <f>Q584*H584</f>
        <v>0</v>
      </c>
      <c r="S584" s="181">
        <v>0</v>
      </c>
      <c r="T584" s="182">
        <f>S584*H584</f>
        <v>0</v>
      </c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  <c r="AR584" s="183" t="s">
        <v>367</v>
      </c>
      <c r="AT584" s="183" t="s">
        <v>274</v>
      </c>
      <c r="AU584" s="183" t="s">
        <v>88</v>
      </c>
      <c r="AY584" s="18" t="s">
        <v>271</v>
      </c>
      <c r="BE584" s="105">
        <f>IF(N584="základná",J584,0)</f>
        <v>0</v>
      </c>
      <c r="BF584" s="105">
        <f>IF(N584="znížená",J584,0)</f>
        <v>0</v>
      </c>
      <c r="BG584" s="105">
        <f>IF(N584="zákl. prenesená",J584,0)</f>
        <v>0</v>
      </c>
      <c r="BH584" s="105">
        <f>IF(N584="zníž. prenesená",J584,0)</f>
        <v>0</v>
      </c>
      <c r="BI584" s="105">
        <f>IF(N584="nulová",J584,0)</f>
        <v>0</v>
      </c>
      <c r="BJ584" s="18" t="s">
        <v>88</v>
      </c>
      <c r="BK584" s="105">
        <f>ROUND(I584*H584,2)</f>
        <v>0</v>
      </c>
      <c r="BL584" s="18" t="s">
        <v>367</v>
      </c>
      <c r="BM584" s="183" t="s">
        <v>1414</v>
      </c>
    </row>
    <row r="585" spans="1:65" s="13" customFormat="1" x14ac:dyDescent="0.1">
      <c r="B585" s="184"/>
      <c r="D585" s="185" t="s">
        <v>280</v>
      </c>
      <c r="E585" s="186" t="s">
        <v>1</v>
      </c>
      <c r="F585" s="187" t="s">
        <v>747</v>
      </c>
      <c r="H585" s="188">
        <v>1947.66</v>
      </c>
      <c r="I585" s="189"/>
      <c r="L585" s="184"/>
      <c r="M585" s="190"/>
      <c r="N585" s="191"/>
      <c r="O585" s="191"/>
      <c r="P585" s="191"/>
      <c r="Q585" s="191"/>
      <c r="R585" s="191"/>
      <c r="S585" s="191"/>
      <c r="T585" s="192"/>
      <c r="AT585" s="186" t="s">
        <v>280</v>
      </c>
      <c r="AU585" s="186" t="s">
        <v>88</v>
      </c>
      <c r="AV585" s="13" t="s">
        <v>88</v>
      </c>
      <c r="AW585" s="13" t="s">
        <v>29</v>
      </c>
      <c r="AX585" s="13" t="s">
        <v>82</v>
      </c>
      <c r="AY585" s="186" t="s">
        <v>271</v>
      </c>
    </row>
    <row r="586" spans="1:65" s="2" customFormat="1" ht="33" customHeight="1" x14ac:dyDescent="0.15">
      <c r="A586" s="35"/>
      <c r="B586" s="141"/>
      <c r="C586" s="224" t="s">
        <v>1415</v>
      </c>
      <c r="D586" s="239" t="s">
        <v>1138</v>
      </c>
      <c r="E586" s="226" t="s">
        <v>1407</v>
      </c>
      <c r="F586" s="227" t="s">
        <v>1408</v>
      </c>
      <c r="G586" s="228" t="s">
        <v>277</v>
      </c>
      <c r="H586" s="229">
        <v>2239.81</v>
      </c>
      <c r="I586" s="230"/>
      <c r="J586" s="229">
        <f>ROUND(I586*H586,2)</f>
        <v>0</v>
      </c>
      <c r="K586" s="231"/>
      <c r="L586" s="232"/>
      <c r="M586" s="233" t="s">
        <v>1</v>
      </c>
      <c r="N586" s="234" t="s">
        <v>41</v>
      </c>
      <c r="O586" s="61"/>
      <c r="P586" s="181">
        <f>O586*H586</f>
        <v>0</v>
      </c>
      <c r="Q586" s="181">
        <v>2.0000000000000001E-4</v>
      </c>
      <c r="R586" s="181">
        <f>Q586*H586</f>
        <v>0.44796200000000003</v>
      </c>
      <c r="S586" s="181">
        <v>0</v>
      </c>
      <c r="T586" s="182">
        <f>S586*H586</f>
        <v>0</v>
      </c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  <c r="AR586" s="183" t="s">
        <v>478</v>
      </c>
      <c r="AT586" s="183" t="s">
        <v>1138</v>
      </c>
      <c r="AU586" s="183" t="s">
        <v>88</v>
      </c>
      <c r="AY586" s="18" t="s">
        <v>271</v>
      </c>
      <c r="BE586" s="105">
        <f>IF(N586="základná",J586,0)</f>
        <v>0</v>
      </c>
      <c r="BF586" s="105">
        <f>IF(N586="znížená",J586,0)</f>
        <v>0</v>
      </c>
      <c r="BG586" s="105">
        <f>IF(N586="zákl. prenesená",J586,0)</f>
        <v>0</v>
      </c>
      <c r="BH586" s="105">
        <f>IF(N586="zníž. prenesená",J586,0)</f>
        <v>0</v>
      </c>
      <c r="BI586" s="105">
        <f>IF(N586="nulová",J586,0)</f>
        <v>0</v>
      </c>
      <c r="BJ586" s="18" t="s">
        <v>88</v>
      </c>
      <c r="BK586" s="105">
        <f>ROUND(I586*H586,2)</f>
        <v>0</v>
      </c>
      <c r="BL586" s="18" t="s">
        <v>367</v>
      </c>
      <c r="BM586" s="183" t="s">
        <v>1416</v>
      </c>
    </row>
    <row r="587" spans="1:65" s="13" customFormat="1" x14ac:dyDescent="0.1">
      <c r="B587" s="184"/>
      <c r="D587" s="185" t="s">
        <v>280</v>
      </c>
      <c r="F587" s="187" t="s">
        <v>1410</v>
      </c>
      <c r="H587" s="188">
        <v>2239.81</v>
      </c>
      <c r="I587" s="189"/>
      <c r="L587" s="184"/>
      <c r="M587" s="190"/>
      <c r="N587" s="191"/>
      <c r="O587" s="191"/>
      <c r="P587" s="191"/>
      <c r="Q587" s="191"/>
      <c r="R587" s="191"/>
      <c r="S587" s="191"/>
      <c r="T587" s="192"/>
      <c r="AT587" s="186" t="s">
        <v>280</v>
      </c>
      <c r="AU587" s="186" t="s">
        <v>88</v>
      </c>
      <c r="AV587" s="13" t="s">
        <v>88</v>
      </c>
      <c r="AW587" s="13" t="s">
        <v>3</v>
      </c>
      <c r="AX587" s="13" t="s">
        <v>82</v>
      </c>
      <c r="AY587" s="186" t="s">
        <v>271</v>
      </c>
    </row>
    <row r="588" spans="1:65" s="2" customFormat="1" ht="21.75" customHeight="1" x14ac:dyDescent="0.15">
      <c r="A588" s="35"/>
      <c r="B588" s="141"/>
      <c r="C588" s="172" t="s">
        <v>1417</v>
      </c>
      <c r="D588" s="172" t="s">
        <v>274</v>
      </c>
      <c r="E588" s="173" t="s">
        <v>1418</v>
      </c>
      <c r="F588" s="174" t="s">
        <v>1419</v>
      </c>
      <c r="G588" s="175" t="s">
        <v>1420</v>
      </c>
      <c r="H588" s="177"/>
      <c r="I588" s="177"/>
      <c r="J588" s="176">
        <f>ROUND(I588*H588,2)</f>
        <v>0</v>
      </c>
      <c r="K588" s="178"/>
      <c r="L588" s="36"/>
      <c r="M588" s="179" t="s">
        <v>1</v>
      </c>
      <c r="N588" s="180" t="s">
        <v>41</v>
      </c>
      <c r="O588" s="61"/>
      <c r="P588" s="181">
        <f>O588*H588</f>
        <v>0</v>
      </c>
      <c r="Q588" s="181">
        <v>0</v>
      </c>
      <c r="R588" s="181">
        <f>Q588*H588</f>
        <v>0</v>
      </c>
      <c r="S588" s="181">
        <v>0</v>
      </c>
      <c r="T588" s="182">
        <f>S588*H588</f>
        <v>0</v>
      </c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R588" s="183" t="s">
        <v>367</v>
      </c>
      <c r="AT588" s="183" t="s">
        <v>274</v>
      </c>
      <c r="AU588" s="183" t="s">
        <v>88</v>
      </c>
      <c r="AY588" s="18" t="s">
        <v>271</v>
      </c>
      <c r="BE588" s="105">
        <f>IF(N588="základná",J588,0)</f>
        <v>0</v>
      </c>
      <c r="BF588" s="105">
        <f>IF(N588="znížená",J588,0)</f>
        <v>0</v>
      </c>
      <c r="BG588" s="105">
        <f>IF(N588="zákl. prenesená",J588,0)</f>
        <v>0</v>
      </c>
      <c r="BH588" s="105">
        <f>IF(N588="zníž. prenesená",J588,0)</f>
        <v>0</v>
      </c>
      <c r="BI588" s="105">
        <f>IF(N588="nulová",J588,0)</f>
        <v>0</v>
      </c>
      <c r="BJ588" s="18" t="s">
        <v>88</v>
      </c>
      <c r="BK588" s="105">
        <f>ROUND(I588*H588,2)</f>
        <v>0</v>
      </c>
      <c r="BL588" s="18" t="s">
        <v>367</v>
      </c>
      <c r="BM588" s="183" t="s">
        <v>1421</v>
      </c>
    </row>
    <row r="589" spans="1:65" s="12" customFormat="1" ht="22.9" customHeight="1" x14ac:dyDescent="0.15">
      <c r="B589" s="159"/>
      <c r="D589" s="160" t="s">
        <v>74</v>
      </c>
      <c r="E589" s="170" t="s">
        <v>1422</v>
      </c>
      <c r="F589" s="170" t="s">
        <v>1423</v>
      </c>
      <c r="I589" s="162"/>
      <c r="J589" s="171">
        <f>BK589</f>
        <v>0</v>
      </c>
      <c r="L589" s="159"/>
      <c r="M589" s="164"/>
      <c r="N589" s="165"/>
      <c r="O589" s="165"/>
      <c r="P589" s="166">
        <f>SUM(P590:P674)</f>
        <v>0</v>
      </c>
      <c r="Q589" s="165"/>
      <c r="R589" s="166">
        <f>SUM(R590:R674)</f>
        <v>2.9581767999999999</v>
      </c>
      <c r="S589" s="165"/>
      <c r="T589" s="167">
        <f>SUM(T590:T674)</f>
        <v>0</v>
      </c>
      <c r="AR589" s="160" t="s">
        <v>88</v>
      </c>
      <c r="AT589" s="168" t="s">
        <v>74</v>
      </c>
      <c r="AU589" s="168" t="s">
        <v>82</v>
      </c>
      <c r="AY589" s="160" t="s">
        <v>271</v>
      </c>
      <c r="BK589" s="169">
        <f>SUM(BK590:BK674)</f>
        <v>0</v>
      </c>
    </row>
    <row r="590" spans="1:65" s="2" customFormat="1" ht="21.75" customHeight="1" x14ac:dyDescent="0.15">
      <c r="A590" s="35"/>
      <c r="B590" s="141"/>
      <c r="C590" s="172" t="s">
        <v>1424</v>
      </c>
      <c r="D590" s="172" t="s">
        <v>274</v>
      </c>
      <c r="E590" s="173" t="s">
        <v>1425</v>
      </c>
      <c r="F590" s="174" t="s">
        <v>1426</v>
      </c>
      <c r="G590" s="175" t="s">
        <v>277</v>
      </c>
      <c r="H590" s="176">
        <v>647.35</v>
      </c>
      <c r="I590" s="177"/>
      <c r="J590" s="176">
        <f>ROUND(I590*H590,2)</f>
        <v>0</v>
      </c>
      <c r="K590" s="178"/>
      <c r="L590" s="36"/>
      <c r="M590" s="179" t="s">
        <v>1</v>
      </c>
      <c r="N590" s="180" t="s">
        <v>41</v>
      </c>
      <c r="O590" s="61"/>
      <c r="P590" s="181">
        <f>O590*H590</f>
        <v>0</v>
      </c>
      <c r="Q590" s="181">
        <v>1.9999999999999999E-6</v>
      </c>
      <c r="R590" s="181">
        <f>Q590*H590</f>
        <v>1.2947E-3</v>
      </c>
      <c r="S590" s="181">
        <v>0</v>
      </c>
      <c r="T590" s="182">
        <f>S590*H590</f>
        <v>0</v>
      </c>
      <c r="U590" s="35"/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  <c r="AR590" s="183" t="s">
        <v>367</v>
      </c>
      <c r="AT590" s="183" t="s">
        <v>274</v>
      </c>
      <c r="AU590" s="183" t="s">
        <v>88</v>
      </c>
      <c r="AY590" s="18" t="s">
        <v>271</v>
      </c>
      <c r="BE590" s="105">
        <f>IF(N590="základná",J590,0)</f>
        <v>0</v>
      </c>
      <c r="BF590" s="105">
        <f>IF(N590="znížená",J590,0)</f>
        <v>0</v>
      </c>
      <c r="BG590" s="105">
        <f>IF(N590="zákl. prenesená",J590,0)</f>
        <v>0</v>
      </c>
      <c r="BH590" s="105">
        <f>IF(N590="zníž. prenesená",J590,0)</f>
        <v>0</v>
      </c>
      <c r="BI590" s="105">
        <f>IF(N590="nulová",J590,0)</f>
        <v>0</v>
      </c>
      <c r="BJ590" s="18" t="s">
        <v>88</v>
      </c>
      <c r="BK590" s="105">
        <f>ROUND(I590*H590,2)</f>
        <v>0</v>
      </c>
      <c r="BL590" s="18" t="s">
        <v>367</v>
      </c>
      <c r="BM590" s="183" t="s">
        <v>1427</v>
      </c>
    </row>
    <row r="591" spans="1:65" s="13" customFormat="1" x14ac:dyDescent="0.1">
      <c r="B591" s="184"/>
      <c r="D591" s="185" t="s">
        <v>280</v>
      </c>
      <c r="E591" s="186" t="s">
        <v>1</v>
      </c>
      <c r="F591" s="187" t="s">
        <v>811</v>
      </c>
      <c r="H591" s="188">
        <v>146.46</v>
      </c>
      <c r="I591" s="189"/>
      <c r="L591" s="184"/>
      <c r="M591" s="190"/>
      <c r="N591" s="191"/>
      <c r="O591" s="191"/>
      <c r="P591" s="191"/>
      <c r="Q591" s="191"/>
      <c r="R591" s="191"/>
      <c r="S591" s="191"/>
      <c r="T591" s="192"/>
      <c r="AT591" s="186" t="s">
        <v>280</v>
      </c>
      <c r="AU591" s="186" t="s">
        <v>88</v>
      </c>
      <c r="AV591" s="13" t="s">
        <v>88</v>
      </c>
      <c r="AW591" s="13" t="s">
        <v>29</v>
      </c>
      <c r="AX591" s="13" t="s">
        <v>75</v>
      </c>
      <c r="AY591" s="186" t="s">
        <v>271</v>
      </c>
    </row>
    <row r="592" spans="1:65" s="13" customFormat="1" ht="28.5" x14ac:dyDescent="0.1">
      <c r="B592" s="184"/>
      <c r="D592" s="185" t="s">
        <v>280</v>
      </c>
      <c r="E592" s="186" t="s">
        <v>1</v>
      </c>
      <c r="F592" s="187" t="s">
        <v>1428</v>
      </c>
      <c r="H592" s="188">
        <v>38.450000000000003</v>
      </c>
      <c r="I592" s="189"/>
      <c r="L592" s="184"/>
      <c r="M592" s="190"/>
      <c r="N592" s="191"/>
      <c r="O592" s="191"/>
      <c r="P592" s="191"/>
      <c r="Q592" s="191"/>
      <c r="R592" s="191"/>
      <c r="S592" s="191"/>
      <c r="T592" s="192"/>
      <c r="AT592" s="186" t="s">
        <v>280</v>
      </c>
      <c r="AU592" s="186" t="s">
        <v>88</v>
      </c>
      <c r="AV592" s="13" t="s">
        <v>88</v>
      </c>
      <c r="AW592" s="13" t="s">
        <v>29</v>
      </c>
      <c r="AX592" s="13" t="s">
        <v>75</v>
      </c>
      <c r="AY592" s="186" t="s">
        <v>271</v>
      </c>
    </row>
    <row r="593" spans="1:65" s="15" customFormat="1" x14ac:dyDescent="0.1">
      <c r="B593" s="201"/>
      <c r="D593" s="185" t="s">
        <v>280</v>
      </c>
      <c r="E593" s="202" t="s">
        <v>1</v>
      </c>
      <c r="F593" s="203" t="s">
        <v>293</v>
      </c>
      <c r="H593" s="204">
        <v>184.91</v>
      </c>
      <c r="I593" s="205"/>
      <c r="L593" s="201"/>
      <c r="M593" s="206"/>
      <c r="N593" s="207"/>
      <c r="O593" s="207"/>
      <c r="P593" s="207"/>
      <c r="Q593" s="207"/>
      <c r="R593" s="207"/>
      <c r="S593" s="207"/>
      <c r="T593" s="208"/>
      <c r="AT593" s="202" t="s">
        <v>280</v>
      </c>
      <c r="AU593" s="202" t="s">
        <v>88</v>
      </c>
      <c r="AV593" s="15" t="s">
        <v>286</v>
      </c>
      <c r="AW593" s="15" t="s">
        <v>29</v>
      </c>
      <c r="AX593" s="15" t="s">
        <v>75</v>
      </c>
      <c r="AY593" s="202" t="s">
        <v>271</v>
      </c>
    </row>
    <row r="594" spans="1:65" s="13" customFormat="1" x14ac:dyDescent="0.1">
      <c r="B594" s="184"/>
      <c r="D594" s="185" t="s">
        <v>280</v>
      </c>
      <c r="E594" s="186" t="s">
        <v>1</v>
      </c>
      <c r="F594" s="187" t="s">
        <v>813</v>
      </c>
      <c r="H594" s="188">
        <v>104.77</v>
      </c>
      <c r="I594" s="189"/>
      <c r="L594" s="184"/>
      <c r="M594" s="190"/>
      <c r="N594" s="191"/>
      <c r="O594" s="191"/>
      <c r="P594" s="191"/>
      <c r="Q594" s="191"/>
      <c r="R594" s="191"/>
      <c r="S594" s="191"/>
      <c r="T594" s="192"/>
      <c r="AT594" s="186" t="s">
        <v>280</v>
      </c>
      <c r="AU594" s="186" t="s">
        <v>88</v>
      </c>
      <c r="AV594" s="13" t="s">
        <v>88</v>
      </c>
      <c r="AW594" s="13" t="s">
        <v>29</v>
      </c>
      <c r="AX594" s="13" t="s">
        <v>75</v>
      </c>
      <c r="AY594" s="186" t="s">
        <v>271</v>
      </c>
    </row>
    <row r="595" spans="1:65" s="13" customFormat="1" ht="19.5" x14ac:dyDescent="0.1">
      <c r="B595" s="184"/>
      <c r="D595" s="185" t="s">
        <v>280</v>
      </c>
      <c r="E595" s="186" t="s">
        <v>1</v>
      </c>
      <c r="F595" s="187" t="s">
        <v>1429</v>
      </c>
      <c r="H595" s="188">
        <v>18.82</v>
      </c>
      <c r="I595" s="189"/>
      <c r="L595" s="184"/>
      <c r="M595" s="190"/>
      <c r="N595" s="191"/>
      <c r="O595" s="191"/>
      <c r="P595" s="191"/>
      <c r="Q595" s="191"/>
      <c r="R595" s="191"/>
      <c r="S595" s="191"/>
      <c r="T595" s="192"/>
      <c r="AT595" s="186" t="s">
        <v>280</v>
      </c>
      <c r="AU595" s="186" t="s">
        <v>88</v>
      </c>
      <c r="AV595" s="13" t="s">
        <v>88</v>
      </c>
      <c r="AW595" s="13" t="s">
        <v>29</v>
      </c>
      <c r="AX595" s="13" t="s">
        <v>75</v>
      </c>
      <c r="AY595" s="186" t="s">
        <v>271</v>
      </c>
    </row>
    <row r="596" spans="1:65" s="15" customFormat="1" x14ac:dyDescent="0.1">
      <c r="B596" s="201"/>
      <c r="D596" s="185" t="s">
        <v>280</v>
      </c>
      <c r="E596" s="202" t="s">
        <v>1</v>
      </c>
      <c r="F596" s="203" t="s">
        <v>293</v>
      </c>
      <c r="H596" s="204">
        <v>123.59</v>
      </c>
      <c r="I596" s="205"/>
      <c r="L596" s="201"/>
      <c r="M596" s="206"/>
      <c r="N596" s="207"/>
      <c r="O596" s="207"/>
      <c r="P596" s="207"/>
      <c r="Q596" s="207"/>
      <c r="R596" s="207"/>
      <c r="S596" s="207"/>
      <c r="T596" s="208"/>
      <c r="AT596" s="202" t="s">
        <v>280</v>
      </c>
      <c r="AU596" s="202" t="s">
        <v>88</v>
      </c>
      <c r="AV596" s="15" t="s">
        <v>286</v>
      </c>
      <c r="AW596" s="15" t="s">
        <v>29</v>
      </c>
      <c r="AX596" s="15" t="s">
        <v>75</v>
      </c>
      <c r="AY596" s="202" t="s">
        <v>271</v>
      </c>
    </row>
    <row r="597" spans="1:65" s="13" customFormat="1" x14ac:dyDescent="0.1">
      <c r="B597" s="184"/>
      <c r="D597" s="185" t="s">
        <v>280</v>
      </c>
      <c r="E597" s="186" t="s">
        <v>1</v>
      </c>
      <c r="F597" s="187" t="s">
        <v>815</v>
      </c>
      <c r="H597" s="188">
        <v>107.87</v>
      </c>
      <c r="I597" s="189"/>
      <c r="L597" s="184"/>
      <c r="M597" s="190"/>
      <c r="N597" s="191"/>
      <c r="O597" s="191"/>
      <c r="P597" s="191"/>
      <c r="Q597" s="191"/>
      <c r="R597" s="191"/>
      <c r="S597" s="191"/>
      <c r="T597" s="192"/>
      <c r="AT597" s="186" t="s">
        <v>280</v>
      </c>
      <c r="AU597" s="186" t="s">
        <v>88</v>
      </c>
      <c r="AV597" s="13" t="s">
        <v>88</v>
      </c>
      <c r="AW597" s="13" t="s">
        <v>29</v>
      </c>
      <c r="AX597" s="13" t="s">
        <v>75</v>
      </c>
      <c r="AY597" s="186" t="s">
        <v>271</v>
      </c>
    </row>
    <row r="598" spans="1:65" s="13" customFormat="1" ht="19.5" x14ac:dyDescent="0.1">
      <c r="B598" s="184"/>
      <c r="D598" s="185" t="s">
        <v>280</v>
      </c>
      <c r="E598" s="186" t="s">
        <v>1</v>
      </c>
      <c r="F598" s="187" t="s">
        <v>1430</v>
      </c>
      <c r="H598" s="188">
        <v>31.61</v>
      </c>
      <c r="I598" s="189"/>
      <c r="L598" s="184"/>
      <c r="M598" s="190"/>
      <c r="N598" s="191"/>
      <c r="O598" s="191"/>
      <c r="P598" s="191"/>
      <c r="Q598" s="191"/>
      <c r="R598" s="191"/>
      <c r="S598" s="191"/>
      <c r="T598" s="192"/>
      <c r="AT598" s="186" t="s">
        <v>280</v>
      </c>
      <c r="AU598" s="186" t="s">
        <v>88</v>
      </c>
      <c r="AV598" s="13" t="s">
        <v>88</v>
      </c>
      <c r="AW598" s="13" t="s">
        <v>29</v>
      </c>
      <c r="AX598" s="13" t="s">
        <v>75</v>
      </c>
      <c r="AY598" s="186" t="s">
        <v>271</v>
      </c>
    </row>
    <row r="599" spans="1:65" s="15" customFormat="1" x14ac:dyDescent="0.1">
      <c r="B599" s="201"/>
      <c r="D599" s="185" t="s">
        <v>280</v>
      </c>
      <c r="E599" s="202" t="s">
        <v>1</v>
      </c>
      <c r="F599" s="203" t="s">
        <v>293</v>
      </c>
      <c r="H599" s="204">
        <v>139.47999999999999</v>
      </c>
      <c r="I599" s="205"/>
      <c r="L599" s="201"/>
      <c r="M599" s="206"/>
      <c r="N599" s="207"/>
      <c r="O599" s="207"/>
      <c r="P599" s="207"/>
      <c r="Q599" s="207"/>
      <c r="R599" s="207"/>
      <c r="S599" s="207"/>
      <c r="T599" s="208"/>
      <c r="AT599" s="202" t="s">
        <v>280</v>
      </c>
      <c r="AU599" s="202" t="s">
        <v>88</v>
      </c>
      <c r="AV599" s="15" t="s">
        <v>286</v>
      </c>
      <c r="AW599" s="15" t="s">
        <v>29</v>
      </c>
      <c r="AX599" s="15" t="s">
        <v>75</v>
      </c>
      <c r="AY599" s="202" t="s">
        <v>271</v>
      </c>
    </row>
    <row r="600" spans="1:65" s="13" customFormat="1" x14ac:dyDescent="0.1">
      <c r="B600" s="184"/>
      <c r="D600" s="185" t="s">
        <v>280</v>
      </c>
      <c r="E600" s="186" t="s">
        <v>1</v>
      </c>
      <c r="F600" s="187" t="s">
        <v>817</v>
      </c>
      <c r="H600" s="188">
        <v>3.28</v>
      </c>
      <c r="I600" s="189"/>
      <c r="L600" s="184"/>
      <c r="M600" s="190"/>
      <c r="N600" s="191"/>
      <c r="O600" s="191"/>
      <c r="P600" s="191"/>
      <c r="Q600" s="191"/>
      <c r="R600" s="191"/>
      <c r="S600" s="191"/>
      <c r="T600" s="192"/>
      <c r="AT600" s="186" t="s">
        <v>280</v>
      </c>
      <c r="AU600" s="186" t="s">
        <v>88</v>
      </c>
      <c r="AV600" s="13" t="s">
        <v>88</v>
      </c>
      <c r="AW600" s="13" t="s">
        <v>29</v>
      </c>
      <c r="AX600" s="13" t="s">
        <v>75</v>
      </c>
      <c r="AY600" s="186" t="s">
        <v>271</v>
      </c>
    </row>
    <row r="601" spans="1:65" s="13" customFormat="1" x14ac:dyDescent="0.1">
      <c r="B601" s="184"/>
      <c r="D601" s="185" t="s">
        <v>280</v>
      </c>
      <c r="E601" s="186" t="s">
        <v>1</v>
      </c>
      <c r="F601" s="187" t="s">
        <v>1431</v>
      </c>
      <c r="H601" s="188">
        <v>3.83</v>
      </c>
      <c r="I601" s="189"/>
      <c r="L601" s="184"/>
      <c r="M601" s="190"/>
      <c r="N601" s="191"/>
      <c r="O601" s="191"/>
      <c r="P601" s="191"/>
      <c r="Q601" s="191"/>
      <c r="R601" s="191"/>
      <c r="S601" s="191"/>
      <c r="T601" s="192"/>
      <c r="AT601" s="186" t="s">
        <v>280</v>
      </c>
      <c r="AU601" s="186" t="s">
        <v>88</v>
      </c>
      <c r="AV601" s="13" t="s">
        <v>88</v>
      </c>
      <c r="AW601" s="13" t="s">
        <v>29</v>
      </c>
      <c r="AX601" s="13" t="s">
        <v>75</v>
      </c>
      <c r="AY601" s="186" t="s">
        <v>271</v>
      </c>
    </row>
    <row r="602" spans="1:65" s="15" customFormat="1" x14ac:dyDescent="0.1">
      <c r="B602" s="201"/>
      <c r="D602" s="185" t="s">
        <v>280</v>
      </c>
      <c r="E602" s="202" t="s">
        <v>1</v>
      </c>
      <c r="F602" s="203" t="s">
        <v>293</v>
      </c>
      <c r="H602" s="204">
        <v>7.11</v>
      </c>
      <c r="I602" s="205"/>
      <c r="L602" s="201"/>
      <c r="M602" s="206"/>
      <c r="N602" s="207"/>
      <c r="O602" s="207"/>
      <c r="P602" s="207"/>
      <c r="Q602" s="207"/>
      <c r="R602" s="207"/>
      <c r="S602" s="207"/>
      <c r="T602" s="208"/>
      <c r="AT602" s="202" t="s">
        <v>280</v>
      </c>
      <c r="AU602" s="202" t="s">
        <v>88</v>
      </c>
      <c r="AV602" s="15" t="s">
        <v>286</v>
      </c>
      <c r="AW602" s="15" t="s">
        <v>29</v>
      </c>
      <c r="AX602" s="15" t="s">
        <v>75</v>
      </c>
      <c r="AY602" s="202" t="s">
        <v>271</v>
      </c>
    </row>
    <row r="603" spans="1:65" s="13" customFormat="1" x14ac:dyDescent="0.1">
      <c r="B603" s="184"/>
      <c r="D603" s="185" t="s">
        <v>280</v>
      </c>
      <c r="E603" s="186" t="s">
        <v>1</v>
      </c>
      <c r="F603" s="187" t="s">
        <v>819</v>
      </c>
      <c r="H603" s="188">
        <v>107.87</v>
      </c>
      <c r="I603" s="189"/>
      <c r="L603" s="184"/>
      <c r="M603" s="190"/>
      <c r="N603" s="191"/>
      <c r="O603" s="191"/>
      <c r="P603" s="191"/>
      <c r="Q603" s="191"/>
      <c r="R603" s="191"/>
      <c r="S603" s="191"/>
      <c r="T603" s="192"/>
      <c r="AT603" s="186" t="s">
        <v>280</v>
      </c>
      <c r="AU603" s="186" t="s">
        <v>88</v>
      </c>
      <c r="AV603" s="13" t="s">
        <v>88</v>
      </c>
      <c r="AW603" s="13" t="s">
        <v>29</v>
      </c>
      <c r="AX603" s="13" t="s">
        <v>75</v>
      </c>
      <c r="AY603" s="186" t="s">
        <v>271</v>
      </c>
    </row>
    <row r="604" spans="1:65" s="13" customFormat="1" ht="19.5" x14ac:dyDescent="0.1">
      <c r="B604" s="184"/>
      <c r="D604" s="185" t="s">
        <v>280</v>
      </c>
      <c r="E604" s="186" t="s">
        <v>1</v>
      </c>
      <c r="F604" s="187" t="s">
        <v>1432</v>
      </c>
      <c r="H604" s="188">
        <v>84.39</v>
      </c>
      <c r="I604" s="189"/>
      <c r="L604" s="184"/>
      <c r="M604" s="190"/>
      <c r="N604" s="191"/>
      <c r="O604" s="191"/>
      <c r="P604" s="191"/>
      <c r="Q604" s="191"/>
      <c r="R604" s="191"/>
      <c r="S604" s="191"/>
      <c r="T604" s="192"/>
      <c r="AT604" s="186" t="s">
        <v>280</v>
      </c>
      <c r="AU604" s="186" t="s">
        <v>88</v>
      </c>
      <c r="AV604" s="13" t="s">
        <v>88</v>
      </c>
      <c r="AW604" s="13" t="s">
        <v>29</v>
      </c>
      <c r="AX604" s="13" t="s">
        <v>75</v>
      </c>
      <c r="AY604" s="186" t="s">
        <v>271</v>
      </c>
    </row>
    <row r="605" spans="1:65" s="15" customFormat="1" x14ac:dyDescent="0.1">
      <c r="B605" s="201"/>
      <c r="D605" s="185" t="s">
        <v>280</v>
      </c>
      <c r="E605" s="202" t="s">
        <v>1</v>
      </c>
      <c r="F605" s="203" t="s">
        <v>293</v>
      </c>
      <c r="H605" s="204">
        <v>192.26</v>
      </c>
      <c r="I605" s="205"/>
      <c r="L605" s="201"/>
      <c r="M605" s="206"/>
      <c r="N605" s="207"/>
      <c r="O605" s="207"/>
      <c r="P605" s="207"/>
      <c r="Q605" s="207"/>
      <c r="R605" s="207"/>
      <c r="S605" s="207"/>
      <c r="T605" s="208"/>
      <c r="AT605" s="202" t="s">
        <v>280</v>
      </c>
      <c r="AU605" s="202" t="s">
        <v>88</v>
      </c>
      <c r="AV605" s="15" t="s">
        <v>286</v>
      </c>
      <c r="AW605" s="15" t="s">
        <v>29</v>
      </c>
      <c r="AX605" s="15" t="s">
        <v>75</v>
      </c>
      <c r="AY605" s="202" t="s">
        <v>271</v>
      </c>
    </row>
    <row r="606" spans="1:65" s="14" customFormat="1" x14ac:dyDescent="0.1">
      <c r="B606" s="193"/>
      <c r="D606" s="185" t="s">
        <v>280</v>
      </c>
      <c r="E606" s="194" t="s">
        <v>1</v>
      </c>
      <c r="F606" s="195" t="s">
        <v>282</v>
      </c>
      <c r="H606" s="196">
        <v>647.35</v>
      </c>
      <c r="I606" s="197"/>
      <c r="L606" s="193"/>
      <c r="M606" s="198"/>
      <c r="N606" s="199"/>
      <c r="O606" s="199"/>
      <c r="P606" s="199"/>
      <c r="Q606" s="199"/>
      <c r="R606" s="199"/>
      <c r="S606" s="199"/>
      <c r="T606" s="200"/>
      <c r="AT606" s="194" t="s">
        <v>280</v>
      </c>
      <c r="AU606" s="194" t="s">
        <v>88</v>
      </c>
      <c r="AV606" s="14" t="s">
        <v>278</v>
      </c>
      <c r="AW606" s="14" t="s">
        <v>29</v>
      </c>
      <c r="AX606" s="14" t="s">
        <v>82</v>
      </c>
      <c r="AY606" s="194" t="s">
        <v>271</v>
      </c>
    </row>
    <row r="607" spans="1:65" s="2" customFormat="1" ht="21.75" customHeight="1" x14ac:dyDescent="0.15">
      <c r="A607" s="35"/>
      <c r="B607" s="141"/>
      <c r="C607" s="224" t="s">
        <v>1433</v>
      </c>
      <c r="D607" s="224" t="s">
        <v>1138</v>
      </c>
      <c r="E607" s="226" t="s">
        <v>1434</v>
      </c>
      <c r="F607" s="227" t="s">
        <v>1435</v>
      </c>
      <c r="G607" s="228" t="s">
        <v>277</v>
      </c>
      <c r="H607" s="229">
        <v>744.45</v>
      </c>
      <c r="I607" s="230"/>
      <c r="J607" s="229">
        <f>ROUND(I607*H607,2)</f>
        <v>0</v>
      </c>
      <c r="K607" s="231"/>
      <c r="L607" s="232"/>
      <c r="M607" s="233" t="s">
        <v>1</v>
      </c>
      <c r="N607" s="234" t="s">
        <v>41</v>
      </c>
      <c r="O607" s="61"/>
      <c r="P607" s="181">
        <f>O607*H607</f>
        <v>0</v>
      </c>
      <c r="Q607" s="181">
        <v>1.9000000000000001E-4</v>
      </c>
      <c r="R607" s="181">
        <f>Q607*H607</f>
        <v>0.14144550000000003</v>
      </c>
      <c r="S607" s="181">
        <v>0</v>
      </c>
      <c r="T607" s="182">
        <f>S607*H607</f>
        <v>0</v>
      </c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R607" s="183" t="s">
        <v>478</v>
      </c>
      <c r="AT607" s="183" t="s">
        <v>1138</v>
      </c>
      <c r="AU607" s="183" t="s">
        <v>88</v>
      </c>
      <c r="AY607" s="18" t="s">
        <v>271</v>
      </c>
      <c r="BE607" s="105">
        <f>IF(N607="základná",J607,0)</f>
        <v>0</v>
      </c>
      <c r="BF607" s="105">
        <f>IF(N607="znížená",J607,0)</f>
        <v>0</v>
      </c>
      <c r="BG607" s="105">
        <f>IF(N607="zákl. prenesená",J607,0)</f>
        <v>0</v>
      </c>
      <c r="BH607" s="105">
        <f>IF(N607="zníž. prenesená",J607,0)</f>
        <v>0</v>
      </c>
      <c r="BI607" s="105">
        <f>IF(N607="nulová",J607,0)</f>
        <v>0</v>
      </c>
      <c r="BJ607" s="18" t="s">
        <v>88</v>
      </c>
      <c r="BK607" s="105">
        <f>ROUND(I607*H607,2)</f>
        <v>0</v>
      </c>
      <c r="BL607" s="18" t="s">
        <v>367</v>
      </c>
      <c r="BM607" s="183" t="s">
        <v>1436</v>
      </c>
    </row>
    <row r="608" spans="1:65" s="13" customFormat="1" x14ac:dyDescent="0.1">
      <c r="B608" s="184"/>
      <c r="D608" s="185" t="s">
        <v>280</v>
      </c>
      <c r="F608" s="187" t="s">
        <v>1437</v>
      </c>
      <c r="H608" s="188">
        <v>744.45</v>
      </c>
      <c r="I608" s="189"/>
      <c r="L608" s="184"/>
      <c r="M608" s="190"/>
      <c r="N608" s="191"/>
      <c r="O608" s="191"/>
      <c r="P608" s="191"/>
      <c r="Q608" s="191"/>
      <c r="R608" s="191"/>
      <c r="S608" s="191"/>
      <c r="T608" s="192"/>
      <c r="AT608" s="186" t="s">
        <v>280</v>
      </c>
      <c r="AU608" s="186" t="s">
        <v>88</v>
      </c>
      <c r="AV608" s="13" t="s">
        <v>88</v>
      </c>
      <c r="AW608" s="13" t="s">
        <v>3</v>
      </c>
      <c r="AX608" s="13" t="s">
        <v>82</v>
      </c>
      <c r="AY608" s="186" t="s">
        <v>271</v>
      </c>
    </row>
    <row r="609" spans="1:65" s="2" customFormat="1" ht="44.25" customHeight="1" x14ac:dyDescent="0.15">
      <c r="A609" s="35"/>
      <c r="B609" s="141"/>
      <c r="C609" s="172" t="s">
        <v>1438</v>
      </c>
      <c r="D609" s="172" t="s">
        <v>274</v>
      </c>
      <c r="E609" s="173" t="s">
        <v>1439</v>
      </c>
      <c r="F609" s="174" t="s">
        <v>1440</v>
      </c>
      <c r="G609" s="175" t="s">
        <v>277</v>
      </c>
      <c r="H609" s="176">
        <v>130.69999999999999</v>
      </c>
      <c r="I609" s="177"/>
      <c r="J609" s="176">
        <f>ROUND(I609*H609,2)</f>
        <v>0</v>
      </c>
      <c r="K609" s="178"/>
      <c r="L609" s="36"/>
      <c r="M609" s="179" t="s">
        <v>1</v>
      </c>
      <c r="N609" s="180" t="s">
        <v>41</v>
      </c>
      <c r="O609" s="61"/>
      <c r="P609" s="181">
        <f>O609*H609</f>
        <v>0</v>
      </c>
      <c r="Q609" s="181">
        <v>0</v>
      </c>
      <c r="R609" s="181">
        <f>Q609*H609</f>
        <v>0</v>
      </c>
      <c r="S609" s="181">
        <v>0</v>
      </c>
      <c r="T609" s="182">
        <f>S609*H609</f>
        <v>0</v>
      </c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R609" s="183" t="s">
        <v>367</v>
      </c>
      <c r="AT609" s="183" t="s">
        <v>274</v>
      </c>
      <c r="AU609" s="183" t="s">
        <v>88</v>
      </c>
      <c r="AY609" s="18" t="s">
        <v>271</v>
      </c>
      <c r="BE609" s="105">
        <f>IF(N609="základná",J609,0)</f>
        <v>0</v>
      </c>
      <c r="BF609" s="105">
        <f>IF(N609="znížená",J609,0)</f>
        <v>0</v>
      </c>
      <c r="BG609" s="105">
        <f>IF(N609="zákl. prenesená",J609,0)</f>
        <v>0</v>
      </c>
      <c r="BH609" s="105">
        <f>IF(N609="zníž. prenesená",J609,0)</f>
        <v>0</v>
      </c>
      <c r="BI609" s="105">
        <f>IF(N609="nulová",J609,0)</f>
        <v>0</v>
      </c>
      <c r="BJ609" s="18" t="s">
        <v>88</v>
      </c>
      <c r="BK609" s="105">
        <f>ROUND(I609*H609,2)</f>
        <v>0</v>
      </c>
      <c r="BL609" s="18" t="s">
        <v>367</v>
      </c>
      <c r="BM609" s="183" t="s">
        <v>1441</v>
      </c>
    </row>
    <row r="610" spans="1:65" s="13" customFormat="1" x14ac:dyDescent="0.1">
      <c r="B610" s="184"/>
      <c r="D610" s="185" t="s">
        <v>280</v>
      </c>
      <c r="E610" s="186" t="s">
        <v>1</v>
      </c>
      <c r="F610" s="187" t="s">
        <v>813</v>
      </c>
      <c r="H610" s="188">
        <v>104.77</v>
      </c>
      <c r="I610" s="189"/>
      <c r="L610" s="184"/>
      <c r="M610" s="190"/>
      <c r="N610" s="191"/>
      <c r="O610" s="191"/>
      <c r="P610" s="191"/>
      <c r="Q610" s="191"/>
      <c r="R610" s="191"/>
      <c r="S610" s="191"/>
      <c r="T610" s="192"/>
      <c r="AT610" s="186" t="s">
        <v>280</v>
      </c>
      <c r="AU610" s="186" t="s">
        <v>88</v>
      </c>
      <c r="AV610" s="13" t="s">
        <v>88</v>
      </c>
      <c r="AW610" s="13" t="s">
        <v>29</v>
      </c>
      <c r="AX610" s="13" t="s">
        <v>75</v>
      </c>
      <c r="AY610" s="186" t="s">
        <v>271</v>
      </c>
    </row>
    <row r="611" spans="1:65" s="13" customFormat="1" ht="19.5" x14ac:dyDescent="0.1">
      <c r="B611" s="184"/>
      <c r="D611" s="185" t="s">
        <v>280</v>
      </c>
      <c r="E611" s="186" t="s">
        <v>1</v>
      </c>
      <c r="F611" s="187" t="s">
        <v>1429</v>
      </c>
      <c r="H611" s="188">
        <v>18.82</v>
      </c>
      <c r="I611" s="189"/>
      <c r="L611" s="184"/>
      <c r="M611" s="190"/>
      <c r="N611" s="191"/>
      <c r="O611" s="191"/>
      <c r="P611" s="191"/>
      <c r="Q611" s="191"/>
      <c r="R611" s="191"/>
      <c r="S611" s="191"/>
      <c r="T611" s="192"/>
      <c r="AT611" s="186" t="s">
        <v>280</v>
      </c>
      <c r="AU611" s="186" t="s">
        <v>88</v>
      </c>
      <c r="AV611" s="13" t="s">
        <v>88</v>
      </c>
      <c r="AW611" s="13" t="s">
        <v>29</v>
      </c>
      <c r="AX611" s="13" t="s">
        <v>75</v>
      </c>
      <c r="AY611" s="186" t="s">
        <v>271</v>
      </c>
    </row>
    <row r="612" spans="1:65" s="15" customFormat="1" x14ac:dyDescent="0.1">
      <c r="B612" s="201"/>
      <c r="D612" s="185" t="s">
        <v>280</v>
      </c>
      <c r="E612" s="202" t="s">
        <v>1</v>
      </c>
      <c r="F612" s="203" t="s">
        <v>293</v>
      </c>
      <c r="H612" s="204">
        <v>123.59</v>
      </c>
      <c r="I612" s="205"/>
      <c r="L612" s="201"/>
      <c r="M612" s="206"/>
      <c r="N612" s="207"/>
      <c r="O612" s="207"/>
      <c r="P612" s="207"/>
      <c r="Q612" s="207"/>
      <c r="R612" s="207"/>
      <c r="S612" s="207"/>
      <c r="T612" s="208"/>
      <c r="AT612" s="202" t="s">
        <v>280</v>
      </c>
      <c r="AU612" s="202" t="s">
        <v>88</v>
      </c>
      <c r="AV612" s="15" t="s">
        <v>286</v>
      </c>
      <c r="AW612" s="15" t="s">
        <v>29</v>
      </c>
      <c r="AX612" s="15" t="s">
        <v>75</v>
      </c>
      <c r="AY612" s="202" t="s">
        <v>271</v>
      </c>
    </row>
    <row r="613" spans="1:65" s="13" customFormat="1" x14ac:dyDescent="0.1">
      <c r="B613" s="184"/>
      <c r="D613" s="185" t="s">
        <v>280</v>
      </c>
      <c r="E613" s="186" t="s">
        <v>1</v>
      </c>
      <c r="F613" s="187" t="s">
        <v>817</v>
      </c>
      <c r="H613" s="188">
        <v>3.28</v>
      </c>
      <c r="I613" s="189"/>
      <c r="L613" s="184"/>
      <c r="M613" s="190"/>
      <c r="N613" s="191"/>
      <c r="O613" s="191"/>
      <c r="P613" s="191"/>
      <c r="Q613" s="191"/>
      <c r="R613" s="191"/>
      <c r="S613" s="191"/>
      <c r="T613" s="192"/>
      <c r="AT613" s="186" t="s">
        <v>280</v>
      </c>
      <c r="AU613" s="186" t="s">
        <v>88</v>
      </c>
      <c r="AV613" s="13" t="s">
        <v>88</v>
      </c>
      <c r="AW613" s="13" t="s">
        <v>29</v>
      </c>
      <c r="AX613" s="13" t="s">
        <v>75</v>
      </c>
      <c r="AY613" s="186" t="s">
        <v>271</v>
      </c>
    </row>
    <row r="614" spans="1:65" s="13" customFormat="1" x14ac:dyDescent="0.1">
      <c r="B614" s="184"/>
      <c r="D614" s="185" t="s">
        <v>280</v>
      </c>
      <c r="E614" s="186" t="s">
        <v>1</v>
      </c>
      <c r="F614" s="187" t="s">
        <v>1431</v>
      </c>
      <c r="H614" s="188">
        <v>3.83</v>
      </c>
      <c r="I614" s="189"/>
      <c r="L614" s="184"/>
      <c r="M614" s="190"/>
      <c r="N614" s="191"/>
      <c r="O614" s="191"/>
      <c r="P614" s="191"/>
      <c r="Q614" s="191"/>
      <c r="R614" s="191"/>
      <c r="S614" s="191"/>
      <c r="T614" s="192"/>
      <c r="AT614" s="186" t="s">
        <v>280</v>
      </c>
      <c r="AU614" s="186" t="s">
        <v>88</v>
      </c>
      <c r="AV614" s="13" t="s">
        <v>88</v>
      </c>
      <c r="AW614" s="13" t="s">
        <v>29</v>
      </c>
      <c r="AX614" s="13" t="s">
        <v>75</v>
      </c>
      <c r="AY614" s="186" t="s">
        <v>271</v>
      </c>
    </row>
    <row r="615" spans="1:65" s="15" customFormat="1" x14ac:dyDescent="0.1">
      <c r="B615" s="201"/>
      <c r="D615" s="185" t="s">
        <v>280</v>
      </c>
      <c r="E615" s="202" t="s">
        <v>1</v>
      </c>
      <c r="F615" s="203" t="s">
        <v>293</v>
      </c>
      <c r="H615" s="204">
        <v>7.11</v>
      </c>
      <c r="I615" s="205"/>
      <c r="L615" s="201"/>
      <c r="M615" s="206"/>
      <c r="N615" s="207"/>
      <c r="O615" s="207"/>
      <c r="P615" s="207"/>
      <c r="Q615" s="207"/>
      <c r="R615" s="207"/>
      <c r="S615" s="207"/>
      <c r="T615" s="208"/>
      <c r="AT615" s="202" t="s">
        <v>280</v>
      </c>
      <c r="AU615" s="202" t="s">
        <v>88</v>
      </c>
      <c r="AV615" s="15" t="s">
        <v>286</v>
      </c>
      <c r="AW615" s="15" t="s">
        <v>29</v>
      </c>
      <c r="AX615" s="15" t="s">
        <v>75</v>
      </c>
      <c r="AY615" s="202" t="s">
        <v>271</v>
      </c>
    </row>
    <row r="616" spans="1:65" s="14" customFormat="1" x14ac:dyDescent="0.1">
      <c r="B616" s="193"/>
      <c r="D616" s="185" t="s">
        <v>280</v>
      </c>
      <c r="E616" s="194" t="s">
        <v>1</v>
      </c>
      <c r="F616" s="195" t="s">
        <v>282</v>
      </c>
      <c r="H616" s="196">
        <v>130.69999999999999</v>
      </c>
      <c r="I616" s="197"/>
      <c r="L616" s="193"/>
      <c r="M616" s="198"/>
      <c r="N616" s="199"/>
      <c r="O616" s="199"/>
      <c r="P616" s="199"/>
      <c r="Q616" s="199"/>
      <c r="R616" s="199"/>
      <c r="S616" s="199"/>
      <c r="T616" s="200"/>
      <c r="AT616" s="194" t="s">
        <v>280</v>
      </c>
      <c r="AU616" s="194" t="s">
        <v>88</v>
      </c>
      <c r="AV616" s="14" t="s">
        <v>278</v>
      </c>
      <c r="AW616" s="14" t="s">
        <v>29</v>
      </c>
      <c r="AX616" s="14" t="s">
        <v>82</v>
      </c>
      <c r="AY616" s="194" t="s">
        <v>271</v>
      </c>
    </row>
    <row r="617" spans="1:65" s="2" customFormat="1" ht="16.5" customHeight="1" x14ac:dyDescent="0.15">
      <c r="A617" s="35"/>
      <c r="B617" s="141"/>
      <c r="C617" s="224" t="s">
        <v>1442</v>
      </c>
      <c r="D617" s="224" t="s">
        <v>1138</v>
      </c>
      <c r="E617" s="226" t="s">
        <v>1443</v>
      </c>
      <c r="F617" s="227" t="s">
        <v>1444</v>
      </c>
      <c r="G617" s="228" t="s">
        <v>412</v>
      </c>
      <c r="H617" s="229">
        <v>0.01</v>
      </c>
      <c r="I617" s="230"/>
      <c r="J617" s="229">
        <f>ROUND(I617*H617,2)</f>
        <v>0</v>
      </c>
      <c r="K617" s="231"/>
      <c r="L617" s="232"/>
      <c r="M617" s="233" t="s">
        <v>1</v>
      </c>
      <c r="N617" s="234" t="s">
        <v>41</v>
      </c>
      <c r="O617" s="61"/>
      <c r="P617" s="181">
        <f>O617*H617</f>
        <v>0</v>
      </c>
      <c r="Q617" s="181">
        <v>1</v>
      </c>
      <c r="R617" s="181">
        <f>Q617*H617</f>
        <v>0.01</v>
      </c>
      <c r="S617" s="181">
        <v>0</v>
      </c>
      <c r="T617" s="182">
        <f>S617*H617</f>
        <v>0</v>
      </c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R617" s="183" t="s">
        <v>478</v>
      </c>
      <c r="AT617" s="183" t="s">
        <v>1138</v>
      </c>
      <c r="AU617" s="183" t="s">
        <v>88</v>
      </c>
      <c r="AY617" s="18" t="s">
        <v>271</v>
      </c>
      <c r="BE617" s="105">
        <f>IF(N617="základná",J617,0)</f>
        <v>0</v>
      </c>
      <c r="BF617" s="105">
        <f>IF(N617="znížená",J617,0)</f>
        <v>0</v>
      </c>
      <c r="BG617" s="105">
        <f>IF(N617="zákl. prenesená",J617,0)</f>
        <v>0</v>
      </c>
      <c r="BH617" s="105">
        <f>IF(N617="zníž. prenesená",J617,0)</f>
        <v>0</v>
      </c>
      <c r="BI617" s="105">
        <f>IF(N617="nulová",J617,0)</f>
        <v>0</v>
      </c>
      <c r="BJ617" s="18" t="s">
        <v>88</v>
      </c>
      <c r="BK617" s="105">
        <f>ROUND(I617*H617,2)</f>
        <v>0</v>
      </c>
      <c r="BL617" s="18" t="s">
        <v>367</v>
      </c>
      <c r="BM617" s="183" t="s">
        <v>1445</v>
      </c>
    </row>
    <row r="618" spans="1:65" s="2" customFormat="1" ht="16.5" customHeight="1" x14ac:dyDescent="0.15">
      <c r="A618" s="35"/>
      <c r="B618" s="141"/>
      <c r="C618" s="224" t="s">
        <v>463</v>
      </c>
      <c r="D618" s="224" t="s">
        <v>1138</v>
      </c>
      <c r="E618" s="226" t="s">
        <v>1446</v>
      </c>
      <c r="F618" s="227" t="s">
        <v>1447</v>
      </c>
      <c r="G618" s="228" t="s">
        <v>1375</v>
      </c>
      <c r="H618" s="229">
        <v>1.05</v>
      </c>
      <c r="I618" s="230"/>
      <c r="J618" s="229">
        <f>ROUND(I618*H618,2)</f>
        <v>0</v>
      </c>
      <c r="K618" s="231"/>
      <c r="L618" s="232"/>
      <c r="M618" s="233" t="s">
        <v>1</v>
      </c>
      <c r="N618" s="234" t="s">
        <v>41</v>
      </c>
      <c r="O618" s="61"/>
      <c r="P618" s="181">
        <f>O618*H618</f>
        <v>0</v>
      </c>
      <c r="Q618" s="181">
        <v>1E-3</v>
      </c>
      <c r="R618" s="181">
        <f>Q618*H618</f>
        <v>1.0500000000000002E-3</v>
      </c>
      <c r="S618" s="181">
        <v>0</v>
      </c>
      <c r="T618" s="182">
        <f>S618*H618</f>
        <v>0</v>
      </c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R618" s="183" t="s">
        <v>478</v>
      </c>
      <c r="AT618" s="183" t="s">
        <v>1138</v>
      </c>
      <c r="AU618" s="183" t="s">
        <v>88</v>
      </c>
      <c r="AY618" s="18" t="s">
        <v>271</v>
      </c>
      <c r="BE618" s="105">
        <f>IF(N618="základná",J618,0)</f>
        <v>0</v>
      </c>
      <c r="BF618" s="105">
        <f>IF(N618="znížená",J618,0)</f>
        <v>0</v>
      </c>
      <c r="BG618" s="105">
        <f>IF(N618="zákl. prenesená",J618,0)</f>
        <v>0</v>
      </c>
      <c r="BH618" s="105">
        <f>IF(N618="zníž. prenesená",J618,0)</f>
        <v>0</v>
      </c>
      <c r="BI618" s="105">
        <f>IF(N618="nulová",J618,0)</f>
        <v>0</v>
      </c>
      <c r="BJ618" s="18" t="s">
        <v>88</v>
      </c>
      <c r="BK618" s="105">
        <f>ROUND(I618*H618,2)</f>
        <v>0</v>
      </c>
      <c r="BL618" s="18" t="s">
        <v>367</v>
      </c>
      <c r="BM618" s="183" t="s">
        <v>1448</v>
      </c>
    </row>
    <row r="619" spans="1:65" s="2" customFormat="1" ht="16.5" customHeight="1" x14ac:dyDescent="0.15">
      <c r="A619" s="35"/>
      <c r="B619" s="141"/>
      <c r="C619" s="224" t="s">
        <v>1449</v>
      </c>
      <c r="D619" s="224" t="s">
        <v>1138</v>
      </c>
      <c r="E619" s="226" t="s">
        <v>1450</v>
      </c>
      <c r="F619" s="227" t="s">
        <v>1451</v>
      </c>
      <c r="G619" s="228" t="s">
        <v>302</v>
      </c>
      <c r="H619" s="229">
        <v>91.05</v>
      </c>
      <c r="I619" s="230"/>
      <c r="J619" s="229">
        <f>ROUND(I619*H619,2)</f>
        <v>0</v>
      </c>
      <c r="K619" s="231"/>
      <c r="L619" s="232"/>
      <c r="M619" s="233" t="s">
        <v>1</v>
      </c>
      <c r="N619" s="234" t="s">
        <v>41</v>
      </c>
      <c r="O619" s="61"/>
      <c r="P619" s="181">
        <f>O619*H619</f>
        <v>0</v>
      </c>
      <c r="Q619" s="181">
        <v>1E-3</v>
      </c>
      <c r="R619" s="181">
        <f>Q619*H619</f>
        <v>9.1050000000000006E-2</v>
      </c>
      <c r="S619" s="181">
        <v>0</v>
      </c>
      <c r="T619" s="182">
        <f>S619*H619</f>
        <v>0</v>
      </c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  <c r="AR619" s="183" t="s">
        <v>478</v>
      </c>
      <c r="AT619" s="183" t="s">
        <v>1138</v>
      </c>
      <c r="AU619" s="183" t="s">
        <v>88</v>
      </c>
      <c r="AY619" s="18" t="s">
        <v>271</v>
      </c>
      <c r="BE619" s="105">
        <f>IF(N619="základná",J619,0)</f>
        <v>0</v>
      </c>
      <c r="BF619" s="105">
        <f>IF(N619="znížená",J619,0)</f>
        <v>0</v>
      </c>
      <c r="BG619" s="105">
        <f>IF(N619="zákl. prenesená",J619,0)</f>
        <v>0</v>
      </c>
      <c r="BH619" s="105">
        <f>IF(N619="zníž. prenesená",J619,0)</f>
        <v>0</v>
      </c>
      <c r="BI619" s="105">
        <f>IF(N619="nulová",J619,0)</f>
        <v>0</v>
      </c>
      <c r="BJ619" s="18" t="s">
        <v>88</v>
      </c>
      <c r="BK619" s="105">
        <f>ROUND(I619*H619,2)</f>
        <v>0</v>
      </c>
      <c r="BL619" s="18" t="s">
        <v>367</v>
      </c>
      <c r="BM619" s="183" t="s">
        <v>1452</v>
      </c>
    </row>
    <row r="620" spans="1:65" s="2" customFormat="1" ht="33" customHeight="1" x14ac:dyDescent="0.15">
      <c r="A620" s="35"/>
      <c r="B620" s="141"/>
      <c r="C620" s="224" t="s">
        <v>1453</v>
      </c>
      <c r="D620" s="240" t="s">
        <v>1138</v>
      </c>
      <c r="E620" s="226" t="s">
        <v>1454</v>
      </c>
      <c r="F620" s="227" t="s">
        <v>1455</v>
      </c>
      <c r="G620" s="228" t="s">
        <v>277</v>
      </c>
      <c r="H620" s="229">
        <v>150.31</v>
      </c>
      <c r="I620" s="230"/>
      <c r="J620" s="229">
        <f>ROUND(I620*H620,2)</f>
        <v>0</v>
      </c>
      <c r="K620" s="231"/>
      <c r="L620" s="232"/>
      <c r="M620" s="233" t="s">
        <v>1</v>
      </c>
      <c r="N620" s="234" t="s">
        <v>41</v>
      </c>
      <c r="O620" s="61"/>
      <c r="P620" s="181">
        <f>O620*H620</f>
        <v>0</v>
      </c>
      <c r="Q620" s="181">
        <v>2.2000000000000001E-3</v>
      </c>
      <c r="R620" s="181">
        <f>Q620*H620</f>
        <v>0.33068200000000003</v>
      </c>
      <c r="S620" s="181">
        <v>0</v>
      </c>
      <c r="T620" s="182">
        <f>S620*H620</f>
        <v>0</v>
      </c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R620" s="183" t="s">
        <v>478</v>
      </c>
      <c r="AT620" s="183" t="s">
        <v>1138</v>
      </c>
      <c r="AU620" s="183" t="s">
        <v>88</v>
      </c>
      <c r="AY620" s="18" t="s">
        <v>271</v>
      </c>
      <c r="BE620" s="105">
        <f>IF(N620="základná",J620,0)</f>
        <v>0</v>
      </c>
      <c r="BF620" s="105">
        <f>IF(N620="znížená",J620,0)</f>
        <v>0</v>
      </c>
      <c r="BG620" s="105">
        <f>IF(N620="zákl. prenesená",J620,0)</f>
        <v>0</v>
      </c>
      <c r="BH620" s="105">
        <f>IF(N620="zníž. prenesená",J620,0)</f>
        <v>0</v>
      </c>
      <c r="BI620" s="105">
        <f>IF(N620="nulová",J620,0)</f>
        <v>0</v>
      </c>
      <c r="BJ620" s="18" t="s">
        <v>88</v>
      </c>
      <c r="BK620" s="105">
        <f>ROUND(I620*H620,2)</f>
        <v>0</v>
      </c>
      <c r="BL620" s="18" t="s">
        <v>367</v>
      </c>
      <c r="BM620" s="183" t="s">
        <v>1456</v>
      </c>
    </row>
    <row r="621" spans="1:65" s="2" customFormat="1" ht="33" customHeight="1" x14ac:dyDescent="0.15">
      <c r="A621" s="35"/>
      <c r="B621" s="141"/>
      <c r="C621" s="172" t="s">
        <v>1457</v>
      </c>
      <c r="D621" s="172" t="s">
        <v>274</v>
      </c>
      <c r="E621" s="173" t="s">
        <v>1458</v>
      </c>
      <c r="F621" s="174" t="s">
        <v>1459</v>
      </c>
      <c r="G621" s="175" t="s">
        <v>277</v>
      </c>
      <c r="H621" s="176">
        <v>518.23</v>
      </c>
      <c r="I621" s="177"/>
      <c r="J621" s="176">
        <f>ROUND(I621*H621,2)</f>
        <v>0</v>
      </c>
      <c r="K621" s="178"/>
      <c r="L621" s="36"/>
      <c r="M621" s="179" t="s">
        <v>1</v>
      </c>
      <c r="N621" s="180" t="s">
        <v>41</v>
      </c>
      <c r="O621" s="61"/>
      <c r="P621" s="181">
        <f>O621*H621</f>
        <v>0</v>
      </c>
      <c r="Q621" s="181">
        <v>0</v>
      </c>
      <c r="R621" s="181">
        <f>Q621*H621</f>
        <v>0</v>
      </c>
      <c r="S621" s="181">
        <v>0</v>
      </c>
      <c r="T621" s="182">
        <f>S621*H621</f>
        <v>0</v>
      </c>
      <c r="U621" s="35"/>
      <c r="V621" s="35"/>
      <c r="W621" s="35"/>
      <c r="X621" s="35"/>
      <c r="Y621" s="35"/>
      <c r="Z621" s="35"/>
      <c r="AA621" s="35"/>
      <c r="AB621" s="35"/>
      <c r="AC621" s="35"/>
      <c r="AD621" s="35"/>
      <c r="AE621" s="35"/>
      <c r="AR621" s="183" t="s">
        <v>367</v>
      </c>
      <c r="AT621" s="183" t="s">
        <v>274</v>
      </c>
      <c r="AU621" s="183" t="s">
        <v>88</v>
      </c>
      <c r="AY621" s="18" t="s">
        <v>271</v>
      </c>
      <c r="BE621" s="105">
        <f>IF(N621="základná",J621,0)</f>
        <v>0</v>
      </c>
      <c r="BF621" s="105">
        <f>IF(N621="znížená",J621,0)</f>
        <v>0</v>
      </c>
      <c r="BG621" s="105">
        <f>IF(N621="zákl. prenesená",J621,0)</f>
        <v>0</v>
      </c>
      <c r="BH621" s="105">
        <f>IF(N621="zníž. prenesená",J621,0)</f>
        <v>0</v>
      </c>
      <c r="BI621" s="105">
        <f>IF(N621="nulová",J621,0)</f>
        <v>0</v>
      </c>
      <c r="BJ621" s="18" t="s">
        <v>88</v>
      </c>
      <c r="BK621" s="105">
        <f>ROUND(I621*H621,2)</f>
        <v>0</v>
      </c>
      <c r="BL621" s="18" t="s">
        <v>367</v>
      </c>
      <c r="BM621" s="183" t="s">
        <v>1460</v>
      </c>
    </row>
    <row r="622" spans="1:65" s="16" customFormat="1" x14ac:dyDescent="0.1">
      <c r="B622" s="209"/>
      <c r="D622" s="185" t="s">
        <v>280</v>
      </c>
      <c r="E622" s="210" t="s">
        <v>1</v>
      </c>
      <c r="F622" s="211" t="s">
        <v>1461</v>
      </c>
      <c r="H622" s="210" t="s">
        <v>1</v>
      </c>
      <c r="I622" s="212"/>
      <c r="L622" s="209"/>
      <c r="M622" s="213"/>
      <c r="N622" s="214"/>
      <c r="O622" s="214"/>
      <c r="P622" s="214"/>
      <c r="Q622" s="214"/>
      <c r="R622" s="214"/>
      <c r="S622" s="214"/>
      <c r="T622" s="215"/>
      <c r="AT622" s="210" t="s">
        <v>280</v>
      </c>
      <c r="AU622" s="210" t="s">
        <v>88</v>
      </c>
      <c r="AV622" s="16" t="s">
        <v>82</v>
      </c>
      <c r="AW622" s="16" t="s">
        <v>29</v>
      </c>
      <c r="AX622" s="16" t="s">
        <v>75</v>
      </c>
      <c r="AY622" s="210" t="s">
        <v>271</v>
      </c>
    </row>
    <row r="623" spans="1:65" s="13" customFormat="1" x14ac:dyDescent="0.1">
      <c r="B623" s="184"/>
      <c r="D623" s="185" t="s">
        <v>280</v>
      </c>
      <c r="E623" s="186" t="s">
        <v>811</v>
      </c>
      <c r="F623" s="187" t="s">
        <v>1462</v>
      </c>
      <c r="H623" s="188">
        <v>146.46</v>
      </c>
      <c r="I623" s="189"/>
      <c r="L623" s="184"/>
      <c r="M623" s="190"/>
      <c r="N623" s="191"/>
      <c r="O623" s="191"/>
      <c r="P623" s="191"/>
      <c r="Q623" s="191"/>
      <c r="R623" s="191"/>
      <c r="S623" s="191"/>
      <c r="T623" s="192"/>
      <c r="AT623" s="186" t="s">
        <v>280</v>
      </c>
      <c r="AU623" s="186" t="s">
        <v>88</v>
      </c>
      <c r="AV623" s="13" t="s">
        <v>88</v>
      </c>
      <c r="AW623" s="13" t="s">
        <v>29</v>
      </c>
      <c r="AX623" s="13" t="s">
        <v>75</v>
      </c>
      <c r="AY623" s="186" t="s">
        <v>271</v>
      </c>
    </row>
    <row r="624" spans="1:65" s="13" customFormat="1" ht="28.5" x14ac:dyDescent="0.1">
      <c r="B624" s="184"/>
      <c r="D624" s="185" t="s">
        <v>280</v>
      </c>
      <c r="E624" s="186" t="s">
        <v>1</v>
      </c>
      <c r="F624" s="187" t="s">
        <v>1428</v>
      </c>
      <c r="H624" s="188">
        <v>38.450000000000003</v>
      </c>
      <c r="I624" s="189"/>
      <c r="L624" s="184"/>
      <c r="M624" s="190"/>
      <c r="N624" s="191"/>
      <c r="O624" s="191"/>
      <c r="P624" s="191"/>
      <c r="Q624" s="191"/>
      <c r="R624" s="191"/>
      <c r="S624" s="191"/>
      <c r="T624" s="192"/>
      <c r="AT624" s="186" t="s">
        <v>280</v>
      </c>
      <c r="AU624" s="186" t="s">
        <v>88</v>
      </c>
      <c r="AV624" s="13" t="s">
        <v>88</v>
      </c>
      <c r="AW624" s="13" t="s">
        <v>29</v>
      </c>
      <c r="AX624" s="13" t="s">
        <v>75</v>
      </c>
      <c r="AY624" s="186" t="s">
        <v>271</v>
      </c>
    </row>
    <row r="625" spans="1:65" s="15" customFormat="1" x14ac:dyDescent="0.1">
      <c r="B625" s="201"/>
      <c r="D625" s="185" t="s">
        <v>280</v>
      </c>
      <c r="E625" s="202" t="s">
        <v>1</v>
      </c>
      <c r="F625" s="203" t="s">
        <v>293</v>
      </c>
      <c r="H625" s="204">
        <v>184.91</v>
      </c>
      <c r="I625" s="205"/>
      <c r="L625" s="201"/>
      <c r="M625" s="206"/>
      <c r="N625" s="207"/>
      <c r="O625" s="207"/>
      <c r="P625" s="207"/>
      <c r="Q625" s="207"/>
      <c r="R625" s="207"/>
      <c r="S625" s="207"/>
      <c r="T625" s="208"/>
      <c r="AT625" s="202" t="s">
        <v>280</v>
      </c>
      <c r="AU625" s="202" t="s">
        <v>88</v>
      </c>
      <c r="AV625" s="15" t="s">
        <v>286</v>
      </c>
      <c r="AW625" s="15" t="s">
        <v>29</v>
      </c>
      <c r="AX625" s="15" t="s">
        <v>75</v>
      </c>
      <c r="AY625" s="202" t="s">
        <v>271</v>
      </c>
    </row>
    <row r="626" spans="1:65" s="13" customFormat="1" x14ac:dyDescent="0.1">
      <c r="B626" s="184"/>
      <c r="D626" s="185" t="s">
        <v>280</v>
      </c>
      <c r="E626" s="186" t="s">
        <v>1</v>
      </c>
      <c r="F626" s="187" t="s">
        <v>815</v>
      </c>
      <c r="H626" s="188">
        <v>107.87</v>
      </c>
      <c r="I626" s="189"/>
      <c r="L626" s="184"/>
      <c r="M626" s="190"/>
      <c r="N626" s="191"/>
      <c r="O626" s="191"/>
      <c r="P626" s="191"/>
      <c r="Q626" s="191"/>
      <c r="R626" s="191"/>
      <c r="S626" s="191"/>
      <c r="T626" s="192"/>
      <c r="AT626" s="186" t="s">
        <v>280</v>
      </c>
      <c r="AU626" s="186" t="s">
        <v>88</v>
      </c>
      <c r="AV626" s="13" t="s">
        <v>88</v>
      </c>
      <c r="AW626" s="13" t="s">
        <v>29</v>
      </c>
      <c r="AX626" s="13" t="s">
        <v>75</v>
      </c>
      <c r="AY626" s="186" t="s">
        <v>271</v>
      </c>
    </row>
    <row r="627" spans="1:65" s="13" customFormat="1" ht="19.5" x14ac:dyDescent="0.1">
      <c r="B627" s="184"/>
      <c r="D627" s="185" t="s">
        <v>280</v>
      </c>
      <c r="E627" s="186" t="s">
        <v>1</v>
      </c>
      <c r="F627" s="187" t="s">
        <v>1463</v>
      </c>
      <c r="H627" s="188">
        <v>33.19</v>
      </c>
      <c r="I627" s="189"/>
      <c r="L627" s="184"/>
      <c r="M627" s="190"/>
      <c r="N627" s="191"/>
      <c r="O627" s="191"/>
      <c r="P627" s="191"/>
      <c r="Q627" s="191"/>
      <c r="R627" s="191"/>
      <c r="S627" s="191"/>
      <c r="T627" s="192"/>
      <c r="AT627" s="186" t="s">
        <v>280</v>
      </c>
      <c r="AU627" s="186" t="s">
        <v>88</v>
      </c>
      <c r="AV627" s="13" t="s">
        <v>88</v>
      </c>
      <c r="AW627" s="13" t="s">
        <v>29</v>
      </c>
      <c r="AX627" s="13" t="s">
        <v>75</v>
      </c>
      <c r="AY627" s="186" t="s">
        <v>271</v>
      </c>
    </row>
    <row r="628" spans="1:65" s="15" customFormat="1" x14ac:dyDescent="0.1">
      <c r="B628" s="201"/>
      <c r="D628" s="185" t="s">
        <v>280</v>
      </c>
      <c r="E628" s="202" t="s">
        <v>1</v>
      </c>
      <c r="F628" s="203" t="s">
        <v>293</v>
      </c>
      <c r="H628" s="204">
        <v>141.06</v>
      </c>
      <c r="I628" s="205"/>
      <c r="L628" s="201"/>
      <c r="M628" s="206"/>
      <c r="N628" s="207"/>
      <c r="O628" s="207"/>
      <c r="P628" s="207"/>
      <c r="Q628" s="207"/>
      <c r="R628" s="207"/>
      <c r="S628" s="207"/>
      <c r="T628" s="208"/>
      <c r="AT628" s="202" t="s">
        <v>280</v>
      </c>
      <c r="AU628" s="202" t="s">
        <v>88</v>
      </c>
      <c r="AV628" s="15" t="s">
        <v>286</v>
      </c>
      <c r="AW628" s="15" t="s">
        <v>29</v>
      </c>
      <c r="AX628" s="15" t="s">
        <v>75</v>
      </c>
      <c r="AY628" s="202" t="s">
        <v>271</v>
      </c>
    </row>
    <row r="629" spans="1:65" s="13" customFormat="1" x14ac:dyDescent="0.1">
      <c r="B629" s="184"/>
      <c r="D629" s="185" t="s">
        <v>280</v>
      </c>
      <c r="E629" s="186" t="s">
        <v>1</v>
      </c>
      <c r="F629" s="187" t="s">
        <v>819</v>
      </c>
      <c r="H629" s="188">
        <v>107.87</v>
      </c>
      <c r="I629" s="189"/>
      <c r="L629" s="184"/>
      <c r="M629" s="190"/>
      <c r="N629" s="191"/>
      <c r="O629" s="191"/>
      <c r="P629" s="191"/>
      <c r="Q629" s="191"/>
      <c r="R629" s="191"/>
      <c r="S629" s="191"/>
      <c r="T629" s="192"/>
      <c r="AT629" s="186" t="s">
        <v>280</v>
      </c>
      <c r="AU629" s="186" t="s">
        <v>88</v>
      </c>
      <c r="AV629" s="13" t="s">
        <v>88</v>
      </c>
      <c r="AW629" s="13" t="s">
        <v>29</v>
      </c>
      <c r="AX629" s="13" t="s">
        <v>75</v>
      </c>
      <c r="AY629" s="186" t="s">
        <v>271</v>
      </c>
    </row>
    <row r="630" spans="1:65" s="13" customFormat="1" ht="19.5" x14ac:dyDescent="0.1">
      <c r="B630" s="184"/>
      <c r="D630" s="185" t="s">
        <v>280</v>
      </c>
      <c r="E630" s="186" t="s">
        <v>1</v>
      </c>
      <c r="F630" s="187" t="s">
        <v>1432</v>
      </c>
      <c r="H630" s="188">
        <v>84.39</v>
      </c>
      <c r="I630" s="189"/>
      <c r="L630" s="184"/>
      <c r="M630" s="190"/>
      <c r="N630" s="191"/>
      <c r="O630" s="191"/>
      <c r="P630" s="191"/>
      <c r="Q630" s="191"/>
      <c r="R630" s="191"/>
      <c r="S630" s="191"/>
      <c r="T630" s="192"/>
      <c r="AT630" s="186" t="s">
        <v>280</v>
      </c>
      <c r="AU630" s="186" t="s">
        <v>88</v>
      </c>
      <c r="AV630" s="13" t="s">
        <v>88</v>
      </c>
      <c r="AW630" s="13" t="s">
        <v>29</v>
      </c>
      <c r="AX630" s="13" t="s">
        <v>75</v>
      </c>
      <c r="AY630" s="186" t="s">
        <v>271</v>
      </c>
    </row>
    <row r="631" spans="1:65" s="15" customFormat="1" x14ac:dyDescent="0.1">
      <c r="B631" s="201"/>
      <c r="D631" s="185" t="s">
        <v>280</v>
      </c>
      <c r="E631" s="202" t="s">
        <v>1</v>
      </c>
      <c r="F631" s="203" t="s">
        <v>293</v>
      </c>
      <c r="H631" s="204">
        <v>192.26</v>
      </c>
      <c r="I631" s="205"/>
      <c r="L631" s="201"/>
      <c r="M631" s="206"/>
      <c r="N631" s="207"/>
      <c r="O631" s="207"/>
      <c r="P631" s="207"/>
      <c r="Q631" s="207"/>
      <c r="R631" s="207"/>
      <c r="S631" s="207"/>
      <c r="T631" s="208"/>
      <c r="AT631" s="202" t="s">
        <v>280</v>
      </c>
      <c r="AU631" s="202" t="s">
        <v>88</v>
      </c>
      <c r="AV631" s="15" t="s">
        <v>286</v>
      </c>
      <c r="AW631" s="15" t="s">
        <v>29</v>
      </c>
      <c r="AX631" s="15" t="s">
        <v>75</v>
      </c>
      <c r="AY631" s="202" t="s">
        <v>271</v>
      </c>
    </row>
    <row r="632" spans="1:65" s="14" customFormat="1" x14ac:dyDescent="0.1">
      <c r="B632" s="193"/>
      <c r="D632" s="185" t="s">
        <v>280</v>
      </c>
      <c r="E632" s="194" t="s">
        <v>1464</v>
      </c>
      <c r="F632" s="195" t="s">
        <v>282</v>
      </c>
      <c r="H632" s="196">
        <v>518.23</v>
      </c>
      <c r="I632" s="197"/>
      <c r="L632" s="193"/>
      <c r="M632" s="198"/>
      <c r="N632" s="199"/>
      <c r="O632" s="199"/>
      <c r="P632" s="199"/>
      <c r="Q632" s="199"/>
      <c r="R632" s="199"/>
      <c r="S632" s="199"/>
      <c r="T632" s="200"/>
      <c r="AT632" s="194" t="s">
        <v>280</v>
      </c>
      <c r="AU632" s="194" t="s">
        <v>88</v>
      </c>
      <c r="AV632" s="14" t="s">
        <v>278</v>
      </c>
      <c r="AW632" s="14" t="s">
        <v>29</v>
      </c>
      <c r="AX632" s="14" t="s">
        <v>82</v>
      </c>
      <c r="AY632" s="194" t="s">
        <v>271</v>
      </c>
    </row>
    <row r="633" spans="1:65" s="2" customFormat="1" ht="33" customHeight="1" x14ac:dyDescent="0.15">
      <c r="A633" s="35"/>
      <c r="B633" s="141"/>
      <c r="C633" s="224" t="s">
        <v>1465</v>
      </c>
      <c r="D633" s="224" t="s">
        <v>1138</v>
      </c>
      <c r="E633" s="226" t="s">
        <v>1466</v>
      </c>
      <c r="F633" s="227" t="s">
        <v>1467</v>
      </c>
      <c r="G633" s="228" t="s">
        <v>277</v>
      </c>
      <c r="H633" s="229">
        <v>595.96</v>
      </c>
      <c r="I633" s="230"/>
      <c r="J633" s="229">
        <f>ROUND(I633*H633,2)</f>
        <v>0</v>
      </c>
      <c r="K633" s="231"/>
      <c r="L633" s="232"/>
      <c r="M633" s="233" t="s">
        <v>1</v>
      </c>
      <c r="N633" s="234" t="s">
        <v>41</v>
      </c>
      <c r="O633" s="61"/>
      <c r="P633" s="181">
        <f>O633*H633</f>
        <v>0</v>
      </c>
      <c r="Q633" s="181">
        <v>2.2000000000000001E-3</v>
      </c>
      <c r="R633" s="181">
        <f>Q633*H633</f>
        <v>1.3111120000000001</v>
      </c>
      <c r="S633" s="181">
        <v>0</v>
      </c>
      <c r="T633" s="182">
        <f>S633*H633</f>
        <v>0</v>
      </c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R633" s="183" t="s">
        <v>478</v>
      </c>
      <c r="AT633" s="183" t="s">
        <v>1138</v>
      </c>
      <c r="AU633" s="183" t="s">
        <v>88</v>
      </c>
      <c r="AY633" s="18" t="s">
        <v>271</v>
      </c>
      <c r="BE633" s="105">
        <f>IF(N633="základná",J633,0)</f>
        <v>0</v>
      </c>
      <c r="BF633" s="105">
        <f>IF(N633="znížená",J633,0)</f>
        <v>0</v>
      </c>
      <c r="BG633" s="105">
        <f>IF(N633="zákl. prenesená",J633,0)</f>
        <v>0</v>
      </c>
      <c r="BH633" s="105">
        <f>IF(N633="zníž. prenesená",J633,0)</f>
        <v>0</v>
      </c>
      <c r="BI633" s="105">
        <f>IF(N633="nulová",J633,0)</f>
        <v>0</v>
      </c>
      <c r="BJ633" s="18" t="s">
        <v>88</v>
      </c>
      <c r="BK633" s="105">
        <f>ROUND(I633*H633,2)</f>
        <v>0</v>
      </c>
      <c r="BL633" s="18" t="s">
        <v>367</v>
      </c>
      <c r="BM633" s="183" t="s">
        <v>1468</v>
      </c>
    </row>
    <row r="634" spans="1:65" s="2" customFormat="1" ht="16.5" customHeight="1" x14ac:dyDescent="0.15">
      <c r="A634" s="35"/>
      <c r="B634" s="141"/>
      <c r="C634" s="224" t="s">
        <v>1469</v>
      </c>
      <c r="D634" s="224" t="s">
        <v>1138</v>
      </c>
      <c r="E634" s="226" t="s">
        <v>1470</v>
      </c>
      <c r="F634" s="227" t="s">
        <v>1471</v>
      </c>
      <c r="G634" s="228" t="s">
        <v>302</v>
      </c>
      <c r="H634" s="229">
        <v>1627.24</v>
      </c>
      <c r="I634" s="230"/>
      <c r="J634" s="229">
        <f>ROUND(I634*H634,2)</f>
        <v>0</v>
      </c>
      <c r="K634" s="231"/>
      <c r="L634" s="232"/>
      <c r="M634" s="233" t="s">
        <v>1</v>
      </c>
      <c r="N634" s="234" t="s">
        <v>41</v>
      </c>
      <c r="O634" s="61"/>
      <c r="P634" s="181">
        <f>O634*H634</f>
        <v>0</v>
      </c>
      <c r="Q634" s="181">
        <v>4.0000000000000002E-4</v>
      </c>
      <c r="R634" s="181">
        <f>Q634*H634</f>
        <v>0.65089600000000003</v>
      </c>
      <c r="S634" s="181">
        <v>0</v>
      </c>
      <c r="T634" s="182">
        <f>S634*H634</f>
        <v>0</v>
      </c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  <c r="AR634" s="183" t="s">
        <v>478</v>
      </c>
      <c r="AT634" s="183" t="s">
        <v>1138</v>
      </c>
      <c r="AU634" s="183" t="s">
        <v>88</v>
      </c>
      <c r="AY634" s="18" t="s">
        <v>271</v>
      </c>
      <c r="BE634" s="105">
        <f>IF(N634="základná",J634,0)</f>
        <v>0</v>
      </c>
      <c r="BF634" s="105">
        <f>IF(N634="znížená",J634,0)</f>
        <v>0</v>
      </c>
      <c r="BG634" s="105">
        <f>IF(N634="zákl. prenesená",J634,0)</f>
        <v>0</v>
      </c>
      <c r="BH634" s="105">
        <f>IF(N634="zníž. prenesená",J634,0)</f>
        <v>0</v>
      </c>
      <c r="BI634" s="105">
        <f>IF(N634="nulová",J634,0)</f>
        <v>0</v>
      </c>
      <c r="BJ634" s="18" t="s">
        <v>88</v>
      </c>
      <c r="BK634" s="105">
        <f>ROUND(I634*H634,2)</f>
        <v>0</v>
      </c>
      <c r="BL634" s="18" t="s">
        <v>367</v>
      </c>
      <c r="BM634" s="183" t="s">
        <v>1472</v>
      </c>
    </row>
    <row r="635" spans="1:65" s="2" customFormat="1" ht="33" customHeight="1" x14ac:dyDescent="0.15">
      <c r="A635" s="35"/>
      <c r="B635" s="141"/>
      <c r="C635" s="172" t="s">
        <v>1473</v>
      </c>
      <c r="D635" s="172" t="s">
        <v>274</v>
      </c>
      <c r="E635" s="173" t="s">
        <v>1474</v>
      </c>
      <c r="F635" s="174" t="s">
        <v>1475</v>
      </c>
      <c r="G635" s="175" t="s">
        <v>277</v>
      </c>
      <c r="H635" s="176">
        <v>130.69999999999999</v>
      </c>
      <c r="I635" s="177"/>
      <c r="J635" s="176">
        <f>ROUND(I635*H635,2)</f>
        <v>0</v>
      </c>
      <c r="K635" s="178"/>
      <c r="L635" s="36"/>
      <c r="M635" s="179" t="s">
        <v>1</v>
      </c>
      <c r="N635" s="180" t="s">
        <v>41</v>
      </c>
      <c r="O635" s="61"/>
      <c r="P635" s="181">
        <f>O635*H635</f>
        <v>0</v>
      </c>
      <c r="Q635" s="181">
        <v>0</v>
      </c>
      <c r="R635" s="181">
        <f>Q635*H635</f>
        <v>0</v>
      </c>
      <c r="S635" s="181">
        <v>0</v>
      </c>
      <c r="T635" s="182">
        <f>S635*H635</f>
        <v>0</v>
      </c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R635" s="183" t="s">
        <v>367</v>
      </c>
      <c r="AT635" s="183" t="s">
        <v>274</v>
      </c>
      <c r="AU635" s="183" t="s">
        <v>88</v>
      </c>
      <c r="AY635" s="18" t="s">
        <v>271</v>
      </c>
      <c r="BE635" s="105">
        <f>IF(N635="základná",J635,0)</f>
        <v>0</v>
      </c>
      <c r="BF635" s="105">
        <f>IF(N635="znížená",J635,0)</f>
        <v>0</v>
      </c>
      <c r="BG635" s="105">
        <f>IF(N635="zákl. prenesená",J635,0)</f>
        <v>0</v>
      </c>
      <c r="BH635" s="105">
        <f>IF(N635="zníž. prenesená",J635,0)</f>
        <v>0</v>
      </c>
      <c r="BI635" s="105">
        <f>IF(N635="nulová",J635,0)</f>
        <v>0</v>
      </c>
      <c r="BJ635" s="18" t="s">
        <v>88</v>
      </c>
      <c r="BK635" s="105">
        <f>ROUND(I635*H635,2)</f>
        <v>0</v>
      </c>
      <c r="BL635" s="18" t="s">
        <v>367</v>
      </c>
      <c r="BM635" s="183" t="s">
        <v>1476</v>
      </c>
    </row>
    <row r="636" spans="1:65" s="13" customFormat="1" x14ac:dyDescent="0.1">
      <c r="B636" s="184"/>
      <c r="D636" s="185" t="s">
        <v>280</v>
      </c>
      <c r="E636" s="186" t="s">
        <v>1</v>
      </c>
      <c r="F636" s="187" t="s">
        <v>813</v>
      </c>
      <c r="H636" s="188">
        <v>104.77</v>
      </c>
      <c r="I636" s="189"/>
      <c r="L636" s="184"/>
      <c r="M636" s="190"/>
      <c r="N636" s="191"/>
      <c r="O636" s="191"/>
      <c r="P636" s="191"/>
      <c r="Q636" s="191"/>
      <c r="R636" s="191"/>
      <c r="S636" s="191"/>
      <c r="T636" s="192"/>
      <c r="AT636" s="186" t="s">
        <v>280</v>
      </c>
      <c r="AU636" s="186" t="s">
        <v>88</v>
      </c>
      <c r="AV636" s="13" t="s">
        <v>88</v>
      </c>
      <c r="AW636" s="13" t="s">
        <v>29</v>
      </c>
      <c r="AX636" s="13" t="s">
        <v>75</v>
      </c>
      <c r="AY636" s="186" t="s">
        <v>271</v>
      </c>
    </row>
    <row r="637" spans="1:65" s="13" customFormat="1" ht="19.5" x14ac:dyDescent="0.1">
      <c r="B637" s="184"/>
      <c r="D637" s="185" t="s">
        <v>280</v>
      </c>
      <c r="E637" s="186" t="s">
        <v>1</v>
      </c>
      <c r="F637" s="187" t="s">
        <v>1429</v>
      </c>
      <c r="H637" s="188">
        <v>18.82</v>
      </c>
      <c r="I637" s="189"/>
      <c r="L637" s="184"/>
      <c r="M637" s="190"/>
      <c r="N637" s="191"/>
      <c r="O637" s="191"/>
      <c r="P637" s="191"/>
      <c r="Q637" s="191"/>
      <c r="R637" s="191"/>
      <c r="S637" s="191"/>
      <c r="T637" s="192"/>
      <c r="AT637" s="186" t="s">
        <v>280</v>
      </c>
      <c r="AU637" s="186" t="s">
        <v>88</v>
      </c>
      <c r="AV637" s="13" t="s">
        <v>88</v>
      </c>
      <c r="AW637" s="13" t="s">
        <v>29</v>
      </c>
      <c r="AX637" s="13" t="s">
        <v>75</v>
      </c>
      <c r="AY637" s="186" t="s">
        <v>271</v>
      </c>
    </row>
    <row r="638" spans="1:65" s="15" customFormat="1" x14ac:dyDescent="0.1">
      <c r="B638" s="201"/>
      <c r="D638" s="185" t="s">
        <v>280</v>
      </c>
      <c r="E638" s="202" t="s">
        <v>1</v>
      </c>
      <c r="F638" s="203" t="s">
        <v>293</v>
      </c>
      <c r="H638" s="204">
        <v>123.59</v>
      </c>
      <c r="I638" s="205"/>
      <c r="L638" s="201"/>
      <c r="M638" s="206"/>
      <c r="N638" s="207"/>
      <c r="O638" s="207"/>
      <c r="P638" s="207"/>
      <c r="Q638" s="207"/>
      <c r="R638" s="207"/>
      <c r="S638" s="207"/>
      <c r="T638" s="208"/>
      <c r="AT638" s="202" t="s">
        <v>280</v>
      </c>
      <c r="AU638" s="202" t="s">
        <v>88</v>
      </c>
      <c r="AV638" s="15" t="s">
        <v>286</v>
      </c>
      <c r="AW638" s="15" t="s">
        <v>29</v>
      </c>
      <c r="AX638" s="15" t="s">
        <v>75</v>
      </c>
      <c r="AY638" s="202" t="s">
        <v>271</v>
      </c>
    </row>
    <row r="639" spans="1:65" s="13" customFormat="1" x14ac:dyDescent="0.1">
      <c r="B639" s="184"/>
      <c r="D639" s="185" t="s">
        <v>280</v>
      </c>
      <c r="E639" s="186" t="s">
        <v>1</v>
      </c>
      <c r="F639" s="187" t="s">
        <v>817</v>
      </c>
      <c r="H639" s="188">
        <v>3.28</v>
      </c>
      <c r="I639" s="189"/>
      <c r="L639" s="184"/>
      <c r="M639" s="190"/>
      <c r="N639" s="191"/>
      <c r="O639" s="191"/>
      <c r="P639" s="191"/>
      <c r="Q639" s="191"/>
      <c r="R639" s="191"/>
      <c r="S639" s="191"/>
      <c r="T639" s="192"/>
      <c r="AT639" s="186" t="s">
        <v>280</v>
      </c>
      <c r="AU639" s="186" t="s">
        <v>88</v>
      </c>
      <c r="AV639" s="13" t="s">
        <v>88</v>
      </c>
      <c r="AW639" s="13" t="s">
        <v>29</v>
      </c>
      <c r="AX639" s="13" t="s">
        <v>75</v>
      </c>
      <c r="AY639" s="186" t="s">
        <v>271</v>
      </c>
    </row>
    <row r="640" spans="1:65" s="13" customFormat="1" x14ac:dyDescent="0.1">
      <c r="B640" s="184"/>
      <c r="D640" s="185" t="s">
        <v>280</v>
      </c>
      <c r="E640" s="186" t="s">
        <v>1</v>
      </c>
      <c r="F640" s="187" t="s">
        <v>1431</v>
      </c>
      <c r="H640" s="188">
        <v>3.83</v>
      </c>
      <c r="I640" s="189"/>
      <c r="L640" s="184"/>
      <c r="M640" s="190"/>
      <c r="N640" s="191"/>
      <c r="O640" s="191"/>
      <c r="P640" s="191"/>
      <c r="Q640" s="191"/>
      <c r="R640" s="191"/>
      <c r="S640" s="191"/>
      <c r="T640" s="192"/>
      <c r="AT640" s="186" t="s">
        <v>280</v>
      </c>
      <c r="AU640" s="186" t="s">
        <v>88</v>
      </c>
      <c r="AV640" s="13" t="s">
        <v>88</v>
      </c>
      <c r="AW640" s="13" t="s">
        <v>29</v>
      </c>
      <c r="AX640" s="13" t="s">
        <v>75</v>
      </c>
      <c r="AY640" s="186" t="s">
        <v>271</v>
      </c>
    </row>
    <row r="641" spans="1:65" s="15" customFormat="1" x14ac:dyDescent="0.1">
      <c r="B641" s="201"/>
      <c r="D641" s="185" t="s">
        <v>280</v>
      </c>
      <c r="E641" s="202" t="s">
        <v>1</v>
      </c>
      <c r="F641" s="203" t="s">
        <v>293</v>
      </c>
      <c r="H641" s="204">
        <v>7.11</v>
      </c>
      <c r="I641" s="205"/>
      <c r="L641" s="201"/>
      <c r="M641" s="206"/>
      <c r="N641" s="207"/>
      <c r="O641" s="207"/>
      <c r="P641" s="207"/>
      <c r="Q641" s="207"/>
      <c r="R641" s="207"/>
      <c r="S641" s="207"/>
      <c r="T641" s="208"/>
      <c r="AT641" s="202" t="s">
        <v>280</v>
      </c>
      <c r="AU641" s="202" t="s">
        <v>88</v>
      </c>
      <c r="AV641" s="15" t="s">
        <v>286</v>
      </c>
      <c r="AW641" s="15" t="s">
        <v>29</v>
      </c>
      <c r="AX641" s="15" t="s">
        <v>75</v>
      </c>
      <c r="AY641" s="202" t="s">
        <v>271</v>
      </c>
    </row>
    <row r="642" spans="1:65" s="14" customFormat="1" x14ac:dyDescent="0.1">
      <c r="B642" s="193"/>
      <c r="D642" s="185" t="s">
        <v>280</v>
      </c>
      <c r="E642" s="194" t="s">
        <v>1477</v>
      </c>
      <c r="F642" s="195" t="s">
        <v>282</v>
      </c>
      <c r="H642" s="196">
        <v>130.69999999999999</v>
      </c>
      <c r="I642" s="197"/>
      <c r="L642" s="193"/>
      <c r="M642" s="198"/>
      <c r="N642" s="199"/>
      <c r="O642" s="199"/>
      <c r="P642" s="199"/>
      <c r="Q642" s="199"/>
      <c r="R642" s="199"/>
      <c r="S642" s="199"/>
      <c r="T642" s="200"/>
      <c r="AT642" s="194" t="s">
        <v>280</v>
      </c>
      <c r="AU642" s="194" t="s">
        <v>88</v>
      </c>
      <c r="AV642" s="14" t="s">
        <v>278</v>
      </c>
      <c r="AW642" s="14" t="s">
        <v>29</v>
      </c>
      <c r="AX642" s="14" t="s">
        <v>82</v>
      </c>
      <c r="AY642" s="194" t="s">
        <v>271</v>
      </c>
    </row>
    <row r="643" spans="1:65" s="2" customFormat="1" ht="21.75" customHeight="1" x14ac:dyDescent="0.15">
      <c r="A643" s="35"/>
      <c r="B643" s="141"/>
      <c r="C643" s="224" t="s">
        <v>1478</v>
      </c>
      <c r="D643" s="224" t="s">
        <v>1138</v>
      </c>
      <c r="E643" s="226" t="s">
        <v>1479</v>
      </c>
      <c r="F643" s="227" t="s">
        <v>1480</v>
      </c>
      <c r="G643" s="228" t="s">
        <v>277</v>
      </c>
      <c r="H643" s="229">
        <v>150.31</v>
      </c>
      <c r="I643" s="230"/>
      <c r="J643" s="229">
        <f>ROUND(I643*H643,2)</f>
        <v>0</v>
      </c>
      <c r="K643" s="231"/>
      <c r="L643" s="232"/>
      <c r="M643" s="233" t="s">
        <v>1</v>
      </c>
      <c r="N643" s="234" t="s">
        <v>41</v>
      </c>
      <c r="O643" s="61"/>
      <c r="P643" s="181">
        <f>O643*H643</f>
        <v>0</v>
      </c>
      <c r="Q643" s="181">
        <v>1.06E-3</v>
      </c>
      <c r="R643" s="181">
        <f>Q643*H643</f>
        <v>0.15932859999999999</v>
      </c>
      <c r="S643" s="181">
        <v>0</v>
      </c>
      <c r="T643" s="182">
        <f>S643*H643</f>
        <v>0</v>
      </c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  <c r="AE643" s="35"/>
      <c r="AR643" s="183" t="s">
        <v>478</v>
      </c>
      <c r="AT643" s="183" t="s">
        <v>1138</v>
      </c>
      <c r="AU643" s="183" t="s">
        <v>88</v>
      </c>
      <c r="AY643" s="18" t="s">
        <v>271</v>
      </c>
      <c r="BE643" s="105">
        <f>IF(N643="základná",J643,0)</f>
        <v>0</v>
      </c>
      <c r="BF643" s="105">
        <f>IF(N643="znížená",J643,0)</f>
        <v>0</v>
      </c>
      <c r="BG643" s="105">
        <f>IF(N643="zákl. prenesená",J643,0)</f>
        <v>0</v>
      </c>
      <c r="BH643" s="105">
        <f>IF(N643="zníž. prenesená",J643,0)</f>
        <v>0</v>
      </c>
      <c r="BI643" s="105">
        <f>IF(N643="nulová",J643,0)</f>
        <v>0</v>
      </c>
      <c r="BJ643" s="18" t="s">
        <v>88</v>
      </c>
      <c r="BK643" s="105">
        <f>ROUND(I643*H643,2)</f>
        <v>0</v>
      </c>
      <c r="BL643" s="18" t="s">
        <v>367</v>
      </c>
      <c r="BM643" s="183" t="s">
        <v>1481</v>
      </c>
    </row>
    <row r="644" spans="1:65" s="13" customFormat="1" x14ac:dyDescent="0.1">
      <c r="B644" s="184"/>
      <c r="D644" s="185" t="s">
        <v>280</v>
      </c>
      <c r="F644" s="187" t="s">
        <v>1482</v>
      </c>
      <c r="H644" s="188">
        <v>150.31</v>
      </c>
      <c r="I644" s="189"/>
      <c r="L644" s="184"/>
      <c r="M644" s="190"/>
      <c r="N644" s="191"/>
      <c r="O644" s="191"/>
      <c r="P644" s="191"/>
      <c r="Q644" s="191"/>
      <c r="R644" s="191"/>
      <c r="S644" s="191"/>
      <c r="T644" s="192"/>
      <c r="AT644" s="186" t="s">
        <v>280</v>
      </c>
      <c r="AU644" s="186" t="s">
        <v>88</v>
      </c>
      <c r="AV644" s="13" t="s">
        <v>88</v>
      </c>
      <c r="AW644" s="13" t="s">
        <v>3</v>
      </c>
      <c r="AX644" s="13" t="s">
        <v>82</v>
      </c>
      <c r="AY644" s="186" t="s">
        <v>271</v>
      </c>
    </row>
    <row r="645" spans="1:65" s="2" customFormat="1" ht="21.75" customHeight="1" x14ac:dyDescent="0.15">
      <c r="A645" s="35"/>
      <c r="B645" s="141"/>
      <c r="C645" s="172" t="s">
        <v>1483</v>
      </c>
      <c r="D645" s="172" t="s">
        <v>274</v>
      </c>
      <c r="E645" s="173" t="s">
        <v>1484</v>
      </c>
      <c r="F645" s="174" t="s">
        <v>1485</v>
      </c>
      <c r="G645" s="175" t="s">
        <v>277</v>
      </c>
      <c r="H645" s="176">
        <v>244.41</v>
      </c>
      <c r="I645" s="177"/>
      <c r="J645" s="176">
        <f>ROUND(I645*H645,2)</f>
        <v>0</v>
      </c>
      <c r="K645" s="178"/>
      <c r="L645" s="36"/>
      <c r="M645" s="179" t="s">
        <v>1</v>
      </c>
      <c r="N645" s="180" t="s">
        <v>41</v>
      </c>
      <c r="O645" s="61"/>
      <c r="P645" s="181">
        <f>O645*H645</f>
        <v>0</v>
      </c>
      <c r="Q645" s="181">
        <v>0</v>
      </c>
      <c r="R645" s="181">
        <f>Q645*H645</f>
        <v>0</v>
      </c>
      <c r="S645" s="181">
        <v>0</v>
      </c>
      <c r="T645" s="182">
        <f>S645*H645</f>
        <v>0</v>
      </c>
      <c r="U645" s="35"/>
      <c r="V645" s="35"/>
      <c r="W645" s="35"/>
      <c r="X645" s="35"/>
      <c r="Y645" s="35"/>
      <c r="Z645" s="35"/>
      <c r="AA645" s="35"/>
      <c r="AB645" s="35"/>
      <c r="AC645" s="35"/>
      <c r="AD645" s="35"/>
      <c r="AE645" s="35"/>
      <c r="AR645" s="183" t="s">
        <v>367</v>
      </c>
      <c r="AT645" s="183" t="s">
        <v>274</v>
      </c>
      <c r="AU645" s="183" t="s">
        <v>88</v>
      </c>
      <c r="AY645" s="18" t="s">
        <v>271</v>
      </c>
      <c r="BE645" s="105">
        <f>IF(N645="základná",J645,0)</f>
        <v>0</v>
      </c>
      <c r="BF645" s="105">
        <f>IF(N645="znížená",J645,0)</f>
        <v>0</v>
      </c>
      <c r="BG645" s="105">
        <f>IF(N645="zákl. prenesená",J645,0)</f>
        <v>0</v>
      </c>
      <c r="BH645" s="105">
        <f>IF(N645="zníž. prenesená",J645,0)</f>
        <v>0</v>
      </c>
      <c r="BI645" s="105">
        <f>IF(N645="nulová",J645,0)</f>
        <v>0</v>
      </c>
      <c r="BJ645" s="18" t="s">
        <v>88</v>
      </c>
      <c r="BK645" s="105">
        <f>ROUND(I645*H645,2)</f>
        <v>0</v>
      </c>
      <c r="BL645" s="18" t="s">
        <v>367</v>
      </c>
      <c r="BM645" s="183" t="s">
        <v>1486</v>
      </c>
    </row>
    <row r="646" spans="1:65" s="13" customFormat="1" x14ac:dyDescent="0.1">
      <c r="B646" s="184"/>
      <c r="D646" s="185" t="s">
        <v>280</v>
      </c>
      <c r="E646" s="186" t="s">
        <v>1</v>
      </c>
      <c r="F646" s="187" t="s">
        <v>1487</v>
      </c>
      <c r="H646" s="188">
        <v>209.54</v>
      </c>
      <c r="I646" s="189"/>
      <c r="L646" s="184"/>
      <c r="M646" s="190"/>
      <c r="N646" s="191"/>
      <c r="O646" s="191"/>
      <c r="P646" s="191"/>
      <c r="Q646" s="191"/>
      <c r="R646" s="191"/>
      <c r="S646" s="191"/>
      <c r="T646" s="192"/>
      <c r="AT646" s="186" t="s">
        <v>280</v>
      </c>
      <c r="AU646" s="186" t="s">
        <v>88</v>
      </c>
      <c r="AV646" s="13" t="s">
        <v>88</v>
      </c>
      <c r="AW646" s="13" t="s">
        <v>29</v>
      </c>
      <c r="AX646" s="13" t="s">
        <v>75</v>
      </c>
      <c r="AY646" s="186" t="s">
        <v>271</v>
      </c>
    </row>
    <row r="647" spans="1:65" s="13" customFormat="1" ht="28.5" x14ac:dyDescent="0.1">
      <c r="B647" s="184"/>
      <c r="D647" s="185" t="s">
        <v>280</v>
      </c>
      <c r="E647" s="186" t="s">
        <v>1</v>
      </c>
      <c r="F647" s="187" t="s">
        <v>1488</v>
      </c>
      <c r="H647" s="188">
        <v>23.52</v>
      </c>
      <c r="I647" s="189"/>
      <c r="L647" s="184"/>
      <c r="M647" s="190"/>
      <c r="N647" s="191"/>
      <c r="O647" s="191"/>
      <c r="P647" s="191"/>
      <c r="Q647" s="191"/>
      <c r="R647" s="191"/>
      <c r="S647" s="191"/>
      <c r="T647" s="192"/>
      <c r="AT647" s="186" t="s">
        <v>280</v>
      </c>
      <c r="AU647" s="186" t="s">
        <v>88</v>
      </c>
      <c r="AV647" s="13" t="s">
        <v>88</v>
      </c>
      <c r="AW647" s="13" t="s">
        <v>29</v>
      </c>
      <c r="AX647" s="13" t="s">
        <v>75</v>
      </c>
      <c r="AY647" s="186" t="s">
        <v>271</v>
      </c>
    </row>
    <row r="648" spans="1:65" s="15" customFormat="1" x14ac:dyDescent="0.1">
      <c r="B648" s="201"/>
      <c r="D648" s="185" t="s">
        <v>280</v>
      </c>
      <c r="E648" s="202" t="s">
        <v>1</v>
      </c>
      <c r="F648" s="203" t="s">
        <v>293</v>
      </c>
      <c r="H648" s="204">
        <v>233.06</v>
      </c>
      <c r="I648" s="205"/>
      <c r="L648" s="201"/>
      <c r="M648" s="206"/>
      <c r="N648" s="207"/>
      <c r="O648" s="207"/>
      <c r="P648" s="207"/>
      <c r="Q648" s="207"/>
      <c r="R648" s="207"/>
      <c r="S648" s="207"/>
      <c r="T648" s="208"/>
      <c r="AT648" s="202" t="s">
        <v>280</v>
      </c>
      <c r="AU648" s="202" t="s">
        <v>88</v>
      </c>
      <c r="AV648" s="15" t="s">
        <v>286</v>
      </c>
      <c r="AW648" s="15" t="s">
        <v>29</v>
      </c>
      <c r="AX648" s="15" t="s">
        <v>75</v>
      </c>
      <c r="AY648" s="202" t="s">
        <v>271</v>
      </c>
    </row>
    <row r="649" spans="1:65" s="13" customFormat="1" x14ac:dyDescent="0.1">
      <c r="B649" s="184"/>
      <c r="D649" s="185" t="s">
        <v>280</v>
      </c>
      <c r="E649" s="186" t="s">
        <v>1</v>
      </c>
      <c r="F649" s="187" t="s">
        <v>1489</v>
      </c>
      <c r="H649" s="188">
        <v>6.56</v>
      </c>
      <c r="I649" s="189"/>
      <c r="L649" s="184"/>
      <c r="M649" s="190"/>
      <c r="N649" s="191"/>
      <c r="O649" s="191"/>
      <c r="P649" s="191"/>
      <c r="Q649" s="191"/>
      <c r="R649" s="191"/>
      <c r="S649" s="191"/>
      <c r="T649" s="192"/>
      <c r="AT649" s="186" t="s">
        <v>280</v>
      </c>
      <c r="AU649" s="186" t="s">
        <v>88</v>
      </c>
      <c r="AV649" s="13" t="s">
        <v>88</v>
      </c>
      <c r="AW649" s="13" t="s">
        <v>29</v>
      </c>
      <c r="AX649" s="13" t="s">
        <v>75</v>
      </c>
      <c r="AY649" s="186" t="s">
        <v>271</v>
      </c>
    </row>
    <row r="650" spans="1:65" s="13" customFormat="1" ht="19.5" x14ac:dyDescent="0.1">
      <c r="B650" s="184"/>
      <c r="D650" s="185" t="s">
        <v>280</v>
      </c>
      <c r="E650" s="186" t="s">
        <v>1</v>
      </c>
      <c r="F650" s="187" t="s">
        <v>1490</v>
      </c>
      <c r="H650" s="188">
        <v>4.79</v>
      </c>
      <c r="I650" s="189"/>
      <c r="L650" s="184"/>
      <c r="M650" s="190"/>
      <c r="N650" s="191"/>
      <c r="O650" s="191"/>
      <c r="P650" s="191"/>
      <c r="Q650" s="191"/>
      <c r="R650" s="191"/>
      <c r="S650" s="191"/>
      <c r="T650" s="192"/>
      <c r="AT650" s="186" t="s">
        <v>280</v>
      </c>
      <c r="AU650" s="186" t="s">
        <v>88</v>
      </c>
      <c r="AV650" s="13" t="s">
        <v>88</v>
      </c>
      <c r="AW650" s="13" t="s">
        <v>29</v>
      </c>
      <c r="AX650" s="13" t="s">
        <v>75</v>
      </c>
      <c r="AY650" s="186" t="s">
        <v>271</v>
      </c>
    </row>
    <row r="651" spans="1:65" s="15" customFormat="1" x14ac:dyDescent="0.1">
      <c r="B651" s="201"/>
      <c r="D651" s="185" t="s">
        <v>280</v>
      </c>
      <c r="E651" s="202" t="s">
        <v>1</v>
      </c>
      <c r="F651" s="203" t="s">
        <v>293</v>
      </c>
      <c r="H651" s="204">
        <v>11.35</v>
      </c>
      <c r="I651" s="205"/>
      <c r="L651" s="201"/>
      <c r="M651" s="206"/>
      <c r="N651" s="207"/>
      <c r="O651" s="207"/>
      <c r="P651" s="207"/>
      <c r="Q651" s="207"/>
      <c r="R651" s="207"/>
      <c r="S651" s="207"/>
      <c r="T651" s="208"/>
      <c r="AT651" s="202" t="s">
        <v>280</v>
      </c>
      <c r="AU651" s="202" t="s">
        <v>88</v>
      </c>
      <c r="AV651" s="15" t="s">
        <v>286</v>
      </c>
      <c r="AW651" s="15" t="s">
        <v>29</v>
      </c>
      <c r="AX651" s="15" t="s">
        <v>75</v>
      </c>
      <c r="AY651" s="202" t="s">
        <v>271</v>
      </c>
    </row>
    <row r="652" spans="1:65" s="14" customFormat="1" x14ac:dyDescent="0.1">
      <c r="B652" s="193"/>
      <c r="D652" s="185" t="s">
        <v>280</v>
      </c>
      <c r="E652" s="194" t="s">
        <v>1</v>
      </c>
      <c r="F652" s="195" t="s">
        <v>282</v>
      </c>
      <c r="H652" s="196">
        <v>244.41</v>
      </c>
      <c r="I652" s="197"/>
      <c r="L652" s="193"/>
      <c r="M652" s="198"/>
      <c r="N652" s="199"/>
      <c r="O652" s="199"/>
      <c r="P652" s="199"/>
      <c r="Q652" s="199"/>
      <c r="R652" s="199"/>
      <c r="S652" s="199"/>
      <c r="T652" s="200"/>
      <c r="AT652" s="194" t="s">
        <v>280</v>
      </c>
      <c r="AU652" s="194" t="s">
        <v>88</v>
      </c>
      <c r="AV652" s="14" t="s">
        <v>278</v>
      </c>
      <c r="AW652" s="14" t="s">
        <v>29</v>
      </c>
      <c r="AX652" s="14" t="s">
        <v>82</v>
      </c>
      <c r="AY652" s="194" t="s">
        <v>271</v>
      </c>
    </row>
    <row r="653" spans="1:65" s="2" customFormat="1" ht="21.75" customHeight="1" x14ac:dyDescent="0.15">
      <c r="A653" s="35"/>
      <c r="B653" s="141"/>
      <c r="C653" s="224" t="s">
        <v>1491</v>
      </c>
      <c r="D653" s="224" t="s">
        <v>1138</v>
      </c>
      <c r="E653" s="226" t="s">
        <v>1492</v>
      </c>
      <c r="F653" s="227" t="s">
        <v>1493</v>
      </c>
      <c r="G653" s="228" t="s">
        <v>277</v>
      </c>
      <c r="H653" s="229">
        <v>281.07</v>
      </c>
      <c r="I653" s="230"/>
      <c r="J653" s="229">
        <f>ROUND(I653*H653,2)</f>
        <v>0</v>
      </c>
      <c r="K653" s="231"/>
      <c r="L653" s="232"/>
      <c r="M653" s="233" t="s">
        <v>1</v>
      </c>
      <c r="N653" s="234" t="s">
        <v>41</v>
      </c>
      <c r="O653" s="61"/>
      <c r="P653" s="181">
        <f>O653*H653</f>
        <v>0</v>
      </c>
      <c r="Q653" s="181">
        <v>4.0000000000000002E-4</v>
      </c>
      <c r="R653" s="181">
        <f>Q653*H653</f>
        <v>0.112428</v>
      </c>
      <c r="S653" s="181">
        <v>0</v>
      </c>
      <c r="T653" s="182">
        <f>S653*H653</f>
        <v>0</v>
      </c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  <c r="AE653" s="35"/>
      <c r="AR653" s="183" t="s">
        <v>478</v>
      </c>
      <c r="AT653" s="183" t="s">
        <v>1138</v>
      </c>
      <c r="AU653" s="183" t="s">
        <v>88</v>
      </c>
      <c r="AY653" s="18" t="s">
        <v>271</v>
      </c>
      <c r="BE653" s="105">
        <f>IF(N653="základná",J653,0)</f>
        <v>0</v>
      </c>
      <c r="BF653" s="105">
        <f>IF(N653="znížená",J653,0)</f>
        <v>0</v>
      </c>
      <c r="BG653" s="105">
        <f>IF(N653="zákl. prenesená",J653,0)</f>
        <v>0</v>
      </c>
      <c r="BH653" s="105">
        <f>IF(N653="zníž. prenesená",J653,0)</f>
        <v>0</v>
      </c>
      <c r="BI653" s="105">
        <f>IF(N653="nulová",J653,0)</f>
        <v>0</v>
      </c>
      <c r="BJ653" s="18" t="s">
        <v>88</v>
      </c>
      <c r="BK653" s="105">
        <f>ROUND(I653*H653,2)</f>
        <v>0</v>
      </c>
      <c r="BL653" s="18" t="s">
        <v>367</v>
      </c>
      <c r="BM653" s="183" t="s">
        <v>1494</v>
      </c>
    </row>
    <row r="654" spans="1:65" s="13" customFormat="1" x14ac:dyDescent="0.1">
      <c r="B654" s="184"/>
      <c r="D654" s="185" t="s">
        <v>280</v>
      </c>
      <c r="F654" s="187" t="s">
        <v>1495</v>
      </c>
      <c r="H654" s="188">
        <v>281.07</v>
      </c>
      <c r="I654" s="189"/>
      <c r="L654" s="184"/>
      <c r="M654" s="190"/>
      <c r="N654" s="191"/>
      <c r="O654" s="191"/>
      <c r="P654" s="191"/>
      <c r="Q654" s="191"/>
      <c r="R654" s="191"/>
      <c r="S654" s="191"/>
      <c r="T654" s="192"/>
      <c r="AT654" s="186" t="s">
        <v>280</v>
      </c>
      <c r="AU654" s="186" t="s">
        <v>88</v>
      </c>
      <c r="AV654" s="13" t="s">
        <v>88</v>
      </c>
      <c r="AW654" s="13" t="s">
        <v>3</v>
      </c>
      <c r="AX654" s="13" t="s">
        <v>82</v>
      </c>
      <c r="AY654" s="186" t="s">
        <v>271</v>
      </c>
    </row>
    <row r="655" spans="1:65" s="2" customFormat="1" ht="21.75" customHeight="1" x14ac:dyDescent="0.15">
      <c r="A655" s="35"/>
      <c r="B655" s="141"/>
      <c r="C655" s="172" t="s">
        <v>1496</v>
      </c>
      <c r="D655" s="238" t="s">
        <v>274</v>
      </c>
      <c r="E655" s="173" t="s">
        <v>1497</v>
      </c>
      <c r="F655" s="174" t="s">
        <v>1498</v>
      </c>
      <c r="G655" s="175" t="s">
        <v>277</v>
      </c>
      <c r="H655" s="176">
        <v>647.35</v>
      </c>
      <c r="I655" s="177"/>
      <c r="J655" s="176">
        <f>ROUND(I655*H655,2)</f>
        <v>0</v>
      </c>
      <c r="K655" s="178"/>
      <c r="L655" s="36"/>
      <c r="M655" s="179" t="s">
        <v>1</v>
      </c>
      <c r="N655" s="180" t="s">
        <v>41</v>
      </c>
      <c r="O655" s="61"/>
      <c r="P655" s="181">
        <f>O655*H655</f>
        <v>0</v>
      </c>
      <c r="Q655" s="181">
        <v>0</v>
      </c>
      <c r="R655" s="181">
        <f>Q655*H655</f>
        <v>0</v>
      </c>
      <c r="S655" s="181">
        <v>0</v>
      </c>
      <c r="T655" s="182">
        <f>S655*H655</f>
        <v>0</v>
      </c>
      <c r="U655" s="35"/>
      <c r="V655" s="35"/>
      <c r="W655" s="35"/>
      <c r="X655" s="35"/>
      <c r="Y655" s="35"/>
      <c r="Z655" s="35"/>
      <c r="AA655" s="35"/>
      <c r="AB655" s="35"/>
      <c r="AC655" s="35"/>
      <c r="AD655" s="35"/>
      <c r="AE655" s="35"/>
      <c r="AR655" s="183" t="s">
        <v>367</v>
      </c>
      <c r="AT655" s="183" t="s">
        <v>274</v>
      </c>
      <c r="AU655" s="183" t="s">
        <v>88</v>
      </c>
      <c r="AY655" s="18" t="s">
        <v>271</v>
      </c>
      <c r="BE655" s="105">
        <f>IF(N655="základná",J655,0)</f>
        <v>0</v>
      </c>
      <c r="BF655" s="105">
        <f>IF(N655="znížená",J655,0)</f>
        <v>0</v>
      </c>
      <c r="BG655" s="105">
        <f>IF(N655="zákl. prenesená",J655,0)</f>
        <v>0</v>
      </c>
      <c r="BH655" s="105">
        <f>IF(N655="zníž. prenesená",J655,0)</f>
        <v>0</v>
      </c>
      <c r="BI655" s="105">
        <f>IF(N655="nulová",J655,0)</f>
        <v>0</v>
      </c>
      <c r="BJ655" s="18" t="s">
        <v>88</v>
      </c>
      <c r="BK655" s="105">
        <f>ROUND(I655*H655,2)</f>
        <v>0</v>
      </c>
      <c r="BL655" s="18" t="s">
        <v>367</v>
      </c>
      <c r="BM655" s="183" t="s">
        <v>1499</v>
      </c>
    </row>
    <row r="656" spans="1:65" s="13" customFormat="1" x14ac:dyDescent="0.1">
      <c r="B656" s="184"/>
      <c r="D656" s="185" t="s">
        <v>280</v>
      </c>
      <c r="E656" s="186" t="s">
        <v>1</v>
      </c>
      <c r="F656" s="187" t="s">
        <v>811</v>
      </c>
      <c r="H656" s="188">
        <v>146.46</v>
      </c>
      <c r="I656" s="189"/>
      <c r="L656" s="184"/>
      <c r="M656" s="190"/>
      <c r="N656" s="191"/>
      <c r="O656" s="191"/>
      <c r="P656" s="191"/>
      <c r="Q656" s="191"/>
      <c r="R656" s="191"/>
      <c r="S656" s="191"/>
      <c r="T656" s="192"/>
      <c r="AT656" s="186" t="s">
        <v>280</v>
      </c>
      <c r="AU656" s="186" t="s">
        <v>88</v>
      </c>
      <c r="AV656" s="13" t="s">
        <v>88</v>
      </c>
      <c r="AW656" s="13" t="s">
        <v>29</v>
      </c>
      <c r="AX656" s="13" t="s">
        <v>75</v>
      </c>
      <c r="AY656" s="186" t="s">
        <v>271</v>
      </c>
    </row>
    <row r="657" spans="1:65" s="13" customFormat="1" ht="28.5" x14ac:dyDescent="0.1">
      <c r="B657" s="184"/>
      <c r="D657" s="185" t="s">
        <v>280</v>
      </c>
      <c r="E657" s="186" t="s">
        <v>1</v>
      </c>
      <c r="F657" s="187" t="s">
        <v>1428</v>
      </c>
      <c r="H657" s="188">
        <v>38.450000000000003</v>
      </c>
      <c r="I657" s="189"/>
      <c r="L657" s="184"/>
      <c r="M657" s="190"/>
      <c r="N657" s="191"/>
      <c r="O657" s="191"/>
      <c r="P657" s="191"/>
      <c r="Q657" s="191"/>
      <c r="R657" s="191"/>
      <c r="S657" s="191"/>
      <c r="T657" s="192"/>
      <c r="AT657" s="186" t="s">
        <v>280</v>
      </c>
      <c r="AU657" s="186" t="s">
        <v>88</v>
      </c>
      <c r="AV657" s="13" t="s">
        <v>88</v>
      </c>
      <c r="AW657" s="13" t="s">
        <v>29</v>
      </c>
      <c r="AX657" s="13" t="s">
        <v>75</v>
      </c>
      <c r="AY657" s="186" t="s">
        <v>271</v>
      </c>
    </row>
    <row r="658" spans="1:65" s="15" customFormat="1" x14ac:dyDescent="0.1">
      <c r="B658" s="201"/>
      <c r="D658" s="185" t="s">
        <v>280</v>
      </c>
      <c r="E658" s="202" t="s">
        <v>1</v>
      </c>
      <c r="F658" s="203" t="s">
        <v>293</v>
      </c>
      <c r="H658" s="204">
        <v>184.91</v>
      </c>
      <c r="I658" s="205"/>
      <c r="L658" s="201"/>
      <c r="M658" s="206"/>
      <c r="N658" s="207"/>
      <c r="O658" s="207"/>
      <c r="P658" s="207"/>
      <c r="Q658" s="207"/>
      <c r="R658" s="207"/>
      <c r="S658" s="207"/>
      <c r="T658" s="208"/>
      <c r="AT658" s="202" t="s">
        <v>280</v>
      </c>
      <c r="AU658" s="202" t="s">
        <v>88</v>
      </c>
      <c r="AV658" s="15" t="s">
        <v>286</v>
      </c>
      <c r="AW658" s="15" t="s">
        <v>29</v>
      </c>
      <c r="AX658" s="15" t="s">
        <v>75</v>
      </c>
      <c r="AY658" s="202" t="s">
        <v>271</v>
      </c>
    </row>
    <row r="659" spans="1:65" s="13" customFormat="1" x14ac:dyDescent="0.1">
      <c r="B659" s="184"/>
      <c r="D659" s="185" t="s">
        <v>280</v>
      </c>
      <c r="E659" s="186" t="s">
        <v>1</v>
      </c>
      <c r="F659" s="187" t="s">
        <v>813</v>
      </c>
      <c r="H659" s="188">
        <v>104.77</v>
      </c>
      <c r="I659" s="189"/>
      <c r="L659" s="184"/>
      <c r="M659" s="190"/>
      <c r="N659" s="191"/>
      <c r="O659" s="191"/>
      <c r="P659" s="191"/>
      <c r="Q659" s="191"/>
      <c r="R659" s="191"/>
      <c r="S659" s="191"/>
      <c r="T659" s="192"/>
      <c r="AT659" s="186" t="s">
        <v>280</v>
      </c>
      <c r="AU659" s="186" t="s">
        <v>88</v>
      </c>
      <c r="AV659" s="13" t="s">
        <v>88</v>
      </c>
      <c r="AW659" s="13" t="s">
        <v>29</v>
      </c>
      <c r="AX659" s="13" t="s">
        <v>75</v>
      </c>
      <c r="AY659" s="186" t="s">
        <v>271</v>
      </c>
    </row>
    <row r="660" spans="1:65" s="13" customFormat="1" ht="19.5" x14ac:dyDescent="0.1">
      <c r="B660" s="184"/>
      <c r="D660" s="185" t="s">
        <v>280</v>
      </c>
      <c r="E660" s="186" t="s">
        <v>1</v>
      </c>
      <c r="F660" s="187" t="s">
        <v>1429</v>
      </c>
      <c r="H660" s="188">
        <v>18.82</v>
      </c>
      <c r="I660" s="189"/>
      <c r="L660" s="184"/>
      <c r="M660" s="190"/>
      <c r="N660" s="191"/>
      <c r="O660" s="191"/>
      <c r="P660" s="191"/>
      <c r="Q660" s="191"/>
      <c r="R660" s="191"/>
      <c r="S660" s="191"/>
      <c r="T660" s="192"/>
      <c r="AT660" s="186" t="s">
        <v>280</v>
      </c>
      <c r="AU660" s="186" t="s">
        <v>88</v>
      </c>
      <c r="AV660" s="13" t="s">
        <v>88</v>
      </c>
      <c r="AW660" s="13" t="s">
        <v>29</v>
      </c>
      <c r="AX660" s="13" t="s">
        <v>75</v>
      </c>
      <c r="AY660" s="186" t="s">
        <v>271</v>
      </c>
    </row>
    <row r="661" spans="1:65" s="15" customFormat="1" x14ac:dyDescent="0.1">
      <c r="B661" s="201"/>
      <c r="D661" s="185" t="s">
        <v>280</v>
      </c>
      <c r="E661" s="202" t="s">
        <v>1</v>
      </c>
      <c r="F661" s="203" t="s">
        <v>293</v>
      </c>
      <c r="H661" s="204">
        <v>123.59</v>
      </c>
      <c r="I661" s="205"/>
      <c r="L661" s="201"/>
      <c r="M661" s="206"/>
      <c r="N661" s="207"/>
      <c r="O661" s="207"/>
      <c r="P661" s="207"/>
      <c r="Q661" s="207"/>
      <c r="R661" s="207"/>
      <c r="S661" s="207"/>
      <c r="T661" s="208"/>
      <c r="AT661" s="202" t="s">
        <v>280</v>
      </c>
      <c r="AU661" s="202" t="s">
        <v>88</v>
      </c>
      <c r="AV661" s="15" t="s">
        <v>286</v>
      </c>
      <c r="AW661" s="15" t="s">
        <v>29</v>
      </c>
      <c r="AX661" s="15" t="s">
        <v>75</v>
      </c>
      <c r="AY661" s="202" t="s">
        <v>271</v>
      </c>
    </row>
    <row r="662" spans="1:65" s="13" customFormat="1" x14ac:dyDescent="0.1">
      <c r="B662" s="184"/>
      <c r="D662" s="185" t="s">
        <v>280</v>
      </c>
      <c r="E662" s="186" t="s">
        <v>1</v>
      </c>
      <c r="F662" s="187" t="s">
        <v>815</v>
      </c>
      <c r="H662" s="188">
        <v>107.87</v>
      </c>
      <c r="I662" s="189"/>
      <c r="L662" s="184"/>
      <c r="M662" s="190"/>
      <c r="N662" s="191"/>
      <c r="O662" s="191"/>
      <c r="P662" s="191"/>
      <c r="Q662" s="191"/>
      <c r="R662" s="191"/>
      <c r="S662" s="191"/>
      <c r="T662" s="192"/>
      <c r="AT662" s="186" t="s">
        <v>280</v>
      </c>
      <c r="AU662" s="186" t="s">
        <v>88</v>
      </c>
      <c r="AV662" s="13" t="s">
        <v>88</v>
      </c>
      <c r="AW662" s="13" t="s">
        <v>29</v>
      </c>
      <c r="AX662" s="13" t="s">
        <v>75</v>
      </c>
      <c r="AY662" s="186" t="s">
        <v>271</v>
      </c>
    </row>
    <row r="663" spans="1:65" s="13" customFormat="1" ht="19.5" x14ac:dyDescent="0.1">
      <c r="B663" s="184"/>
      <c r="D663" s="185" t="s">
        <v>280</v>
      </c>
      <c r="E663" s="186" t="s">
        <v>1</v>
      </c>
      <c r="F663" s="187" t="s">
        <v>1430</v>
      </c>
      <c r="H663" s="188">
        <v>31.61</v>
      </c>
      <c r="I663" s="189"/>
      <c r="L663" s="184"/>
      <c r="M663" s="190"/>
      <c r="N663" s="191"/>
      <c r="O663" s="191"/>
      <c r="P663" s="191"/>
      <c r="Q663" s="191"/>
      <c r="R663" s="191"/>
      <c r="S663" s="191"/>
      <c r="T663" s="192"/>
      <c r="AT663" s="186" t="s">
        <v>280</v>
      </c>
      <c r="AU663" s="186" t="s">
        <v>88</v>
      </c>
      <c r="AV663" s="13" t="s">
        <v>88</v>
      </c>
      <c r="AW663" s="13" t="s">
        <v>29</v>
      </c>
      <c r="AX663" s="13" t="s">
        <v>75</v>
      </c>
      <c r="AY663" s="186" t="s">
        <v>271</v>
      </c>
    </row>
    <row r="664" spans="1:65" s="15" customFormat="1" x14ac:dyDescent="0.1">
      <c r="B664" s="201"/>
      <c r="D664" s="185" t="s">
        <v>280</v>
      </c>
      <c r="E664" s="202" t="s">
        <v>1</v>
      </c>
      <c r="F664" s="203" t="s">
        <v>293</v>
      </c>
      <c r="H664" s="204">
        <v>139.47999999999999</v>
      </c>
      <c r="I664" s="205"/>
      <c r="L664" s="201"/>
      <c r="M664" s="206"/>
      <c r="N664" s="207"/>
      <c r="O664" s="207"/>
      <c r="P664" s="207"/>
      <c r="Q664" s="207"/>
      <c r="R664" s="207"/>
      <c r="S664" s="207"/>
      <c r="T664" s="208"/>
      <c r="AT664" s="202" t="s">
        <v>280</v>
      </c>
      <c r="AU664" s="202" t="s">
        <v>88</v>
      </c>
      <c r="AV664" s="15" t="s">
        <v>286</v>
      </c>
      <c r="AW664" s="15" t="s">
        <v>29</v>
      </c>
      <c r="AX664" s="15" t="s">
        <v>75</v>
      </c>
      <c r="AY664" s="202" t="s">
        <v>271</v>
      </c>
    </row>
    <row r="665" spans="1:65" s="13" customFormat="1" x14ac:dyDescent="0.1">
      <c r="B665" s="184"/>
      <c r="D665" s="185" t="s">
        <v>280</v>
      </c>
      <c r="E665" s="186" t="s">
        <v>1</v>
      </c>
      <c r="F665" s="187" t="s">
        <v>817</v>
      </c>
      <c r="H665" s="188">
        <v>3.28</v>
      </c>
      <c r="I665" s="189"/>
      <c r="L665" s="184"/>
      <c r="M665" s="190"/>
      <c r="N665" s="191"/>
      <c r="O665" s="191"/>
      <c r="P665" s="191"/>
      <c r="Q665" s="191"/>
      <c r="R665" s="191"/>
      <c r="S665" s="191"/>
      <c r="T665" s="192"/>
      <c r="AT665" s="186" t="s">
        <v>280</v>
      </c>
      <c r="AU665" s="186" t="s">
        <v>88</v>
      </c>
      <c r="AV665" s="13" t="s">
        <v>88</v>
      </c>
      <c r="AW665" s="13" t="s">
        <v>29</v>
      </c>
      <c r="AX665" s="13" t="s">
        <v>75</v>
      </c>
      <c r="AY665" s="186" t="s">
        <v>271</v>
      </c>
    </row>
    <row r="666" spans="1:65" s="13" customFormat="1" x14ac:dyDescent="0.1">
      <c r="B666" s="184"/>
      <c r="D666" s="185" t="s">
        <v>280</v>
      </c>
      <c r="E666" s="186" t="s">
        <v>1</v>
      </c>
      <c r="F666" s="187" t="s">
        <v>1431</v>
      </c>
      <c r="H666" s="188">
        <v>3.83</v>
      </c>
      <c r="I666" s="189"/>
      <c r="L666" s="184"/>
      <c r="M666" s="190"/>
      <c r="N666" s="191"/>
      <c r="O666" s="191"/>
      <c r="P666" s="191"/>
      <c r="Q666" s="191"/>
      <c r="R666" s="191"/>
      <c r="S666" s="191"/>
      <c r="T666" s="192"/>
      <c r="AT666" s="186" t="s">
        <v>280</v>
      </c>
      <c r="AU666" s="186" t="s">
        <v>88</v>
      </c>
      <c r="AV666" s="13" t="s">
        <v>88</v>
      </c>
      <c r="AW666" s="13" t="s">
        <v>29</v>
      </c>
      <c r="AX666" s="13" t="s">
        <v>75</v>
      </c>
      <c r="AY666" s="186" t="s">
        <v>271</v>
      </c>
    </row>
    <row r="667" spans="1:65" s="15" customFormat="1" x14ac:dyDescent="0.1">
      <c r="B667" s="201"/>
      <c r="D667" s="185" t="s">
        <v>280</v>
      </c>
      <c r="E667" s="202" t="s">
        <v>1</v>
      </c>
      <c r="F667" s="203" t="s">
        <v>293</v>
      </c>
      <c r="H667" s="204">
        <v>7.11</v>
      </c>
      <c r="I667" s="205"/>
      <c r="L667" s="201"/>
      <c r="M667" s="206"/>
      <c r="N667" s="207"/>
      <c r="O667" s="207"/>
      <c r="P667" s="207"/>
      <c r="Q667" s="207"/>
      <c r="R667" s="207"/>
      <c r="S667" s="207"/>
      <c r="T667" s="208"/>
      <c r="AT667" s="202" t="s">
        <v>280</v>
      </c>
      <c r="AU667" s="202" t="s">
        <v>88</v>
      </c>
      <c r="AV667" s="15" t="s">
        <v>286</v>
      </c>
      <c r="AW667" s="15" t="s">
        <v>29</v>
      </c>
      <c r="AX667" s="15" t="s">
        <v>75</v>
      </c>
      <c r="AY667" s="202" t="s">
        <v>271</v>
      </c>
    </row>
    <row r="668" spans="1:65" s="13" customFormat="1" x14ac:dyDescent="0.1">
      <c r="B668" s="184"/>
      <c r="D668" s="185" t="s">
        <v>280</v>
      </c>
      <c r="E668" s="186" t="s">
        <v>1</v>
      </c>
      <c r="F668" s="187" t="s">
        <v>819</v>
      </c>
      <c r="H668" s="188">
        <v>107.87</v>
      </c>
      <c r="I668" s="189"/>
      <c r="L668" s="184"/>
      <c r="M668" s="190"/>
      <c r="N668" s="191"/>
      <c r="O668" s="191"/>
      <c r="P668" s="191"/>
      <c r="Q668" s="191"/>
      <c r="R668" s="191"/>
      <c r="S668" s="191"/>
      <c r="T668" s="192"/>
      <c r="AT668" s="186" t="s">
        <v>280</v>
      </c>
      <c r="AU668" s="186" t="s">
        <v>88</v>
      </c>
      <c r="AV668" s="13" t="s">
        <v>88</v>
      </c>
      <c r="AW668" s="13" t="s">
        <v>29</v>
      </c>
      <c r="AX668" s="13" t="s">
        <v>75</v>
      </c>
      <c r="AY668" s="186" t="s">
        <v>271</v>
      </c>
    </row>
    <row r="669" spans="1:65" s="13" customFormat="1" ht="19.5" x14ac:dyDescent="0.1">
      <c r="B669" s="184"/>
      <c r="D669" s="185" t="s">
        <v>280</v>
      </c>
      <c r="E669" s="186" t="s">
        <v>1</v>
      </c>
      <c r="F669" s="187" t="s">
        <v>1432</v>
      </c>
      <c r="H669" s="188">
        <v>84.39</v>
      </c>
      <c r="I669" s="189"/>
      <c r="L669" s="184"/>
      <c r="M669" s="190"/>
      <c r="N669" s="191"/>
      <c r="O669" s="191"/>
      <c r="P669" s="191"/>
      <c r="Q669" s="191"/>
      <c r="R669" s="191"/>
      <c r="S669" s="191"/>
      <c r="T669" s="192"/>
      <c r="AT669" s="186" t="s">
        <v>280</v>
      </c>
      <c r="AU669" s="186" t="s">
        <v>88</v>
      </c>
      <c r="AV669" s="13" t="s">
        <v>88</v>
      </c>
      <c r="AW669" s="13" t="s">
        <v>29</v>
      </c>
      <c r="AX669" s="13" t="s">
        <v>75</v>
      </c>
      <c r="AY669" s="186" t="s">
        <v>271</v>
      </c>
    </row>
    <row r="670" spans="1:65" s="15" customFormat="1" x14ac:dyDescent="0.1">
      <c r="B670" s="201"/>
      <c r="D670" s="185" t="s">
        <v>280</v>
      </c>
      <c r="E670" s="202" t="s">
        <v>1</v>
      </c>
      <c r="F670" s="203" t="s">
        <v>293</v>
      </c>
      <c r="H670" s="204">
        <v>192.26</v>
      </c>
      <c r="I670" s="205"/>
      <c r="L670" s="201"/>
      <c r="M670" s="206"/>
      <c r="N670" s="207"/>
      <c r="O670" s="207"/>
      <c r="P670" s="207"/>
      <c r="Q670" s="207"/>
      <c r="R670" s="207"/>
      <c r="S670" s="207"/>
      <c r="T670" s="208"/>
      <c r="AT670" s="202" t="s">
        <v>280</v>
      </c>
      <c r="AU670" s="202" t="s">
        <v>88</v>
      </c>
      <c r="AV670" s="15" t="s">
        <v>286</v>
      </c>
      <c r="AW670" s="15" t="s">
        <v>29</v>
      </c>
      <c r="AX670" s="15" t="s">
        <v>75</v>
      </c>
      <c r="AY670" s="202" t="s">
        <v>271</v>
      </c>
    </row>
    <row r="671" spans="1:65" s="14" customFormat="1" x14ac:dyDescent="0.1">
      <c r="B671" s="193"/>
      <c r="D671" s="185" t="s">
        <v>280</v>
      </c>
      <c r="E671" s="194" t="s">
        <v>1</v>
      </c>
      <c r="F671" s="195" t="s">
        <v>282</v>
      </c>
      <c r="H671" s="196">
        <v>647.35</v>
      </c>
      <c r="I671" s="197"/>
      <c r="L671" s="193"/>
      <c r="M671" s="198"/>
      <c r="N671" s="199"/>
      <c r="O671" s="199"/>
      <c r="P671" s="199"/>
      <c r="Q671" s="199"/>
      <c r="R671" s="199"/>
      <c r="S671" s="199"/>
      <c r="T671" s="200"/>
      <c r="AT671" s="194" t="s">
        <v>280</v>
      </c>
      <c r="AU671" s="194" t="s">
        <v>88</v>
      </c>
      <c r="AV671" s="14" t="s">
        <v>278</v>
      </c>
      <c r="AW671" s="14" t="s">
        <v>29</v>
      </c>
      <c r="AX671" s="14" t="s">
        <v>82</v>
      </c>
      <c r="AY671" s="194" t="s">
        <v>271</v>
      </c>
    </row>
    <row r="672" spans="1:65" s="2" customFormat="1" ht="33" customHeight="1" x14ac:dyDescent="0.15">
      <c r="A672" s="35"/>
      <c r="B672" s="141"/>
      <c r="C672" s="224" t="s">
        <v>1500</v>
      </c>
      <c r="D672" s="239" t="s">
        <v>1138</v>
      </c>
      <c r="E672" s="226" t="s">
        <v>1407</v>
      </c>
      <c r="F672" s="227" t="s">
        <v>1408</v>
      </c>
      <c r="G672" s="228" t="s">
        <v>277</v>
      </c>
      <c r="H672" s="229">
        <v>744.45</v>
      </c>
      <c r="I672" s="230"/>
      <c r="J672" s="229">
        <f>ROUND(I672*H672,2)</f>
        <v>0</v>
      </c>
      <c r="K672" s="231"/>
      <c r="L672" s="232"/>
      <c r="M672" s="233" t="s">
        <v>1</v>
      </c>
      <c r="N672" s="234" t="s">
        <v>41</v>
      </c>
      <c r="O672" s="61"/>
      <c r="P672" s="181">
        <f>O672*H672</f>
        <v>0</v>
      </c>
      <c r="Q672" s="181">
        <v>2.0000000000000001E-4</v>
      </c>
      <c r="R672" s="181">
        <f>Q672*H672</f>
        <v>0.14889000000000002</v>
      </c>
      <c r="S672" s="181">
        <v>0</v>
      </c>
      <c r="T672" s="182">
        <f>S672*H672</f>
        <v>0</v>
      </c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R672" s="183" t="s">
        <v>478</v>
      </c>
      <c r="AT672" s="183" t="s">
        <v>1138</v>
      </c>
      <c r="AU672" s="183" t="s">
        <v>88</v>
      </c>
      <c r="AY672" s="18" t="s">
        <v>271</v>
      </c>
      <c r="BE672" s="105">
        <f>IF(N672="základná",J672,0)</f>
        <v>0</v>
      </c>
      <c r="BF672" s="105">
        <f>IF(N672="znížená",J672,0)</f>
        <v>0</v>
      </c>
      <c r="BG672" s="105">
        <f>IF(N672="zákl. prenesená",J672,0)</f>
        <v>0</v>
      </c>
      <c r="BH672" s="105">
        <f>IF(N672="zníž. prenesená",J672,0)</f>
        <v>0</v>
      </c>
      <c r="BI672" s="105">
        <f>IF(N672="nulová",J672,0)</f>
        <v>0</v>
      </c>
      <c r="BJ672" s="18" t="s">
        <v>88</v>
      </c>
      <c r="BK672" s="105">
        <f>ROUND(I672*H672,2)</f>
        <v>0</v>
      </c>
      <c r="BL672" s="18" t="s">
        <v>367</v>
      </c>
      <c r="BM672" s="183" t="s">
        <v>1501</v>
      </c>
    </row>
    <row r="673" spans="1:65" s="13" customFormat="1" x14ac:dyDescent="0.1">
      <c r="B673" s="184"/>
      <c r="D673" s="185" t="s">
        <v>280</v>
      </c>
      <c r="F673" s="187" t="s">
        <v>1437</v>
      </c>
      <c r="H673" s="188">
        <v>744.45</v>
      </c>
      <c r="I673" s="189"/>
      <c r="L673" s="184"/>
      <c r="M673" s="190"/>
      <c r="N673" s="191"/>
      <c r="O673" s="191"/>
      <c r="P673" s="191"/>
      <c r="Q673" s="191"/>
      <c r="R673" s="191"/>
      <c r="S673" s="191"/>
      <c r="T673" s="192"/>
      <c r="AT673" s="186" t="s">
        <v>280</v>
      </c>
      <c r="AU673" s="186" t="s">
        <v>88</v>
      </c>
      <c r="AV673" s="13" t="s">
        <v>88</v>
      </c>
      <c r="AW673" s="13" t="s">
        <v>3</v>
      </c>
      <c r="AX673" s="13" t="s">
        <v>82</v>
      </c>
      <c r="AY673" s="186" t="s">
        <v>271</v>
      </c>
    </row>
    <row r="674" spans="1:65" s="2" customFormat="1" ht="21.75" customHeight="1" x14ac:dyDescent="0.15">
      <c r="A674" s="35"/>
      <c r="B674" s="141"/>
      <c r="C674" s="172" t="s">
        <v>1502</v>
      </c>
      <c r="D674" s="172" t="s">
        <v>274</v>
      </c>
      <c r="E674" s="173" t="s">
        <v>1503</v>
      </c>
      <c r="F674" s="174" t="s">
        <v>1504</v>
      </c>
      <c r="G674" s="175" t="s">
        <v>1420</v>
      </c>
      <c r="H674" s="177"/>
      <c r="I674" s="177"/>
      <c r="J674" s="176">
        <f>ROUND(I674*H674,2)</f>
        <v>0</v>
      </c>
      <c r="K674" s="178"/>
      <c r="L674" s="36"/>
      <c r="M674" s="179" t="s">
        <v>1</v>
      </c>
      <c r="N674" s="180" t="s">
        <v>41</v>
      </c>
      <c r="O674" s="61"/>
      <c r="P674" s="181">
        <f>O674*H674</f>
        <v>0</v>
      </c>
      <c r="Q674" s="181">
        <v>0</v>
      </c>
      <c r="R674" s="181">
        <f>Q674*H674</f>
        <v>0</v>
      </c>
      <c r="S674" s="181">
        <v>0</v>
      </c>
      <c r="T674" s="182">
        <f>S674*H674</f>
        <v>0</v>
      </c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R674" s="183" t="s">
        <v>367</v>
      </c>
      <c r="AT674" s="183" t="s">
        <v>274</v>
      </c>
      <c r="AU674" s="183" t="s">
        <v>88</v>
      </c>
      <c r="AY674" s="18" t="s">
        <v>271</v>
      </c>
      <c r="BE674" s="105">
        <f>IF(N674="základná",J674,0)</f>
        <v>0</v>
      </c>
      <c r="BF674" s="105">
        <f>IF(N674="znížená",J674,0)</f>
        <v>0</v>
      </c>
      <c r="BG674" s="105">
        <f>IF(N674="zákl. prenesená",J674,0)</f>
        <v>0</v>
      </c>
      <c r="BH674" s="105">
        <f>IF(N674="zníž. prenesená",J674,0)</f>
        <v>0</v>
      </c>
      <c r="BI674" s="105">
        <f>IF(N674="nulová",J674,0)</f>
        <v>0</v>
      </c>
      <c r="BJ674" s="18" t="s">
        <v>88</v>
      </c>
      <c r="BK674" s="105">
        <f>ROUND(I674*H674,2)</f>
        <v>0</v>
      </c>
      <c r="BL674" s="18" t="s">
        <v>367</v>
      </c>
      <c r="BM674" s="183" t="s">
        <v>1505</v>
      </c>
    </row>
    <row r="675" spans="1:65" s="12" customFormat="1" ht="22.9" customHeight="1" x14ac:dyDescent="0.15">
      <c r="B675" s="159"/>
      <c r="D675" s="160" t="s">
        <v>74</v>
      </c>
      <c r="E675" s="170" t="s">
        <v>1506</v>
      </c>
      <c r="F675" s="170" t="s">
        <v>1507</v>
      </c>
      <c r="I675" s="162"/>
      <c r="J675" s="171">
        <f>BK675</f>
        <v>0</v>
      </c>
      <c r="L675" s="159"/>
      <c r="M675" s="164"/>
      <c r="N675" s="165"/>
      <c r="O675" s="165"/>
      <c r="P675" s="166">
        <f>SUM(P676:P739)</f>
        <v>0</v>
      </c>
      <c r="Q675" s="165"/>
      <c r="R675" s="166">
        <f>SUM(R676:R739)</f>
        <v>24.5276976</v>
      </c>
      <c r="S675" s="165"/>
      <c r="T675" s="167">
        <f>SUM(T676:T739)</f>
        <v>0</v>
      </c>
      <c r="AR675" s="160" t="s">
        <v>88</v>
      </c>
      <c r="AT675" s="168" t="s">
        <v>74</v>
      </c>
      <c r="AU675" s="168" t="s">
        <v>82</v>
      </c>
      <c r="AY675" s="160" t="s">
        <v>271</v>
      </c>
      <c r="BK675" s="169">
        <f>SUM(BK676:BK739)</f>
        <v>0</v>
      </c>
    </row>
    <row r="676" spans="1:65" s="2" customFormat="1" ht="21.75" customHeight="1" x14ac:dyDescent="0.15">
      <c r="A676" s="35"/>
      <c r="B676" s="141"/>
      <c r="C676" s="172" t="s">
        <v>1508</v>
      </c>
      <c r="D676" s="172" t="s">
        <v>274</v>
      </c>
      <c r="E676" s="173" t="s">
        <v>1509</v>
      </c>
      <c r="F676" s="174" t="s">
        <v>1510</v>
      </c>
      <c r="G676" s="175" t="s">
        <v>277</v>
      </c>
      <c r="H676" s="176">
        <v>1317.97</v>
      </c>
      <c r="I676" s="177"/>
      <c r="J676" s="176">
        <f>ROUND(I676*H676,2)</f>
        <v>0</v>
      </c>
      <c r="K676" s="178"/>
      <c r="L676" s="36"/>
      <c r="M676" s="179" t="s">
        <v>1</v>
      </c>
      <c r="N676" s="180" t="s">
        <v>41</v>
      </c>
      <c r="O676" s="61"/>
      <c r="P676" s="181">
        <f>O676*H676</f>
        <v>0</v>
      </c>
      <c r="Q676" s="181">
        <v>0</v>
      </c>
      <c r="R676" s="181">
        <f>Q676*H676</f>
        <v>0</v>
      </c>
      <c r="S676" s="181">
        <v>0</v>
      </c>
      <c r="T676" s="182">
        <f>S676*H676</f>
        <v>0</v>
      </c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R676" s="183" t="s">
        <v>367</v>
      </c>
      <c r="AT676" s="183" t="s">
        <v>274</v>
      </c>
      <c r="AU676" s="183" t="s">
        <v>88</v>
      </c>
      <c r="AY676" s="18" t="s">
        <v>271</v>
      </c>
      <c r="BE676" s="105">
        <f>IF(N676="základná",J676,0)</f>
        <v>0</v>
      </c>
      <c r="BF676" s="105">
        <f>IF(N676="znížená",J676,0)</f>
        <v>0</v>
      </c>
      <c r="BG676" s="105">
        <f>IF(N676="zákl. prenesená",J676,0)</f>
        <v>0</v>
      </c>
      <c r="BH676" s="105">
        <f>IF(N676="zníž. prenesená",J676,0)</f>
        <v>0</v>
      </c>
      <c r="BI676" s="105">
        <f>IF(N676="nulová",J676,0)</f>
        <v>0</v>
      </c>
      <c r="BJ676" s="18" t="s">
        <v>88</v>
      </c>
      <c r="BK676" s="105">
        <f>ROUND(I676*H676,2)</f>
        <v>0</v>
      </c>
      <c r="BL676" s="18" t="s">
        <v>367</v>
      </c>
      <c r="BM676" s="183" t="s">
        <v>1511</v>
      </c>
    </row>
    <row r="677" spans="1:65" s="13" customFormat="1" x14ac:dyDescent="0.1">
      <c r="B677" s="184"/>
      <c r="D677" s="185" t="s">
        <v>280</v>
      </c>
      <c r="E677" s="186" t="s">
        <v>1</v>
      </c>
      <c r="F677" s="187" t="s">
        <v>1512</v>
      </c>
      <c r="H677" s="188">
        <v>1317.97</v>
      </c>
      <c r="I677" s="189"/>
      <c r="L677" s="184"/>
      <c r="M677" s="190"/>
      <c r="N677" s="191"/>
      <c r="O677" s="191"/>
      <c r="P677" s="191"/>
      <c r="Q677" s="191"/>
      <c r="R677" s="191"/>
      <c r="S677" s="191"/>
      <c r="T677" s="192"/>
      <c r="AT677" s="186" t="s">
        <v>280</v>
      </c>
      <c r="AU677" s="186" t="s">
        <v>88</v>
      </c>
      <c r="AV677" s="13" t="s">
        <v>88</v>
      </c>
      <c r="AW677" s="13" t="s">
        <v>29</v>
      </c>
      <c r="AX677" s="13" t="s">
        <v>82</v>
      </c>
      <c r="AY677" s="186" t="s">
        <v>271</v>
      </c>
    </row>
    <row r="678" spans="1:65" s="2" customFormat="1" ht="16.5" customHeight="1" x14ac:dyDescent="0.15">
      <c r="A678" s="35"/>
      <c r="B678" s="141"/>
      <c r="C678" s="224" t="s">
        <v>1513</v>
      </c>
      <c r="D678" s="224" t="s">
        <v>1138</v>
      </c>
      <c r="E678" s="226" t="s">
        <v>1514</v>
      </c>
      <c r="F678" s="227" t="s">
        <v>1515</v>
      </c>
      <c r="G678" s="228" t="s">
        <v>277</v>
      </c>
      <c r="H678" s="229">
        <v>1026.05</v>
      </c>
      <c r="I678" s="230"/>
      <c r="J678" s="229">
        <f>ROUND(I678*H678,2)</f>
        <v>0</v>
      </c>
      <c r="K678" s="231"/>
      <c r="L678" s="232"/>
      <c r="M678" s="233" t="s">
        <v>1</v>
      </c>
      <c r="N678" s="234" t="s">
        <v>41</v>
      </c>
      <c r="O678" s="61"/>
      <c r="P678" s="181">
        <f>O678*H678</f>
        <v>0</v>
      </c>
      <c r="Q678" s="181">
        <v>2.65E-3</v>
      </c>
      <c r="R678" s="181">
        <f>Q678*H678</f>
        <v>2.7190325</v>
      </c>
      <c r="S678" s="181">
        <v>0</v>
      </c>
      <c r="T678" s="182">
        <f>S678*H678</f>
        <v>0</v>
      </c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R678" s="183" t="s">
        <v>478</v>
      </c>
      <c r="AT678" s="183" t="s">
        <v>1138</v>
      </c>
      <c r="AU678" s="183" t="s">
        <v>88</v>
      </c>
      <c r="AY678" s="18" t="s">
        <v>271</v>
      </c>
      <c r="BE678" s="105">
        <f>IF(N678="základná",J678,0)</f>
        <v>0</v>
      </c>
      <c r="BF678" s="105">
        <f>IF(N678="znížená",J678,0)</f>
        <v>0</v>
      </c>
      <c r="BG678" s="105">
        <f>IF(N678="zákl. prenesená",J678,0)</f>
        <v>0</v>
      </c>
      <c r="BH678" s="105">
        <f>IF(N678="zníž. prenesená",J678,0)</f>
        <v>0</v>
      </c>
      <c r="BI678" s="105">
        <f>IF(N678="nulová",J678,0)</f>
        <v>0</v>
      </c>
      <c r="BJ678" s="18" t="s">
        <v>88</v>
      </c>
      <c r="BK678" s="105">
        <f>ROUND(I678*H678,2)</f>
        <v>0</v>
      </c>
      <c r="BL678" s="18" t="s">
        <v>367</v>
      </c>
      <c r="BM678" s="183" t="s">
        <v>1516</v>
      </c>
    </row>
    <row r="679" spans="1:65" s="13" customFormat="1" x14ac:dyDescent="0.1">
      <c r="B679" s="184"/>
      <c r="D679" s="185" t="s">
        <v>280</v>
      </c>
      <c r="F679" s="187" t="s">
        <v>1517</v>
      </c>
      <c r="H679" s="188">
        <v>1026.05</v>
      </c>
      <c r="I679" s="189"/>
      <c r="L679" s="184"/>
      <c r="M679" s="190"/>
      <c r="N679" s="191"/>
      <c r="O679" s="191"/>
      <c r="P679" s="191"/>
      <c r="Q679" s="191"/>
      <c r="R679" s="191"/>
      <c r="S679" s="191"/>
      <c r="T679" s="192"/>
      <c r="AT679" s="186" t="s">
        <v>280</v>
      </c>
      <c r="AU679" s="186" t="s">
        <v>88</v>
      </c>
      <c r="AV679" s="13" t="s">
        <v>88</v>
      </c>
      <c r="AW679" s="13" t="s">
        <v>3</v>
      </c>
      <c r="AX679" s="13" t="s">
        <v>82</v>
      </c>
      <c r="AY679" s="186" t="s">
        <v>271</v>
      </c>
    </row>
    <row r="680" spans="1:65" s="2" customFormat="1" ht="21.75" customHeight="1" x14ac:dyDescent="0.15">
      <c r="A680" s="35"/>
      <c r="B680" s="141"/>
      <c r="C680" s="172" t="s">
        <v>1518</v>
      </c>
      <c r="D680" s="172" t="s">
        <v>274</v>
      </c>
      <c r="E680" s="173" t="s">
        <v>1519</v>
      </c>
      <c r="F680" s="174" t="s">
        <v>1520</v>
      </c>
      <c r="G680" s="175" t="s">
        <v>277</v>
      </c>
      <c r="H680" s="176">
        <v>220.01</v>
      </c>
      <c r="I680" s="177"/>
      <c r="J680" s="176">
        <f>ROUND(I680*H680,2)</f>
        <v>0</v>
      </c>
      <c r="K680" s="178"/>
      <c r="L680" s="36"/>
      <c r="M680" s="179" t="s">
        <v>1</v>
      </c>
      <c r="N680" s="180" t="s">
        <v>41</v>
      </c>
      <c r="O680" s="61"/>
      <c r="P680" s="181">
        <f>O680*H680</f>
        <v>0</v>
      </c>
      <c r="Q680" s="181">
        <v>2.5000000000000001E-3</v>
      </c>
      <c r="R680" s="181">
        <f>Q680*H680</f>
        <v>0.55002499999999999</v>
      </c>
      <c r="S680" s="181">
        <v>0</v>
      </c>
      <c r="T680" s="182">
        <f>S680*H680</f>
        <v>0</v>
      </c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R680" s="183" t="s">
        <v>367</v>
      </c>
      <c r="AT680" s="183" t="s">
        <v>274</v>
      </c>
      <c r="AU680" s="183" t="s">
        <v>88</v>
      </c>
      <c r="AY680" s="18" t="s">
        <v>271</v>
      </c>
      <c r="BE680" s="105">
        <f>IF(N680="základná",J680,0)</f>
        <v>0</v>
      </c>
      <c r="BF680" s="105">
        <f>IF(N680="znížená",J680,0)</f>
        <v>0</v>
      </c>
      <c r="BG680" s="105">
        <f>IF(N680="zákl. prenesená",J680,0)</f>
        <v>0</v>
      </c>
      <c r="BH680" s="105">
        <f>IF(N680="zníž. prenesená",J680,0)</f>
        <v>0</v>
      </c>
      <c r="BI680" s="105">
        <f>IF(N680="nulová",J680,0)</f>
        <v>0</v>
      </c>
      <c r="BJ680" s="18" t="s">
        <v>88</v>
      </c>
      <c r="BK680" s="105">
        <f>ROUND(I680*H680,2)</f>
        <v>0</v>
      </c>
      <c r="BL680" s="18" t="s">
        <v>367</v>
      </c>
      <c r="BM680" s="183" t="s">
        <v>1521</v>
      </c>
    </row>
    <row r="681" spans="1:65" s="13" customFormat="1" x14ac:dyDescent="0.1">
      <c r="B681" s="184"/>
      <c r="D681" s="185" t="s">
        <v>280</v>
      </c>
      <c r="E681" s="186" t="s">
        <v>1</v>
      </c>
      <c r="F681" s="187" t="s">
        <v>1522</v>
      </c>
      <c r="H681" s="188">
        <v>220.01</v>
      </c>
      <c r="I681" s="189"/>
      <c r="L681" s="184"/>
      <c r="M681" s="190"/>
      <c r="N681" s="191"/>
      <c r="O681" s="191"/>
      <c r="P681" s="191"/>
      <c r="Q681" s="191"/>
      <c r="R681" s="191"/>
      <c r="S681" s="191"/>
      <c r="T681" s="192"/>
      <c r="AT681" s="186" t="s">
        <v>280</v>
      </c>
      <c r="AU681" s="186" t="s">
        <v>88</v>
      </c>
      <c r="AV681" s="13" t="s">
        <v>88</v>
      </c>
      <c r="AW681" s="13" t="s">
        <v>29</v>
      </c>
      <c r="AX681" s="13" t="s">
        <v>75</v>
      </c>
      <c r="AY681" s="186" t="s">
        <v>271</v>
      </c>
    </row>
    <row r="682" spans="1:65" s="14" customFormat="1" x14ac:dyDescent="0.1">
      <c r="B682" s="193"/>
      <c r="D682" s="185" t="s">
        <v>280</v>
      </c>
      <c r="E682" s="194" t="s">
        <v>1</v>
      </c>
      <c r="F682" s="195" t="s">
        <v>282</v>
      </c>
      <c r="H682" s="196">
        <v>220.01</v>
      </c>
      <c r="I682" s="197"/>
      <c r="L682" s="193"/>
      <c r="M682" s="198"/>
      <c r="N682" s="199"/>
      <c r="O682" s="199"/>
      <c r="P682" s="199"/>
      <c r="Q682" s="199"/>
      <c r="R682" s="199"/>
      <c r="S682" s="199"/>
      <c r="T682" s="200"/>
      <c r="AT682" s="194" t="s">
        <v>280</v>
      </c>
      <c r="AU682" s="194" t="s">
        <v>88</v>
      </c>
      <c r="AV682" s="14" t="s">
        <v>278</v>
      </c>
      <c r="AW682" s="14" t="s">
        <v>29</v>
      </c>
      <c r="AX682" s="14" t="s">
        <v>82</v>
      </c>
      <c r="AY682" s="194" t="s">
        <v>271</v>
      </c>
    </row>
    <row r="683" spans="1:65" s="2" customFormat="1" ht="33" customHeight="1" x14ac:dyDescent="0.15">
      <c r="A683" s="35"/>
      <c r="B683" s="141"/>
      <c r="C683" s="224" t="s">
        <v>1523</v>
      </c>
      <c r="D683" s="224" t="s">
        <v>1138</v>
      </c>
      <c r="E683" s="226" t="s">
        <v>1524</v>
      </c>
      <c r="F683" s="227" t="s">
        <v>1525</v>
      </c>
      <c r="G683" s="228" t="s">
        <v>277</v>
      </c>
      <c r="H683" s="229">
        <v>231.01</v>
      </c>
      <c r="I683" s="230"/>
      <c r="J683" s="229">
        <f>ROUND(I683*H683,2)</f>
        <v>0</v>
      </c>
      <c r="K683" s="231"/>
      <c r="L683" s="232"/>
      <c r="M683" s="233" t="s">
        <v>1</v>
      </c>
      <c r="N683" s="234" t="s">
        <v>41</v>
      </c>
      <c r="O683" s="61"/>
      <c r="P683" s="181">
        <f>O683*H683</f>
        <v>0</v>
      </c>
      <c r="Q683" s="181">
        <v>3.2000000000000002E-3</v>
      </c>
      <c r="R683" s="181">
        <f>Q683*H683</f>
        <v>0.739232</v>
      </c>
      <c r="S683" s="181">
        <v>0</v>
      </c>
      <c r="T683" s="182">
        <f>S683*H683</f>
        <v>0</v>
      </c>
      <c r="U683" s="35"/>
      <c r="V683" s="35"/>
      <c r="W683" s="35"/>
      <c r="X683" s="35"/>
      <c r="Y683" s="35"/>
      <c r="Z683" s="35"/>
      <c r="AA683" s="35"/>
      <c r="AB683" s="35"/>
      <c r="AC683" s="35"/>
      <c r="AD683" s="35"/>
      <c r="AE683" s="35"/>
      <c r="AR683" s="183" t="s">
        <v>478</v>
      </c>
      <c r="AT683" s="183" t="s">
        <v>1138</v>
      </c>
      <c r="AU683" s="183" t="s">
        <v>88</v>
      </c>
      <c r="AY683" s="18" t="s">
        <v>271</v>
      </c>
      <c r="BE683" s="105">
        <f>IF(N683="základná",J683,0)</f>
        <v>0</v>
      </c>
      <c r="BF683" s="105">
        <f>IF(N683="znížená",J683,0)</f>
        <v>0</v>
      </c>
      <c r="BG683" s="105">
        <f>IF(N683="zákl. prenesená",J683,0)</f>
        <v>0</v>
      </c>
      <c r="BH683" s="105">
        <f>IF(N683="zníž. prenesená",J683,0)</f>
        <v>0</v>
      </c>
      <c r="BI683" s="105">
        <f>IF(N683="nulová",J683,0)</f>
        <v>0</v>
      </c>
      <c r="BJ683" s="18" t="s">
        <v>88</v>
      </c>
      <c r="BK683" s="105">
        <f>ROUND(I683*H683,2)</f>
        <v>0</v>
      </c>
      <c r="BL683" s="18" t="s">
        <v>367</v>
      </c>
      <c r="BM683" s="183" t="s">
        <v>1526</v>
      </c>
    </row>
    <row r="684" spans="1:65" s="13" customFormat="1" x14ac:dyDescent="0.1">
      <c r="B684" s="184"/>
      <c r="D684" s="185" t="s">
        <v>280</v>
      </c>
      <c r="F684" s="187" t="s">
        <v>1527</v>
      </c>
      <c r="H684" s="188">
        <v>231.01</v>
      </c>
      <c r="I684" s="189"/>
      <c r="L684" s="184"/>
      <c r="M684" s="190"/>
      <c r="N684" s="191"/>
      <c r="O684" s="191"/>
      <c r="P684" s="191"/>
      <c r="Q684" s="191"/>
      <c r="R684" s="191"/>
      <c r="S684" s="191"/>
      <c r="T684" s="192"/>
      <c r="AT684" s="186" t="s">
        <v>280</v>
      </c>
      <c r="AU684" s="186" t="s">
        <v>88</v>
      </c>
      <c r="AV684" s="13" t="s">
        <v>88</v>
      </c>
      <c r="AW684" s="13" t="s">
        <v>3</v>
      </c>
      <c r="AX684" s="13" t="s">
        <v>82</v>
      </c>
      <c r="AY684" s="186" t="s">
        <v>271</v>
      </c>
    </row>
    <row r="685" spans="1:65" s="2" customFormat="1" ht="21.75" customHeight="1" x14ac:dyDescent="0.15">
      <c r="A685" s="35"/>
      <c r="B685" s="141"/>
      <c r="C685" s="172" t="s">
        <v>1528</v>
      </c>
      <c r="D685" s="172" t="s">
        <v>274</v>
      </c>
      <c r="E685" s="173" t="s">
        <v>1529</v>
      </c>
      <c r="F685" s="174" t="s">
        <v>1530</v>
      </c>
      <c r="G685" s="175" t="s">
        <v>277</v>
      </c>
      <c r="H685" s="176">
        <v>168.03</v>
      </c>
      <c r="I685" s="177"/>
      <c r="J685" s="176">
        <f>ROUND(I685*H685,2)</f>
        <v>0</v>
      </c>
      <c r="K685" s="178"/>
      <c r="L685" s="36"/>
      <c r="M685" s="179" t="s">
        <v>1</v>
      </c>
      <c r="N685" s="180" t="s">
        <v>41</v>
      </c>
      <c r="O685" s="61"/>
      <c r="P685" s="181">
        <f>O685*H685</f>
        <v>0</v>
      </c>
      <c r="Q685" s="181">
        <v>1E-3</v>
      </c>
      <c r="R685" s="181">
        <f>Q685*H685</f>
        <v>0.16803000000000001</v>
      </c>
      <c r="S685" s="181">
        <v>0</v>
      </c>
      <c r="T685" s="182">
        <f>S685*H685</f>
        <v>0</v>
      </c>
      <c r="U685" s="35"/>
      <c r="V685" s="35"/>
      <c r="W685" s="35"/>
      <c r="X685" s="35"/>
      <c r="Y685" s="35"/>
      <c r="Z685" s="35"/>
      <c r="AA685" s="35"/>
      <c r="AB685" s="35"/>
      <c r="AC685" s="35"/>
      <c r="AD685" s="35"/>
      <c r="AE685" s="35"/>
      <c r="AR685" s="183" t="s">
        <v>367</v>
      </c>
      <c r="AT685" s="183" t="s">
        <v>274</v>
      </c>
      <c r="AU685" s="183" t="s">
        <v>88</v>
      </c>
      <c r="AY685" s="18" t="s">
        <v>271</v>
      </c>
      <c r="BE685" s="105">
        <f>IF(N685="základná",J685,0)</f>
        <v>0</v>
      </c>
      <c r="BF685" s="105">
        <f>IF(N685="znížená",J685,0)</f>
        <v>0</v>
      </c>
      <c r="BG685" s="105">
        <f>IF(N685="zákl. prenesená",J685,0)</f>
        <v>0</v>
      </c>
      <c r="BH685" s="105">
        <f>IF(N685="zníž. prenesená",J685,0)</f>
        <v>0</v>
      </c>
      <c r="BI685" s="105">
        <f>IF(N685="nulová",J685,0)</f>
        <v>0</v>
      </c>
      <c r="BJ685" s="18" t="s">
        <v>88</v>
      </c>
      <c r="BK685" s="105">
        <f>ROUND(I685*H685,2)</f>
        <v>0</v>
      </c>
      <c r="BL685" s="18" t="s">
        <v>367</v>
      </c>
      <c r="BM685" s="183" t="s">
        <v>1531</v>
      </c>
    </row>
    <row r="686" spans="1:65" s="13" customFormat="1" x14ac:dyDescent="0.1">
      <c r="B686" s="184"/>
      <c r="D686" s="185" t="s">
        <v>280</v>
      </c>
      <c r="E686" s="186" t="s">
        <v>1</v>
      </c>
      <c r="F686" s="187" t="s">
        <v>1532</v>
      </c>
      <c r="H686" s="188">
        <v>168.03</v>
      </c>
      <c r="I686" s="189"/>
      <c r="L686" s="184"/>
      <c r="M686" s="190"/>
      <c r="N686" s="191"/>
      <c r="O686" s="191"/>
      <c r="P686" s="191"/>
      <c r="Q686" s="191"/>
      <c r="R686" s="191"/>
      <c r="S686" s="191"/>
      <c r="T686" s="192"/>
      <c r="AT686" s="186" t="s">
        <v>280</v>
      </c>
      <c r="AU686" s="186" t="s">
        <v>88</v>
      </c>
      <c r="AV686" s="13" t="s">
        <v>88</v>
      </c>
      <c r="AW686" s="13" t="s">
        <v>29</v>
      </c>
      <c r="AX686" s="13" t="s">
        <v>75</v>
      </c>
      <c r="AY686" s="186" t="s">
        <v>271</v>
      </c>
    </row>
    <row r="687" spans="1:65" s="14" customFormat="1" x14ac:dyDescent="0.1">
      <c r="B687" s="193"/>
      <c r="D687" s="185" t="s">
        <v>280</v>
      </c>
      <c r="E687" s="194" t="s">
        <v>1</v>
      </c>
      <c r="F687" s="195" t="s">
        <v>282</v>
      </c>
      <c r="H687" s="196">
        <v>168.03</v>
      </c>
      <c r="I687" s="197"/>
      <c r="L687" s="193"/>
      <c r="M687" s="198"/>
      <c r="N687" s="199"/>
      <c r="O687" s="199"/>
      <c r="P687" s="199"/>
      <c r="Q687" s="199"/>
      <c r="R687" s="199"/>
      <c r="S687" s="199"/>
      <c r="T687" s="200"/>
      <c r="AT687" s="194" t="s">
        <v>280</v>
      </c>
      <c r="AU687" s="194" t="s">
        <v>88</v>
      </c>
      <c r="AV687" s="14" t="s">
        <v>278</v>
      </c>
      <c r="AW687" s="14" t="s">
        <v>29</v>
      </c>
      <c r="AX687" s="14" t="s">
        <v>82</v>
      </c>
      <c r="AY687" s="194" t="s">
        <v>271</v>
      </c>
    </row>
    <row r="688" spans="1:65" s="2" customFormat="1" ht="21.75" customHeight="1" x14ac:dyDescent="0.15">
      <c r="A688" s="35"/>
      <c r="B688" s="141"/>
      <c r="C688" s="224" t="s">
        <v>1533</v>
      </c>
      <c r="D688" s="224" t="s">
        <v>1138</v>
      </c>
      <c r="E688" s="226" t="s">
        <v>1534</v>
      </c>
      <c r="F688" s="227" t="s">
        <v>1535</v>
      </c>
      <c r="G688" s="228" t="s">
        <v>277</v>
      </c>
      <c r="H688" s="229">
        <v>176.43</v>
      </c>
      <c r="I688" s="230"/>
      <c r="J688" s="229">
        <f>ROUND(I688*H688,2)</f>
        <v>0</v>
      </c>
      <c r="K688" s="231"/>
      <c r="L688" s="232"/>
      <c r="M688" s="233" t="s">
        <v>1</v>
      </c>
      <c r="N688" s="234" t="s">
        <v>41</v>
      </c>
      <c r="O688" s="61"/>
      <c r="P688" s="181">
        <f>O688*H688</f>
        <v>0</v>
      </c>
      <c r="Q688" s="181">
        <v>4.4999999999999997E-3</v>
      </c>
      <c r="R688" s="181">
        <f>Q688*H688</f>
        <v>0.79393499999999995</v>
      </c>
      <c r="S688" s="181">
        <v>0</v>
      </c>
      <c r="T688" s="182">
        <f>S688*H688</f>
        <v>0</v>
      </c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R688" s="183" t="s">
        <v>478</v>
      </c>
      <c r="AT688" s="183" t="s">
        <v>1138</v>
      </c>
      <c r="AU688" s="183" t="s">
        <v>88</v>
      </c>
      <c r="AY688" s="18" t="s">
        <v>271</v>
      </c>
      <c r="BE688" s="105">
        <f>IF(N688="základná",J688,0)</f>
        <v>0</v>
      </c>
      <c r="BF688" s="105">
        <f>IF(N688="znížená",J688,0)</f>
        <v>0</v>
      </c>
      <c r="BG688" s="105">
        <f>IF(N688="zákl. prenesená",J688,0)</f>
        <v>0</v>
      </c>
      <c r="BH688" s="105">
        <f>IF(N688="zníž. prenesená",J688,0)</f>
        <v>0</v>
      </c>
      <c r="BI688" s="105">
        <f>IF(N688="nulová",J688,0)</f>
        <v>0</v>
      </c>
      <c r="BJ688" s="18" t="s">
        <v>88</v>
      </c>
      <c r="BK688" s="105">
        <f>ROUND(I688*H688,2)</f>
        <v>0</v>
      </c>
      <c r="BL688" s="18" t="s">
        <v>367</v>
      </c>
      <c r="BM688" s="183" t="s">
        <v>1536</v>
      </c>
    </row>
    <row r="689" spans="1:65" s="13" customFormat="1" x14ac:dyDescent="0.1">
      <c r="B689" s="184"/>
      <c r="D689" s="185" t="s">
        <v>280</v>
      </c>
      <c r="F689" s="187" t="s">
        <v>1537</v>
      </c>
      <c r="H689" s="188">
        <v>176.43</v>
      </c>
      <c r="I689" s="189"/>
      <c r="L689" s="184"/>
      <c r="M689" s="190"/>
      <c r="N689" s="191"/>
      <c r="O689" s="191"/>
      <c r="P689" s="191"/>
      <c r="Q689" s="191"/>
      <c r="R689" s="191"/>
      <c r="S689" s="191"/>
      <c r="T689" s="192"/>
      <c r="AT689" s="186" t="s">
        <v>280</v>
      </c>
      <c r="AU689" s="186" t="s">
        <v>88</v>
      </c>
      <c r="AV689" s="13" t="s">
        <v>88</v>
      </c>
      <c r="AW689" s="13" t="s">
        <v>3</v>
      </c>
      <c r="AX689" s="13" t="s">
        <v>82</v>
      </c>
      <c r="AY689" s="186" t="s">
        <v>271</v>
      </c>
    </row>
    <row r="690" spans="1:65" s="2" customFormat="1" ht="21.75" customHeight="1" x14ac:dyDescent="0.15">
      <c r="A690" s="35"/>
      <c r="B690" s="141"/>
      <c r="C690" s="172" t="s">
        <v>1538</v>
      </c>
      <c r="D690" s="172" t="s">
        <v>274</v>
      </c>
      <c r="E690" s="173" t="s">
        <v>1539</v>
      </c>
      <c r="F690" s="174" t="s">
        <v>1540</v>
      </c>
      <c r="G690" s="175" t="s">
        <v>277</v>
      </c>
      <c r="H690" s="176">
        <v>107.87</v>
      </c>
      <c r="I690" s="177"/>
      <c r="J690" s="176">
        <f>ROUND(I690*H690,2)</f>
        <v>0</v>
      </c>
      <c r="K690" s="178"/>
      <c r="L690" s="36"/>
      <c r="M690" s="179" t="s">
        <v>1</v>
      </c>
      <c r="N690" s="180" t="s">
        <v>41</v>
      </c>
      <c r="O690" s="61"/>
      <c r="P690" s="181">
        <f>O690*H690</f>
        <v>0</v>
      </c>
      <c r="Q690" s="181">
        <v>1.2E-4</v>
      </c>
      <c r="R690" s="181">
        <f>Q690*H690</f>
        <v>1.2944400000000002E-2</v>
      </c>
      <c r="S690" s="181">
        <v>0</v>
      </c>
      <c r="T690" s="182">
        <f>S690*H690</f>
        <v>0</v>
      </c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  <c r="AR690" s="183" t="s">
        <v>367</v>
      </c>
      <c r="AT690" s="183" t="s">
        <v>274</v>
      </c>
      <c r="AU690" s="183" t="s">
        <v>88</v>
      </c>
      <c r="AY690" s="18" t="s">
        <v>271</v>
      </c>
      <c r="BE690" s="105">
        <f>IF(N690="základná",J690,0)</f>
        <v>0</v>
      </c>
      <c r="BF690" s="105">
        <f>IF(N690="znížená",J690,0)</f>
        <v>0</v>
      </c>
      <c r="BG690" s="105">
        <f>IF(N690="zákl. prenesená",J690,0)</f>
        <v>0</v>
      </c>
      <c r="BH690" s="105">
        <f>IF(N690="zníž. prenesená",J690,0)</f>
        <v>0</v>
      </c>
      <c r="BI690" s="105">
        <f>IF(N690="nulová",J690,0)</f>
        <v>0</v>
      </c>
      <c r="BJ690" s="18" t="s">
        <v>88</v>
      </c>
      <c r="BK690" s="105">
        <f>ROUND(I690*H690,2)</f>
        <v>0</v>
      </c>
      <c r="BL690" s="18" t="s">
        <v>367</v>
      </c>
      <c r="BM690" s="183" t="s">
        <v>1541</v>
      </c>
    </row>
    <row r="691" spans="1:65" s="2" customFormat="1" ht="21.75" customHeight="1" x14ac:dyDescent="0.15">
      <c r="A691" s="35"/>
      <c r="B691" s="141"/>
      <c r="C691" s="224" t="s">
        <v>1542</v>
      </c>
      <c r="D691" s="224" t="s">
        <v>1138</v>
      </c>
      <c r="E691" s="226" t="s">
        <v>1543</v>
      </c>
      <c r="F691" s="227" t="s">
        <v>1544</v>
      </c>
      <c r="G691" s="228" t="s">
        <v>277</v>
      </c>
      <c r="H691" s="229">
        <v>220.06</v>
      </c>
      <c r="I691" s="230"/>
      <c r="J691" s="229">
        <f>ROUND(I691*H691,2)</f>
        <v>0</v>
      </c>
      <c r="K691" s="231"/>
      <c r="L691" s="232"/>
      <c r="M691" s="233" t="s">
        <v>1</v>
      </c>
      <c r="N691" s="234" t="s">
        <v>41</v>
      </c>
      <c r="O691" s="61"/>
      <c r="P691" s="181">
        <f>O691*H691</f>
        <v>0</v>
      </c>
      <c r="Q691" s="181">
        <v>1.89E-2</v>
      </c>
      <c r="R691" s="181">
        <f>Q691*H691</f>
        <v>4.1591339999999999</v>
      </c>
      <c r="S691" s="181">
        <v>0</v>
      </c>
      <c r="T691" s="182">
        <f>S691*H691</f>
        <v>0</v>
      </c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  <c r="AR691" s="183" t="s">
        <v>478</v>
      </c>
      <c r="AT691" s="183" t="s">
        <v>1138</v>
      </c>
      <c r="AU691" s="183" t="s">
        <v>88</v>
      </c>
      <c r="AY691" s="18" t="s">
        <v>271</v>
      </c>
      <c r="BE691" s="105">
        <f>IF(N691="základná",J691,0)</f>
        <v>0</v>
      </c>
      <c r="BF691" s="105">
        <f>IF(N691="znížená",J691,0)</f>
        <v>0</v>
      </c>
      <c r="BG691" s="105">
        <f>IF(N691="zákl. prenesená",J691,0)</f>
        <v>0</v>
      </c>
      <c r="BH691" s="105">
        <f>IF(N691="zníž. prenesená",J691,0)</f>
        <v>0</v>
      </c>
      <c r="BI691" s="105">
        <f>IF(N691="nulová",J691,0)</f>
        <v>0</v>
      </c>
      <c r="BJ691" s="18" t="s">
        <v>88</v>
      </c>
      <c r="BK691" s="105">
        <f>ROUND(I691*H691,2)</f>
        <v>0</v>
      </c>
      <c r="BL691" s="18" t="s">
        <v>367</v>
      </c>
      <c r="BM691" s="183" t="s">
        <v>1545</v>
      </c>
    </row>
    <row r="692" spans="1:65" s="2" customFormat="1" ht="21.75" customHeight="1" x14ac:dyDescent="0.15">
      <c r="A692" s="35"/>
      <c r="B692" s="141"/>
      <c r="C692" s="172" t="s">
        <v>1546</v>
      </c>
      <c r="D692" s="172" t="s">
        <v>274</v>
      </c>
      <c r="E692" s="173" t="s">
        <v>1547</v>
      </c>
      <c r="F692" s="174" t="s">
        <v>1548</v>
      </c>
      <c r="G692" s="175" t="s">
        <v>277</v>
      </c>
      <c r="H692" s="176">
        <v>362.38</v>
      </c>
      <c r="I692" s="177"/>
      <c r="J692" s="176">
        <f>ROUND(I692*H692,2)</f>
        <v>0</v>
      </c>
      <c r="K692" s="178"/>
      <c r="L692" s="36"/>
      <c r="M692" s="179" t="s">
        <v>1</v>
      </c>
      <c r="N692" s="180" t="s">
        <v>41</v>
      </c>
      <c r="O692" s="61"/>
      <c r="P692" s="181">
        <f>O692*H692</f>
        <v>0</v>
      </c>
      <c r="Q692" s="181">
        <v>1.2E-4</v>
      </c>
      <c r="R692" s="181">
        <f>Q692*H692</f>
        <v>4.3485599999999999E-2</v>
      </c>
      <c r="S692" s="181">
        <v>0</v>
      </c>
      <c r="T692" s="182">
        <f>S692*H692</f>
        <v>0</v>
      </c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R692" s="183" t="s">
        <v>367</v>
      </c>
      <c r="AT692" s="183" t="s">
        <v>274</v>
      </c>
      <c r="AU692" s="183" t="s">
        <v>88</v>
      </c>
      <c r="AY692" s="18" t="s">
        <v>271</v>
      </c>
      <c r="BE692" s="105">
        <f>IF(N692="základná",J692,0)</f>
        <v>0</v>
      </c>
      <c r="BF692" s="105">
        <f>IF(N692="znížená",J692,0)</f>
        <v>0</v>
      </c>
      <c r="BG692" s="105">
        <f>IF(N692="zákl. prenesená",J692,0)</f>
        <v>0</v>
      </c>
      <c r="BH692" s="105">
        <f>IF(N692="zníž. prenesená",J692,0)</f>
        <v>0</v>
      </c>
      <c r="BI692" s="105">
        <f>IF(N692="nulová",J692,0)</f>
        <v>0</v>
      </c>
      <c r="BJ692" s="18" t="s">
        <v>88</v>
      </c>
      <c r="BK692" s="105">
        <f>ROUND(I692*H692,2)</f>
        <v>0</v>
      </c>
      <c r="BL692" s="18" t="s">
        <v>367</v>
      </c>
      <c r="BM692" s="183" t="s">
        <v>1549</v>
      </c>
    </row>
    <row r="693" spans="1:65" s="13" customFormat="1" x14ac:dyDescent="0.1">
      <c r="B693" s="184"/>
      <c r="D693" s="185" t="s">
        <v>280</v>
      </c>
      <c r="E693" s="186" t="s">
        <v>1</v>
      </c>
      <c r="F693" s="187" t="s">
        <v>1550</v>
      </c>
      <c r="H693" s="188">
        <v>359.1</v>
      </c>
      <c r="I693" s="189"/>
      <c r="L693" s="184"/>
      <c r="M693" s="190"/>
      <c r="N693" s="191"/>
      <c r="O693" s="191"/>
      <c r="P693" s="191"/>
      <c r="Q693" s="191"/>
      <c r="R693" s="191"/>
      <c r="S693" s="191"/>
      <c r="T693" s="192"/>
      <c r="AT693" s="186" t="s">
        <v>280</v>
      </c>
      <c r="AU693" s="186" t="s">
        <v>88</v>
      </c>
      <c r="AV693" s="13" t="s">
        <v>88</v>
      </c>
      <c r="AW693" s="13" t="s">
        <v>29</v>
      </c>
      <c r="AX693" s="13" t="s">
        <v>75</v>
      </c>
      <c r="AY693" s="186" t="s">
        <v>271</v>
      </c>
    </row>
    <row r="694" spans="1:65" s="16" customFormat="1" x14ac:dyDescent="0.1">
      <c r="B694" s="209"/>
      <c r="D694" s="185" t="s">
        <v>280</v>
      </c>
      <c r="E694" s="210" t="s">
        <v>1</v>
      </c>
      <c r="F694" s="211" t="s">
        <v>1551</v>
      </c>
      <c r="H694" s="210" t="s">
        <v>1</v>
      </c>
      <c r="I694" s="212"/>
      <c r="L694" s="209"/>
      <c r="M694" s="213"/>
      <c r="N694" s="214"/>
      <c r="O694" s="214"/>
      <c r="P694" s="214"/>
      <c r="Q694" s="214"/>
      <c r="R694" s="214"/>
      <c r="S694" s="214"/>
      <c r="T694" s="215"/>
      <c r="AT694" s="210" t="s">
        <v>280</v>
      </c>
      <c r="AU694" s="210" t="s">
        <v>88</v>
      </c>
      <c r="AV694" s="16" t="s">
        <v>82</v>
      </c>
      <c r="AW694" s="16" t="s">
        <v>29</v>
      </c>
      <c r="AX694" s="16" t="s">
        <v>75</v>
      </c>
      <c r="AY694" s="210" t="s">
        <v>271</v>
      </c>
    </row>
    <row r="695" spans="1:65" s="13" customFormat="1" x14ac:dyDescent="0.1">
      <c r="B695" s="184"/>
      <c r="D695" s="185" t="s">
        <v>280</v>
      </c>
      <c r="E695" s="186" t="s">
        <v>817</v>
      </c>
      <c r="F695" s="187" t="s">
        <v>1552</v>
      </c>
      <c r="H695" s="188">
        <v>3.28</v>
      </c>
      <c r="I695" s="189"/>
      <c r="L695" s="184"/>
      <c r="M695" s="190"/>
      <c r="N695" s="191"/>
      <c r="O695" s="191"/>
      <c r="P695" s="191"/>
      <c r="Q695" s="191"/>
      <c r="R695" s="191"/>
      <c r="S695" s="191"/>
      <c r="T695" s="192"/>
      <c r="AT695" s="186" t="s">
        <v>280</v>
      </c>
      <c r="AU695" s="186" t="s">
        <v>88</v>
      </c>
      <c r="AV695" s="13" t="s">
        <v>88</v>
      </c>
      <c r="AW695" s="13" t="s">
        <v>29</v>
      </c>
      <c r="AX695" s="13" t="s">
        <v>75</v>
      </c>
      <c r="AY695" s="186" t="s">
        <v>271</v>
      </c>
    </row>
    <row r="696" spans="1:65" s="14" customFormat="1" x14ac:dyDescent="0.1">
      <c r="B696" s="193"/>
      <c r="D696" s="185" t="s">
        <v>280</v>
      </c>
      <c r="E696" s="194" t="s">
        <v>1</v>
      </c>
      <c r="F696" s="195" t="s">
        <v>282</v>
      </c>
      <c r="H696" s="196">
        <v>362.38</v>
      </c>
      <c r="I696" s="197"/>
      <c r="L696" s="193"/>
      <c r="M696" s="198"/>
      <c r="N696" s="199"/>
      <c r="O696" s="199"/>
      <c r="P696" s="199"/>
      <c r="Q696" s="199"/>
      <c r="R696" s="199"/>
      <c r="S696" s="199"/>
      <c r="T696" s="200"/>
      <c r="AT696" s="194" t="s">
        <v>280</v>
      </c>
      <c r="AU696" s="194" t="s">
        <v>88</v>
      </c>
      <c r="AV696" s="14" t="s">
        <v>278</v>
      </c>
      <c r="AW696" s="14" t="s">
        <v>29</v>
      </c>
      <c r="AX696" s="14" t="s">
        <v>82</v>
      </c>
      <c r="AY696" s="194" t="s">
        <v>271</v>
      </c>
    </row>
    <row r="697" spans="1:65" s="2" customFormat="1" ht="21.75" customHeight="1" x14ac:dyDescent="0.15">
      <c r="A697" s="35"/>
      <c r="B697" s="141"/>
      <c r="C697" s="224" t="s">
        <v>1553</v>
      </c>
      <c r="D697" s="224" t="s">
        <v>1138</v>
      </c>
      <c r="E697" s="226" t="s">
        <v>1554</v>
      </c>
      <c r="F697" s="227" t="s">
        <v>1555</v>
      </c>
      <c r="G697" s="228" t="s">
        <v>277</v>
      </c>
      <c r="H697" s="229">
        <v>369.63</v>
      </c>
      <c r="I697" s="230"/>
      <c r="J697" s="229">
        <f>ROUND(I697*H697,2)</f>
        <v>0</v>
      </c>
      <c r="K697" s="231"/>
      <c r="L697" s="232"/>
      <c r="M697" s="233" t="s">
        <v>1</v>
      </c>
      <c r="N697" s="234" t="s">
        <v>41</v>
      </c>
      <c r="O697" s="61"/>
      <c r="P697" s="181">
        <f>O697*H697</f>
        <v>0</v>
      </c>
      <c r="Q697" s="181">
        <v>4.6800000000000001E-3</v>
      </c>
      <c r="R697" s="181">
        <f>Q697*H697</f>
        <v>1.7298684</v>
      </c>
      <c r="S697" s="181">
        <v>0</v>
      </c>
      <c r="T697" s="182">
        <f>S697*H697</f>
        <v>0</v>
      </c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R697" s="183" t="s">
        <v>478</v>
      </c>
      <c r="AT697" s="183" t="s">
        <v>1138</v>
      </c>
      <c r="AU697" s="183" t="s">
        <v>88</v>
      </c>
      <c r="AY697" s="18" t="s">
        <v>271</v>
      </c>
      <c r="BE697" s="105">
        <f>IF(N697="základná",J697,0)</f>
        <v>0</v>
      </c>
      <c r="BF697" s="105">
        <f>IF(N697="znížená",J697,0)</f>
        <v>0</v>
      </c>
      <c r="BG697" s="105">
        <f>IF(N697="zákl. prenesená",J697,0)</f>
        <v>0</v>
      </c>
      <c r="BH697" s="105">
        <f>IF(N697="zníž. prenesená",J697,0)</f>
        <v>0</v>
      </c>
      <c r="BI697" s="105">
        <f>IF(N697="nulová",J697,0)</f>
        <v>0</v>
      </c>
      <c r="BJ697" s="18" t="s">
        <v>88</v>
      </c>
      <c r="BK697" s="105">
        <f>ROUND(I697*H697,2)</f>
        <v>0</v>
      </c>
      <c r="BL697" s="18" t="s">
        <v>367</v>
      </c>
      <c r="BM697" s="183" t="s">
        <v>1556</v>
      </c>
    </row>
    <row r="698" spans="1:65" s="2" customFormat="1" ht="21.75" customHeight="1" x14ac:dyDescent="0.15">
      <c r="A698" s="35"/>
      <c r="B698" s="141"/>
      <c r="C698" s="172" t="s">
        <v>1557</v>
      </c>
      <c r="D698" s="216" t="s">
        <v>274</v>
      </c>
      <c r="E698" s="173" t="s">
        <v>1558</v>
      </c>
      <c r="F698" s="174" t="s">
        <v>1559</v>
      </c>
      <c r="G698" s="175" t="s">
        <v>277</v>
      </c>
      <c r="H698" s="176">
        <v>119.91</v>
      </c>
      <c r="I698" s="177"/>
      <c r="J698" s="176">
        <f>ROUND(I698*H698,2)</f>
        <v>0</v>
      </c>
      <c r="K698" s="178"/>
      <c r="L698" s="36"/>
      <c r="M698" s="179" t="s">
        <v>1</v>
      </c>
      <c r="N698" s="180" t="s">
        <v>41</v>
      </c>
      <c r="O698" s="61"/>
      <c r="P698" s="181">
        <f>O698*H698</f>
        <v>0</v>
      </c>
      <c r="Q698" s="181">
        <v>4.0000000000000001E-3</v>
      </c>
      <c r="R698" s="181">
        <f>Q698*H698</f>
        <v>0.47964000000000001</v>
      </c>
      <c r="S698" s="181">
        <v>0</v>
      </c>
      <c r="T698" s="182">
        <f>S698*H698</f>
        <v>0</v>
      </c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R698" s="183" t="s">
        <v>367</v>
      </c>
      <c r="AT698" s="183" t="s">
        <v>274</v>
      </c>
      <c r="AU698" s="183" t="s">
        <v>88</v>
      </c>
      <c r="AY698" s="18" t="s">
        <v>271</v>
      </c>
      <c r="BE698" s="105">
        <f>IF(N698="základná",J698,0)</f>
        <v>0</v>
      </c>
      <c r="BF698" s="105">
        <f>IF(N698="znížená",J698,0)</f>
        <v>0</v>
      </c>
      <c r="BG698" s="105">
        <f>IF(N698="zákl. prenesená",J698,0)</f>
        <v>0</v>
      </c>
      <c r="BH698" s="105">
        <f>IF(N698="zníž. prenesená",J698,0)</f>
        <v>0</v>
      </c>
      <c r="BI698" s="105">
        <f>IF(N698="nulová",J698,0)</f>
        <v>0</v>
      </c>
      <c r="BJ698" s="18" t="s">
        <v>88</v>
      </c>
      <c r="BK698" s="105">
        <f>ROUND(I698*H698,2)</f>
        <v>0</v>
      </c>
      <c r="BL698" s="18" t="s">
        <v>367</v>
      </c>
      <c r="BM698" s="183" t="s">
        <v>1560</v>
      </c>
    </row>
    <row r="699" spans="1:65" s="13" customFormat="1" x14ac:dyDescent="0.1">
      <c r="B699" s="184"/>
      <c r="D699" s="185" t="s">
        <v>280</v>
      </c>
      <c r="E699" s="186" t="s">
        <v>1</v>
      </c>
      <c r="F699" s="187" t="s">
        <v>1561</v>
      </c>
      <c r="H699" s="188">
        <v>45.96</v>
      </c>
      <c r="I699" s="189"/>
      <c r="L699" s="184"/>
      <c r="M699" s="190"/>
      <c r="N699" s="191"/>
      <c r="O699" s="191"/>
      <c r="P699" s="191"/>
      <c r="Q699" s="191"/>
      <c r="R699" s="191"/>
      <c r="S699" s="191"/>
      <c r="T699" s="192"/>
      <c r="AT699" s="186" t="s">
        <v>280</v>
      </c>
      <c r="AU699" s="186" t="s">
        <v>88</v>
      </c>
      <c r="AV699" s="13" t="s">
        <v>88</v>
      </c>
      <c r="AW699" s="13" t="s">
        <v>29</v>
      </c>
      <c r="AX699" s="13" t="s">
        <v>75</v>
      </c>
      <c r="AY699" s="186" t="s">
        <v>271</v>
      </c>
    </row>
    <row r="700" spans="1:65" s="13" customFormat="1" x14ac:dyDescent="0.1">
      <c r="B700" s="184"/>
      <c r="D700" s="185" t="s">
        <v>280</v>
      </c>
      <c r="E700" s="186" t="s">
        <v>1</v>
      </c>
      <c r="F700" s="187" t="s">
        <v>1562</v>
      </c>
      <c r="H700" s="188">
        <v>12.92</v>
      </c>
      <c r="I700" s="189"/>
      <c r="L700" s="184"/>
      <c r="M700" s="190"/>
      <c r="N700" s="191"/>
      <c r="O700" s="191"/>
      <c r="P700" s="191"/>
      <c r="Q700" s="191"/>
      <c r="R700" s="191"/>
      <c r="S700" s="191"/>
      <c r="T700" s="192"/>
      <c r="AT700" s="186" t="s">
        <v>280</v>
      </c>
      <c r="AU700" s="186" t="s">
        <v>88</v>
      </c>
      <c r="AV700" s="13" t="s">
        <v>88</v>
      </c>
      <c r="AW700" s="13" t="s">
        <v>29</v>
      </c>
      <c r="AX700" s="13" t="s">
        <v>75</v>
      </c>
      <c r="AY700" s="186" t="s">
        <v>271</v>
      </c>
    </row>
    <row r="701" spans="1:65" s="13" customFormat="1" x14ac:dyDescent="0.1">
      <c r="B701" s="184"/>
      <c r="D701" s="185" t="s">
        <v>280</v>
      </c>
      <c r="E701" s="186" t="s">
        <v>1</v>
      </c>
      <c r="F701" s="187" t="s">
        <v>1563</v>
      </c>
      <c r="H701" s="188">
        <v>18.68</v>
      </c>
      <c r="I701" s="189"/>
      <c r="L701" s="184"/>
      <c r="M701" s="190"/>
      <c r="N701" s="191"/>
      <c r="O701" s="191"/>
      <c r="P701" s="191"/>
      <c r="Q701" s="191"/>
      <c r="R701" s="191"/>
      <c r="S701" s="191"/>
      <c r="T701" s="192"/>
      <c r="AT701" s="186" t="s">
        <v>280</v>
      </c>
      <c r="AU701" s="186" t="s">
        <v>88</v>
      </c>
      <c r="AV701" s="13" t="s">
        <v>88</v>
      </c>
      <c r="AW701" s="13" t="s">
        <v>29</v>
      </c>
      <c r="AX701" s="13" t="s">
        <v>75</v>
      </c>
      <c r="AY701" s="186" t="s">
        <v>271</v>
      </c>
    </row>
    <row r="702" spans="1:65" s="13" customFormat="1" x14ac:dyDescent="0.1">
      <c r="B702" s="184"/>
      <c r="D702" s="185" t="s">
        <v>280</v>
      </c>
      <c r="E702" s="186" t="s">
        <v>1</v>
      </c>
      <c r="F702" s="187" t="s">
        <v>1564</v>
      </c>
      <c r="H702" s="188">
        <v>34.020000000000003</v>
      </c>
      <c r="I702" s="189"/>
      <c r="L702" s="184"/>
      <c r="M702" s="190"/>
      <c r="N702" s="191"/>
      <c r="O702" s="191"/>
      <c r="P702" s="191"/>
      <c r="Q702" s="191"/>
      <c r="R702" s="191"/>
      <c r="S702" s="191"/>
      <c r="T702" s="192"/>
      <c r="AT702" s="186" t="s">
        <v>280</v>
      </c>
      <c r="AU702" s="186" t="s">
        <v>88</v>
      </c>
      <c r="AV702" s="13" t="s">
        <v>88</v>
      </c>
      <c r="AW702" s="13" t="s">
        <v>29</v>
      </c>
      <c r="AX702" s="13" t="s">
        <v>75</v>
      </c>
      <c r="AY702" s="186" t="s">
        <v>271</v>
      </c>
    </row>
    <row r="703" spans="1:65" s="13" customFormat="1" x14ac:dyDescent="0.1">
      <c r="B703" s="184"/>
      <c r="D703" s="185" t="s">
        <v>280</v>
      </c>
      <c r="E703" s="186" t="s">
        <v>1</v>
      </c>
      <c r="F703" s="187" t="s">
        <v>1565</v>
      </c>
      <c r="H703" s="188">
        <v>3.5</v>
      </c>
      <c r="I703" s="189"/>
      <c r="L703" s="184"/>
      <c r="M703" s="190"/>
      <c r="N703" s="191"/>
      <c r="O703" s="191"/>
      <c r="P703" s="191"/>
      <c r="Q703" s="191"/>
      <c r="R703" s="191"/>
      <c r="S703" s="191"/>
      <c r="T703" s="192"/>
      <c r="AT703" s="186" t="s">
        <v>280</v>
      </c>
      <c r="AU703" s="186" t="s">
        <v>88</v>
      </c>
      <c r="AV703" s="13" t="s">
        <v>88</v>
      </c>
      <c r="AW703" s="13" t="s">
        <v>29</v>
      </c>
      <c r="AX703" s="13" t="s">
        <v>75</v>
      </c>
      <c r="AY703" s="186" t="s">
        <v>271</v>
      </c>
    </row>
    <row r="704" spans="1:65" s="13" customFormat="1" x14ac:dyDescent="0.1">
      <c r="B704" s="184"/>
      <c r="D704" s="185" t="s">
        <v>280</v>
      </c>
      <c r="E704" s="186" t="s">
        <v>1</v>
      </c>
      <c r="F704" s="187" t="s">
        <v>1566</v>
      </c>
      <c r="H704" s="188">
        <v>4.83</v>
      </c>
      <c r="I704" s="189"/>
      <c r="L704" s="184"/>
      <c r="M704" s="190"/>
      <c r="N704" s="191"/>
      <c r="O704" s="191"/>
      <c r="P704" s="191"/>
      <c r="Q704" s="191"/>
      <c r="R704" s="191"/>
      <c r="S704" s="191"/>
      <c r="T704" s="192"/>
      <c r="AT704" s="186" t="s">
        <v>280</v>
      </c>
      <c r="AU704" s="186" t="s">
        <v>88</v>
      </c>
      <c r="AV704" s="13" t="s">
        <v>88</v>
      </c>
      <c r="AW704" s="13" t="s">
        <v>29</v>
      </c>
      <c r="AX704" s="13" t="s">
        <v>75</v>
      </c>
      <c r="AY704" s="186" t="s">
        <v>271</v>
      </c>
    </row>
    <row r="705" spans="1:65" s="14" customFormat="1" x14ac:dyDescent="0.1">
      <c r="B705" s="193"/>
      <c r="D705" s="185" t="s">
        <v>280</v>
      </c>
      <c r="E705" s="194" t="s">
        <v>1</v>
      </c>
      <c r="F705" s="195" t="s">
        <v>282</v>
      </c>
      <c r="H705" s="196">
        <v>119.91</v>
      </c>
      <c r="I705" s="197"/>
      <c r="L705" s="193"/>
      <c r="M705" s="198"/>
      <c r="N705" s="199"/>
      <c r="O705" s="199"/>
      <c r="P705" s="199"/>
      <c r="Q705" s="199"/>
      <c r="R705" s="199"/>
      <c r="S705" s="199"/>
      <c r="T705" s="200"/>
      <c r="AT705" s="194" t="s">
        <v>280</v>
      </c>
      <c r="AU705" s="194" t="s">
        <v>88</v>
      </c>
      <c r="AV705" s="14" t="s">
        <v>278</v>
      </c>
      <c r="AW705" s="14" t="s">
        <v>29</v>
      </c>
      <c r="AX705" s="14" t="s">
        <v>82</v>
      </c>
      <c r="AY705" s="194" t="s">
        <v>271</v>
      </c>
    </row>
    <row r="706" spans="1:65" s="2" customFormat="1" ht="16.5" customHeight="1" x14ac:dyDescent="0.15">
      <c r="A706" s="35"/>
      <c r="B706" s="141"/>
      <c r="C706" s="224" t="s">
        <v>1567</v>
      </c>
      <c r="D706" s="240" t="s">
        <v>1138</v>
      </c>
      <c r="E706" s="226" t="s">
        <v>1568</v>
      </c>
      <c r="F706" s="227" t="s">
        <v>1569</v>
      </c>
      <c r="G706" s="228" t="s">
        <v>277</v>
      </c>
      <c r="H706" s="229">
        <v>125.91</v>
      </c>
      <c r="I706" s="230"/>
      <c r="J706" s="229">
        <f>ROUND(I706*H706,2)</f>
        <v>0</v>
      </c>
      <c r="K706" s="231"/>
      <c r="L706" s="232"/>
      <c r="M706" s="233" t="s">
        <v>1</v>
      </c>
      <c r="N706" s="234" t="s">
        <v>41</v>
      </c>
      <c r="O706" s="61"/>
      <c r="P706" s="181">
        <f>O706*H706</f>
        <v>0</v>
      </c>
      <c r="Q706" s="181">
        <v>5.94E-3</v>
      </c>
      <c r="R706" s="181">
        <f>Q706*H706</f>
        <v>0.74790539999999994</v>
      </c>
      <c r="S706" s="181">
        <v>0</v>
      </c>
      <c r="T706" s="182">
        <f>S706*H706</f>
        <v>0</v>
      </c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  <c r="AR706" s="183" t="s">
        <v>478</v>
      </c>
      <c r="AT706" s="183" t="s">
        <v>1138</v>
      </c>
      <c r="AU706" s="183" t="s">
        <v>88</v>
      </c>
      <c r="AY706" s="18" t="s">
        <v>271</v>
      </c>
      <c r="BE706" s="105">
        <f>IF(N706="základná",J706,0)</f>
        <v>0</v>
      </c>
      <c r="BF706" s="105">
        <f>IF(N706="znížená",J706,0)</f>
        <v>0</v>
      </c>
      <c r="BG706" s="105">
        <f>IF(N706="zákl. prenesená",J706,0)</f>
        <v>0</v>
      </c>
      <c r="BH706" s="105">
        <f>IF(N706="zníž. prenesená",J706,0)</f>
        <v>0</v>
      </c>
      <c r="BI706" s="105">
        <f>IF(N706="nulová",J706,0)</f>
        <v>0</v>
      </c>
      <c r="BJ706" s="18" t="s">
        <v>88</v>
      </c>
      <c r="BK706" s="105">
        <f>ROUND(I706*H706,2)</f>
        <v>0</v>
      </c>
      <c r="BL706" s="18" t="s">
        <v>367</v>
      </c>
      <c r="BM706" s="183" t="s">
        <v>1570</v>
      </c>
    </row>
    <row r="707" spans="1:65" s="13" customFormat="1" x14ac:dyDescent="0.1">
      <c r="B707" s="184"/>
      <c r="D707" s="185" t="s">
        <v>280</v>
      </c>
      <c r="F707" s="187" t="s">
        <v>1571</v>
      </c>
      <c r="H707" s="188">
        <v>125.91</v>
      </c>
      <c r="I707" s="189"/>
      <c r="L707" s="184"/>
      <c r="M707" s="190"/>
      <c r="N707" s="191"/>
      <c r="O707" s="191"/>
      <c r="P707" s="191"/>
      <c r="Q707" s="191"/>
      <c r="R707" s="191"/>
      <c r="S707" s="191"/>
      <c r="T707" s="192"/>
      <c r="AT707" s="186" t="s">
        <v>280</v>
      </c>
      <c r="AU707" s="186" t="s">
        <v>88</v>
      </c>
      <c r="AV707" s="13" t="s">
        <v>88</v>
      </c>
      <c r="AW707" s="13" t="s">
        <v>3</v>
      </c>
      <c r="AX707" s="13" t="s">
        <v>82</v>
      </c>
      <c r="AY707" s="186" t="s">
        <v>271</v>
      </c>
    </row>
    <row r="708" spans="1:65" s="2" customFormat="1" ht="21.75" customHeight="1" x14ac:dyDescent="0.15">
      <c r="A708" s="35"/>
      <c r="B708" s="141"/>
      <c r="C708" s="172" t="s">
        <v>1572</v>
      </c>
      <c r="D708" s="216" t="s">
        <v>274</v>
      </c>
      <c r="E708" s="173" t="s">
        <v>1573</v>
      </c>
      <c r="F708" s="174" t="s">
        <v>1574</v>
      </c>
      <c r="G708" s="175" t="s">
        <v>277</v>
      </c>
      <c r="H708" s="176">
        <v>73.42</v>
      </c>
      <c r="I708" s="177"/>
      <c r="J708" s="176">
        <f>ROUND(I708*H708,2)</f>
        <v>0</v>
      </c>
      <c r="K708" s="178"/>
      <c r="L708" s="36"/>
      <c r="M708" s="179" t="s">
        <v>1</v>
      </c>
      <c r="N708" s="180" t="s">
        <v>41</v>
      </c>
      <c r="O708" s="61"/>
      <c r="P708" s="181">
        <f>O708*H708</f>
        <v>0</v>
      </c>
      <c r="Q708" s="181">
        <v>1.2E-4</v>
      </c>
      <c r="R708" s="181">
        <f>Q708*H708</f>
        <v>8.8104000000000012E-3</v>
      </c>
      <c r="S708" s="181">
        <v>0</v>
      </c>
      <c r="T708" s="182">
        <f>S708*H708</f>
        <v>0</v>
      </c>
      <c r="U708" s="35"/>
      <c r="V708" s="35"/>
      <c r="W708" s="35"/>
      <c r="X708" s="35"/>
      <c r="Y708" s="35"/>
      <c r="Z708" s="35"/>
      <c r="AA708" s="35"/>
      <c r="AB708" s="35"/>
      <c r="AC708" s="35"/>
      <c r="AD708" s="35"/>
      <c r="AE708" s="35"/>
      <c r="AR708" s="183" t="s">
        <v>367</v>
      </c>
      <c r="AT708" s="183" t="s">
        <v>274</v>
      </c>
      <c r="AU708" s="183" t="s">
        <v>88</v>
      </c>
      <c r="AY708" s="18" t="s">
        <v>271</v>
      </c>
      <c r="BE708" s="105">
        <f>IF(N708="základná",J708,0)</f>
        <v>0</v>
      </c>
      <c r="BF708" s="105">
        <f>IF(N708="znížená",J708,0)</f>
        <v>0</v>
      </c>
      <c r="BG708" s="105">
        <f>IF(N708="zákl. prenesená",J708,0)</f>
        <v>0</v>
      </c>
      <c r="BH708" s="105">
        <f>IF(N708="zníž. prenesená",J708,0)</f>
        <v>0</v>
      </c>
      <c r="BI708" s="105">
        <f>IF(N708="nulová",J708,0)</f>
        <v>0</v>
      </c>
      <c r="BJ708" s="18" t="s">
        <v>88</v>
      </c>
      <c r="BK708" s="105">
        <f>ROUND(I708*H708,2)</f>
        <v>0</v>
      </c>
      <c r="BL708" s="18" t="s">
        <v>367</v>
      </c>
      <c r="BM708" s="183" t="s">
        <v>1575</v>
      </c>
    </row>
    <row r="709" spans="1:65" s="13" customFormat="1" x14ac:dyDescent="0.1">
      <c r="B709" s="184"/>
      <c r="D709" s="185" t="s">
        <v>280</v>
      </c>
      <c r="E709" s="186" t="s">
        <v>1</v>
      </c>
      <c r="F709" s="187" t="s">
        <v>1576</v>
      </c>
      <c r="H709" s="188">
        <v>58.74</v>
      </c>
      <c r="I709" s="189"/>
      <c r="L709" s="184"/>
      <c r="M709" s="190"/>
      <c r="N709" s="191"/>
      <c r="O709" s="191"/>
      <c r="P709" s="191"/>
      <c r="Q709" s="191"/>
      <c r="R709" s="191"/>
      <c r="S709" s="191"/>
      <c r="T709" s="192"/>
      <c r="AT709" s="186" t="s">
        <v>280</v>
      </c>
      <c r="AU709" s="186" t="s">
        <v>88</v>
      </c>
      <c r="AV709" s="13" t="s">
        <v>88</v>
      </c>
      <c r="AW709" s="13" t="s">
        <v>29</v>
      </c>
      <c r="AX709" s="13" t="s">
        <v>75</v>
      </c>
      <c r="AY709" s="186" t="s">
        <v>271</v>
      </c>
    </row>
    <row r="710" spans="1:65" s="13" customFormat="1" ht="19.5" x14ac:dyDescent="0.1">
      <c r="B710" s="184"/>
      <c r="D710" s="185" t="s">
        <v>280</v>
      </c>
      <c r="E710" s="186" t="s">
        <v>1</v>
      </c>
      <c r="F710" s="187" t="s">
        <v>1577</v>
      </c>
      <c r="H710" s="188">
        <v>14.68</v>
      </c>
      <c r="I710" s="189"/>
      <c r="L710" s="184"/>
      <c r="M710" s="190"/>
      <c r="N710" s="191"/>
      <c r="O710" s="191"/>
      <c r="P710" s="191"/>
      <c r="Q710" s="191"/>
      <c r="R710" s="191"/>
      <c r="S710" s="191"/>
      <c r="T710" s="192"/>
      <c r="AT710" s="186" t="s">
        <v>280</v>
      </c>
      <c r="AU710" s="186" t="s">
        <v>88</v>
      </c>
      <c r="AV710" s="13" t="s">
        <v>88</v>
      </c>
      <c r="AW710" s="13" t="s">
        <v>29</v>
      </c>
      <c r="AX710" s="13" t="s">
        <v>75</v>
      </c>
      <c r="AY710" s="186" t="s">
        <v>271</v>
      </c>
    </row>
    <row r="711" spans="1:65" s="14" customFormat="1" x14ac:dyDescent="0.1">
      <c r="B711" s="193"/>
      <c r="D711" s="185" t="s">
        <v>280</v>
      </c>
      <c r="E711" s="194" t="s">
        <v>1</v>
      </c>
      <c r="F711" s="195" t="s">
        <v>282</v>
      </c>
      <c r="H711" s="196">
        <v>73.42</v>
      </c>
      <c r="I711" s="197"/>
      <c r="L711" s="193"/>
      <c r="M711" s="198"/>
      <c r="N711" s="199"/>
      <c r="O711" s="199"/>
      <c r="P711" s="199"/>
      <c r="Q711" s="199"/>
      <c r="R711" s="199"/>
      <c r="S711" s="199"/>
      <c r="T711" s="200"/>
      <c r="AT711" s="194" t="s">
        <v>280</v>
      </c>
      <c r="AU711" s="194" t="s">
        <v>88</v>
      </c>
      <c r="AV711" s="14" t="s">
        <v>278</v>
      </c>
      <c r="AW711" s="14" t="s">
        <v>29</v>
      </c>
      <c r="AX711" s="14" t="s">
        <v>82</v>
      </c>
      <c r="AY711" s="194" t="s">
        <v>271</v>
      </c>
    </row>
    <row r="712" spans="1:65" s="2" customFormat="1" ht="16.5" customHeight="1" x14ac:dyDescent="0.15">
      <c r="A712" s="35"/>
      <c r="B712" s="141"/>
      <c r="C712" s="224" t="s">
        <v>1578</v>
      </c>
      <c r="D712" s="240" t="s">
        <v>1138</v>
      </c>
      <c r="E712" s="226" t="s">
        <v>1579</v>
      </c>
      <c r="F712" s="227" t="s">
        <v>1580</v>
      </c>
      <c r="G712" s="228" t="s">
        <v>277</v>
      </c>
      <c r="H712" s="229">
        <v>15.41</v>
      </c>
      <c r="I712" s="230"/>
      <c r="J712" s="229">
        <f>ROUND(I712*H712,2)</f>
        <v>0</v>
      </c>
      <c r="K712" s="231"/>
      <c r="L712" s="232"/>
      <c r="M712" s="233" t="s">
        <v>1</v>
      </c>
      <c r="N712" s="234" t="s">
        <v>41</v>
      </c>
      <c r="O712" s="61"/>
      <c r="P712" s="181">
        <f>O712*H712</f>
        <v>0</v>
      </c>
      <c r="Q712" s="181">
        <v>3.3E-3</v>
      </c>
      <c r="R712" s="181">
        <f>Q712*H712</f>
        <v>5.0853000000000002E-2</v>
      </c>
      <c r="S712" s="181">
        <v>0</v>
      </c>
      <c r="T712" s="182">
        <f>S712*H712</f>
        <v>0</v>
      </c>
      <c r="U712" s="35"/>
      <c r="V712" s="35"/>
      <c r="W712" s="35"/>
      <c r="X712" s="35"/>
      <c r="Y712" s="35"/>
      <c r="Z712" s="35"/>
      <c r="AA712" s="35"/>
      <c r="AB712" s="35"/>
      <c r="AC712" s="35"/>
      <c r="AD712" s="35"/>
      <c r="AE712" s="35"/>
      <c r="AR712" s="183" t="s">
        <v>478</v>
      </c>
      <c r="AT712" s="183" t="s">
        <v>1138</v>
      </c>
      <c r="AU712" s="183" t="s">
        <v>88</v>
      </c>
      <c r="AY712" s="18" t="s">
        <v>271</v>
      </c>
      <c r="BE712" s="105">
        <f>IF(N712="základná",J712,0)</f>
        <v>0</v>
      </c>
      <c r="BF712" s="105">
        <f>IF(N712="znížená",J712,0)</f>
        <v>0</v>
      </c>
      <c r="BG712" s="105">
        <f>IF(N712="zákl. prenesená",J712,0)</f>
        <v>0</v>
      </c>
      <c r="BH712" s="105">
        <f>IF(N712="zníž. prenesená",J712,0)</f>
        <v>0</v>
      </c>
      <c r="BI712" s="105">
        <f>IF(N712="nulová",J712,0)</f>
        <v>0</v>
      </c>
      <c r="BJ712" s="18" t="s">
        <v>88</v>
      </c>
      <c r="BK712" s="105">
        <f>ROUND(I712*H712,2)</f>
        <v>0</v>
      </c>
      <c r="BL712" s="18" t="s">
        <v>367</v>
      </c>
      <c r="BM712" s="183" t="s">
        <v>1581</v>
      </c>
    </row>
    <row r="713" spans="1:65" s="13" customFormat="1" x14ac:dyDescent="0.1">
      <c r="B713" s="184"/>
      <c r="D713" s="185" t="s">
        <v>280</v>
      </c>
      <c r="F713" s="187" t="s">
        <v>1582</v>
      </c>
      <c r="H713" s="188">
        <v>15.41</v>
      </c>
      <c r="I713" s="189"/>
      <c r="L713" s="184"/>
      <c r="M713" s="190"/>
      <c r="N713" s="191"/>
      <c r="O713" s="191"/>
      <c r="P713" s="191"/>
      <c r="Q713" s="191"/>
      <c r="R713" s="191"/>
      <c r="S713" s="191"/>
      <c r="T713" s="192"/>
      <c r="AT713" s="186" t="s">
        <v>280</v>
      </c>
      <c r="AU713" s="186" t="s">
        <v>88</v>
      </c>
      <c r="AV713" s="13" t="s">
        <v>88</v>
      </c>
      <c r="AW713" s="13" t="s">
        <v>3</v>
      </c>
      <c r="AX713" s="13" t="s">
        <v>82</v>
      </c>
      <c r="AY713" s="186" t="s">
        <v>271</v>
      </c>
    </row>
    <row r="714" spans="1:65" s="2" customFormat="1" ht="16.5" customHeight="1" x14ac:dyDescent="0.15">
      <c r="A714" s="35"/>
      <c r="B714" s="141"/>
      <c r="C714" s="224" t="s">
        <v>1583</v>
      </c>
      <c r="D714" s="240" t="s">
        <v>1138</v>
      </c>
      <c r="E714" s="226" t="s">
        <v>1584</v>
      </c>
      <c r="F714" s="227" t="s">
        <v>1585</v>
      </c>
      <c r="G714" s="228" t="s">
        <v>277</v>
      </c>
      <c r="H714" s="229">
        <v>61.68</v>
      </c>
      <c r="I714" s="230"/>
      <c r="J714" s="229">
        <f>ROUND(I714*H714,2)</f>
        <v>0</v>
      </c>
      <c r="K714" s="231"/>
      <c r="L714" s="232"/>
      <c r="M714" s="233" t="s">
        <v>1</v>
      </c>
      <c r="N714" s="234" t="s">
        <v>41</v>
      </c>
      <c r="O714" s="61"/>
      <c r="P714" s="181">
        <f>O714*H714</f>
        <v>0</v>
      </c>
      <c r="Q714" s="181">
        <v>6.6E-3</v>
      </c>
      <c r="R714" s="181">
        <f>Q714*H714</f>
        <v>0.40708800000000001</v>
      </c>
      <c r="S714" s="181">
        <v>0</v>
      </c>
      <c r="T714" s="182">
        <f>S714*H714</f>
        <v>0</v>
      </c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  <c r="AE714" s="35"/>
      <c r="AR714" s="183" t="s">
        <v>478</v>
      </c>
      <c r="AT714" s="183" t="s">
        <v>1138</v>
      </c>
      <c r="AU714" s="183" t="s">
        <v>88</v>
      </c>
      <c r="AY714" s="18" t="s">
        <v>271</v>
      </c>
      <c r="BE714" s="105">
        <f>IF(N714="základná",J714,0)</f>
        <v>0</v>
      </c>
      <c r="BF714" s="105">
        <f>IF(N714="znížená",J714,0)</f>
        <v>0</v>
      </c>
      <c r="BG714" s="105">
        <f>IF(N714="zákl. prenesená",J714,0)</f>
        <v>0</v>
      </c>
      <c r="BH714" s="105">
        <f>IF(N714="zníž. prenesená",J714,0)</f>
        <v>0</v>
      </c>
      <c r="BI714" s="105">
        <f>IF(N714="nulová",J714,0)</f>
        <v>0</v>
      </c>
      <c r="BJ714" s="18" t="s">
        <v>88</v>
      </c>
      <c r="BK714" s="105">
        <f>ROUND(I714*H714,2)</f>
        <v>0</v>
      </c>
      <c r="BL714" s="18" t="s">
        <v>367</v>
      </c>
      <c r="BM714" s="183" t="s">
        <v>1586</v>
      </c>
    </row>
    <row r="715" spans="1:65" s="13" customFormat="1" x14ac:dyDescent="0.1">
      <c r="B715" s="184"/>
      <c r="D715" s="185" t="s">
        <v>280</v>
      </c>
      <c r="F715" s="187" t="s">
        <v>1587</v>
      </c>
      <c r="H715" s="188">
        <v>61.68</v>
      </c>
      <c r="I715" s="189"/>
      <c r="L715" s="184"/>
      <c r="M715" s="190"/>
      <c r="N715" s="191"/>
      <c r="O715" s="191"/>
      <c r="P715" s="191"/>
      <c r="Q715" s="191"/>
      <c r="R715" s="191"/>
      <c r="S715" s="191"/>
      <c r="T715" s="192"/>
      <c r="AT715" s="186" t="s">
        <v>280</v>
      </c>
      <c r="AU715" s="186" t="s">
        <v>88</v>
      </c>
      <c r="AV715" s="13" t="s">
        <v>88</v>
      </c>
      <c r="AW715" s="13" t="s">
        <v>3</v>
      </c>
      <c r="AX715" s="13" t="s">
        <v>82</v>
      </c>
      <c r="AY715" s="186" t="s">
        <v>271</v>
      </c>
    </row>
    <row r="716" spans="1:65" s="2" customFormat="1" ht="33" customHeight="1" x14ac:dyDescent="0.15">
      <c r="A716" s="35"/>
      <c r="B716" s="141"/>
      <c r="C716" s="172" t="s">
        <v>1588</v>
      </c>
      <c r="D716" s="172" t="s">
        <v>274</v>
      </c>
      <c r="E716" s="173" t="s">
        <v>1589</v>
      </c>
      <c r="F716" s="174" t="s">
        <v>1590</v>
      </c>
      <c r="G716" s="175" t="s">
        <v>277</v>
      </c>
      <c r="H716" s="176">
        <v>1185.24</v>
      </c>
      <c r="I716" s="177"/>
      <c r="J716" s="176">
        <f>ROUND(I716*H716,2)</f>
        <v>0</v>
      </c>
      <c r="K716" s="178"/>
      <c r="L716" s="36"/>
      <c r="M716" s="179" t="s">
        <v>1</v>
      </c>
      <c r="N716" s="180" t="s">
        <v>41</v>
      </c>
      <c r="O716" s="61"/>
      <c r="P716" s="181">
        <f>O716*H716</f>
        <v>0</v>
      </c>
      <c r="Q716" s="181">
        <v>5.2249999999999996E-4</v>
      </c>
      <c r="R716" s="181">
        <f>Q716*H716</f>
        <v>0.6192879</v>
      </c>
      <c r="S716" s="181">
        <v>0</v>
      </c>
      <c r="T716" s="182">
        <f>S716*H716</f>
        <v>0</v>
      </c>
      <c r="U716" s="35"/>
      <c r="V716" s="35"/>
      <c r="W716" s="35"/>
      <c r="X716" s="35"/>
      <c r="Y716" s="35"/>
      <c r="Z716" s="35"/>
      <c r="AA716" s="35"/>
      <c r="AB716" s="35"/>
      <c r="AC716" s="35"/>
      <c r="AD716" s="35"/>
      <c r="AE716" s="35"/>
      <c r="AR716" s="183" t="s">
        <v>367</v>
      </c>
      <c r="AT716" s="183" t="s">
        <v>274</v>
      </c>
      <c r="AU716" s="183" t="s">
        <v>88</v>
      </c>
      <c r="AY716" s="18" t="s">
        <v>271</v>
      </c>
      <c r="BE716" s="105">
        <f>IF(N716="základná",J716,0)</f>
        <v>0</v>
      </c>
      <c r="BF716" s="105">
        <f>IF(N716="znížená",J716,0)</f>
        <v>0</v>
      </c>
      <c r="BG716" s="105">
        <f>IF(N716="zákl. prenesená",J716,0)</f>
        <v>0</v>
      </c>
      <c r="BH716" s="105">
        <f>IF(N716="zníž. prenesená",J716,0)</f>
        <v>0</v>
      </c>
      <c r="BI716" s="105">
        <f>IF(N716="nulová",J716,0)</f>
        <v>0</v>
      </c>
      <c r="BJ716" s="18" t="s">
        <v>88</v>
      </c>
      <c r="BK716" s="105">
        <f>ROUND(I716*H716,2)</f>
        <v>0</v>
      </c>
      <c r="BL716" s="18" t="s">
        <v>367</v>
      </c>
      <c r="BM716" s="183" t="s">
        <v>1591</v>
      </c>
    </row>
    <row r="717" spans="1:65" s="13" customFormat="1" x14ac:dyDescent="0.1">
      <c r="B717" s="184"/>
      <c r="D717" s="185" t="s">
        <v>280</v>
      </c>
      <c r="E717" s="186" t="s">
        <v>1</v>
      </c>
      <c r="F717" s="187" t="s">
        <v>1316</v>
      </c>
      <c r="H717" s="188">
        <v>1185.24</v>
      </c>
      <c r="I717" s="189"/>
      <c r="L717" s="184"/>
      <c r="M717" s="190"/>
      <c r="N717" s="191"/>
      <c r="O717" s="191"/>
      <c r="P717" s="191"/>
      <c r="Q717" s="191"/>
      <c r="R717" s="191"/>
      <c r="S717" s="191"/>
      <c r="T717" s="192"/>
      <c r="AT717" s="186" t="s">
        <v>280</v>
      </c>
      <c r="AU717" s="186" t="s">
        <v>88</v>
      </c>
      <c r="AV717" s="13" t="s">
        <v>88</v>
      </c>
      <c r="AW717" s="13" t="s">
        <v>29</v>
      </c>
      <c r="AX717" s="13" t="s">
        <v>75</v>
      </c>
      <c r="AY717" s="186" t="s">
        <v>271</v>
      </c>
    </row>
    <row r="718" spans="1:65" s="14" customFormat="1" x14ac:dyDescent="0.1">
      <c r="B718" s="193"/>
      <c r="D718" s="185" t="s">
        <v>280</v>
      </c>
      <c r="E718" s="194" t="s">
        <v>1</v>
      </c>
      <c r="F718" s="195" t="s">
        <v>282</v>
      </c>
      <c r="H718" s="196">
        <v>1185.24</v>
      </c>
      <c r="I718" s="197"/>
      <c r="L718" s="193"/>
      <c r="M718" s="198"/>
      <c r="N718" s="199"/>
      <c r="O718" s="199"/>
      <c r="P718" s="199"/>
      <c r="Q718" s="199"/>
      <c r="R718" s="199"/>
      <c r="S718" s="199"/>
      <c r="T718" s="200"/>
      <c r="AT718" s="194" t="s">
        <v>280</v>
      </c>
      <c r="AU718" s="194" t="s">
        <v>88</v>
      </c>
      <c r="AV718" s="14" t="s">
        <v>278</v>
      </c>
      <c r="AW718" s="14" t="s">
        <v>29</v>
      </c>
      <c r="AX718" s="14" t="s">
        <v>82</v>
      </c>
      <c r="AY718" s="194" t="s">
        <v>271</v>
      </c>
    </row>
    <row r="719" spans="1:65" s="2" customFormat="1" ht="33" customHeight="1" x14ac:dyDescent="0.15">
      <c r="A719" s="35"/>
      <c r="B719" s="141"/>
      <c r="C719" s="224" t="s">
        <v>1592</v>
      </c>
      <c r="D719" s="224" t="s">
        <v>1138</v>
      </c>
      <c r="E719" s="226" t="s">
        <v>1593</v>
      </c>
      <c r="F719" s="227" t="s">
        <v>1594</v>
      </c>
      <c r="G719" s="228" t="s">
        <v>277</v>
      </c>
      <c r="H719" s="229">
        <v>1244.5</v>
      </c>
      <c r="I719" s="230"/>
      <c r="J719" s="229">
        <f>ROUND(I719*H719,2)</f>
        <v>0</v>
      </c>
      <c r="K719" s="231"/>
      <c r="L719" s="232"/>
      <c r="M719" s="233" t="s">
        <v>1</v>
      </c>
      <c r="N719" s="234" t="s">
        <v>41</v>
      </c>
      <c r="O719" s="61"/>
      <c r="P719" s="181">
        <f>O719*H719</f>
        <v>0</v>
      </c>
      <c r="Q719" s="181">
        <v>2.8800000000000002E-3</v>
      </c>
      <c r="R719" s="181">
        <f>Q719*H719</f>
        <v>3.5841600000000002</v>
      </c>
      <c r="S719" s="181">
        <v>0</v>
      </c>
      <c r="T719" s="182">
        <f>S719*H719</f>
        <v>0</v>
      </c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R719" s="183" t="s">
        <v>478</v>
      </c>
      <c r="AT719" s="183" t="s">
        <v>1138</v>
      </c>
      <c r="AU719" s="183" t="s">
        <v>88</v>
      </c>
      <c r="AY719" s="18" t="s">
        <v>271</v>
      </c>
      <c r="BE719" s="105">
        <f>IF(N719="základná",J719,0)</f>
        <v>0</v>
      </c>
      <c r="BF719" s="105">
        <f>IF(N719="znížená",J719,0)</f>
        <v>0</v>
      </c>
      <c r="BG719" s="105">
        <f>IF(N719="zákl. prenesená",J719,0)</f>
        <v>0</v>
      </c>
      <c r="BH719" s="105">
        <f>IF(N719="zníž. prenesená",J719,0)</f>
        <v>0</v>
      </c>
      <c r="BI719" s="105">
        <f>IF(N719="nulová",J719,0)</f>
        <v>0</v>
      </c>
      <c r="BJ719" s="18" t="s">
        <v>88</v>
      </c>
      <c r="BK719" s="105">
        <f>ROUND(I719*H719,2)</f>
        <v>0</v>
      </c>
      <c r="BL719" s="18" t="s">
        <v>367</v>
      </c>
      <c r="BM719" s="183" t="s">
        <v>1595</v>
      </c>
    </row>
    <row r="720" spans="1:65" s="13" customFormat="1" x14ac:dyDescent="0.1">
      <c r="B720" s="184"/>
      <c r="D720" s="185" t="s">
        <v>280</v>
      </c>
      <c r="F720" s="187" t="s">
        <v>1596</v>
      </c>
      <c r="H720" s="188">
        <v>1244.5</v>
      </c>
      <c r="I720" s="189"/>
      <c r="L720" s="184"/>
      <c r="M720" s="190"/>
      <c r="N720" s="191"/>
      <c r="O720" s="191"/>
      <c r="P720" s="191"/>
      <c r="Q720" s="191"/>
      <c r="R720" s="191"/>
      <c r="S720" s="191"/>
      <c r="T720" s="192"/>
      <c r="AT720" s="186" t="s">
        <v>280</v>
      </c>
      <c r="AU720" s="186" t="s">
        <v>88</v>
      </c>
      <c r="AV720" s="13" t="s">
        <v>88</v>
      </c>
      <c r="AW720" s="13" t="s">
        <v>3</v>
      </c>
      <c r="AX720" s="13" t="s">
        <v>82</v>
      </c>
      <c r="AY720" s="186" t="s">
        <v>271</v>
      </c>
    </row>
    <row r="721" spans="1:65" s="2" customFormat="1" ht="21.75" customHeight="1" x14ac:dyDescent="0.15">
      <c r="A721" s="35"/>
      <c r="B721" s="141"/>
      <c r="C721" s="172" t="s">
        <v>1597</v>
      </c>
      <c r="D721" s="172" t="s">
        <v>274</v>
      </c>
      <c r="E721" s="173" t="s">
        <v>1598</v>
      </c>
      <c r="F721" s="174" t="s">
        <v>1599</v>
      </c>
      <c r="G721" s="175" t="s">
        <v>277</v>
      </c>
      <c r="H721" s="176">
        <v>2370.48</v>
      </c>
      <c r="I721" s="177"/>
      <c r="J721" s="176">
        <f>ROUND(I721*H721,2)</f>
        <v>0</v>
      </c>
      <c r="K721" s="178"/>
      <c r="L721" s="36"/>
      <c r="M721" s="179" t="s">
        <v>1</v>
      </c>
      <c r="N721" s="180" t="s">
        <v>41</v>
      </c>
      <c r="O721" s="61"/>
      <c r="P721" s="181">
        <f>O721*H721</f>
        <v>0</v>
      </c>
      <c r="Q721" s="181">
        <v>0</v>
      </c>
      <c r="R721" s="181">
        <f>Q721*H721</f>
        <v>0</v>
      </c>
      <c r="S721" s="181">
        <v>0</v>
      </c>
      <c r="T721" s="182">
        <f>S721*H721</f>
        <v>0</v>
      </c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R721" s="183" t="s">
        <v>367</v>
      </c>
      <c r="AT721" s="183" t="s">
        <v>274</v>
      </c>
      <c r="AU721" s="183" t="s">
        <v>88</v>
      </c>
      <c r="AY721" s="18" t="s">
        <v>271</v>
      </c>
      <c r="BE721" s="105">
        <f>IF(N721="základná",J721,0)</f>
        <v>0</v>
      </c>
      <c r="BF721" s="105">
        <f>IF(N721="znížená",J721,0)</f>
        <v>0</v>
      </c>
      <c r="BG721" s="105">
        <f>IF(N721="zákl. prenesená",J721,0)</f>
        <v>0</v>
      </c>
      <c r="BH721" s="105">
        <f>IF(N721="zníž. prenesená",J721,0)</f>
        <v>0</v>
      </c>
      <c r="BI721" s="105">
        <f>IF(N721="nulová",J721,0)</f>
        <v>0</v>
      </c>
      <c r="BJ721" s="18" t="s">
        <v>88</v>
      </c>
      <c r="BK721" s="105">
        <f>ROUND(I721*H721,2)</f>
        <v>0</v>
      </c>
      <c r="BL721" s="18" t="s">
        <v>367</v>
      </c>
      <c r="BM721" s="183" t="s">
        <v>1600</v>
      </c>
    </row>
    <row r="722" spans="1:65" s="13" customFormat="1" x14ac:dyDescent="0.1">
      <c r="B722" s="184"/>
      <c r="D722" s="185" t="s">
        <v>280</v>
      </c>
      <c r="E722" s="186" t="s">
        <v>1</v>
      </c>
      <c r="F722" s="187" t="s">
        <v>1601</v>
      </c>
      <c r="H722" s="188">
        <v>2370.48</v>
      </c>
      <c r="I722" s="189"/>
      <c r="L722" s="184"/>
      <c r="M722" s="190"/>
      <c r="N722" s="191"/>
      <c r="O722" s="191"/>
      <c r="P722" s="191"/>
      <c r="Q722" s="191"/>
      <c r="R722" s="191"/>
      <c r="S722" s="191"/>
      <c r="T722" s="192"/>
      <c r="AT722" s="186" t="s">
        <v>280</v>
      </c>
      <c r="AU722" s="186" t="s">
        <v>88</v>
      </c>
      <c r="AV722" s="13" t="s">
        <v>88</v>
      </c>
      <c r="AW722" s="13" t="s">
        <v>29</v>
      </c>
      <c r="AX722" s="13" t="s">
        <v>75</v>
      </c>
      <c r="AY722" s="186" t="s">
        <v>271</v>
      </c>
    </row>
    <row r="723" spans="1:65" s="14" customFormat="1" x14ac:dyDescent="0.1">
      <c r="B723" s="193"/>
      <c r="D723" s="185" t="s">
        <v>280</v>
      </c>
      <c r="E723" s="194" t="s">
        <v>1</v>
      </c>
      <c r="F723" s="195" t="s">
        <v>282</v>
      </c>
      <c r="H723" s="196">
        <v>2370.48</v>
      </c>
      <c r="I723" s="197"/>
      <c r="L723" s="193"/>
      <c r="M723" s="198"/>
      <c r="N723" s="199"/>
      <c r="O723" s="199"/>
      <c r="P723" s="199"/>
      <c r="Q723" s="199"/>
      <c r="R723" s="199"/>
      <c r="S723" s="199"/>
      <c r="T723" s="200"/>
      <c r="AT723" s="194" t="s">
        <v>280</v>
      </c>
      <c r="AU723" s="194" t="s">
        <v>88</v>
      </c>
      <c r="AV723" s="14" t="s">
        <v>278</v>
      </c>
      <c r="AW723" s="14" t="s">
        <v>29</v>
      </c>
      <c r="AX723" s="14" t="s">
        <v>82</v>
      </c>
      <c r="AY723" s="194" t="s">
        <v>271</v>
      </c>
    </row>
    <row r="724" spans="1:65" s="2" customFormat="1" ht="33" customHeight="1" x14ac:dyDescent="0.15">
      <c r="A724" s="35"/>
      <c r="B724" s="141"/>
      <c r="C724" s="224" t="s">
        <v>1602</v>
      </c>
      <c r="D724" s="224" t="s">
        <v>1138</v>
      </c>
      <c r="E724" s="226" t="s">
        <v>1603</v>
      </c>
      <c r="F724" s="227" t="s">
        <v>1604</v>
      </c>
      <c r="G724" s="228" t="s">
        <v>277</v>
      </c>
      <c r="H724" s="229">
        <v>2489</v>
      </c>
      <c r="I724" s="230"/>
      <c r="J724" s="229">
        <f>ROUND(I724*H724,2)</f>
        <v>0</v>
      </c>
      <c r="K724" s="231"/>
      <c r="L724" s="232"/>
      <c r="M724" s="233" t="s">
        <v>1</v>
      </c>
      <c r="N724" s="234" t="s">
        <v>41</v>
      </c>
      <c r="O724" s="61"/>
      <c r="P724" s="181">
        <f>O724*H724</f>
        <v>0</v>
      </c>
      <c r="Q724" s="181">
        <v>2.7299999999999998E-3</v>
      </c>
      <c r="R724" s="181">
        <f>Q724*H724</f>
        <v>6.7949699999999993</v>
      </c>
      <c r="S724" s="181">
        <v>0</v>
      </c>
      <c r="T724" s="182">
        <f>S724*H724</f>
        <v>0</v>
      </c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R724" s="183" t="s">
        <v>478</v>
      </c>
      <c r="AT724" s="183" t="s">
        <v>1138</v>
      </c>
      <c r="AU724" s="183" t="s">
        <v>88</v>
      </c>
      <c r="AY724" s="18" t="s">
        <v>271</v>
      </c>
      <c r="BE724" s="105">
        <f>IF(N724="základná",J724,0)</f>
        <v>0</v>
      </c>
      <c r="BF724" s="105">
        <f>IF(N724="znížená",J724,0)</f>
        <v>0</v>
      </c>
      <c r="BG724" s="105">
        <f>IF(N724="zákl. prenesená",J724,0)</f>
        <v>0</v>
      </c>
      <c r="BH724" s="105">
        <f>IF(N724="zníž. prenesená",J724,0)</f>
        <v>0</v>
      </c>
      <c r="BI724" s="105">
        <f>IF(N724="nulová",J724,0)</f>
        <v>0</v>
      </c>
      <c r="BJ724" s="18" t="s">
        <v>88</v>
      </c>
      <c r="BK724" s="105">
        <f>ROUND(I724*H724,2)</f>
        <v>0</v>
      </c>
      <c r="BL724" s="18" t="s">
        <v>367</v>
      </c>
      <c r="BM724" s="183" t="s">
        <v>1605</v>
      </c>
    </row>
    <row r="725" spans="1:65" s="13" customFormat="1" x14ac:dyDescent="0.1">
      <c r="B725" s="184"/>
      <c r="D725" s="185" t="s">
        <v>280</v>
      </c>
      <c r="F725" s="187" t="s">
        <v>1606</v>
      </c>
      <c r="H725" s="188">
        <v>2489</v>
      </c>
      <c r="I725" s="189"/>
      <c r="L725" s="184"/>
      <c r="M725" s="190"/>
      <c r="N725" s="191"/>
      <c r="O725" s="191"/>
      <c r="P725" s="191"/>
      <c r="Q725" s="191"/>
      <c r="R725" s="191"/>
      <c r="S725" s="191"/>
      <c r="T725" s="192"/>
      <c r="AT725" s="186" t="s">
        <v>280</v>
      </c>
      <c r="AU725" s="186" t="s">
        <v>88</v>
      </c>
      <c r="AV725" s="13" t="s">
        <v>88</v>
      </c>
      <c r="AW725" s="13" t="s">
        <v>3</v>
      </c>
      <c r="AX725" s="13" t="s">
        <v>82</v>
      </c>
      <c r="AY725" s="186" t="s">
        <v>271</v>
      </c>
    </row>
    <row r="726" spans="1:65" s="2" customFormat="1" ht="21.75" customHeight="1" x14ac:dyDescent="0.15">
      <c r="A726" s="35"/>
      <c r="B726" s="141"/>
      <c r="C726" s="172" t="s">
        <v>1607</v>
      </c>
      <c r="D726" s="172" t="s">
        <v>274</v>
      </c>
      <c r="E726" s="173" t="s">
        <v>1608</v>
      </c>
      <c r="F726" s="174" t="s">
        <v>1609</v>
      </c>
      <c r="G726" s="175" t="s">
        <v>302</v>
      </c>
      <c r="H726" s="176">
        <v>14</v>
      </c>
      <c r="I726" s="177"/>
      <c r="J726" s="176">
        <f>ROUND(I726*H726,2)</f>
        <v>0</v>
      </c>
      <c r="K726" s="178"/>
      <c r="L726" s="36"/>
      <c r="M726" s="179" t="s">
        <v>1</v>
      </c>
      <c r="N726" s="180" t="s">
        <v>41</v>
      </c>
      <c r="O726" s="61"/>
      <c r="P726" s="181">
        <f>O726*H726</f>
        <v>0</v>
      </c>
      <c r="Q726" s="181">
        <v>6.4000000000000005E-4</v>
      </c>
      <c r="R726" s="181">
        <f>Q726*H726</f>
        <v>8.9600000000000009E-3</v>
      </c>
      <c r="S726" s="181">
        <v>0</v>
      </c>
      <c r="T726" s="182">
        <f>S726*H726</f>
        <v>0</v>
      </c>
      <c r="U726" s="35"/>
      <c r="V726" s="35"/>
      <c r="W726" s="35"/>
      <c r="X726" s="35"/>
      <c r="Y726" s="35"/>
      <c r="Z726" s="35"/>
      <c r="AA726" s="35"/>
      <c r="AB726" s="35"/>
      <c r="AC726" s="35"/>
      <c r="AD726" s="35"/>
      <c r="AE726" s="35"/>
      <c r="AR726" s="183" t="s">
        <v>367</v>
      </c>
      <c r="AT726" s="183" t="s">
        <v>274</v>
      </c>
      <c r="AU726" s="183" t="s">
        <v>88</v>
      </c>
      <c r="AY726" s="18" t="s">
        <v>271</v>
      </c>
      <c r="BE726" s="105">
        <f>IF(N726="základná",J726,0)</f>
        <v>0</v>
      </c>
      <c r="BF726" s="105">
        <f>IF(N726="znížená",J726,0)</f>
        <v>0</v>
      </c>
      <c r="BG726" s="105">
        <f>IF(N726="zákl. prenesená",J726,0)</f>
        <v>0</v>
      </c>
      <c r="BH726" s="105">
        <f>IF(N726="zníž. prenesená",J726,0)</f>
        <v>0</v>
      </c>
      <c r="BI726" s="105">
        <f>IF(N726="nulová",J726,0)</f>
        <v>0</v>
      </c>
      <c r="BJ726" s="18" t="s">
        <v>88</v>
      </c>
      <c r="BK726" s="105">
        <f>ROUND(I726*H726,2)</f>
        <v>0</v>
      </c>
      <c r="BL726" s="18" t="s">
        <v>367</v>
      </c>
      <c r="BM726" s="183" t="s">
        <v>1610</v>
      </c>
    </row>
    <row r="727" spans="1:65" s="13" customFormat="1" x14ac:dyDescent="0.1">
      <c r="B727" s="184"/>
      <c r="D727" s="185" t="s">
        <v>280</v>
      </c>
      <c r="E727" s="186" t="s">
        <v>1</v>
      </c>
      <c r="F727" s="187" t="s">
        <v>1611</v>
      </c>
      <c r="H727" s="188">
        <v>14</v>
      </c>
      <c r="I727" s="189"/>
      <c r="L727" s="184"/>
      <c r="M727" s="190"/>
      <c r="N727" s="191"/>
      <c r="O727" s="191"/>
      <c r="P727" s="191"/>
      <c r="Q727" s="191"/>
      <c r="R727" s="191"/>
      <c r="S727" s="191"/>
      <c r="T727" s="192"/>
      <c r="AT727" s="186" t="s">
        <v>280</v>
      </c>
      <c r="AU727" s="186" t="s">
        <v>88</v>
      </c>
      <c r="AV727" s="13" t="s">
        <v>88</v>
      </c>
      <c r="AW727" s="13" t="s">
        <v>29</v>
      </c>
      <c r="AX727" s="13" t="s">
        <v>75</v>
      </c>
      <c r="AY727" s="186" t="s">
        <v>271</v>
      </c>
    </row>
    <row r="728" spans="1:65" s="14" customFormat="1" x14ac:dyDescent="0.1">
      <c r="B728" s="193"/>
      <c r="D728" s="185" t="s">
        <v>280</v>
      </c>
      <c r="E728" s="194" t="s">
        <v>1</v>
      </c>
      <c r="F728" s="195" t="s">
        <v>282</v>
      </c>
      <c r="H728" s="196">
        <v>14</v>
      </c>
      <c r="I728" s="197"/>
      <c r="L728" s="193"/>
      <c r="M728" s="198"/>
      <c r="N728" s="199"/>
      <c r="O728" s="199"/>
      <c r="P728" s="199"/>
      <c r="Q728" s="199"/>
      <c r="R728" s="199"/>
      <c r="S728" s="199"/>
      <c r="T728" s="200"/>
      <c r="AT728" s="194" t="s">
        <v>280</v>
      </c>
      <c r="AU728" s="194" t="s">
        <v>88</v>
      </c>
      <c r="AV728" s="14" t="s">
        <v>278</v>
      </c>
      <c r="AW728" s="14" t="s">
        <v>29</v>
      </c>
      <c r="AX728" s="14" t="s">
        <v>82</v>
      </c>
      <c r="AY728" s="194" t="s">
        <v>271</v>
      </c>
    </row>
    <row r="729" spans="1:65" s="2" customFormat="1" ht="21.75" customHeight="1" x14ac:dyDescent="0.15">
      <c r="A729" s="35"/>
      <c r="B729" s="141"/>
      <c r="C729" s="224" t="s">
        <v>1612</v>
      </c>
      <c r="D729" s="224" t="s">
        <v>1138</v>
      </c>
      <c r="E729" s="226" t="s">
        <v>1613</v>
      </c>
      <c r="F729" s="227" t="s">
        <v>1614</v>
      </c>
      <c r="G729" s="228" t="s">
        <v>302</v>
      </c>
      <c r="H729" s="229">
        <v>14</v>
      </c>
      <c r="I729" s="230"/>
      <c r="J729" s="229">
        <f>ROUND(I729*H729,2)</f>
        <v>0</v>
      </c>
      <c r="K729" s="231"/>
      <c r="L729" s="232"/>
      <c r="M729" s="233" t="s">
        <v>1</v>
      </c>
      <c r="N729" s="234" t="s">
        <v>41</v>
      </c>
      <c r="O729" s="61"/>
      <c r="P729" s="181">
        <f>O729*H729</f>
        <v>0</v>
      </c>
      <c r="Q729" s="181">
        <v>1.8000000000000001E-4</v>
      </c>
      <c r="R729" s="181">
        <f>Q729*H729</f>
        <v>2.5200000000000001E-3</v>
      </c>
      <c r="S729" s="181">
        <v>0</v>
      </c>
      <c r="T729" s="182">
        <f>S729*H729</f>
        <v>0</v>
      </c>
      <c r="U729" s="35"/>
      <c r="V729" s="35"/>
      <c r="W729" s="35"/>
      <c r="X729" s="35"/>
      <c r="Y729" s="35"/>
      <c r="Z729" s="35"/>
      <c r="AA729" s="35"/>
      <c r="AB729" s="35"/>
      <c r="AC729" s="35"/>
      <c r="AD729" s="35"/>
      <c r="AE729" s="35"/>
      <c r="AR729" s="183" t="s">
        <v>478</v>
      </c>
      <c r="AT729" s="183" t="s">
        <v>1138</v>
      </c>
      <c r="AU729" s="183" t="s">
        <v>88</v>
      </c>
      <c r="AY729" s="18" t="s">
        <v>271</v>
      </c>
      <c r="BE729" s="105">
        <f>IF(N729="základná",J729,0)</f>
        <v>0</v>
      </c>
      <c r="BF729" s="105">
        <f>IF(N729="znížená",J729,0)</f>
        <v>0</v>
      </c>
      <c r="BG729" s="105">
        <f>IF(N729="zákl. prenesená",J729,0)</f>
        <v>0</v>
      </c>
      <c r="BH729" s="105">
        <f>IF(N729="zníž. prenesená",J729,0)</f>
        <v>0</v>
      </c>
      <c r="BI729" s="105">
        <f>IF(N729="nulová",J729,0)</f>
        <v>0</v>
      </c>
      <c r="BJ729" s="18" t="s">
        <v>88</v>
      </c>
      <c r="BK729" s="105">
        <f>ROUND(I729*H729,2)</f>
        <v>0</v>
      </c>
      <c r="BL729" s="18" t="s">
        <v>367</v>
      </c>
      <c r="BM729" s="183" t="s">
        <v>1615</v>
      </c>
    </row>
    <row r="730" spans="1:65" s="2" customFormat="1" ht="21.75" customHeight="1" x14ac:dyDescent="0.15">
      <c r="A730" s="35"/>
      <c r="B730" s="141"/>
      <c r="C730" s="172" t="s">
        <v>1616</v>
      </c>
      <c r="D730" s="172" t="s">
        <v>274</v>
      </c>
      <c r="E730" s="173" t="s">
        <v>1617</v>
      </c>
      <c r="F730" s="174" t="s">
        <v>1618</v>
      </c>
      <c r="G730" s="175" t="s">
        <v>302</v>
      </c>
      <c r="H730" s="176">
        <v>31</v>
      </c>
      <c r="I730" s="177"/>
      <c r="J730" s="176">
        <f>ROUND(I730*H730,2)</f>
        <v>0</v>
      </c>
      <c r="K730" s="178"/>
      <c r="L730" s="36"/>
      <c r="M730" s="179" t="s">
        <v>1</v>
      </c>
      <c r="N730" s="180" t="s">
        <v>41</v>
      </c>
      <c r="O730" s="61"/>
      <c r="P730" s="181">
        <f>O730*H730</f>
        <v>0</v>
      </c>
      <c r="Q730" s="181">
        <v>2.31E-3</v>
      </c>
      <c r="R730" s="181">
        <f>Q730*H730</f>
        <v>7.1609999999999993E-2</v>
      </c>
      <c r="S730" s="181">
        <v>0</v>
      </c>
      <c r="T730" s="182">
        <f>S730*H730</f>
        <v>0</v>
      </c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  <c r="AE730" s="35"/>
      <c r="AR730" s="183" t="s">
        <v>367</v>
      </c>
      <c r="AT730" s="183" t="s">
        <v>274</v>
      </c>
      <c r="AU730" s="183" t="s">
        <v>88</v>
      </c>
      <c r="AY730" s="18" t="s">
        <v>271</v>
      </c>
      <c r="BE730" s="105">
        <f>IF(N730="základná",J730,0)</f>
        <v>0</v>
      </c>
      <c r="BF730" s="105">
        <f>IF(N730="znížená",J730,0)</f>
        <v>0</v>
      </c>
      <c r="BG730" s="105">
        <f>IF(N730="zákl. prenesená",J730,0)</f>
        <v>0</v>
      </c>
      <c r="BH730" s="105">
        <f>IF(N730="zníž. prenesená",J730,0)</f>
        <v>0</v>
      </c>
      <c r="BI730" s="105">
        <f>IF(N730="nulová",J730,0)</f>
        <v>0</v>
      </c>
      <c r="BJ730" s="18" t="s">
        <v>88</v>
      </c>
      <c r="BK730" s="105">
        <f>ROUND(I730*H730,2)</f>
        <v>0</v>
      </c>
      <c r="BL730" s="18" t="s">
        <v>367</v>
      </c>
      <c r="BM730" s="183" t="s">
        <v>1619</v>
      </c>
    </row>
    <row r="731" spans="1:65" s="13" customFormat="1" x14ac:dyDescent="0.1">
      <c r="B731" s="184"/>
      <c r="D731" s="185" t="s">
        <v>280</v>
      </c>
      <c r="E731" s="186" t="s">
        <v>1</v>
      </c>
      <c r="F731" s="187" t="s">
        <v>1620</v>
      </c>
      <c r="H731" s="188">
        <v>31</v>
      </c>
      <c r="I731" s="189"/>
      <c r="L731" s="184"/>
      <c r="M731" s="190"/>
      <c r="N731" s="191"/>
      <c r="O731" s="191"/>
      <c r="P731" s="191"/>
      <c r="Q731" s="191"/>
      <c r="R731" s="191"/>
      <c r="S731" s="191"/>
      <c r="T731" s="192"/>
      <c r="AT731" s="186" t="s">
        <v>280</v>
      </c>
      <c r="AU731" s="186" t="s">
        <v>88</v>
      </c>
      <c r="AV731" s="13" t="s">
        <v>88</v>
      </c>
      <c r="AW731" s="13" t="s">
        <v>29</v>
      </c>
      <c r="AX731" s="13" t="s">
        <v>75</v>
      </c>
      <c r="AY731" s="186" t="s">
        <v>271</v>
      </c>
    </row>
    <row r="732" spans="1:65" s="14" customFormat="1" x14ac:dyDescent="0.1">
      <c r="B732" s="193"/>
      <c r="D732" s="185" t="s">
        <v>280</v>
      </c>
      <c r="E732" s="194" t="s">
        <v>1</v>
      </c>
      <c r="F732" s="195" t="s">
        <v>282</v>
      </c>
      <c r="H732" s="196">
        <v>31</v>
      </c>
      <c r="I732" s="197"/>
      <c r="L732" s="193"/>
      <c r="M732" s="198"/>
      <c r="N732" s="199"/>
      <c r="O732" s="199"/>
      <c r="P732" s="199"/>
      <c r="Q732" s="199"/>
      <c r="R732" s="199"/>
      <c r="S732" s="199"/>
      <c r="T732" s="200"/>
      <c r="AT732" s="194" t="s">
        <v>280</v>
      </c>
      <c r="AU732" s="194" t="s">
        <v>88</v>
      </c>
      <c r="AV732" s="14" t="s">
        <v>278</v>
      </c>
      <c r="AW732" s="14" t="s">
        <v>29</v>
      </c>
      <c r="AX732" s="14" t="s">
        <v>82</v>
      </c>
      <c r="AY732" s="194" t="s">
        <v>271</v>
      </c>
    </row>
    <row r="733" spans="1:65" s="2" customFormat="1" ht="21.75" customHeight="1" x14ac:dyDescent="0.15">
      <c r="A733" s="35"/>
      <c r="B733" s="141"/>
      <c r="C733" s="224" t="s">
        <v>1621</v>
      </c>
      <c r="D733" s="224" t="s">
        <v>1138</v>
      </c>
      <c r="E733" s="226" t="s">
        <v>1622</v>
      </c>
      <c r="F733" s="227" t="s">
        <v>1623</v>
      </c>
      <c r="G733" s="228" t="s">
        <v>302</v>
      </c>
      <c r="H733" s="229">
        <v>31</v>
      </c>
      <c r="I733" s="230"/>
      <c r="J733" s="229">
        <f>ROUND(I733*H733,2)</f>
        <v>0</v>
      </c>
      <c r="K733" s="231"/>
      <c r="L733" s="232"/>
      <c r="M733" s="233" t="s">
        <v>1</v>
      </c>
      <c r="N733" s="234" t="s">
        <v>41</v>
      </c>
      <c r="O733" s="61"/>
      <c r="P733" s="181">
        <f>O733*H733</f>
        <v>0</v>
      </c>
      <c r="Q733" s="181">
        <v>2.9999999999999997E-4</v>
      </c>
      <c r="R733" s="181">
        <f>Q733*H733</f>
        <v>9.2999999999999992E-3</v>
      </c>
      <c r="S733" s="181">
        <v>0</v>
      </c>
      <c r="T733" s="182">
        <f>S733*H733</f>
        <v>0</v>
      </c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R733" s="183" t="s">
        <v>478</v>
      </c>
      <c r="AT733" s="183" t="s">
        <v>1138</v>
      </c>
      <c r="AU733" s="183" t="s">
        <v>88</v>
      </c>
      <c r="AY733" s="18" t="s">
        <v>271</v>
      </c>
      <c r="BE733" s="105">
        <f>IF(N733="základná",J733,0)</f>
        <v>0</v>
      </c>
      <c r="BF733" s="105">
        <f>IF(N733="znížená",J733,0)</f>
        <v>0</v>
      </c>
      <c r="BG733" s="105">
        <f>IF(N733="zákl. prenesená",J733,0)</f>
        <v>0</v>
      </c>
      <c r="BH733" s="105">
        <f>IF(N733="zníž. prenesená",J733,0)</f>
        <v>0</v>
      </c>
      <c r="BI733" s="105">
        <f>IF(N733="nulová",J733,0)</f>
        <v>0</v>
      </c>
      <c r="BJ733" s="18" t="s">
        <v>88</v>
      </c>
      <c r="BK733" s="105">
        <f>ROUND(I733*H733,2)</f>
        <v>0</v>
      </c>
      <c r="BL733" s="18" t="s">
        <v>367</v>
      </c>
      <c r="BM733" s="183" t="s">
        <v>1624</v>
      </c>
    </row>
    <row r="734" spans="1:65" s="2" customFormat="1" ht="16.5" customHeight="1" x14ac:dyDescent="0.15">
      <c r="A734" s="35"/>
      <c r="B734" s="141"/>
      <c r="C734" s="224" t="s">
        <v>1625</v>
      </c>
      <c r="D734" s="224" t="s">
        <v>1138</v>
      </c>
      <c r="E734" s="226" t="s">
        <v>1626</v>
      </c>
      <c r="F734" s="227" t="s">
        <v>1627</v>
      </c>
      <c r="G734" s="228" t="s">
        <v>277</v>
      </c>
      <c r="H734" s="229">
        <v>312.04000000000002</v>
      </c>
      <c r="I734" s="230"/>
      <c r="J734" s="229">
        <f>ROUND(I734*H734,2)</f>
        <v>0</v>
      </c>
      <c r="K734" s="231"/>
      <c r="L734" s="232"/>
      <c r="M734" s="233" t="s">
        <v>1</v>
      </c>
      <c r="N734" s="234" t="s">
        <v>41</v>
      </c>
      <c r="O734" s="61"/>
      <c r="P734" s="181">
        <f>O734*H734</f>
        <v>0</v>
      </c>
      <c r="Q734" s="181">
        <v>2.65E-3</v>
      </c>
      <c r="R734" s="181">
        <f>Q734*H734</f>
        <v>0.82690600000000003</v>
      </c>
      <c r="S734" s="181">
        <v>0</v>
      </c>
      <c r="T734" s="182">
        <f>S734*H734</f>
        <v>0</v>
      </c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R734" s="183" t="s">
        <v>478</v>
      </c>
      <c r="AT734" s="183" t="s">
        <v>1138</v>
      </c>
      <c r="AU734" s="183" t="s">
        <v>88</v>
      </c>
      <c r="AY734" s="18" t="s">
        <v>271</v>
      </c>
      <c r="BE734" s="105">
        <f>IF(N734="základná",J734,0)</f>
        <v>0</v>
      </c>
      <c r="BF734" s="105">
        <f>IF(N734="znížená",J734,0)</f>
        <v>0</v>
      </c>
      <c r="BG734" s="105">
        <f>IF(N734="zákl. prenesená",J734,0)</f>
        <v>0</v>
      </c>
      <c r="BH734" s="105">
        <f>IF(N734="zníž. prenesená",J734,0)</f>
        <v>0</v>
      </c>
      <c r="BI734" s="105">
        <f>IF(N734="nulová",J734,0)</f>
        <v>0</v>
      </c>
      <c r="BJ734" s="18" t="s">
        <v>88</v>
      </c>
      <c r="BK734" s="105">
        <f>ROUND(I734*H734,2)</f>
        <v>0</v>
      </c>
      <c r="BL734" s="18" t="s">
        <v>367</v>
      </c>
      <c r="BM734" s="183" t="s">
        <v>1628</v>
      </c>
    </row>
    <row r="735" spans="1:65" s="16" customFormat="1" x14ac:dyDescent="0.1">
      <c r="B735" s="209"/>
      <c r="D735" s="185" t="s">
        <v>280</v>
      </c>
      <c r="E735" s="210" t="s">
        <v>1</v>
      </c>
      <c r="F735" s="211" t="s">
        <v>1629</v>
      </c>
      <c r="H735" s="210" t="s">
        <v>1</v>
      </c>
      <c r="I735" s="212"/>
      <c r="L735" s="209"/>
      <c r="M735" s="213"/>
      <c r="N735" s="214"/>
      <c r="O735" s="214"/>
      <c r="P735" s="214"/>
      <c r="Q735" s="214"/>
      <c r="R735" s="214"/>
      <c r="S735" s="214"/>
      <c r="T735" s="215"/>
      <c r="AT735" s="210" t="s">
        <v>280</v>
      </c>
      <c r="AU735" s="210" t="s">
        <v>88</v>
      </c>
      <c r="AV735" s="16" t="s">
        <v>82</v>
      </c>
      <c r="AW735" s="16" t="s">
        <v>29</v>
      </c>
      <c r="AX735" s="16" t="s">
        <v>75</v>
      </c>
      <c r="AY735" s="210" t="s">
        <v>271</v>
      </c>
    </row>
    <row r="736" spans="1:65" s="13" customFormat="1" x14ac:dyDescent="0.1">
      <c r="B736" s="184"/>
      <c r="D736" s="185" t="s">
        <v>280</v>
      </c>
      <c r="E736" s="186" t="s">
        <v>744</v>
      </c>
      <c r="F736" s="187" t="s">
        <v>1630</v>
      </c>
      <c r="H736" s="188">
        <v>297.18</v>
      </c>
      <c r="I736" s="189"/>
      <c r="L736" s="184"/>
      <c r="M736" s="190"/>
      <c r="N736" s="191"/>
      <c r="O736" s="191"/>
      <c r="P736" s="191"/>
      <c r="Q736" s="191"/>
      <c r="R736" s="191"/>
      <c r="S736" s="191"/>
      <c r="T736" s="192"/>
      <c r="AT736" s="186" t="s">
        <v>280</v>
      </c>
      <c r="AU736" s="186" t="s">
        <v>88</v>
      </c>
      <c r="AV736" s="13" t="s">
        <v>88</v>
      </c>
      <c r="AW736" s="13" t="s">
        <v>29</v>
      </c>
      <c r="AX736" s="13" t="s">
        <v>75</v>
      </c>
      <c r="AY736" s="186" t="s">
        <v>271</v>
      </c>
    </row>
    <row r="737" spans="1:65" s="13" customFormat="1" x14ac:dyDescent="0.1">
      <c r="B737" s="184"/>
      <c r="D737" s="185" t="s">
        <v>280</v>
      </c>
      <c r="E737" s="186" t="s">
        <v>1</v>
      </c>
      <c r="F737" s="187" t="s">
        <v>1631</v>
      </c>
      <c r="H737" s="188">
        <v>14.86</v>
      </c>
      <c r="I737" s="189"/>
      <c r="L737" s="184"/>
      <c r="M737" s="190"/>
      <c r="N737" s="191"/>
      <c r="O737" s="191"/>
      <c r="P737" s="191"/>
      <c r="Q737" s="191"/>
      <c r="R737" s="191"/>
      <c r="S737" s="191"/>
      <c r="T737" s="192"/>
      <c r="AT737" s="186" t="s">
        <v>280</v>
      </c>
      <c r="AU737" s="186" t="s">
        <v>88</v>
      </c>
      <c r="AV737" s="13" t="s">
        <v>88</v>
      </c>
      <c r="AW737" s="13" t="s">
        <v>29</v>
      </c>
      <c r="AX737" s="13" t="s">
        <v>75</v>
      </c>
      <c r="AY737" s="186" t="s">
        <v>271</v>
      </c>
    </row>
    <row r="738" spans="1:65" s="14" customFormat="1" x14ac:dyDescent="0.1">
      <c r="B738" s="193"/>
      <c r="D738" s="185" t="s">
        <v>280</v>
      </c>
      <c r="E738" s="194" t="s">
        <v>1</v>
      </c>
      <c r="F738" s="195" t="s">
        <v>282</v>
      </c>
      <c r="H738" s="196">
        <v>312.04000000000002</v>
      </c>
      <c r="I738" s="197"/>
      <c r="L738" s="193"/>
      <c r="M738" s="198"/>
      <c r="N738" s="199"/>
      <c r="O738" s="199"/>
      <c r="P738" s="199"/>
      <c r="Q738" s="199"/>
      <c r="R738" s="199"/>
      <c r="S738" s="199"/>
      <c r="T738" s="200"/>
      <c r="AT738" s="194" t="s">
        <v>280</v>
      </c>
      <c r="AU738" s="194" t="s">
        <v>88</v>
      </c>
      <c r="AV738" s="14" t="s">
        <v>278</v>
      </c>
      <c r="AW738" s="14" t="s">
        <v>29</v>
      </c>
      <c r="AX738" s="14" t="s">
        <v>82</v>
      </c>
      <c r="AY738" s="194" t="s">
        <v>271</v>
      </c>
    </row>
    <row r="739" spans="1:65" s="2" customFormat="1" ht="21.75" customHeight="1" x14ac:dyDescent="0.15">
      <c r="A739" s="35"/>
      <c r="B739" s="141"/>
      <c r="C739" s="172" t="s">
        <v>1632</v>
      </c>
      <c r="D739" s="172" t="s">
        <v>274</v>
      </c>
      <c r="E739" s="173" t="s">
        <v>1633</v>
      </c>
      <c r="F739" s="174" t="s">
        <v>1634</v>
      </c>
      <c r="G739" s="175" t="s">
        <v>1420</v>
      </c>
      <c r="H739" s="177"/>
      <c r="I739" s="177"/>
      <c r="J739" s="176">
        <f>ROUND(I739*H739,2)</f>
        <v>0</v>
      </c>
      <c r="K739" s="178"/>
      <c r="L739" s="36"/>
      <c r="M739" s="179" t="s">
        <v>1</v>
      </c>
      <c r="N739" s="180" t="s">
        <v>41</v>
      </c>
      <c r="O739" s="61"/>
      <c r="P739" s="181">
        <f>O739*H739</f>
        <v>0</v>
      </c>
      <c r="Q739" s="181">
        <v>0</v>
      </c>
      <c r="R739" s="181">
        <f>Q739*H739</f>
        <v>0</v>
      </c>
      <c r="S739" s="181">
        <v>0</v>
      </c>
      <c r="T739" s="182">
        <f>S739*H739</f>
        <v>0</v>
      </c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  <c r="AR739" s="183" t="s">
        <v>367</v>
      </c>
      <c r="AT739" s="183" t="s">
        <v>274</v>
      </c>
      <c r="AU739" s="183" t="s">
        <v>88</v>
      </c>
      <c r="AY739" s="18" t="s">
        <v>271</v>
      </c>
      <c r="BE739" s="105">
        <f>IF(N739="základná",J739,0)</f>
        <v>0</v>
      </c>
      <c r="BF739" s="105">
        <f>IF(N739="znížená",J739,0)</f>
        <v>0</v>
      </c>
      <c r="BG739" s="105">
        <f>IF(N739="zákl. prenesená",J739,0)</f>
        <v>0</v>
      </c>
      <c r="BH739" s="105">
        <f>IF(N739="zníž. prenesená",J739,0)</f>
        <v>0</v>
      </c>
      <c r="BI739" s="105">
        <f>IF(N739="nulová",J739,0)</f>
        <v>0</v>
      </c>
      <c r="BJ739" s="18" t="s">
        <v>88</v>
      </c>
      <c r="BK739" s="105">
        <f>ROUND(I739*H739,2)</f>
        <v>0</v>
      </c>
      <c r="BL739" s="18" t="s">
        <v>367</v>
      </c>
      <c r="BM739" s="183" t="s">
        <v>1635</v>
      </c>
    </row>
    <row r="740" spans="1:65" s="12" customFormat="1" ht="22.9" customHeight="1" x14ac:dyDescent="0.15">
      <c r="B740" s="159"/>
      <c r="D740" s="160" t="s">
        <v>74</v>
      </c>
      <c r="E740" s="170" t="s">
        <v>1636</v>
      </c>
      <c r="F740" s="170" t="s">
        <v>1637</v>
      </c>
      <c r="I740" s="162"/>
      <c r="J740" s="171">
        <f>BK740</f>
        <v>0</v>
      </c>
      <c r="L740" s="159"/>
      <c r="M740" s="164"/>
      <c r="N740" s="165"/>
      <c r="O740" s="165"/>
      <c r="P740" s="166">
        <f>SUM(P741:P746)</f>
        <v>0</v>
      </c>
      <c r="Q740" s="165"/>
      <c r="R740" s="166">
        <f>SUM(R741:R746)</f>
        <v>1.651078</v>
      </c>
      <c r="S740" s="165"/>
      <c r="T740" s="167">
        <f>SUM(T741:T746)</f>
        <v>0</v>
      </c>
      <c r="AR740" s="160" t="s">
        <v>88</v>
      </c>
      <c r="AT740" s="168" t="s">
        <v>74</v>
      </c>
      <c r="AU740" s="168" t="s">
        <v>82</v>
      </c>
      <c r="AY740" s="160" t="s">
        <v>271</v>
      </c>
      <c r="BK740" s="169">
        <f>SUM(BK741:BK746)</f>
        <v>0</v>
      </c>
    </row>
    <row r="741" spans="1:65" s="2" customFormat="1" ht="21.75" customHeight="1" x14ac:dyDescent="0.15">
      <c r="A741" s="35"/>
      <c r="B741" s="141"/>
      <c r="C741" s="172" t="s">
        <v>1638</v>
      </c>
      <c r="D741" s="172" t="s">
        <v>274</v>
      </c>
      <c r="E741" s="173" t="s">
        <v>1639</v>
      </c>
      <c r="F741" s="174" t="s">
        <v>1640</v>
      </c>
      <c r="G741" s="175" t="s">
        <v>277</v>
      </c>
      <c r="H741" s="176">
        <v>1289.9000000000001</v>
      </c>
      <c r="I741" s="177"/>
      <c r="J741" s="176">
        <f>ROUND(I741*H741,2)</f>
        <v>0</v>
      </c>
      <c r="K741" s="178"/>
      <c r="L741" s="36"/>
      <c r="M741" s="179" t="s">
        <v>1</v>
      </c>
      <c r="N741" s="180" t="s">
        <v>41</v>
      </c>
      <c r="O741" s="61"/>
      <c r="P741" s="181">
        <f>O741*H741</f>
        <v>0</v>
      </c>
      <c r="Q741" s="181">
        <v>2.0000000000000002E-5</v>
      </c>
      <c r="R741" s="181">
        <f>Q741*H741</f>
        <v>2.5798000000000005E-2</v>
      </c>
      <c r="S741" s="181">
        <v>0</v>
      </c>
      <c r="T741" s="182">
        <f>S741*H741</f>
        <v>0</v>
      </c>
      <c r="U741" s="35"/>
      <c r="V741" s="35"/>
      <c r="W741" s="35"/>
      <c r="X741" s="35"/>
      <c r="Y741" s="35"/>
      <c r="Z741" s="35"/>
      <c r="AA741" s="35"/>
      <c r="AB741" s="35"/>
      <c r="AC741" s="35"/>
      <c r="AD741" s="35"/>
      <c r="AE741" s="35"/>
      <c r="AR741" s="183" t="s">
        <v>367</v>
      </c>
      <c r="AT741" s="183" t="s">
        <v>274</v>
      </c>
      <c r="AU741" s="183" t="s">
        <v>88</v>
      </c>
      <c r="AY741" s="18" t="s">
        <v>271</v>
      </c>
      <c r="BE741" s="105">
        <f>IF(N741="základná",J741,0)</f>
        <v>0</v>
      </c>
      <c r="BF741" s="105">
        <f>IF(N741="znížená",J741,0)</f>
        <v>0</v>
      </c>
      <c r="BG741" s="105">
        <f>IF(N741="zákl. prenesená",J741,0)</f>
        <v>0</v>
      </c>
      <c r="BH741" s="105">
        <f>IF(N741="zníž. prenesená",J741,0)</f>
        <v>0</v>
      </c>
      <c r="BI741" s="105">
        <f>IF(N741="nulová",J741,0)</f>
        <v>0</v>
      </c>
      <c r="BJ741" s="18" t="s">
        <v>88</v>
      </c>
      <c r="BK741" s="105">
        <f>ROUND(I741*H741,2)</f>
        <v>0</v>
      </c>
      <c r="BL741" s="18" t="s">
        <v>367</v>
      </c>
      <c r="BM741" s="183" t="s">
        <v>1641</v>
      </c>
    </row>
    <row r="742" spans="1:65" s="13" customFormat="1" x14ac:dyDescent="0.1">
      <c r="B742" s="184"/>
      <c r="D742" s="185" t="s">
        <v>280</v>
      </c>
      <c r="E742" s="186" t="s">
        <v>1</v>
      </c>
      <c r="F742" s="187" t="s">
        <v>1642</v>
      </c>
      <c r="H742" s="188">
        <v>1289.9000000000001</v>
      </c>
      <c r="I742" s="189"/>
      <c r="L742" s="184"/>
      <c r="M742" s="190"/>
      <c r="N742" s="191"/>
      <c r="O742" s="191"/>
      <c r="P742" s="191"/>
      <c r="Q742" s="191"/>
      <c r="R742" s="191"/>
      <c r="S742" s="191"/>
      <c r="T742" s="192"/>
      <c r="AT742" s="186" t="s">
        <v>280</v>
      </c>
      <c r="AU742" s="186" t="s">
        <v>88</v>
      </c>
      <c r="AV742" s="13" t="s">
        <v>88</v>
      </c>
      <c r="AW742" s="13" t="s">
        <v>29</v>
      </c>
      <c r="AX742" s="13" t="s">
        <v>75</v>
      </c>
      <c r="AY742" s="186" t="s">
        <v>271</v>
      </c>
    </row>
    <row r="743" spans="1:65" s="14" customFormat="1" x14ac:dyDescent="0.1">
      <c r="B743" s="193"/>
      <c r="D743" s="185" t="s">
        <v>280</v>
      </c>
      <c r="E743" s="194" t="s">
        <v>1</v>
      </c>
      <c r="F743" s="195" t="s">
        <v>282</v>
      </c>
      <c r="H743" s="196">
        <v>1289.9000000000001</v>
      </c>
      <c r="I743" s="197"/>
      <c r="L743" s="193"/>
      <c r="M743" s="198"/>
      <c r="N743" s="199"/>
      <c r="O743" s="199"/>
      <c r="P743" s="199"/>
      <c r="Q743" s="199"/>
      <c r="R743" s="199"/>
      <c r="S743" s="199"/>
      <c r="T743" s="200"/>
      <c r="AT743" s="194" t="s">
        <v>280</v>
      </c>
      <c r="AU743" s="194" t="s">
        <v>88</v>
      </c>
      <c r="AV743" s="14" t="s">
        <v>278</v>
      </c>
      <c r="AW743" s="14" t="s">
        <v>29</v>
      </c>
      <c r="AX743" s="14" t="s">
        <v>82</v>
      </c>
      <c r="AY743" s="194" t="s">
        <v>271</v>
      </c>
    </row>
    <row r="744" spans="1:65" s="2" customFormat="1" ht="33" customHeight="1" x14ac:dyDescent="0.15">
      <c r="A744" s="35"/>
      <c r="B744" s="141"/>
      <c r="C744" s="224" t="s">
        <v>1643</v>
      </c>
      <c r="D744" s="224" t="s">
        <v>1138</v>
      </c>
      <c r="E744" s="226" t="s">
        <v>1644</v>
      </c>
      <c r="F744" s="227" t="s">
        <v>1645</v>
      </c>
      <c r="G744" s="228" t="s">
        <v>277</v>
      </c>
      <c r="H744" s="229">
        <v>1354.4</v>
      </c>
      <c r="I744" s="230"/>
      <c r="J744" s="229">
        <f>ROUND(I744*H744,2)</f>
        <v>0</v>
      </c>
      <c r="K744" s="231"/>
      <c r="L744" s="232"/>
      <c r="M744" s="233" t="s">
        <v>1</v>
      </c>
      <c r="N744" s="234" t="s">
        <v>41</v>
      </c>
      <c r="O744" s="61"/>
      <c r="P744" s="181">
        <f>O744*H744</f>
        <v>0</v>
      </c>
      <c r="Q744" s="181">
        <v>1.1999999999999999E-3</v>
      </c>
      <c r="R744" s="181">
        <f>Q744*H744</f>
        <v>1.6252800000000001</v>
      </c>
      <c r="S744" s="181">
        <v>0</v>
      </c>
      <c r="T744" s="182">
        <f>S744*H744</f>
        <v>0</v>
      </c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R744" s="183" t="s">
        <v>478</v>
      </c>
      <c r="AT744" s="183" t="s">
        <v>1138</v>
      </c>
      <c r="AU744" s="183" t="s">
        <v>88</v>
      </c>
      <c r="AY744" s="18" t="s">
        <v>271</v>
      </c>
      <c r="BE744" s="105">
        <f>IF(N744="základná",J744,0)</f>
        <v>0</v>
      </c>
      <c r="BF744" s="105">
        <f>IF(N744="znížená",J744,0)</f>
        <v>0</v>
      </c>
      <c r="BG744" s="105">
        <f>IF(N744="zákl. prenesená",J744,0)</f>
        <v>0</v>
      </c>
      <c r="BH744" s="105">
        <f>IF(N744="zníž. prenesená",J744,0)</f>
        <v>0</v>
      </c>
      <c r="BI744" s="105">
        <f>IF(N744="nulová",J744,0)</f>
        <v>0</v>
      </c>
      <c r="BJ744" s="18" t="s">
        <v>88</v>
      </c>
      <c r="BK744" s="105">
        <f>ROUND(I744*H744,2)</f>
        <v>0</v>
      </c>
      <c r="BL744" s="18" t="s">
        <v>367</v>
      </c>
      <c r="BM744" s="183" t="s">
        <v>1646</v>
      </c>
    </row>
    <row r="745" spans="1:65" s="13" customFormat="1" x14ac:dyDescent="0.1">
      <c r="B745" s="184"/>
      <c r="D745" s="185" t="s">
        <v>280</v>
      </c>
      <c r="F745" s="187" t="s">
        <v>1647</v>
      </c>
      <c r="H745" s="188">
        <v>1354.4</v>
      </c>
      <c r="I745" s="189"/>
      <c r="L745" s="184"/>
      <c r="M745" s="190"/>
      <c r="N745" s="191"/>
      <c r="O745" s="191"/>
      <c r="P745" s="191"/>
      <c r="Q745" s="191"/>
      <c r="R745" s="191"/>
      <c r="S745" s="191"/>
      <c r="T745" s="192"/>
      <c r="AT745" s="186" t="s">
        <v>280</v>
      </c>
      <c r="AU745" s="186" t="s">
        <v>88</v>
      </c>
      <c r="AV745" s="13" t="s">
        <v>88</v>
      </c>
      <c r="AW745" s="13" t="s">
        <v>3</v>
      </c>
      <c r="AX745" s="13" t="s">
        <v>82</v>
      </c>
      <c r="AY745" s="186" t="s">
        <v>271</v>
      </c>
    </row>
    <row r="746" spans="1:65" s="2" customFormat="1" ht="33" customHeight="1" x14ac:dyDescent="0.15">
      <c r="A746" s="35"/>
      <c r="B746" s="141"/>
      <c r="C746" s="172" t="s">
        <v>1648</v>
      </c>
      <c r="D746" s="172" t="s">
        <v>274</v>
      </c>
      <c r="E746" s="173" t="s">
        <v>1649</v>
      </c>
      <c r="F746" s="174" t="s">
        <v>1650</v>
      </c>
      <c r="G746" s="175" t="s">
        <v>1420</v>
      </c>
      <c r="H746" s="177"/>
      <c r="I746" s="177"/>
      <c r="J746" s="176">
        <f>ROUND(I746*H746,2)</f>
        <v>0</v>
      </c>
      <c r="K746" s="178"/>
      <c r="L746" s="36"/>
      <c r="M746" s="179" t="s">
        <v>1</v>
      </c>
      <c r="N746" s="180" t="s">
        <v>41</v>
      </c>
      <c r="O746" s="61"/>
      <c r="P746" s="181">
        <f>O746*H746</f>
        <v>0</v>
      </c>
      <c r="Q746" s="181">
        <v>0</v>
      </c>
      <c r="R746" s="181">
        <f>Q746*H746</f>
        <v>0</v>
      </c>
      <c r="S746" s="181">
        <v>0</v>
      </c>
      <c r="T746" s="182">
        <f>S746*H746</f>
        <v>0</v>
      </c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R746" s="183" t="s">
        <v>367</v>
      </c>
      <c r="AT746" s="183" t="s">
        <v>274</v>
      </c>
      <c r="AU746" s="183" t="s">
        <v>88</v>
      </c>
      <c r="AY746" s="18" t="s">
        <v>271</v>
      </c>
      <c r="BE746" s="105">
        <f>IF(N746="základná",J746,0)</f>
        <v>0</v>
      </c>
      <c r="BF746" s="105">
        <f>IF(N746="znížená",J746,0)</f>
        <v>0</v>
      </c>
      <c r="BG746" s="105">
        <f>IF(N746="zákl. prenesená",J746,0)</f>
        <v>0</v>
      </c>
      <c r="BH746" s="105">
        <f>IF(N746="zníž. prenesená",J746,0)</f>
        <v>0</v>
      </c>
      <c r="BI746" s="105">
        <f>IF(N746="nulová",J746,0)</f>
        <v>0</v>
      </c>
      <c r="BJ746" s="18" t="s">
        <v>88</v>
      </c>
      <c r="BK746" s="105">
        <f>ROUND(I746*H746,2)</f>
        <v>0</v>
      </c>
      <c r="BL746" s="18" t="s">
        <v>367</v>
      </c>
      <c r="BM746" s="183" t="s">
        <v>1651</v>
      </c>
    </row>
    <row r="747" spans="1:65" s="12" customFormat="1" ht="22.9" customHeight="1" x14ac:dyDescent="0.15">
      <c r="B747" s="159"/>
      <c r="D747" s="160" t="s">
        <v>74</v>
      </c>
      <c r="E747" s="170" t="s">
        <v>471</v>
      </c>
      <c r="F747" s="170" t="s">
        <v>472</v>
      </c>
      <c r="I747" s="162"/>
      <c r="J747" s="171">
        <f>BK747</f>
        <v>0</v>
      </c>
      <c r="L747" s="159"/>
      <c r="M747" s="164"/>
      <c r="N747" s="165"/>
      <c r="O747" s="165"/>
      <c r="P747" s="166">
        <f>SUM(P748:P754)</f>
        <v>0</v>
      </c>
      <c r="Q747" s="165"/>
      <c r="R747" s="166">
        <f>SUM(R748:R754)</f>
        <v>0.04</v>
      </c>
      <c r="S747" s="165"/>
      <c r="T747" s="167">
        <f>SUM(T748:T754)</f>
        <v>0</v>
      </c>
      <c r="AR747" s="160" t="s">
        <v>88</v>
      </c>
      <c r="AT747" s="168" t="s">
        <v>74</v>
      </c>
      <c r="AU747" s="168" t="s">
        <v>82</v>
      </c>
      <c r="AY747" s="160" t="s">
        <v>271</v>
      </c>
      <c r="BK747" s="169">
        <f>SUM(BK748:BK754)</f>
        <v>0</v>
      </c>
    </row>
    <row r="748" spans="1:65" s="2" customFormat="1" ht="21.75" customHeight="1" x14ac:dyDescent="0.15">
      <c r="A748" s="35"/>
      <c r="B748" s="141"/>
      <c r="C748" s="172" t="s">
        <v>1652</v>
      </c>
      <c r="D748" s="172" t="s">
        <v>274</v>
      </c>
      <c r="E748" s="173" t="s">
        <v>1653</v>
      </c>
      <c r="F748" s="174" t="s">
        <v>1654</v>
      </c>
      <c r="G748" s="175" t="s">
        <v>476</v>
      </c>
      <c r="H748" s="176">
        <v>4</v>
      </c>
      <c r="I748" s="177"/>
      <c r="J748" s="176">
        <f>ROUND(I748*H748,2)</f>
        <v>0</v>
      </c>
      <c r="K748" s="178"/>
      <c r="L748" s="36"/>
      <c r="M748" s="179" t="s">
        <v>1</v>
      </c>
      <c r="N748" s="180" t="s">
        <v>41</v>
      </c>
      <c r="O748" s="61"/>
      <c r="P748" s="181">
        <f>O748*H748</f>
        <v>0</v>
      </c>
      <c r="Q748" s="181">
        <v>0</v>
      </c>
      <c r="R748" s="181">
        <f>Q748*H748</f>
        <v>0</v>
      </c>
      <c r="S748" s="181">
        <v>0</v>
      </c>
      <c r="T748" s="182">
        <f>S748*H748</f>
        <v>0</v>
      </c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  <c r="AE748" s="35"/>
      <c r="AR748" s="183" t="s">
        <v>367</v>
      </c>
      <c r="AT748" s="183" t="s">
        <v>274</v>
      </c>
      <c r="AU748" s="183" t="s">
        <v>88</v>
      </c>
      <c r="AY748" s="18" t="s">
        <v>271</v>
      </c>
      <c r="BE748" s="105">
        <f>IF(N748="základná",J748,0)</f>
        <v>0</v>
      </c>
      <c r="BF748" s="105">
        <f>IF(N748="znížená",J748,0)</f>
        <v>0</v>
      </c>
      <c r="BG748" s="105">
        <f>IF(N748="zákl. prenesená",J748,0)</f>
        <v>0</v>
      </c>
      <c r="BH748" s="105">
        <f>IF(N748="zníž. prenesená",J748,0)</f>
        <v>0</v>
      </c>
      <c r="BI748" s="105">
        <f>IF(N748="nulová",J748,0)</f>
        <v>0</v>
      </c>
      <c r="BJ748" s="18" t="s">
        <v>88</v>
      </c>
      <c r="BK748" s="105">
        <f>ROUND(I748*H748,2)</f>
        <v>0</v>
      </c>
      <c r="BL748" s="18" t="s">
        <v>367</v>
      </c>
      <c r="BM748" s="183" t="s">
        <v>1655</v>
      </c>
    </row>
    <row r="749" spans="1:65" s="13" customFormat="1" x14ac:dyDescent="0.1">
      <c r="B749" s="184"/>
      <c r="D749" s="185" t="s">
        <v>280</v>
      </c>
      <c r="E749" s="186" t="s">
        <v>1</v>
      </c>
      <c r="F749" s="187" t="s">
        <v>1656</v>
      </c>
      <c r="H749" s="188">
        <v>2</v>
      </c>
      <c r="I749" s="189"/>
      <c r="L749" s="184"/>
      <c r="M749" s="190"/>
      <c r="N749" s="191"/>
      <c r="O749" s="191"/>
      <c r="P749" s="191"/>
      <c r="Q749" s="191"/>
      <c r="R749" s="191"/>
      <c r="S749" s="191"/>
      <c r="T749" s="192"/>
      <c r="AT749" s="186" t="s">
        <v>280</v>
      </c>
      <c r="AU749" s="186" t="s">
        <v>88</v>
      </c>
      <c r="AV749" s="13" t="s">
        <v>88</v>
      </c>
      <c r="AW749" s="13" t="s">
        <v>29</v>
      </c>
      <c r="AX749" s="13" t="s">
        <v>75</v>
      </c>
      <c r="AY749" s="186" t="s">
        <v>271</v>
      </c>
    </row>
    <row r="750" spans="1:65" s="13" customFormat="1" x14ac:dyDescent="0.1">
      <c r="B750" s="184"/>
      <c r="D750" s="185" t="s">
        <v>280</v>
      </c>
      <c r="E750" s="186" t="s">
        <v>1</v>
      </c>
      <c r="F750" s="187" t="s">
        <v>1657</v>
      </c>
      <c r="H750" s="188">
        <v>2</v>
      </c>
      <c r="I750" s="189"/>
      <c r="L750" s="184"/>
      <c r="M750" s="190"/>
      <c r="N750" s="191"/>
      <c r="O750" s="191"/>
      <c r="P750" s="191"/>
      <c r="Q750" s="191"/>
      <c r="R750" s="191"/>
      <c r="S750" s="191"/>
      <c r="T750" s="192"/>
      <c r="AT750" s="186" t="s">
        <v>280</v>
      </c>
      <c r="AU750" s="186" t="s">
        <v>88</v>
      </c>
      <c r="AV750" s="13" t="s">
        <v>88</v>
      </c>
      <c r="AW750" s="13" t="s">
        <v>29</v>
      </c>
      <c r="AX750" s="13" t="s">
        <v>75</v>
      </c>
      <c r="AY750" s="186" t="s">
        <v>271</v>
      </c>
    </row>
    <row r="751" spans="1:65" s="14" customFormat="1" x14ac:dyDescent="0.1">
      <c r="B751" s="193"/>
      <c r="D751" s="185" t="s">
        <v>280</v>
      </c>
      <c r="E751" s="194" t="s">
        <v>1</v>
      </c>
      <c r="F751" s="195" t="s">
        <v>282</v>
      </c>
      <c r="H751" s="196">
        <v>4</v>
      </c>
      <c r="I751" s="197"/>
      <c r="L751" s="193"/>
      <c r="M751" s="198"/>
      <c r="N751" s="199"/>
      <c r="O751" s="199"/>
      <c r="P751" s="199"/>
      <c r="Q751" s="199"/>
      <c r="R751" s="199"/>
      <c r="S751" s="199"/>
      <c r="T751" s="200"/>
      <c r="AT751" s="194" t="s">
        <v>280</v>
      </c>
      <c r="AU751" s="194" t="s">
        <v>88</v>
      </c>
      <c r="AV751" s="14" t="s">
        <v>278</v>
      </c>
      <c r="AW751" s="14" t="s">
        <v>29</v>
      </c>
      <c r="AX751" s="14" t="s">
        <v>82</v>
      </c>
      <c r="AY751" s="194" t="s">
        <v>271</v>
      </c>
    </row>
    <row r="752" spans="1:65" s="2" customFormat="1" ht="16.5" customHeight="1" x14ac:dyDescent="0.15">
      <c r="A752" s="35"/>
      <c r="B752" s="141"/>
      <c r="C752" s="224" t="s">
        <v>1658</v>
      </c>
      <c r="D752" s="224" t="s">
        <v>1138</v>
      </c>
      <c r="E752" s="226" t="s">
        <v>1659</v>
      </c>
      <c r="F752" s="227" t="s">
        <v>1660</v>
      </c>
      <c r="G752" s="228" t="s">
        <v>302</v>
      </c>
      <c r="H752" s="229">
        <v>2</v>
      </c>
      <c r="I752" s="230"/>
      <c r="J752" s="229">
        <f>ROUND(I752*H752,2)</f>
        <v>0</v>
      </c>
      <c r="K752" s="231"/>
      <c r="L752" s="232"/>
      <c r="M752" s="233" t="s">
        <v>1</v>
      </c>
      <c r="N752" s="234" t="s">
        <v>41</v>
      </c>
      <c r="O752" s="61"/>
      <c r="P752" s="181">
        <f>O752*H752</f>
        <v>0</v>
      </c>
      <c r="Q752" s="181">
        <v>0.01</v>
      </c>
      <c r="R752" s="181">
        <f>Q752*H752</f>
        <v>0.02</v>
      </c>
      <c r="S752" s="181">
        <v>0</v>
      </c>
      <c r="T752" s="182">
        <f>S752*H752</f>
        <v>0</v>
      </c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R752" s="183" t="s">
        <v>478</v>
      </c>
      <c r="AT752" s="183" t="s">
        <v>1138</v>
      </c>
      <c r="AU752" s="183" t="s">
        <v>88</v>
      </c>
      <c r="AY752" s="18" t="s">
        <v>271</v>
      </c>
      <c r="BE752" s="105">
        <f>IF(N752="základná",J752,0)</f>
        <v>0</v>
      </c>
      <c r="BF752" s="105">
        <f>IF(N752="znížená",J752,0)</f>
        <v>0</v>
      </c>
      <c r="BG752" s="105">
        <f>IF(N752="zákl. prenesená",J752,0)</f>
        <v>0</v>
      </c>
      <c r="BH752" s="105">
        <f>IF(N752="zníž. prenesená",J752,0)</f>
        <v>0</v>
      </c>
      <c r="BI752" s="105">
        <f>IF(N752="nulová",J752,0)</f>
        <v>0</v>
      </c>
      <c r="BJ752" s="18" t="s">
        <v>88</v>
      </c>
      <c r="BK752" s="105">
        <f>ROUND(I752*H752,2)</f>
        <v>0</v>
      </c>
      <c r="BL752" s="18" t="s">
        <v>367</v>
      </c>
      <c r="BM752" s="183" t="s">
        <v>1661</v>
      </c>
    </row>
    <row r="753" spans="1:65" s="2" customFormat="1" ht="16.5" customHeight="1" x14ac:dyDescent="0.15">
      <c r="A753" s="35"/>
      <c r="B753" s="141"/>
      <c r="C753" s="224" t="s">
        <v>1662</v>
      </c>
      <c r="D753" s="224" t="s">
        <v>1138</v>
      </c>
      <c r="E753" s="226" t="s">
        <v>1663</v>
      </c>
      <c r="F753" s="227" t="s">
        <v>1664</v>
      </c>
      <c r="G753" s="228" t="s">
        <v>302</v>
      </c>
      <c r="H753" s="229">
        <v>2</v>
      </c>
      <c r="I753" s="230"/>
      <c r="J753" s="229">
        <f>ROUND(I753*H753,2)</f>
        <v>0</v>
      </c>
      <c r="K753" s="231"/>
      <c r="L753" s="232"/>
      <c r="M753" s="233" t="s">
        <v>1</v>
      </c>
      <c r="N753" s="234" t="s">
        <v>41</v>
      </c>
      <c r="O753" s="61"/>
      <c r="P753" s="181">
        <f>O753*H753</f>
        <v>0</v>
      </c>
      <c r="Q753" s="181">
        <v>0.01</v>
      </c>
      <c r="R753" s="181">
        <f>Q753*H753</f>
        <v>0.02</v>
      </c>
      <c r="S753" s="181">
        <v>0</v>
      </c>
      <c r="T753" s="182">
        <f>S753*H753</f>
        <v>0</v>
      </c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  <c r="AE753" s="35"/>
      <c r="AR753" s="183" t="s">
        <v>478</v>
      </c>
      <c r="AT753" s="183" t="s">
        <v>1138</v>
      </c>
      <c r="AU753" s="183" t="s">
        <v>88</v>
      </c>
      <c r="AY753" s="18" t="s">
        <v>271</v>
      </c>
      <c r="BE753" s="105">
        <f>IF(N753="základná",J753,0)</f>
        <v>0</v>
      </c>
      <c r="BF753" s="105">
        <f>IF(N753="znížená",J753,0)</f>
        <v>0</v>
      </c>
      <c r="BG753" s="105">
        <f>IF(N753="zákl. prenesená",J753,0)</f>
        <v>0</v>
      </c>
      <c r="BH753" s="105">
        <f>IF(N753="zníž. prenesená",J753,0)</f>
        <v>0</v>
      </c>
      <c r="BI753" s="105">
        <f>IF(N753="nulová",J753,0)</f>
        <v>0</v>
      </c>
      <c r="BJ753" s="18" t="s">
        <v>88</v>
      </c>
      <c r="BK753" s="105">
        <f>ROUND(I753*H753,2)</f>
        <v>0</v>
      </c>
      <c r="BL753" s="18" t="s">
        <v>367</v>
      </c>
      <c r="BM753" s="183" t="s">
        <v>1665</v>
      </c>
    </row>
    <row r="754" spans="1:65" s="2" customFormat="1" ht="21.75" customHeight="1" x14ac:dyDescent="0.15">
      <c r="A754" s="35"/>
      <c r="B754" s="141"/>
      <c r="C754" s="172" t="s">
        <v>1666</v>
      </c>
      <c r="D754" s="172" t="s">
        <v>274</v>
      </c>
      <c r="E754" s="173" t="s">
        <v>1667</v>
      </c>
      <c r="F754" s="174" t="s">
        <v>1668</v>
      </c>
      <c r="G754" s="175" t="s">
        <v>1420</v>
      </c>
      <c r="H754" s="177"/>
      <c r="I754" s="177"/>
      <c r="J754" s="176">
        <f>ROUND(I754*H754,2)</f>
        <v>0</v>
      </c>
      <c r="K754" s="178"/>
      <c r="L754" s="36"/>
      <c r="M754" s="179" t="s">
        <v>1</v>
      </c>
      <c r="N754" s="180" t="s">
        <v>41</v>
      </c>
      <c r="O754" s="61"/>
      <c r="P754" s="181">
        <f>O754*H754</f>
        <v>0</v>
      </c>
      <c r="Q754" s="181">
        <v>0</v>
      </c>
      <c r="R754" s="181">
        <f>Q754*H754</f>
        <v>0</v>
      </c>
      <c r="S754" s="181">
        <v>0</v>
      </c>
      <c r="T754" s="182">
        <f>S754*H754</f>
        <v>0</v>
      </c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  <c r="AE754" s="35"/>
      <c r="AR754" s="183" t="s">
        <v>367</v>
      </c>
      <c r="AT754" s="183" t="s">
        <v>274</v>
      </c>
      <c r="AU754" s="183" t="s">
        <v>88</v>
      </c>
      <c r="AY754" s="18" t="s">
        <v>271</v>
      </c>
      <c r="BE754" s="105">
        <f>IF(N754="základná",J754,0)</f>
        <v>0</v>
      </c>
      <c r="BF754" s="105">
        <f>IF(N754="znížená",J754,0)</f>
        <v>0</v>
      </c>
      <c r="BG754" s="105">
        <f>IF(N754="zákl. prenesená",J754,0)</f>
        <v>0</v>
      </c>
      <c r="BH754" s="105">
        <f>IF(N754="zníž. prenesená",J754,0)</f>
        <v>0</v>
      </c>
      <c r="BI754" s="105">
        <f>IF(N754="nulová",J754,0)</f>
        <v>0</v>
      </c>
      <c r="BJ754" s="18" t="s">
        <v>88</v>
      </c>
      <c r="BK754" s="105">
        <f>ROUND(I754*H754,2)</f>
        <v>0</v>
      </c>
      <c r="BL754" s="18" t="s">
        <v>367</v>
      </c>
      <c r="BM754" s="183" t="s">
        <v>1669</v>
      </c>
    </row>
    <row r="755" spans="1:65" s="12" customFormat="1" ht="22.9" customHeight="1" x14ac:dyDescent="0.15">
      <c r="B755" s="159"/>
      <c r="D755" s="160" t="s">
        <v>74</v>
      </c>
      <c r="E755" s="170" t="s">
        <v>486</v>
      </c>
      <c r="F755" s="170" t="s">
        <v>487</v>
      </c>
      <c r="I755" s="162"/>
      <c r="J755" s="171">
        <f>BK755</f>
        <v>0</v>
      </c>
      <c r="L755" s="159"/>
      <c r="M755" s="164"/>
      <c r="N755" s="165"/>
      <c r="O755" s="165"/>
      <c r="P755" s="166">
        <f>SUM(P756:P878)</f>
        <v>0</v>
      </c>
      <c r="Q755" s="165"/>
      <c r="R755" s="166">
        <f>SUM(R756:R878)</f>
        <v>89.279828028160026</v>
      </c>
      <c r="S755" s="165"/>
      <c r="T755" s="167">
        <f>SUM(T756:T878)</f>
        <v>0</v>
      </c>
      <c r="AR755" s="160" t="s">
        <v>88</v>
      </c>
      <c r="AT755" s="168" t="s">
        <v>74</v>
      </c>
      <c r="AU755" s="168" t="s">
        <v>82</v>
      </c>
      <c r="AY755" s="160" t="s">
        <v>271</v>
      </c>
      <c r="BK755" s="169">
        <f>SUM(BK756:BK878)</f>
        <v>0</v>
      </c>
    </row>
    <row r="756" spans="1:65" s="2" customFormat="1" ht="21.75" customHeight="1" x14ac:dyDescent="0.15">
      <c r="A756" s="35"/>
      <c r="B756" s="141"/>
      <c r="C756" s="172" t="s">
        <v>1670</v>
      </c>
      <c r="D756" s="172" t="s">
        <v>274</v>
      </c>
      <c r="E756" s="173" t="s">
        <v>1671</v>
      </c>
      <c r="F756" s="174" t="s">
        <v>1672</v>
      </c>
      <c r="G756" s="175" t="s">
        <v>319</v>
      </c>
      <c r="H756" s="176">
        <v>1439</v>
      </c>
      <c r="I756" s="177"/>
      <c r="J756" s="176">
        <f>ROUND(I756*H756,2)</f>
        <v>0</v>
      </c>
      <c r="K756" s="178"/>
      <c r="L756" s="36"/>
      <c r="M756" s="179" t="s">
        <v>1</v>
      </c>
      <c r="N756" s="180" t="s">
        <v>41</v>
      </c>
      <c r="O756" s="61"/>
      <c r="P756" s="181">
        <f>O756*H756</f>
        <v>0</v>
      </c>
      <c r="Q756" s="181">
        <v>2.5999999999999998E-4</v>
      </c>
      <c r="R756" s="181">
        <f>Q756*H756</f>
        <v>0.37413999999999997</v>
      </c>
      <c r="S756" s="181">
        <v>0</v>
      </c>
      <c r="T756" s="182">
        <f>S756*H756</f>
        <v>0</v>
      </c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R756" s="183" t="s">
        <v>367</v>
      </c>
      <c r="AT756" s="183" t="s">
        <v>274</v>
      </c>
      <c r="AU756" s="183" t="s">
        <v>88</v>
      </c>
      <c r="AY756" s="18" t="s">
        <v>271</v>
      </c>
      <c r="BE756" s="105">
        <f>IF(N756="základná",J756,0)</f>
        <v>0</v>
      </c>
      <c r="BF756" s="105">
        <f>IF(N756="znížená",J756,0)</f>
        <v>0</v>
      </c>
      <c r="BG756" s="105">
        <f>IF(N756="zákl. prenesená",J756,0)</f>
        <v>0</v>
      </c>
      <c r="BH756" s="105">
        <f>IF(N756="zníž. prenesená",J756,0)</f>
        <v>0</v>
      </c>
      <c r="BI756" s="105">
        <f>IF(N756="nulová",J756,0)</f>
        <v>0</v>
      </c>
      <c r="BJ756" s="18" t="s">
        <v>88</v>
      </c>
      <c r="BK756" s="105">
        <f>ROUND(I756*H756,2)</f>
        <v>0</v>
      </c>
      <c r="BL756" s="18" t="s">
        <v>367</v>
      </c>
      <c r="BM756" s="183" t="s">
        <v>1673</v>
      </c>
    </row>
    <row r="757" spans="1:65" s="16" customFormat="1" x14ac:dyDescent="0.1">
      <c r="B757" s="209"/>
      <c r="D757" s="185" t="s">
        <v>280</v>
      </c>
      <c r="E757" s="210" t="s">
        <v>1</v>
      </c>
      <c r="F757" s="211" t="s">
        <v>1674</v>
      </c>
      <c r="H757" s="210" t="s">
        <v>1</v>
      </c>
      <c r="I757" s="212"/>
      <c r="L757" s="209"/>
      <c r="M757" s="213"/>
      <c r="N757" s="214"/>
      <c r="O757" s="214"/>
      <c r="P757" s="214"/>
      <c r="Q757" s="214"/>
      <c r="R757" s="214"/>
      <c r="S757" s="214"/>
      <c r="T757" s="215"/>
      <c r="AT757" s="210" t="s">
        <v>280</v>
      </c>
      <c r="AU757" s="210" t="s">
        <v>88</v>
      </c>
      <c r="AV757" s="16" t="s">
        <v>82</v>
      </c>
      <c r="AW757" s="16" t="s">
        <v>29</v>
      </c>
      <c r="AX757" s="16" t="s">
        <v>75</v>
      </c>
      <c r="AY757" s="210" t="s">
        <v>271</v>
      </c>
    </row>
    <row r="758" spans="1:65" s="13" customFormat="1" x14ac:dyDescent="0.1">
      <c r="B758" s="184"/>
      <c r="D758" s="185" t="s">
        <v>280</v>
      </c>
      <c r="E758" s="186" t="s">
        <v>1</v>
      </c>
      <c r="F758" s="187" t="s">
        <v>1675</v>
      </c>
      <c r="H758" s="188">
        <v>680</v>
      </c>
      <c r="I758" s="189"/>
      <c r="L758" s="184"/>
      <c r="M758" s="190"/>
      <c r="N758" s="191"/>
      <c r="O758" s="191"/>
      <c r="P758" s="191"/>
      <c r="Q758" s="191"/>
      <c r="R758" s="191"/>
      <c r="S758" s="191"/>
      <c r="T758" s="192"/>
      <c r="AT758" s="186" t="s">
        <v>280</v>
      </c>
      <c r="AU758" s="186" t="s">
        <v>88</v>
      </c>
      <c r="AV758" s="13" t="s">
        <v>88</v>
      </c>
      <c r="AW758" s="13" t="s">
        <v>29</v>
      </c>
      <c r="AX758" s="13" t="s">
        <v>75</v>
      </c>
      <c r="AY758" s="186" t="s">
        <v>271</v>
      </c>
    </row>
    <row r="759" spans="1:65" s="13" customFormat="1" x14ac:dyDescent="0.1">
      <c r="B759" s="184"/>
      <c r="D759" s="185" t="s">
        <v>280</v>
      </c>
      <c r="E759" s="186" t="s">
        <v>1</v>
      </c>
      <c r="F759" s="187" t="s">
        <v>1676</v>
      </c>
      <c r="H759" s="188">
        <v>5.75</v>
      </c>
      <c r="I759" s="189"/>
      <c r="L759" s="184"/>
      <c r="M759" s="190"/>
      <c r="N759" s="191"/>
      <c r="O759" s="191"/>
      <c r="P759" s="191"/>
      <c r="Q759" s="191"/>
      <c r="R759" s="191"/>
      <c r="S759" s="191"/>
      <c r="T759" s="192"/>
      <c r="AT759" s="186" t="s">
        <v>280</v>
      </c>
      <c r="AU759" s="186" t="s">
        <v>88</v>
      </c>
      <c r="AV759" s="13" t="s">
        <v>88</v>
      </c>
      <c r="AW759" s="13" t="s">
        <v>29</v>
      </c>
      <c r="AX759" s="13" t="s">
        <v>75</v>
      </c>
      <c r="AY759" s="186" t="s">
        <v>271</v>
      </c>
    </row>
    <row r="760" spans="1:65" s="13" customFormat="1" x14ac:dyDescent="0.1">
      <c r="B760" s="184"/>
      <c r="D760" s="185" t="s">
        <v>280</v>
      </c>
      <c r="E760" s="186" t="s">
        <v>1</v>
      </c>
      <c r="F760" s="187" t="s">
        <v>1677</v>
      </c>
      <c r="H760" s="188">
        <v>5.25</v>
      </c>
      <c r="I760" s="189"/>
      <c r="L760" s="184"/>
      <c r="M760" s="190"/>
      <c r="N760" s="191"/>
      <c r="O760" s="191"/>
      <c r="P760" s="191"/>
      <c r="Q760" s="191"/>
      <c r="R760" s="191"/>
      <c r="S760" s="191"/>
      <c r="T760" s="192"/>
      <c r="AT760" s="186" t="s">
        <v>280</v>
      </c>
      <c r="AU760" s="186" t="s">
        <v>88</v>
      </c>
      <c r="AV760" s="13" t="s">
        <v>88</v>
      </c>
      <c r="AW760" s="13" t="s">
        <v>29</v>
      </c>
      <c r="AX760" s="13" t="s">
        <v>75</v>
      </c>
      <c r="AY760" s="186" t="s">
        <v>271</v>
      </c>
    </row>
    <row r="761" spans="1:65" s="13" customFormat="1" x14ac:dyDescent="0.1">
      <c r="B761" s="184"/>
      <c r="D761" s="185" t="s">
        <v>280</v>
      </c>
      <c r="E761" s="186" t="s">
        <v>1</v>
      </c>
      <c r="F761" s="187" t="s">
        <v>1678</v>
      </c>
      <c r="H761" s="188">
        <v>6.72</v>
      </c>
      <c r="I761" s="189"/>
      <c r="L761" s="184"/>
      <c r="M761" s="190"/>
      <c r="N761" s="191"/>
      <c r="O761" s="191"/>
      <c r="P761" s="191"/>
      <c r="Q761" s="191"/>
      <c r="R761" s="191"/>
      <c r="S761" s="191"/>
      <c r="T761" s="192"/>
      <c r="AT761" s="186" t="s">
        <v>280</v>
      </c>
      <c r="AU761" s="186" t="s">
        <v>88</v>
      </c>
      <c r="AV761" s="13" t="s">
        <v>88</v>
      </c>
      <c r="AW761" s="13" t="s">
        <v>29</v>
      </c>
      <c r="AX761" s="13" t="s">
        <v>75</v>
      </c>
      <c r="AY761" s="186" t="s">
        <v>271</v>
      </c>
    </row>
    <row r="762" spans="1:65" s="13" customFormat="1" x14ac:dyDescent="0.1">
      <c r="B762" s="184"/>
      <c r="D762" s="185" t="s">
        <v>280</v>
      </c>
      <c r="E762" s="186" t="s">
        <v>1</v>
      </c>
      <c r="F762" s="187" t="s">
        <v>1679</v>
      </c>
      <c r="H762" s="188">
        <v>4</v>
      </c>
      <c r="I762" s="189"/>
      <c r="L762" s="184"/>
      <c r="M762" s="190"/>
      <c r="N762" s="191"/>
      <c r="O762" s="191"/>
      <c r="P762" s="191"/>
      <c r="Q762" s="191"/>
      <c r="R762" s="191"/>
      <c r="S762" s="191"/>
      <c r="T762" s="192"/>
      <c r="AT762" s="186" t="s">
        <v>280</v>
      </c>
      <c r="AU762" s="186" t="s">
        <v>88</v>
      </c>
      <c r="AV762" s="13" t="s">
        <v>88</v>
      </c>
      <c r="AW762" s="13" t="s">
        <v>29</v>
      </c>
      <c r="AX762" s="13" t="s">
        <v>75</v>
      </c>
      <c r="AY762" s="186" t="s">
        <v>271</v>
      </c>
    </row>
    <row r="763" spans="1:65" s="16" customFormat="1" x14ac:dyDescent="0.1">
      <c r="B763" s="209"/>
      <c r="D763" s="185" t="s">
        <v>280</v>
      </c>
      <c r="E763" s="210" t="s">
        <v>1</v>
      </c>
      <c r="F763" s="211" t="s">
        <v>1680</v>
      </c>
      <c r="H763" s="210" t="s">
        <v>1</v>
      </c>
      <c r="I763" s="212"/>
      <c r="L763" s="209"/>
      <c r="M763" s="213"/>
      <c r="N763" s="214"/>
      <c r="O763" s="214"/>
      <c r="P763" s="214"/>
      <c r="Q763" s="214"/>
      <c r="R763" s="214"/>
      <c r="S763" s="214"/>
      <c r="T763" s="215"/>
      <c r="AT763" s="210" t="s">
        <v>280</v>
      </c>
      <c r="AU763" s="210" t="s">
        <v>88</v>
      </c>
      <c r="AV763" s="16" t="s">
        <v>82</v>
      </c>
      <c r="AW763" s="16" t="s">
        <v>29</v>
      </c>
      <c r="AX763" s="16" t="s">
        <v>75</v>
      </c>
      <c r="AY763" s="210" t="s">
        <v>271</v>
      </c>
    </row>
    <row r="764" spans="1:65" s="13" customFormat="1" x14ac:dyDescent="0.1">
      <c r="B764" s="184"/>
      <c r="D764" s="185" t="s">
        <v>280</v>
      </c>
      <c r="E764" s="186" t="s">
        <v>1</v>
      </c>
      <c r="F764" s="187" t="s">
        <v>1681</v>
      </c>
      <c r="H764" s="188">
        <v>632.4</v>
      </c>
      <c r="I764" s="189"/>
      <c r="L764" s="184"/>
      <c r="M764" s="190"/>
      <c r="N764" s="191"/>
      <c r="O764" s="191"/>
      <c r="P764" s="191"/>
      <c r="Q764" s="191"/>
      <c r="R764" s="191"/>
      <c r="S764" s="191"/>
      <c r="T764" s="192"/>
      <c r="AT764" s="186" t="s">
        <v>280</v>
      </c>
      <c r="AU764" s="186" t="s">
        <v>88</v>
      </c>
      <c r="AV764" s="13" t="s">
        <v>88</v>
      </c>
      <c r="AW764" s="13" t="s">
        <v>29</v>
      </c>
      <c r="AX764" s="13" t="s">
        <v>75</v>
      </c>
      <c r="AY764" s="186" t="s">
        <v>271</v>
      </c>
    </row>
    <row r="765" spans="1:65" s="13" customFormat="1" x14ac:dyDescent="0.1">
      <c r="B765" s="184"/>
      <c r="D765" s="185" t="s">
        <v>280</v>
      </c>
      <c r="E765" s="186" t="s">
        <v>1</v>
      </c>
      <c r="F765" s="187" t="s">
        <v>1682</v>
      </c>
      <c r="H765" s="188">
        <v>3.36</v>
      </c>
      <c r="I765" s="189"/>
      <c r="L765" s="184"/>
      <c r="M765" s="190"/>
      <c r="N765" s="191"/>
      <c r="O765" s="191"/>
      <c r="P765" s="191"/>
      <c r="Q765" s="191"/>
      <c r="R765" s="191"/>
      <c r="S765" s="191"/>
      <c r="T765" s="192"/>
      <c r="AT765" s="186" t="s">
        <v>280</v>
      </c>
      <c r="AU765" s="186" t="s">
        <v>88</v>
      </c>
      <c r="AV765" s="13" t="s">
        <v>88</v>
      </c>
      <c r="AW765" s="13" t="s">
        <v>29</v>
      </c>
      <c r="AX765" s="13" t="s">
        <v>75</v>
      </c>
      <c r="AY765" s="186" t="s">
        <v>271</v>
      </c>
    </row>
    <row r="766" spans="1:65" s="13" customFormat="1" x14ac:dyDescent="0.1">
      <c r="B766" s="184"/>
      <c r="D766" s="185" t="s">
        <v>280</v>
      </c>
      <c r="E766" s="186" t="s">
        <v>1</v>
      </c>
      <c r="F766" s="187" t="s">
        <v>1683</v>
      </c>
      <c r="H766" s="188">
        <v>5.2</v>
      </c>
      <c r="I766" s="189"/>
      <c r="L766" s="184"/>
      <c r="M766" s="190"/>
      <c r="N766" s="191"/>
      <c r="O766" s="191"/>
      <c r="P766" s="191"/>
      <c r="Q766" s="191"/>
      <c r="R766" s="191"/>
      <c r="S766" s="191"/>
      <c r="T766" s="192"/>
      <c r="AT766" s="186" t="s">
        <v>280</v>
      </c>
      <c r="AU766" s="186" t="s">
        <v>88</v>
      </c>
      <c r="AV766" s="13" t="s">
        <v>88</v>
      </c>
      <c r="AW766" s="13" t="s">
        <v>29</v>
      </c>
      <c r="AX766" s="13" t="s">
        <v>75</v>
      </c>
      <c r="AY766" s="186" t="s">
        <v>271</v>
      </c>
    </row>
    <row r="767" spans="1:65" s="13" customFormat="1" x14ac:dyDescent="0.1">
      <c r="B767" s="184"/>
      <c r="D767" s="185" t="s">
        <v>280</v>
      </c>
      <c r="E767" s="186" t="s">
        <v>1</v>
      </c>
      <c r="F767" s="187" t="s">
        <v>1684</v>
      </c>
      <c r="H767" s="188">
        <v>2.1800000000000002</v>
      </c>
      <c r="I767" s="189"/>
      <c r="L767" s="184"/>
      <c r="M767" s="190"/>
      <c r="N767" s="191"/>
      <c r="O767" s="191"/>
      <c r="P767" s="191"/>
      <c r="Q767" s="191"/>
      <c r="R767" s="191"/>
      <c r="S767" s="191"/>
      <c r="T767" s="192"/>
      <c r="AT767" s="186" t="s">
        <v>280</v>
      </c>
      <c r="AU767" s="186" t="s">
        <v>88</v>
      </c>
      <c r="AV767" s="13" t="s">
        <v>88</v>
      </c>
      <c r="AW767" s="13" t="s">
        <v>29</v>
      </c>
      <c r="AX767" s="13" t="s">
        <v>75</v>
      </c>
      <c r="AY767" s="186" t="s">
        <v>271</v>
      </c>
    </row>
    <row r="768" spans="1:65" s="15" customFormat="1" x14ac:dyDescent="0.1">
      <c r="B768" s="201"/>
      <c r="D768" s="185" t="s">
        <v>280</v>
      </c>
      <c r="E768" s="202" t="s">
        <v>845</v>
      </c>
      <c r="F768" s="203" t="s">
        <v>293</v>
      </c>
      <c r="H768" s="204">
        <v>1344.86</v>
      </c>
      <c r="I768" s="205"/>
      <c r="L768" s="201"/>
      <c r="M768" s="206"/>
      <c r="N768" s="207"/>
      <c r="O768" s="207"/>
      <c r="P768" s="207"/>
      <c r="Q768" s="207"/>
      <c r="R768" s="207"/>
      <c r="S768" s="207"/>
      <c r="T768" s="208"/>
      <c r="AT768" s="202" t="s">
        <v>280</v>
      </c>
      <c r="AU768" s="202" t="s">
        <v>88</v>
      </c>
      <c r="AV768" s="15" t="s">
        <v>286</v>
      </c>
      <c r="AW768" s="15" t="s">
        <v>29</v>
      </c>
      <c r="AX768" s="15" t="s">
        <v>75</v>
      </c>
      <c r="AY768" s="202" t="s">
        <v>271</v>
      </c>
    </row>
    <row r="769" spans="1:65" s="13" customFormat="1" x14ac:dyDescent="0.1">
      <c r="B769" s="184"/>
      <c r="D769" s="185" t="s">
        <v>280</v>
      </c>
      <c r="E769" s="186" t="s">
        <v>1</v>
      </c>
      <c r="F769" s="187" t="s">
        <v>1685</v>
      </c>
      <c r="H769" s="188">
        <v>94.14</v>
      </c>
      <c r="I769" s="189"/>
      <c r="L769" s="184"/>
      <c r="M769" s="190"/>
      <c r="N769" s="191"/>
      <c r="O769" s="191"/>
      <c r="P769" s="191"/>
      <c r="Q769" s="191"/>
      <c r="R769" s="191"/>
      <c r="S769" s="191"/>
      <c r="T769" s="192"/>
      <c r="AT769" s="186" t="s">
        <v>280</v>
      </c>
      <c r="AU769" s="186" t="s">
        <v>88</v>
      </c>
      <c r="AV769" s="13" t="s">
        <v>88</v>
      </c>
      <c r="AW769" s="13" t="s">
        <v>29</v>
      </c>
      <c r="AX769" s="13" t="s">
        <v>75</v>
      </c>
      <c r="AY769" s="186" t="s">
        <v>271</v>
      </c>
    </row>
    <row r="770" spans="1:65" s="14" customFormat="1" x14ac:dyDescent="0.1">
      <c r="B770" s="193"/>
      <c r="D770" s="185" t="s">
        <v>280</v>
      </c>
      <c r="E770" s="194" t="s">
        <v>1686</v>
      </c>
      <c r="F770" s="195" t="s">
        <v>282</v>
      </c>
      <c r="H770" s="196">
        <v>1439</v>
      </c>
      <c r="I770" s="197"/>
      <c r="L770" s="193"/>
      <c r="M770" s="198"/>
      <c r="N770" s="199"/>
      <c r="O770" s="199"/>
      <c r="P770" s="199"/>
      <c r="Q770" s="199"/>
      <c r="R770" s="199"/>
      <c r="S770" s="199"/>
      <c r="T770" s="200"/>
      <c r="AT770" s="194" t="s">
        <v>280</v>
      </c>
      <c r="AU770" s="194" t="s">
        <v>88</v>
      </c>
      <c r="AV770" s="14" t="s">
        <v>278</v>
      </c>
      <c r="AW770" s="14" t="s">
        <v>29</v>
      </c>
      <c r="AX770" s="14" t="s">
        <v>82</v>
      </c>
      <c r="AY770" s="194" t="s">
        <v>271</v>
      </c>
    </row>
    <row r="771" spans="1:65" s="2" customFormat="1" ht="21.75" customHeight="1" x14ac:dyDescent="0.15">
      <c r="A771" s="35"/>
      <c r="B771" s="141"/>
      <c r="C771" s="172" t="s">
        <v>1687</v>
      </c>
      <c r="D771" s="172" t="s">
        <v>274</v>
      </c>
      <c r="E771" s="173" t="s">
        <v>1688</v>
      </c>
      <c r="F771" s="174" t="s">
        <v>1689</v>
      </c>
      <c r="G771" s="175" t="s">
        <v>319</v>
      </c>
      <c r="H771" s="176">
        <v>730.13</v>
      </c>
      <c r="I771" s="177"/>
      <c r="J771" s="176">
        <f>ROUND(I771*H771,2)</f>
        <v>0</v>
      </c>
      <c r="K771" s="178"/>
      <c r="L771" s="36"/>
      <c r="M771" s="179" t="s">
        <v>1</v>
      </c>
      <c r="N771" s="180" t="s">
        <v>41</v>
      </c>
      <c r="O771" s="61"/>
      <c r="P771" s="181">
        <f>O771*H771</f>
        <v>0</v>
      </c>
      <c r="Q771" s="181">
        <v>2.5999999999999998E-4</v>
      </c>
      <c r="R771" s="181">
        <f>Q771*H771</f>
        <v>0.18983379999999997</v>
      </c>
      <c r="S771" s="181">
        <v>0</v>
      </c>
      <c r="T771" s="182">
        <f>S771*H771</f>
        <v>0</v>
      </c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R771" s="183" t="s">
        <v>367</v>
      </c>
      <c r="AT771" s="183" t="s">
        <v>274</v>
      </c>
      <c r="AU771" s="183" t="s">
        <v>88</v>
      </c>
      <c r="AY771" s="18" t="s">
        <v>271</v>
      </c>
      <c r="BE771" s="105">
        <f>IF(N771="základná",J771,0)</f>
        <v>0</v>
      </c>
      <c r="BF771" s="105">
        <f>IF(N771="znížená",J771,0)</f>
        <v>0</v>
      </c>
      <c r="BG771" s="105">
        <f>IF(N771="zákl. prenesená",J771,0)</f>
        <v>0</v>
      </c>
      <c r="BH771" s="105">
        <f>IF(N771="zníž. prenesená",J771,0)</f>
        <v>0</v>
      </c>
      <c r="BI771" s="105">
        <f>IF(N771="nulová",J771,0)</f>
        <v>0</v>
      </c>
      <c r="BJ771" s="18" t="s">
        <v>88</v>
      </c>
      <c r="BK771" s="105">
        <f>ROUND(I771*H771,2)</f>
        <v>0</v>
      </c>
      <c r="BL771" s="18" t="s">
        <v>367</v>
      </c>
      <c r="BM771" s="183" t="s">
        <v>1690</v>
      </c>
    </row>
    <row r="772" spans="1:65" s="16" customFormat="1" x14ac:dyDescent="0.1">
      <c r="B772" s="209"/>
      <c r="D772" s="185" t="s">
        <v>280</v>
      </c>
      <c r="E772" s="210" t="s">
        <v>1</v>
      </c>
      <c r="F772" s="211" t="s">
        <v>1674</v>
      </c>
      <c r="H772" s="210" t="s">
        <v>1</v>
      </c>
      <c r="I772" s="212"/>
      <c r="L772" s="209"/>
      <c r="M772" s="213"/>
      <c r="N772" s="214"/>
      <c r="O772" s="214"/>
      <c r="P772" s="214"/>
      <c r="Q772" s="214"/>
      <c r="R772" s="214"/>
      <c r="S772" s="214"/>
      <c r="T772" s="215"/>
      <c r="AT772" s="210" t="s">
        <v>280</v>
      </c>
      <c r="AU772" s="210" t="s">
        <v>88</v>
      </c>
      <c r="AV772" s="16" t="s">
        <v>82</v>
      </c>
      <c r="AW772" s="16" t="s">
        <v>29</v>
      </c>
      <c r="AX772" s="16" t="s">
        <v>75</v>
      </c>
      <c r="AY772" s="210" t="s">
        <v>271</v>
      </c>
    </row>
    <row r="773" spans="1:65" s="13" customFormat="1" x14ac:dyDescent="0.1">
      <c r="B773" s="184"/>
      <c r="D773" s="185" t="s">
        <v>280</v>
      </c>
      <c r="E773" s="186" t="s">
        <v>1</v>
      </c>
      <c r="F773" s="187" t="s">
        <v>1691</v>
      </c>
      <c r="H773" s="188">
        <v>58.56</v>
      </c>
      <c r="I773" s="189"/>
      <c r="L773" s="184"/>
      <c r="M773" s="190"/>
      <c r="N773" s="191"/>
      <c r="O773" s="191"/>
      <c r="P773" s="191"/>
      <c r="Q773" s="191"/>
      <c r="R773" s="191"/>
      <c r="S773" s="191"/>
      <c r="T773" s="192"/>
      <c r="AT773" s="186" t="s">
        <v>280</v>
      </c>
      <c r="AU773" s="186" t="s">
        <v>88</v>
      </c>
      <c r="AV773" s="13" t="s">
        <v>88</v>
      </c>
      <c r="AW773" s="13" t="s">
        <v>29</v>
      </c>
      <c r="AX773" s="13" t="s">
        <v>75</v>
      </c>
      <c r="AY773" s="186" t="s">
        <v>271</v>
      </c>
    </row>
    <row r="774" spans="1:65" s="13" customFormat="1" x14ac:dyDescent="0.1">
      <c r="B774" s="184"/>
      <c r="D774" s="185" t="s">
        <v>280</v>
      </c>
      <c r="E774" s="186" t="s">
        <v>1</v>
      </c>
      <c r="F774" s="187" t="s">
        <v>1692</v>
      </c>
      <c r="H774" s="188">
        <v>98.8</v>
      </c>
      <c r="I774" s="189"/>
      <c r="L774" s="184"/>
      <c r="M774" s="190"/>
      <c r="N774" s="191"/>
      <c r="O774" s="191"/>
      <c r="P774" s="191"/>
      <c r="Q774" s="191"/>
      <c r="R774" s="191"/>
      <c r="S774" s="191"/>
      <c r="T774" s="192"/>
      <c r="AT774" s="186" t="s">
        <v>280</v>
      </c>
      <c r="AU774" s="186" t="s">
        <v>88</v>
      </c>
      <c r="AV774" s="13" t="s">
        <v>88</v>
      </c>
      <c r="AW774" s="13" t="s">
        <v>29</v>
      </c>
      <c r="AX774" s="13" t="s">
        <v>75</v>
      </c>
      <c r="AY774" s="186" t="s">
        <v>271</v>
      </c>
    </row>
    <row r="775" spans="1:65" s="13" customFormat="1" x14ac:dyDescent="0.1">
      <c r="B775" s="184"/>
      <c r="D775" s="185" t="s">
        <v>280</v>
      </c>
      <c r="E775" s="186" t="s">
        <v>1</v>
      </c>
      <c r="F775" s="187" t="s">
        <v>1693</v>
      </c>
      <c r="H775" s="188">
        <v>98.8</v>
      </c>
      <c r="I775" s="189"/>
      <c r="L775" s="184"/>
      <c r="M775" s="190"/>
      <c r="N775" s="191"/>
      <c r="O775" s="191"/>
      <c r="P775" s="191"/>
      <c r="Q775" s="191"/>
      <c r="R775" s="191"/>
      <c r="S775" s="191"/>
      <c r="T775" s="192"/>
      <c r="AT775" s="186" t="s">
        <v>280</v>
      </c>
      <c r="AU775" s="186" t="s">
        <v>88</v>
      </c>
      <c r="AV775" s="13" t="s">
        <v>88</v>
      </c>
      <c r="AW775" s="13" t="s">
        <v>29</v>
      </c>
      <c r="AX775" s="13" t="s">
        <v>75</v>
      </c>
      <c r="AY775" s="186" t="s">
        <v>271</v>
      </c>
    </row>
    <row r="776" spans="1:65" s="13" customFormat="1" x14ac:dyDescent="0.1">
      <c r="B776" s="184"/>
      <c r="D776" s="185" t="s">
        <v>280</v>
      </c>
      <c r="E776" s="186" t="s">
        <v>1</v>
      </c>
      <c r="F776" s="187" t="s">
        <v>1694</v>
      </c>
      <c r="H776" s="188">
        <v>85.02</v>
      </c>
      <c r="I776" s="189"/>
      <c r="L776" s="184"/>
      <c r="M776" s="190"/>
      <c r="N776" s="191"/>
      <c r="O776" s="191"/>
      <c r="P776" s="191"/>
      <c r="Q776" s="191"/>
      <c r="R776" s="191"/>
      <c r="S776" s="191"/>
      <c r="T776" s="192"/>
      <c r="AT776" s="186" t="s">
        <v>280</v>
      </c>
      <c r="AU776" s="186" t="s">
        <v>88</v>
      </c>
      <c r="AV776" s="13" t="s">
        <v>88</v>
      </c>
      <c r="AW776" s="13" t="s">
        <v>29</v>
      </c>
      <c r="AX776" s="13" t="s">
        <v>75</v>
      </c>
      <c r="AY776" s="186" t="s">
        <v>271</v>
      </c>
    </row>
    <row r="777" spans="1:65" s="16" customFormat="1" x14ac:dyDescent="0.1">
      <c r="B777" s="209"/>
      <c r="D777" s="185" t="s">
        <v>280</v>
      </c>
      <c r="E777" s="210" t="s">
        <v>1</v>
      </c>
      <c r="F777" s="211" t="s">
        <v>1680</v>
      </c>
      <c r="H777" s="210" t="s">
        <v>1</v>
      </c>
      <c r="I777" s="212"/>
      <c r="L777" s="209"/>
      <c r="M777" s="213"/>
      <c r="N777" s="214"/>
      <c r="O777" s="214"/>
      <c r="P777" s="214"/>
      <c r="Q777" s="214"/>
      <c r="R777" s="214"/>
      <c r="S777" s="214"/>
      <c r="T777" s="215"/>
      <c r="AT777" s="210" t="s">
        <v>280</v>
      </c>
      <c r="AU777" s="210" t="s">
        <v>88</v>
      </c>
      <c r="AV777" s="16" t="s">
        <v>82</v>
      </c>
      <c r="AW777" s="16" t="s">
        <v>29</v>
      </c>
      <c r="AX777" s="16" t="s">
        <v>75</v>
      </c>
      <c r="AY777" s="210" t="s">
        <v>271</v>
      </c>
    </row>
    <row r="778" spans="1:65" s="13" customFormat="1" x14ac:dyDescent="0.1">
      <c r="B778" s="184"/>
      <c r="D778" s="185" t="s">
        <v>280</v>
      </c>
      <c r="E778" s="186" t="s">
        <v>1</v>
      </c>
      <c r="F778" s="187" t="s">
        <v>1691</v>
      </c>
      <c r="H778" s="188">
        <v>58.56</v>
      </c>
      <c r="I778" s="189"/>
      <c r="L778" s="184"/>
      <c r="M778" s="190"/>
      <c r="N778" s="191"/>
      <c r="O778" s="191"/>
      <c r="P778" s="191"/>
      <c r="Q778" s="191"/>
      <c r="R778" s="191"/>
      <c r="S778" s="191"/>
      <c r="T778" s="192"/>
      <c r="AT778" s="186" t="s">
        <v>280</v>
      </c>
      <c r="AU778" s="186" t="s">
        <v>88</v>
      </c>
      <c r="AV778" s="13" t="s">
        <v>88</v>
      </c>
      <c r="AW778" s="13" t="s">
        <v>29</v>
      </c>
      <c r="AX778" s="13" t="s">
        <v>75</v>
      </c>
      <c r="AY778" s="186" t="s">
        <v>271</v>
      </c>
    </row>
    <row r="779" spans="1:65" s="13" customFormat="1" x14ac:dyDescent="0.1">
      <c r="B779" s="184"/>
      <c r="D779" s="185" t="s">
        <v>280</v>
      </c>
      <c r="E779" s="186" t="s">
        <v>1</v>
      </c>
      <c r="F779" s="187" t="s">
        <v>1692</v>
      </c>
      <c r="H779" s="188">
        <v>98.8</v>
      </c>
      <c r="I779" s="189"/>
      <c r="L779" s="184"/>
      <c r="M779" s="190"/>
      <c r="N779" s="191"/>
      <c r="O779" s="191"/>
      <c r="P779" s="191"/>
      <c r="Q779" s="191"/>
      <c r="R779" s="191"/>
      <c r="S779" s="191"/>
      <c r="T779" s="192"/>
      <c r="AT779" s="186" t="s">
        <v>280</v>
      </c>
      <c r="AU779" s="186" t="s">
        <v>88</v>
      </c>
      <c r="AV779" s="13" t="s">
        <v>88</v>
      </c>
      <c r="AW779" s="13" t="s">
        <v>29</v>
      </c>
      <c r="AX779" s="13" t="s">
        <v>75</v>
      </c>
      <c r="AY779" s="186" t="s">
        <v>271</v>
      </c>
    </row>
    <row r="780" spans="1:65" s="13" customFormat="1" x14ac:dyDescent="0.1">
      <c r="B780" s="184"/>
      <c r="D780" s="185" t="s">
        <v>280</v>
      </c>
      <c r="E780" s="186" t="s">
        <v>1</v>
      </c>
      <c r="F780" s="187" t="s">
        <v>1693</v>
      </c>
      <c r="H780" s="188">
        <v>98.8</v>
      </c>
      <c r="I780" s="189"/>
      <c r="L780" s="184"/>
      <c r="M780" s="190"/>
      <c r="N780" s="191"/>
      <c r="O780" s="191"/>
      <c r="P780" s="191"/>
      <c r="Q780" s="191"/>
      <c r="R780" s="191"/>
      <c r="S780" s="191"/>
      <c r="T780" s="192"/>
      <c r="AT780" s="186" t="s">
        <v>280</v>
      </c>
      <c r="AU780" s="186" t="s">
        <v>88</v>
      </c>
      <c r="AV780" s="13" t="s">
        <v>88</v>
      </c>
      <c r="AW780" s="13" t="s">
        <v>29</v>
      </c>
      <c r="AX780" s="13" t="s">
        <v>75</v>
      </c>
      <c r="AY780" s="186" t="s">
        <v>271</v>
      </c>
    </row>
    <row r="781" spans="1:65" s="13" customFormat="1" x14ac:dyDescent="0.1">
      <c r="B781" s="184"/>
      <c r="D781" s="185" t="s">
        <v>280</v>
      </c>
      <c r="E781" s="186" t="s">
        <v>1</v>
      </c>
      <c r="F781" s="187" t="s">
        <v>1694</v>
      </c>
      <c r="H781" s="188">
        <v>85.02</v>
      </c>
      <c r="I781" s="189"/>
      <c r="L781" s="184"/>
      <c r="M781" s="190"/>
      <c r="N781" s="191"/>
      <c r="O781" s="191"/>
      <c r="P781" s="191"/>
      <c r="Q781" s="191"/>
      <c r="R781" s="191"/>
      <c r="S781" s="191"/>
      <c r="T781" s="192"/>
      <c r="AT781" s="186" t="s">
        <v>280</v>
      </c>
      <c r="AU781" s="186" t="s">
        <v>88</v>
      </c>
      <c r="AV781" s="13" t="s">
        <v>88</v>
      </c>
      <c r="AW781" s="13" t="s">
        <v>29</v>
      </c>
      <c r="AX781" s="13" t="s">
        <v>75</v>
      </c>
      <c r="AY781" s="186" t="s">
        <v>271</v>
      </c>
    </row>
    <row r="782" spans="1:65" s="15" customFormat="1" x14ac:dyDescent="0.1">
      <c r="B782" s="201"/>
      <c r="D782" s="185" t="s">
        <v>280</v>
      </c>
      <c r="E782" s="202" t="s">
        <v>847</v>
      </c>
      <c r="F782" s="203" t="s">
        <v>293</v>
      </c>
      <c r="H782" s="204">
        <v>682.36</v>
      </c>
      <c r="I782" s="205"/>
      <c r="L782" s="201"/>
      <c r="M782" s="206"/>
      <c r="N782" s="207"/>
      <c r="O782" s="207"/>
      <c r="P782" s="207"/>
      <c r="Q782" s="207"/>
      <c r="R782" s="207"/>
      <c r="S782" s="207"/>
      <c r="T782" s="208"/>
      <c r="AT782" s="202" t="s">
        <v>280</v>
      </c>
      <c r="AU782" s="202" t="s">
        <v>88</v>
      </c>
      <c r="AV782" s="15" t="s">
        <v>286</v>
      </c>
      <c r="AW782" s="15" t="s">
        <v>29</v>
      </c>
      <c r="AX782" s="15" t="s">
        <v>75</v>
      </c>
      <c r="AY782" s="202" t="s">
        <v>271</v>
      </c>
    </row>
    <row r="783" spans="1:65" s="13" customFormat="1" x14ac:dyDescent="0.1">
      <c r="B783" s="184"/>
      <c r="D783" s="185" t="s">
        <v>280</v>
      </c>
      <c r="E783" s="186" t="s">
        <v>1</v>
      </c>
      <c r="F783" s="187" t="s">
        <v>1695</v>
      </c>
      <c r="H783" s="188">
        <v>47.77</v>
      </c>
      <c r="I783" s="189"/>
      <c r="L783" s="184"/>
      <c r="M783" s="190"/>
      <c r="N783" s="191"/>
      <c r="O783" s="191"/>
      <c r="P783" s="191"/>
      <c r="Q783" s="191"/>
      <c r="R783" s="191"/>
      <c r="S783" s="191"/>
      <c r="T783" s="192"/>
      <c r="AT783" s="186" t="s">
        <v>280</v>
      </c>
      <c r="AU783" s="186" t="s">
        <v>88</v>
      </c>
      <c r="AV783" s="13" t="s">
        <v>88</v>
      </c>
      <c r="AW783" s="13" t="s">
        <v>29</v>
      </c>
      <c r="AX783" s="13" t="s">
        <v>75</v>
      </c>
      <c r="AY783" s="186" t="s">
        <v>271</v>
      </c>
    </row>
    <row r="784" spans="1:65" s="14" customFormat="1" x14ac:dyDescent="0.1">
      <c r="B784" s="193"/>
      <c r="D784" s="185" t="s">
        <v>280</v>
      </c>
      <c r="E784" s="194" t="s">
        <v>1696</v>
      </c>
      <c r="F784" s="195" t="s">
        <v>282</v>
      </c>
      <c r="H784" s="196">
        <v>730.13</v>
      </c>
      <c r="I784" s="197"/>
      <c r="L784" s="193"/>
      <c r="M784" s="198"/>
      <c r="N784" s="199"/>
      <c r="O784" s="199"/>
      <c r="P784" s="199"/>
      <c r="Q784" s="199"/>
      <c r="R784" s="199"/>
      <c r="S784" s="199"/>
      <c r="T784" s="200"/>
      <c r="AT784" s="194" t="s">
        <v>280</v>
      </c>
      <c r="AU784" s="194" t="s">
        <v>88</v>
      </c>
      <c r="AV784" s="14" t="s">
        <v>278</v>
      </c>
      <c r="AW784" s="14" t="s">
        <v>29</v>
      </c>
      <c r="AX784" s="14" t="s">
        <v>82</v>
      </c>
      <c r="AY784" s="194" t="s">
        <v>271</v>
      </c>
    </row>
    <row r="785" spans="1:65" s="2" customFormat="1" ht="21.75" customHeight="1" x14ac:dyDescent="0.15">
      <c r="A785" s="35"/>
      <c r="B785" s="141"/>
      <c r="C785" s="172" t="s">
        <v>1697</v>
      </c>
      <c r="D785" s="172" t="s">
        <v>274</v>
      </c>
      <c r="E785" s="173" t="s">
        <v>1698</v>
      </c>
      <c r="F785" s="174" t="s">
        <v>1699</v>
      </c>
      <c r="G785" s="175" t="s">
        <v>319</v>
      </c>
      <c r="H785" s="176">
        <v>183.33</v>
      </c>
      <c r="I785" s="177"/>
      <c r="J785" s="176">
        <f>ROUND(I785*H785,2)</f>
        <v>0</v>
      </c>
      <c r="K785" s="178"/>
      <c r="L785" s="36"/>
      <c r="M785" s="179" t="s">
        <v>1</v>
      </c>
      <c r="N785" s="180" t="s">
        <v>41</v>
      </c>
      <c r="O785" s="61"/>
      <c r="P785" s="181">
        <f>O785*H785</f>
        <v>0</v>
      </c>
      <c r="Q785" s="181">
        <v>2.5999999999999998E-4</v>
      </c>
      <c r="R785" s="181">
        <f>Q785*H785</f>
        <v>4.7665800000000001E-2</v>
      </c>
      <c r="S785" s="181">
        <v>0</v>
      </c>
      <c r="T785" s="182">
        <f>S785*H785</f>
        <v>0</v>
      </c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  <c r="AE785" s="35"/>
      <c r="AR785" s="183" t="s">
        <v>367</v>
      </c>
      <c r="AT785" s="183" t="s">
        <v>274</v>
      </c>
      <c r="AU785" s="183" t="s">
        <v>88</v>
      </c>
      <c r="AY785" s="18" t="s">
        <v>271</v>
      </c>
      <c r="BE785" s="105">
        <f>IF(N785="základná",J785,0)</f>
        <v>0</v>
      </c>
      <c r="BF785" s="105">
        <f>IF(N785="znížená",J785,0)</f>
        <v>0</v>
      </c>
      <c r="BG785" s="105">
        <f>IF(N785="zákl. prenesená",J785,0)</f>
        <v>0</v>
      </c>
      <c r="BH785" s="105">
        <f>IF(N785="zníž. prenesená",J785,0)</f>
        <v>0</v>
      </c>
      <c r="BI785" s="105">
        <f>IF(N785="nulová",J785,0)</f>
        <v>0</v>
      </c>
      <c r="BJ785" s="18" t="s">
        <v>88</v>
      </c>
      <c r="BK785" s="105">
        <f>ROUND(I785*H785,2)</f>
        <v>0</v>
      </c>
      <c r="BL785" s="18" t="s">
        <v>367</v>
      </c>
      <c r="BM785" s="183" t="s">
        <v>1700</v>
      </c>
    </row>
    <row r="786" spans="1:65" s="16" customFormat="1" x14ac:dyDescent="0.1">
      <c r="B786" s="209"/>
      <c r="D786" s="185" t="s">
        <v>280</v>
      </c>
      <c r="E786" s="210" t="s">
        <v>1</v>
      </c>
      <c r="F786" s="211" t="s">
        <v>1674</v>
      </c>
      <c r="H786" s="210" t="s">
        <v>1</v>
      </c>
      <c r="I786" s="212"/>
      <c r="L786" s="209"/>
      <c r="M786" s="213"/>
      <c r="N786" s="214"/>
      <c r="O786" s="214"/>
      <c r="P786" s="214"/>
      <c r="Q786" s="214"/>
      <c r="R786" s="214"/>
      <c r="S786" s="214"/>
      <c r="T786" s="215"/>
      <c r="AT786" s="210" t="s">
        <v>280</v>
      </c>
      <c r="AU786" s="210" t="s">
        <v>88</v>
      </c>
      <c r="AV786" s="16" t="s">
        <v>82</v>
      </c>
      <c r="AW786" s="16" t="s">
        <v>29</v>
      </c>
      <c r="AX786" s="16" t="s">
        <v>75</v>
      </c>
      <c r="AY786" s="210" t="s">
        <v>271</v>
      </c>
    </row>
    <row r="787" spans="1:65" s="13" customFormat="1" x14ac:dyDescent="0.1">
      <c r="B787" s="184"/>
      <c r="D787" s="185" t="s">
        <v>280</v>
      </c>
      <c r="E787" s="186" t="s">
        <v>1</v>
      </c>
      <c r="F787" s="187" t="s">
        <v>1701</v>
      </c>
      <c r="H787" s="188">
        <v>30.29</v>
      </c>
      <c r="I787" s="189"/>
      <c r="L787" s="184"/>
      <c r="M787" s="190"/>
      <c r="N787" s="191"/>
      <c r="O787" s="191"/>
      <c r="P787" s="191"/>
      <c r="Q787" s="191"/>
      <c r="R787" s="191"/>
      <c r="S787" s="191"/>
      <c r="T787" s="192"/>
      <c r="AT787" s="186" t="s">
        <v>280</v>
      </c>
      <c r="AU787" s="186" t="s">
        <v>88</v>
      </c>
      <c r="AV787" s="13" t="s">
        <v>88</v>
      </c>
      <c r="AW787" s="13" t="s">
        <v>29</v>
      </c>
      <c r="AX787" s="13" t="s">
        <v>75</v>
      </c>
      <c r="AY787" s="186" t="s">
        <v>271</v>
      </c>
    </row>
    <row r="788" spans="1:65" s="13" customFormat="1" x14ac:dyDescent="0.1">
      <c r="B788" s="184"/>
      <c r="D788" s="185" t="s">
        <v>280</v>
      </c>
      <c r="E788" s="186" t="s">
        <v>1</v>
      </c>
      <c r="F788" s="187" t="s">
        <v>1702</v>
      </c>
      <c r="H788" s="188">
        <v>55.38</v>
      </c>
      <c r="I788" s="189"/>
      <c r="L788" s="184"/>
      <c r="M788" s="190"/>
      <c r="N788" s="191"/>
      <c r="O788" s="191"/>
      <c r="P788" s="191"/>
      <c r="Q788" s="191"/>
      <c r="R788" s="191"/>
      <c r="S788" s="191"/>
      <c r="T788" s="192"/>
      <c r="AT788" s="186" t="s">
        <v>280</v>
      </c>
      <c r="AU788" s="186" t="s">
        <v>88</v>
      </c>
      <c r="AV788" s="13" t="s">
        <v>88</v>
      </c>
      <c r="AW788" s="13" t="s">
        <v>29</v>
      </c>
      <c r="AX788" s="13" t="s">
        <v>75</v>
      </c>
      <c r="AY788" s="186" t="s">
        <v>271</v>
      </c>
    </row>
    <row r="789" spans="1:65" s="16" customFormat="1" x14ac:dyDescent="0.1">
      <c r="B789" s="209"/>
      <c r="D789" s="185" t="s">
        <v>280</v>
      </c>
      <c r="E789" s="210" t="s">
        <v>1</v>
      </c>
      <c r="F789" s="211" t="s">
        <v>1680</v>
      </c>
      <c r="H789" s="210" t="s">
        <v>1</v>
      </c>
      <c r="I789" s="212"/>
      <c r="L789" s="209"/>
      <c r="M789" s="213"/>
      <c r="N789" s="214"/>
      <c r="O789" s="214"/>
      <c r="P789" s="214"/>
      <c r="Q789" s="214"/>
      <c r="R789" s="214"/>
      <c r="S789" s="214"/>
      <c r="T789" s="215"/>
      <c r="AT789" s="210" t="s">
        <v>280</v>
      </c>
      <c r="AU789" s="210" t="s">
        <v>88</v>
      </c>
      <c r="AV789" s="16" t="s">
        <v>82</v>
      </c>
      <c r="AW789" s="16" t="s">
        <v>29</v>
      </c>
      <c r="AX789" s="16" t="s">
        <v>75</v>
      </c>
      <c r="AY789" s="210" t="s">
        <v>271</v>
      </c>
    </row>
    <row r="790" spans="1:65" s="13" customFormat="1" x14ac:dyDescent="0.1">
      <c r="B790" s="184"/>
      <c r="D790" s="185" t="s">
        <v>280</v>
      </c>
      <c r="E790" s="186" t="s">
        <v>1</v>
      </c>
      <c r="F790" s="187" t="s">
        <v>1701</v>
      </c>
      <c r="H790" s="188">
        <v>30.29</v>
      </c>
      <c r="I790" s="189"/>
      <c r="L790" s="184"/>
      <c r="M790" s="190"/>
      <c r="N790" s="191"/>
      <c r="O790" s="191"/>
      <c r="P790" s="191"/>
      <c r="Q790" s="191"/>
      <c r="R790" s="191"/>
      <c r="S790" s="191"/>
      <c r="T790" s="192"/>
      <c r="AT790" s="186" t="s">
        <v>280</v>
      </c>
      <c r="AU790" s="186" t="s">
        <v>88</v>
      </c>
      <c r="AV790" s="13" t="s">
        <v>88</v>
      </c>
      <c r="AW790" s="13" t="s">
        <v>29</v>
      </c>
      <c r="AX790" s="13" t="s">
        <v>75</v>
      </c>
      <c r="AY790" s="186" t="s">
        <v>271</v>
      </c>
    </row>
    <row r="791" spans="1:65" s="13" customFormat="1" x14ac:dyDescent="0.1">
      <c r="B791" s="184"/>
      <c r="D791" s="185" t="s">
        <v>280</v>
      </c>
      <c r="E791" s="186" t="s">
        <v>1</v>
      </c>
      <c r="F791" s="187" t="s">
        <v>1702</v>
      </c>
      <c r="H791" s="188">
        <v>55.38</v>
      </c>
      <c r="I791" s="189"/>
      <c r="L791" s="184"/>
      <c r="M791" s="190"/>
      <c r="N791" s="191"/>
      <c r="O791" s="191"/>
      <c r="P791" s="191"/>
      <c r="Q791" s="191"/>
      <c r="R791" s="191"/>
      <c r="S791" s="191"/>
      <c r="T791" s="192"/>
      <c r="AT791" s="186" t="s">
        <v>280</v>
      </c>
      <c r="AU791" s="186" t="s">
        <v>88</v>
      </c>
      <c r="AV791" s="13" t="s">
        <v>88</v>
      </c>
      <c r="AW791" s="13" t="s">
        <v>29</v>
      </c>
      <c r="AX791" s="13" t="s">
        <v>75</v>
      </c>
      <c r="AY791" s="186" t="s">
        <v>271</v>
      </c>
    </row>
    <row r="792" spans="1:65" s="15" customFormat="1" x14ac:dyDescent="0.1">
      <c r="B792" s="201"/>
      <c r="D792" s="185" t="s">
        <v>280</v>
      </c>
      <c r="E792" s="202" t="s">
        <v>849</v>
      </c>
      <c r="F792" s="203" t="s">
        <v>293</v>
      </c>
      <c r="H792" s="204">
        <v>171.34</v>
      </c>
      <c r="I792" s="205"/>
      <c r="L792" s="201"/>
      <c r="M792" s="206"/>
      <c r="N792" s="207"/>
      <c r="O792" s="207"/>
      <c r="P792" s="207"/>
      <c r="Q792" s="207"/>
      <c r="R792" s="207"/>
      <c r="S792" s="207"/>
      <c r="T792" s="208"/>
      <c r="AT792" s="202" t="s">
        <v>280</v>
      </c>
      <c r="AU792" s="202" t="s">
        <v>88</v>
      </c>
      <c r="AV792" s="15" t="s">
        <v>286</v>
      </c>
      <c r="AW792" s="15" t="s">
        <v>29</v>
      </c>
      <c r="AX792" s="15" t="s">
        <v>75</v>
      </c>
      <c r="AY792" s="202" t="s">
        <v>271</v>
      </c>
    </row>
    <row r="793" spans="1:65" s="13" customFormat="1" x14ac:dyDescent="0.1">
      <c r="B793" s="184"/>
      <c r="D793" s="185" t="s">
        <v>280</v>
      </c>
      <c r="E793" s="186" t="s">
        <v>1</v>
      </c>
      <c r="F793" s="187" t="s">
        <v>1703</v>
      </c>
      <c r="H793" s="188">
        <v>11.99</v>
      </c>
      <c r="I793" s="189"/>
      <c r="L793" s="184"/>
      <c r="M793" s="190"/>
      <c r="N793" s="191"/>
      <c r="O793" s="191"/>
      <c r="P793" s="191"/>
      <c r="Q793" s="191"/>
      <c r="R793" s="191"/>
      <c r="S793" s="191"/>
      <c r="T793" s="192"/>
      <c r="AT793" s="186" t="s">
        <v>280</v>
      </c>
      <c r="AU793" s="186" t="s">
        <v>88</v>
      </c>
      <c r="AV793" s="13" t="s">
        <v>88</v>
      </c>
      <c r="AW793" s="13" t="s">
        <v>29</v>
      </c>
      <c r="AX793" s="13" t="s">
        <v>75</v>
      </c>
      <c r="AY793" s="186" t="s">
        <v>271</v>
      </c>
    </row>
    <row r="794" spans="1:65" s="14" customFormat="1" x14ac:dyDescent="0.1">
      <c r="B794" s="193"/>
      <c r="D794" s="185" t="s">
        <v>280</v>
      </c>
      <c r="E794" s="194" t="s">
        <v>1704</v>
      </c>
      <c r="F794" s="195" t="s">
        <v>282</v>
      </c>
      <c r="H794" s="196">
        <v>183.33</v>
      </c>
      <c r="I794" s="197"/>
      <c r="L794" s="193"/>
      <c r="M794" s="198"/>
      <c r="N794" s="199"/>
      <c r="O794" s="199"/>
      <c r="P794" s="199"/>
      <c r="Q794" s="199"/>
      <c r="R794" s="199"/>
      <c r="S794" s="199"/>
      <c r="T794" s="200"/>
      <c r="AT794" s="194" t="s">
        <v>280</v>
      </c>
      <c r="AU794" s="194" t="s">
        <v>88</v>
      </c>
      <c r="AV794" s="14" t="s">
        <v>278</v>
      </c>
      <c r="AW794" s="14" t="s">
        <v>29</v>
      </c>
      <c r="AX794" s="14" t="s">
        <v>82</v>
      </c>
      <c r="AY794" s="194" t="s">
        <v>271</v>
      </c>
    </row>
    <row r="795" spans="1:65" s="2" customFormat="1" ht="21.75" customHeight="1" x14ac:dyDescent="0.15">
      <c r="A795" s="35"/>
      <c r="B795" s="141"/>
      <c r="C795" s="172" t="s">
        <v>1705</v>
      </c>
      <c r="D795" s="172" t="s">
        <v>274</v>
      </c>
      <c r="E795" s="173" t="s">
        <v>1706</v>
      </c>
      <c r="F795" s="174" t="s">
        <v>1707</v>
      </c>
      <c r="G795" s="175" t="s">
        <v>319</v>
      </c>
      <c r="H795" s="176">
        <v>252.33</v>
      </c>
      <c r="I795" s="177"/>
      <c r="J795" s="176">
        <f>ROUND(I795*H795,2)</f>
        <v>0</v>
      </c>
      <c r="K795" s="178"/>
      <c r="L795" s="36"/>
      <c r="M795" s="179" t="s">
        <v>1</v>
      </c>
      <c r="N795" s="180" t="s">
        <v>41</v>
      </c>
      <c r="O795" s="61"/>
      <c r="P795" s="181">
        <f>O795*H795</f>
        <v>0</v>
      </c>
      <c r="Q795" s="181">
        <v>2.5999999999999998E-4</v>
      </c>
      <c r="R795" s="181">
        <f>Q795*H795</f>
        <v>6.5605799999999992E-2</v>
      </c>
      <c r="S795" s="181">
        <v>0</v>
      </c>
      <c r="T795" s="182">
        <f>S795*H795</f>
        <v>0</v>
      </c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R795" s="183" t="s">
        <v>367</v>
      </c>
      <c r="AT795" s="183" t="s">
        <v>274</v>
      </c>
      <c r="AU795" s="183" t="s">
        <v>88</v>
      </c>
      <c r="AY795" s="18" t="s">
        <v>271</v>
      </c>
      <c r="BE795" s="105">
        <f>IF(N795="základná",J795,0)</f>
        <v>0</v>
      </c>
      <c r="BF795" s="105">
        <f>IF(N795="znížená",J795,0)</f>
        <v>0</v>
      </c>
      <c r="BG795" s="105">
        <f>IF(N795="zákl. prenesená",J795,0)</f>
        <v>0</v>
      </c>
      <c r="BH795" s="105">
        <f>IF(N795="zníž. prenesená",J795,0)</f>
        <v>0</v>
      </c>
      <c r="BI795" s="105">
        <f>IF(N795="nulová",J795,0)</f>
        <v>0</v>
      </c>
      <c r="BJ795" s="18" t="s">
        <v>88</v>
      </c>
      <c r="BK795" s="105">
        <f>ROUND(I795*H795,2)</f>
        <v>0</v>
      </c>
      <c r="BL795" s="18" t="s">
        <v>367</v>
      </c>
      <c r="BM795" s="183" t="s">
        <v>1708</v>
      </c>
    </row>
    <row r="796" spans="1:65" s="16" customFormat="1" x14ac:dyDescent="0.1">
      <c r="B796" s="209"/>
      <c r="D796" s="185" t="s">
        <v>280</v>
      </c>
      <c r="E796" s="210" t="s">
        <v>1</v>
      </c>
      <c r="F796" s="211" t="s">
        <v>1674</v>
      </c>
      <c r="H796" s="210" t="s">
        <v>1</v>
      </c>
      <c r="I796" s="212"/>
      <c r="L796" s="209"/>
      <c r="M796" s="213"/>
      <c r="N796" s="214"/>
      <c r="O796" s="214"/>
      <c r="P796" s="214"/>
      <c r="Q796" s="214"/>
      <c r="R796" s="214"/>
      <c r="S796" s="214"/>
      <c r="T796" s="215"/>
      <c r="AT796" s="210" t="s">
        <v>280</v>
      </c>
      <c r="AU796" s="210" t="s">
        <v>88</v>
      </c>
      <c r="AV796" s="16" t="s">
        <v>82</v>
      </c>
      <c r="AW796" s="16" t="s">
        <v>29</v>
      </c>
      <c r="AX796" s="16" t="s">
        <v>75</v>
      </c>
      <c r="AY796" s="210" t="s">
        <v>271</v>
      </c>
    </row>
    <row r="797" spans="1:65" s="13" customFormat="1" x14ac:dyDescent="0.1">
      <c r="B797" s="184"/>
      <c r="D797" s="185" t="s">
        <v>280</v>
      </c>
      <c r="E797" s="186" t="s">
        <v>1</v>
      </c>
      <c r="F797" s="187" t="s">
        <v>1709</v>
      </c>
      <c r="H797" s="188">
        <v>117.91</v>
      </c>
      <c r="I797" s="189"/>
      <c r="L797" s="184"/>
      <c r="M797" s="190"/>
      <c r="N797" s="191"/>
      <c r="O797" s="191"/>
      <c r="P797" s="191"/>
      <c r="Q797" s="191"/>
      <c r="R797" s="191"/>
      <c r="S797" s="191"/>
      <c r="T797" s="192"/>
      <c r="AT797" s="186" t="s">
        <v>280</v>
      </c>
      <c r="AU797" s="186" t="s">
        <v>88</v>
      </c>
      <c r="AV797" s="13" t="s">
        <v>88</v>
      </c>
      <c r="AW797" s="13" t="s">
        <v>29</v>
      </c>
      <c r="AX797" s="13" t="s">
        <v>75</v>
      </c>
      <c r="AY797" s="186" t="s">
        <v>271</v>
      </c>
    </row>
    <row r="798" spans="1:65" s="16" customFormat="1" x14ac:dyDescent="0.1">
      <c r="B798" s="209"/>
      <c r="D798" s="185" t="s">
        <v>280</v>
      </c>
      <c r="E798" s="210" t="s">
        <v>1</v>
      </c>
      <c r="F798" s="211" t="s">
        <v>1680</v>
      </c>
      <c r="H798" s="210" t="s">
        <v>1</v>
      </c>
      <c r="I798" s="212"/>
      <c r="L798" s="209"/>
      <c r="M798" s="213"/>
      <c r="N798" s="214"/>
      <c r="O798" s="214"/>
      <c r="P798" s="214"/>
      <c r="Q798" s="214"/>
      <c r="R798" s="214"/>
      <c r="S798" s="214"/>
      <c r="T798" s="215"/>
      <c r="AT798" s="210" t="s">
        <v>280</v>
      </c>
      <c r="AU798" s="210" t="s">
        <v>88</v>
      </c>
      <c r="AV798" s="16" t="s">
        <v>82</v>
      </c>
      <c r="AW798" s="16" t="s">
        <v>29</v>
      </c>
      <c r="AX798" s="16" t="s">
        <v>75</v>
      </c>
      <c r="AY798" s="210" t="s">
        <v>271</v>
      </c>
    </row>
    <row r="799" spans="1:65" s="13" customFormat="1" x14ac:dyDescent="0.1">
      <c r="B799" s="184"/>
      <c r="D799" s="185" t="s">
        <v>280</v>
      </c>
      <c r="E799" s="186" t="s">
        <v>1</v>
      </c>
      <c r="F799" s="187" t="s">
        <v>1709</v>
      </c>
      <c r="H799" s="188">
        <v>117.91</v>
      </c>
      <c r="I799" s="189"/>
      <c r="L799" s="184"/>
      <c r="M799" s="190"/>
      <c r="N799" s="191"/>
      <c r="O799" s="191"/>
      <c r="P799" s="191"/>
      <c r="Q799" s="191"/>
      <c r="R799" s="191"/>
      <c r="S799" s="191"/>
      <c r="T799" s="192"/>
      <c r="AT799" s="186" t="s">
        <v>280</v>
      </c>
      <c r="AU799" s="186" t="s">
        <v>88</v>
      </c>
      <c r="AV799" s="13" t="s">
        <v>88</v>
      </c>
      <c r="AW799" s="13" t="s">
        <v>29</v>
      </c>
      <c r="AX799" s="13" t="s">
        <v>75</v>
      </c>
      <c r="AY799" s="186" t="s">
        <v>271</v>
      </c>
    </row>
    <row r="800" spans="1:65" s="15" customFormat="1" x14ac:dyDescent="0.1">
      <c r="B800" s="201"/>
      <c r="D800" s="185" t="s">
        <v>280</v>
      </c>
      <c r="E800" s="202" t="s">
        <v>851</v>
      </c>
      <c r="F800" s="203" t="s">
        <v>293</v>
      </c>
      <c r="H800" s="204">
        <v>235.82</v>
      </c>
      <c r="I800" s="205"/>
      <c r="L800" s="201"/>
      <c r="M800" s="206"/>
      <c r="N800" s="207"/>
      <c r="O800" s="207"/>
      <c r="P800" s="207"/>
      <c r="Q800" s="207"/>
      <c r="R800" s="207"/>
      <c r="S800" s="207"/>
      <c r="T800" s="208"/>
      <c r="AT800" s="202" t="s">
        <v>280</v>
      </c>
      <c r="AU800" s="202" t="s">
        <v>88</v>
      </c>
      <c r="AV800" s="15" t="s">
        <v>286</v>
      </c>
      <c r="AW800" s="15" t="s">
        <v>29</v>
      </c>
      <c r="AX800" s="15" t="s">
        <v>75</v>
      </c>
      <c r="AY800" s="202" t="s">
        <v>271</v>
      </c>
    </row>
    <row r="801" spans="1:65" s="13" customFormat="1" x14ac:dyDescent="0.1">
      <c r="B801" s="184"/>
      <c r="D801" s="185" t="s">
        <v>280</v>
      </c>
      <c r="E801" s="186" t="s">
        <v>1</v>
      </c>
      <c r="F801" s="187" t="s">
        <v>1710</v>
      </c>
      <c r="H801" s="188">
        <v>16.510000000000002</v>
      </c>
      <c r="I801" s="189"/>
      <c r="L801" s="184"/>
      <c r="M801" s="190"/>
      <c r="N801" s="191"/>
      <c r="O801" s="191"/>
      <c r="P801" s="191"/>
      <c r="Q801" s="191"/>
      <c r="R801" s="191"/>
      <c r="S801" s="191"/>
      <c r="T801" s="192"/>
      <c r="AT801" s="186" t="s">
        <v>280</v>
      </c>
      <c r="AU801" s="186" t="s">
        <v>88</v>
      </c>
      <c r="AV801" s="13" t="s">
        <v>88</v>
      </c>
      <c r="AW801" s="13" t="s">
        <v>29</v>
      </c>
      <c r="AX801" s="13" t="s">
        <v>75</v>
      </c>
      <c r="AY801" s="186" t="s">
        <v>271</v>
      </c>
    </row>
    <row r="802" spans="1:65" s="14" customFormat="1" x14ac:dyDescent="0.1">
      <c r="B802" s="193"/>
      <c r="D802" s="185" t="s">
        <v>280</v>
      </c>
      <c r="E802" s="194" t="s">
        <v>1711</v>
      </c>
      <c r="F802" s="195" t="s">
        <v>282</v>
      </c>
      <c r="H802" s="196">
        <v>252.33</v>
      </c>
      <c r="I802" s="197"/>
      <c r="L802" s="193"/>
      <c r="M802" s="198"/>
      <c r="N802" s="199"/>
      <c r="O802" s="199"/>
      <c r="P802" s="199"/>
      <c r="Q802" s="199"/>
      <c r="R802" s="199"/>
      <c r="S802" s="199"/>
      <c r="T802" s="200"/>
      <c r="AT802" s="194" t="s">
        <v>280</v>
      </c>
      <c r="AU802" s="194" t="s">
        <v>88</v>
      </c>
      <c r="AV802" s="14" t="s">
        <v>278</v>
      </c>
      <c r="AW802" s="14" t="s">
        <v>29</v>
      </c>
      <c r="AX802" s="14" t="s">
        <v>82</v>
      </c>
      <c r="AY802" s="194" t="s">
        <v>271</v>
      </c>
    </row>
    <row r="803" spans="1:65" s="2" customFormat="1" ht="16.5" customHeight="1" x14ac:dyDescent="0.15">
      <c r="A803" s="35"/>
      <c r="B803" s="141"/>
      <c r="C803" s="224" t="s">
        <v>1712</v>
      </c>
      <c r="D803" s="224" t="s">
        <v>1138</v>
      </c>
      <c r="E803" s="226" t="s">
        <v>1713</v>
      </c>
      <c r="F803" s="227" t="s">
        <v>1714</v>
      </c>
      <c r="G803" s="228" t="s">
        <v>289</v>
      </c>
      <c r="H803" s="229">
        <v>46.08</v>
      </c>
      <c r="I803" s="230"/>
      <c r="J803" s="229">
        <f>ROUND(I803*H803,2)</f>
        <v>0</v>
      </c>
      <c r="K803" s="231"/>
      <c r="L803" s="232"/>
      <c r="M803" s="233" t="s">
        <v>1</v>
      </c>
      <c r="N803" s="234" t="s">
        <v>41</v>
      </c>
      <c r="O803" s="61"/>
      <c r="P803" s="181">
        <f>O803*H803</f>
        <v>0</v>
      </c>
      <c r="Q803" s="181">
        <v>0.55000000000000004</v>
      </c>
      <c r="R803" s="181">
        <f>Q803*H803</f>
        <v>25.344000000000001</v>
      </c>
      <c r="S803" s="181">
        <v>0</v>
      </c>
      <c r="T803" s="182">
        <f>S803*H803</f>
        <v>0</v>
      </c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  <c r="AR803" s="183" t="s">
        <v>478</v>
      </c>
      <c r="AT803" s="183" t="s">
        <v>1138</v>
      </c>
      <c r="AU803" s="183" t="s">
        <v>88</v>
      </c>
      <c r="AY803" s="18" t="s">
        <v>271</v>
      </c>
      <c r="BE803" s="105">
        <f>IF(N803="základná",J803,0)</f>
        <v>0</v>
      </c>
      <c r="BF803" s="105">
        <f>IF(N803="znížená",J803,0)</f>
        <v>0</v>
      </c>
      <c r="BG803" s="105">
        <f>IF(N803="zákl. prenesená",J803,0)</f>
        <v>0</v>
      </c>
      <c r="BH803" s="105">
        <f>IF(N803="zníž. prenesená",J803,0)</f>
        <v>0</v>
      </c>
      <c r="BI803" s="105">
        <f>IF(N803="nulová",J803,0)</f>
        <v>0</v>
      </c>
      <c r="BJ803" s="18" t="s">
        <v>88</v>
      </c>
      <c r="BK803" s="105">
        <f>ROUND(I803*H803,2)</f>
        <v>0</v>
      </c>
      <c r="BL803" s="18" t="s">
        <v>367</v>
      </c>
      <c r="BM803" s="183" t="s">
        <v>1715</v>
      </c>
    </row>
    <row r="804" spans="1:65" s="2" customFormat="1" ht="21.75" customHeight="1" x14ac:dyDescent="0.15">
      <c r="A804" s="35"/>
      <c r="B804" s="141"/>
      <c r="C804" s="224" t="s">
        <v>1716</v>
      </c>
      <c r="D804" s="224" t="s">
        <v>1138</v>
      </c>
      <c r="E804" s="226" t="s">
        <v>1717</v>
      </c>
      <c r="F804" s="227" t="s">
        <v>1718</v>
      </c>
      <c r="G804" s="228" t="s">
        <v>289</v>
      </c>
      <c r="H804" s="229">
        <v>23.05</v>
      </c>
      <c r="I804" s="230"/>
      <c r="J804" s="229">
        <f>ROUND(I804*H804,2)</f>
        <v>0</v>
      </c>
      <c r="K804" s="231"/>
      <c r="L804" s="232"/>
      <c r="M804" s="233" t="s">
        <v>1</v>
      </c>
      <c r="N804" s="234" t="s">
        <v>41</v>
      </c>
      <c r="O804" s="61"/>
      <c r="P804" s="181">
        <f>O804*H804</f>
        <v>0</v>
      </c>
      <c r="Q804" s="181">
        <v>0.55000000000000004</v>
      </c>
      <c r="R804" s="181">
        <f>Q804*H804</f>
        <v>12.677500000000002</v>
      </c>
      <c r="S804" s="181">
        <v>0</v>
      </c>
      <c r="T804" s="182">
        <f>S804*H804</f>
        <v>0</v>
      </c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R804" s="183" t="s">
        <v>478</v>
      </c>
      <c r="AT804" s="183" t="s">
        <v>1138</v>
      </c>
      <c r="AU804" s="183" t="s">
        <v>88</v>
      </c>
      <c r="AY804" s="18" t="s">
        <v>271</v>
      </c>
      <c r="BE804" s="105">
        <f>IF(N804="základná",J804,0)</f>
        <v>0</v>
      </c>
      <c r="BF804" s="105">
        <f>IF(N804="znížená",J804,0)</f>
        <v>0</v>
      </c>
      <c r="BG804" s="105">
        <f>IF(N804="zákl. prenesená",J804,0)</f>
        <v>0</v>
      </c>
      <c r="BH804" s="105">
        <f>IF(N804="zníž. prenesená",J804,0)</f>
        <v>0</v>
      </c>
      <c r="BI804" s="105">
        <f>IF(N804="nulová",J804,0)</f>
        <v>0</v>
      </c>
      <c r="BJ804" s="18" t="s">
        <v>88</v>
      </c>
      <c r="BK804" s="105">
        <f>ROUND(I804*H804,2)</f>
        <v>0</v>
      </c>
      <c r="BL804" s="18" t="s">
        <v>367</v>
      </c>
      <c r="BM804" s="183" t="s">
        <v>1719</v>
      </c>
    </row>
    <row r="805" spans="1:65" s="16" customFormat="1" x14ac:dyDescent="0.1">
      <c r="B805" s="209"/>
      <c r="D805" s="185" t="s">
        <v>280</v>
      </c>
      <c r="E805" s="210" t="s">
        <v>1</v>
      </c>
      <c r="F805" s="211" t="s">
        <v>1674</v>
      </c>
      <c r="H805" s="210" t="s">
        <v>1</v>
      </c>
      <c r="I805" s="212"/>
      <c r="L805" s="209"/>
      <c r="M805" s="213"/>
      <c r="N805" s="214"/>
      <c r="O805" s="214"/>
      <c r="P805" s="214"/>
      <c r="Q805" s="214"/>
      <c r="R805" s="214"/>
      <c r="S805" s="214"/>
      <c r="T805" s="215"/>
      <c r="AT805" s="210" t="s">
        <v>280</v>
      </c>
      <c r="AU805" s="210" t="s">
        <v>88</v>
      </c>
      <c r="AV805" s="16" t="s">
        <v>82</v>
      </c>
      <c r="AW805" s="16" t="s">
        <v>29</v>
      </c>
      <c r="AX805" s="16" t="s">
        <v>75</v>
      </c>
      <c r="AY805" s="210" t="s">
        <v>271</v>
      </c>
    </row>
    <row r="806" spans="1:65" s="13" customFormat="1" x14ac:dyDescent="0.1">
      <c r="B806" s="184"/>
      <c r="D806" s="185" t="s">
        <v>280</v>
      </c>
      <c r="E806" s="186" t="s">
        <v>1</v>
      </c>
      <c r="F806" s="187" t="s">
        <v>1720</v>
      </c>
      <c r="H806" s="188">
        <v>11.72</v>
      </c>
      <c r="I806" s="189"/>
      <c r="L806" s="184"/>
      <c r="M806" s="190"/>
      <c r="N806" s="191"/>
      <c r="O806" s="191"/>
      <c r="P806" s="191"/>
      <c r="Q806" s="191"/>
      <c r="R806" s="191"/>
      <c r="S806" s="191"/>
      <c r="T806" s="192"/>
      <c r="AT806" s="186" t="s">
        <v>280</v>
      </c>
      <c r="AU806" s="186" t="s">
        <v>88</v>
      </c>
      <c r="AV806" s="13" t="s">
        <v>88</v>
      </c>
      <c r="AW806" s="13" t="s">
        <v>29</v>
      </c>
      <c r="AX806" s="13" t="s">
        <v>75</v>
      </c>
      <c r="AY806" s="186" t="s">
        <v>271</v>
      </c>
    </row>
    <row r="807" spans="1:65" s="16" customFormat="1" x14ac:dyDescent="0.1">
      <c r="B807" s="209"/>
      <c r="D807" s="185" t="s">
        <v>280</v>
      </c>
      <c r="E807" s="210" t="s">
        <v>1</v>
      </c>
      <c r="F807" s="211" t="s">
        <v>1680</v>
      </c>
      <c r="H807" s="210" t="s">
        <v>1</v>
      </c>
      <c r="I807" s="212"/>
      <c r="L807" s="209"/>
      <c r="M807" s="213"/>
      <c r="N807" s="214"/>
      <c r="O807" s="214"/>
      <c r="P807" s="214"/>
      <c r="Q807" s="214"/>
      <c r="R807" s="214"/>
      <c r="S807" s="214"/>
      <c r="T807" s="215"/>
      <c r="AT807" s="210" t="s">
        <v>280</v>
      </c>
      <c r="AU807" s="210" t="s">
        <v>88</v>
      </c>
      <c r="AV807" s="16" t="s">
        <v>82</v>
      </c>
      <c r="AW807" s="16" t="s">
        <v>29</v>
      </c>
      <c r="AX807" s="16" t="s">
        <v>75</v>
      </c>
      <c r="AY807" s="210" t="s">
        <v>271</v>
      </c>
    </row>
    <row r="808" spans="1:65" s="13" customFormat="1" x14ac:dyDescent="0.1">
      <c r="B808" s="184"/>
      <c r="D808" s="185" t="s">
        <v>280</v>
      </c>
      <c r="E808" s="186" t="s">
        <v>1</v>
      </c>
      <c r="F808" s="187" t="s">
        <v>1721</v>
      </c>
      <c r="H808" s="188">
        <v>11.33</v>
      </c>
      <c r="I808" s="189"/>
      <c r="L808" s="184"/>
      <c r="M808" s="190"/>
      <c r="N808" s="191"/>
      <c r="O808" s="191"/>
      <c r="P808" s="191"/>
      <c r="Q808" s="191"/>
      <c r="R808" s="191"/>
      <c r="S808" s="191"/>
      <c r="T808" s="192"/>
      <c r="AT808" s="186" t="s">
        <v>280</v>
      </c>
      <c r="AU808" s="186" t="s">
        <v>88</v>
      </c>
      <c r="AV808" s="13" t="s">
        <v>88</v>
      </c>
      <c r="AW808" s="13" t="s">
        <v>29</v>
      </c>
      <c r="AX808" s="13" t="s">
        <v>75</v>
      </c>
      <c r="AY808" s="186" t="s">
        <v>271</v>
      </c>
    </row>
    <row r="809" spans="1:65" s="14" customFormat="1" x14ac:dyDescent="0.1">
      <c r="B809" s="193"/>
      <c r="D809" s="185" t="s">
        <v>280</v>
      </c>
      <c r="E809" s="194" t="s">
        <v>1</v>
      </c>
      <c r="F809" s="195" t="s">
        <v>282</v>
      </c>
      <c r="H809" s="196">
        <v>23.05</v>
      </c>
      <c r="I809" s="197"/>
      <c r="L809" s="193"/>
      <c r="M809" s="198"/>
      <c r="N809" s="199"/>
      <c r="O809" s="199"/>
      <c r="P809" s="199"/>
      <c r="Q809" s="199"/>
      <c r="R809" s="199"/>
      <c r="S809" s="199"/>
      <c r="T809" s="200"/>
      <c r="AT809" s="194" t="s">
        <v>280</v>
      </c>
      <c r="AU809" s="194" t="s">
        <v>88</v>
      </c>
      <c r="AV809" s="14" t="s">
        <v>278</v>
      </c>
      <c r="AW809" s="14" t="s">
        <v>29</v>
      </c>
      <c r="AX809" s="14" t="s">
        <v>82</v>
      </c>
      <c r="AY809" s="194" t="s">
        <v>271</v>
      </c>
    </row>
    <row r="810" spans="1:65" s="2" customFormat="1" ht="21.75" customHeight="1" x14ac:dyDescent="0.15">
      <c r="A810" s="35"/>
      <c r="B810" s="141"/>
      <c r="C810" s="172" t="s">
        <v>1722</v>
      </c>
      <c r="D810" s="172" t="s">
        <v>274</v>
      </c>
      <c r="E810" s="173" t="s">
        <v>1723</v>
      </c>
      <c r="F810" s="174" t="s">
        <v>1724</v>
      </c>
      <c r="G810" s="175" t="s">
        <v>277</v>
      </c>
      <c r="H810" s="176">
        <v>1394.67</v>
      </c>
      <c r="I810" s="177"/>
      <c r="J810" s="176">
        <f>ROUND(I810*H810,2)</f>
        <v>0</v>
      </c>
      <c r="K810" s="178"/>
      <c r="L810" s="36"/>
      <c r="M810" s="179" t="s">
        <v>1</v>
      </c>
      <c r="N810" s="180" t="s">
        <v>41</v>
      </c>
      <c r="O810" s="61"/>
      <c r="P810" s="181">
        <f>O810*H810</f>
        <v>0</v>
      </c>
      <c r="Q810" s="181">
        <v>0</v>
      </c>
      <c r="R810" s="181">
        <f>Q810*H810</f>
        <v>0</v>
      </c>
      <c r="S810" s="181">
        <v>0</v>
      </c>
      <c r="T810" s="182">
        <f>S810*H810</f>
        <v>0</v>
      </c>
      <c r="U810" s="35"/>
      <c r="V810" s="35"/>
      <c r="W810" s="35"/>
      <c r="X810" s="35"/>
      <c r="Y810" s="35"/>
      <c r="Z810" s="35"/>
      <c r="AA810" s="35"/>
      <c r="AB810" s="35"/>
      <c r="AC810" s="35"/>
      <c r="AD810" s="35"/>
      <c r="AE810" s="35"/>
      <c r="AR810" s="183" t="s">
        <v>367</v>
      </c>
      <c r="AT810" s="183" t="s">
        <v>274</v>
      </c>
      <c r="AU810" s="183" t="s">
        <v>88</v>
      </c>
      <c r="AY810" s="18" t="s">
        <v>271</v>
      </c>
      <c r="BE810" s="105">
        <f>IF(N810="základná",J810,0)</f>
        <v>0</v>
      </c>
      <c r="BF810" s="105">
        <f>IF(N810="znížená",J810,0)</f>
        <v>0</v>
      </c>
      <c r="BG810" s="105">
        <f>IF(N810="zákl. prenesená",J810,0)</f>
        <v>0</v>
      </c>
      <c r="BH810" s="105">
        <f>IF(N810="zníž. prenesená",J810,0)</f>
        <v>0</v>
      </c>
      <c r="BI810" s="105">
        <f>IF(N810="nulová",J810,0)</f>
        <v>0</v>
      </c>
      <c r="BJ810" s="18" t="s">
        <v>88</v>
      </c>
      <c r="BK810" s="105">
        <f>ROUND(I810*H810,2)</f>
        <v>0</v>
      </c>
      <c r="BL810" s="18" t="s">
        <v>367</v>
      </c>
      <c r="BM810" s="183" t="s">
        <v>1725</v>
      </c>
    </row>
    <row r="811" spans="1:65" s="16" customFormat="1" x14ac:dyDescent="0.1">
      <c r="B811" s="209"/>
      <c r="D811" s="185" t="s">
        <v>280</v>
      </c>
      <c r="E811" s="210" t="s">
        <v>1</v>
      </c>
      <c r="F811" s="211" t="s">
        <v>1726</v>
      </c>
      <c r="H811" s="210" t="s">
        <v>1</v>
      </c>
      <c r="I811" s="212"/>
      <c r="L811" s="209"/>
      <c r="M811" s="213"/>
      <c r="N811" s="214"/>
      <c r="O811" s="214"/>
      <c r="P811" s="214"/>
      <c r="Q811" s="214"/>
      <c r="R811" s="214"/>
      <c r="S811" s="214"/>
      <c r="T811" s="215"/>
      <c r="AT811" s="210" t="s">
        <v>280</v>
      </c>
      <c r="AU811" s="210" t="s">
        <v>88</v>
      </c>
      <c r="AV811" s="16" t="s">
        <v>82</v>
      </c>
      <c r="AW811" s="16" t="s">
        <v>29</v>
      </c>
      <c r="AX811" s="16" t="s">
        <v>75</v>
      </c>
      <c r="AY811" s="210" t="s">
        <v>271</v>
      </c>
    </row>
    <row r="812" spans="1:65" s="13" customFormat="1" x14ac:dyDescent="0.1">
      <c r="B812" s="184"/>
      <c r="D812" s="185" t="s">
        <v>280</v>
      </c>
      <c r="E812" s="186" t="s">
        <v>1</v>
      </c>
      <c r="F812" s="187" t="s">
        <v>1727</v>
      </c>
      <c r="H812" s="188">
        <v>592.62</v>
      </c>
      <c r="I812" s="189"/>
      <c r="L812" s="184"/>
      <c r="M812" s="190"/>
      <c r="N812" s="191"/>
      <c r="O812" s="191"/>
      <c r="P812" s="191"/>
      <c r="Q812" s="191"/>
      <c r="R812" s="191"/>
      <c r="S812" s="191"/>
      <c r="T812" s="192"/>
      <c r="AT812" s="186" t="s">
        <v>280</v>
      </c>
      <c r="AU812" s="186" t="s">
        <v>88</v>
      </c>
      <c r="AV812" s="13" t="s">
        <v>88</v>
      </c>
      <c r="AW812" s="13" t="s">
        <v>29</v>
      </c>
      <c r="AX812" s="13" t="s">
        <v>75</v>
      </c>
      <c r="AY812" s="186" t="s">
        <v>271</v>
      </c>
    </row>
    <row r="813" spans="1:65" s="15" customFormat="1" x14ac:dyDescent="0.1">
      <c r="B813" s="201"/>
      <c r="D813" s="185" t="s">
        <v>280</v>
      </c>
      <c r="E813" s="202" t="s">
        <v>809</v>
      </c>
      <c r="F813" s="203" t="s">
        <v>293</v>
      </c>
      <c r="H813" s="204">
        <v>592.62</v>
      </c>
      <c r="I813" s="205"/>
      <c r="L813" s="201"/>
      <c r="M813" s="206"/>
      <c r="N813" s="207"/>
      <c r="O813" s="207"/>
      <c r="P813" s="207"/>
      <c r="Q813" s="207"/>
      <c r="R813" s="207"/>
      <c r="S813" s="207"/>
      <c r="T813" s="208"/>
      <c r="AT813" s="202" t="s">
        <v>280</v>
      </c>
      <c r="AU813" s="202" t="s">
        <v>88</v>
      </c>
      <c r="AV813" s="15" t="s">
        <v>286</v>
      </c>
      <c r="AW813" s="15" t="s">
        <v>29</v>
      </c>
      <c r="AX813" s="15" t="s">
        <v>75</v>
      </c>
      <c r="AY813" s="202" t="s">
        <v>271</v>
      </c>
    </row>
    <row r="814" spans="1:65" s="16" customFormat="1" x14ac:dyDescent="0.1">
      <c r="B814" s="209"/>
      <c r="D814" s="185" t="s">
        <v>280</v>
      </c>
      <c r="E814" s="210" t="s">
        <v>1</v>
      </c>
      <c r="F814" s="211" t="s">
        <v>1728</v>
      </c>
      <c r="H814" s="210" t="s">
        <v>1</v>
      </c>
      <c r="I814" s="212"/>
      <c r="L814" s="209"/>
      <c r="M814" s="213"/>
      <c r="N814" s="214"/>
      <c r="O814" s="214"/>
      <c r="P814" s="214"/>
      <c r="Q814" s="214"/>
      <c r="R814" s="214"/>
      <c r="S814" s="214"/>
      <c r="T814" s="215"/>
      <c r="AT814" s="210" t="s">
        <v>280</v>
      </c>
      <c r="AU814" s="210" t="s">
        <v>88</v>
      </c>
      <c r="AV814" s="16" t="s">
        <v>82</v>
      </c>
      <c r="AW814" s="16" t="s">
        <v>29</v>
      </c>
      <c r="AX814" s="16" t="s">
        <v>75</v>
      </c>
      <c r="AY814" s="210" t="s">
        <v>271</v>
      </c>
    </row>
    <row r="815" spans="1:65" s="13" customFormat="1" x14ac:dyDescent="0.1">
      <c r="B815" s="184"/>
      <c r="D815" s="185" t="s">
        <v>280</v>
      </c>
      <c r="E815" s="186" t="s">
        <v>1</v>
      </c>
      <c r="F815" s="187" t="s">
        <v>1729</v>
      </c>
      <c r="H815" s="188">
        <v>104.77</v>
      </c>
      <c r="I815" s="189"/>
      <c r="L815" s="184"/>
      <c r="M815" s="190"/>
      <c r="N815" s="191"/>
      <c r="O815" s="191"/>
      <c r="P815" s="191"/>
      <c r="Q815" s="191"/>
      <c r="R815" s="191"/>
      <c r="S815" s="191"/>
      <c r="T815" s="192"/>
      <c r="AT815" s="186" t="s">
        <v>280</v>
      </c>
      <c r="AU815" s="186" t="s">
        <v>88</v>
      </c>
      <c r="AV815" s="13" t="s">
        <v>88</v>
      </c>
      <c r="AW815" s="13" t="s">
        <v>29</v>
      </c>
      <c r="AX815" s="13" t="s">
        <v>75</v>
      </c>
      <c r="AY815" s="186" t="s">
        <v>271</v>
      </c>
    </row>
    <row r="816" spans="1:65" s="15" customFormat="1" x14ac:dyDescent="0.1">
      <c r="B816" s="201"/>
      <c r="D816" s="185" t="s">
        <v>280</v>
      </c>
      <c r="E816" s="202" t="s">
        <v>813</v>
      </c>
      <c r="F816" s="203" t="s">
        <v>293</v>
      </c>
      <c r="H816" s="204">
        <v>104.77</v>
      </c>
      <c r="I816" s="205"/>
      <c r="L816" s="201"/>
      <c r="M816" s="206"/>
      <c r="N816" s="207"/>
      <c r="O816" s="207"/>
      <c r="P816" s="207"/>
      <c r="Q816" s="207"/>
      <c r="R816" s="207"/>
      <c r="S816" s="207"/>
      <c r="T816" s="208"/>
      <c r="AT816" s="202" t="s">
        <v>280</v>
      </c>
      <c r="AU816" s="202" t="s">
        <v>88</v>
      </c>
      <c r="AV816" s="15" t="s">
        <v>286</v>
      </c>
      <c r="AW816" s="15" t="s">
        <v>29</v>
      </c>
      <c r="AX816" s="15" t="s">
        <v>75</v>
      </c>
      <c r="AY816" s="202" t="s">
        <v>271</v>
      </c>
    </row>
    <row r="817" spans="1:65" s="16" customFormat="1" x14ac:dyDescent="0.1">
      <c r="B817" s="209"/>
      <c r="D817" s="185" t="s">
        <v>280</v>
      </c>
      <c r="E817" s="210" t="s">
        <v>1</v>
      </c>
      <c r="F817" s="211" t="s">
        <v>1730</v>
      </c>
      <c r="H817" s="210" t="s">
        <v>1</v>
      </c>
      <c r="I817" s="212"/>
      <c r="L817" s="209"/>
      <c r="M817" s="213"/>
      <c r="N817" s="214"/>
      <c r="O817" s="214"/>
      <c r="P817" s="214"/>
      <c r="Q817" s="214"/>
      <c r="R817" s="214"/>
      <c r="S817" s="214"/>
      <c r="T817" s="215"/>
      <c r="AT817" s="210" t="s">
        <v>280</v>
      </c>
      <c r="AU817" s="210" t="s">
        <v>88</v>
      </c>
      <c r="AV817" s="16" t="s">
        <v>82</v>
      </c>
      <c r="AW817" s="16" t="s">
        <v>29</v>
      </c>
      <c r="AX817" s="16" t="s">
        <v>75</v>
      </c>
      <c r="AY817" s="210" t="s">
        <v>271</v>
      </c>
    </row>
    <row r="818" spans="1:65" s="13" customFormat="1" x14ac:dyDescent="0.1">
      <c r="B818" s="184"/>
      <c r="D818" s="185" t="s">
        <v>280</v>
      </c>
      <c r="E818" s="186" t="s">
        <v>1</v>
      </c>
      <c r="F818" s="187" t="s">
        <v>1727</v>
      </c>
      <c r="H818" s="188">
        <v>592.62</v>
      </c>
      <c r="I818" s="189"/>
      <c r="L818" s="184"/>
      <c r="M818" s="190"/>
      <c r="N818" s="191"/>
      <c r="O818" s="191"/>
      <c r="P818" s="191"/>
      <c r="Q818" s="191"/>
      <c r="R818" s="191"/>
      <c r="S818" s="191"/>
      <c r="T818" s="192"/>
      <c r="AT818" s="186" t="s">
        <v>280</v>
      </c>
      <c r="AU818" s="186" t="s">
        <v>88</v>
      </c>
      <c r="AV818" s="13" t="s">
        <v>88</v>
      </c>
      <c r="AW818" s="13" t="s">
        <v>29</v>
      </c>
      <c r="AX818" s="13" t="s">
        <v>75</v>
      </c>
      <c r="AY818" s="186" t="s">
        <v>271</v>
      </c>
    </row>
    <row r="819" spans="1:65" s="15" customFormat="1" x14ac:dyDescent="0.1">
      <c r="B819" s="201"/>
      <c r="D819" s="185" t="s">
        <v>280</v>
      </c>
      <c r="E819" s="202" t="s">
        <v>822</v>
      </c>
      <c r="F819" s="203" t="s">
        <v>293</v>
      </c>
      <c r="H819" s="204">
        <v>592.62</v>
      </c>
      <c r="I819" s="205"/>
      <c r="L819" s="201"/>
      <c r="M819" s="206"/>
      <c r="N819" s="207"/>
      <c r="O819" s="207"/>
      <c r="P819" s="207"/>
      <c r="Q819" s="207"/>
      <c r="R819" s="207"/>
      <c r="S819" s="207"/>
      <c r="T819" s="208"/>
      <c r="AT819" s="202" t="s">
        <v>280</v>
      </c>
      <c r="AU819" s="202" t="s">
        <v>88</v>
      </c>
      <c r="AV819" s="15" t="s">
        <v>286</v>
      </c>
      <c r="AW819" s="15" t="s">
        <v>29</v>
      </c>
      <c r="AX819" s="15" t="s">
        <v>75</v>
      </c>
      <c r="AY819" s="202" t="s">
        <v>271</v>
      </c>
    </row>
    <row r="820" spans="1:65" s="16" customFormat="1" x14ac:dyDescent="0.1">
      <c r="B820" s="209"/>
      <c r="D820" s="185" t="s">
        <v>280</v>
      </c>
      <c r="E820" s="210" t="s">
        <v>1</v>
      </c>
      <c r="F820" s="211" t="s">
        <v>1731</v>
      </c>
      <c r="H820" s="210" t="s">
        <v>1</v>
      </c>
      <c r="I820" s="212"/>
      <c r="L820" s="209"/>
      <c r="M820" s="213"/>
      <c r="N820" s="214"/>
      <c r="O820" s="214"/>
      <c r="P820" s="214"/>
      <c r="Q820" s="214"/>
      <c r="R820" s="214"/>
      <c r="S820" s="214"/>
      <c r="T820" s="215"/>
      <c r="AT820" s="210" t="s">
        <v>280</v>
      </c>
      <c r="AU820" s="210" t="s">
        <v>88</v>
      </c>
      <c r="AV820" s="16" t="s">
        <v>82</v>
      </c>
      <c r="AW820" s="16" t="s">
        <v>29</v>
      </c>
      <c r="AX820" s="16" t="s">
        <v>75</v>
      </c>
      <c r="AY820" s="210" t="s">
        <v>271</v>
      </c>
    </row>
    <row r="821" spans="1:65" s="13" customFormat="1" x14ac:dyDescent="0.1">
      <c r="B821" s="184"/>
      <c r="D821" s="185" t="s">
        <v>280</v>
      </c>
      <c r="E821" s="186" t="s">
        <v>1</v>
      </c>
      <c r="F821" s="187" t="s">
        <v>1732</v>
      </c>
      <c r="H821" s="188">
        <v>104.66</v>
      </c>
      <c r="I821" s="189"/>
      <c r="L821" s="184"/>
      <c r="M821" s="190"/>
      <c r="N821" s="191"/>
      <c r="O821" s="191"/>
      <c r="P821" s="191"/>
      <c r="Q821" s="191"/>
      <c r="R821" s="191"/>
      <c r="S821" s="191"/>
      <c r="T821" s="192"/>
      <c r="AT821" s="186" t="s">
        <v>280</v>
      </c>
      <c r="AU821" s="186" t="s">
        <v>88</v>
      </c>
      <c r="AV821" s="13" t="s">
        <v>88</v>
      </c>
      <c r="AW821" s="13" t="s">
        <v>29</v>
      </c>
      <c r="AX821" s="13" t="s">
        <v>75</v>
      </c>
      <c r="AY821" s="186" t="s">
        <v>271</v>
      </c>
    </row>
    <row r="822" spans="1:65" s="15" customFormat="1" x14ac:dyDescent="0.1">
      <c r="B822" s="201"/>
      <c r="D822" s="185" t="s">
        <v>280</v>
      </c>
      <c r="E822" s="202" t="s">
        <v>820</v>
      </c>
      <c r="F822" s="203" t="s">
        <v>293</v>
      </c>
      <c r="H822" s="204">
        <v>104.66</v>
      </c>
      <c r="I822" s="205"/>
      <c r="L822" s="201"/>
      <c r="M822" s="206"/>
      <c r="N822" s="207"/>
      <c r="O822" s="207"/>
      <c r="P822" s="207"/>
      <c r="Q822" s="207"/>
      <c r="R822" s="207"/>
      <c r="S822" s="207"/>
      <c r="T822" s="208"/>
      <c r="AT822" s="202" t="s">
        <v>280</v>
      </c>
      <c r="AU822" s="202" t="s">
        <v>88</v>
      </c>
      <c r="AV822" s="15" t="s">
        <v>286</v>
      </c>
      <c r="AW822" s="15" t="s">
        <v>29</v>
      </c>
      <c r="AX822" s="15" t="s">
        <v>75</v>
      </c>
      <c r="AY822" s="202" t="s">
        <v>271</v>
      </c>
    </row>
    <row r="823" spans="1:65" s="14" customFormat="1" x14ac:dyDescent="0.1">
      <c r="B823" s="193"/>
      <c r="D823" s="185" t="s">
        <v>280</v>
      </c>
      <c r="E823" s="194" t="s">
        <v>1733</v>
      </c>
      <c r="F823" s="195" t="s">
        <v>282</v>
      </c>
      <c r="H823" s="196">
        <v>1394.67</v>
      </c>
      <c r="I823" s="197"/>
      <c r="L823" s="193"/>
      <c r="M823" s="198"/>
      <c r="N823" s="199"/>
      <c r="O823" s="199"/>
      <c r="P823" s="199"/>
      <c r="Q823" s="199"/>
      <c r="R823" s="199"/>
      <c r="S823" s="199"/>
      <c r="T823" s="200"/>
      <c r="AT823" s="194" t="s">
        <v>280</v>
      </c>
      <c r="AU823" s="194" t="s">
        <v>88</v>
      </c>
      <c r="AV823" s="14" t="s">
        <v>278</v>
      </c>
      <c r="AW823" s="14" t="s">
        <v>29</v>
      </c>
      <c r="AX823" s="14" t="s">
        <v>82</v>
      </c>
      <c r="AY823" s="194" t="s">
        <v>271</v>
      </c>
    </row>
    <row r="824" spans="1:65" s="2" customFormat="1" ht="21.75" customHeight="1" x14ac:dyDescent="0.15">
      <c r="A824" s="35"/>
      <c r="B824" s="141"/>
      <c r="C824" s="224" t="s">
        <v>1734</v>
      </c>
      <c r="D824" s="224" t="s">
        <v>1138</v>
      </c>
      <c r="E824" s="226" t="s">
        <v>1735</v>
      </c>
      <c r="F824" s="227" t="s">
        <v>1736</v>
      </c>
      <c r="G824" s="228" t="s">
        <v>289</v>
      </c>
      <c r="H824" s="229">
        <v>35.840000000000003</v>
      </c>
      <c r="I824" s="230"/>
      <c r="J824" s="229">
        <f>ROUND(I824*H824,2)</f>
        <v>0</v>
      </c>
      <c r="K824" s="231"/>
      <c r="L824" s="232"/>
      <c r="M824" s="233" t="s">
        <v>1</v>
      </c>
      <c r="N824" s="234" t="s">
        <v>41</v>
      </c>
      <c r="O824" s="61"/>
      <c r="P824" s="181">
        <f>O824*H824</f>
        <v>0</v>
      </c>
      <c r="Q824" s="181">
        <v>0.55000000000000004</v>
      </c>
      <c r="R824" s="181">
        <f>Q824*H824</f>
        <v>19.712000000000003</v>
      </c>
      <c r="S824" s="181">
        <v>0</v>
      </c>
      <c r="T824" s="182">
        <f>S824*H824</f>
        <v>0</v>
      </c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  <c r="AR824" s="183" t="s">
        <v>478</v>
      </c>
      <c r="AT824" s="183" t="s">
        <v>1138</v>
      </c>
      <c r="AU824" s="183" t="s">
        <v>88</v>
      </c>
      <c r="AY824" s="18" t="s">
        <v>271</v>
      </c>
      <c r="BE824" s="105">
        <f>IF(N824="základná",J824,0)</f>
        <v>0</v>
      </c>
      <c r="BF824" s="105">
        <f>IF(N824="znížená",J824,0)</f>
        <v>0</v>
      </c>
      <c r="BG824" s="105">
        <f>IF(N824="zákl. prenesená",J824,0)</f>
        <v>0</v>
      </c>
      <c r="BH824" s="105">
        <f>IF(N824="zníž. prenesená",J824,0)</f>
        <v>0</v>
      </c>
      <c r="BI824" s="105">
        <f>IF(N824="nulová",J824,0)</f>
        <v>0</v>
      </c>
      <c r="BJ824" s="18" t="s">
        <v>88</v>
      </c>
      <c r="BK824" s="105">
        <f>ROUND(I824*H824,2)</f>
        <v>0</v>
      </c>
      <c r="BL824" s="18" t="s">
        <v>367</v>
      </c>
      <c r="BM824" s="183" t="s">
        <v>1737</v>
      </c>
    </row>
    <row r="825" spans="1:65" s="13" customFormat="1" x14ac:dyDescent="0.1">
      <c r="B825" s="184"/>
      <c r="D825" s="185" t="s">
        <v>280</v>
      </c>
      <c r="F825" s="187" t="s">
        <v>1738</v>
      </c>
      <c r="H825" s="188">
        <v>35.840000000000003</v>
      </c>
      <c r="I825" s="189"/>
      <c r="L825" s="184"/>
      <c r="M825" s="190"/>
      <c r="N825" s="191"/>
      <c r="O825" s="191"/>
      <c r="P825" s="191"/>
      <c r="Q825" s="191"/>
      <c r="R825" s="191"/>
      <c r="S825" s="191"/>
      <c r="T825" s="192"/>
      <c r="AT825" s="186" t="s">
        <v>280</v>
      </c>
      <c r="AU825" s="186" t="s">
        <v>88</v>
      </c>
      <c r="AV825" s="13" t="s">
        <v>88</v>
      </c>
      <c r="AW825" s="13" t="s">
        <v>3</v>
      </c>
      <c r="AX825" s="13" t="s">
        <v>82</v>
      </c>
      <c r="AY825" s="186" t="s">
        <v>271</v>
      </c>
    </row>
    <row r="826" spans="1:65" s="2" customFormat="1" ht="21.75" customHeight="1" x14ac:dyDescent="0.15">
      <c r="A826" s="35"/>
      <c r="B826" s="141"/>
      <c r="C826" s="224" t="s">
        <v>1739</v>
      </c>
      <c r="D826" s="224" t="s">
        <v>1138</v>
      </c>
      <c r="E826" s="226" t="s">
        <v>1740</v>
      </c>
      <c r="F826" s="227" t="s">
        <v>1741</v>
      </c>
      <c r="G826" s="228" t="s">
        <v>289</v>
      </c>
      <c r="H826" s="229">
        <v>17.920000000000002</v>
      </c>
      <c r="I826" s="230"/>
      <c r="J826" s="229">
        <f>ROUND(I826*H826,2)</f>
        <v>0</v>
      </c>
      <c r="K826" s="231"/>
      <c r="L826" s="232"/>
      <c r="M826" s="233" t="s">
        <v>1</v>
      </c>
      <c r="N826" s="234" t="s">
        <v>41</v>
      </c>
      <c r="O826" s="61"/>
      <c r="P826" s="181">
        <f>O826*H826</f>
        <v>0</v>
      </c>
      <c r="Q826" s="181">
        <v>0.55000000000000004</v>
      </c>
      <c r="R826" s="181">
        <f>Q826*H826</f>
        <v>9.8560000000000016</v>
      </c>
      <c r="S826" s="181">
        <v>0</v>
      </c>
      <c r="T826" s="182">
        <f>S826*H826</f>
        <v>0</v>
      </c>
      <c r="U826" s="35"/>
      <c r="V826" s="35"/>
      <c r="W826" s="35"/>
      <c r="X826" s="35"/>
      <c r="Y826" s="35"/>
      <c r="Z826" s="35"/>
      <c r="AA826" s="35"/>
      <c r="AB826" s="35"/>
      <c r="AC826" s="35"/>
      <c r="AD826" s="35"/>
      <c r="AE826" s="35"/>
      <c r="AR826" s="183" t="s">
        <v>478</v>
      </c>
      <c r="AT826" s="183" t="s">
        <v>1138</v>
      </c>
      <c r="AU826" s="183" t="s">
        <v>88</v>
      </c>
      <c r="AY826" s="18" t="s">
        <v>271</v>
      </c>
      <c r="BE826" s="105">
        <f>IF(N826="základná",J826,0)</f>
        <v>0</v>
      </c>
      <c r="BF826" s="105">
        <f>IF(N826="znížená",J826,0)</f>
        <v>0</v>
      </c>
      <c r="BG826" s="105">
        <f>IF(N826="zákl. prenesená",J826,0)</f>
        <v>0</v>
      </c>
      <c r="BH826" s="105">
        <f>IF(N826="zníž. prenesená",J826,0)</f>
        <v>0</v>
      </c>
      <c r="BI826" s="105">
        <f>IF(N826="nulová",J826,0)</f>
        <v>0</v>
      </c>
      <c r="BJ826" s="18" t="s">
        <v>88</v>
      </c>
      <c r="BK826" s="105">
        <f>ROUND(I826*H826,2)</f>
        <v>0</v>
      </c>
      <c r="BL826" s="18" t="s">
        <v>367</v>
      </c>
      <c r="BM826" s="183" t="s">
        <v>1742</v>
      </c>
    </row>
    <row r="827" spans="1:65" s="13" customFormat="1" x14ac:dyDescent="0.1">
      <c r="B827" s="184"/>
      <c r="D827" s="185" t="s">
        <v>280</v>
      </c>
      <c r="F827" s="187" t="s">
        <v>1743</v>
      </c>
      <c r="H827" s="188">
        <v>17.920000000000002</v>
      </c>
      <c r="I827" s="189"/>
      <c r="L827" s="184"/>
      <c r="M827" s="190"/>
      <c r="N827" s="191"/>
      <c r="O827" s="191"/>
      <c r="P827" s="191"/>
      <c r="Q827" s="191"/>
      <c r="R827" s="191"/>
      <c r="S827" s="191"/>
      <c r="T827" s="192"/>
      <c r="AT827" s="186" t="s">
        <v>280</v>
      </c>
      <c r="AU827" s="186" t="s">
        <v>88</v>
      </c>
      <c r="AV827" s="13" t="s">
        <v>88</v>
      </c>
      <c r="AW827" s="13" t="s">
        <v>3</v>
      </c>
      <c r="AX827" s="13" t="s">
        <v>82</v>
      </c>
      <c r="AY827" s="186" t="s">
        <v>271</v>
      </c>
    </row>
    <row r="828" spans="1:65" s="2" customFormat="1" ht="21.75" customHeight="1" x14ac:dyDescent="0.15">
      <c r="A828" s="35"/>
      <c r="B828" s="141"/>
      <c r="C828" s="172" t="s">
        <v>1744</v>
      </c>
      <c r="D828" s="172" t="s">
        <v>274</v>
      </c>
      <c r="E828" s="173" t="s">
        <v>1745</v>
      </c>
      <c r="F828" s="174" t="s">
        <v>1746</v>
      </c>
      <c r="G828" s="175" t="s">
        <v>319</v>
      </c>
      <c r="H828" s="176">
        <v>2376.08</v>
      </c>
      <c r="I828" s="177"/>
      <c r="J828" s="176">
        <f>ROUND(I828*H828,2)</f>
        <v>0</v>
      </c>
      <c r="K828" s="178"/>
      <c r="L828" s="36"/>
      <c r="M828" s="179" t="s">
        <v>1</v>
      </c>
      <c r="N828" s="180" t="s">
        <v>41</v>
      </c>
      <c r="O828" s="61"/>
      <c r="P828" s="181">
        <f>O828*H828</f>
        <v>0</v>
      </c>
      <c r="Q828" s="181">
        <v>0</v>
      </c>
      <c r="R828" s="181">
        <f>Q828*H828</f>
        <v>0</v>
      </c>
      <c r="S828" s="181">
        <v>0</v>
      </c>
      <c r="T828" s="182">
        <f>S828*H828</f>
        <v>0</v>
      </c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  <c r="AR828" s="183" t="s">
        <v>367</v>
      </c>
      <c r="AT828" s="183" t="s">
        <v>274</v>
      </c>
      <c r="AU828" s="183" t="s">
        <v>88</v>
      </c>
      <c r="AY828" s="18" t="s">
        <v>271</v>
      </c>
      <c r="BE828" s="105">
        <f>IF(N828="základná",J828,0)</f>
        <v>0</v>
      </c>
      <c r="BF828" s="105">
        <f>IF(N828="znížená",J828,0)</f>
        <v>0</v>
      </c>
      <c r="BG828" s="105">
        <f>IF(N828="zákl. prenesená",J828,0)</f>
        <v>0</v>
      </c>
      <c r="BH828" s="105">
        <f>IF(N828="zníž. prenesená",J828,0)</f>
        <v>0</v>
      </c>
      <c r="BI828" s="105">
        <f>IF(N828="nulová",J828,0)</f>
        <v>0</v>
      </c>
      <c r="BJ828" s="18" t="s">
        <v>88</v>
      </c>
      <c r="BK828" s="105">
        <f>ROUND(I828*H828,2)</f>
        <v>0</v>
      </c>
      <c r="BL828" s="18" t="s">
        <v>367</v>
      </c>
      <c r="BM828" s="183" t="s">
        <v>1747</v>
      </c>
    </row>
    <row r="829" spans="1:65" s="16" customFormat="1" x14ac:dyDescent="0.1">
      <c r="B829" s="209"/>
      <c r="D829" s="185" t="s">
        <v>280</v>
      </c>
      <c r="E829" s="210" t="s">
        <v>1</v>
      </c>
      <c r="F829" s="211" t="s">
        <v>1748</v>
      </c>
      <c r="H829" s="210" t="s">
        <v>1</v>
      </c>
      <c r="I829" s="212"/>
      <c r="L829" s="209"/>
      <c r="M829" s="213"/>
      <c r="N829" s="214"/>
      <c r="O829" s="214"/>
      <c r="P829" s="214"/>
      <c r="Q829" s="214"/>
      <c r="R829" s="214"/>
      <c r="S829" s="214"/>
      <c r="T829" s="215"/>
      <c r="AT829" s="210" t="s">
        <v>280</v>
      </c>
      <c r="AU829" s="210" t="s">
        <v>88</v>
      </c>
      <c r="AV829" s="16" t="s">
        <v>82</v>
      </c>
      <c r="AW829" s="16" t="s">
        <v>29</v>
      </c>
      <c r="AX829" s="16" t="s">
        <v>75</v>
      </c>
      <c r="AY829" s="210" t="s">
        <v>271</v>
      </c>
    </row>
    <row r="830" spans="1:65" s="13" customFormat="1" x14ac:dyDescent="0.1">
      <c r="B830" s="184"/>
      <c r="D830" s="185" t="s">
        <v>280</v>
      </c>
      <c r="E830" s="186" t="s">
        <v>1</v>
      </c>
      <c r="F830" s="187" t="s">
        <v>1749</v>
      </c>
      <c r="H830" s="188">
        <v>1338.68</v>
      </c>
      <c r="I830" s="189"/>
      <c r="L830" s="184"/>
      <c r="M830" s="190"/>
      <c r="N830" s="191"/>
      <c r="O830" s="191"/>
      <c r="P830" s="191"/>
      <c r="Q830" s="191"/>
      <c r="R830" s="191"/>
      <c r="S830" s="191"/>
      <c r="T830" s="192"/>
      <c r="AT830" s="186" t="s">
        <v>280</v>
      </c>
      <c r="AU830" s="186" t="s">
        <v>88</v>
      </c>
      <c r="AV830" s="13" t="s">
        <v>88</v>
      </c>
      <c r="AW830" s="13" t="s">
        <v>29</v>
      </c>
      <c r="AX830" s="13" t="s">
        <v>75</v>
      </c>
      <c r="AY830" s="186" t="s">
        <v>271</v>
      </c>
    </row>
    <row r="831" spans="1:65" s="13" customFormat="1" x14ac:dyDescent="0.1">
      <c r="B831" s="184"/>
      <c r="D831" s="185" t="s">
        <v>280</v>
      </c>
      <c r="E831" s="186" t="s">
        <v>1</v>
      </c>
      <c r="F831" s="187" t="s">
        <v>1750</v>
      </c>
      <c r="H831" s="188">
        <v>1037.4000000000001</v>
      </c>
      <c r="I831" s="189"/>
      <c r="L831" s="184"/>
      <c r="M831" s="190"/>
      <c r="N831" s="191"/>
      <c r="O831" s="191"/>
      <c r="P831" s="191"/>
      <c r="Q831" s="191"/>
      <c r="R831" s="191"/>
      <c r="S831" s="191"/>
      <c r="T831" s="192"/>
      <c r="AT831" s="186" t="s">
        <v>280</v>
      </c>
      <c r="AU831" s="186" t="s">
        <v>88</v>
      </c>
      <c r="AV831" s="13" t="s">
        <v>88</v>
      </c>
      <c r="AW831" s="13" t="s">
        <v>29</v>
      </c>
      <c r="AX831" s="13" t="s">
        <v>75</v>
      </c>
      <c r="AY831" s="186" t="s">
        <v>271</v>
      </c>
    </row>
    <row r="832" spans="1:65" s="14" customFormat="1" x14ac:dyDescent="0.1">
      <c r="B832" s="193"/>
      <c r="D832" s="185" t="s">
        <v>280</v>
      </c>
      <c r="E832" s="194" t="s">
        <v>1</v>
      </c>
      <c r="F832" s="195" t="s">
        <v>282</v>
      </c>
      <c r="H832" s="196">
        <v>2376.08</v>
      </c>
      <c r="I832" s="197"/>
      <c r="L832" s="193"/>
      <c r="M832" s="198"/>
      <c r="N832" s="199"/>
      <c r="O832" s="199"/>
      <c r="P832" s="199"/>
      <c r="Q832" s="199"/>
      <c r="R832" s="199"/>
      <c r="S832" s="199"/>
      <c r="T832" s="200"/>
      <c r="AT832" s="194" t="s">
        <v>280</v>
      </c>
      <c r="AU832" s="194" t="s">
        <v>88</v>
      </c>
      <c r="AV832" s="14" t="s">
        <v>278</v>
      </c>
      <c r="AW832" s="14" t="s">
        <v>29</v>
      </c>
      <c r="AX832" s="14" t="s">
        <v>82</v>
      </c>
      <c r="AY832" s="194" t="s">
        <v>271</v>
      </c>
    </row>
    <row r="833" spans="1:65" s="2" customFormat="1" ht="21.75" customHeight="1" x14ac:dyDescent="0.15">
      <c r="A833" s="35"/>
      <c r="B833" s="141"/>
      <c r="C833" s="224" t="s">
        <v>1751</v>
      </c>
      <c r="D833" s="224" t="s">
        <v>1138</v>
      </c>
      <c r="E833" s="226" t="s">
        <v>1752</v>
      </c>
      <c r="F833" s="227" t="s">
        <v>1753</v>
      </c>
      <c r="G833" s="228" t="s">
        <v>289</v>
      </c>
      <c r="H833" s="229">
        <v>11.57</v>
      </c>
      <c r="I833" s="230"/>
      <c r="J833" s="229">
        <f>ROUND(I833*H833,2)</f>
        <v>0</v>
      </c>
      <c r="K833" s="231"/>
      <c r="L833" s="232"/>
      <c r="M833" s="233" t="s">
        <v>1</v>
      </c>
      <c r="N833" s="234" t="s">
        <v>41</v>
      </c>
      <c r="O833" s="61"/>
      <c r="P833" s="181">
        <f>O833*H833</f>
        <v>0</v>
      </c>
      <c r="Q833" s="181">
        <v>0.55000000000000004</v>
      </c>
      <c r="R833" s="181">
        <f>Q833*H833</f>
        <v>6.363500000000001</v>
      </c>
      <c r="S833" s="181">
        <v>0</v>
      </c>
      <c r="T833" s="182">
        <f>S833*H833</f>
        <v>0</v>
      </c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R833" s="183" t="s">
        <v>478</v>
      </c>
      <c r="AT833" s="183" t="s">
        <v>1138</v>
      </c>
      <c r="AU833" s="183" t="s">
        <v>88</v>
      </c>
      <c r="AY833" s="18" t="s">
        <v>271</v>
      </c>
      <c r="BE833" s="105">
        <f>IF(N833="základná",J833,0)</f>
        <v>0</v>
      </c>
      <c r="BF833" s="105">
        <f>IF(N833="znížená",J833,0)</f>
        <v>0</v>
      </c>
      <c r="BG833" s="105">
        <f>IF(N833="zákl. prenesená",J833,0)</f>
        <v>0</v>
      </c>
      <c r="BH833" s="105">
        <f>IF(N833="zníž. prenesená",J833,0)</f>
        <v>0</v>
      </c>
      <c r="BI833" s="105">
        <f>IF(N833="nulová",J833,0)</f>
        <v>0</v>
      </c>
      <c r="BJ833" s="18" t="s">
        <v>88</v>
      </c>
      <c r="BK833" s="105">
        <f>ROUND(I833*H833,2)</f>
        <v>0</v>
      </c>
      <c r="BL833" s="18" t="s">
        <v>367</v>
      </c>
      <c r="BM833" s="183" t="s">
        <v>1754</v>
      </c>
    </row>
    <row r="834" spans="1:65" s="13" customFormat="1" x14ac:dyDescent="0.1">
      <c r="B834" s="184"/>
      <c r="D834" s="185" t="s">
        <v>280</v>
      </c>
      <c r="F834" s="187" t="s">
        <v>1755</v>
      </c>
      <c r="H834" s="188">
        <v>11.57</v>
      </c>
      <c r="I834" s="189"/>
      <c r="L834" s="184"/>
      <c r="M834" s="190"/>
      <c r="N834" s="191"/>
      <c r="O834" s="191"/>
      <c r="P834" s="191"/>
      <c r="Q834" s="191"/>
      <c r="R834" s="191"/>
      <c r="S834" s="191"/>
      <c r="T834" s="192"/>
      <c r="AT834" s="186" t="s">
        <v>280</v>
      </c>
      <c r="AU834" s="186" t="s">
        <v>88</v>
      </c>
      <c r="AV834" s="13" t="s">
        <v>88</v>
      </c>
      <c r="AW834" s="13" t="s">
        <v>3</v>
      </c>
      <c r="AX834" s="13" t="s">
        <v>82</v>
      </c>
      <c r="AY834" s="186" t="s">
        <v>271</v>
      </c>
    </row>
    <row r="835" spans="1:65" s="2" customFormat="1" ht="21.75" customHeight="1" x14ac:dyDescent="0.15">
      <c r="A835" s="35"/>
      <c r="B835" s="141"/>
      <c r="C835" s="224" t="s">
        <v>1756</v>
      </c>
      <c r="D835" s="224" t="s">
        <v>1138</v>
      </c>
      <c r="E835" s="226" t="s">
        <v>1757</v>
      </c>
      <c r="F835" s="227" t="s">
        <v>1758</v>
      </c>
      <c r="G835" s="228" t="s">
        <v>289</v>
      </c>
      <c r="H835" s="229">
        <v>5.77</v>
      </c>
      <c r="I835" s="230"/>
      <c r="J835" s="229">
        <f>ROUND(I835*H835,2)</f>
        <v>0</v>
      </c>
      <c r="K835" s="231"/>
      <c r="L835" s="232"/>
      <c r="M835" s="233" t="s">
        <v>1</v>
      </c>
      <c r="N835" s="234" t="s">
        <v>41</v>
      </c>
      <c r="O835" s="61"/>
      <c r="P835" s="181">
        <f>O835*H835</f>
        <v>0</v>
      </c>
      <c r="Q835" s="181">
        <v>0.55000000000000004</v>
      </c>
      <c r="R835" s="181">
        <f>Q835*H835</f>
        <v>3.1735000000000002</v>
      </c>
      <c r="S835" s="181">
        <v>0</v>
      </c>
      <c r="T835" s="182">
        <f>S835*H835</f>
        <v>0</v>
      </c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R835" s="183" t="s">
        <v>478</v>
      </c>
      <c r="AT835" s="183" t="s">
        <v>1138</v>
      </c>
      <c r="AU835" s="183" t="s">
        <v>88</v>
      </c>
      <c r="AY835" s="18" t="s">
        <v>271</v>
      </c>
      <c r="BE835" s="105">
        <f>IF(N835="základná",J835,0)</f>
        <v>0</v>
      </c>
      <c r="BF835" s="105">
        <f>IF(N835="znížená",J835,0)</f>
        <v>0</v>
      </c>
      <c r="BG835" s="105">
        <f>IF(N835="zákl. prenesená",J835,0)</f>
        <v>0</v>
      </c>
      <c r="BH835" s="105">
        <f>IF(N835="zníž. prenesená",J835,0)</f>
        <v>0</v>
      </c>
      <c r="BI835" s="105">
        <f>IF(N835="nulová",J835,0)</f>
        <v>0</v>
      </c>
      <c r="BJ835" s="18" t="s">
        <v>88</v>
      </c>
      <c r="BK835" s="105">
        <f>ROUND(I835*H835,2)</f>
        <v>0</v>
      </c>
      <c r="BL835" s="18" t="s">
        <v>367</v>
      </c>
      <c r="BM835" s="183" t="s">
        <v>1759</v>
      </c>
    </row>
    <row r="836" spans="1:65" s="13" customFormat="1" x14ac:dyDescent="0.1">
      <c r="B836" s="184"/>
      <c r="D836" s="185" t="s">
        <v>280</v>
      </c>
      <c r="F836" s="187" t="s">
        <v>1760</v>
      </c>
      <c r="H836" s="188">
        <v>5.77</v>
      </c>
      <c r="I836" s="189"/>
      <c r="L836" s="184"/>
      <c r="M836" s="190"/>
      <c r="N836" s="191"/>
      <c r="O836" s="191"/>
      <c r="P836" s="191"/>
      <c r="Q836" s="191"/>
      <c r="R836" s="191"/>
      <c r="S836" s="191"/>
      <c r="T836" s="192"/>
      <c r="AT836" s="186" t="s">
        <v>280</v>
      </c>
      <c r="AU836" s="186" t="s">
        <v>88</v>
      </c>
      <c r="AV836" s="13" t="s">
        <v>88</v>
      </c>
      <c r="AW836" s="13" t="s">
        <v>3</v>
      </c>
      <c r="AX836" s="13" t="s">
        <v>82</v>
      </c>
      <c r="AY836" s="186" t="s">
        <v>271</v>
      </c>
    </row>
    <row r="837" spans="1:65" s="2" customFormat="1" ht="16.5" customHeight="1" x14ac:dyDescent="0.15">
      <c r="A837" s="35"/>
      <c r="B837" s="141"/>
      <c r="C837" s="172" t="s">
        <v>1761</v>
      </c>
      <c r="D837" s="172" t="s">
        <v>274</v>
      </c>
      <c r="E837" s="173" t="s">
        <v>1762</v>
      </c>
      <c r="F837" s="174" t="s">
        <v>1763</v>
      </c>
      <c r="G837" s="175" t="s">
        <v>319</v>
      </c>
      <c r="H837" s="176">
        <v>1405.61</v>
      </c>
      <c r="I837" s="177"/>
      <c r="J837" s="176">
        <f>ROUND(I837*H837,2)</f>
        <v>0</v>
      </c>
      <c r="K837" s="178"/>
      <c r="L837" s="36"/>
      <c r="M837" s="179" t="s">
        <v>1</v>
      </c>
      <c r="N837" s="180" t="s">
        <v>41</v>
      </c>
      <c r="O837" s="61"/>
      <c r="P837" s="181">
        <f>O837*H837</f>
        <v>0</v>
      </c>
      <c r="Q837" s="181">
        <v>0</v>
      </c>
      <c r="R837" s="181">
        <f>Q837*H837</f>
        <v>0</v>
      </c>
      <c r="S837" s="181">
        <v>0</v>
      </c>
      <c r="T837" s="182">
        <f>S837*H837</f>
        <v>0</v>
      </c>
      <c r="U837" s="35"/>
      <c r="V837" s="35"/>
      <c r="W837" s="35"/>
      <c r="X837" s="35"/>
      <c r="Y837" s="35"/>
      <c r="Z837" s="35"/>
      <c r="AA837" s="35"/>
      <c r="AB837" s="35"/>
      <c r="AC837" s="35"/>
      <c r="AD837" s="35"/>
      <c r="AE837" s="35"/>
      <c r="AR837" s="183" t="s">
        <v>367</v>
      </c>
      <c r="AT837" s="183" t="s">
        <v>274</v>
      </c>
      <c r="AU837" s="183" t="s">
        <v>88</v>
      </c>
      <c r="AY837" s="18" t="s">
        <v>271</v>
      </c>
      <c r="BE837" s="105">
        <f>IF(N837="základná",J837,0)</f>
        <v>0</v>
      </c>
      <c r="BF837" s="105">
        <f>IF(N837="znížená",J837,0)</f>
        <v>0</v>
      </c>
      <c r="BG837" s="105">
        <f>IF(N837="zákl. prenesená",J837,0)</f>
        <v>0</v>
      </c>
      <c r="BH837" s="105">
        <f>IF(N837="zníž. prenesená",J837,0)</f>
        <v>0</v>
      </c>
      <c r="BI837" s="105">
        <f>IF(N837="nulová",J837,0)</f>
        <v>0</v>
      </c>
      <c r="BJ837" s="18" t="s">
        <v>88</v>
      </c>
      <c r="BK837" s="105">
        <f>ROUND(I837*H837,2)</f>
        <v>0</v>
      </c>
      <c r="BL837" s="18" t="s">
        <v>367</v>
      </c>
      <c r="BM837" s="183" t="s">
        <v>1764</v>
      </c>
    </row>
    <row r="838" spans="1:65" s="16" customFormat="1" x14ac:dyDescent="0.1">
      <c r="B838" s="209"/>
      <c r="D838" s="185" t="s">
        <v>280</v>
      </c>
      <c r="E838" s="210" t="s">
        <v>1</v>
      </c>
      <c r="F838" s="211" t="s">
        <v>1674</v>
      </c>
      <c r="H838" s="210" t="s">
        <v>1</v>
      </c>
      <c r="I838" s="212"/>
      <c r="L838" s="209"/>
      <c r="M838" s="213"/>
      <c r="N838" s="214"/>
      <c r="O838" s="214"/>
      <c r="P838" s="214"/>
      <c r="Q838" s="214"/>
      <c r="R838" s="214"/>
      <c r="S838" s="214"/>
      <c r="T838" s="215"/>
      <c r="AT838" s="210" t="s">
        <v>280</v>
      </c>
      <c r="AU838" s="210" t="s">
        <v>88</v>
      </c>
      <c r="AV838" s="16" t="s">
        <v>82</v>
      </c>
      <c r="AW838" s="16" t="s">
        <v>29</v>
      </c>
      <c r="AX838" s="16" t="s">
        <v>75</v>
      </c>
      <c r="AY838" s="210" t="s">
        <v>271</v>
      </c>
    </row>
    <row r="839" spans="1:65" s="13" customFormat="1" x14ac:dyDescent="0.1">
      <c r="B839" s="184"/>
      <c r="D839" s="185" t="s">
        <v>280</v>
      </c>
      <c r="E839" s="186" t="s">
        <v>1</v>
      </c>
      <c r="F839" s="187" t="s">
        <v>1675</v>
      </c>
      <c r="H839" s="188">
        <v>680</v>
      </c>
      <c r="I839" s="189"/>
      <c r="L839" s="184"/>
      <c r="M839" s="190"/>
      <c r="N839" s="191"/>
      <c r="O839" s="191"/>
      <c r="P839" s="191"/>
      <c r="Q839" s="191"/>
      <c r="R839" s="191"/>
      <c r="S839" s="191"/>
      <c r="T839" s="192"/>
      <c r="AT839" s="186" t="s">
        <v>280</v>
      </c>
      <c r="AU839" s="186" t="s">
        <v>88</v>
      </c>
      <c r="AV839" s="13" t="s">
        <v>88</v>
      </c>
      <c r="AW839" s="13" t="s">
        <v>29</v>
      </c>
      <c r="AX839" s="13" t="s">
        <v>75</v>
      </c>
      <c r="AY839" s="186" t="s">
        <v>271</v>
      </c>
    </row>
    <row r="840" spans="1:65" s="13" customFormat="1" x14ac:dyDescent="0.1">
      <c r="B840" s="184"/>
      <c r="D840" s="185" t="s">
        <v>280</v>
      </c>
      <c r="E840" s="186" t="s">
        <v>1</v>
      </c>
      <c r="F840" s="187" t="s">
        <v>1676</v>
      </c>
      <c r="H840" s="188">
        <v>5.75</v>
      </c>
      <c r="I840" s="189"/>
      <c r="L840" s="184"/>
      <c r="M840" s="190"/>
      <c r="N840" s="191"/>
      <c r="O840" s="191"/>
      <c r="P840" s="191"/>
      <c r="Q840" s="191"/>
      <c r="R840" s="191"/>
      <c r="S840" s="191"/>
      <c r="T840" s="192"/>
      <c r="AT840" s="186" t="s">
        <v>280</v>
      </c>
      <c r="AU840" s="186" t="s">
        <v>88</v>
      </c>
      <c r="AV840" s="13" t="s">
        <v>88</v>
      </c>
      <c r="AW840" s="13" t="s">
        <v>29</v>
      </c>
      <c r="AX840" s="13" t="s">
        <v>75</v>
      </c>
      <c r="AY840" s="186" t="s">
        <v>271</v>
      </c>
    </row>
    <row r="841" spans="1:65" s="13" customFormat="1" x14ac:dyDescent="0.1">
      <c r="B841" s="184"/>
      <c r="D841" s="185" t="s">
        <v>280</v>
      </c>
      <c r="E841" s="186" t="s">
        <v>1</v>
      </c>
      <c r="F841" s="187" t="s">
        <v>1677</v>
      </c>
      <c r="H841" s="188">
        <v>5.25</v>
      </c>
      <c r="I841" s="189"/>
      <c r="L841" s="184"/>
      <c r="M841" s="190"/>
      <c r="N841" s="191"/>
      <c r="O841" s="191"/>
      <c r="P841" s="191"/>
      <c r="Q841" s="191"/>
      <c r="R841" s="191"/>
      <c r="S841" s="191"/>
      <c r="T841" s="192"/>
      <c r="AT841" s="186" t="s">
        <v>280</v>
      </c>
      <c r="AU841" s="186" t="s">
        <v>88</v>
      </c>
      <c r="AV841" s="13" t="s">
        <v>88</v>
      </c>
      <c r="AW841" s="13" t="s">
        <v>29</v>
      </c>
      <c r="AX841" s="13" t="s">
        <v>75</v>
      </c>
      <c r="AY841" s="186" t="s">
        <v>271</v>
      </c>
    </row>
    <row r="842" spans="1:65" s="13" customFormat="1" x14ac:dyDescent="0.1">
      <c r="B842" s="184"/>
      <c r="D842" s="185" t="s">
        <v>280</v>
      </c>
      <c r="E842" s="186" t="s">
        <v>1</v>
      </c>
      <c r="F842" s="187" t="s">
        <v>1678</v>
      </c>
      <c r="H842" s="188">
        <v>6.72</v>
      </c>
      <c r="I842" s="189"/>
      <c r="L842" s="184"/>
      <c r="M842" s="190"/>
      <c r="N842" s="191"/>
      <c r="O842" s="191"/>
      <c r="P842" s="191"/>
      <c r="Q842" s="191"/>
      <c r="R842" s="191"/>
      <c r="S842" s="191"/>
      <c r="T842" s="192"/>
      <c r="AT842" s="186" t="s">
        <v>280</v>
      </c>
      <c r="AU842" s="186" t="s">
        <v>88</v>
      </c>
      <c r="AV842" s="13" t="s">
        <v>88</v>
      </c>
      <c r="AW842" s="13" t="s">
        <v>29</v>
      </c>
      <c r="AX842" s="13" t="s">
        <v>75</v>
      </c>
      <c r="AY842" s="186" t="s">
        <v>271</v>
      </c>
    </row>
    <row r="843" spans="1:65" s="16" customFormat="1" x14ac:dyDescent="0.1">
      <c r="B843" s="209"/>
      <c r="D843" s="185" t="s">
        <v>280</v>
      </c>
      <c r="E843" s="210" t="s">
        <v>1</v>
      </c>
      <c r="F843" s="211" t="s">
        <v>1680</v>
      </c>
      <c r="H843" s="210" t="s">
        <v>1</v>
      </c>
      <c r="I843" s="212"/>
      <c r="L843" s="209"/>
      <c r="M843" s="213"/>
      <c r="N843" s="214"/>
      <c r="O843" s="214"/>
      <c r="P843" s="214"/>
      <c r="Q843" s="214"/>
      <c r="R843" s="214"/>
      <c r="S843" s="214"/>
      <c r="T843" s="215"/>
      <c r="AT843" s="210" t="s">
        <v>280</v>
      </c>
      <c r="AU843" s="210" t="s">
        <v>88</v>
      </c>
      <c r="AV843" s="16" t="s">
        <v>82</v>
      </c>
      <c r="AW843" s="16" t="s">
        <v>29</v>
      </c>
      <c r="AX843" s="16" t="s">
        <v>75</v>
      </c>
      <c r="AY843" s="210" t="s">
        <v>271</v>
      </c>
    </row>
    <row r="844" spans="1:65" s="13" customFormat="1" x14ac:dyDescent="0.1">
      <c r="B844" s="184"/>
      <c r="D844" s="185" t="s">
        <v>280</v>
      </c>
      <c r="E844" s="186" t="s">
        <v>1</v>
      </c>
      <c r="F844" s="187" t="s">
        <v>1681</v>
      </c>
      <c r="H844" s="188">
        <v>632.4</v>
      </c>
      <c r="I844" s="189"/>
      <c r="L844" s="184"/>
      <c r="M844" s="190"/>
      <c r="N844" s="191"/>
      <c r="O844" s="191"/>
      <c r="P844" s="191"/>
      <c r="Q844" s="191"/>
      <c r="R844" s="191"/>
      <c r="S844" s="191"/>
      <c r="T844" s="192"/>
      <c r="AT844" s="186" t="s">
        <v>280</v>
      </c>
      <c r="AU844" s="186" t="s">
        <v>88</v>
      </c>
      <c r="AV844" s="13" t="s">
        <v>88</v>
      </c>
      <c r="AW844" s="13" t="s">
        <v>29</v>
      </c>
      <c r="AX844" s="13" t="s">
        <v>75</v>
      </c>
      <c r="AY844" s="186" t="s">
        <v>271</v>
      </c>
    </row>
    <row r="845" spans="1:65" s="13" customFormat="1" x14ac:dyDescent="0.1">
      <c r="B845" s="184"/>
      <c r="D845" s="185" t="s">
        <v>280</v>
      </c>
      <c r="E845" s="186" t="s">
        <v>1</v>
      </c>
      <c r="F845" s="187" t="s">
        <v>1682</v>
      </c>
      <c r="H845" s="188">
        <v>3.36</v>
      </c>
      <c r="I845" s="189"/>
      <c r="L845" s="184"/>
      <c r="M845" s="190"/>
      <c r="N845" s="191"/>
      <c r="O845" s="191"/>
      <c r="P845" s="191"/>
      <c r="Q845" s="191"/>
      <c r="R845" s="191"/>
      <c r="S845" s="191"/>
      <c r="T845" s="192"/>
      <c r="AT845" s="186" t="s">
        <v>280</v>
      </c>
      <c r="AU845" s="186" t="s">
        <v>88</v>
      </c>
      <c r="AV845" s="13" t="s">
        <v>88</v>
      </c>
      <c r="AW845" s="13" t="s">
        <v>29</v>
      </c>
      <c r="AX845" s="13" t="s">
        <v>75</v>
      </c>
      <c r="AY845" s="186" t="s">
        <v>271</v>
      </c>
    </row>
    <row r="846" spans="1:65" s="13" customFormat="1" x14ac:dyDescent="0.1">
      <c r="B846" s="184"/>
      <c r="D846" s="185" t="s">
        <v>280</v>
      </c>
      <c r="E846" s="186" t="s">
        <v>1</v>
      </c>
      <c r="F846" s="187" t="s">
        <v>1683</v>
      </c>
      <c r="H846" s="188">
        <v>5.2</v>
      </c>
      <c r="I846" s="189"/>
      <c r="L846" s="184"/>
      <c r="M846" s="190"/>
      <c r="N846" s="191"/>
      <c r="O846" s="191"/>
      <c r="P846" s="191"/>
      <c r="Q846" s="191"/>
      <c r="R846" s="191"/>
      <c r="S846" s="191"/>
      <c r="T846" s="192"/>
      <c r="AT846" s="186" t="s">
        <v>280</v>
      </c>
      <c r="AU846" s="186" t="s">
        <v>88</v>
      </c>
      <c r="AV846" s="13" t="s">
        <v>88</v>
      </c>
      <c r="AW846" s="13" t="s">
        <v>29</v>
      </c>
      <c r="AX846" s="13" t="s">
        <v>75</v>
      </c>
      <c r="AY846" s="186" t="s">
        <v>271</v>
      </c>
    </row>
    <row r="847" spans="1:65" s="15" customFormat="1" x14ac:dyDescent="0.1">
      <c r="B847" s="201"/>
      <c r="D847" s="185" t="s">
        <v>280</v>
      </c>
      <c r="E847" s="202" t="s">
        <v>740</v>
      </c>
      <c r="F847" s="203" t="s">
        <v>293</v>
      </c>
      <c r="H847" s="204">
        <v>1338.68</v>
      </c>
      <c r="I847" s="205"/>
      <c r="L847" s="201"/>
      <c r="M847" s="206"/>
      <c r="N847" s="207"/>
      <c r="O847" s="207"/>
      <c r="P847" s="207"/>
      <c r="Q847" s="207"/>
      <c r="R847" s="207"/>
      <c r="S847" s="207"/>
      <c r="T847" s="208"/>
      <c r="AT847" s="202" t="s">
        <v>280</v>
      </c>
      <c r="AU847" s="202" t="s">
        <v>88</v>
      </c>
      <c r="AV847" s="15" t="s">
        <v>286</v>
      </c>
      <c r="AW847" s="15" t="s">
        <v>29</v>
      </c>
      <c r="AX847" s="15" t="s">
        <v>75</v>
      </c>
      <c r="AY847" s="202" t="s">
        <v>271</v>
      </c>
    </row>
    <row r="848" spans="1:65" s="13" customFormat="1" x14ac:dyDescent="0.1">
      <c r="B848" s="184"/>
      <c r="D848" s="185" t="s">
        <v>280</v>
      </c>
      <c r="E848" s="186" t="s">
        <v>1</v>
      </c>
      <c r="F848" s="187" t="s">
        <v>1765</v>
      </c>
      <c r="H848" s="188">
        <v>66.930000000000007</v>
      </c>
      <c r="I848" s="189"/>
      <c r="L848" s="184"/>
      <c r="M848" s="190"/>
      <c r="N848" s="191"/>
      <c r="O848" s="191"/>
      <c r="P848" s="191"/>
      <c r="Q848" s="191"/>
      <c r="R848" s="191"/>
      <c r="S848" s="191"/>
      <c r="T848" s="192"/>
      <c r="AT848" s="186" t="s">
        <v>280</v>
      </c>
      <c r="AU848" s="186" t="s">
        <v>88</v>
      </c>
      <c r="AV848" s="13" t="s">
        <v>88</v>
      </c>
      <c r="AW848" s="13" t="s">
        <v>29</v>
      </c>
      <c r="AX848" s="13" t="s">
        <v>75</v>
      </c>
      <c r="AY848" s="186" t="s">
        <v>271</v>
      </c>
    </row>
    <row r="849" spans="1:65" s="14" customFormat="1" x14ac:dyDescent="0.1">
      <c r="B849" s="193"/>
      <c r="D849" s="185" t="s">
        <v>280</v>
      </c>
      <c r="E849" s="194" t="s">
        <v>1</v>
      </c>
      <c r="F849" s="195" t="s">
        <v>282</v>
      </c>
      <c r="H849" s="196">
        <v>1405.61</v>
      </c>
      <c r="I849" s="197"/>
      <c r="L849" s="193"/>
      <c r="M849" s="198"/>
      <c r="N849" s="199"/>
      <c r="O849" s="199"/>
      <c r="P849" s="199"/>
      <c r="Q849" s="199"/>
      <c r="R849" s="199"/>
      <c r="S849" s="199"/>
      <c r="T849" s="200"/>
      <c r="AT849" s="194" t="s">
        <v>280</v>
      </c>
      <c r="AU849" s="194" t="s">
        <v>88</v>
      </c>
      <c r="AV849" s="14" t="s">
        <v>278</v>
      </c>
      <c r="AW849" s="14" t="s">
        <v>29</v>
      </c>
      <c r="AX849" s="14" t="s">
        <v>82</v>
      </c>
      <c r="AY849" s="194" t="s">
        <v>271</v>
      </c>
    </row>
    <row r="850" spans="1:65" s="2" customFormat="1" ht="21.75" customHeight="1" x14ac:dyDescent="0.15">
      <c r="A850" s="35"/>
      <c r="B850" s="141"/>
      <c r="C850" s="224" t="s">
        <v>1766</v>
      </c>
      <c r="D850" s="224" t="s">
        <v>1138</v>
      </c>
      <c r="E850" s="226" t="s">
        <v>1752</v>
      </c>
      <c r="F850" s="227" t="s">
        <v>1753</v>
      </c>
      <c r="G850" s="228" t="s">
        <v>289</v>
      </c>
      <c r="H850" s="229">
        <v>3.8</v>
      </c>
      <c r="I850" s="230"/>
      <c r="J850" s="229">
        <f>ROUND(I850*H850,2)</f>
        <v>0</v>
      </c>
      <c r="K850" s="231"/>
      <c r="L850" s="232"/>
      <c r="M850" s="233" t="s">
        <v>1</v>
      </c>
      <c r="N850" s="234" t="s">
        <v>41</v>
      </c>
      <c r="O850" s="61"/>
      <c r="P850" s="181">
        <f>O850*H850</f>
        <v>0</v>
      </c>
      <c r="Q850" s="181">
        <v>0.55000000000000004</v>
      </c>
      <c r="R850" s="181">
        <f>Q850*H850</f>
        <v>2.09</v>
      </c>
      <c r="S850" s="181">
        <v>0</v>
      </c>
      <c r="T850" s="182">
        <f>S850*H850</f>
        <v>0</v>
      </c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  <c r="AE850" s="35"/>
      <c r="AR850" s="183" t="s">
        <v>478</v>
      </c>
      <c r="AT850" s="183" t="s">
        <v>1138</v>
      </c>
      <c r="AU850" s="183" t="s">
        <v>88</v>
      </c>
      <c r="AY850" s="18" t="s">
        <v>271</v>
      </c>
      <c r="BE850" s="105">
        <f>IF(N850="základná",J850,0)</f>
        <v>0</v>
      </c>
      <c r="BF850" s="105">
        <f>IF(N850="znížená",J850,0)</f>
        <v>0</v>
      </c>
      <c r="BG850" s="105">
        <f>IF(N850="zákl. prenesená",J850,0)</f>
        <v>0</v>
      </c>
      <c r="BH850" s="105">
        <f>IF(N850="zníž. prenesená",J850,0)</f>
        <v>0</v>
      </c>
      <c r="BI850" s="105">
        <f>IF(N850="nulová",J850,0)</f>
        <v>0</v>
      </c>
      <c r="BJ850" s="18" t="s">
        <v>88</v>
      </c>
      <c r="BK850" s="105">
        <f>ROUND(I850*H850,2)</f>
        <v>0</v>
      </c>
      <c r="BL850" s="18" t="s">
        <v>367</v>
      </c>
      <c r="BM850" s="183" t="s">
        <v>1767</v>
      </c>
    </row>
    <row r="851" spans="1:65" s="13" customFormat="1" x14ac:dyDescent="0.1">
      <c r="B851" s="184"/>
      <c r="D851" s="185" t="s">
        <v>280</v>
      </c>
      <c r="F851" s="187" t="s">
        <v>1768</v>
      </c>
      <c r="H851" s="188">
        <v>3.8</v>
      </c>
      <c r="I851" s="189"/>
      <c r="L851" s="184"/>
      <c r="M851" s="190"/>
      <c r="N851" s="191"/>
      <c r="O851" s="191"/>
      <c r="P851" s="191"/>
      <c r="Q851" s="191"/>
      <c r="R851" s="191"/>
      <c r="S851" s="191"/>
      <c r="T851" s="192"/>
      <c r="AT851" s="186" t="s">
        <v>280</v>
      </c>
      <c r="AU851" s="186" t="s">
        <v>88</v>
      </c>
      <c r="AV851" s="13" t="s">
        <v>88</v>
      </c>
      <c r="AW851" s="13" t="s">
        <v>3</v>
      </c>
      <c r="AX851" s="13" t="s">
        <v>82</v>
      </c>
      <c r="AY851" s="186" t="s">
        <v>271</v>
      </c>
    </row>
    <row r="852" spans="1:65" s="2" customFormat="1" ht="21.75" customHeight="1" x14ac:dyDescent="0.15">
      <c r="A852" s="35"/>
      <c r="B852" s="141"/>
      <c r="C852" s="224" t="s">
        <v>1769</v>
      </c>
      <c r="D852" s="224" t="s">
        <v>1138</v>
      </c>
      <c r="E852" s="226" t="s">
        <v>1770</v>
      </c>
      <c r="F852" s="227" t="s">
        <v>1758</v>
      </c>
      <c r="G852" s="228" t="s">
        <v>289</v>
      </c>
      <c r="H852" s="229">
        <v>1.9</v>
      </c>
      <c r="I852" s="230"/>
      <c r="J852" s="229">
        <f>ROUND(I852*H852,2)</f>
        <v>0</v>
      </c>
      <c r="K852" s="231"/>
      <c r="L852" s="232"/>
      <c r="M852" s="233" t="s">
        <v>1</v>
      </c>
      <c r="N852" s="234" t="s">
        <v>41</v>
      </c>
      <c r="O852" s="61"/>
      <c r="P852" s="181">
        <f>O852*H852</f>
        <v>0</v>
      </c>
      <c r="Q852" s="181">
        <v>0.55000000000000004</v>
      </c>
      <c r="R852" s="181">
        <f>Q852*H852</f>
        <v>1.0449999999999999</v>
      </c>
      <c r="S852" s="181">
        <v>0</v>
      </c>
      <c r="T852" s="182">
        <f>S852*H852</f>
        <v>0</v>
      </c>
      <c r="U852" s="35"/>
      <c r="V852" s="35"/>
      <c r="W852" s="35"/>
      <c r="X852" s="35"/>
      <c r="Y852" s="35"/>
      <c r="Z852" s="35"/>
      <c r="AA852" s="35"/>
      <c r="AB852" s="35"/>
      <c r="AC852" s="35"/>
      <c r="AD852" s="35"/>
      <c r="AE852" s="35"/>
      <c r="AR852" s="183" t="s">
        <v>478</v>
      </c>
      <c r="AT852" s="183" t="s">
        <v>1138</v>
      </c>
      <c r="AU852" s="183" t="s">
        <v>88</v>
      </c>
      <c r="AY852" s="18" t="s">
        <v>271</v>
      </c>
      <c r="BE852" s="105">
        <f>IF(N852="základná",J852,0)</f>
        <v>0</v>
      </c>
      <c r="BF852" s="105">
        <f>IF(N852="znížená",J852,0)</f>
        <v>0</v>
      </c>
      <c r="BG852" s="105">
        <f>IF(N852="zákl. prenesená",J852,0)</f>
        <v>0</v>
      </c>
      <c r="BH852" s="105">
        <f>IF(N852="zníž. prenesená",J852,0)</f>
        <v>0</v>
      </c>
      <c r="BI852" s="105">
        <f>IF(N852="nulová",J852,0)</f>
        <v>0</v>
      </c>
      <c r="BJ852" s="18" t="s">
        <v>88</v>
      </c>
      <c r="BK852" s="105">
        <f>ROUND(I852*H852,2)</f>
        <v>0</v>
      </c>
      <c r="BL852" s="18" t="s">
        <v>367</v>
      </c>
      <c r="BM852" s="183" t="s">
        <v>1771</v>
      </c>
    </row>
    <row r="853" spans="1:65" s="13" customFormat="1" x14ac:dyDescent="0.1">
      <c r="B853" s="184"/>
      <c r="D853" s="185" t="s">
        <v>280</v>
      </c>
      <c r="F853" s="187" t="s">
        <v>1772</v>
      </c>
      <c r="H853" s="188">
        <v>1.9</v>
      </c>
      <c r="I853" s="189"/>
      <c r="L853" s="184"/>
      <c r="M853" s="190"/>
      <c r="N853" s="191"/>
      <c r="O853" s="191"/>
      <c r="P853" s="191"/>
      <c r="Q853" s="191"/>
      <c r="R853" s="191"/>
      <c r="S853" s="191"/>
      <c r="T853" s="192"/>
      <c r="AT853" s="186" t="s">
        <v>280</v>
      </c>
      <c r="AU853" s="186" t="s">
        <v>88</v>
      </c>
      <c r="AV853" s="13" t="s">
        <v>88</v>
      </c>
      <c r="AW853" s="13" t="s">
        <v>3</v>
      </c>
      <c r="AX853" s="13" t="s">
        <v>82</v>
      </c>
      <c r="AY853" s="186" t="s">
        <v>271</v>
      </c>
    </row>
    <row r="854" spans="1:65" s="2" customFormat="1" ht="44.25" customHeight="1" x14ac:dyDescent="0.15">
      <c r="A854" s="35"/>
      <c r="B854" s="141"/>
      <c r="C854" s="172" t="s">
        <v>1773</v>
      </c>
      <c r="D854" s="172" t="s">
        <v>274</v>
      </c>
      <c r="E854" s="173" t="s">
        <v>1774</v>
      </c>
      <c r="F854" s="174" t="s">
        <v>1775</v>
      </c>
      <c r="G854" s="175" t="s">
        <v>289</v>
      </c>
      <c r="H854" s="176">
        <v>46.08</v>
      </c>
      <c r="I854" s="177"/>
      <c r="J854" s="176">
        <f>ROUND(I854*H854,2)</f>
        <v>0</v>
      </c>
      <c r="K854" s="178"/>
      <c r="L854" s="36"/>
      <c r="M854" s="179" t="s">
        <v>1</v>
      </c>
      <c r="N854" s="180" t="s">
        <v>41</v>
      </c>
      <c r="O854" s="61"/>
      <c r="P854" s="181">
        <f>O854*H854</f>
        <v>0</v>
      </c>
      <c r="Q854" s="181">
        <v>2.3115177000000001E-2</v>
      </c>
      <c r="R854" s="181">
        <f>Q854*H854</f>
        <v>1.06514735616</v>
      </c>
      <c r="S854" s="181">
        <v>0</v>
      </c>
      <c r="T854" s="182">
        <f>S854*H854</f>
        <v>0</v>
      </c>
      <c r="U854" s="35"/>
      <c r="V854" s="35"/>
      <c r="W854" s="35"/>
      <c r="X854" s="35"/>
      <c r="Y854" s="35"/>
      <c r="Z854" s="35"/>
      <c r="AA854" s="35"/>
      <c r="AB854" s="35"/>
      <c r="AC854" s="35"/>
      <c r="AD854" s="35"/>
      <c r="AE854" s="35"/>
      <c r="AR854" s="183" t="s">
        <v>367</v>
      </c>
      <c r="AT854" s="183" t="s">
        <v>274</v>
      </c>
      <c r="AU854" s="183" t="s">
        <v>88</v>
      </c>
      <c r="AY854" s="18" t="s">
        <v>271</v>
      </c>
      <c r="BE854" s="105">
        <f>IF(N854="základná",J854,0)</f>
        <v>0</v>
      </c>
      <c r="BF854" s="105">
        <f>IF(N854="znížená",J854,0)</f>
        <v>0</v>
      </c>
      <c r="BG854" s="105">
        <f>IF(N854="zákl. prenesená",J854,0)</f>
        <v>0</v>
      </c>
      <c r="BH854" s="105">
        <f>IF(N854="zníž. prenesená",J854,0)</f>
        <v>0</v>
      </c>
      <c r="BI854" s="105">
        <f>IF(N854="nulová",J854,0)</f>
        <v>0</v>
      </c>
      <c r="BJ854" s="18" t="s">
        <v>88</v>
      </c>
      <c r="BK854" s="105">
        <f>ROUND(I854*H854,2)</f>
        <v>0</v>
      </c>
      <c r="BL854" s="18" t="s">
        <v>367</v>
      </c>
      <c r="BM854" s="183" t="s">
        <v>1776</v>
      </c>
    </row>
    <row r="855" spans="1:65" s="16" customFormat="1" x14ac:dyDescent="0.1">
      <c r="B855" s="209"/>
      <c r="D855" s="185" t="s">
        <v>280</v>
      </c>
      <c r="E855" s="210" t="s">
        <v>1</v>
      </c>
      <c r="F855" s="211" t="s">
        <v>1674</v>
      </c>
      <c r="H855" s="210" t="s">
        <v>1</v>
      </c>
      <c r="I855" s="212"/>
      <c r="L855" s="209"/>
      <c r="M855" s="213"/>
      <c r="N855" s="214"/>
      <c r="O855" s="214"/>
      <c r="P855" s="214"/>
      <c r="Q855" s="214"/>
      <c r="R855" s="214"/>
      <c r="S855" s="214"/>
      <c r="T855" s="215"/>
      <c r="AT855" s="210" t="s">
        <v>280</v>
      </c>
      <c r="AU855" s="210" t="s">
        <v>88</v>
      </c>
      <c r="AV855" s="16" t="s">
        <v>82</v>
      </c>
      <c r="AW855" s="16" t="s">
        <v>29</v>
      </c>
      <c r="AX855" s="16" t="s">
        <v>75</v>
      </c>
      <c r="AY855" s="210" t="s">
        <v>271</v>
      </c>
    </row>
    <row r="856" spans="1:65" s="13" customFormat="1" x14ac:dyDescent="0.1">
      <c r="B856" s="184"/>
      <c r="D856" s="185" t="s">
        <v>280</v>
      </c>
      <c r="E856" s="186" t="s">
        <v>1</v>
      </c>
      <c r="F856" s="187" t="s">
        <v>1777</v>
      </c>
      <c r="H856" s="188">
        <v>23.43</v>
      </c>
      <c r="I856" s="189"/>
      <c r="L856" s="184"/>
      <c r="M856" s="190"/>
      <c r="N856" s="191"/>
      <c r="O856" s="191"/>
      <c r="P856" s="191"/>
      <c r="Q856" s="191"/>
      <c r="R856" s="191"/>
      <c r="S856" s="191"/>
      <c r="T856" s="192"/>
      <c r="AT856" s="186" t="s">
        <v>280</v>
      </c>
      <c r="AU856" s="186" t="s">
        <v>88</v>
      </c>
      <c r="AV856" s="13" t="s">
        <v>88</v>
      </c>
      <c r="AW856" s="13" t="s">
        <v>29</v>
      </c>
      <c r="AX856" s="13" t="s">
        <v>75</v>
      </c>
      <c r="AY856" s="186" t="s">
        <v>271</v>
      </c>
    </row>
    <row r="857" spans="1:65" s="16" customFormat="1" x14ac:dyDescent="0.1">
      <c r="B857" s="209"/>
      <c r="D857" s="185" t="s">
        <v>280</v>
      </c>
      <c r="E857" s="210" t="s">
        <v>1</v>
      </c>
      <c r="F857" s="211" t="s">
        <v>1680</v>
      </c>
      <c r="H857" s="210" t="s">
        <v>1</v>
      </c>
      <c r="I857" s="212"/>
      <c r="L857" s="209"/>
      <c r="M857" s="213"/>
      <c r="N857" s="214"/>
      <c r="O857" s="214"/>
      <c r="P857" s="214"/>
      <c r="Q857" s="214"/>
      <c r="R857" s="214"/>
      <c r="S857" s="214"/>
      <c r="T857" s="215"/>
      <c r="AT857" s="210" t="s">
        <v>280</v>
      </c>
      <c r="AU857" s="210" t="s">
        <v>88</v>
      </c>
      <c r="AV857" s="16" t="s">
        <v>82</v>
      </c>
      <c r="AW857" s="16" t="s">
        <v>29</v>
      </c>
      <c r="AX857" s="16" t="s">
        <v>75</v>
      </c>
      <c r="AY857" s="210" t="s">
        <v>271</v>
      </c>
    </row>
    <row r="858" spans="1:65" s="13" customFormat="1" x14ac:dyDescent="0.1">
      <c r="B858" s="184"/>
      <c r="D858" s="185" t="s">
        <v>280</v>
      </c>
      <c r="E858" s="186" t="s">
        <v>1</v>
      </c>
      <c r="F858" s="187" t="s">
        <v>1778</v>
      </c>
      <c r="H858" s="188">
        <v>22.65</v>
      </c>
      <c r="I858" s="189"/>
      <c r="L858" s="184"/>
      <c r="M858" s="190"/>
      <c r="N858" s="191"/>
      <c r="O858" s="191"/>
      <c r="P858" s="191"/>
      <c r="Q858" s="191"/>
      <c r="R858" s="191"/>
      <c r="S858" s="191"/>
      <c r="T858" s="192"/>
      <c r="AT858" s="186" t="s">
        <v>280</v>
      </c>
      <c r="AU858" s="186" t="s">
        <v>88</v>
      </c>
      <c r="AV858" s="13" t="s">
        <v>88</v>
      </c>
      <c r="AW858" s="13" t="s">
        <v>29</v>
      </c>
      <c r="AX858" s="13" t="s">
        <v>75</v>
      </c>
      <c r="AY858" s="186" t="s">
        <v>271</v>
      </c>
    </row>
    <row r="859" spans="1:65" s="14" customFormat="1" x14ac:dyDescent="0.1">
      <c r="B859" s="193"/>
      <c r="D859" s="185" t="s">
        <v>280</v>
      </c>
      <c r="E859" s="194" t="s">
        <v>1</v>
      </c>
      <c r="F859" s="195" t="s">
        <v>282</v>
      </c>
      <c r="H859" s="196">
        <v>46.08</v>
      </c>
      <c r="I859" s="197"/>
      <c r="L859" s="193"/>
      <c r="M859" s="198"/>
      <c r="N859" s="199"/>
      <c r="O859" s="199"/>
      <c r="P859" s="199"/>
      <c r="Q859" s="199"/>
      <c r="R859" s="199"/>
      <c r="S859" s="199"/>
      <c r="T859" s="200"/>
      <c r="AT859" s="194" t="s">
        <v>280</v>
      </c>
      <c r="AU859" s="194" t="s">
        <v>88</v>
      </c>
      <c r="AV859" s="14" t="s">
        <v>278</v>
      </c>
      <c r="AW859" s="14" t="s">
        <v>29</v>
      </c>
      <c r="AX859" s="14" t="s">
        <v>82</v>
      </c>
      <c r="AY859" s="194" t="s">
        <v>271</v>
      </c>
    </row>
    <row r="860" spans="1:65" s="2" customFormat="1" ht="33" customHeight="1" x14ac:dyDescent="0.15">
      <c r="A860" s="35"/>
      <c r="B860" s="141"/>
      <c r="C860" s="172" t="s">
        <v>1779</v>
      </c>
      <c r="D860" s="172" t="s">
        <v>274</v>
      </c>
      <c r="E860" s="173" t="s">
        <v>1780</v>
      </c>
      <c r="F860" s="174" t="s">
        <v>1781</v>
      </c>
      <c r="G860" s="175" t="s">
        <v>277</v>
      </c>
      <c r="H860" s="176">
        <v>220.01</v>
      </c>
      <c r="I860" s="177"/>
      <c r="J860" s="176">
        <f>ROUND(I860*H860,2)</f>
        <v>0</v>
      </c>
      <c r="K860" s="178"/>
      <c r="L860" s="36"/>
      <c r="M860" s="179" t="s">
        <v>1</v>
      </c>
      <c r="N860" s="180" t="s">
        <v>41</v>
      </c>
      <c r="O860" s="61"/>
      <c r="P860" s="181">
        <f>O860*H860</f>
        <v>0</v>
      </c>
      <c r="Q860" s="181">
        <v>1.0307200000000001E-2</v>
      </c>
      <c r="R860" s="181">
        <f>Q860*H860</f>
        <v>2.2676870720000002</v>
      </c>
      <c r="S860" s="181">
        <v>0</v>
      </c>
      <c r="T860" s="182">
        <f>S860*H860</f>
        <v>0</v>
      </c>
      <c r="U860" s="35"/>
      <c r="V860" s="35"/>
      <c r="W860" s="35"/>
      <c r="X860" s="35"/>
      <c r="Y860" s="35"/>
      <c r="Z860" s="35"/>
      <c r="AA860" s="35"/>
      <c r="AB860" s="35"/>
      <c r="AC860" s="35"/>
      <c r="AD860" s="35"/>
      <c r="AE860" s="35"/>
      <c r="AR860" s="183" t="s">
        <v>367</v>
      </c>
      <c r="AT860" s="183" t="s">
        <v>274</v>
      </c>
      <c r="AU860" s="183" t="s">
        <v>88</v>
      </c>
      <c r="AY860" s="18" t="s">
        <v>271</v>
      </c>
      <c r="BE860" s="105">
        <f>IF(N860="základná",J860,0)</f>
        <v>0</v>
      </c>
      <c r="BF860" s="105">
        <f>IF(N860="znížená",J860,0)</f>
        <v>0</v>
      </c>
      <c r="BG860" s="105">
        <f>IF(N860="zákl. prenesená",J860,0)</f>
        <v>0</v>
      </c>
      <c r="BH860" s="105">
        <f>IF(N860="zníž. prenesená",J860,0)</f>
        <v>0</v>
      </c>
      <c r="BI860" s="105">
        <f>IF(N860="nulová",J860,0)</f>
        <v>0</v>
      </c>
      <c r="BJ860" s="18" t="s">
        <v>88</v>
      </c>
      <c r="BK860" s="105">
        <f>ROUND(I860*H860,2)</f>
        <v>0</v>
      </c>
      <c r="BL860" s="18" t="s">
        <v>367</v>
      </c>
      <c r="BM860" s="183" t="s">
        <v>1782</v>
      </c>
    </row>
    <row r="861" spans="1:65" s="13" customFormat="1" x14ac:dyDescent="0.1">
      <c r="B861" s="184"/>
      <c r="D861" s="185" t="s">
        <v>280</v>
      </c>
      <c r="E861" s="186" t="s">
        <v>1</v>
      </c>
      <c r="F861" s="187" t="s">
        <v>837</v>
      </c>
      <c r="H861" s="188">
        <v>106.45</v>
      </c>
      <c r="I861" s="189"/>
      <c r="L861" s="184"/>
      <c r="M861" s="190"/>
      <c r="N861" s="191"/>
      <c r="O861" s="191"/>
      <c r="P861" s="191"/>
      <c r="Q861" s="191"/>
      <c r="R861" s="191"/>
      <c r="S861" s="191"/>
      <c r="T861" s="192"/>
      <c r="AT861" s="186" t="s">
        <v>280</v>
      </c>
      <c r="AU861" s="186" t="s">
        <v>88</v>
      </c>
      <c r="AV861" s="13" t="s">
        <v>88</v>
      </c>
      <c r="AW861" s="13" t="s">
        <v>29</v>
      </c>
      <c r="AX861" s="13" t="s">
        <v>75</v>
      </c>
      <c r="AY861" s="186" t="s">
        <v>271</v>
      </c>
    </row>
    <row r="862" spans="1:65" s="13" customFormat="1" ht="28.5" x14ac:dyDescent="0.1">
      <c r="B862" s="184"/>
      <c r="D862" s="185" t="s">
        <v>280</v>
      </c>
      <c r="E862" s="186" t="s">
        <v>805</v>
      </c>
      <c r="F862" s="187" t="s">
        <v>1783</v>
      </c>
      <c r="H862" s="188">
        <v>113.56</v>
      </c>
      <c r="I862" s="189"/>
      <c r="L862" s="184"/>
      <c r="M862" s="190"/>
      <c r="N862" s="191"/>
      <c r="O862" s="191"/>
      <c r="P862" s="191"/>
      <c r="Q862" s="191"/>
      <c r="R862" s="191"/>
      <c r="S862" s="191"/>
      <c r="T862" s="192"/>
      <c r="AT862" s="186" t="s">
        <v>280</v>
      </c>
      <c r="AU862" s="186" t="s">
        <v>88</v>
      </c>
      <c r="AV862" s="13" t="s">
        <v>88</v>
      </c>
      <c r="AW862" s="13" t="s">
        <v>29</v>
      </c>
      <c r="AX862" s="13" t="s">
        <v>75</v>
      </c>
      <c r="AY862" s="186" t="s">
        <v>271</v>
      </c>
    </row>
    <row r="863" spans="1:65" s="14" customFormat="1" x14ac:dyDescent="0.1">
      <c r="B863" s="193"/>
      <c r="D863" s="185" t="s">
        <v>280</v>
      </c>
      <c r="E863" s="194" t="s">
        <v>1</v>
      </c>
      <c r="F863" s="195" t="s">
        <v>282</v>
      </c>
      <c r="H863" s="196">
        <v>220.01</v>
      </c>
      <c r="I863" s="197"/>
      <c r="L863" s="193"/>
      <c r="M863" s="198"/>
      <c r="N863" s="199"/>
      <c r="O863" s="199"/>
      <c r="P863" s="199"/>
      <c r="Q863" s="199"/>
      <c r="R863" s="199"/>
      <c r="S863" s="199"/>
      <c r="T863" s="200"/>
      <c r="AT863" s="194" t="s">
        <v>280</v>
      </c>
      <c r="AU863" s="194" t="s">
        <v>88</v>
      </c>
      <c r="AV863" s="14" t="s">
        <v>278</v>
      </c>
      <c r="AW863" s="14" t="s">
        <v>29</v>
      </c>
      <c r="AX863" s="14" t="s">
        <v>82</v>
      </c>
      <c r="AY863" s="194" t="s">
        <v>271</v>
      </c>
    </row>
    <row r="864" spans="1:65" s="2" customFormat="1" ht="33" customHeight="1" x14ac:dyDescent="0.15">
      <c r="A864" s="35"/>
      <c r="B864" s="141"/>
      <c r="C864" s="172" t="s">
        <v>1784</v>
      </c>
      <c r="D864" s="216" t="s">
        <v>274</v>
      </c>
      <c r="E864" s="173" t="s">
        <v>1785</v>
      </c>
      <c r="F864" s="174" t="s">
        <v>1786</v>
      </c>
      <c r="G864" s="175" t="s">
        <v>277</v>
      </c>
      <c r="H864" s="176">
        <v>104.66</v>
      </c>
      <c r="I864" s="177"/>
      <c r="J864" s="176">
        <f>ROUND(I864*H864,2)</f>
        <v>0</v>
      </c>
      <c r="K864" s="178"/>
      <c r="L864" s="36"/>
      <c r="M864" s="179" t="s">
        <v>1</v>
      </c>
      <c r="N864" s="180" t="s">
        <v>41</v>
      </c>
      <c r="O864" s="61"/>
      <c r="P864" s="181">
        <f>O864*H864</f>
        <v>0</v>
      </c>
      <c r="Q864" s="181">
        <v>1.11E-2</v>
      </c>
      <c r="R864" s="181">
        <f>Q864*H864</f>
        <v>1.161726</v>
      </c>
      <c r="S864" s="181">
        <v>0</v>
      </c>
      <c r="T864" s="182">
        <f>S864*H864</f>
        <v>0</v>
      </c>
      <c r="U864" s="35"/>
      <c r="V864" s="35"/>
      <c r="W864" s="35"/>
      <c r="X864" s="35"/>
      <c r="Y864" s="35"/>
      <c r="Z864" s="35"/>
      <c r="AA864" s="35"/>
      <c r="AB864" s="35"/>
      <c r="AC864" s="35"/>
      <c r="AD864" s="35"/>
      <c r="AE864" s="35"/>
      <c r="AR864" s="183" t="s">
        <v>367</v>
      </c>
      <c r="AT864" s="183" t="s">
        <v>274</v>
      </c>
      <c r="AU864" s="183" t="s">
        <v>88</v>
      </c>
      <c r="AY864" s="18" t="s">
        <v>271</v>
      </c>
      <c r="BE864" s="105">
        <f>IF(N864="základná",J864,0)</f>
        <v>0</v>
      </c>
      <c r="BF864" s="105">
        <f>IF(N864="znížená",J864,0)</f>
        <v>0</v>
      </c>
      <c r="BG864" s="105">
        <f>IF(N864="zákl. prenesená",J864,0)</f>
        <v>0</v>
      </c>
      <c r="BH864" s="105">
        <f>IF(N864="zníž. prenesená",J864,0)</f>
        <v>0</v>
      </c>
      <c r="BI864" s="105">
        <f>IF(N864="nulová",J864,0)</f>
        <v>0</v>
      </c>
      <c r="BJ864" s="18" t="s">
        <v>88</v>
      </c>
      <c r="BK864" s="105">
        <f>ROUND(I864*H864,2)</f>
        <v>0</v>
      </c>
      <c r="BL864" s="18" t="s">
        <v>367</v>
      </c>
      <c r="BM864" s="183" t="s">
        <v>1787</v>
      </c>
    </row>
    <row r="865" spans="1:65" s="13" customFormat="1" x14ac:dyDescent="0.1">
      <c r="B865" s="184"/>
      <c r="D865" s="185" t="s">
        <v>280</v>
      </c>
      <c r="E865" s="186" t="s">
        <v>1</v>
      </c>
      <c r="F865" s="187" t="s">
        <v>820</v>
      </c>
      <c r="H865" s="188">
        <v>104.66</v>
      </c>
      <c r="I865" s="189"/>
      <c r="L865" s="184"/>
      <c r="M865" s="190"/>
      <c r="N865" s="191"/>
      <c r="O865" s="191"/>
      <c r="P865" s="191"/>
      <c r="Q865" s="191"/>
      <c r="R865" s="191"/>
      <c r="S865" s="191"/>
      <c r="T865" s="192"/>
      <c r="AT865" s="186" t="s">
        <v>280</v>
      </c>
      <c r="AU865" s="186" t="s">
        <v>88</v>
      </c>
      <c r="AV865" s="13" t="s">
        <v>88</v>
      </c>
      <c r="AW865" s="13" t="s">
        <v>29</v>
      </c>
      <c r="AX865" s="13" t="s">
        <v>75</v>
      </c>
      <c r="AY865" s="186" t="s">
        <v>271</v>
      </c>
    </row>
    <row r="866" spans="1:65" s="14" customFormat="1" x14ac:dyDescent="0.1">
      <c r="B866" s="193"/>
      <c r="D866" s="185" t="s">
        <v>280</v>
      </c>
      <c r="E866" s="194" t="s">
        <v>1</v>
      </c>
      <c r="F866" s="195" t="s">
        <v>282</v>
      </c>
      <c r="H866" s="196">
        <v>104.66</v>
      </c>
      <c r="I866" s="197"/>
      <c r="L866" s="193"/>
      <c r="M866" s="198"/>
      <c r="N866" s="199"/>
      <c r="O866" s="199"/>
      <c r="P866" s="199"/>
      <c r="Q866" s="199"/>
      <c r="R866" s="199"/>
      <c r="S866" s="199"/>
      <c r="T866" s="200"/>
      <c r="AT866" s="194" t="s">
        <v>280</v>
      </c>
      <c r="AU866" s="194" t="s">
        <v>88</v>
      </c>
      <c r="AV866" s="14" t="s">
        <v>278</v>
      </c>
      <c r="AW866" s="14" t="s">
        <v>29</v>
      </c>
      <c r="AX866" s="14" t="s">
        <v>82</v>
      </c>
      <c r="AY866" s="194" t="s">
        <v>271</v>
      </c>
    </row>
    <row r="867" spans="1:65" s="2" customFormat="1" ht="33" customHeight="1" x14ac:dyDescent="0.15">
      <c r="A867" s="35"/>
      <c r="B867" s="141"/>
      <c r="C867" s="172" t="s">
        <v>1788</v>
      </c>
      <c r="D867" s="238" t="s">
        <v>274</v>
      </c>
      <c r="E867" s="173" t="s">
        <v>1789</v>
      </c>
      <c r="F867" s="174" t="s">
        <v>1790</v>
      </c>
      <c r="G867" s="175" t="s">
        <v>277</v>
      </c>
      <c r="H867" s="176">
        <v>103</v>
      </c>
      <c r="I867" s="177"/>
      <c r="J867" s="176">
        <f>ROUND(I867*H867,2)</f>
        <v>0</v>
      </c>
      <c r="K867" s="178"/>
      <c r="L867" s="36"/>
      <c r="M867" s="179" t="s">
        <v>1</v>
      </c>
      <c r="N867" s="180" t="s">
        <v>41</v>
      </c>
      <c r="O867" s="61"/>
      <c r="P867" s="181">
        <f>O867*H867</f>
        <v>0</v>
      </c>
      <c r="Q867" s="181">
        <v>1.11E-2</v>
      </c>
      <c r="R867" s="181">
        <f>Q867*H867</f>
        <v>1.1433</v>
      </c>
      <c r="S867" s="181">
        <v>0</v>
      </c>
      <c r="T867" s="182">
        <f>S867*H867</f>
        <v>0</v>
      </c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  <c r="AR867" s="183" t="s">
        <v>367</v>
      </c>
      <c r="AT867" s="183" t="s">
        <v>274</v>
      </c>
      <c r="AU867" s="183" t="s">
        <v>88</v>
      </c>
      <c r="AY867" s="18" t="s">
        <v>271</v>
      </c>
      <c r="BE867" s="105">
        <f>IF(N867="základná",J867,0)</f>
        <v>0</v>
      </c>
      <c r="BF867" s="105">
        <f>IF(N867="znížená",J867,0)</f>
        <v>0</v>
      </c>
      <c r="BG867" s="105">
        <f>IF(N867="zákl. prenesená",J867,0)</f>
        <v>0</v>
      </c>
      <c r="BH867" s="105">
        <f>IF(N867="zníž. prenesená",J867,0)</f>
        <v>0</v>
      </c>
      <c r="BI867" s="105">
        <f>IF(N867="nulová",J867,0)</f>
        <v>0</v>
      </c>
      <c r="BJ867" s="18" t="s">
        <v>88</v>
      </c>
      <c r="BK867" s="105">
        <f>ROUND(I867*H867,2)</f>
        <v>0</v>
      </c>
      <c r="BL867" s="18" t="s">
        <v>367</v>
      </c>
      <c r="BM867" s="183" t="s">
        <v>1791</v>
      </c>
    </row>
    <row r="868" spans="1:65" s="13" customFormat="1" x14ac:dyDescent="0.1">
      <c r="B868" s="184"/>
      <c r="D868" s="185" t="s">
        <v>280</v>
      </c>
      <c r="E868" s="186" t="s">
        <v>1</v>
      </c>
      <c r="F868" s="187" t="s">
        <v>1465</v>
      </c>
      <c r="H868" s="188">
        <v>103</v>
      </c>
      <c r="I868" s="189"/>
      <c r="L868" s="184"/>
      <c r="M868" s="190"/>
      <c r="N868" s="191"/>
      <c r="O868" s="191"/>
      <c r="P868" s="191"/>
      <c r="Q868" s="191"/>
      <c r="R868" s="191"/>
      <c r="S868" s="191"/>
      <c r="T868" s="192"/>
      <c r="AT868" s="186" t="s">
        <v>280</v>
      </c>
      <c r="AU868" s="186" t="s">
        <v>88</v>
      </c>
      <c r="AV868" s="13" t="s">
        <v>88</v>
      </c>
      <c r="AW868" s="13" t="s">
        <v>29</v>
      </c>
      <c r="AX868" s="13" t="s">
        <v>75</v>
      </c>
      <c r="AY868" s="186" t="s">
        <v>271</v>
      </c>
    </row>
    <row r="869" spans="1:65" s="14" customFormat="1" x14ac:dyDescent="0.1">
      <c r="B869" s="193"/>
      <c r="D869" s="185" t="s">
        <v>280</v>
      </c>
      <c r="E869" s="194" t="s">
        <v>1</v>
      </c>
      <c r="F869" s="195" t="s">
        <v>282</v>
      </c>
      <c r="H869" s="196">
        <v>103</v>
      </c>
      <c r="I869" s="197"/>
      <c r="L869" s="193"/>
      <c r="M869" s="198"/>
      <c r="N869" s="199"/>
      <c r="O869" s="199"/>
      <c r="P869" s="199"/>
      <c r="Q869" s="199"/>
      <c r="R869" s="199"/>
      <c r="S869" s="199"/>
      <c r="T869" s="200"/>
      <c r="AT869" s="194" t="s">
        <v>280</v>
      </c>
      <c r="AU869" s="194" t="s">
        <v>88</v>
      </c>
      <c r="AV869" s="14" t="s">
        <v>278</v>
      </c>
      <c r="AW869" s="14" t="s">
        <v>29</v>
      </c>
      <c r="AX869" s="14" t="s">
        <v>82</v>
      </c>
      <c r="AY869" s="194" t="s">
        <v>271</v>
      </c>
    </row>
    <row r="870" spans="1:65" s="2" customFormat="1" ht="33" customHeight="1" x14ac:dyDescent="0.15">
      <c r="A870" s="35"/>
      <c r="B870" s="141"/>
      <c r="C870" s="172" t="s">
        <v>1792</v>
      </c>
      <c r="D870" s="172" t="s">
        <v>274</v>
      </c>
      <c r="E870" s="173" t="s">
        <v>1793</v>
      </c>
      <c r="F870" s="174" t="s">
        <v>1794</v>
      </c>
      <c r="G870" s="175" t="s">
        <v>277</v>
      </c>
      <c r="H870" s="176">
        <v>215.74</v>
      </c>
      <c r="I870" s="177"/>
      <c r="J870" s="176">
        <f>ROUND(I870*H870,2)</f>
        <v>0</v>
      </c>
      <c r="K870" s="178"/>
      <c r="L870" s="36"/>
      <c r="M870" s="179" t="s">
        <v>1</v>
      </c>
      <c r="N870" s="180" t="s">
        <v>41</v>
      </c>
      <c r="O870" s="61"/>
      <c r="P870" s="181">
        <f>O870*H870</f>
        <v>0</v>
      </c>
      <c r="Q870" s="181">
        <v>1.2529999999999999E-2</v>
      </c>
      <c r="R870" s="181">
        <f>Q870*H870</f>
        <v>2.7032221999999999</v>
      </c>
      <c r="S870" s="181">
        <v>0</v>
      </c>
      <c r="T870" s="182">
        <f>S870*H870</f>
        <v>0</v>
      </c>
      <c r="U870" s="35"/>
      <c r="V870" s="35"/>
      <c r="W870" s="35"/>
      <c r="X870" s="35"/>
      <c r="Y870" s="35"/>
      <c r="Z870" s="35"/>
      <c r="AA870" s="35"/>
      <c r="AB870" s="35"/>
      <c r="AC870" s="35"/>
      <c r="AD870" s="35"/>
      <c r="AE870" s="35"/>
      <c r="AR870" s="183" t="s">
        <v>367</v>
      </c>
      <c r="AT870" s="183" t="s">
        <v>274</v>
      </c>
      <c r="AU870" s="183" t="s">
        <v>88</v>
      </c>
      <c r="AY870" s="18" t="s">
        <v>271</v>
      </c>
      <c r="BE870" s="105">
        <f>IF(N870="základná",J870,0)</f>
        <v>0</v>
      </c>
      <c r="BF870" s="105">
        <f>IF(N870="znížená",J870,0)</f>
        <v>0</v>
      </c>
      <c r="BG870" s="105">
        <f>IF(N870="zákl. prenesená",J870,0)</f>
        <v>0</v>
      </c>
      <c r="BH870" s="105">
        <f>IF(N870="zníž. prenesená",J870,0)</f>
        <v>0</v>
      </c>
      <c r="BI870" s="105">
        <f>IF(N870="nulová",J870,0)</f>
        <v>0</v>
      </c>
      <c r="BJ870" s="18" t="s">
        <v>88</v>
      </c>
      <c r="BK870" s="105">
        <f>ROUND(I870*H870,2)</f>
        <v>0</v>
      </c>
      <c r="BL870" s="18" t="s">
        <v>367</v>
      </c>
      <c r="BM870" s="183" t="s">
        <v>1795</v>
      </c>
    </row>
    <row r="871" spans="1:65" s="16" customFormat="1" x14ac:dyDescent="0.1">
      <c r="B871" s="209"/>
      <c r="D871" s="185" t="s">
        <v>280</v>
      </c>
      <c r="E871" s="210" t="s">
        <v>1</v>
      </c>
      <c r="F871" s="211" t="s">
        <v>1796</v>
      </c>
      <c r="H871" s="210" t="s">
        <v>1</v>
      </c>
      <c r="I871" s="212"/>
      <c r="L871" s="209"/>
      <c r="M871" s="213"/>
      <c r="N871" s="214"/>
      <c r="O871" s="214"/>
      <c r="P871" s="214"/>
      <c r="Q871" s="214"/>
      <c r="R871" s="214"/>
      <c r="S871" s="214"/>
      <c r="T871" s="215"/>
      <c r="AT871" s="210" t="s">
        <v>280</v>
      </c>
      <c r="AU871" s="210" t="s">
        <v>88</v>
      </c>
      <c r="AV871" s="16" t="s">
        <v>82</v>
      </c>
      <c r="AW871" s="16" t="s">
        <v>29</v>
      </c>
      <c r="AX871" s="16" t="s">
        <v>75</v>
      </c>
      <c r="AY871" s="210" t="s">
        <v>271</v>
      </c>
    </row>
    <row r="872" spans="1:65" s="13" customFormat="1" x14ac:dyDescent="0.1">
      <c r="B872" s="184"/>
      <c r="D872" s="185" t="s">
        <v>280</v>
      </c>
      <c r="E872" s="186" t="s">
        <v>1</v>
      </c>
      <c r="F872" s="187" t="s">
        <v>1797</v>
      </c>
      <c r="H872" s="188">
        <v>107.87</v>
      </c>
      <c r="I872" s="189"/>
      <c r="L872" s="184"/>
      <c r="M872" s="190"/>
      <c r="N872" s="191"/>
      <c r="O872" s="191"/>
      <c r="P872" s="191"/>
      <c r="Q872" s="191"/>
      <c r="R872" s="191"/>
      <c r="S872" s="191"/>
      <c r="T872" s="192"/>
      <c r="AT872" s="186" t="s">
        <v>280</v>
      </c>
      <c r="AU872" s="186" t="s">
        <v>88</v>
      </c>
      <c r="AV872" s="13" t="s">
        <v>88</v>
      </c>
      <c r="AW872" s="13" t="s">
        <v>29</v>
      </c>
      <c r="AX872" s="13" t="s">
        <v>75</v>
      </c>
      <c r="AY872" s="186" t="s">
        <v>271</v>
      </c>
    </row>
    <row r="873" spans="1:65" s="15" customFormat="1" x14ac:dyDescent="0.1">
      <c r="B873" s="201"/>
      <c r="D873" s="185" t="s">
        <v>280</v>
      </c>
      <c r="E873" s="202" t="s">
        <v>815</v>
      </c>
      <c r="F873" s="203" t="s">
        <v>293</v>
      </c>
      <c r="H873" s="204">
        <v>107.87</v>
      </c>
      <c r="I873" s="205"/>
      <c r="L873" s="201"/>
      <c r="M873" s="206"/>
      <c r="N873" s="207"/>
      <c r="O873" s="207"/>
      <c r="P873" s="207"/>
      <c r="Q873" s="207"/>
      <c r="R873" s="207"/>
      <c r="S873" s="207"/>
      <c r="T873" s="208"/>
      <c r="AT873" s="202" t="s">
        <v>280</v>
      </c>
      <c r="AU873" s="202" t="s">
        <v>88</v>
      </c>
      <c r="AV873" s="15" t="s">
        <v>286</v>
      </c>
      <c r="AW873" s="15" t="s">
        <v>29</v>
      </c>
      <c r="AX873" s="15" t="s">
        <v>75</v>
      </c>
      <c r="AY873" s="202" t="s">
        <v>271</v>
      </c>
    </row>
    <row r="874" spans="1:65" s="16" customFormat="1" x14ac:dyDescent="0.1">
      <c r="B874" s="209"/>
      <c r="D874" s="185" t="s">
        <v>280</v>
      </c>
      <c r="E874" s="210" t="s">
        <v>1</v>
      </c>
      <c r="F874" s="211" t="s">
        <v>1798</v>
      </c>
      <c r="H874" s="210" t="s">
        <v>1</v>
      </c>
      <c r="I874" s="212"/>
      <c r="L874" s="209"/>
      <c r="M874" s="213"/>
      <c r="N874" s="214"/>
      <c r="O874" s="214"/>
      <c r="P874" s="214"/>
      <c r="Q874" s="214"/>
      <c r="R874" s="214"/>
      <c r="S874" s="214"/>
      <c r="T874" s="215"/>
      <c r="AT874" s="210" t="s">
        <v>280</v>
      </c>
      <c r="AU874" s="210" t="s">
        <v>88</v>
      </c>
      <c r="AV874" s="16" t="s">
        <v>82</v>
      </c>
      <c r="AW874" s="16" t="s">
        <v>29</v>
      </c>
      <c r="AX874" s="16" t="s">
        <v>75</v>
      </c>
      <c r="AY874" s="210" t="s">
        <v>271</v>
      </c>
    </row>
    <row r="875" spans="1:65" s="13" customFormat="1" x14ac:dyDescent="0.1">
      <c r="B875" s="184"/>
      <c r="D875" s="185" t="s">
        <v>280</v>
      </c>
      <c r="E875" s="186" t="s">
        <v>1</v>
      </c>
      <c r="F875" s="187" t="s">
        <v>1797</v>
      </c>
      <c r="H875" s="188">
        <v>107.87</v>
      </c>
      <c r="I875" s="189"/>
      <c r="L875" s="184"/>
      <c r="M875" s="190"/>
      <c r="N875" s="191"/>
      <c r="O875" s="191"/>
      <c r="P875" s="191"/>
      <c r="Q875" s="191"/>
      <c r="R875" s="191"/>
      <c r="S875" s="191"/>
      <c r="T875" s="192"/>
      <c r="AT875" s="186" t="s">
        <v>280</v>
      </c>
      <c r="AU875" s="186" t="s">
        <v>88</v>
      </c>
      <c r="AV875" s="13" t="s">
        <v>88</v>
      </c>
      <c r="AW875" s="13" t="s">
        <v>29</v>
      </c>
      <c r="AX875" s="13" t="s">
        <v>75</v>
      </c>
      <c r="AY875" s="186" t="s">
        <v>271</v>
      </c>
    </row>
    <row r="876" spans="1:65" s="15" customFormat="1" x14ac:dyDescent="0.1">
      <c r="B876" s="201"/>
      <c r="D876" s="185" t="s">
        <v>280</v>
      </c>
      <c r="E876" s="202" t="s">
        <v>819</v>
      </c>
      <c r="F876" s="203" t="s">
        <v>293</v>
      </c>
      <c r="H876" s="204">
        <v>107.87</v>
      </c>
      <c r="I876" s="205"/>
      <c r="L876" s="201"/>
      <c r="M876" s="206"/>
      <c r="N876" s="207"/>
      <c r="O876" s="207"/>
      <c r="P876" s="207"/>
      <c r="Q876" s="207"/>
      <c r="R876" s="207"/>
      <c r="S876" s="207"/>
      <c r="T876" s="208"/>
      <c r="AT876" s="202" t="s">
        <v>280</v>
      </c>
      <c r="AU876" s="202" t="s">
        <v>88</v>
      </c>
      <c r="AV876" s="15" t="s">
        <v>286</v>
      </c>
      <c r="AW876" s="15" t="s">
        <v>29</v>
      </c>
      <c r="AX876" s="15" t="s">
        <v>75</v>
      </c>
      <c r="AY876" s="202" t="s">
        <v>271</v>
      </c>
    </row>
    <row r="877" spans="1:65" s="14" customFormat="1" x14ac:dyDescent="0.1">
      <c r="B877" s="193"/>
      <c r="D877" s="185" t="s">
        <v>280</v>
      </c>
      <c r="E877" s="194" t="s">
        <v>1799</v>
      </c>
      <c r="F877" s="195" t="s">
        <v>282</v>
      </c>
      <c r="H877" s="196">
        <v>215.74</v>
      </c>
      <c r="I877" s="197"/>
      <c r="L877" s="193"/>
      <c r="M877" s="198"/>
      <c r="N877" s="199"/>
      <c r="O877" s="199"/>
      <c r="P877" s="199"/>
      <c r="Q877" s="199"/>
      <c r="R877" s="199"/>
      <c r="S877" s="199"/>
      <c r="T877" s="200"/>
      <c r="AT877" s="194" t="s">
        <v>280</v>
      </c>
      <c r="AU877" s="194" t="s">
        <v>88</v>
      </c>
      <c r="AV877" s="14" t="s">
        <v>278</v>
      </c>
      <c r="AW877" s="14" t="s">
        <v>29</v>
      </c>
      <c r="AX877" s="14" t="s">
        <v>82</v>
      </c>
      <c r="AY877" s="194" t="s">
        <v>271</v>
      </c>
    </row>
    <row r="878" spans="1:65" s="2" customFormat="1" ht="21.75" customHeight="1" x14ac:dyDescent="0.15">
      <c r="A878" s="35"/>
      <c r="B878" s="141"/>
      <c r="C878" s="172" t="s">
        <v>1800</v>
      </c>
      <c r="D878" s="172" t="s">
        <v>274</v>
      </c>
      <c r="E878" s="173" t="s">
        <v>1801</v>
      </c>
      <c r="F878" s="174" t="s">
        <v>1802</v>
      </c>
      <c r="G878" s="175" t="s">
        <v>1420</v>
      </c>
      <c r="H878" s="177"/>
      <c r="I878" s="177"/>
      <c r="J878" s="176">
        <f>ROUND(I878*H878,2)</f>
        <v>0</v>
      </c>
      <c r="K878" s="178"/>
      <c r="L878" s="36"/>
      <c r="M878" s="179" t="s">
        <v>1</v>
      </c>
      <c r="N878" s="180" t="s">
        <v>41</v>
      </c>
      <c r="O878" s="61"/>
      <c r="P878" s="181">
        <f>O878*H878</f>
        <v>0</v>
      </c>
      <c r="Q878" s="181">
        <v>0</v>
      </c>
      <c r="R878" s="181">
        <f>Q878*H878</f>
        <v>0</v>
      </c>
      <c r="S878" s="181">
        <v>0</v>
      </c>
      <c r="T878" s="182">
        <f>S878*H878</f>
        <v>0</v>
      </c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R878" s="183" t="s">
        <v>367</v>
      </c>
      <c r="AT878" s="183" t="s">
        <v>274</v>
      </c>
      <c r="AU878" s="183" t="s">
        <v>88</v>
      </c>
      <c r="AY878" s="18" t="s">
        <v>271</v>
      </c>
      <c r="BE878" s="105">
        <f>IF(N878="základná",J878,0)</f>
        <v>0</v>
      </c>
      <c r="BF878" s="105">
        <f>IF(N878="znížená",J878,0)</f>
        <v>0</v>
      </c>
      <c r="BG878" s="105">
        <f>IF(N878="zákl. prenesená",J878,0)</f>
        <v>0</v>
      </c>
      <c r="BH878" s="105">
        <f>IF(N878="zníž. prenesená",J878,0)</f>
        <v>0</v>
      </c>
      <c r="BI878" s="105">
        <f>IF(N878="nulová",J878,0)</f>
        <v>0</v>
      </c>
      <c r="BJ878" s="18" t="s">
        <v>88</v>
      </c>
      <c r="BK878" s="105">
        <f>ROUND(I878*H878,2)</f>
        <v>0</v>
      </c>
      <c r="BL878" s="18" t="s">
        <v>367</v>
      </c>
      <c r="BM878" s="183" t="s">
        <v>1803</v>
      </c>
    </row>
    <row r="879" spans="1:65" s="12" customFormat="1" ht="22.9" customHeight="1" x14ac:dyDescent="0.15">
      <c r="B879" s="159"/>
      <c r="D879" s="160" t="s">
        <v>74</v>
      </c>
      <c r="E879" s="170" t="s">
        <v>505</v>
      </c>
      <c r="F879" s="170" t="s">
        <v>506</v>
      </c>
      <c r="I879" s="162"/>
      <c r="J879" s="171">
        <f>BK879</f>
        <v>0</v>
      </c>
      <c r="L879" s="159"/>
      <c r="M879" s="164"/>
      <c r="N879" s="165"/>
      <c r="O879" s="165"/>
      <c r="P879" s="166">
        <f>SUM(P880:P938)</f>
        <v>0</v>
      </c>
      <c r="Q879" s="165"/>
      <c r="R879" s="166">
        <f>SUM(R880:R938)</f>
        <v>46.825530944360004</v>
      </c>
      <c r="S879" s="165"/>
      <c r="T879" s="167">
        <f>SUM(T880:T938)</f>
        <v>0</v>
      </c>
      <c r="AR879" s="160" t="s">
        <v>88</v>
      </c>
      <c r="AT879" s="168" t="s">
        <v>74</v>
      </c>
      <c r="AU879" s="168" t="s">
        <v>82</v>
      </c>
      <c r="AY879" s="160" t="s">
        <v>271</v>
      </c>
      <c r="BK879" s="169">
        <f>SUM(BK880:BK938)</f>
        <v>0</v>
      </c>
    </row>
    <row r="880" spans="1:65" s="2" customFormat="1" ht="33" customHeight="1" x14ac:dyDescent="0.15">
      <c r="A880" s="35"/>
      <c r="B880" s="141"/>
      <c r="C880" s="172" t="s">
        <v>1804</v>
      </c>
      <c r="D880" s="289" t="s">
        <v>274</v>
      </c>
      <c r="E880" s="173" t="s">
        <v>1805</v>
      </c>
      <c r="F880" s="174" t="s">
        <v>6747</v>
      </c>
      <c r="G880" s="175" t="s">
        <v>277</v>
      </c>
      <c r="H880" s="176">
        <v>6.15</v>
      </c>
      <c r="I880" s="177"/>
      <c r="J880" s="176">
        <f>ROUND(I880*H880,2)</f>
        <v>0</v>
      </c>
      <c r="K880" s="178"/>
      <c r="L880" s="36"/>
      <c r="M880" s="179" t="s">
        <v>1</v>
      </c>
      <c r="N880" s="180" t="s">
        <v>41</v>
      </c>
      <c r="O880" s="61"/>
      <c r="P880" s="181">
        <f>O880*H880</f>
        <v>0</v>
      </c>
      <c r="Q880" s="181">
        <v>2.3397999999999999E-2</v>
      </c>
      <c r="R880" s="181">
        <f>Q880*H880</f>
        <v>0.14389769999999999</v>
      </c>
      <c r="S880" s="181">
        <v>0</v>
      </c>
      <c r="T880" s="182">
        <f>S880*H880</f>
        <v>0</v>
      </c>
      <c r="U880" s="35"/>
      <c r="V880" s="35"/>
      <c r="W880" s="274"/>
      <c r="X880" s="35"/>
      <c r="Y880" s="35"/>
      <c r="Z880" s="35"/>
      <c r="AA880" s="35"/>
      <c r="AB880" s="35"/>
      <c r="AC880" s="35"/>
      <c r="AD880" s="35"/>
      <c r="AE880" s="35"/>
      <c r="AR880" s="183" t="s">
        <v>367</v>
      </c>
      <c r="AT880" s="183" t="s">
        <v>274</v>
      </c>
      <c r="AU880" s="183" t="s">
        <v>88</v>
      </c>
      <c r="AY880" s="18" t="s">
        <v>271</v>
      </c>
      <c r="BE880" s="105">
        <f>IF(N880="základná",J880,0)</f>
        <v>0</v>
      </c>
      <c r="BF880" s="105">
        <f>IF(N880="znížená",J880,0)</f>
        <v>0</v>
      </c>
      <c r="BG880" s="105">
        <f>IF(N880="zákl. prenesená",J880,0)</f>
        <v>0</v>
      </c>
      <c r="BH880" s="105">
        <f>IF(N880="zníž. prenesená",J880,0)</f>
        <v>0</v>
      </c>
      <c r="BI880" s="105">
        <f>IF(N880="nulová",J880,0)</f>
        <v>0</v>
      </c>
      <c r="BJ880" s="18" t="s">
        <v>88</v>
      </c>
      <c r="BK880" s="105">
        <f>ROUND(I880*H880,2)</f>
        <v>0</v>
      </c>
      <c r="BL880" s="18" t="s">
        <v>367</v>
      </c>
      <c r="BM880" s="183" t="s">
        <v>1806</v>
      </c>
    </row>
    <row r="881" spans="1:65" s="13" customFormat="1" x14ac:dyDescent="0.1">
      <c r="B881" s="184"/>
      <c r="D881" s="185" t="s">
        <v>280</v>
      </c>
      <c r="E881" s="186" t="s">
        <v>1</v>
      </c>
      <c r="F881" s="187" t="s">
        <v>1807</v>
      </c>
      <c r="H881" s="188">
        <v>5.86</v>
      </c>
      <c r="I881" s="189"/>
      <c r="L881" s="184"/>
      <c r="M881" s="190"/>
      <c r="N881" s="191"/>
      <c r="O881" s="191"/>
      <c r="P881" s="191"/>
      <c r="Q881" s="191"/>
      <c r="R881" s="191"/>
      <c r="S881" s="191"/>
      <c r="T881" s="192"/>
      <c r="AT881" s="186" t="s">
        <v>280</v>
      </c>
      <c r="AU881" s="186" t="s">
        <v>88</v>
      </c>
      <c r="AV881" s="13" t="s">
        <v>88</v>
      </c>
      <c r="AW881" s="13" t="s">
        <v>29</v>
      </c>
      <c r="AX881" s="13" t="s">
        <v>75</v>
      </c>
      <c r="AY881" s="186" t="s">
        <v>271</v>
      </c>
    </row>
    <row r="882" spans="1:65" s="13" customFormat="1" x14ac:dyDescent="0.1">
      <c r="B882" s="184"/>
      <c r="D882" s="185" t="s">
        <v>280</v>
      </c>
      <c r="E882" s="186" t="s">
        <v>1</v>
      </c>
      <c r="F882" s="187" t="s">
        <v>1808</v>
      </c>
      <c r="H882" s="188">
        <v>0.28999999999999998</v>
      </c>
      <c r="I882" s="189"/>
      <c r="L882" s="184"/>
      <c r="M882" s="190"/>
      <c r="N882" s="191"/>
      <c r="O882" s="191"/>
      <c r="P882" s="191"/>
      <c r="Q882" s="191"/>
      <c r="R882" s="191"/>
      <c r="S882" s="191"/>
      <c r="T882" s="192"/>
      <c r="AT882" s="186" t="s">
        <v>280</v>
      </c>
      <c r="AU882" s="186" t="s">
        <v>88</v>
      </c>
      <c r="AV882" s="13" t="s">
        <v>88</v>
      </c>
      <c r="AW882" s="13" t="s">
        <v>29</v>
      </c>
      <c r="AX882" s="13" t="s">
        <v>75</v>
      </c>
      <c r="AY882" s="186" t="s">
        <v>271</v>
      </c>
    </row>
    <row r="883" spans="1:65" s="14" customFormat="1" x14ac:dyDescent="0.1">
      <c r="B883" s="193"/>
      <c r="D883" s="185" t="s">
        <v>280</v>
      </c>
      <c r="E883" s="194" t="s">
        <v>1</v>
      </c>
      <c r="F883" s="195" t="s">
        <v>282</v>
      </c>
      <c r="H883" s="196">
        <v>6.15</v>
      </c>
      <c r="I883" s="197"/>
      <c r="L883" s="193"/>
      <c r="M883" s="198"/>
      <c r="N883" s="199"/>
      <c r="O883" s="199"/>
      <c r="P883" s="199"/>
      <c r="Q883" s="199"/>
      <c r="R883" s="199"/>
      <c r="S883" s="199"/>
      <c r="T883" s="200"/>
      <c r="AT883" s="194" t="s">
        <v>280</v>
      </c>
      <c r="AU883" s="194" t="s">
        <v>88</v>
      </c>
      <c r="AV883" s="14" t="s">
        <v>278</v>
      </c>
      <c r="AW883" s="14" t="s">
        <v>29</v>
      </c>
      <c r="AX883" s="14" t="s">
        <v>82</v>
      </c>
      <c r="AY883" s="194" t="s">
        <v>271</v>
      </c>
    </row>
    <row r="884" spans="1:65" s="2" customFormat="1" ht="33" customHeight="1" x14ac:dyDescent="0.15">
      <c r="A884" s="35"/>
      <c r="B884" s="141"/>
      <c r="C884" s="172" t="s">
        <v>1809</v>
      </c>
      <c r="D884" s="289" t="s">
        <v>274</v>
      </c>
      <c r="E884" s="173" t="s">
        <v>1810</v>
      </c>
      <c r="F884" s="174" t="s">
        <v>6748</v>
      </c>
      <c r="G884" s="175" t="s">
        <v>277</v>
      </c>
      <c r="H884" s="176">
        <v>16.260000000000002</v>
      </c>
      <c r="I884" s="177"/>
      <c r="J884" s="176">
        <f>ROUND(I884*H884,2)</f>
        <v>0</v>
      </c>
      <c r="K884" s="178"/>
      <c r="L884" s="36"/>
      <c r="M884" s="179" t="s">
        <v>1</v>
      </c>
      <c r="N884" s="180" t="s">
        <v>41</v>
      </c>
      <c r="O884" s="61"/>
      <c r="P884" s="181">
        <f>O884*H884</f>
        <v>0</v>
      </c>
      <c r="Q884" s="181">
        <v>2.3397999999999999E-2</v>
      </c>
      <c r="R884" s="181">
        <f>Q884*H884</f>
        <v>0.38045148000000001</v>
      </c>
      <c r="S884" s="181">
        <v>0</v>
      </c>
      <c r="T884" s="182">
        <f>S884*H884</f>
        <v>0</v>
      </c>
      <c r="U884" s="35"/>
      <c r="V884" s="35"/>
      <c r="W884" s="35"/>
      <c r="X884" s="35"/>
      <c r="Y884" s="35"/>
      <c r="Z884" s="35"/>
      <c r="AA884" s="35"/>
      <c r="AB884" s="35"/>
      <c r="AC884" s="35"/>
      <c r="AD884" s="35"/>
      <c r="AE884" s="35"/>
      <c r="AR884" s="183" t="s">
        <v>367</v>
      </c>
      <c r="AT884" s="183" t="s">
        <v>274</v>
      </c>
      <c r="AU884" s="183" t="s">
        <v>88</v>
      </c>
      <c r="AY884" s="18" t="s">
        <v>271</v>
      </c>
      <c r="BE884" s="105">
        <f>IF(N884="základná",J884,0)</f>
        <v>0</v>
      </c>
      <c r="BF884" s="105">
        <f>IF(N884="znížená",J884,0)</f>
        <v>0</v>
      </c>
      <c r="BG884" s="105">
        <f>IF(N884="zákl. prenesená",J884,0)</f>
        <v>0</v>
      </c>
      <c r="BH884" s="105">
        <f>IF(N884="zníž. prenesená",J884,0)</f>
        <v>0</v>
      </c>
      <c r="BI884" s="105">
        <f>IF(N884="nulová",J884,0)</f>
        <v>0</v>
      </c>
      <c r="BJ884" s="18" t="s">
        <v>88</v>
      </c>
      <c r="BK884" s="105">
        <f>ROUND(I884*H884,2)</f>
        <v>0</v>
      </c>
      <c r="BL884" s="18" t="s">
        <v>367</v>
      </c>
      <c r="BM884" s="183" t="s">
        <v>1811</v>
      </c>
    </row>
    <row r="885" spans="1:65" s="13" customFormat="1" x14ac:dyDescent="0.1">
      <c r="B885" s="184"/>
      <c r="D885" s="185" t="s">
        <v>280</v>
      </c>
      <c r="E885" s="186" t="s">
        <v>1</v>
      </c>
      <c r="F885" s="187" t="s">
        <v>1812</v>
      </c>
      <c r="H885" s="188">
        <v>15.49</v>
      </c>
      <c r="I885" s="189"/>
      <c r="L885" s="184"/>
      <c r="M885" s="190"/>
      <c r="N885" s="191"/>
      <c r="O885" s="191"/>
      <c r="P885" s="191"/>
      <c r="Q885" s="191"/>
      <c r="R885" s="191"/>
      <c r="S885" s="191"/>
      <c r="T885" s="192"/>
      <c r="AT885" s="186" t="s">
        <v>280</v>
      </c>
      <c r="AU885" s="186" t="s">
        <v>88</v>
      </c>
      <c r="AV885" s="13" t="s">
        <v>88</v>
      </c>
      <c r="AW885" s="13" t="s">
        <v>29</v>
      </c>
      <c r="AX885" s="13" t="s">
        <v>75</v>
      </c>
      <c r="AY885" s="186" t="s">
        <v>271</v>
      </c>
    </row>
    <row r="886" spans="1:65" s="13" customFormat="1" x14ac:dyDescent="0.1">
      <c r="B886" s="184"/>
      <c r="D886" s="185" t="s">
        <v>280</v>
      </c>
      <c r="E886" s="186" t="s">
        <v>1</v>
      </c>
      <c r="F886" s="187" t="s">
        <v>1813</v>
      </c>
      <c r="H886" s="188">
        <v>0.77</v>
      </c>
      <c r="I886" s="189"/>
      <c r="L886" s="184"/>
      <c r="M886" s="190"/>
      <c r="N886" s="191"/>
      <c r="O886" s="191"/>
      <c r="P886" s="191"/>
      <c r="Q886" s="191"/>
      <c r="R886" s="191"/>
      <c r="S886" s="191"/>
      <c r="T886" s="192"/>
      <c r="AT886" s="186" t="s">
        <v>280</v>
      </c>
      <c r="AU886" s="186" t="s">
        <v>88</v>
      </c>
      <c r="AV886" s="13" t="s">
        <v>88</v>
      </c>
      <c r="AW886" s="13" t="s">
        <v>29</v>
      </c>
      <c r="AX886" s="13" t="s">
        <v>75</v>
      </c>
      <c r="AY886" s="186" t="s">
        <v>271</v>
      </c>
    </row>
    <row r="887" spans="1:65" s="14" customFormat="1" x14ac:dyDescent="0.1">
      <c r="B887" s="193"/>
      <c r="D887" s="185" t="s">
        <v>280</v>
      </c>
      <c r="E887" s="194" t="s">
        <v>1</v>
      </c>
      <c r="F887" s="195" t="s">
        <v>282</v>
      </c>
      <c r="H887" s="196">
        <v>16.260000000000002</v>
      </c>
      <c r="I887" s="197"/>
      <c r="L887" s="193"/>
      <c r="M887" s="198"/>
      <c r="N887" s="199"/>
      <c r="O887" s="199"/>
      <c r="P887" s="199"/>
      <c r="Q887" s="199"/>
      <c r="R887" s="199"/>
      <c r="S887" s="199"/>
      <c r="T887" s="200"/>
      <c r="AT887" s="194" t="s">
        <v>280</v>
      </c>
      <c r="AU887" s="194" t="s">
        <v>88</v>
      </c>
      <c r="AV887" s="14" t="s">
        <v>278</v>
      </c>
      <c r="AW887" s="14" t="s">
        <v>29</v>
      </c>
      <c r="AX887" s="14" t="s">
        <v>82</v>
      </c>
      <c r="AY887" s="194" t="s">
        <v>271</v>
      </c>
    </row>
    <row r="888" spans="1:65" s="2" customFormat="1" ht="33" customHeight="1" x14ac:dyDescent="0.15">
      <c r="A888" s="35"/>
      <c r="B888" s="141"/>
      <c r="C888" s="172" t="s">
        <v>1814</v>
      </c>
      <c r="D888" s="172" t="s">
        <v>274</v>
      </c>
      <c r="E888" s="173" t="s">
        <v>1815</v>
      </c>
      <c r="F888" s="174" t="s">
        <v>1816</v>
      </c>
      <c r="G888" s="175" t="s">
        <v>277</v>
      </c>
      <c r="H888" s="176">
        <v>49.97</v>
      </c>
      <c r="I888" s="177"/>
      <c r="J888" s="176">
        <f>ROUND(I888*H888,2)</f>
        <v>0</v>
      </c>
      <c r="K888" s="178"/>
      <c r="L888" s="36"/>
      <c r="M888" s="179" t="s">
        <v>1</v>
      </c>
      <c r="N888" s="180" t="s">
        <v>41</v>
      </c>
      <c r="O888" s="61"/>
      <c r="P888" s="181">
        <f>O888*H888</f>
        <v>0</v>
      </c>
      <c r="Q888" s="181">
        <v>2.3800000000000002E-2</v>
      </c>
      <c r="R888" s="181">
        <f>Q888*H888</f>
        <v>1.1892860000000001</v>
      </c>
      <c r="S888" s="181">
        <v>0</v>
      </c>
      <c r="T888" s="182">
        <f>S888*H888</f>
        <v>0</v>
      </c>
      <c r="U888" s="35"/>
      <c r="V888" s="35"/>
      <c r="W888" s="35"/>
      <c r="X888" s="35"/>
      <c r="Y888" s="35"/>
      <c r="Z888" s="35"/>
      <c r="AA888" s="35"/>
      <c r="AB888" s="35"/>
      <c r="AC888" s="35"/>
      <c r="AD888" s="35"/>
      <c r="AE888" s="35"/>
      <c r="AR888" s="183" t="s">
        <v>367</v>
      </c>
      <c r="AT888" s="183" t="s">
        <v>274</v>
      </c>
      <c r="AU888" s="183" t="s">
        <v>88</v>
      </c>
      <c r="AY888" s="18" t="s">
        <v>271</v>
      </c>
      <c r="BE888" s="105">
        <f>IF(N888="základná",J888,0)</f>
        <v>0</v>
      </c>
      <c r="BF888" s="105">
        <f>IF(N888="znížená",J888,0)</f>
        <v>0</v>
      </c>
      <c r="BG888" s="105">
        <f>IF(N888="zákl. prenesená",J888,0)</f>
        <v>0</v>
      </c>
      <c r="BH888" s="105">
        <f>IF(N888="zníž. prenesená",J888,0)</f>
        <v>0</v>
      </c>
      <c r="BI888" s="105">
        <f>IF(N888="nulová",J888,0)</f>
        <v>0</v>
      </c>
      <c r="BJ888" s="18" t="s">
        <v>88</v>
      </c>
      <c r="BK888" s="105">
        <f>ROUND(I888*H888,2)</f>
        <v>0</v>
      </c>
      <c r="BL888" s="18" t="s">
        <v>367</v>
      </c>
      <c r="BM888" s="183" t="s">
        <v>1817</v>
      </c>
    </row>
    <row r="889" spans="1:65" s="13" customFormat="1" x14ac:dyDescent="0.1">
      <c r="B889" s="184"/>
      <c r="D889" s="185" t="s">
        <v>280</v>
      </c>
      <c r="E889" s="186" t="s">
        <v>1</v>
      </c>
      <c r="F889" s="187" t="s">
        <v>1818</v>
      </c>
      <c r="H889" s="188">
        <v>47.59</v>
      </c>
      <c r="I889" s="189"/>
      <c r="L889" s="184"/>
      <c r="M889" s="190"/>
      <c r="N889" s="191"/>
      <c r="O889" s="191"/>
      <c r="P889" s="191"/>
      <c r="Q889" s="191"/>
      <c r="R889" s="191"/>
      <c r="S889" s="191"/>
      <c r="T889" s="192"/>
      <c r="AT889" s="186" t="s">
        <v>280</v>
      </c>
      <c r="AU889" s="186" t="s">
        <v>88</v>
      </c>
      <c r="AV889" s="13" t="s">
        <v>88</v>
      </c>
      <c r="AW889" s="13" t="s">
        <v>29</v>
      </c>
      <c r="AX889" s="13" t="s">
        <v>75</v>
      </c>
      <c r="AY889" s="186" t="s">
        <v>271</v>
      </c>
    </row>
    <row r="890" spans="1:65" s="13" customFormat="1" x14ac:dyDescent="0.1">
      <c r="B890" s="184"/>
      <c r="D890" s="185" t="s">
        <v>280</v>
      </c>
      <c r="E890" s="186" t="s">
        <v>1</v>
      </c>
      <c r="F890" s="187" t="s">
        <v>1819</v>
      </c>
      <c r="H890" s="188">
        <v>2.38</v>
      </c>
      <c r="I890" s="189"/>
      <c r="L890" s="184"/>
      <c r="M890" s="190"/>
      <c r="N890" s="191"/>
      <c r="O890" s="191"/>
      <c r="P890" s="191"/>
      <c r="Q890" s="191"/>
      <c r="R890" s="191"/>
      <c r="S890" s="191"/>
      <c r="T890" s="192"/>
      <c r="AT890" s="186" t="s">
        <v>280</v>
      </c>
      <c r="AU890" s="186" t="s">
        <v>88</v>
      </c>
      <c r="AV890" s="13" t="s">
        <v>88</v>
      </c>
      <c r="AW890" s="13" t="s">
        <v>29</v>
      </c>
      <c r="AX890" s="13" t="s">
        <v>75</v>
      </c>
      <c r="AY890" s="186" t="s">
        <v>271</v>
      </c>
    </row>
    <row r="891" spans="1:65" s="14" customFormat="1" x14ac:dyDescent="0.1">
      <c r="B891" s="193"/>
      <c r="D891" s="185" t="s">
        <v>280</v>
      </c>
      <c r="E891" s="194" t="s">
        <v>1</v>
      </c>
      <c r="F891" s="195" t="s">
        <v>282</v>
      </c>
      <c r="H891" s="196">
        <v>49.97</v>
      </c>
      <c r="I891" s="197"/>
      <c r="L891" s="193"/>
      <c r="M891" s="198"/>
      <c r="N891" s="199"/>
      <c r="O891" s="199"/>
      <c r="P891" s="199"/>
      <c r="Q891" s="199"/>
      <c r="R891" s="199"/>
      <c r="S891" s="199"/>
      <c r="T891" s="200"/>
      <c r="AT891" s="194" t="s">
        <v>280</v>
      </c>
      <c r="AU891" s="194" t="s">
        <v>88</v>
      </c>
      <c r="AV891" s="14" t="s">
        <v>278</v>
      </c>
      <c r="AW891" s="14" t="s">
        <v>29</v>
      </c>
      <c r="AX891" s="14" t="s">
        <v>82</v>
      </c>
      <c r="AY891" s="194" t="s">
        <v>271</v>
      </c>
    </row>
    <row r="892" spans="1:65" s="2" customFormat="1" ht="44.25" customHeight="1" x14ac:dyDescent="0.15">
      <c r="A892" s="35"/>
      <c r="B892" s="141"/>
      <c r="C892" s="172" t="s">
        <v>1820</v>
      </c>
      <c r="D892" s="289" t="s">
        <v>274</v>
      </c>
      <c r="E892" s="173" t="s">
        <v>1821</v>
      </c>
      <c r="F892" s="174" t="s">
        <v>6749</v>
      </c>
      <c r="G892" s="175" t="s">
        <v>277</v>
      </c>
      <c r="H892" s="176">
        <v>20.14</v>
      </c>
      <c r="I892" s="177"/>
      <c r="J892" s="176">
        <f>ROUND(I892*H892,2)</f>
        <v>0</v>
      </c>
      <c r="K892" s="178"/>
      <c r="L892" s="36"/>
      <c r="M892" s="179" t="s">
        <v>1</v>
      </c>
      <c r="N892" s="180" t="s">
        <v>41</v>
      </c>
      <c r="O892" s="61"/>
      <c r="P892" s="181">
        <f>O892*H892</f>
        <v>0</v>
      </c>
      <c r="Q892" s="181">
        <v>2.4278000000000001E-2</v>
      </c>
      <c r="R892" s="181">
        <f>Q892*H892</f>
        <v>0.48895892000000002</v>
      </c>
      <c r="S892" s="181">
        <v>0</v>
      </c>
      <c r="T892" s="182">
        <f>S892*H892</f>
        <v>0</v>
      </c>
      <c r="U892" s="35"/>
      <c r="V892" s="35"/>
      <c r="W892" s="35"/>
      <c r="X892" s="35"/>
      <c r="Y892" s="35"/>
      <c r="Z892" s="35"/>
      <c r="AA892" s="35"/>
      <c r="AB892" s="35"/>
      <c r="AC892" s="35"/>
      <c r="AD892" s="35"/>
      <c r="AE892" s="35"/>
      <c r="AR892" s="183" t="s">
        <v>367</v>
      </c>
      <c r="AT892" s="183" t="s">
        <v>274</v>
      </c>
      <c r="AU892" s="183" t="s">
        <v>88</v>
      </c>
      <c r="AY892" s="18" t="s">
        <v>271</v>
      </c>
      <c r="BE892" s="105">
        <f>IF(N892="základná",J892,0)</f>
        <v>0</v>
      </c>
      <c r="BF892" s="105">
        <f>IF(N892="znížená",J892,0)</f>
        <v>0</v>
      </c>
      <c r="BG892" s="105">
        <f>IF(N892="zákl. prenesená",J892,0)</f>
        <v>0</v>
      </c>
      <c r="BH892" s="105">
        <f>IF(N892="zníž. prenesená",J892,0)</f>
        <v>0</v>
      </c>
      <c r="BI892" s="105">
        <f>IF(N892="nulová",J892,0)</f>
        <v>0</v>
      </c>
      <c r="BJ892" s="18" t="s">
        <v>88</v>
      </c>
      <c r="BK892" s="105">
        <f>ROUND(I892*H892,2)</f>
        <v>0</v>
      </c>
      <c r="BL892" s="18" t="s">
        <v>367</v>
      </c>
      <c r="BM892" s="183" t="s">
        <v>1822</v>
      </c>
    </row>
    <row r="893" spans="1:65" s="13" customFormat="1" x14ac:dyDescent="0.1">
      <c r="B893" s="184"/>
      <c r="D893" s="185" t="s">
        <v>280</v>
      </c>
      <c r="E893" s="186" t="s">
        <v>1</v>
      </c>
      <c r="F893" s="187" t="s">
        <v>1823</v>
      </c>
      <c r="H893" s="188">
        <v>19.18</v>
      </c>
      <c r="I893" s="189"/>
      <c r="L893" s="184"/>
      <c r="M893" s="190"/>
      <c r="N893" s="191"/>
      <c r="O893" s="191"/>
      <c r="P893" s="191"/>
      <c r="Q893" s="191"/>
      <c r="R893" s="191"/>
      <c r="S893" s="191"/>
      <c r="T893" s="192"/>
      <c r="AT893" s="186" t="s">
        <v>280</v>
      </c>
      <c r="AU893" s="186" t="s">
        <v>88</v>
      </c>
      <c r="AV893" s="13" t="s">
        <v>88</v>
      </c>
      <c r="AW893" s="13" t="s">
        <v>29</v>
      </c>
      <c r="AX893" s="13" t="s">
        <v>75</v>
      </c>
      <c r="AY893" s="186" t="s">
        <v>271</v>
      </c>
    </row>
    <row r="894" spans="1:65" s="13" customFormat="1" x14ac:dyDescent="0.1">
      <c r="B894" s="184"/>
      <c r="D894" s="185" t="s">
        <v>280</v>
      </c>
      <c r="E894" s="186" t="s">
        <v>1</v>
      </c>
      <c r="F894" s="187" t="s">
        <v>1824</v>
      </c>
      <c r="H894" s="188">
        <v>0.96</v>
      </c>
      <c r="I894" s="189"/>
      <c r="L894" s="184"/>
      <c r="M894" s="190"/>
      <c r="N894" s="191"/>
      <c r="O894" s="191"/>
      <c r="P894" s="191"/>
      <c r="Q894" s="191"/>
      <c r="R894" s="191"/>
      <c r="S894" s="191"/>
      <c r="T894" s="192"/>
      <c r="AT894" s="186" t="s">
        <v>280</v>
      </c>
      <c r="AU894" s="186" t="s">
        <v>88</v>
      </c>
      <c r="AV894" s="13" t="s">
        <v>88</v>
      </c>
      <c r="AW894" s="13" t="s">
        <v>29</v>
      </c>
      <c r="AX894" s="13" t="s">
        <v>75</v>
      </c>
      <c r="AY894" s="186" t="s">
        <v>271</v>
      </c>
    </row>
    <row r="895" spans="1:65" s="14" customFormat="1" x14ac:dyDescent="0.1">
      <c r="B895" s="193"/>
      <c r="D895" s="185" t="s">
        <v>280</v>
      </c>
      <c r="E895" s="194" t="s">
        <v>1</v>
      </c>
      <c r="F895" s="195" t="s">
        <v>282</v>
      </c>
      <c r="H895" s="196">
        <v>20.14</v>
      </c>
      <c r="I895" s="197"/>
      <c r="L895" s="193"/>
      <c r="M895" s="198"/>
      <c r="N895" s="199"/>
      <c r="O895" s="199"/>
      <c r="P895" s="199"/>
      <c r="Q895" s="199"/>
      <c r="R895" s="199"/>
      <c r="S895" s="199"/>
      <c r="T895" s="200"/>
      <c r="AT895" s="194" t="s">
        <v>280</v>
      </c>
      <c r="AU895" s="194" t="s">
        <v>88</v>
      </c>
      <c r="AV895" s="14" t="s">
        <v>278</v>
      </c>
      <c r="AW895" s="14" t="s">
        <v>29</v>
      </c>
      <c r="AX895" s="14" t="s">
        <v>82</v>
      </c>
      <c r="AY895" s="194" t="s">
        <v>271</v>
      </c>
    </row>
    <row r="896" spans="1:65" s="2" customFormat="1" ht="33" customHeight="1" x14ac:dyDescent="0.15">
      <c r="A896" s="35"/>
      <c r="B896" s="141"/>
      <c r="C896" s="172" t="s">
        <v>1825</v>
      </c>
      <c r="D896" s="289" t="s">
        <v>274</v>
      </c>
      <c r="E896" s="173" t="s">
        <v>1826</v>
      </c>
      <c r="F896" s="174" t="s">
        <v>6750</v>
      </c>
      <c r="G896" s="175" t="s">
        <v>277</v>
      </c>
      <c r="H896" s="176">
        <v>10</v>
      </c>
      <c r="I896" s="177"/>
      <c r="J896" s="176">
        <f>ROUND(I896*H896,2)</f>
        <v>0</v>
      </c>
      <c r="K896" s="178"/>
      <c r="L896" s="36"/>
      <c r="M896" s="179" t="s">
        <v>1</v>
      </c>
      <c r="N896" s="180" t="s">
        <v>41</v>
      </c>
      <c r="O896" s="61"/>
      <c r="P896" s="181">
        <f>O896*H896</f>
        <v>0</v>
      </c>
      <c r="Q896" s="181">
        <v>2.3800000000000002E-2</v>
      </c>
      <c r="R896" s="181">
        <f>Q896*H896</f>
        <v>0.23800000000000002</v>
      </c>
      <c r="S896" s="181">
        <v>0</v>
      </c>
      <c r="T896" s="182">
        <f>S896*H896</f>
        <v>0</v>
      </c>
      <c r="U896" s="35"/>
      <c r="V896" s="35"/>
      <c r="W896" s="35"/>
      <c r="X896" s="35"/>
      <c r="Y896" s="35"/>
      <c r="Z896" s="35"/>
      <c r="AA896" s="35"/>
      <c r="AB896" s="35"/>
      <c r="AC896" s="35"/>
      <c r="AD896" s="35"/>
      <c r="AE896" s="35"/>
      <c r="AR896" s="183" t="s">
        <v>367</v>
      </c>
      <c r="AT896" s="183" t="s">
        <v>274</v>
      </c>
      <c r="AU896" s="183" t="s">
        <v>88</v>
      </c>
      <c r="AY896" s="18" t="s">
        <v>271</v>
      </c>
      <c r="BE896" s="105">
        <f>IF(N896="základná",J896,0)</f>
        <v>0</v>
      </c>
      <c r="BF896" s="105">
        <f>IF(N896="znížená",J896,0)</f>
        <v>0</v>
      </c>
      <c r="BG896" s="105">
        <f>IF(N896="zákl. prenesená",J896,0)</f>
        <v>0</v>
      </c>
      <c r="BH896" s="105">
        <f>IF(N896="zníž. prenesená",J896,0)</f>
        <v>0</v>
      </c>
      <c r="BI896" s="105">
        <f>IF(N896="nulová",J896,0)</f>
        <v>0</v>
      </c>
      <c r="BJ896" s="18" t="s">
        <v>88</v>
      </c>
      <c r="BK896" s="105">
        <f>ROUND(I896*H896,2)</f>
        <v>0</v>
      </c>
      <c r="BL896" s="18" t="s">
        <v>367</v>
      </c>
      <c r="BM896" s="183" t="s">
        <v>1827</v>
      </c>
    </row>
    <row r="897" spans="1:65" s="13" customFormat="1" x14ac:dyDescent="0.1">
      <c r="B897" s="184"/>
      <c r="D897" s="185" t="s">
        <v>280</v>
      </c>
      <c r="E897" s="186" t="s">
        <v>1</v>
      </c>
      <c r="F897" s="187" t="s">
        <v>1828</v>
      </c>
      <c r="H897" s="188">
        <v>9.52</v>
      </c>
      <c r="I897" s="189"/>
      <c r="L897" s="184"/>
      <c r="M897" s="190"/>
      <c r="N897" s="191"/>
      <c r="O897" s="191"/>
      <c r="P897" s="191"/>
      <c r="Q897" s="191"/>
      <c r="R897" s="191"/>
      <c r="S897" s="191"/>
      <c r="T897" s="192"/>
      <c r="AT897" s="186" t="s">
        <v>280</v>
      </c>
      <c r="AU897" s="186" t="s">
        <v>88</v>
      </c>
      <c r="AV897" s="13" t="s">
        <v>88</v>
      </c>
      <c r="AW897" s="13" t="s">
        <v>29</v>
      </c>
      <c r="AX897" s="13" t="s">
        <v>75</v>
      </c>
      <c r="AY897" s="186" t="s">
        <v>271</v>
      </c>
    </row>
    <row r="898" spans="1:65" s="13" customFormat="1" x14ac:dyDescent="0.1">
      <c r="B898" s="184"/>
      <c r="D898" s="185" t="s">
        <v>280</v>
      </c>
      <c r="E898" s="186" t="s">
        <v>1</v>
      </c>
      <c r="F898" s="187" t="s">
        <v>1829</v>
      </c>
      <c r="H898" s="188">
        <v>0.48</v>
      </c>
      <c r="I898" s="189"/>
      <c r="L898" s="184"/>
      <c r="M898" s="190"/>
      <c r="N898" s="191"/>
      <c r="O898" s="191"/>
      <c r="P898" s="191"/>
      <c r="Q898" s="191"/>
      <c r="R898" s="191"/>
      <c r="S898" s="191"/>
      <c r="T898" s="192"/>
      <c r="AT898" s="186" t="s">
        <v>280</v>
      </c>
      <c r="AU898" s="186" t="s">
        <v>88</v>
      </c>
      <c r="AV898" s="13" t="s">
        <v>88</v>
      </c>
      <c r="AW898" s="13" t="s">
        <v>29</v>
      </c>
      <c r="AX898" s="13" t="s">
        <v>75</v>
      </c>
      <c r="AY898" s="186" t="s">
        <v>271</v>
      </c>
    </row>
    <row r="899" spans="1:65" s="14" customFormat="1" x14ac:dyDescent="0.1">
      <c r="B899" s="193"/>
      <c r="D899" s="185" t="s">
        <v>280</v>
      </c>
      <c r="E899" s="194" t="s">
        <v>1</v>
      </c>
      <c r="F899" s="195" t="s">
        <v>282</v>
      </c>
      <c r="H899" s="196">
        <v>10</v>
      </c>
      <c r="I899" s="197"/>
      <c r="L899" s="193"/>
      <c r="M899" s="198"/>
      <c r="N899" s="199"/>
      <c r="O899" s="199"/>
      <c r="P899" s="199"/>
      <c r="Q899" s="199"/>
      <c r="R899" s="199"/>
      <c r="S899" s="199"/>
      <c r="T899" s="200"/>
      <c r="AT899" s="194" t="s">
        <v>280</v>
      </c>
      <c r="AU899" s="194" t="s">
        <v>88</v>
      </c>
      <c r="AV899" s="14" t="s">
        <v>278</v>
      </c>
      <c r="AW899" s="14" t="s">
        <v>29</v>
      </c>
      <c r="AX899" s="14" t="s">
        <v>82</v>
      </c>
      <c r="AY899" s="194" t="s">
        <v>271</v>
      </c>
    </row>
    <row r="900" spans="1:65" s="2" customFormat="1" ht="33" customHeight="1" x14ac:dyDescent="0.15">
      <c r="A900" s="35"/>
      <c r="B900" s="141"/>
      <c r="C900" s="172" t="s">
        <v>1830</v>
      </c>
      <c r="D900" s="172" t="s">
        <v>274</v>
      </c>
      <c r="E900" s="173" t="s">
        <v>1831</v>
      </c>
      <c r="F900" s="174" t="s">
        <v>1832</v>
      </c>
      <c r="G900" s="175" t="s">
        <v>277</v>
      </c>
      <c r="H900" s="176">
        <v>140.44</v>
      </c>
      <c r="I900" s="177"/>
      <c r="J900" s="176">
        <f>ROUND(I900*H900,2)</f>
        <v>0</v>
      </c>
      <c r="K900" s="178"/>
      <c r="L900" s="36"/>
      <c r="M900" s="179" t="s">
        <v>1</v>
      </c>
      <c r="N900" s="180" t="s">
        <v>41</v>
      </c>
      <c r="O900" s="61"/>
      <c r="P900" s="181">
        <f>O900*H900</f>
        <v>0</v>
      </c>
      <c r="Q900" s="181">
        <v>4.4519999999999997E-2</v>
      </c>
      <c r="R900" s="181">
        <f>Q900*H900</f>
        <v>6.2523887999999994</v>
      </c>
      <c r="S900" s="181">
        <v>0</v>
      </c>
      <c r="T900" s="182">
        <f>S900*H900</f>
        <v>0</v>
      </c>
      <c r="U900" s="35"/>
      <c r="V900" s="35"/>
      <c r="W900" s="35"/>
      <c r="X900" s="35"/>
      <c r="Y900" s="35"/>
      <c r="Z900" s="35"/>
      <c r="AA900" s="35"/>
      <c r="AB900" s="35"/>
      <c r="AC900" s="35"/>
      <c r="AD900" s="35"/>
      <c r="AE900" s="35"/>
      <c r="AR900" s="183" t="s">
        <v>367</v>
      </c>
      <c r="AT900" s="183" t="s">
        <v>274</v>
      </c>
      <c r="AU900" s="183" t="s">
        <v>88</v>
      </c>
      <c r="AY900" s="18" t="s">
        <v>271</v>
      </c>
      <c r="BE900" s="105">
        <f>IF(N900="základná",J900,0)</f>
        <v>0</v>
      </c>
      <c r="BF900" s="105">
        <f>IF(N900="znížená",J900,0)</f>
        <v>0</v>
      </c>
      <c r="BG900" s="105">
        <f>IF(N900="zákl. prenesená",J900,0)</f>
        <v>0</v>
      </c>
      <c r="BH900" s="105">
        <f>IF(N900="zníž. prenesená",J900,0)</f>
        <v>0</v>
      </c>
      <c r="BI900" s="105">
        <f>IF(N900="nulová",J900,0)</f>
        <v>0</v>
      </c>
      <c r="BJ900" s="18" t="s">
        <v>88</v>
      </c>
      <c r="BK900" s="105">
        <f>ROUND(I900*H900,2)</f>
        <v>0</v>
      </c>
      <c r="BL900" s="18" t="s">
        <v>367</v>
      </c>
      <c r="BM900" s="183" t="s">
        <v>1833</v>
      </c>
    </row>
    <row r="901" spans="1:65" s="13" customFormat="1" x14ac:dyDescent="0.1">
      <c r="B901" s="184"/>
      <c r="D901" s="185" t="s">
        <v>280</v>
      </c>
      <c r="E901" s="186" t="s">
        <v>1</v>
      </c>
      <c r="F901" s="187" t="s">
        <v>1834</v>
      </c>
      <c r="H901" s="188">
        <v>133.75</v>
      </c>
      <c r="I901" s="189"/>
      <c r="L901" s="184"/>
      <c r="M901" s="190"/>
      <c r="N901" s="191"/>
      <c r="O901" s="191"/>
      <c r="P901" s="191"/>
      <c r="Q901" s="191"/>
      <c r="R901" s="191"/>
      <c r="S901" s="191"/>
      <c r="T901" s="192"/>
      <c r="AT901" s="186" t="s">
        <v>280</v>
      </c>
      <c r="AU901" s="186" t="s">
        <v>88</v>
      </c>
      <c r="AV901" s="13" t="s">
        <v>88</v>
      </c>
      <c r="AW901" s="13" t="s">
        <v>29</v>
      </c>
      <c r="AX901" s="13" t="s">
        <v>75</v>
      </c>
      <c r="AY901" s="186" t="s">
        <v>271</v>
      </c>
    </row>
    <row r="902" spans="1:65" s="13" customFormat="1" x14ac:dyDescent="0.1">
      <c r="B902" s="184"/>
      <c r="D902" s="185" t="s">
        <v>280</v>
      </c>
      <c r="E902" s="186" t="s">
        <v>1</v>
      </c>
      <c r="F902" s="187" t="s">
        <v>1835</v>
      </c>
      <c r="H902" s="188">
        <v>6.69</v>
      </c>
      <c r="I902" s="189"/>
      <c r="L902" s="184"/>
      <c r="M902" s="190"/>
      <c r="N902" s="191"/>
      <c r="O902" s="191"/>
      <c r="P902" s="191"/>
      <c r="Q902" s="191"/>
      <c r="R902" s="191"/>
      <c r="S902" s="191"/>
      <c r="T902" s="192"/>
      <c r="AT902" s="186" t="s">
        <v>280</v>
      </c>
      <c r="AU902" s="186" t="s">
        <v>88</v>
      </c>
      <c r="AV902" s="13" t="s">
        <v>88</v>
      </c>
      <c r="AW902" s="13" t="s">
        <v>29</v>
      </c>
      <c r="AX902" s="13" t="s">
        <v>75</v>
      </c>
      <c r="AY902" s="186" t="s">
        <v>271</v>
      </c>
    </row>
    <row r="903" spans="1:65" s="14" customFormat="1" x14ac:dyDescent="0.1">
      <c r="B903" s="193"/>
      <c r="D903" s="185" t="s">
        <v>280</v>
      </c>
      <c r="E903" s="194" t="s">
        <v>1</v>
      </c>
      <c r="F903" s="195" t="s">
        <v>282</v>
      </c>
      <c r="H903" s="196">
        <v>140.44</v>
      </c>
      <c r="I903" s="197"/>
      <c r="L903" s="193"/>
      <c r="M903" s="198"/>
      <c r="N903" s="199"/>
      <c r="O903" s="199"/>
      <c r="P903" s="199"/>
      <c r="Q903" s="199"/>
      <c r="R903" s="199"/>
      <c r="S903" s="199"/>
      <c r="T903" s="200"/>
      <c r="AT903" s="194" t="s">
        <v>280</v>
      </c>
      <c r="AU903" s="194" t="s">
        <v>88</v>
      </c>
      <c r="AV903" s="14" t="s">
        <v>278</v>
      </c>
      <c r="AW903" s="14" t="s">
        <v>29</v>
      </c>
      <c r="AX903" s="14" t="s">
        <v>82</v>
      </c>
      <c r="AY903" s="194" t="s">
        <v>271</v>
      </c>
    </row>
    <row r="904" spans="1:65" s="2" customFormat="1" ht="55.5" customHeight="1" x14ac:dyDescent="0.15">
      <c r="A904" s="35"/>
      <c r="B904" s="141"/>
      <c r="C904" s="172" t="s">
        <v>1836</v>
      </c>
      <c r="D904" s="289" t="s">
        <v>274</v>
      </c>
      <c r="E904" s="173" t="s">
        <v>1837</v>
      </c>
      <c r="F904" s="174" t="s">
        <v>6751</v>
      </c>
      <c r="G904" s="175" t="s">
        <v>277</v>
      </c>
      <c r="H904" s="176">
        <v>41.74</v>
      </c>
      <c r="I904" s="177"/>
      <c r="J904" s="176">
        <f>ROUND(I904*H904,2)</f>
        <v>0</v>
      </c>
      <c r="K904" s="178"/>
      <c r="L904" s="36"/>
      <c r="M904" s="179" t="s">
        <v>1</v>
      </c>
      <c r="N904" s="180" t="s">
        <v>41</v>
      </c>
      <c r="O904" s="61"/>
      <c r="P904" s="181">
        <f>O904*H904</f>
        <v>0</v>
      </c>
      <c r="Q904" s="181">
        <v>5.0752400000000003E-2</v>
      </c>
      <c r="R904" s="181">
        <f>Q904*H904</f>
        <v>2.1184051760000004</v>
      </c>
      <c r="S904" s="181">
        <v>0</v>
      </c>
      <c r="T904" s="182">
        <f>S904*H904</f>
        <v>0</v>
      </c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  <c r="AE904" s="35"/>
      <c r="AR904" s="183" t="s">
        <v>367</v>
      </c>
      <c r="AT904" s="183" t="s">
        <v>274</v>
      </c>
      <c r="AU904" s="183" t="s">
        <v>88</v>
      </c>
      <c r="AY904" s="18" t="s">
        <v>271</v>
      </c>
      <c r="BE904" s="105">
        <f>IF(N904="základná",J904,0)</f>
        <v>0</v>
      </c>
      <c r="BF904" s="105">
        <f>IF(N904="znížená",J904,0)</f>
        <v>0</v>
      </c>
      <c r="BG904" s="105">
        <f>IF(N904="zákl. prenesená",J904,0)</f>
        <v>0</v>
      </c>
      <c r="BH904" s="105">
        <f>IF(N904="zníž. prenesená",J904,0)</f>
        <v>0</v>
      </c>
      <c r="BI904" s="105">
        <f>IF(N904="nulová",J904,0)</f>
        <v>0</v>
      </c>
      <c r="BJ904" s="18" t="s">
        <v>88</v>
      </c>
      <c r="BK904" s="105">
        <f>ROUND(I904*H904,2)</f>
        <v>0</v>
      </c>
      <c r="BL904" s="18" t="s">
        <v>367</v>
      </c>
      <c r="BM904" s="183" t="s">
        <v>1838</v>
      </c>
    </row>
    <row r="905" spans="1:65" s="13" customFormat="1" x14ac:dyDescent="0.1">
      <c r="B905" s="184"/>
      <c r="D905" s="185" t="s">
        <v>280</v>
      </c>
      <c r="E905" s="186" t="s">
        <v>1</v>
      </c>
      <c r="F905" s="187" t="s">
        <v>1839</v>
      </c>
      <c r="H905" s="188">
        <v>39.75</v>
      </c>
      <c r="I905" s="189"/>
      <c r="L905" s="184"/>
      <c r="M905" s="190"/>
      <c r="N905" s="191"/>
      <c r="O905" s="191"/>
      <c r="P905" s="191"/>
      <c r="Q905" s="191"/>
      <c r="R905" s="191"/>
      <c r="S905" s="191"/>
      <c r="T905" s="192"/>
      <c r="AT905" s="186" t="s">
        <v>280</v>
      </c>
      <c r="AU905" s="186" t="s">
        <v>88</v>
      </c>
      <c r="AV905" s="13" t="s">
        <v>88</v>
      </c>
      <c r="AW905" s="13" t="s">
        <v>29</v>
      </c>
      <c r="AX905" s="13" t="s">
        <v>75</v>
      </c>
      <c r="AY905" s="186" t="s">
        <v>271</v>
      </c>
    </row>
    <row r="906" spans="1:65" s="13" customFormat="1" x14ac:dyDescent="0.1">
      <c r="B906" s="184"/>
      <c r="D906" s="185" t="s">
        <v>280</v>
      </c>
      <c r="E906" s="186" t="s">
        <v>1</v>
      </c>
      <c r="F906" s="187" t="s">
        <v>1840</v>
      </c>
      <c r="H906" s="188">
        <v>1.99</v>
      </c>
      <c r="I906" s="189"/>
      <c r="L906" s="184"/>
      <c r="M906" s="190"/>
      <c r="N906" s="191"/>
      <c r="O906" s="191"/>
      <c r="P906" s="191"/>
      <c r="Q906" s="191"/>
      <c r="R906" s="191"/>
      <c r="S906" s="191"/>
      <c r="T906" s="192"/>
      <c r="AT906" s="186" t="s">
        <v>280</v>
      </c>
      <c r="AU906" s="186" t="s">
        <v>88</v>
      </c>
      <c r="AV906" s="13" t="s">
        <v>88</v>
      </c>
      <c r="AW906" s="13" t="s">
        <v>29</v>
      </c>
      <c r="AX906" s="13" t="s">
        <v>75</v>
      </c>
      <c r="AY906" s="186" t="s">
        <v>271</v>
      </c>
    </row>
    <row r="907" spans="1:65" s="14" customFormat="1" x14ac:dyDescent="0.1">
      <c r="B907" s="193"/>
      <c r="D907" s="185" t="s">
        <v>280</v>
      </c>
      <c r="E907" s="194" t="s">
        <v>1</v>
      </c>
      <c r="F907" s="195" t="s">
        <v>282</v>
      </c>
      <c r="H907" s="196">
        <v>41.74</v>
      </c>
      <c r="I907" s="197"/>
      <c r="L907" s="193"/>
      <c r="M907" s="198"/>
      <c r="N907" s="199"/>
      <c r="O907" s="199"/>
      <c r="P907" s="199"/>
      <c r="Q907" s="199"/>
      <c r="R907" s="199"/>
      <c r="S907" s="199"/>
      <c r="T907" s="200"/>
      <c r="AT907" s="194" t="s">
        <v>280</v>
      </c>
      <c r="AU907" s="194" t="s">
        <v>88</v>
      </c>
      <c r="AV907" s="14" t="s">
        <v>278</v>
      </c>
      <c r="AW907" s="14" t="s">
        <v>29</v>
      </c>
      <c r="AX907" s="14" t="s">
        <v>82</v>
      </c>
      <c r="AY907" s="194" t="s">
        <v>271</v>
      </c>
    </row>
    <row r="908" spans="1:65" s="2" customFormat="1" ht="44.25" customHeight="1" x14ac:dyDescent="0.15">
      <c r="A908" s="35"/>
      <c r="B908" s="141"/>
      <c r="C908" s="172" t="s">
        <v>1841</v>
      </c>
      <c r="D908" s="289" t="s">
        <v>274</v>
      </c>
      <c r="E908" s="173" t="s">
        <v>1842</v>
      </c>
      <c r="F908" s="174" t="s">
        <v>6752</v>
      </c>
      <c r="G908" s="175" t="s">
        <v>277</v>
      </c>
      <c r="H908" s="176">
        <v>134.4</v>
      </c>
      <c r="I908" s="177"/>
      <c r="J908" s="176">
        <f>ROUND(I908*H908,2)</f>
        <v>0</v>
      </c>
      <c r="K908" s="178"/>
      <c r="L908" s="36"/>
      <c r="M908" s="179" t="s">
        <v>1</v>
      </c>
      <c r="N908" s="180" t="s">
        <v>41</v>
      </c>
      <c r="O908" s="61"/>
      <c r="P908" s="181">
        <f>O908*H908</f>
        <v>0</v>
      </c>
      <c r="Q908" s="181">
        <v>4.57124E-2</v>
      </c>
      <c r="R908" s="181">
        <f>Q908*H908</f>
        <v>6.1437465600000003</v>
      </c>
      <c r="S908" s="181">
        <v>0</v>
      </c>
      <c r="T908" s="182">
        <f>S908*H908</f>
        <v>0</v>
      </c>
      <c r="U908" s="35"/>
      <c r="V908" s="35"/>
      <c r="W908" s="35"/>
      <c r="X908" s="35"/>
      <c r="Y908" s="35"/>
      <c r="Z908" s="35"/>
      <c r="AA908" s="35"/>
      <c r="AB908" s="35"/>
      <c r="AC908" s="35"/>
      <c r="AD908" s="35"/>
      <c r="AE908" s="35"/>
      <c r="AR908" s="183" t="s">
        <v>367</v>
      </c>
      <c r="AT908" s="183" t="s">
        <v>274</v>
      </c>
      <c r="AU908" s="183" t="s">
        <v>88</v>
      </c>
      <c r="AY908" s="18" t="s">
        <v>271</v>
      </c>
      <c r="BE908" s="105">
        <f>IF(N908="základná",J908,0)</f>
        <v>0</v>
      </c>
      <c r="BF908" s="105">
        <f>IF(N908="znížená",J908,0)</f>
        <v>0</v>
      </c>
      <c r="BG908" s="105">
        <f>IF(N908="zákl. prenesená",J908,0)</f>
        <v>0</v>
      </c>
      <c r="BH908" s="105">
        <f>IF(N908="zníž. prenesená",J908,0)</f>
        <v>0</v>
      </c>
      <c r="BI908" s="105">
        <f>IF(N908="nulová",J908,0)</f>
        <v>0</v>
      </c>
      <c r="BJ908" s="18" t="s">
        <v>88</v>
      </c>
      <c r="BK908" s="105">
        <f>ROUND(I908*H908,2)</f>
        <v>0</v>
      </c>
      <c r="BL908" s="18" t="s">
        <v>367</v>
      </c>
      <c r="BM908" s="183" t="s">
        <v>1844</v>
      </c>
    </row>
    <row r="909" spans="1:65" s="13" customFormat="1" x14ac:dyDescent="0.1">
      <c r="B909" s="184"/>
      <c r="D909" s="185" t="s">
        <v>280</v>
      </c>
      <c r="E909" s="186" t="s">
        <v>1</v>
      </c>
      <c r="F909" s="187" t="s">
        <v>1845</v>
      </c>
      <c r="H909" s="188">
        <v>128</v>
      </c>
      <c r="I909" s="189"/>
      <c r="L909" s="184"/>
      <c r="M909" s="190"/>
      <c r="N909" s="191"/>
      <c r="O909" s="191"/>
      <c r="P909" s="191"/>
      <c r="Q909" s="191"/>
      <c r="R909" s="191"/>
      <c r="S909" s="191"/>
      <c r="T909" s="192"/>
      <c r="AT909" s="186" t="s">
        <v>280</v>
      </c>
      <c r="AU909" s="186" t="s">
        <v>88</v>
      </c>
      <c r="AV909" s="13" t="s">
        <v>88</v>
      </c>
      <c r="AW909" s="13" t="s">
        <v>29</v>
      </c>
      <c r="AX909" s="13" t="s">
        <v>75</v>
      </c>
      <c r="AY909" s="186" t="s">
        <v>271</v>
      </c>
    </row>
    <row r="910" spans="1:65" s="13" customFormat="1" x14ac:dyDescent="0.1">
      <c r="B910" s="184"/>
      <c r="D910" s="185" t="s">
        <v>280</v>
      </c>
      <c r="E910" s="186" t="s">
        <v>1</v>
      </c>
      <c r="F910" s="187" t="s">
        <v>1846</v>
      </c>
      <c r="H910" s="188">
        <v>6.4</v>
      </c>
      <c r="I910" s="189"/>
      <c r="L910" s="184"/>
      <c r="M910" s="190"/>
      <c r="N910" s="191"/>
      <c r="O910" s="191"/>
      <c r="P910" s="191"/>
      <c r="Q910" s="191"/>
      <c r="R910" s="191"/>
      <c r="S910" s="191"/>
      <c r="T910" s="192"/>
      <c r="AT910" s="186" t="s">
        <v>280</v>
      </c>
      <c r="AU910" s="186" t="s">
        <v>88</v>
      </c>
      <c r="AV910" s="13" t="s">
        <v>88</v>
      </c>
      <c r="AW910" s="13" t="s">
        <v>29</v>
      </c>
      <c r="AX910" s="13" t="s">
        <v>75</v>
      </c>
      <c r="AY910" s="186" t="s">
        <v>271</v>
      </c>
    </row>
    <row r="911" spans="1:65" s="14" customFormat="1" x14ac:dyDescent="0.1">
      <c r="B911" s="193"/>
      <c r="D911" s="185" t="s">
        <v>280</v>
      </c>
      <c r="E911" s="194" t="s">
        <v>1</v>
      </c>
      <c r="F911" s="195" t="s">
        <v>282</v>
      </c>
      <c r="H911" s="196">
        <v>134.4</v>
      </c>
      <c r="I911" s="197"/>
      <c r="L911" s="193"/>
      <c r="M911" s="198"/>
      <c r="N911" s="199"/>
      <c r="O911" s="199"/>
      <c r="P911" s="199"/>
      <c r="Q911" s="199"/>
      <c r="R911" s="199"/>
      <c r="S911" s="199"/>
      <c r="T911" s="200"/>
      <c r="AT911" s="194" t="s">
        <v>280</v>
      </c>
      <c r="AU911" s="194" t="s">
        <v>88</v>
      </c>
      <c r="AV911" s="14" t="s">
        <v>278</v>
      </c>
      <c r="AW911" s="14" t="s">
        <v>29</v>
      </c>
      <c r="AX911" s="14" t="s">
        <v>82</v>
      </c>
      <c r="AY911" s="194" t="s">
        <v>271</v>
      </c>
    </row>
    <row r="912" spans="1:65" s="2" customFormat="1" ht="21.75" customHeight="1" x14ac:dyDescent="0.15">
      <c r="A912" s="35"/>
      <c r="B912" s="141"/>
      <c r="C912" s="172" t="s">
        <v>1847</v>
      </c>
      <c r="D912" s="216" t="s">
        <v>274</v>
      </c>
      <c r="E912" s="173" t="s">
        <v>1848</v>
      </c>
      <c r="F912" s="174" t="s">
        <v>1849</v>
      </c>
      <c r="G912" s="175" t="s">
        <v>277</v>
      </c>
      <c r="H912" s="176">
        <v>32.64</v>
      </c>
      <c r="I912" s="177"/>
      <c r="J912" s="176">
        <f>ROUND(I912*H912,2)</f>
        <v>0</v>
      </c>
      <c r="K912" s="178"/>
      <c r="L912" s="36"/>
      <c r="M912" s="179" t="s">
        <v>1</v>
      </c>
      <c r="N912" s="180" t="s">
        <v>41</v>
      </c>
      <c r="O912" s="61"/>
      <c r="P912" s="181">
        <f>O912*H912</f>
        <v>0</v>
      </c>
      <c r="Q912" s="181">
        <v>5.5890000000000002E-2</v>
      </c>
      <c r="R912" s="181">
        <f>Q912*H912</f>
        <v>1.8242496000000001</v>
      </c>
      <c r="S912" s="181">
        <v>0</v>
      </c>
      <c r="T912" s="182">
        <f>S912*H912</f>
        <v>0</v>
      </c>
      <c r="U912" s="35"/>
      <c r="V912" s="35"/>
      <c r="W912" s="35"/>
      <c r="X912" s="35"/>
      <c r="Y912" s="35"/>
      <c r="Z912" s="35"/>
      <c r="AA912" s="35"/>
      <c r="AB912" s="35"/>
      <c r="AC912" s="35"/>
      <c r="AD912" s="35"/>
      <c r="AE912" s="35"/>
      <c r="AR912" s="183" t="s">
        <v>367</v>
      </c>
      <c r="AT912" s="183" t="s">
        <v>274</v>
      </c>
      <c r="AU912" s="183" t="s">
        <v>88</v>
      </c>
      <c r="AY912" s="18" t="s">
        <v>271</v>
      </c>
      <c r="BE912" s="105">
        <f>IF(N912="základná",J912,0)</f>
        <v>0</v>
      </c>
      <c r="BF912" s="105">
        <f>IF(N912="znížená",J912,0)</f>
        <v>0</v>
      </c>
      <c r="BG912" s="105">
        <f>IF(N912="zákl. prenesená",J912,0)</f>
        <v>0</v>
      </c>
      <c r="BH912" s="105">
        <f>IF(N912="zníž. prenesená",J912,0)</f>
        <v>0</v>
      </c>
      <c r="BI912" s="105">
        <f>IF(N912="nulová",J912,0)</f>
        <v>0</v>
      </c>
      <c r="BJ912" s="18" t="s">
        <v>88</v>
      </c>
      <c r="BK912" s="105">
        <f>ROUND(I912*H912,2)</f>
        <v>0</v>
      </c>
      <c r="BL912" s="18" t="s">
        <v>367</v>
      </c>
      <c r="BM912" s="183" t="s">
        <v>1850</v>
      </c>
    </row>
    <row r="913" spans="1:65" s="13" customFormat="1" x14ac:dyDescent="0.1">
      <c r="B913" s="184"/>
      <c r="D913" s="185" t="s">
        <v>280</v>
      </c>
      <c r="E913" s="186" t="s">
        <v>1</v>
      </c>
      <c r="F913" s="187" t="s">
        <v>1851</v>
      </c>
      <c r="H913" s="188">
        <v>8.82</v>
      </c>
      <c r="I913" s="189"/>
      <c r="L913" s="184"/>
      <c r="M913" s="190"/>
      <c r="N913" s="191"/>
      <c r="O913" s="191"/>
      <c r="P913" s="191"/>
      <c r="Q913" s="191"/>
      <c r="R913" s="191"/>
      <c r="S913" s="191"/>
      <c r="T913" s="192"/>
      <c r="AT913" s="186" t="s">
        <v>280</v>
      </c>
      <c r="AU913" s="186" t="s">
        <v>88</v>
      </c>
      <c r="AV913" s="13" t="s">
        <v>88</v>
      </c>
      <c r="AW913" s="13" t="s">
        <v>29</v>
      </c>
      <c r="AX913" s="13" t="s">
        <v>75</v>
      </c>
      <c r="AY913" s="186" t="s">
        <v>271</v>
      </c>
    </row>
    <row r="914" spans="1:65" s="13" customFormat="1" x14ac:dyDescent="0.1">
      <c r="B914" s="184"/>
      <c r="D914" s="185" t="s">
        <v>280</v>
      </c>
      <c r="E914" s="186" t="s">
        <v>1</v>
      </c>
      <c r="F914" s="187" t="s">
        <v>1852</v>
      </c>
      <c r="H914" s="188">
        <v>11.91</v>
      </c>
      <c r="I914" s="189"/>
      <c r="L914" s="184"/>
      <c r="M914" s="190"/>
      <c r="N914" s="191"/>
      <c r="O914" s="191"/>
      <c r="P914" s="191"/>
      <c r="Q914" s="191"/>
      <c r="R914" s="191"/>
      <c r="S914" s="191"/>
      <c r="T914" s="192"/>
      <c r="AT914" s="186" t="s">
        <v>280</v>
      </c>
      <c r="AU914" s="186" t="s">
        <v>88</v>
      </c>
      <c r="AV914" s="13" t="s">
        <v>88</v>
      </c>
      <c r="AW914" s="13" t="s">
        <v>29</v>
      </c>
      <c r="AX914" s="13" t="s">
        <v>75</v>
      </c>
      <c r="AY914" s="186" t="s">
        <v>271</v>
      </c>
    </row>
    <row r="915" spans="1:65" s="13" customFormat="1" x14ac:dyDescent="0.1">
      <c r="B915" s="184"/>
      <c r="D915" s="185" t="s">
        <v>280</v>
      </c>
      <c r="E915" s="186" t="s">
        <v>1</v>
      </c>
      <c r="F915" s="187" t="s">
        <v>1853</v>
      </c>
      <c r="H915" s="188">
        <v>11.91</v>
      </c>
      <c r="I915" s="189"/>
      <c r="L915" s="184"/>
      <c r="M915" s="190"/>
      <c r="N915" s="191"/>
      <c r="O915" s="191"/>
      <c r="P915" s="191"/>
      <c r="Q915" s="191"/>
      <c r="R915" s="191"/>
      <c r="S915" s="191"/>
      <c r="T915" s="192"/>
      <c r="AT915" s="186" t="s">
        <v>280</v>
      </c>
      <c r="AU915" s="186" t="s">
        <v>88</v>
      </c>
      <c r="AV915" s="13" t="s">
        <v>88</v>
      </c>
      <c r="AW915" s="13" t="s">
        <v>29</v>
      </c>
      <c r="AX915" s="13" t="s">
        <v>75</v>
      </c>
      <c r="AY915" s="186" t="s">
        <v>271</v>
      </c>
    </row>
    <row r="916" spans="1:65" s="14" customFormat="1" x14ac:dyDescent="0.1">
      <c r="B916" s="193"/>
      <c r="D916" s="185" t="s">
        <v>280</v>
      </c>
      <c r="E916" s="194" t="s">
        <v>1</v>
      </c>
      <c r="F916" s="195" t="s">
        <v>282</v>
      </c>
      <c r="H916" s="196">
        <v>32.64</v>
      </c>
      <c r="I916" s="197"/>
      <c r="L916" s="193"/>
      <c r="M916" s="198"/>
      <c r="N916" s="199"/>
      <c r="O916" s="199"/>
      <c r="P916" s="199"/>
      <c r="Q916" s="199"/>
      <c r="R916" s="199"/>
      <c r="S916" s="199"/>
      <c r="T916" s="200"/>
      <c r="AT916" s="194" t="s">
        <v>280</v>
      </c>
      <c r="AU916" s="194" t="s">
        <v>88</v>
      </c>
      <c r="AV916" s="14" t="s">
        <v>278</v>
      </c>
      <c r="AW916" s="14" t="s">
        <v>29</v>
      </c>
      <c r="AX916" s="14" t="s">
        <v>82</v>
      </c>
      <c r="AY916" s="194" t="s">
        <v>271</v>
      </c>
    </row>
    <row r="917" spans="1:65" s="2" customFormat="1" ht="33" customHeight="1" x14ac:dyDescent="0.15">
      <c r="A917" s="35"/>
      <c r="B917" s="141"/>
      <c r="C917" s="172" t="s">
        <v>1854</v>
      </c>
      <c r="D917" s="172" t="s">
        <v>274</v>
      </c>
      <c r="E917" s="173" t="s">
        <v>1855</v>
      </c>
      <c r="F917" s="174" t="s">
        <v>1856</v>
      </c>
      <c r="G917" s="175" t="s">
        <v>277</v>
      </c>
      <c r="H917" s="176">
        <v>134.63</v>
      </c>
      <c r="I917" s="177"/>
      <c r="J917" s="176">
        <f>ROUND(I917*H917,2)</f>
        <v>0</v>
      </c>
      <c r="K917" s="178"/>
      <c r="L917" s="36"/>
      <c r="M917" s="179" t="s">
        <v>1</v>
      </c>
      <c r="N917" s="180" t="s">
        <v>41</v>
      </c>
      <c r="O917" s="61"/>
      <c r="P917" s="181">
        <f>O917*H917</f>
        <v>0</v>
      </c>
      <c r="Q917" s="181">
        <v>1.6613401999999999E-2</v>
      </c>
      <c r="R917" s="181">
        <f>Q917*H917</f>
        <v>2.2366623112599999</v>
      </c>
      <c r="S917" s="181">
        <v>0</v>
      </c>
      <c r="T917" s="182">
        <f>S917*H917</f>
        <v>0</v>
      </c>
      <c r="U917" s="35"/>
      <c r="V917" s="35"/>
      <c r="W917" s="35"/>
      <c r="X917" s="35"/>
      <c r="Y917" s="35"/>
      <c r="Z917" s="35"/>
      <c r="AA917" s="35"/>
      <c r="AB917" s="35"/>
      <c r="AC917" s="35"/>
      <c r="AD917" s="35"/>
      <c r="AE917" s="35"/>
      <c r="AR917" s="183" t="s">
        <v>367</v>
      </c>
      <c r="AT917" s="183" t="s">
        <v>274</v>
      </c>
      <c r="AU917" s="183" t="s">
        <v>88</v>
      </c>
      <c r="AY917" s="18" t="s">
        <v>271</v>
      </c>
      <c r="BE917" s="105">
        <f>IF(N917="základná",J917,0)</f>
        <v>0</v>
      </c>
      <c r="BF917" s="105">
        <f>IF(N917="znížená",J917,0)</f>
        <v>0</v>
      </c>
      <c r="BG917" s="105">
        <f>IF(N917="zákl. prenesená",J917,0)</f>
        <v>0</v>
      </c>
      <c r="BH917" s="105">
        <f>IF(N917="zníž. prenesená",J917,0)</f>
        <v>0</v>
      </c>
      <c r="BI917" s="105">
        <f>IF(N917="nulová",J917,0)</f>
        <v>0</v>
      </c>
      <c r="BJ917" s="18" t="s">
        <v>88</v>
      </c>
      <c r="BK917" s="105">
        <f>ROUND(I917*H917,2)</f>
        <v>0</v>
      </c>
      <c r="BL917" s="18" t="s">
        <v>367</v>
      </c>
      <c r="BM917" s="183" t="s">
        <v>1857</v>
      </c>
    </row>
    <row r="918" spans="1:65" s="13" customFormat="1" ht="19.5" x14ac:dyDescent="0.1">
      <c r="B918" s="184"/>
      <c r="D918" s="185" t="s">
        <v>280</v>
      </c>
      <c r="E918" s="186" t="s">
        <v>1</v>
      </c>
      <c r="F918" s="187" t="s">
        <v>1858</v>
      </c>
      <c r="H918" s="188">
        <v>78.819999999999993</v>
      </c>
      <c r="I918" s="189"/>
      <c r="L918" s="184"/>
      <c r="M918" s="190"/>
      <c r="N918" s="191"/>
      <c r="O918" s="191"/>
      <c r="P918" s="191"/>
      <c r="Q918" s="191"/>
      <c r="R918" s="191"/>
      <c r="S918" s="191"/>
      <c r="T918" s="192"/>
      <c r="AT918" s="186" t="s">
        <v>280</v>
      </c>
      <c r="AU918" s="186" t="s">
        <v>88</v>
      </c>
      <c r="AV918" s="13" t="s">
        <v>88</v>
      </c>
      <c r="AW918" s="13" t="s">
        <v>29</v>
      </c>
      <c r="AX918" s="13" t="s">
        <v>75</v>
      </c>
      <c r="AY918" s="186" t="s">
        <v>271</v>
      </c>
    </row>
    <row r="919" spans="1:65" s="13" customFormat="1" ht="19.5" x14ac:dyDescent="0.1">
      <c r="B919" s="184"/>
      <c r="D919" s="185" t="s">
        <v>280</v>
      </c>
      <c r="E919" s="186" t="s">
        <v>1</v>
      </c>
      <c r="F919" s="187" t="s">
        <v>1859</v>
      </c>
      <c r="H919" s="188">
        <v>55.81</v>
      </c>
      <c r="I919" s="189"/>
      <c r="L919" s="184"/>
      <c r="M919" s="190"/>
      <c r="N919" s="191"/>
      <c r="O919" s="191"/>
      <c r="P919" s="191"/>
      <c r="Q919" s="191"/>
      <c r="R919" s="191"/>
      <c r="S919" s="191"/>
      <c r="T919" s="192"/>
      <c r="AT919" s="186" t="s">
        <v>280</v>
      </c>
      <c r="AU919" s="186" t="s">
        <v>88</v>
      </c>
      <c r="AV919" s="13" t="s">
        <v>88</v>
      </c>
      <c r="AW919" s="13" t="s">
        <v>29</v>
      </c>
      <c r="AX919" s="13" t="s">
        <v>75</v>
      </c>
      <c r="AY919" s="186" t="s">
        <v>271</v>
      </c>
    </row>
    <row r="920" spans="1:65" s="14" customFormat="1" x14ac:dyDescent="0.1">
      <c r="B920" s="193"/>
      <c r="D920" s="185" t="s">
        <v>280</v>
      </c>
      <c r="E920" s="194" t="s">
        <v>1</v>
      </c>
      <c r="F920" s="195" t="s">
        <v>282</v>
      </c>
      <c r="H920" s="196">
        <v>134.63</v>
      </c>
      <c r="I920" s="197"/>
      <c r="L920" s="193"/>
      <c r="M920" s="198"/>
      <c r="N920" s="199"/>
      <c r="O920" s="199"/>
      <c r="P920" s="199"/>
      <c r="Q920" s="199"/>
      <c r="R920" s="199"/>
      <c r="S920" s="199"/>
      <c r="T920" s="200"/>
      <c r="AT920" s="194" t="s">
        <v>280</v>
      </c>
      <c r="AU920" s="194" t="s">
        <v>88</v>
      </c>
      <c r="AV920" s="14" t="s">
        <v>278</v>
      </c>
      <c r="AW920" s="14" t="s">
        <v>29</v>
      </c>
      <c r="AX920" s="14" t="s">
        <v>82</v>
      </c>
      <c r="AY920" s="194" t="s">
        <v>271</v>
      </c>
    </row>
    <row r="921" spans="1:65" s="2" customFormat="1" ht="21.75" customHeight="1" x14ac:dyDescent="0.15">
      <c r="A921" s="35"/>
      <c r="B921" s="141"/>
      <c r="C921" s="172" t="s">
        <v>1860</v>
      </c>
      <c r="D921" s="172" t="s">
        <v>274</v>
      </c>
      <c r="E921" s="173" t="s">
        <v>1861</v>
      </c>
      <c r="F921" s="174" t="s">
        <v>1862</v>
      </c>
      <c r="G921" s="175" t="s">
        <v>277</v>
      </c>
      <c r="H921" s="176">
        <v>592.62</v>
      </c>
      <c r="I921" s="177"/>
      <c r="J921" s="176">
        <f>ROUND(I921*H921,2)</f>
        <v>0</v>
      </c>
      <c r="K921" s="178"/>
      <c r="L921" s="36"/>
      <c r="M921" s="179" t="s">
        <v>1</v>
      </c>
      <c r="N921" s="180" t="s">
        <v>41</v>
      </c>
      <c r="O921" s="61"/>
      <c r="P921" s="181">
        <f>O921*H921</f>
        <v>0</v>
      </c>
      <c r="Q921" s="181">
        <v>1.3630234999999999E-2</v>
      </c>
      <c r="R921" s="181">
        <f>Q921*H921</f>
        <v>8.0775498657</v>
      </c>
      <c r="S921" s="181">
        <v>0</v>
      </c>
      <c r="T921" s="182">
        <f>S921*H921</f>
        <v>0</v>
      </c>
      <c r="U921" s="35"/>
      <c r="V921" s="35"/>
      <c r="W921" s="35"/>
      <c r="X921" s="35"/>
      <c r="Y921" s="35"/>
      <c r="Z921" s="35"/>
      <c r="AA921" s="35"/>
      <c r="AB921" s="35"/>
      <c r="AC921" s="35"/>
      <c r="AD921" s="35"/>
      <c r="AE921" s="35"/>
      <c r="AR921" s="183" t="s">
        <v>367</v>
      </c>
      <c r="AT921" s="183" t="s">
        <v>274</v>
      </c>
      <c r="AU921" s="183" t="s">
        <v>88</v>
      </c>
      <c r="AY921" s="18" t="s">
        <v>271</v>
      </c>
      <c r="BE921" s="105">
        <f>IF(N921="základná",J921,0)</f>
        <v>0</v>
      </c>
      <c r="BF921" s="105">
        <f>IF(N921="znížená",J921,0)</f>
        <v>0</v>
      </c>
      <c r="BG921" s="105">
        <f>IF(N921="zákl. prenesená",J921,0)</f>
        <v>0</v>
      </c>
      <c r="BH921" s="105">
        <f>IF(N921="zníž. prenesená",J921,0)</f>
        <v>0</v>
      </c>
      <c r="BI921" s="105">
        <f>IF(N921="nulová",J921,0)</f>
        <v>0</v>
      </c>
      <c r="BJ921" s="18" t="s">
        <v>88</v>
      </c>
      <c r="BK921" s="105">
        <f>ROUND(I921*H921,2)</f>
        <v>0</v>
      </c>
      <c r="BL921" s="18" t="s">
        <v>367</v>
      </c>
      <c r="BM921" s="183" t="s">
        <v>1863</v>
      </c>
    </row>
    <row r="922" spans="1:65" s="13" customFormat="1" x14ac:dyDescent="0.1">
      <c r="B922" s="184"/>
      <c r="D922" s="185" t="s">
        <v>280</v>
      </c>
      <c r="E922" s="186" t="s">
        <v>1</v>
      </c>
      <c r="F922" s="187" t="s">
        <v>809</v>
      </c>
      <c r="H922" s="188">
        <v>592.62</v>
      </c>
      <c r="I922" s="189"/>
      <c r="L922" s="184"/>
      <c r="M922" s="190"/>
      <c r="N922" s="191"/>
      <c r="O922" s="191"/>
      <c r="P922" s="191"/>
      <c r="Q922" s="191"/>
      <c r="R922" s="191"/>
      <c r="S922" s="191"/>
      <c r="T922" s="192"/>
      <c r="AT922" s="186" t="s">
        <v>280</v>
      </c>
      <c r="AU922" s="186" t="s">
        <v>88</v>
      </c>
      <c r="AV922" s="13" t="s">
        <v>88</v>
      </c>
      <c r="AW922" s="13" t="s">
        <v>29</v>
      </c>
      <c r="AX922" s="13" t="s">
        <v>75</v>
      </c>
      <c r="AY922" s="186" t="s">
        <v>271</v>
      </c>
    </row>
    <row r="923" spans="1:65" s="14" customFormat="1" x14ac:dyDescent="0.1">
      <c r="B923" s="193"/>
      <c r="D923" s="185" t="s">
        <v>280</v>
      </c>
      <c r="E923" s="194" t="s">
        <v>1</v>
      </c>
      <c r="F923" s="195" t="s">
        <v>282</v>
      </c>
      <c r="H923" s="196">
        <v>592.62</v>
      </c>
      <c r="I923" s="197"/>
      <c r="L923" s="193"/>
      <c r="M923" s="198"/>
      <c r="N923" s="199"/>
      <c r="O923" s="199"/>
      <c r="P923" s="199"/>
      <c r="Q923" s="199"/>
      <c r="R923" s="199"/>
      <c r="S923" s="199"/>
      <c r="T923" s="200"/>
      <c r="AT923" s="194" t="s">
        <v>280</v>
      </c>
      <c r="AU923" s="194" t="s">
        <v>88</v>
      </c>
      <c r="AV923" s="14" t="s">
        <v>278</v>
      </c>
      <c r="AW923" s="14" t="s">
        <v>29</v>
      </c>
      <c r="AX923" s="14" t="s">
        <v>82</v>
      </c>
      <c r="AY923" s="194" t="s">
        <v>271</v>
      </c>
    </row>
    <row r="924" spans="1:65" s="2" customFormat="1" ht="33" customHeight="1" x14ac:dyDescent="0.15">
      <c r="A924" s="35"/>
      <c r="B924" s="141"/>
      <c r="C924" s="172" t="s">
        <v>1864</v>
      </c>
      <c r="D924" s="172" t="s">
        <v>274</v>
      </c>
      <c r="E924" s="173" t="s">
        <v>1865</v>
      </c>
      <c r="F924" s="174" t="s">
        <v>1866</v>
      </c>
      <c r="G924" s="175" t="s">
        <v>277</v>
      </c>
      <c r="H924" s="176">
        <v>164.26</v>
      </c>
      <c r="I924" s="177"/>
      <c r="J924" s="176">
        <f>ROUND(I924*H924,2)</f>
        <v>0</v>
      </c>
      <c r="K924" s="178"/>
      <c r="L924" s="36"/>
      <c r="M924" s="179" t="s">
        <v>1</v>
      </c>
      <c r="N924" s="180" t="s">
        <v>41</v>
      </c>
      <c r="O924" s="61"/>
      <c r="P924" s="181">
        <f>O924*H924</f>
        <v>0</v>
      </c>
      <c r="Q924" s="181">
        <v>2.7875469999999999E-2</v>
      </c>
      <c r="R924" s="181">
        <f>Q924*H924</f>
        <v>4.5788247021999995</v>
      </c>
      <c r="S924" s="181">
        <v>0</v>
      </c>
      <c r="T924" s="182">
        <f>S924*H924</f>
        <v>0</v>
      </c>
      <c r="U924" s="35"/>
      <c r="V924" s="35"/>
      <c r="W924" s="35"/>
      <c r="X924" s="35"/>
      <c r="Y924" s="35"/>
      <c r="Z924" s="35"/>
      <c r="AA924" s="35"/>
      <c r="AB924" s="35"/>
      <c r="AC924" s="35"/>
      <c r="AD924" s="35"/>
      <c r="AE924" s="35"/>
      <c r="AR924" s="183" t="s">
        <v>367</v>
      </c>
      <c r="AT924" s="183" t="s">
        <v>274</v>
      </c>
      <c r="AU924" s="183" t="s">
        <v>88</v>
      </c>
      <c r="AY924" s="18" t="s">
        <v>271</v>
      </c>
      <c r="BE924" s="105">
        <f>IF(N924="základná",J924,0)</f>
        <v>0</v>
      </c>
      <c r="BF924" s="105">
        <f>IF(N924="znížená",J924,0)</f>
        <v>0</v>
      </c>
      <c r="BG924" s="105">
        <f>IF(N924="zákl. prenesená",J924,0)</f>
        <v>0</v>
      </c>
      <c r="BH924" s="105">
        <f>IF(N924="zníž. prenesená",J924,0)</f>
        <v>0</v>
      </c>
      <c r="BI924" s="105">
        <f>IF(N924="nulová",J924,0)</f>
        <v>0</v>
      </c>
      <c r="BJ924" s="18" t="s">
        <v>88</v>
      </c>
      <c r="BK924" s="105">
        <f>ROUND(I924*H924,2)</f>
        <v>0</v>
      </c>
      <c r="BL924" s="18" t="s">
        <v>367</v>
      </c>
      <c r="BM924" s="183" t="s">
        <v>1867</v>
      </c>
    </row>
    <row r="925" spans="1:65" s="13" customFormat="1" x14ac:dyDescent="0.1">
      <c r="B925" s="184"/>
      <c r="D925" s="185" t="s">
        <v>280</v>
      </c>
      <c r="E925" s="186" t="s">
        <v>1</v>
      </c>
      <c r="F925" s="187" t="s">
        <v>1868</v>
      </c>
      <c r="H925" s="188">
        <v>164.26</v>
      </c>
      <c r="I925" s="189"/>
      <c r="L925" s="184"/>
      <c r="M925" s="190"/>
      <c r="N925" s="191"/>
      <c r="O925" s="191"/>
      <c r="P925" s="191"/>
      <c r="Q925" s="191"/>
      <c r="R925" s="191"/>
      <c r="S925" s="191"/>
      <c r="T925" s="192"/>
      <c r="AT925" s="186" t="s">
        <v>280</v>
      </c>
      <c r="AU925" s="186" t="s">
        <v>88</v>
      </c>
      <c r="AV925" s="13" t="s">
        <v>88</v>
      </c>
      <c r="AW925" s="13" t="s">
        <v>29</v>
      </c>
      <c r="AX925" s="13" t="s">
        <v>75</v>
      </c>
      <c r="AY925" s="186" t="s">
        <v>271</v>
      </c>
    </row>
    <row r="926" spans="1:65" s="14" customFormat="1" x14ac:dyDescent="0.1">
      <c r="B926" s="193"/>
      <c r="D926" s="185" t="s">
        <v>280</v>
      </c>
      <c r="E926" s="194" t="s">
        <v>1</v>
      </c>
      <c r="F926" s="195" t="s">
        <v>282</v>
      </c>
      <c r="H926" s="196">
        <v>164.26</v>
      </c>
      <c r="I926" s="197"/>
      <c r="L926" s="193"/>
      <c r="M926" s="198"/>
      <c r="N926" s="199"/>
      <c r="O926" s="199"/>
      <c r="P926" s="199"/>
      <c r="Q926" s="199"/>
      <c r="R926" s="199"/>
      <c r="S926" s="199"/>
      <c r="T926" s="200"/>
      <c r="AT926" s="194" t="s">
        <v>280</v>
      </c>
      <c r="AU926" s="194" t="s">
        <v>88</v>
      </c>
      <c r="AV926" s="14" t="s">
        <v>278</v>
      </c>
      <c r="AW926" s="14" t="s">
        <v>29</v>
      </c>
      <c r="AX926" s="14" t="s">
        <v>82</v>
      </c>
      <c r="AY926" s="194" t="s">
        <v>271</v>
      </c>
    </row>
    <row r="927" spans="1:65" s="2" customFormat="1" ht="33" customHeight="1" x14ac:dyDescent="0.15">
      <c r="A927" s="35"/>
      <c r="B927" s="141"/>
      <c r="C927" s="172" t="s">
        <v>1869</v>
      </c>
      <c r="D927" s="172" t="s">
        <v>274</v>
      </c>
      <c r="E927" s="173" t="s">
        <v>1870</v>
      </c>
      <c r="F927" s="174" t="s">
        <v>1871</v>
      </c>
      <c r="G927" s="175" t="s">
        <v>277</v>
      </c>
      <c r="H927" s="176">
        <v>428.36</v>
      </c>
      <c r="I927" s="177"/>
      <c r="J927" s="176">
        <f>ROUND(I927*H927,2)</f>
        <v>0</v>
      </c>
      <c r="K927" s="178"/>
      <c r="L927" s="36"/>
      <c r="M927" s="179" t="s">
        <v>1</v>
      </c>
      <c r="N927" s="180" t="s">
        <v>41</v>
      </c>
      <c r="O927" s="61"/>
      <c r="P927" s="181">
        <f>O927*H927</f>
        <v>0</v>
      </c>
      <c r="Q927" s="181">
        <v>2.7875469999999999E-2</v>
      </c>
      <c r="R927" s="181">
        <f>Q927*H927</f>
        <v>11.9407363292</v>
      </c>
      <c r="S927" s="181">
        <v>0</v>
      </c>
      <c r="T927" s="182">
        <f>S927*H927</f>
        <v>0</v>
      </c>
      <c r="U927" s="35"/>
      <c r="V927" s="35"/>
      <c r="W927" s="35"/>
      <c r="X927" s="35"/>
      <c r="Y927" s="35"/>
      <c r="Z927" s="35"/>
      <c r="AA927" s="35"/>
      <c r="AB927" s="35"/>
      <c r="AC927" s="35"/>
      <c r="AD927" s="35"/>
      <c r="AE927" s="35"/>
      <c r="AR927" s="183" t="s">
        <v>367</v>
      </c>
      <c r="AT927" s="183" t="s">
        <v>274</v>
      </c>
      <c r="AU927" s="183" t="s">
        <v>88</v>
      </c>
      <c r="AY927" s="18" t="s">
        <v>271</v>
      </c>
      <c r="BE927" s="105">
        <f>IF(N927="základná",J927,0)</f>
        <v>0</v>
      </c>
      <c r="BF927" s="105">
        <f>IF(N927="znížená",J927,0)</f>
        <v>0</v>
      </c>
      <c r="BG927" s="105">
        <f>IF(N927="zákl. prenesená",J927,0)</f>
        <v>0</v>
      </c>
      <c r="BH927" s="105">
        <f>IF(N927="zníž. prenesená",J927,0)</f>
        <v>0</v>
      </c>
      <c r="BI927" s="105">
        <f>IF(N927="nulová",J927,0)</f>
        <v>0</v>
      </c>
      <c r="BJ927" s="18" t="s">
        <v>88</v>
      </c>
      <c r="BK927" s="105">
        <f>ROUND(I927*H927,2)</f>
        <v>0</v>
      </c>
      <c r="BL927" s="18" t="s">
        <v>367</v>
      </c>
      <c r="BM927" s="183" t="s">
        <v>1872</v>
      </c>
    </row>
    <row r="928" spans="1:65" s="16" customFormat="1" x14ac:dyDescent="0.1">
      <c r="B928" s="209"/>
      <c r="D928" s="185" t="s">
        <v>280</v>
      </c>
      <c r="E928" s="210" t="s">
        <v>1</v>
      </c>
      <c r="F928" s="211" t="s">
        <v>1730</v>
      </c>
      <c r="H928" s="210" t="s">
        <v>1</v>
      </c>
      <c r="I928" s="212"/>
      <c r="L928" s="209"/>
      <c r="M928" s="213"/>
      <c r="N928" s="214"/>
      <c r="O928" s="214"/>
      <c r="P928" s="214"/>
      <c r="Q928" s="214"/>
      <c r="R928" s="214"/>
      <c r="S928" s="214"/>
      <c r="T928" s="215"/>
      <c r="AT928" s="210" t="s">
        <v>280</v>
      </c>
      <c r="AU928" s="210" t="s">
        <v>88</v>
      </c>
      <c r="AV928" s="16" t="s">
        <v>82</v>
      </c>
      <c r="AW928" s="16" t="s">
        <v>29</v>
      </c>
      <c r="AX928" s="16" t="s">
        <v>75</v>
      </c>
      <c r="AY928" s="210" t="s">
        <v>271</v>
      </c>
    </row>
    <row r="929" spans="1:65" s="13" customFormat="1" x14ac:dyDescent="0.1">
      <c r="B929" s="184"/>
      <c r="D929" s="185" t="s">
        <v>280</v>
      </c>
      <c r="E929" s="186" t="s">
        <v>1</v>
      </c>
      <c r="F929" s="187" t="s">
        <v>1873</v>
      </c>
      <c r="H929" s="188">
        <v>428.36</v>
      </c>
      <c r="I929" s="189"/>
      <c r="L929" s="184"/>
      <c r="M929" s="190"/>
      <c r="N929" s="191"/>
      <c r="O929" s="191"/>
      <c r="P929" s="191"/>
      <c r="Q929" s="191"/>
      <c r="R929" s="191"/>
      <c r="S929" s="191"/>
      <c r="T929" s="192"/>
      <c r="AT929" s="186" t="s">
        <v>280</v>
      </c>
      <c r="AU929" s="186" t="s">
        <v>88</v>
      </c>
      <c r="AV929" s="13" t="s">
        <v>88</v>
      </c>
      <c r="AW929" s="13" t="s">
        <v>29</v>
      </c>
      <c r="AX929" s="13" t="s">
        <v>75</v>
      </c>
      <c r="AY929" s="186" t="s">
        <v>271</v>
      </c>
    </row>
    <row r="930" spans="1:65" s="14" customFormat="1" x14ac:dyDescent="0.1">
      <c r="B930" s="193"/>
      <c r="D930" s="185" t="s">
        <v>280</v>
      </c>
      <c r="E930" s="194" t="s">
        <v>823</v>
      </c>
      <c r="F930" s="195" t="s">
        <v>282</v>
      </c>
      <c r="H930" s="196">
        <v>428.36</v>
      </c>
      <c r="I930" s="197"/>
      <c r="L930" s="193"/>
      <c r="M930" s="198"/>
      <c r="N930" s="199"/>
      <c r="O930" s="199"/>
      <c r="P930" s="199"/>
      <c r="Q930" s="199"/>
      <c r="R930" s="199"/>
      <c r="S930" s="199"/>
      <c r="T930" s="200"/>
      <c r="AT930" s="194" t="s">
        <v>280</v>
      </c>
      <c r="AU930" s="194" t="s">
        <v>88</v>
      </c>
      <c r="AV930" s="14" t="s">
        <v>278</v>
      </c>
      <c r="AW930" s="14" t="s">
        <v>29</v>
      </c>
      <c r="AX930" s="14" t="s">
        <v>82</v>
      </c>
      <c r="AY930" s="194" t="s">
        <v>271</v>
      </c>
    </row>
    <row r="931" spans="1:65" s="2" customFormat="1" ht="21.75" customHeight="1" x14ac:dyDescent="0.15">
      <c r="A931" s="35"/>
      <c r="B931" s="141"/>
      <c r="C931" s="172" t="s">
        <v>1874</v>
      </c>
      <c r="D931" s="172" t="s">
        <v>274</v>
      </c>
      <c r="E931" s="173" t="s">
        <v>1875</v>
      </c>
      <c r="F931" s="174" t="s">
        <v>1876</v>
      </c>
      <c r="G931" s="175" t="s">
        <v>277</v>
      </c>
      <c r="H931" s="176">
        <v>107.87</v>
      </c>
      <c r="I931" s="177"/>
      <c r="J931" s="176">
        <f>ROUND(I931*H931,2)</f>
        <v>0</v>
      </c>
      <c r="K931" s="178"/>
      <c r="L931" s="36"/>
      <c r="M931" s="179" t="s">
        <v>1</v>
      </c>
      <c r="N931" s="180" t="s">
        <v>41</v>
      </c>
      <c r="O931" s="61"/>
      <c r="P931" s="181">
        <f>O931*H931</f>
        <v>0</v>
      </c>
      <c r="Q931" s="181">
        <v>1.1010000000000001E-2</v>
      </c>
      <c r="R931" s="181">
        <f>Q931*H931</f>
        <v>1.1876487000000002</v>
      </c>
      <c r="S931" s="181">
        <v>0</v>
      </c>
      <c r="T931" s="182">
        <f>S931*H931</f>
        <v>0</v>
      </c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R931" s="183" t="s">
        <v>278</v>
      </c>
      <c r="AT931" s="183" t="s">
        <v>274</v>
      </c>
      <c r="AU931" s="183" t="s">
        <v>88</v>
      </c>
      <c r="AY931" s="18" t="s">
        <v>271</v>
      </c>
      <c r="BE931" s="105">
        <f>IF(N931="základná",J931,0)</f>
        <v>0</v>
      </c>
      <c r="BF931" s="105">
        <f>IF(N931="znížená",J931,0)</f>
        <v>0</v>
      </c>
      <c r="BG931" s="105">
        <f>IF(N931="zákl. prenesená",J931,0)</f>
        <v>0</v>
      </c>
      <c r="BH931" s="105">
        <f>IF(N931="zníž. prenesená",J931,0)</f>
        <v>0</v>
      </c>
      <c r="BI931" s="105">
        <f>IF(N931="nulová",J931,0)</f>
        <v>0</v>
      </c>
      <c r="BJ931" s="18" t="s">
        <v>88</v>
      </c>
      <c r="BK931" s="105">
        <f>ROUND(I931*H931,2)</f>
        <v>0</v>
      </c>
      <c r="BL931" s="18" t="s">
        <v>278</v>
      </c>
      <c r="BM931" s="183" t="s">
        <v>1877</v>
      </c>
    </row>
    <row r="932" spans="1:65" s="13" customFormat="1" x14ac:dyDescent="0.1">
      <c r="B932" s="184"/>
      <c r="D932" s="185" t="s">
        <v>280</v>
      </c>
      <c r="E932" s="186" t="s">
        <v>1</v>
      </c>
      <c r="F932" s="187" t="s">
        <v>819</v>
      </c>
      <c r="H932" s="188">
        <v>107.87</v>
      </c>
      <c r="I932" s="189"/>
      <c r="L932" s="184"/>
      <c r="M932" s="190"/>
      <c r="N932" s="191"/>
      <c r="O932" s="191"/>
      <c r="P932" s="191"/>
      <c r="Q932" s="191"/>
      <c r="R932" s="191"/>
      <c r="S932" s="191"/>
      <c r="T932" s="192"/>
      <c r="AT932" s="186" t="s">
        <v>280</v>
      </c>
      <c r="AU932" s="186" t="s">
        <v>88</v>
      </c>
      <c r="AV932" s="13" t="s">
        <v>88</v>
      </c>
      <c r="AW932" s="13" t="s">
        <v>29</v>
      </c>
      <c r="AX932" s="13" t="s">
        <v>75</v>
      </c>
      <c r="AY932" s="186" t="s">
        <v>271</v>
      </c>
    </row>
    <row r="933" spans="1:65" s="14" customFormat="1" x14ac:dyDescent="0.1">
      <c r="B933" s="193"/>
      <c r="D933" s="185" t="s">
        <v>280</v>
      </c>
      <c r="E933" s="194" t="s">
        <v>1</v>
      </c>
      <c r="F933" s="195" t="s">
        <v>282</v>
      </c>
      <c r="H933" s="196">
        <v>107.87</v>
      </c>
      <c r="I933" s="197"/>
      <c r="L933" s="193"/>
      <c r="M933" s="198"/>
      <c r="N933" s="199"/>
      <c r="O933" s="199"/>
      <c r="P933" s="199"/>
      <c r="Q933" s="199"/>
      <c r="R933" s="199"/>
      <c r="S933" s="199"/>
      <c r="T933" s="200"/>
      <c r="AT933" s="194" t="s">
        <v>280</v>
      </c>
      <c r="AU933" s="194" t="s">
        <v>88</v>
      </c>
      <c r="AV933" s="14" t="s">
        <v>278</v>
      </c>
      <c r="AW933" s="14" t="s">
        <v>29</v>
      </c>
      <c r="AX933" s="14" t="s">
        <v>82</v>
      </c>
      <c r="AY933" s="194" t="s">
        <v>271</v>
      </c>
    </row>
    <row r="934" spans="1:65" s="2" customFormat="1" ht="21.75" customHeight="1" x14ac:dyDescent="0.15">
      <c r="A934" s="35"/>
      <c r="B934" s="141"/>
      <c r="C934" s="172" t="s">
        <v>1878</v>
      </c>
      <c r="D934" s="172" t="s">
        <v>274</v>
      </c>
      <c r="E934" s="173" t="s">
        <v>1879</v>
      </c>
      <c r="F934" s="174" t="s">
        <v>1880</v>
      </c>
      <c r="G934" s="175" t="s">
        <v>302</v>
      </c>
      <c r="H934" s="176">
        <v>2</v>
      </c>
      <c r="I934" s="177"/>
      <c r="J934" s="176">
        <f>ROUND(I934*H934,2)</f>
        <v>0</v>
      </c>
      <c r="K934" s="178"/>
      <c r="L934" s="36"/>
      <c r="M934" s="179" t="s">
        <v>1</v>
      </c>
      <c r="N934" s="180" t="s">
        <v>41</v>
      </c>
      <c r="O934" s="61"/>
      <c r="P934" s="181">
        <f>O934*H934</f>
        <v>0</v>
      </c>
      <c r="Q934" s="181">
        <v>3.6240000000000003E-4</v>
      </c>
      <c r="R934" s="181">
        <f>Q934*H934</f>
        <v>7.2480000000000005E-4</v>
      </c>
      <c r="S934" s="181">
        <v>0</v>
      </c>
      <c r="T934" s="182">
        <f>S934*H934</f>
        <v>0</v>
      </c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  <c r="AR934" s="183" t="s">
        <v>367</v>
      </c>
      <c r="AT934" s="183" t="s">
        <v>274</v>
      </c>
      <c r="AU934" s="183" t="s">
        <v>88</v>
      </c>
      <c r="AY934" s="18" t="s">
        <v>271</v>
      </c>
      <c r="BE934" s="105">
        <f>IF(N934="základná",J934,0)</f>
        <v>0</v>
      </c>
      <c r="BF934" s="105">
        <f>IF(N934="znížená",J934,0)</f>
        <v>0</v>
      </c>
      <c r="BG934" s="105">
        <f>IF(N934="zákl. prenesená",J934,0)</f>
        <v>0</v>
      </c>
      <c r="BH934" s="105">
        <f>IF(N934="zníž. prenesená",J934,0)</f>
        <v>0</v>
      </c>
      <c r="BI934" s="105">
        <f>IF(N934="nulová",J934,0)</f>
        <v>0</v>
      </c>
      <c r="BJ934" s="18" t="s">
        <v>88</v>
      </c>
      <c r="BK934" s="105">
        <f>ROUND(I934*H934,2)</f>
        <v>0</v>
      </c>
      <c r="BL934" s="18" t="s">
        <v>367</v>
      </c>
      <c r="BM934" s="183" t="s">
        <v>1881</v>
      </c>
    </row>
    <row r="935" spans="1:65" s="13" customFormat="1" x14ac:dyDescent="0.1">
      <c r="B935" s="184"/>
      <c r="D935" s="185" t="s">
        <v>280</v>
      </c>
      <c r="E935" s="186" t="s">
        <v>1</v>
      </c>
      <c r="F935" s="187" t="s">
        <v>1882</v>
      </c>
      <c r="H935" s="188">
        <v>2</v>
      </c>
      <c r="I935" s="189"/>
      <c r="L935" s="184"/>
      <c r="M935" s="190"/>
      <c r="N935" s="191"/>
      <c r="O935" s="191"/>
      <c r="P935" s="191"/>
      <c r="Q935" s="191"/>
      <c r="R935" s="191"/>
      <c r="S935" s="191"/>
      <c r="T935" s="192"/>
      <c r="AT935" s="186" t="s">
        <v>280</v>
      </c>
      <c r="AU935" s="186" t="s">
        <v>88</v>
      </c>
      <c r="AV935" s="13" t="s">
        <v>88</v>
      </c>
      <c r="AW935" s="13" t="s">
        <v>29</v>
      </c>
      <c r="AX935" s="13" t="s">
        <v>75</v>
      </c>
      <c r="AY935" s="186" t="s">
        <v>271</v>
      </c>
    </row>
    <row r="936" spans="1:65" s="14" customFormat="1" x14ac:dyDescent="0.1">
      <c r="B936" s="193"/>
      <c r="D936" s="185" t="s">
        <v>280</v>
      </c>
      <c r="E936" s="194" t="s">
        <v>1</v>
      </c>
      <c r="F936" s="195" t="s">
        <v>282</v>
      </c>
      <c r="H936" s="196">
        <v>2</v>
      </c>
      <c r="I936" s="197"/>
      <c r="L936" s="193"/>
      <c r="M936" s="198"/>
      <c r="N936" s="199"/>
      <c r="O936" s="199"/>
      <c r="P936" s="199"/>
      <c r="Q936" s="199"/>
      <c r="R936" s="199"/>
      <c r="S936" s="199"/>
      <c r="T936" s="200"/>
      <c r="AT936" s="194" t="s">
        <v>280</v>
      </c>
      <c r="AU936" s="194" t="s">
        <v>88</v>
      </c>
      <c r="AV936" s="14" t="s">
        <v>278</v>
      </c>
      <c r="AW936" s="14" t="s">
        <v>29</v>
      </c>
      <c r="AX936" s="14" t="s">
        <v>82</v>
      </c>
      <c r="AY936" s="194" t="s">
        <v>271</v>
      </c>
    </row>
    <row r="937" spans="1:65" s="2" customFormat="1" ht="33" customHeight="1" x14ac:dyDescent="0.15">
      <c r="A937" s="35"/>
      <c r="B937" s="141"/>
      <c r="C937" s="224" t="s">
        <v>1883</v>
      </c>
      <c r="D937" s="224" t="s">
        <v>1138</v>
      </c>
      <c r="E937" s="226" t="s">
        <v>1884</v>
      </c>
      <c r="F937" s="227" t="s">
        <v>1885</v>
      </c>
      <c r="G937" s="228" t="s">
        <v>302</v>
      </c>
      <c r="H937" s="229">
        <v>2</v>
      </c>
      <c r="I937" s="230"/>
      <c r="J937" s="229">
        <f>ROUND(I937*H937,2)</f>
        <v>0</v>
      </c>
      <c r="K937" s="231"/>
      <c r="L937" s="232"/>
      <c r="M937" s="233" t="s">
        <v>1</v>
      </c>
      <c r="N937" s="234" t="s">
        <v>41</v>
      </c>
      <c r="O937" s="61"/>
      <c r="P937" s="181">
        <f>O937*H937</f>
        <v>0</v>
      </c>
      <c r="Q937" s="181">
        <v>1.2E-2</v>
      </c>
      <c r="R937" s="181">
        <f>Q937*H937</f>
        <v>2.4E-2</v>
      </c>
      <c r="S937" s="181">
        <v>0</v>
      </c>
      <c r="T937" s="182">
        <f>S937*H937</f>
        <v>0</v>
      </c>
      <c r="U937" s="35"/>
      <c r="V937" s="35"/>
      <c r="W937" s="35"/>
      <c r="X937" s="35"/>
      <c r="Y937" s="35"/>
      <c r="Z937" s="35"/>
      <c r="AA937" s="35"/>
      <c r="AB937" s="35"/>
      <c r="AC937" s="35"/>
      <c r="AD937" s="35"/>
      <c r="AE937" s="35"/>
      <c r="AR937" s="183" t="s">
        <v>478</v>
      </c>
      <c r="AT937" s="183" t="s">
        <v>1138</v>
      </c>
      <c r="AU937" s="183" t="s">
        <v>88</v>
      </c>
      <c r="AY937" s="18" t="s">
        <v>271</v>
      </c>
      <c r="BE937" s="105">
        <f>IF(N937="základná",J937,0)</f>
        <v>0</v>
      </c>
      <c r="BF937" s="105">
        <f>IF(N937="znížená",J937,0)</f>
        <v>0</v>
      </c>
      <c r="BG937" s="105">
        <f>IF(N937="zákl. prenesená",J937,0)</f>
        <v>0</v>
      </c>
      <c r="BH937" s="105">
        <f>IF(N937="zníž. prenesená",J937,0)</f>
        <v>0</v>
      </c>
      <c r="BI937" s="105">
        <f>IF(N937="nulová",J937,0)</f>
        <v>0</v>
      </c>
      <c r="BJ937" s="18" t="s">
        <v>88</v>
      </c>
      <c r="BK937" s="105">
        <f>ROUND(I937*H937,2)</f>
        <v>0</v>
      </c>
      <c r="BL937" s="18" t="s">
        <v>367</v>
      </c>
      <c r="BM937" s="183" t="s">
        <v>1886</v>
      </c>
    </row>
    <row r="938" spans="1:65" s="2" customFormat="1" ht="21.75" customHeight="1" x14ac:dyDescent="0.15">
      <c r="A938" s="35"/>
      <c r="B938" s="141"/>
      <c r="C938" s="172" t="s">
        <v>1887</v>
      </c>
      <c r="D938" s="172" t="s">
        <v>274</v>
      </c>
      <c r="E938" s="173" t="s">
        <v>1888</v>
      </c>
      <c r="F938" s="174" t="s">
        <v>1889</v>
      </c>
      <c r="G938" s="175" t="s">
        <v>1420</v>
      </c>
      <c r="H938" s="177"/>
      <c r="I938" s="177"/>
      <c r="J938" s="176">
        <f>ROUND(I938*H938,2)</f>
        <v>0</v>
      </c>
      <c r="K938" s="178"/>
      <c r="L938" s="36"/>
      <c r="M938" s="179" t="s">
        <v>1</v>
      </c>
      <c r="N938" s="180" t="s">
        <v>41</v>
      </c>
      <c r="O938" s="61"/>
      <c r="P938" s="181">
        <f>O938*H938</f>
        <v>0</v>
      </c>
      <c r="Q938" s="181">
        <v>0</v>
      </c>
      <c r="R938" s="181">
        <f>Q938*H938</f>
        <v>0</v>
      </c>
      <c r="S938" s="181">
        <v>0</v>
      </c>
      <c r="T938" s="182">
        <f>S938*H938</f>
        <v>0</v>
      </c>
      <c r="U938" s="35"/>
      <c r="V938" s="35"/>
      <c r="W938" s="35"/>
      <c r="X938" s="35"/>
      <c r="Y938" s="35"/>
      <c r="Z938" s="35"/>
      <c r="AA938" s="35"/>
      <c r="AB938" s="35"/>
      <c r="AC938" s="35"/>
      <c r="AD938" s="35"/>
      <c r="AE938" s="35"/>
      <c r="AR938" s="183" t="s">
        <v>367</v>
      </c>
      <c r="AT938" s="183" t="s">
        <v>274</v>
      </c>
      <c r="AU938" s="183" t="s">
        <v>88</v>
      </c>
      <c r="AY938" s="18" t="s">
        <v>271</v>
      </c>
      <c r="BE938" s="105">
        <f>IF(N938="základná",J938,0)</f>
        <v>0</v>
      </c>
      <c r="BF938" s="105">
        <f>IF(N938="znížená",J938,0)</f>
        <v>0</v>
      </c>
      <c r="BG938" s="105">
        <f>IF(N938="zákl. prenesená",J938,0)</f>
        <v>0</v>
      </c>
      <c r="BH938" s="105">
        <f>IF(N938="zníž. prenesená",J938,0)</f>
        <v>0</v>
      </c>
      <c r="BI938" s="105">
        <f>IF(N938="nulová",J938,0)</f>
        <v>0</v>
      </c>
      <c r="BJ938" s="18" t="s">
        <v>88</v>
      </c>
      <c r="BK938" s="105">
        <f>ROUND(I938*H938,2)</f>
        <v>0</v>
      </c>
      <c r="BL938" s="18" t="s">
        <v>367</v>
      </c>
      <c r="BM938" s="183" t="s">
        <v>1890</v>
      </c>
    </row>
    <row r="939" spans="1:65" s="12" customFormat="1" ht="22.9" customHeight="1" x14ac:dyDescent="0.15">
      <c r="B939" s="159"/>
      <c r="D939" s="160" t="s">
        <v>74</v>
      </c>
      <c r="E939" s="170" t="s">
        <v>512</v>
      </c>
      <c r="F939" s="170" t="s">
        <v>513</v>
      </c>
      <c r="I939" s="162"/>
      <c r="J939" s="171">
        <f>BK939</f>
        <v>0</v>
      </c>
      <c r="L939" s="159"/>
      <c r="M939" s="164"/>
      <c r="N939" s="165"/>
      <c r="O939" s="165"/>
      <c r="P939" s="166">
        <f>SUM(P940:P1008)</f>
        <v>0</v>
      </c>
      <c r="Q939" s="165"/>
      <c r="R939" s="166">
        <f>SUM(R940:R1008)</f>
        <v>15.449505667519999</v>
      </c>
      <c r="S939" s="165"/>
      <c r="T939" s="167">
        <f>SUM(T940:T1008)</f>
        <v>0</v>
      </c>
      <c r="AR939" s="160" t="s">
        <v>88</v>
      </c>
      <c r="AT939" s="168" t="s">
        <v>74</v>
      </c>
      <c r="AU939" s="168" t="s">
        <v>82</v>
      </c>
      <c r="AY939" s="160" t="s">
        <v>271</v>
      </c>
      <c r="BK939" s="169">
        <f>SUM(BK940:BK1008)</f>
        <v>0</v>
      </c>
    </row>
    <row r="940" spans="1:65" s="2" customFormat="1" ht="33" customHeight="1" x14ac:dyDescent="0.15">
      <c r="A940" s="35"/>
      <c r="B940" s="141"/>
      <c r="C940" s="172" t="s">
        <v>1891</v>
      </c>
      <c r="D940" s="172" t="s">
        <v>274</v>
      </c>
      <c r="E940" s="173" t="s">
        <v>1892</v>
      </c>
      <c r="F940" s="174" t="s">
        <v>1893</v>
      </c>
      <c r="G940" s="175" t="s">
        <v>277</v>
      </c>
      <c r="H940" s="176">
        <v>1289.9000000000001</v>
      </c>
      <c r="I940" s="177"/>
      <c r="J940" s="176">
        <f>ROUND(I940*H940,2)</f>
        <v>0</v>
      </c>
      <c r="K940" s="178"/>
      <c r="L940" s="36"/>
      <c r="M940" s="179" t="s">
        <v>1</v>
      </c>
      <c r="N940" s="180" t="s">
        <v>41</v>
      </c>
      <c r="O940" s="61"/>
      <c r="P940" s="181">
        <f>O940*H940</f>
        <v>0</v>
      </c>
      <c r="Q940" s="181">
        <v>4.6799999999999999E-4</v>
      </c>
      <c r="R940" s="181">
        <f>Q940*H940</f>
        <v>0.60367320000000002</v>
      </c>
      <c r="S940" s="181">
        <v>0</v>
      </c>
      <c r="T940" s="182">
        <f>S940*H940</f>
        <v>0</v>
      </c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R940" s="183" t="s">
        <v>367</v>
      </c>
      <c r="AT940" s="183" t="s">
        <v>274</v>
      </c>
      <c r="AU940" s="183" t="s">
        <v>88</v>
      </c>
      <c r="AY940" s="18" t="s">
        <v>271</v>
      </c>
      <c r="BE940" s="105">
        <f>IF(N940="základná",J940,0)</f>
        <v>0</v>
      </c>
      <c r="BF940" s="105">
        <f>IF(N940="znížená",J940,0)</f>
        <v>0</v>
      </c>
      <c r="BG940" s="105">
        <f>IF(N940="zákl. prenesená",J940,0)</f>
        <v>0</v>
      </c>
      <c r="BH940" s="105">
        <f>IF(N940="zníž. prenesená",J940,0)</f>
        <v>0</v>
      </c>
      <c r="BI940" s="105">
        <f>IF(N940="nulová",J940,0)</f>
        <v>0</v>
      </c>
      <c r="BJ940" s="18" t="s">
        <v>88</v>
      </c>
      <c r="BK940" s="105">
        <f>ROUND(I940*H940,2)</f>
        <v>0</v>
      </c>
      <c r="BL940" s="18" t="s">
        <v>367</v>
      </c>
      <c r="BM940" s="183" t="s">
        <v>1894</v>
      </c>
    </row>
    <row r="941" spans="1:65" s="13" customFormat="1" x14ac:dyDescent="0.1">
      <c r="B941" s="184"/>
      <c r="D941" s="185" t="s">
        <v>280</v>
      </c>
      <c r="E941" s="186" t="s">
        <v>1</v>
      </c>
      <c r="F941" s="187" t="s">
        <v>1895</v>
      </c>
      <c r="H941" s="188">
        <v>1289.9000000000001</v>
      </c>
      <c r="I941" s="189"/>
      <c r="L941" s="184"/>
      <c r="M941" s="190"/>
      <c r="N941" s="191"/>
      <c r="O941" s="191"/>
      <c r="P941" s="191"/>
      <c r="Q941" s="191"/>
      <c r="R941" s="191"/>
      <c r="S941" s="191"/>
      <c r="T941" s="192"/>
      <c r="AT941" s="186" t="s">
        <v>280</v>
      </c>
      <c r="AU941" s="186" t="s">
        <v>88</v>
      </c>
      <c r="AV941" s="13" t="s">
        <v>88</v>
      </c>
      <c r="AW941" s="13" t="s">
        <v>29</v>
      </c>
      <c r="AX941" s="13" t="s">
        <v>75</v>
      </c>
      <c r="AY941" s="186" t="s">
        <v>271</v>
      </c>
    </row>
    <row r="942" spans="1:65" s="14" customFormat="1" x14ac:dyDescent="0.1">
      <c r="B942" s="193"/>
      <c r="D942" s="185" t="s">
        <v>280</v>
      </c>
      <c r="E942" s="194" t="s">
        <v>1</v>
      </c>
      <c r="F942" s="195" t="s">
        <v>282</v>
      </c>
      <c r="H942" s="196">
        <v>1289.9000000000001</v>
      </c>
      <c r="I942" s="197"/>
      <c r="L942" s="193"/>
      <c r="M942" s="198"/>
      <c r="N942" s="199"/>
      <c r="O942" s="199"/>
      <c r="P942" s="199"/>
      <c r="Q942" s="199"/>
      <c r="R942" s="199"/>
      <c r="S942" s="199"/>
      <c r="T942" s="200"/>
      <c r="AT942" s="194" t="s">
        <v>280</v>
      </c>
      <c r="AU942" s="194" t="s">
        <v>88</v>
      </c>
      <c r="AV942" s="14" t="s">
        <v>278</v>
      </c>
      <c r="AW942" s="14" t="s">
        <v>29</v>
      </c>
      <c r="AX942" s="14" t="s">
        <v>82</v>
      </c>
      <c r="AY942" s="194" t="s">
        <v>271</v>
      </c>
    </row>
    <row r="943" spans="1:65" s="2" customFormat="1" ht="42" x14ac:dyDescent="0.15">
      <c r="A943" s="35"/>
      <c r="B943" s="141"/>
      <c r="C943" s="172" t="s">
        <v>1896</v>
      </c>
      <c r="D943" s="289" t="s">
        <v>274</v>
      </c>
      <c r="E943" s="173" t="s">
        <v>1897</v>
      </c>
      <c r="F943" s="174" t="s">
        <v>6737</v>
      </c>
      <c r="G943" s="175" t="s">
        <v>277</v>
      </c>
      <c r="H943" s="176">
        <v>1289.9000000000001</v>
      </c>
      <c r="I943" s="177"/>
      <c r="J943" s="176">
        <f>ROUND(I943*H943,2)</f>
        <v>0</v>
      </c>
      <c r="K943" s="178"/>
      <c r="L943" s="36"/>
      <c r="M943" s="179" t="s">
        <v>1</v>
      </c>
      <c r="N943" s="180" t="s">
        <v>41</v>
      </c>
      <c r="O943" s="61"/>
      <c r="P943" s="181">
        <f>O943*H943</f>
        <v>0</v>
      </c>
      <c r="Q943" s="181">
        <v>7.7282000000000002E-3</v>
      </c>
      <c r="R943" s="181">
        <f>Q943*H943</f>
        <v>9.9686051800000008</v>
      </c>
      <c r="S943" s="181">
        <v>0</v>
      </c>
      <c r="T943" s="182">
        <f>S943*H943</f>
        <v>0</v>
      </c>
      <c r="U943" s="35"/>
      <c r="V943" s="35"/>
      <c r="W943" s="35"/>
      <c r="X943" s="35"/>
      <c r="Y943" s="35"/>
      <c r="Z943" s="35"/>
      <c r="AA943" s="35"/>
      <c r="AB943" s="35"/>
      <c r="AC943" s="35"/>
      <c r="AD943" s="35"/>
      <c r="AE943" s="35"/>
      <c r="AR943" s="183" t="s">
        <v>367</v>
      </c>
      <c r="AT943" s="183" t="s">
        <v>274</v>
      </c>
      <c r="AU943" s="183" t="s">
        <v>88</v>
      </c>
      <c r="AY943" s="18" t="s">
        <v>271</v>
      </c>
      <c r="BE943" s="105">
        <f>IF(N943="základná",J943,0)</f>
        <v>0</v>
      </c>
      <c r="BF943" s="105">
        <f>IF(N943="znížená",J943,0)</f>
        <v>0</v>
      </c>
      <c r="BG943" s="105">
        <f>IF(N943="zákl. prenesená",J943,0)</f>
        <v>0</v>
      </c>
      <c r="BH943" s="105">
        <f>IF(N943="zníž. prenesená",J943,0)</f>
        <v>0</v>
      </c>
      <c r="BI943" s="105">
        <f>IF(N943="nulová",J943,0)</f>
        <v>0</v>
      </c>
      <c r="BJ943" s="18" t="s">
        <v>88</v>
      </c>
      <c r="BK943" s="105">
        <f>ROUND(I943*H943,2)</f>
        <v>0</v>
      </c>
      <c r="BL943" s="18" t="s">
        <v>367</v>
      </c>
      <c r="BM943" s="183" t="s">
        <v>1899</v>
      </c>
    </row>
    <row r="944" spans="1:65" s="13" customFormat="1" x14ac:dyDescent="0.1">
      <c r="B944" s="184"/>
      <c r="D944" s="185" t="s">
        <v>280</v>
      </c>
      <c r="E944" s="186" t="s">
        <v>1</v>
      </c>
      <c r="F944" s="187" t="s">
        <v>1895</v>
      </c>
      <c r="H944" s="188">
        <v>1289.9000000000001</v>
      </c>
      <c r="I944" s="189"/>
      <c r="L944" s="184"/>
      <c r="M944" s="190"/>
      <c r="N944" s="191"/>
      <c r="O944" s="191"/>
      <c r="P944" s="191"/>
      <c r="Q944" s="191"/>
      <c r="R944" s="191"/>
      <c r="S944" s="191"/>
      <c r="T944" s="192"/>
      <c r="AT944" s="186" t="s">
        <v>280</v>
      </c>
      <c r="AU944" s="186" t="s">
        <v>88</v>
      </c>
      <c r="AV944" s="13" t="s">
        <v>88</v>
      </c>
      <c r="AW944" s="13" t="s">
        <v>29</v>
      </c>
      <c r="AX944" s="13" t="s">
        <v>75</v>
      </c>
      <c r="AY944" s="186" t="s">
        <v>271</v>
      </c>
    </row>
    <row r="945" spans="1:65" s="14" customFormat="1" x14ac:dyDescent="0.1">
      <c r="B945" s="193"/>
      <c r="D945" s="185" t="s">
        <v>280</v>
      </c>
      <c r="E945" s="194" t="s">
        <v>1</v>
      </c>
      <c r="F945" s="195" t="s">
        <v>282</v>
      </c>
      <c r="H945" s="196">
        <v>1289.9000000000001</v>
      </c>
      <c r="I945" s="197"/>
      <c r="L945" s="193"/>
      <c r="M945" s="198"/>
      <c r="N945" s="199"/>
      <c r="O945" s="199"/>
      <c r="P945" s="199"/>
      <c r="Q945" s="199"/>
      <c r="R945" s="199"/>
      <c r="S945" s="199"/>
      <c r="T945" s="200"/>
      <c r="AT945" s="194" t="s">
        <v>280</v>
      </c>
      <c r="AU945" s="194" t="s">
        <v>88</v>
      </c>
      <c r="AV945" s="14" t="s">
        <v>278</v>
      </c>
      <c r="AW945" s="14" t="s">
        <v>29</v>
      </c>
      <c r="AX945" s="14" t="s">
        <v>82</v>
      </c>
      <c r="AY945" s="194" t="s">
        <v>271</v>
      </c>
    </row>
    <row r="946" spans="1:65" s="2" customFormat="1" ht="21.75" customHeight="1" x14ac:dyDescent="0.15">
      <c r="A946" s="35"/>
      <c r="B946" s="141"/>
      <c r="C946" s="172" t="s">
        <v>1900</v>
      </c>
      <c r="D946" s="172" t="s">
        <v>274</v>
      </c>
      <c r="E946" s="173" t="s">
        <v>1901</v>
      </c>
      <c r="F946" s="174" t="s">
        <v>1902</v>
      </c>
      <c r="G946" s="175" t="s">
        <v>302</v>
      </c>
      <c r="H946" s="176">
        <v>4</v>
      </c>
      <c r="I946" s="177"/>
      <c r="J946" s="176">
        <f>ROUND(I946*H946,2)</f>
        <v>0</v>
      </c>
      <c r="K946" s="178"/>
      <c r="L946" s="36"/>
      <c r="M946" s="179" t="s">
        <v>1</v>
      </c>
      <c r="N946" s="180" t="s">
        <v>41</v>
      </c>
      <c r="O946" s="61"/>
      <c r="P946" s="181">
        <f>O946*H946</f>
        <v>0</v>
      </c>
      <c r="Q946" s="181">
        <v>1.8000000000000001E-4</v>
      </c>
      <c r="R946" s="181">
        <f>Q946*H946</f>
        <v>7.2000000000000005E-4</v>
      </c>
      <c r="S946" s="181">
        <v>0</v>
      </c>
      <c r="T946" s="182">
        <f>S946*H946</f>
        <v>0</v>
      </c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  <c r="AR946" s="183" t="s">
        <v>367</v>
      </c>
      <c r="AT946" s="183" t="s">
        <v>274</v>
      </c>
      <c r="AU946" s="183" t="s">
        <v>88</v>
      </c>
      <c r="AY946" s="18" t="s">
        <v>271</v>
      </c>
      <c r="BE946" s="105">
        <f>IF(N946="základná",J946,0)</f>
        <v>0</v>
      </c>
      <c r="BF946" s="105">
        <f>IF(N946="znížená",J946,0)</f>
        <v>0</v>
      </c>
      <c r="BG946" s="105">
        <f>IF(N946="zákl. prenesená",J946,0)</f>
        <v>0</v>
      </c>
      <c r="BH946" s="105">
        <f>IF(N946="zníž. prenesená",J946,0)</f>
        <v>0</v>
      </c>
      <c r="BI946" s="105">
        <f>IF(N946="nulová",J946,0)</f>
        <v>0</v>
      </c>
      <c r="BJ946" s="18" t="s">
        <v>88</v>
      </c>
      <c r="BK946" s="105">
        <f>ROUND(I946*H946,2)</f>
        <v>0</v>
      </c>
      <c r="BL946" s="18" t="s">
        <v>367</v>
      </c>
      <c r="BM946" s="183" t="s">
        <v>1903</v>
      </c>
    </row>
    <row r="947" spans="1:65" s="2" customFormat="1" ht="21.75" customHeight="1" x14ac:dyDescent="0.15">
      <c r="A947" s="35"/>
      <c r="B947" s="141"/>
      <c r="C947" s="224" t="s">
        <v>1904</v>
      </c>
      <c r="D947" s="224" t="s">
        <v>1138</v>
      </c>
      <c r="E947" s="226" t="s">
        <v>1905</v>
      </c>
      <c r="F947" s="227" t="s">
        <v>1906</v>
      </c>
      <c r="G947" s="228" t="s">
        <v>302</v>
      </c>
      <c r="H947" s="229">
        <v>4</v>
      </c>
      <c r="I947" s="230"/>
      <c r="J947" s="229">
        <f>ROUND(I947*H947,2)</f>
        <v>0</v>
      </c>
      <c r="K947" s="231"/>
      <c r="L947" s="232"/>
      <c r="M947" s="233" t="s">
        <v>1</v>
      </c>
      <c r="N947" s="234" t="s">
        <v>41</v>
      </c>
      <c r="O947" s="61"/>
      <c r="P947" s="181">
        <f>O947*H947</f>
        <v>0</v>
      </c>
      <c r="Q947" s="181">
        <v>2.0999999999999999E-3</v>
      </c>
      <c r="R947" s="181">
        <f>Q947*H947</f>
        <v>8.3999999999999995E-3</v>
      </c>
      <c r="S947" s="181">
        <v>0</v>
      </c>
      <c r="T947" s="182">
        <f>S947*H947</f>
        <v>0</v>
      </c>
      <c r="U947" s="35"/>
      <c r="V947" s="35"/>
      <c r="W947" s="35"/>
      <c r="X947" s="35"/>
      <c r="Y947" s="35"/>
      <c r="Z947" s="35"/>
      <c r="AA947" s="35"/>
      <c r="AB947" s="35"/>
      <c r="AC947" s="35"/>
      <c r="AD947" s="35"/>
      <c r="AE947" s="35"/>
      <c r="AR947" s="183" t="s">
        <v>478</v>
      </c>
      <c r="AT947" s="183" t="s">
        <v>1138</v>
      </c>
      <c r="AU947" s="183" t="s">
        <v>88</v>
      </c>
      <c r="AY947" s="18" t="s">
        <v>271</v>
      </c>
      <c r="BE947" s="105">
        <f>IF(N947="základná",J947,0)</f>
        <v>0</v>
      </c>
      <c r="BF947" s="105">
        <f>IF(N947="znížená",J947,0)</f>
        <v>0</v>
      </c>
      <c r="BG947" s="105">
        <f>IF(N947="zákl. prenesená",J947,0)</f>
        <v>0</v>
      </c>
      <c r="BH947" s="105">
        <f>IF(N947="zníž. prenesená",J947,0)</f>
        <v>0</v>
      </c>
      <c r="BI947" s="105">
        <f>IF(N947="nulová",J947,0)</f>
        <v>0</v>
      </c>
      <c r="BJ947" s="18" t="s">
        <v>88</v>
      </c>
      <c r="BK947" s="105">
        <f>ROUND(I947*H947,2)</f>
        <v>0</v>
      </c>
      <c r="BL947" s="18" t="s">
        <v>367</v>
      </c>
      <c r="BM947" s="183" t="s">
        <v>1907</v>
      </c>
    </row>
    <row r="948" spans="1:65" s="2" customFormat="1" ht="21.75" customHeight="1" x14ac:dyDescent="0.15">
      <c r="A948" s="35"/>
      <c r="B948" s="141"/>
      <c r="C948" s="172" t="s">
        <v>1908</v>
      </c>
      <c r="D948" s="172" t="s">
        <v>274</v>
      </c>
      <c r="E948" s="173" t="s">
        <v>1909</v>
      </c>
      <c r="F948" s="174" t="s">
        <v>1910</v>
      </c>
      <c r="G948" s="175" t="s">
        <v>319</v>
      </c>
      <c r="H948" s="176">
        <v>4</v>
      </c>
      <c r="I948" s="177"/>
      <c r="J948" s="176">
        <f>ROUND(I948*H948,2)</f>
        <v>0</v>
      </c>
      <c r="K948" s="178"/>
      <c r="L948" s="36"/>
      <c r="M948" s="179" t="s">
        <v>1</v>
      </c>
      <c r="N948" s="180" t="s">
        <v>41</v>
      </c>
      <c r="O948" s="61"/>
      <c r="P948" s="181">
        <f>O948*H948</f>
        <v>0</v>
      </c>
      <c r="Q948" s="181">
        <v>0</v>
      </c>
      <c r="R948" s="181">
        <f>Q948*H948</f>
        <v>0</v>
      </c>
      <c r="S948" s="181">
        <v>0</v>
      </c>
      <c r="T948" s="182">
        <f>S948*H948</f>
        <v>0</v>
      </c>
      <c r="U948" s="35"/>
      <c r="V948" s="35"/>
      <c r="W948" s="35"/>
      <c r="X948" s="35"/>
      <c r="Y948" s="35"/>
      <c r="Z948" s="35"/>
      <c r="AA948" s="35"/>
      <c r="AB948" s="35"/>
      <c r="AC948" s="35"/>
      <c r="AD948" s="35"/>
      <c r="AE948" s="35"/>
      <c r="AR948" s="183" t="s">
        <v>367</v>
      </c>
      <c r="AT948" s="183" t="s">
        <v>274</v>
      </c>
      <c r="AU948" s="183" t="s">
        <v>88</v>
      </c>
      <c r="AY948" s="18" t="s">
        <v>271</v>
      </c>
      <c r="BE948" s="105">
        <f>IF(N948="základná",J948,0)</f>
        <v>0</v>
      </c>
      <c r="BF948" s="105">
        <f>IF(N948="znížená",J948,0)</f>
        <v>0</v>
      </c>
      <c r="BG948" s="105">
        <f>IF(N948="zákl. prenesená",J948,0)</f>
        <v>0</v>
      </c>
      <c r="BH948" s="105">
        <f>IF(N948="zníž. prenesená",J948,0)</f>
        <v>0</v>
      </c>
      <c r="BI948" s="105">
        <f>IF(N948="nulová",J948,0)</f>
        <v>0</v>
      </c>
      <c r="BJ948" s="18" t="s">
        <v>88</v>
      </c>
      <c r="BK948" s="105">
        <f>ROUND(I948*H948,2)</f>
        <v>0</v>
      </c>
      <c r="BL948" s="18" t="s">
        <v>367</v>
      </c>
      <c r="BM948" s="183" t="s">
        <v>1911</v>
      </c>
    </row>
    <row r="949" spans="1:65" s="2" customFormat="1" ht="33" customHeight="1" x14ac:dyDescent="0.15">
      <c r="A949" s="35"/>
      <c r="B949" s="141"/>
      <c r="C949" s="224" t="s">
        <v>1912</v>
      </c>
      <c r="D949" s="224" t="s">
        <v>1138</v>
      </c>
      <c r="E949" s="226" t="s">
        <v>1913</v>
      </c>
      <c r="F949" s="227" t="s">
        <v>1914</v>
      </c>
      <c r="G949" s="228" t="s">
        <v>319</v>
      </c>
      <c r="H949" s="229">
        <v>4</v>
      </c>
      <c r="I949" s="230"/>
      <c r="J949" s="229">
        <f>ROUND(I949*H949,2)</f>
        <v>0</v>
      </c>
      <c r="K949" s="231"/>
      <c r="L949" s="232"/>
      <c r="M949" s="233" t="s">
        <v>1</v>
      </c>
      <c r="N949" s="234" t="s">
        <v>41</v>
      </c>
      <c r="O949" s="61"/>
      <c r="P949" s="181">
        <f>O949*H949</f>
        <v>0</v>
      </c>
      <c r="Q949" s="181">
        <v>2.5000000000000001E-4</v>
      </c>
      <c r="R949" s="181">
        <f>Q949*H949</f>
        <v>1E-3</v>
      </c>
      <c r="S949" s="181">
        <v>0</v>
      </c>
      <c r="T949" s="182">
        <f>S949*H949</f>
        <v>0</v>
      </c>
      <c r="U949" s="35"/>
      <c r="V949" s="35"/>
      <c r="W949" s="35"/>
      <c r="X949" s="35"/>
      <c r="Y949" s="35"/>
      <c r="Z949" s="35"/>
      <c r="AA949" s="35"/>
      <c r="AB949" s="35"/>
      <c r="AC949" s="35"/>
      <c r="AD949" s="35"/>
      <c r="AE949" s="35"/>
      <c r="AR949" s="183" t="s">
        <v>478</v>
      </c>
      <c r="AT949" s="183" t="s">
        <v>1138</v>
      </c>
      <c r="AU949" s="183" t="s">
        <v>88</v>
      </c>
      <c r="AY949" s="18" t="s">
        <v>271</v>
      </c>
      <c r="BE949" s="105">
        <f>IF(N949="základná",J949,0)</f>
        <v>0</v>
      </c>
      <c r="BF949" s="105">
        <f>IF(N949="znížená",J949,0)</f>
        <v>0</v>
      </c>
      <c r="BG949" s="105">
        <f>IF(N949="zákl. prenesená",J949,0)</f>
        <v>0</v>
      </c>
      <c r="BH949" s="105">
        <f>IF(N949="zníž. prenesená",J949,0)</f>
        <v>0</v>
      </c>
      <c r="BI949" s="105">
        <f>IF(N949="nulová",J949,0)</f>
        <v>0</v>
      </c>
      <c r="BJ949" s="18" t="s">
        <v>88</v>
      </c>
      <c r="BK949" s="105">
        <f>ROUND(I949*H949,2)</f>
        <v>0</v>
      </c>
      <c r="BL949" s="18" t="s">
        <v>367</v>
      </c>
      <c r="BM949" s="183" t="s">
        <v>1915</v>
      </c>
    </row>
    <row r="950" spans="1:65" s="2" customFormat="1" ht="33" customHeight="1" x14ac:dyDescent="0.15">
      <c r="A950" s="35"/>
      <c r="B950" s="141"/>
      <c r="C950" s="172" t="s">
        <v>1916</v>
      </c>
      <c r="D950" s="289" t="s">
        <v>274</v>
      </c>
      <c r="E950" s="173" t="s">
        <v>1917</v>
      </c>
      <c r="F950" s="174" t="s">
        <v>1918</v>
      </c>
      <c r="G950" s="175" t="s">
        <v>319</v>
      </c>
      <c r="H950" s="176">
        <v>103.24</v>
      </c>
      <c r="I950" s="177"/>
      <c r="J950" s="176">
        <f>ROUND(I950*H950,2)</f>
        <v>0</v>
      </c>
      <c r="K950" s="178"/>
      <c r="L950" s="36"/>
      <c r="M950" s="179" t="s">
        <v>1</v>
      </c>
      <c r="N950" s="180" t="s">
        <v>41</v>
      </c>
      <c r="O950" s="61"/>
      <c r="P950" s="181">
        <f>O950*H950</f>
        <v>0</v>
      </c>
      <c r="Q950" s="181">
        <v>1.8799999999999999E-3</v>
      </c>
      <c r="R950" s="181">
        <f>Q950*H950</f>
        <v>0.19409119999999999</v>
      </c>
      <c r="S950" s="181">
        <v>0</v>
      </c>
      <c r="T950" s="182">
        <f>S950*H950</f>
        <v>0</v>
      </c>
      <c r="U950" s="35"/>
      <c r="V950" s="35"/>
      <c r="W950" s="35"/>
      <c r="X950" s="35"/>
      <c r="Y950" s="35"/>
      <c r="Z950" s="35"/>
      <c r="AA950" s="35"/>
      <c r="AB950" s="35"/>
      <c r="AC950" s="35"/>
      <c r="AD950" s="35"/>
      <c r="AE950" s="35"/>
      <c r="AR950" s="183" t="s">
        <v>367</v>
      </c>
      <c r="AT950" s="183" t="s">
        <v>274</v>
      </c>
      <c r="AU950" s="183" t="s">
        <v>88</v>
      </c>
      <c r="AY950" s="18" t="s">
        <v>271</v>
      </c>
      <c r="BE950" s="105">
        <f>IF(N950="základná",J950,0)</f>
        <v>0</v>
      </c>
      <c r="BF950" s="105">
        <f>IF(N950="znížená",J950,0)</f>
        <v>0</v>
      </c>
      <c r="BG950" s="105">
        <f>IF(N950="zákl. prenesená",J950,0)</f>
        <v>0</v>
      </c>
      <c r="BH950" s="105">
        <f>IF(N950="zníž. prenesená",J950,0)</f>
        <v>0</v>
      </c>
      <c r="BI950" s="105">
        <f>IF(N950="nulová",J950,0)</f>
        <v>0</v>
      </c>
      <c r="BJ950" s="18" t="s">
        <v>88</v>
      </c>
      <c r="BK950" s="105">
        <f>ROUND(I950*H950,2)</f>
        <v>0</v>
      </c>
      <c r="BL950" s="18" t="s">
        <v>367</v>
      </c>
      <c r="BM950" s="183" t="s">
        <v>1919</v>
      </c>
    </row>
    <row r="951" spans="1:65" s="13" customFormat="1" x14ac:dyDescent="0.1">
      <c r="B951" s="184"/>
      <c r="D951" s="185" t="s">
        <v>280</v>
      </c>
      <c r="E951" s="186" t="s">
        <v>1</v>
      </c>
      <c r="F951" s="187" t="s">
        <v>1920</v>
      </c>
      <c r="H951" s="188">
        <v>103.24</v>
      </c>
      <c r="I951" s="189"/>
      <c r="L951" s="184"/>
      <c r="M951" s="190"/>
      <c r="N951" s="191"/>
      <c r="O951" s="191"/>
      <c r="P951" s="191"/>
      <c r="Q951" s="191"/>
      <c r="R951" s="191"/>
      <c r="S951" s="191"/>
      <c r="T951" s="192"/>
      <c r="AT951" s="186" t="s">
        <v>280</v>
      </c>
      <c r="AU951" s="186" t="s">
        <v>88</v>
      </c>
      <c r="AV951" s="13" t="s">
        <v>88</v>
      </c>
      <c r="AW951" s="13" t="s">
        <v>29</v>
      </c>
      <c r="AX951" s="13" t="s">
        <v>75</v>
      </c>
      <c r="AY951" s="186" t="s">
        <v>271</v>
      </c>
    </row>
    <row r="952" spans="1:65" s="14" customFormat="1" x14ac:dyDescent="0.1">
      <c r="B952" s="193"/>
      <c r="D952" s="185" t="s">
        <v>280</v>
      </c>
      <c r="E952" s="194" t="s">
        <v>1921</v>
      </c>
      <c r="F952" s="195" t="s">
        <v>282</v>
      </c>
      <c r="H952" s="196">
        <v>103.24</v>
      </c>
      <c r="I952" s="197"/>
      <c r="L952" s="193"/>
      <c r="M952" s="198"/>
      <c r="N952" s="199"/>
      <c r="O952" s="199"/>
      <c r="P952" s="199"/>
      <c r="Q952" s="199"/>
      <c r="R952" s="199"/>
      <c r="S952" s="199"/>
      <c r="T952" s="200"/>
      <c r="AT952" s="194" t="s">
        <v>280</v>
      </c>
      <c r="AU952" s="194" t="s">
        <v>88</v>
      </c>
      <c r="AV952" s="14" t="s">
        <v>278</v>
      </c>
      <c r="AW952" s="14" t="s">
        <v>29</v>
      </c>
      <c r="AX952" s="14" t="s">
        <v>82</v>
      </c>
      <c r="AY952" s="194" t="s">
        <v>271</v>
      </c>
    </row>
    <row r="953" spans="1:65" s="2" customFormat="1" ht="21.75" customHeight="1" x14ac:dyDescent="0.15">
      <c r="A953" s="35"/>
      <c r="B953" s="141"/>
      <c r="C953" s="172" t="s">
        <v>1922</v>
      </c>
      <c r="D953" s="172" t="s">
        <v>274</v>
      </c>
      <c r="E953" s="173" t="s">
        <v>1923</v>
      </c>
      <c r="F953" s="174" t="s">
        <v>1924</v>
      </c>
      <c r="G953" s="175" t="s">
        <v>319</v>
      </c>
      <c r="H953" s="176">
        <v>103.11</v>
      </c>
      <c r="I953" s="177"/>
      <c r="J953" s="176">
        <f>ROUND(I953*H953,2)</f>
        <v>0</v>
      </c>
      <c r="K953" s="178"/>
      <c r="L953" s="36"/>
      <c r="M953" s="179" t="s">
        <v>1</v>
      </c>
      <c r="N953" s="180" t="s">
        <v>41</v>
      </c>
      <c r="O953" s="61"/>
      <c r="P953" s="181">
        <f>O953*H953</f>
        <v>0</v>
      </c>
      <c r="Q953" s="181">
        <v>9.8994159999999994E-3</v>
      </c>
      <c r="R953" s="181">
        <f>Q953*H953</f>
        <v>1.0207287837599999</v>
      </c>
      <c r="S953" s="181">
        <v>0</v>
      </c>
      <c r="T953" s="182">
        <f>S953*H953</f>
        <v>0</v>
      </c>
      <c r="U953" s="35"/>
      <c r="V953" s="35"/>
      <c r="W953" s="35"/>
      <c r="X953" s="35"/>
      <c r="Y953" s="35"/>
      <c r="Z953" s="35"/>
      <c r="AA953" s="35"/>
      <c r="AB953" s="35"/>
      <c r="AC953" s="35"/>
      <c r="AD953" s="35"/>
      <c r="AE953" s="35"/>
      <c r="AR953" s="183" t="s">
        <v>367</v>
      </c>
      <c r="AT953" s="183" t="s">
        <v>274</v>
      </c>
      <c r="AU953" s="183" t="s">
        <v>88</v>
      </c>
      <c r="AY953" s="18" t="s">
        <v>271</v>
      </c>
      <c r="BE953" s="105">
        <f>IF(N953="základná",J953,0)</f>
        <v>0</v>
      </c>
      <c r="BF953" s="105">
        <f>IF(N953="znížená",J953,0)</f>
        <v>0</v>
      </c>
      <c r="BG953" s="105">
        <f>IF(N953="zákl. prenesená",J953,0)</f>
        <v>0</v>
      </c>
      <c r="BH953" s="105">
        <f>IF(N953="zníž. prenesená",J953,0)</f>
        <v>0</v>
      </c>
      <c r="BI953" s="105">
        <f>IF(N953="nulová",J953,0)</f>
        <v>0</v>
      </c>
      <c r="BJ953" s="18" t="s">
        <v>88</v>
      </c>
      <c r="BK953" s="105">
        <f>ROUND(I953*H953,2)</f>
        <v>0</v>
      </c>
      <c r="BL953" s="18" t="s">
        <v>367</v>
      </c>
      <c r="BM953" s="183" t="s">
        <v>1925</v>
      </c>
    </row>
    <row r="954" spans="1:65" s="13" customFormat="1" x14ac:dyDescent="0.1">
      <c r="B954" s="184"/>
      <c r="D954" s="185" t="s">
        <v>280</v>
      </c>
      <c r="E954" s="186" t="s">
        <v>1</v>
      </c>
      <c r="F954" s="187" t="s">
        <v>1926</v>
      </c>
      <c r="H954" s="188">
        <v>103.11</v>
      </c>
      <c r="I954" s="189"/>
      <c r="L954" s="184"/>
      <c r="M954" s="190"/>
      <c r="N954" s="191"/>
      <c r="O954" s="191"/>
      <c r="P954" s="191"/>
      <c r="Q954" s="191"/>
      <c r="R954" s="191"/>
      <c r="S954" s="191"/>
      <c r="T954" s="192"/>
      <c r="AT954" s="186" t="s">
        <v>280</v>
      </c>
      <c r="AU954" s="186" t="s">
        <v>88</v>
      </c>
      <c r="AV954" s="13" t="s">
        <v>88</v>
      </c>
      <c r="AW954" s="13" t="s">
        <v>29</v>
      </c>
      <c r="AX954" s="13" t="s">
        <v>82</v>
      </c>
      <c r="AY954" s="186" t="s">
        <v>271</v>
      </c>
    </row>
    <row r="955" spans="1:65" s="2" customFormat="1" ht="21.75" customHeight="1" x14ac:dyDescent="0.15">
      <c r="A955" s="35"/>
      <c r="B955" s="141"/>
      <c r="C955" s="172" t="s">
        <v>1927</v>
      </c>
      <c r="D955" s="172" t="s">
        <v>274</v>
      </c>
      <c r="E955" s="173" t="s">
        <v>1928</v>
      </c>
      <c r="F955" s="174" t="s">
        <v>1929</v>
      </c>
      <c r="G955" s="175" t="s">
        <v>319</v>
      </c>
      <c r="H955" s="176">
        <v>103.11</v>
      </c>
      <c r="I955" s="177"/>
      <c r="J955" s="176">
        <f>ROUND(I955*H955,2)</f>
        <v>0</v>
      </c>
      <c r="K955" s="178"/>
      <c r="L955" s="36"/>
      <c r="M955" s="179" t="s">
        <v>1</v>
      </c>
      <c r="N955" s="180" t="s">
        <v>41</v>
      </c>
      <c r="O955" s="61"/>
      <c r="P955" s="181">
        <f>O955*H955</f>
        <v>0</v>
      </c>
      <c r="Q955" s="181">
        <v>9.8994159999999994E-3</v>
      </c>
      <c r="R955" s="181">
        <f>Q955*H955</f>
        <v>1.0207287837599999</v>
      </c>
      <c r="S955" s="181">
        <v>0</v>
      </c>
      <c r="T955" s="182">
        <f>S955*H955</f>
        <v>0</v>
      </c>
      <c r="U955" s="35"/>
      <c r="V955" s="35"/>
      <c r="W955" s="35"/>
      <c r="X955" s="35"/>
      <c r="Y955" s="35"/>
      <c r="Z955" s="35"/>
      <c r="AA955" s="35"/>
      <c r="AB955" s="35"/>
      <c r="AC955" s="35"/>
      <c r="AD955" s="35"/>
      <c r="AE955" s="35"/>
      <c r="AR955" s="183" t="s">
        <v>367</v>
      </c>
      <c r="AT955" s="183" t="s">
        <v>274</v>
      </c>
      <c r="AU955" s="183" t="s">
        <v>88</v>
      </c>
      <c r="AY955" s="18" t="s">
        <v>271</v>
      </c>
      <c r="BE955" s="105">
        <f>IF(N955="základná",J955,0)</f>
        <v>0</v>
      </c>
      <c r="BF955" s="105">
        <f>IF(N955="znížená",J955,0)</f>
        <v>0</v>
      </c>
      <c r="BG955" s="105">
        <f>IF(N955="zákl. prenesená",J955,0)</f>
        <v>0</v>
      </c>
      <c r="BH955" s="105">
        <f>IF(N955="zníž. prenesená",J955,0)</f>
        <v>0</v>
      </c>
      <c r="BI955" s="105">
        <f>IF(N955="nulová",J955,0)</f>
        <v>0</v>
      </c>
      <c r="BJ955" s="18" t="s">
        <v>88</v>
      </c>
      <c r="BK955" s="105">
        <f>ROUND(I955*H955,2)</f>
        <v>0</v>
      </c>
      <c r="BL955" s="18" t="s">
        <v>367</v>
      </c>
      <c r="BM955" s="183" t="s">
        <v>1930</v>
      </c>
    </row>
    <row r="956" spans="1:65" s="2" customFormat="1" ht="21.75" customHeight="1" x14ac:dyDescent="0.15">
      <c r="A956" s="35"/>
      <c r="B956" s="141"/>
      <c r="C956" s="172" t="s">
        <v>1931</v>
      </c>
      <c r="D956" s="172" t="s">
        <v>274</v>
      </c>
      <c r="E956" s="173" t="s">
        <v>1932</v>
      </c>
      <c r="F956" s="174" t="s">
        <v>1933</v>
      </c>
      <c r="G956" s="175" t="s">
        <v>319</v>
      </c>
      <c r="H956" s="176">
        <v>36.21</v>
      </c>
      <c r="I956" s="177"/>
      <c r="J956" s="176">
        <f>ROUND(I956*H956,2)</f>
        <v>0</v>
      </c>
      <c r="K956" s="178"/>
      <c r="L956" s="36"/>
      <c r="M956" s="179" t="s">
        <v>1</v>
      </c>
      <c r="N956" s="180" t="s">
        <v>41</v>
      </c>
      <c r="O956" s="61"/>
      <c r="P956" s="181">
        <f>O956*H956</f>
        <v>0</v>
      </c>
      <c r="Q956" s="181">
        <v>3.7200000000000002E-3</v>
      </c>
      <c r="R956" s="181">
        <f>Q956*H956</f>
        <v>0.13470120000000002</v>
      </c>
      <c r="S956" s="181">
        <v>0</v>
      </c>
      <c r="T956" s="182">
        <f>S956*H956</f>
        <v>0</v>
      </c>
      <c r="U956" s="35"/>
      <c r="V956" s="35"/>
      <c r="W956" s="35"/>
      <c r="X956" s="35"/>
      <c r="Y956" s="35"/>
      <c r="Z956" s="35"/>
      <c r="AA956" s="35"/>
      <c r="AB956" s="35"/>
      <c r="AC956" s="35"/>
      <c r="AD956" s="35"/>
      <c r="AE956" s="35"/>
      <c r="AR956" s="183" t="s">
        <v>367</v>
      </c>
      <c r="AT956" s="183" t="s">
        <v>274</v>
      </c>
      <c r="AU956" s="183" t="s">
        <v>88</v>
      </c>
      <c r="AY956" s="18" t="s">
        <v>271</v>
      </c>
      <c r="BE956" s="105">
        <f>IF(N956="základná",J956,0)</f>
        <v>0</v>
      </c>
      <c r="BF956" s="105">
        <f>IF(N956="znížená",J956,0)</f>
        <v>0</v>
      </c>
      <c r="BG956" s="105">
        <f>IF(N956="zákl. prenesená",J956,0)</f>
        <v>0</v>
      </c>
      <c r="BH956" s="105">
        <f>IF(N956="zníž. prenesená",J956,0)</f>
        <v>0</v>
      </c>
      <c r="BI956" s="105">
        <f>IF(N956="nulová",J956,0)</f>
        <v>0</v>
      </c>
      <c r="BJ956" s="18" t="s">
        <v>88</v>
      </c>
      <c r="BK956" s="105">
        <f>ROUND(I956*H956,2)</f>
        <v>0</v>
      </c>
      <c r="BL956" s="18" t="s">
        <v>367</v>
      </c>
      <c r="BM956" s="183" t="s">
        <v>1934</v>
      </c>
    </row>
    <row r="957" spans="1:65" s="13" customFormat="1" x14ac:dyDescent="0.1">
      <c r="B957" s="184"/>
      <c r="D957" s="185" t="s">
        <v>280</v>
      </c>
      <c r="E957" s="186" t="s">
        <v>1</v>
      </c>
      <c r="F957" s="187" t="s">
        <v>1935</v>
      </c>
      <c r="H957" s="188">
        <v>3</v>
      </c>
      <c r="I957" s="189"/>
      <c r="L957" s="184"/>
      <c r="M957" s="190"/>
      <c r="N957" s="191"/>
      <c r="O957" s="191"/>
      <c r="P957" s="191"/>
      <c r="Q957" s="191"/>
      <c r="R957" s="191"/>
      <c r="S957" s="191"/>
      <c r="T957" s="192"/>
      <c r="AT957" s="186" t="s">
        <v>280</v>
      </c>
      <c r="AU957" s="186" t="s">
        <v>88</v>
      </c>
      <c r="AV957" s="13" t="s">
        <v>88</v>
      </c>
      <c r="AW957" s="13" t="s">
        <v>29</v>
      </c>
      <c r="AX957" s="13" t="s">
        <v>75</v>
      </c>
      <c r="AY957" s="186" t="s">
        <v>271</v>
      </c>
    </row>
    <row r="958" spans="1:65" s="13" customFormat="1" x14ac:dyDescent="0.1">
      <c r="B958" s="184"/>
      <c r="D958" s="185" t="s">
        <v>280</v>
      </c>
      <c r="E958" s="186" t="s">
        <v>1</v>
      </c>
      <c r="F958" s="187" t="s">
        <v>1936</v>
      </c>
      <c r="H958" s="188">
        <v>3.37</v>
      </c>
      <c r="I958" s="189"/>
      <c r="L958" s="184"/>
      <c r="M958" s="190"/>
      <c r="N958" s="191"/>
      <c r="O958" s="191"/>
      <c r="P958" s="191"/>
      <c r="Q958" s="191"/>
      <c r="R958" s="191"/>
      <c r="S958" s="191"/>
      <c r="T958" s="192"/>
      <c r="AT958" s="186" t="s">
        <v>280</v>
      </c>
      <c r="AU958" s="186" t="s">
        <v>88</v>
      </c>
      <c r="AV958" s="13" t="s">
        <v>88</v>
      </c>
      <c r="AW958" s="13" t="s">
        <v>29</v>
      </c>
      <c r="AX958" s="13" t="s">
        <v>75</v>
      </c>
      <c r="AY958" s="186" t="s">
        <v>271</v>
      </c>
    </row>
    <row r="959" spans="1:65" s="13" customFormat="1" x14ac:dyDescent="0.1">
      <c r="B959" s="184"/>
      <c r="D959" s="185" t="s">
        <v>280</v>
      </c>
      <c r="E959" s="186" t="s">
        <v>1</v>
      </c>
      <c r="F959" s="187" t="s">
        <v>1937</v>
      </c>
      <c r="H959" s="188">
        <v>4.26</v>
      </c>
      <c r="I959" s="189"/>
      <c r="L959" s="184"/>
      <c r="M959" s="190"/>
      <c r="N959" s="191"/>
      <c r="O959" s="191"/>
      <c r="P959" s="191"/>
      <c r="Q959" s="191"/>
      <c r="R959" s="191"/>
      <c r="S959" s="191"/>
      <c r="T959" s="192"/>
      <c r="AT959" s="186" t="s">
        <v>280</v>
      </c>
      <c r="AU959" s="186" t="s">
        <v>88</v>
      </c>
      <c r="AV959" s="13" t="s">
        <v>88</v>
      </c>
      <c r="AW959" s="13" t="s">
        <v>29</v>
      </c>
      <c r="AX959" s="13" t="s">
        <v>75</v>
      </c>
      <c r="AY959" s="186" t="s">
        <v>271</v>
      </c>
    </row>
    <row r="960" spans="1:65" s="13" customFormat="1" x14ac:dyDescent="0.1">
      <c r="B960" s="184"/>
      <c r="D960" s="185" t="s">
        <v>280</v>
      </c>
      <c r="E960" s="186" t="s">
        <v>1</v>
      </c>
      <c r="F960" s="187" t="s">
        <v>1938</v>
      </c>
      <c r="H960" s="188">
        <v>25.58</v>
      </c>
      <c r="I960" s="189"/>
      <c r="L960" s="184"/>
      <c r="M960" s="190"/>
      <c r="N960" s="191"/>
      <c r="O960" s="191"/>
      <c r="P960" s="191"/>
      <c r="Q960" s="191"/>
      <c r="R960" s="191"/>
      <c r="S960" s="191"/>
      <c r="T960" s="192"/>
      <c r="AT960" s="186" t="s">
        <v>280</v>
      </c>
      <c r="AU960" s="186" t="s">
        <v>88</v>
      </c>
      <c r="AV960" s="13" t="s">
        <v>88</v>
      </c>
      <c r="AW960" s="13" t="s">
        <v>29</v>
      </c>
      <c r="AX960" s="13" t="s">
        <v>75</v>
      </c>
      <c r="AY960" s="186" t="s">
        <v>271</v>
      </c>
    </row>
    <row r="961" spans="1:65" s="14" customFormat="1" x14ac:dyDescent="0.1">
      <c r="B961" s="193"/>
      <c r="D961" s="185" t="s">
        <v>280</v>
      </c>
      <c r="E961" s="194" t="s">
        <v>1939</v>
      </c>
      <c r="F961" s="195" t="s">
        <v>282</v>
      </c>
      <c r="H961" s="196">
        <v>36.21</v>
      </c>
      <c r="I961" s="197"/>
      <c r="L961" s="193"/>
      <c r="M961" s="198"/>
      <c r="N961" s="199"/>
      <c r="O961" s="199"/>
      <c r="P961" s="199"/>
      <c r="Q961" s="199"/>
      <c r="R961" s="199"/>
      <c r="S961" s="199"/>
      <c r="T961" s="200"/>
      <c r="AT961" s="194" t="s">
        <v>280</v>
      </c>
      <c r="AU961" s="194" t="s">
        <v>88</v>
      </c>
      <c r="AV961" s="14" t="s">
        <v>278</v>
      </c>
      <c r="AW961" s="14" t="s">
        <v>29</v>
      </c>
      <c r="AX961" s="14" t="s">
        <v>82</v>
      </c>
      <c r="AY961" s="194" t="s">
        <v>271</v>
      </c>
    </row>
    <row r="962" spans="1:65" s="2" customFormat="1" ht="33" customHeight="1" x14ac:dyDescent="0.15">
      <c r="A962" s="35"/>
      <c r="B962" s="141"/>
      <c r="C962" s="172" t="s">
        <v>1940</v>
      </c>
      <c r="D962" s="172" t="s">
        <v>274</v>
      </c>
      <c r="E962" s="173" t="s">
        <v>1941</v>
      </c>
      <c r="F962" s="174" t="s">
        <v>1942</v>
      </c>
      <c r="G962" s="175" t="s">
        <v>319</v>
      </c>
      <c r="H962" s="176">
        <v>42.32</v>
      </c>
      <c r="I962" s="177"/>
      <c r="J962" s="176">
        <f>ROUND(I962*H962,2)</f>
        <v>0</v>
      </c>
      <c r="K962" s="178"/>
      <c r="L962" s="36"/>
      <c r="M962" s="179" t="s">
        <v>1</v>
      </c>
      <c r="N962" s="180" t="s">
        <v>41</v>
      </c>
      <c r="O962" s="61"/>
      <c r="P962" s="181">
        <f>O962*H962</f>
        <v>0</v>
      </c>
      <c r="Q962" s="181">
        <v>5.5100000000000001E-3</v>
      </c>
      <c r="R962" s="181">
        <f>Q962*H962</f>
        <v>0.23318320000000001</v>
      </c>
      <c r="S962" s="181">
        <v>0</v>
      </c>
      <c r="T962" s="182">
        <f>S962*H962</f>
        <v>0</v>
      </c>
      <c r="U962" s="35"/>
      <c r="V962" s="35"/>
      <c r="W962" s="35"/>
      <c r="X962" s="35"/>
      <c r="Y962" s="35"/>
      <c r="Z962" s="35"/>
      <c r="AA962" s="35"/>
      <c r="AB962" s="35"/>
      <c r="AC962" s="35"/>
      <c r="AD962" s="35"/>
      <c r="AE962" s="35"/>
      <c r="AR962" s="183" t="s">
        <v>367</v>
      </c>
      <c r="AT962" s="183" t="s">
        <v>274</v>
      </c>
      <c r="AU962" s="183" t="s">
        <v>88</v>
      </c>
      <c r="AY962" s="18" t="s">
        <v>271</v>
      </c>
      <c r="BE962" s="105">
        <f>IF(N962="základná",J962,0)</f>
        <v>0</v>
      </c>
      <c r="BF962" s="105">
        <f>IF(N962="znížená",J962,0)</f>
        <v>0</v>
      </c>
      <c r="BG962" s="105">
        <f>IF(N962="zákl. prenesená",J962,0)</f>
        <v>0</v>
      </c>
      <c r="BH962" s="105">
        <f>IF(N962="zníž. prenesená",J962,0)</f>
        <v>0</v>
      </c>
      <c r="BI962" s="105">
        <f>IF(N962="nulová",J962,0)</f>
        <v>0</v>
      </c>
      <c r="BJ962" s="18" t="s">
        <v>88</v>
      </c>
      <c r="BK962" s="105">
        <f>ROUND(I962*H962,2)</f>
        <v>0</v>
      </c>
      <c r="BL962" s="18" t="s">
        <v>367</v>
      </c>
      <c r="BM962" s="183" t="s">
        <v>1943</v>
      </c>
    </row>
    <row r="963" spans="1:65" s="13" customFormat="1" x14ac:dyDescent="0.1">
      <c r="B963" s="184"/>
      <c r="D963" s="185" t="s">
        <v>280</v>
      </c>
      <c r="E963" s="186" t="s">
        <v>1</v>
      </c>
      <c r="F963" s="187" t="s">
        <v>1944</v>
      </c>
      <c r="H963" s="188">
        <v>42.32</v>
      </c>
      <c r="I963" s="189"/>
      <c r="L963" s="184"/>
      <c r="M963" s="190"/>
      <c r="N963" s="191"/>
      <c r="O963" s="191"/>
      <c r="P963" s="191"/>
      <c r="Q963" s="191"/>
      <c r="R963" s="191"/>
      <c r="S963" s="191"/>
      <c r="T963" s="192"/>
      <c r="AT963" s="186" t="s">
        <v>280</v>
      </c>
      <c r="AU963" s="186" t="s">
        <v>88</v>
      </c>
      <c r="AV963" s="13" t="s">
        <v>88</v>
      </c>
      <c r="AW963" s="13" t="s">
        <v>29</v>
      </c>
      <c r="AX963" s="13" t="s">
        <v>75</v>
      </c>
      <c r="AY963" s="186" t="s">
        <v>271</v>
      </c>
    </row>
    <row r="964" spans="1:65" s="14" customFormat="1" x14ac:dyDescent="0.1">
      <c r="B964" s="193"/>
      <c r="D964" s="185" t="s">
        <v>280</v>
      </c>
      <c r="E964" s="194" t="s">
        <v>1945</v>
      </c>
      <c r="F964" s="195" t="s">
        <v>282</v>
      </c>
      <c r="H964" s="196">
        <v>42.32</v>
      </c>
      <c r="I964" s="197"/>
      <c r="L964" s="193"/>
      <c r="M964" s="198"/>
      <c r="N964" s="199"/>
      <c r="O964" s="199"/>
      <c r="P964" s="199"/>
      <c r="Q964" s="199"/>
      <c r="R964" s="199"/>
      <c r="S964" s="199"/>
      <c r="T964" s="200"/>
      <c r="AT964" s="194" t="s">
        <v>280</v>
      </c>
      <c r="AU964" s="194" t="s">
        <v>88</v>
      </c>
      <c r="AV964" s="14" t="s">
        <v>278</v>
      </c>
      <c r="AW964" s="14" t="s">
        <v>29</v>
      </c>
      <c r="AX964" s="14" t="s">
        <v>82</v>
      </c>
      <c r="AY964" s="194" t="s">
        <v>271</v>
      </c>
    </row>
    <row r="965" spans="1:65" s="2" customFormat="1" ht="33" customHeight="1" x14ac:dyDescent="0.15">
      <c r="A965" s="35"/>
      <c r="B965" s="141"/>
      <c r="C965" s="172" t="s">
        <v>1946</v>
      </c>
      <c r="D965" s="172" t="s">
        <v>274</v>
      </c>
      <c r="E965" s="173" t="s">
        <v>1947</v>
      </c>
      <c r="F965" s="174" t="s">
        <v>1948</v>
      </c>
      <c r="G965" s="175" t="s">
        <v>319</v>
      </c>
      <c r="H965" s="176">
        <v>29.02</v>
      </c>
      <c r="I965" s="177"/>
      <c r="J965" s="176">
        <f>ROUND(I965*H965,2)</f>
        <v>0</v>
      </c>
      <c r="K965" s="178"/>
      <c r="L965" s="36"/>
      <c r="M965" s="179" t="s">
        <v>1</v>
      </c>
      <c r="N965" s="180" t="s">
        <v>41</v>
      </c>
      <c r="O965" s="61"/>
      <c r="P965" s="181">
        <f>O965*H965</f>
        <v>0</v>
      </c>
      <c r="Q965" s="181">
        <v>5.5100000000000001E-3</v>
      </c>
      <c r="R965" s="181">
        <f>Q965*H965</f>
        <v>0.15990019999999999</v>
      </c>
      <c r="S965" s="181">
        <v>0</v>
      </c>
      <c r="T965" s="182">
        <f>S965*H965</f>
        <v>0</v>
      </c>
      <c r="U965" s="35"/>
      <c r="V965" s="35"/>
      <c r="W965" s="35"/>
      <c r="X965" s="35"/>
      <c r="Y965" s="35"/>
      <c r="Z965" s="35"/>
      <c r="AA965" s="35"/>
      <c r="AB965" s="35"/>
      <c r="AC965" s="35"/>
      <c r="AD965" s="35"/>
      <c r="AE965" s="35"/>
      <c r="AR965" s="183" t="s">
        <v>367</v>
      </c>
      <c r="AT965" s="183" t="s">
        <v>274</v>
      </c>
      <c r="AU965" s="183" t="s">
        <v>88</v>
      </c>
      <c r="AY965" s="18" t="s">
        <v>271</v>
      </c>
      <c r="BE965" s="105">
        <f>IF(N965="základná",J965,0)</f>
        <v>0</v>
      </c>
      <c r="BF965" s="105">
        <f>IF(N965="znížená",J965,0)</f>
        <v>0</v>
      </c>
      <c r="BG965" s="105">
        <f>IF(N965="zákl. prenesená",J965,0)</f>
        <v>0</v>
      </c>
      <c r="BH965" s="105">
        <f>IF(N965="zníž. prenesená",J965,0)</f>
        <v>0</v>
      </c>
      <c r="BI965" s="105">
        <f>IF(N965="nulová",J965,0)</f>
        <v>0</v>
      </c>
      <c r="BJ965" s="18" t="s">
        <v>88</v>
      </c>
      <c r="BK965" s="105">
        <f>ROUND(I965*H965,2)</f>
        <v>0</v>
      </c>
      <c r="BL965" s="18" t="s">
        <v>367</v>
      </c>
      <c r="BM965" s="183" t="s">
        <v>1949</v>
      </c>
    </row>
    <row r="966" spans="1:65" s="13" customFormat="1" x14ac:dyDescent="0.1">
      <c r="B966" s="184"/>
      <c r="D966" s="185" t="s">
        <v>280</v>
      </c>
      <c r="E966" s="186" t="s">
        <v>1</v>
      </c>
      <c r="F966" s="187" t="s">
        <v>1950</v>
      </c>
      <c r="H966" s="188">
        <v>29.02</v>
      </c>
      <c r="I966" s="189"/>
      <c r="L966" s="184"/>
      <c r="M966" s="190"/>
      <c r="N966" s="191"/>
      <c r="O966" s="191"/>
      <c r="P966" s="191"/>
      <c r="Q966" s="191"/>
      <c r="R966" s="191"/>
      <c r="S966" s="191"/>
      <c r="T966" s="192"/>
      <c r="AT966" s="186" t="s">
        <v>280</v>
      </c>
      <c r="AU966" s="186" t="s">
        <v>88</v>
      </c>
      <c r="AV966" s="13" t="s">
        <v>88</v>
      </c>
      <c r="AW966" s="13" t="s">
        <v>29</v>
      </c>
      <c r="AX966" s="13" t="s">
        <v>75</v>
      </c>
      <c r="AY966" s="186" t="s">
        <v>271</v>
      </c>
    </row>
    <row r="967" spans="1:65" s="14" customFormat="1" x14ac:dyDescent="0.1">
      <c r="B967" s="193"/>
      <c r="D967" s="185" t="s">
        <v>280</v>
      </c>
      <c r="E967" s="194" t="s">
        <v>1951</v>
      </c>
      <c r="F967" s="195" t="s">
        <v>282</v>
      </c>
      <c r="H967" s="196">
        <v>29.02</v>
      </c>
      <c r="I967" s="197"/>
      <c r="L967" s="193"/>
      <c r="M967" s="198"/>
      <c r="N967" s="199"/>
      <c r="O967" s="199"/>
      <c r="P967" s="199"/>
      <c r="Q967" s="199"/>
      <c r="R967" s="199"/>
      <c r="S967" s="199"/>
      <c r="T967" s="200"/>
      <c r="AT967" s="194" t="s">
        <v>280</v>
      </c>
      <c r="AU967" s="194" t="s">
        <v>88</v>
      </c>
      <c r="AV967" s="14" t="s">
        <v>278</v>
      </c>
      <c r="AW967" s="14" t="s">
        <v>29</v>
      </c>
      <c r="AX967" s="14" t="s">
        <v>82</v>
      </c>
      <c r="AY967" s="194" t="s">
        <v>271</v>
      </c>
    </row>
    <row r="968" spans="1:65" s="2" customFormat="1" ht="33" customHeight="1" x14ac:dyDescent="0.15">
      <c r="A968" s="35"/>
      <c r="B968" s="141"/>
      <c r="C968" s="172" t="s">
        <v>1952</v>
      </c>
      <c r="D968" s="172" t="s">
        <v>274</v>
      </c>
      <c r="E968" s="173" t="s">
        <v>1953</v>
      </c>
      <c r="F968" s="174" t="s">
        <v>1954</v>
      </c>
      <c r="G968" s="175" t="s">
        <v>319</v>
      </c>
      <c r="H968" s="176">
        <v>30.74</v>
      </c>
      <c r="I968" s="177"/>
      <c r="J968" s="176">
        <f>ROUND(I968*H968,2)</f>
        <v>0</v>
      </c>
      <c r="K968" s="178"/>
      <c r="L968" s="36"/>
      <c r="M968" s="179" t="s">
        <v>1</v>
      </c>
      <c r="N968" s="180" t="s">
        <v>41</v>
      </c>
      <c r="O968" s="61"/>
      <c r="P968" s="181">
        <f>O968*H968</f>
        <v>0</v>
      </c>
      <c r="Q968" s="181">
        <v>3.7200000000000002E-3</v>
      </c>
      <c r="R968" s="181">
        <f>Q968*H968</f>
        <v>0.1143528</v>
      </c>
      <c r="S968" s="181">
        <v>0</v>
      </c>
      <c r="T968" s="182">
        <f>S968*H968</f>
        <v>0</v>
      </c>
      <c r="U968" s="35"/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  <c r="AR968" s="183" t="s">
        <v>367</v>
      </c>
      <c r="AT968" s="183" t="s">
        <v>274</v>
      </c>
      <c r="AU968" s="183" t="s">
        <v>88</v>
      </c>
      <c r="AY968" s="18" t="s">
        <v>271</v>
      </c>
      <c r="BE968" s="105">
        <f>IF(N968="základná",J968,0)</f>
        <v>0</v>
      </c>
      <c r="BF968" s="105">
        <f>IF(N968="znížená",J968,0)</f>
        <v>0</v>
      </c>
      <c r="BG968" s="105">
        <f>IF(N968="zákl. prenesená",J968,0)</f>
        <v>0</v>
      </c>
      <c r="BH968" s="105">
        <f>IF(N968="zníž. prenesená",J968,0)</f>
        <v>0</v>
      </c>
      <c r="BI968" s="105">
        <f>IF(N968="nulová",J968,0)</f>
        <v>0</v>
      </c>
      <c r="BJ968" s="18" t="s">
        <v>88</v>
      </c>
      <c r="BK968" s="105">
        <f>ROUND(I968*H968,2)</f>
        <v>0</v>
      </c>
      <c r="BL968" s="18" t="s">
        <v>367</v>
      </c>
      <c r="BM968" s="183" t="s">
        <v>1955</v>
      </c>
    </row>
    <row r="969" spans="1:65" s="13" customFormat="1" x14ac:dyDescent="0.1">
      <c r="B969" s="184"/>
      <c r="D969" s="185" t="s">
        <v>280</v>
      </c>
      <c r="E969" s="186" t="s">
        <v>1</v>
      </c>
      <c r="F969" s="187" t="s">
        <v>1956</v>
      </c>
      <c r="H969" s="188">
        <v>30.74</v>
      </c>
      <c r="I969" s="189"/>
      <c r="L969" s="184"/>
      <c r="M969" s="190"/>
      <c r="N969" s="191"/>
      <c r="O969" s="191"/>
      <c r="P969" s="191"/>
      <c r="Q969" s="191"/>
      <c r="R969" s="191"/>
      <c r="S969" s="191"/>
      <c r="T969" s="192"/>
      <c r="AT969" s="186" t="s">
        <v>280</v>
      </c>
      <c r="AU969" s="186" t="s">
        <v>88</v>
      </c>
      <c r="AV969" s="13" t="s">
        <v>88</v>
      </c>
      <c r="AW969" s="13" t="s">
        <v>29</v>
      </c>
      <c r="AX969" s="13" t="s">
        <v>75</v>
      </c>
      <c r="AY969" s="186" t="s">
        <v>271</v>
      </c>
    </row>
    <row r="970" spans="1:65" s="14" customFormat="1" x14ac:dyDescent="0.1">
      <c r="B970" s="193"/>
      <c r="D970" s="185" t="s">
        <v>280</v>
      </c>
      <c r="E970" s="194" t="s">
        <v>1957</v>
      </c>
      <c r="F970" s="195" t="s">
        <v>282</v>
      </c>
      <c r="H970" s="196">
        <v>30.74</v>
      </c>
      <c r="I970" s="197"/>
      <c r="L970" s="193"/>
      <c r="M970" s="198"/>
      <c r="N970" s="199"/>
      <c r="O970" s="199"/>
      <c r="P970" s="199"/>
      <c r="Q970" s="199"/>
      <c r="R970" s="199"/>
      <c r="S970" s="199"/>
      <c r="T970" s="200"/>
      <c r="AT970" s="194" t="s">
        <v>280</v>
      </c>
      <c r="AU970" s="194" t="s">
        <v>88</v>
      </c>
      <c r="AV970" s="14" t="s">
        <v>278</v>
      </c>
      <c r="AW970" s="14" t="s">
        <v>29</v>
      </c>
      <c r="AX970" s="14" t="s">
        <v>82</v>
      </c>
      <c r="AY970" s="194" t="s">
        <v>271</v>
      </c>
    </row>
    <row r="971" spans="1:65" s="2" customFormat="1" ht="33" customHeight="1" x14ac:dyDescent="0.15">
      <c r="A971" s="35"/>
      <c r="B971" s="141"/>
      <c r="C971" s="172" t="s">
        <v>1958</v>
      </c>
      <c r="D971" s="172" t="s">
        <v>274</v>
      </c>
      <c r="E971" s="173" t="s">
        <v>1959</v>
      </c>
      <c r="F971" s="174" t="s">
        <v>1960</v>
      </c>
      <c r="G971" s="175" t="s">
        <v>319</v>
      </c>
      <c r="H971" s="176">
        <v>39.42</v>
      </c>
      <c r="I971" s="177"/>
      <c r="J971" s="176">
        <f>ROUND(I971*H971,2)</f>
        <v>0</v>
      </c>
      <c r="K971" s="178"/>
      <c r="L971" s="36"/>
      <c r="M971" s="179" t="s">
        <v>1</v>
      </c>
      <c r="N971" s="180" t="s">
        <v>41</v>
      </c>
      <c r="O971" s="61"/>
      <c r="P971" s="181">
        <f>O971*H971</f>
        <v>0</v>
      </c>
      <c r="Q971" s="181">
        <v>5.5100000000000001E-3</v>
      </c>
      <c r="R971" s="181">
        <f>Q971*H971</f>
        <v>0.21720420000000001</v>
      </c>
      <c r="S971" s="181">
        <v>0</v>
      </c>
      <c r="T971" s="182">
        <f>S971*H971</f>
        <v>0</v>
      </c>
      <c r="U971" s="35"/>
      <c r="V971" s="35"/>
      <c r="W971" s="35"/>
      <c r="X971" s="35"/>
      <c r="Y971" s="35"/>
      <c r="Z971" s="35"/>
      <c r="AA971" s="35"/>
      <c r="AB971" s="35"/>
      <c r="AC971" s="35"/>
      <c r="AD971" s="35"/>
      <c r="AE971" s="35"/>
      <c r="AR971" s="183" t="s">
        <v>367</v>
      </c>
      <c r="AT971" s="183" t="s">
        <v>274</v>
      </c>
      <c r="AU971" s="183" t="s">
        <v>88</v>
      </c>
      <c r="AY971" s="18" t="s">
        <v>271</v>
      </c>
      <c r="BE971" s="105">
        <f>IF(N971="základná",J971,0)</f>
        <v>0</v>
      </c>
      <c r="BF971" s="105">
        <f>IF(N971="znížená",J971,0)</f>
        <v>0</v>
      </c>
      <c r="BG971" s="105">
        <f>IF(N971="zákl. prenesená",J971,0)</f>
        <v>0</v>
      </c>
      <c r="BH971" s="105">
        <f>IF(N971="zníž. prenesená",J971,0)</f>
        <v>0</v>
      </c>
      <c r="BI971" s="105">
        <f>IF(N971="nulová",J971,0)</f>
        <v>0</v>
      </c>
      <c r="BJ971" s="18" t="s">
        <v>88</v>
      </c>
      <c r="BK971" s="105">
        <f>ROUND(I971*H971,2)</f>
        <v>0</v>
      </c>
      <c r="BL971" s="18" t="s">
        <v>367</v>
      </c>
      <c r="BM971" s="183" t="s">
        <v>1961</v>
      </c>
    </row>
    <row r="972" spans="1:65" s="13" customFormat="1" x14ac:dyDescent="0.1">
      <c r="B972" s="184"/>
      <c r="D972" s="185" t="s">
        <v>280</v>
      </c>
      <c r="E972" s="186" t="s">
        <v>1</v>
      </c>
      <c r="F972" s="187" t="s">
        <v>1962</v>
      </c>
      <c r="H972" s="188">
        <v>39.42</v>
      </c>
      <c r="I972" s="189"/>
      <c r="L972" s="184"/>
      <c r="M972" s="190"/>
      <c r="N972" s="191"/>
      <c r="O972" s="191"/>
      <c r="P972" s="191"/>
      <c r="Q972" s="191"/>
      <c r="R972" s="191"/>
      <c r="S972" s="191"/>
      <c r="T972" s="192"/>
      <c r="AT972" s="186" t="s">
        <v>280</v>
      </c>
      <c r="AU972" s="186" t="s">
        <v>88</v>
      </c>
      <c r="AV972" s="13" t="s">
        <v>88</v>
      </c>
      <c r="AW972" s="13" t="s">
        <v>29</v>
      </c>
      <c r="AX972" s="13" t="s">
        <v>75</v>
      </c>
      <c r="AY972" s="186" t="s">
        <v>271</v>
      </c>
    </row>
    <row r="973" spans="1:65" s="14" customFormat="1" x14ac:dyDescent="0.1">
      <c r="B973" s="193"/>
      <c r="D973" s="185" t="s">
        <v>280</v>
      </c>
      <c r="E973" s="194" t="s">
        <v>1963</v>
      </c>
      <c r="F973" s="195" t="s">
        <v>282</v>
      </c>
      <c r="H973" s="196">
        <v>39.42</v>
      </c>
      <c r="I973" s="197"/>
      <c r="L973" s="193"/>
      <c r="M973" s="198"/>
      <c r="N973" s="199"/>
      <c r="O973" s="199"/>
      <c r="P973" s="199"/>
      <c r="Q973" s="199"/>
      <c r="R973" s="199"/>
      <c r="S973" s="199"/>
      <c r="T973" s="200"/>
      <c r="AT973" s="194" t="s">
        <v>280</v>
      </c>
      <c r="AU973" s="194" t="s">
        <v>88</v>
      </c>
      <c r="AV973" s="14" t="s">
        <v>278</v>
      </c>
      <c r="AW973" s="14" t="s">
        <v>29</v>
      </c>
      <c r="AX973" s="14" t="s">
        <v>82</v>
      </c>
      <c r="AY973" s="194" t="s">
        <v>271</v>
      </c>
    </row>
    <row r="974" spans="1:65" s="2" customFormat="1" ht="21.75" customHeight="1" x14ac:dyDescent="0.15">
      <c r="A974" s="35"/>
      <c r="B974" s="141"/>
      <c r="C974" s="172" t="s">
        <v>1964</v>
      </c>
      <c r="D974" s="172" t="s">
        <v>274</v>
      </c>
      <c r="E974" s="173" t="s">
        <v>1965</v>
      </c>
      <c r="F974" s="174" t="s">
        <v>1966</v>
      </c>
      <c r="G974" s="175" t="s">
        <v>319</v>
      </c>
      <c r="H974" s="176">
        <v>84.13</v>
      </c>
      <c r="I974" s="177"/>
      <c r="J974" s="176">
        <f>ROUND(I974*H974,2)</f>
        <v>0</v>
      </c>
      <c r="K974" s="178"/>
      <c r="L974" s="36"/>
      <c r="M974" s="179" t="s">
        <v>1</v>
      </c>
      <c r="N974" s="180" t="s">
        <v>41</v>
      </c>
      <c r="O974" s="61"/>
      <c r="P974" s="181">
        <f>O974*H974</f>
        <v>0</v>
      </c>
      <c r="Q974" s="181">
        <v>6.4099999999999999E-3</v>
      </c>
      <c r="R974" s="181">
        <f>Q974*H974</f>
        <v>0.53927329999999996</v>
      </c>
      <c r="S974" s="181">
        <v>0</v>
      </c>
      <c r="T974" s="182">
        <f>S974*H974</f>
        <v>0</v>
      </c>
      <c r="U974" s="35"/>
      <c r="V974" s="35"/>
      <c r="W974" s="35"/>
      <c r="X974" s="35"/>
      <c r="Y974" s="35"/>
      <c r="Z974" s="35"/>
      <c r="AA974" s="35"/>
      <c r="AB974" s="35"/>
      <c r="AC974" s="35"/>
      <c r="AD974" s="35"/>
      <c r="AE974" s="35"/>
      <c r="AR974" s="183" t="s">
        <v>367</v>
      </c>
      <c r="AT974" s="183" t="s">
        <v>274</v>
      </c>
      <c r="AU974" s="183" t="s">
        <v>88</v>
      </c>
      <c r="AY974" s="18" t="s">
        <v>271</v>
      </c>
      <c r="BE974" s="105">
        <f>IF(N974="základná",J974,0)</f>
        <v>0</v>
      </c>
      <c r="BF974" s="105">
        <f>IF(N974="znížená",J974,0)</f>
        <v>0</v>
      </c>
      <c r="BG974" s="105">
        <f>IF(N974="zákl. prenesená",J974,0)</f>
        <v>0</v>
      </c>
      <c r="BH974" s="105">
        <f>IF(N974="zníž. prenesená",J974,0)</f>
        <v>0</v>
      </c>
      <c r="BI974" s="105">
        <f>IF(N974="nulová",J974,0)</f>
        <v>0</v>
      </c>
      <c r="BJ974" s="18" t="s">
        <v>88</v>
      </c>
      <c r="BK974" s="105">
        <f>ROUND(I974*H974,2)</f>
        <v>0</v>
      </c>
      <c r="BL974" s="18" t="s">
        <v>367</v>
      </c>
      <c r="BM974" s="183" t="s">
        <v>1967</v>
      </c>
    </row>
    <row r="975" spans="1:65" s="13" customFormat="1" x14ac:dyDescent="0.1">
      <c r="B975" s="184"/>
      <c r="D975" s="185" t="s">
        <v>280</v>
      </c>
      <c r="E975" s="186" t="s">
        <v>1</v>
      </c>
      <c r="F975" s="187" t="s">
        <v>1968</v>
      </c>
      <c r="H975" s="188">
        <v>84.13</v>
      </c>
      <c r="I975" s="189"/>
      <c r="L975" s="184"/>
      <c r="M975" s="190"/>
      <c r="N975" s="191"/>
      <c r="O975" s="191"/>
      <c r="P975" s="191"/>
      <c r="Q975" s="191"/>
      <c r="R975" s="191"/>
      <c r="S975" s="191"/>
      <c r="T975" s="192"/>
      <c r="AT975" s="186" t="s">
        <v>280</v>
      </c>
      <c r="AU975" s="186" t="s">
        <v>88</v>
      </c>
      <c r="AV975" s="13" t="s">
        <v>88</v>
      </c>
      <c r="AW975" s="13" t="s">
        <v>29</v>
      </c>
      <c r="AX975" s="13" t="s">
        <v>75</v>
      </c>
      <c r="AY975" s="186" t="s">
        <v>271</v>
      </c>
    </row>
    <row r="976" spans="1:65" s="14" customFormat="1" x14ac:dyDescent="0.1">
      <c r="B976" s="193"/>
      <c r="D976" s="185" t="s">
        <v>280</v>
      </c>
      <c r="E976" s="194" t="s">
        <v>1969</v>
      </c>
      <c r="F976" s="195" t="s">
        <v>282</v>
      </c>
      <c r="H976" s="196">
        <v>84.13</v>
      </c>
      <c r="I976" s="197"/>
      <c r="L976" s="193"/>
      <c r="M976" s="198"/>
      <c r="N976" s="199"/>
      <c r="O976" s="199"/>
      <c r="P976" s="199"/>
      <c r="Q976" s="199"/>
      <c r="R976" s="199"/>
      <c r="S976" s="199"/>
      <c r="T976" s="200"/>
      <c r="AT976" s="194" t="s">
        <v>280</v>
      </c>
      <c r="AU976" s="194" t="s">
        <v>88</v>
      </c>
      <c r="AV976" s="14" t="s">
        <v>278</v>
      </c>
      <c r="AW976" s="14" t="s">
        <v>29</v>
      </c>
      <c r="AX976" s="14" t="s">
        <v>82</v>
      </c>
      <c r="AY976" s="194" t="s">
        <v>271</v>
      </c>
    </row>
    <row r="977" spans="1:65" s="2" customFormat="1" ht="21.75" customHeight="1" x14ac:dyDescent="0.15">
      <c r="A977" s="35"/>
      <c r="B977" s="141"/>
      <c r="C977" s="172" t="s">
        <v>1970</v>
      </c>
      <c r="D977" s="172" t="s">
        <v>274</v>
      </c>
      <c r="E977" s="173" t="s">
        <v>1971</v>
      </c>
      <c r="F977" s="174" t="s">
        <v>1972</v>
      </c>
      <c r="G977" s="175" t="s">
        <v>319</v>
      </c>
      <c r="H977" s="176">
        <v>73.95</v>
      </c>
      <c r="I977" s="177"/>
      <c r="J977" s="176">
        <f>ROUND(I977*H977,2)</f>
        <v>0</v>
      </c>
      <c r="K977" s="178"/>
      <c r="L977" s="36"/>
      <c r="M977" s="179" t="s">
        <v>1</v>
      </c>
      <c r="N977" s="180" t="s">
        <v>41</v>
      </c>
      <c r="O977" s="61"/>
      <c r="P977" s="181">
        <f>O977*H977</f>
        <v>0</v>
      </c>
      <c r="Q977" s="181">
        <v>5.5100000000000001E-3</v>
      </c>
      <c r="R977" s="181">
        <f>Q977*H977</f>
        <v>0.40746450000000001</v>
      </c>
      <c r="S977" s="181">
        <v>0</v>
      </c>
      <c r="T977" s="182">
        <f>S977*H977</f>
        <v>0</v>
      </c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R977" s="183" t="s">
        <v>367</v>
      </c>
      <c r="AT977" s="183" t="s">
        <v>274</v>
      </c>
      <c r="AU977" s="183" t="s">
        <v>88</v>
      </c>
      <c r="AY977" s="18" t="s">
        <v>271</v>
      </c>
      <c r="BE977" s="105">
        <f>IF(N977="základná",J977,0)</f>
        <v>0</v>
      </c>
      <c r="BF977" s="105">
        <f>IF(N977="znížená",J977,0)</f>
        <v>0</v>
      </c>
      <c r="BG977" s="105">
        <f>IF(N977="zákl. prenesená",J977,0)</f>
        <v>0</v>
      </c>
      <c r="BH977" s="105">
        <f>IF(N977="zníž. prenesená",J977,0)</f>
        <v>0</v>
      </c>
      <c r="BI977" s="105">
        <f>IF(N977="nulová",J977,0)</f>
        <v>0</v>
      </c>
      <c r="BJ977" s="18" t="s">
        <v>88</v>
      </c>
      <c r="BK977" s="105">
        <f>ROUND(I977*H977,2)</f>
        <v>0</v>
      </c>
      <c r="BL977" s="18" t="s">
        <v>367</v>
      </c>
      <c r="BM977" s="183" t="s">
        <v>1973</v>
      </c>
    </row>
    <row r="978" spans="1:65" s="13" customFormat="1" x14ac:dyDescent="0.1">
      <c r="B978" s="184"/>
      <c r="D978" s="185" t="s">
        <v>280</v>
      </c>
      <c r="E978" s="186" t="s">
        <v>1</v>
      </c>
      <c r="F978" s="187" t="s">
        <v>1974</v>
      </c>
      <c r="H978" s="188">
        <v>73.95</v>
      </c>
      <c r="I978" s="189"/>
      <c r="L978" s="184"/>
      <c r="M978" s="190"/>
      <c r="N978" s="191"/>
      <c r="O978" s="191"/>
      <c r="P978" s="191"/>
      <c r="Q978" s="191"/>
      <c r="R978" s="191"/>
      <c r="S978" s="191"/>
      <c r="T978" s="192"/>
      <c r="AT978" s="186" t="s">
        <v>280</v>
      </c>
      <c r="AU978" s="186" t="s">
        <v>88</v>
      </c>
      <c r="AV978" s="13" t="s">
        <v>88</v>
      </c>
      <c r="AW978" s="13" t="s">
        <v>29</v>
      </c>
      <c r="AX978" s="13" t="s">
        <v>75</v>
      </c>
      <c r="AY978" s="186" t="s">
        <v>271</v>
      </c>
    </row>
    <row r="979" spans="1:65" s="14" customFormat="1" x14ac:dyDescent="0.1">
      <c r="B979" s="193"/>
      <c r="D979" s="185" t="s">
        <v>280</v>
      </c>
      <c r="E979" s="194" t="s">
        <v>755</v>
      </c>
      <c r="F979" s="195" t="s">
        <v>282</v>
      </c>
      <c r="H979" s="196">
        <v>73.95</v>
      </c>
      <c r="I979" s="197"/>
      <c r="L979" s="193"/>
      <c r="M979" s="198"/>
      <c r="N979" s="199"/>
      <c r="O979" s="199"/>
      <c r="P979" s="199"/>
      <c r="Q979" s="199"/>
      <c r="R979" s="199"/>
      <c r="S979" s="199"/>
      <c r="T979" s="200"/>
      <c r="AT979" s="194" t="s">
        <v>280</v>
      </c>
      <c r="AU979" s="194" t="s">
        <v>88</v>
      </c>
      <c r="AV979" s="14" t="s">
        <v>278</v>
      </c>
      <c r="AW979" s="14" t="s">
        <v>29</v>
      </c>
      <c r="AX979" s="14" t="s">
        <v>82</v>
      </c>
      <c r="AY979" s="194" t="s">
        <v>271</v>
      </c>
    </row>
    <row r="980" spans="1:65" s="2" customFormat="1" ht="21.75" customHeight="1" x14ac:dyDescent="0.15">
      <c r="A980" s="35"/>
      <c r="B980" s="141"/>
      <c r="C980" s="172" t="s">
        <v>1975</v>
      </c>
      <c r="D980" s="172" t="s">
        <v>274</v>
      </c>
      <c r="E980" s="173" t="s">
        <v>1976</v>
      </c>
      <c r="F980" s="174" t="s">
        <v>1977</v>
      </c>
      <c r="G980" s="175" t="s">
        <v>319</v>
      </c>
      <c r="H980" s="176">
        <v>8.15</v>
      </c>
      <c r="I980" s="177"/>
      <c r="J980" s="176">
        <f>ROUND(I980*H980,2)</f>
        <v>0</v>
      </c>
      <c r="K980" s="178"/>
      <c r="L980" s="36"/>
      <c r="M980" s="179" t="s">
        <v>1</v>
      </c>
      <c r="N980" s="180" t="s">
        <v>41</v>
      </c>
      <c r="O980" s="61"/>
      <c r="P980" s="181">
        <f>O980*H980</f>
        <v>0</v>
      </c>
      <c r="Q980" s="181">
        <v>5.5100000000000001E-3</v>
      </c>
      <c r="R980" s="181">
        <f>Q980*H980</f>
        <v>4.4906500000000002E-2</v>
      </c>
      <c r="S980" s="181">
        <v>0</v>
      </c>
      <c r="T980" s="182">
        <f>S980*H980</f>
        <v>0</v>
      </c>
      <c r="U980" s="35"/>
      <c r="V980" s="35"/>
      <c r="W980" s="35"/>
      <c r="X980" s="35"/>
      <c r="Y980" s="35"/>
      <c r="Z980" s="35"/>
      <c r="AA980" s="35"/>
      <c r="AB980" s="35"/>
      <c r="AC980" s="35"/>
      <c r="AD980" s="35"/>
      <c r="AE980" s="35"/>
      <c r="AR980" s="183" t="s">
        <v>367</v>
      </c>
      <c r="AT980" s="183" t="s">
        <v>274</v>
      </c>
      <c r="AU980" s="183" t="s">
        <v>88</v>
      </c>
      <c r="AY980" s="18" t="s">
        <v>271</v>
      </c>
      <c r="BE980" s="105">
        <f>IF(N980="základná",J980,0)</f>
        <v>0</v>
      </c>
      <c r="BF980" s="105">
        <f>IF(N980="znížená",J980,0)</f>
        <v>0</v>
      </c>
      <c r="BG980" s="105">
        <f>IF(N980="zákl. prenesená",J980,0)</f>
        <v>0</v>
      </c>
      <c r="BH980" s="105">
        <f>IF(N980="zníž. prenesená",J980,0)</f>
        <v>0</v>
      </c>
      <c r="BI980" s="105">
        <f>IF(N980="nulová",J980,0)</f>
        <v>0</v>
      </c>
      <c r="BJ980" s="18" t="s">
        <v>88</v>
      </c>
      <c r="BK980" s="105">
        <f>ROUND(I980*H980,2)</f>
        <v>0</v>
      </c>
      <c r="BL980" s="18" t="s">
        <v>367</v>
      </c>
      <c r="BM980" s="183" t="s">
        <v>1978</v>
      </c>
    </row>
    <row r="981" spans="1:65" s="13" customFormat="1" x14ac:dyDescent="0.1">
      <c r="B981" s="184"/>
      <c r="D981" s="185" t="s">
        <v>280</v>
      </c>
      <c r="E981" s="186" t="s">
        <v>1</v>
      </c>
      <c r="F981" s="187" t="s">
        <v>1979</v>
      </c>
      <c r="H981" s="188">
        <v>8.15</v>
      </c>
      <c r="I981" s="189"/>
      <c r="L981" s="184"/>
      <c r="M981" s="190"/>
      <c r="N981" s="191"/>
      <c r="O981" s="191"/>
      <c r="P981" s="191"/>
      <c r="Q981" s="191"/>
      <c r="R981" s="191"/>
      <c r="S981" s="191"/>
      <c r="T981" s="192"/>
      <c r="AT981" s="186" t="s">
        <v>280</v>
      </c>
      <c r="AU981" s="186" t="s">
        <v>88</v>
      </c>
      <c r="AV981" s="13" t="s">
        <v>88</v>
      </c>
      <c r="AW981" s="13" t="s">
        <v>29</v>
      </c>
      <c r="AX981" s="13" t="s">
        <v>75</v>
      </c>
      <c r="AY981" s="186" t="s">
        <v>271</v>
      </c>
    </row>
    <row r="982" spans="1:65" s="14" customFormat="1" x14ac:dyDescent="0.1">
      <c r="B982" s="193"/>
      <c r="D982" s="185" t="s">
        <v>280</v>
      </c>
      <c r="E982" s="194" t="s">
        <v>757</v>
      </c>
      <c r="F982" s="195" t="s">
        <v>282</v>
      </c>
      <c r="H982" s="196">
        <v>8.15</v>
      </c>
      <c r="I982" s="197"/>
      <c r="L982" s="193"/>
      <c r="M982" s="198"/>
      <c r="N982" s="199"/>
      <c r="O982" s="199"/>
      <c r="P982" s="199"/>
      <c r="Q982" s="199"/>
      <c r="R982" s="199"/>
      <c r="S982" s="199"/>
      <c r="T982" s="200"/>
      <c r="AT982" s="194" t="s">
        <v>280</v>
      </c>
      <c r="AU982" s="194" t="s">
        <v>88</v>
      </c>
      <c r="AV982" s="14" t="s">
        <v>278</v>
      </c>
      <c r="AW982" s="14" t="s">
        <v>29</v>
      </c>
      <c r="AX982" s="14" t="s">
        <v>82</v>
      </c>
      <c r="AY982" s="194" t="s">
        <v>271</v>
      </c>
    </row>
    <row r="983" spans="1:65" s="2" customFormat="1" ht="33" customHeight="1" x14ac:dyDescent="0.15">
      <c r="A983" s="35"/>
      <c r="B983" s="141"/>
      <c r="C983" s="172" t="s">
        <v>1980</v>
      </c>
      <c r="D983" s="172" t="s">
        <v>274</v>
      </c>
      <c r="E983" s="173" t="s">
        <v>1981</v>
      </c>
      <c r="F983" s="174" t="s">
        <v>1982</v>
      </c>
      <c r="G983" s="175" t="s">
        <v>319</v>
      </c>
      <c r="H983" s="176">
        <v>22.66</v>
      </c>
      <c r="I983" s="177"/>
      <c r="J983" s="176">
        <f>ROUND(I983*H983,2)</f>
        <v>0</v>
      </c>
      <c r="K983" s="178"/>
      <c r="L983" s="36"/>
      <c r="M983" s="179" t="s">
        <v>1</v>
      </c>
      <c r="N983" s="180" t="s">
        <v>41</v>
      </c>
      <c r="O983" s="61"/>
      <c r="P983" s="181">
        <f>O983*H983</f>
        <v>0</v>
      </c>
      <c r="Q983" s="181">
        <v>6.4099999999999999E-3</v>
      </c>
      <c r="R983" s="181">
        <f>Q983*H983</f>
        <v>0.14525060000000001</v>
      </c>
      <c r="S983" s="181">
        <v>0</v>
      </c>
      <c r="T983" s="182">
        <f>S983*H983</f>
        <v>0</v>
      </c>
      <c r="U983" s="35"/>
      <c r="V983" s="35"/>
      <c r="W983" s="35"/>
      <c r="X983" s="35"/>
      <c r="Y983" s="35"/>
      <c r="Z983" s="35"/>
      <c r="AA983" s="35"/>
      <c r="AB983" s="35"/>
      <c r="AC983" s="35"/>
      <c r="AD983" s="35"/>
      <c r="AE983" s="35"/>
      <c r="AR983" s="183" t="s">
        <v>367</v>
      </c>
      <c r="AT983" s="183" t="s">
        <v>274</v>
      </c>
      <c r="AU983" s="183" t="s">
        <v>88</v>
      </c>
      <c r="AY983" s="18" t="s">
        <v>271</v>
      </c>
      <c r="BE983" s="105">
        <f>IF(N983="základná",J983,0)</f>
        <v>0</v>
      </c>
      <c r="BF983" s="105">
        <f>IF(N983="znížená",J983,0)</f>
        <v>0</v>
      </c>
      <c r="BG983" s="105">
        <f>IF(N983="zákl. prenesená",J983,0)</f>
        <v>0</v>
      </c>
      <c r="BH983" s="105">
        <f>IF(N983="zníž. prenesená",J983,0)</f>
        <v>0</v>
      </c>
      <c r="BI983" s="105">
        <f>IF(N983="nulová",J983,0)</f>
        <v>0</v>
      </c>
      <c r="BJ983" s="18" t="s">
        <v>88</v>
      </c>
      <c r="BK983" s="105">
        <f>ROUND(I983*H983,2)</f>
        <v>0</v>
      </c>
      <c r="BL983" s="18" t="s">
        <v>367</v>
      </c>
      <c r="BM983" s="183" t="s">
        <v>1983</v>
      </c>
    </row>
    <row r="984" spans="1:65" s="13" customFormat="1" x14ac:dyDescent="0.1">
      <c r="B984" s="184"/>
      <c r="D984" s="185" t="s">
        <v>280</v>
      </c>
      <c r="E984" s="186" t="s">
        <v>1</v>
      </c>
      <c r="F984" s="187" t="s">
        <v>1984</v>
      </c>
      <c r="H984" s="188">
        <v>22.66</v>
      </c>
      <c r="I984" s="189"/>
      <c r="L984" s="184"/>
      <c r="M984" s="190"/>
      <c r="N984" s="191"/>
      <c r="O984" s="191"/>
      <c r="P984" s="191"/>
      <c r="Q984" s="191"/>
      <c r="R984" s="191"/>
      <c r="S984" s="191"/>
      <c r="T984" s="192"/>
      <c r="AT984" s="186" t="s">
        <v>280</v>
      </c>
      <c r="AU984" s="186" t="s">
        <v>88</v>
      </c>
      <c r="AV984" s="13" t="s">
        <v>88</v>
      </c>
      <c r="AW984" s="13" t="s">
        <v>29</v>
      </c>
      <c r="AX984" s="13" t="s">
        <v>75</v>
      </c>
      <c r="AY984" s="186" t="s">
        <v>271</v>
      </c>
    </row>
    <row r="985" spans="1:65" s="14" customFormat="1" x14ac:dyDescent="0.1">
      <c r="B985" s="193"/>
      <c r="D985" s="185" t="s">
        <v>280</v>
      </c>
      <c r="E985" s="194" t="s">
        <v>751</v>
      </c>
      <c r="F985" s="195" t="s">
        <v>282</v>
      </c>
      <c r="H985" s="196">
        <v>22.66</v>
      </c>
      <c r="I985" s="197"/>
      <c r="L985" s="193"/>
      <c r="M985" s="198"/>
      <c r="N985" s="199"/>
      <c r="O985" s="199"/>
      <c r="P985" s="199"/>
      <c r="Q985" s="199"/>
      <c r="R985" s="199"/>
      <c r="S985" s="199"/>
      <c r="T985" s="200"/>
      <c r="AT985" s="194" t="s">
        <v>280</v>
      </c>
      <c r="AU985" s="194" t="s">
        <v>88</v>
      </c>
      <c r="AV985" s="14" t="s">
        <v>278</v>
      </c>
      <c r="AW985" s="14" t="s">
        <v>29</v>
      </c>
      <c r="AX985" s="14" t="s">
        <v>82</v>
      </c>
      <c r="AY985" s="194" t="s">
        <v>271</v>
      </c>
    </row>
    <row r="986" spans="1:65" s="2" customFormat="1" ht="33" customHeight="1" x14ac:dyDescent="0.15">
      <c r="A986" s="35"/>
      <c r="B986" s="141"/>
      <c r="C986" s="172" t="s">
        <v>1985</v>
      </c>
      <c r="D986" s="172" t="s">
        <v>274</v>
      </c>
      <c r="E986" s="173" t="s">
        <v>1986</v>
      </c>
      <c r="F986" s="174" t="s">
        <v>1987</v>
      </c>
      <c r="G986" s="175" t="s">
        <v>319</v>
      </c>
      <c r="H986" s="176">
        <v>33.36</v>
      </c>
      <c r="I986" s="177"/>
      <c r="J986" s="176">
        <f>ROUND(I986*H986,2)</f>
        <v>0</v>
      </c>
      <c r="K986" s="178"/>
      <c r="L986" s="36"/>
      <c r="M986" s="179" t="s">
        <v>1</v>
      </c>
      <c r="N986" s="180" t="s">
        <v>41</v>
      </c>
      <c r="O986" s="61"/>
      <c r="P986" s="181">
        <f>O986*H986</f>
        <v>0</v>
      </c>
      <c r="Q986" s="181">
        <v>6.4099999999999999E-3</v>
      </c>
      <c r="R986" s="181">
        <f>Q986*H986</f>
        <v>0.21383759999999999</v>
      </c>
      <c r="S986" s="181">
        <v>0</v>
      </c>
      <c r="T986" s="182">
        <f>S986*H986</f>
        <v>0</v>
      </c>
      <c r="U986" s="35"/>
      <c r="V986" s="35"/>
      <c r="W986" s="35"/>
      <c r="X986" s="35"/>
      <c r="Y986" s="35"/>
      <c r="Z986" s="35"/>
      <c r="AA986" s="35"/>
      <c r="AB986" s="35"/>
      <c r="AC986" s="35"/>
      <c r="AD986" s="35"/>
      <c r="AE986" s="35"/>
      <c r="AR986" s="183" t="s">
        <v>367</v>
      </c>
      <c r="AT986" s="183" t="s">
        <v>274</v>
      </c>
      <c r="AU986" s="183" t="s">
        <v>88</v>
      </c>
      <c r="AY986" s="18" t="s">
        <v>271</v>
      </c>
      <c r="BE986" s="105">
        <f>IF(N986="základná",J986,0)</f>
        <v>0</v>
      </c>
      <c r="BF986" s="105">
        <f>IF(N986="znížená",J986,0)</f>
        <v>0</v>
      </c>
      <c r="BG986" s="105">
        <f>IF(N986="zákl. prenesená",J986,0)</f>
        <v>0</v>
      </c>
      <c r="BH986" s="105">
        <f>IF(N986="zníž. prenesená",J986,0)</f>
        <v>0</v>
      </c>
      <c r="BI986" s="105">
        <f>IF(N986="nulová",J986,0)</f>
        <v>0</v>
      </c>
      <c r="BJ986" s="18" t="s">
        <v>88</v>
      </c>
      <c r="BK986" s="105">
        <f>ROUND(I986*H986,2)</f>
        <v>0</v>
      </c>
      <c r="BL986" s="18" t="s">
        <v>367</v>
      </c>
      <c r="BM986" s="183" t="s">
        <v>1988</v>
      </c>
    </row>
    <row r="987" spans="1:65" s="13" customFormat="1" x14ac:dyDescent="0.1">
      <c r="B987" s="184"/>
      <c r="D987" s="185" t="s">
        <v>280</v>
      </c>
      <c r="E987" s="186" t="s">
        <v>1</v>
      </c>
      <c r="F987" s="187" t="s">
        <v>1989</v>
      </c>
      <c r="H987" s="188">
        <v>33.36</v>
      </c>
      <c r="I987" s="189"/>
      <c r="L987" s="184"/>
      <c r="M987" s="190"/>
      <c r="N987" s="191"/>
      <c r="O987" s="191"/>
      <c r="P987" s="191"/>
      <c r="Q987" s="191"/>
      <c r="R987" s="191"/>
      <c r="S987" s="191"/>
      <c r="T987" s="192"/>
      <c r="AT987" s="186" t="s">
        <v>280</v>
      </c>
      <c r="AU987" s="186" t="s">
        <v>88</v>
      </c>
      <c r="AV987" s="13" t="s">
        <v>88</v>
      </c>
      <c r="AW987" s="13" t="s">
        <v>29</v>
      </c>
      <c r="AX987" s="13" t="s">
        <v>75</v>
      </c>
      <c r="AY987" s="186" t="s">
        <v>271</v>
      </c>
    </row>
    <row r="988" spans="1:65" s="14" customFormat="1" x14ac:dyDescent="0.1">
      <c r="B988" s="193"/>
      <c r="D988" s="185" t="s">
        <v>280</v>
      </c>
      <c r="E988" s="194" t="s">
        <v>753</v>
      </c>
      <c r="F988" s="195" t="s">
        <v>282</v>
      </c>
      <c r="H988" s="196">
        <v>33.36</v>
      </c>
      <c r="I988" s="197"/>
      <c r="L988" s="193"/>
      <c r="M988" s="198"/>
      <c r="N988" s="199"/>
      <c r="O988" s="199"/>
      <c r="P988" s="199"/>
      <c r="Q988" s="199"/>
      <c r="R988" s="199"/>
      <c r="S988" s="199"/>
      <c r="T988" s="200"/>
      <c r="AT988" s="194" t="s">
        <v>280</v>
      </c>
      <c r="AU988" s="194" t="s">
        <v>88</v>
      </c>
      <c r="AV988" s="14" t="s">
        <v>278</v>
      </c>
      <c r="AW988" s="14" t="s">
        <v>29</v>
      </c>
      <c r="AX988" s="14" t="s">
        <v>82</v>
      </c>
      <c r="AY988" s="194" t="s">
        <v>271</v>
      </c>
    </row>
    <row r="989" spans="1:65" s="2" customFormat="1" ht="33" customHeight="1" x14ac:dyDescent="0.15">
      <c r="A989" s="35"/>
      <c r="B989" s="141"/>
      <c r="C989" s="172" t="s">
        <v>1990</v>
      </c>
      <c r="D989" s="172" t="s">
        <v>274</v>
      </c>
      <c r="E989" s="173" t="s">
        <v>1991</v>
      </c>
      <c r="F989" s="174" t="s">
        <v>1992</v>
      </c>
      <c r="G989" s="175" t="s">
        <v>319</v>
      </c>
      <c r="H989" s="176">
        <v>8.9499999999999993</v>
      </c>
      <c r="I989" s="177"/>
      <c r="J989" s="176">
        <f>ROUND(I989*H989,2)</f>
        <v>0</v>
      </c>
      <c r="K989" s="178"/>
      <c r="L989" s="36"/>
      <c r="M989" s="179" t="s">
        <v>1</v>
      </c>
      <c r="N989" s="180" t="s">
        <v>41</v>
      </c>
      <c r="O989" s="61"/>
      <c r="P989" s="181">
        <f>O989*H989</f>
        <v>0</v>
      </c>
      <c r="Q989" s="181">
        <v>6.4099999999999999E-3</v>
      </c>
      <c r="R989" s="181">
        <f>Q989*H989</f>
        <v>5.7369499999999997E-2</v>
      </c>
      <c r="S989" s="181">
        <v>0</v>
      </c>
      <c r="T989" s="182">
        <f>S989*H989</f>
        <v>0</v>
      </c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  <c r="AR989" s="183" t="s">
        <v>367</v>
      </c>
      <c r="AT989" s="183" t="s">
        <v>274</v>
      </c>
      <c r="AU989" s="183" t="s">
        <v>88</v>
      </c>
      <c r="AY989" s="18" t="s">
        <v>271</v>
      </c>
      <c r="BE989" s="105">
        <f>IF(N989="základná",J989,0)</f>
        <v>0</v>
      </c>
      <c r="BF989" s="105">
        <f>IF(N989="znížená",J989,0)</f>
        <v>0</v>
      </c>
      <c r="BG989" s="105">
        <f>IF(N989="zákl. prenesená",J989,0)</f>
        <v>0</v>
      </c>
      <c r="BH989" s="105">
        <f>IF(N989="zníž. prenesená",J989,0)</f>
        <v>0</v>
      </c>
      <c r="BI989" s="105">
        <f>IF(N989="nulová",J989,0)</f>
        <v>0</v>
      </c>
      <c r="BJ989" s="18" t="s">
        <v>88</v>
      </c>
      <c r="BK989" s="105">
        <f>ROUND(I989*H989,2)</f>
        <v>0</v>
      </c>
      <c r="BL989" s="18" t="s">
        <v>367</v>
      </c>
      <c r="BM989" s="183" t="s">
        <v>1993</v>
      </c>
    </row>
    <row r="990" spans="1:65" s="13" customFormat="1" x14ac:dyDescent="0.1">
      <c r="B990" s="184"/>
      <c r="D990" s="185" t="s">
        <v>280</v>
      </c>
      <c r="E990" s="186" t="s">
        <v>1</v>
      </c>
      <c r="F990" s="187" t="s">
        <v>1994</v>
      </c>
      <c r="H990" s="188">
        <v>8.9499999999999993</v>
      </c>
      <c r="I990" s="189"/>
      <c r="L990" s="184"/>
      <c r="M990" s="190"/>
      <c r="N990" s="191"/>
      <c r="O990" s="191"/>
      <c r="P990" s="191"/>
      <c r="Q990" s="191"/>
      <c r="R990" s="191"/>
      <c r="S990" s="191"/>
      <c r="T990" s="192"/>
      <c r="AT990" s="186" t="s">
        <v>280</v>
      </c>
      <c r="AU990" s="186" t="s">
        <v>88</v>
      </c>
      <c r="AV990" s="13" t="s">
        <v>88</v>
      </c>
      <c r="AW990" s="13" t="s">
        <v>29</v>
      </c>
      <c r="AX990" s="13" t="s">
        <v>75</v>
      </c>
      <c r="AY990" s="186" t="s">
        <v>271</v>
      </c>
    </row>
    <row r="991" spans="1:65" s="14" customFormat="1" x14ac:dyDescent="0.1">
      <c r="B991" s="193"/>
      <c r="D991" s="185" t="s">
        <v>280</v>
      </c>
      <c r="E991" s="194" t="s">
        <v>759</v>
      </c>
      <c r="F991" s="195" t="s">
        <v>282</v>
      </c>
      <c r="H991" s="196">
        <v>8.9499999999999993</v>
      </c>
      <c r="I991" s="197"/>
      <c r="L991" s="193"/>
      <c r="M991" s="198"/>
      <c r="N991" s="199"/>
      <c r="O991" s="199"/>
      <c r="P991" s="199"/>
      <c r="Q991" s="199"/>
      <c r="R991" s="199"/>
      <c r="S991" s="199"/>
      <c r="T991" s="200"/>
      <c r="AT991" s="194" t="s">
        <v>280</v>
      </c>
      <c r="AU991" s="194" t="s">
        <v>88</v>
      </c>
      <c r="AV991" s="14" t="s">
        <v>278</v>
      </c>
      <c r="AW991" s="14" t="s">
        <v>29</v>
      </c>
      <c r="AX991" s="14" t="s">
        <v>82</v>
      </c>
      <c r="AY991" s="194" t="s">
        <v>271</v>
      </c>
    </row>
    <row r="992" spans="1:65" s="2" customFormat="1" ht="21.75" customHeight="1" x14ac:dyDescent="0.15">
      <c r="A992" s="35"/>
      <c r="B992" s="141"/>
      <c r="C992" s="172" t="s">
        <v>1995</v>
      </c>
      <c r="D992" s="172" t="s">
        <v>274</v>
      </c>
      <c r="E992" s="173" t="s">
        <v>1996</v>
      </c>
      <c r="F992" s="174" t="s">
        <v>1997</v>
      </c>
      <c r="G992" s="175" t="s">
        <v>319</v>
      </c>
      <c r="H992" s="176">
        <v>48.38</v>
      </c>
      <c r="I992" s="177"/>
      <c r="J992" s="176">
        <f>ROUND(I992*H992,2)</f>
        <v>0</v>
      </c>
      <c r="K992" s="178"/>
      <c r="L992" s="36"/>
      <c r="M992" s="179" t="s">
        <v>1</v>
      </c>
      <c r="N992" s="180" t="s">
        <v>41</v>
      </c>
      <c r="O992" s="61"/>
      <c r="P992" s="181">
        <f>O992*H992</f>
        <v>0</v>
      </c>
      <c r="Q992" s="181">
        <v>6.4099999999999999E-3</v>
      </c>
      <c r="R992" s="181">
        <f>Q992*H992</f>
        <v>0.3101158</v>
      </c>
      <c r="S992" s="181">
        <v>0</v>
      </c>
      <c r="T992" s="182">
        <f>S992*H992</f>
        <v>0</v>
      </c>
      <c r="U992" s="35"/>
      <c r="V992" s="35"/>
      <c r="W992" s="35"/>
      <c r="X992" s="35"/>
      <c r="Y992" s="35"/>
      <c r="Z992" s="35"/>
      <c r="AA992" s="35"/>
      <c r="AB992" s="35"/>
      <c r="AC992" s="35"/>
      <c r="AD992" s="35"/>
      <c r="AE992" s="35"/>
      <c r="AR992" s="183" t="s">
        <v>367</v>
      </c>
      <c r="AT992" s="183" t="s">
        <v>274</v>
      </c>
      <c r="AU992" s="183" t="s">
        <v>88</v>
      </c>
      <c r="AY992" s="18" t="s">
        <v>271</v>
      </c>
      <c r="BE992" s="105">
        <f>IF(N992="základná",J992,0)</f>
        <v>0</v>
      </c>
      <c r="BF992" s="105">
        <f>IF(N992="znížená",J992,0)</f>
        <v>0</v>
      </c>
      <c r="BG992" s="105">
        <f>IF(N992="zákl. prenesená",J992,0)</f>
        <v>0</v>
      </c>
      <c r="BH992" s="105">
        <f>IF(N992="zníž. prenesená",J992,0)</f>
        <v>0</v>
      </c>
      <c r="BI992" s="105">
        <f>IF(N992="nulová",J992,0)</f>
        <v>0</v>
      </c>
      <c r="BJ992" s="18" t="s">
        <v>88</v>
      </c>
      <c r="BK992" s="105">
        <f>ROUND(I992*H992,2)</f>
        <v>0</v>
      </c>
      <c r="BL992" s="18" t="s">
        <v>367</v>
      </c>
      <c r="BM992" s="183" t="s">
        <v>1998</v>
      </c>
    </row>
    <row r="993" spans="1:65" s="13" customFormat="1" x14ac:dyDescent="0.1">
      <c r="B993" s="184"/>
      <c r="D993" s="185" t="s">
        <v>280</v>
      </c>
      <c r="E993" s="186" t="s">
        <v>1</v>
      </c>
      <c r="F993" s="187" t="s">
        <v>1999</v>
      </c>
      <c r="H993" s="188">
        <v>48.38</v>
      </c>
      <c r="I993" s="189"/>
      <c r="L993" s="184"/>
      <c r="M993" s="190"/>
      <c r="N993" s="191"/>
      <c r="O993" s="191"/>
      <c r="P993" s="191"/>
      <c r="Q993" s="191"/>
      <c r="R993" s="191"/>
      <c r="S993" s="191"/>
      <c r="T993" s="192"/>
      <c r="AT993" s="186" t="s">
        <v>280</v>
      </c>
      <c r="AU993" s="186" t="s">
        <v>88</v>
      </c>
      <c r="AV993" s="13" t="s">
        <v>88</v>
      </c>
      <c r="AW993" s="13" t="s">
        <v>29</v>
      </c>
      <c r="AX993" s="13" t="s">
        <v>75</v>
      </c>
      <c r="AY993" s="186" t="s">
        <v>271</v>
      </c>
    </row>
    <row r="994" spans="1:65" s="14" customFormat="1" x14ac:dyDescent="0.1">
      <c r="B994" s="193"/>
      <c r="D994" s="185" t="s">
        <v>280</v>
      </c>
      <c r="E994" s="194" t="s">
        <v>749</v>
      </c>
      <c r="F994" s="195" t="s">
        <v>282</v>
      </c>
      <c r="H994" s="196">
        <v>48.38</v>
      </c>
      <c r="I994" s="197"/>
      <c r="L994" s="193"/>
      <c r="M994" s="198"/>
      <c r="N994" s="199"/>
      <c r="O994" s="199"/>
      <c r="P994" s="199"/>
      <c r="Q994" s="199"/>
      <c r="R994" s="199"/>
      <c r="S994" s="199"/>
      <c r="T994" s="200"/>
      <c r="AT994" s="194" t="s">
        <v>280</v>
      </c>
      <c r="AU994" s="194" t="s">
        <v>88</v>
      </c>
      <c r="AV994" s="14" t="s">
        <v>278</v>
      </c>
      <c r="AW994" s="14" t="s">
        <v>29</v>
      </c>
      <c r="AX994" s="14" t="s">
        <v>82</v>
      </c>
      <c r="AY994" s="194" t="s">
        <v>271</v>
      </c>
    </row>
    <row r="995" spans="1:65" s="2" customFormat="1" ht="33" customHeight="1" x14ac:dyDescent="0.15">
      <c r="A995" s="35"/>
      <c r="B995" s="141"/>
      <c r="C995" s="172" t="s">
        <v>2000</v>
      </c>
      <c r="D995" s="172" t="s">
        <v>274</v>
      </c>
      <c r="E995" s="173" t="s">
        <v>2001</v>
      </c>
      <c r="F995" s="174" t="s">
        <v>2002</v>
      </c>
      <c r="G995" s="175" t="s">
        <v>319</v>
      </c>
      <c r="H995" s="176">
        <v>2.31</v>
      </c>
      <c r="I995" s="177"/>
      <c r="J995" s="176">
        <f>ROUND(I995*H995,2)</f>
        <v>0</v>
      </c>
      <c r="K995" s="178"/>
      <c r="L995" s="36"/>
      <c r="M995" s="179" t="s">
        <v>1</v>
      </c>
      <c r="N995" s="180" t="s">
        <v>41</v>
      </c>
      <c r="O995" s="61"/>
      <c r="P995" s="181">
        <f>O995*H995</f>
        <v>0</v>
      </c>
      <c r="Q995" s="181">
        <v>6.4099999999999999E-3</v>
      </c>
      <c r="R995" s="181">
        <f>Q995*H995</f>
        <v>1.48071E-2</v>
      </c>
      <c r="S995" s="181">
        <v>0</v>
      </c>
      <c r="T995" s="182">
        <f>S995*H995</f>
        <v>0</v>
      </c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  <c r="AR995" s="183" t="s">
        <v>367</v>
      </c>
      <c r="AT995" s="183" t="s">
        <v>274</v>
      </c>
      <c r="AU995" s="183" t="s">
        <v>88</v>
      </c>
      <c r="AY995" s="18" t="s">
        <v>271</v>
      </c>
      <c r="BE995" s="105">
        <f>IF(N995="základná",J995,0)</f>
        <v>0</v>
      </c>
      <c r="BF995" s="105">
        <f>IF(N995="znížená",J995,0)</f>
        <v>0</v>
      </c>
      <c r="BG995" s="105">
        <f>IF(N995="zákl. prenesená",J995,0)</f>
        <v>0</v>
      </c>
      <c r="BH995" s="105">
        <f>IF(N995="zníž. prenesená",J995,0)</f>
        <v>0</v>
      </c>
      <c r="BI995" s="105">
        <f>IF(N995="nulová",J995,0)</f>
        <v>0</v>
      </c>
      <c r="BJ995" s="18" t="s">
        <v>88</v>
      </c>
      <c r="BK995" s="105">
        <f>ROUND(I995*H995,2)</f>
        <v>0</v>
      </c>
      <c r="BL995" s="18" t="s">
        <v>367</v>
      </c>
      <c r="BM995" s="183" t="s">
        <v>2003</v>
      </c>
    </row>
    <row r="996" spans="1:65" s="13" customFormat="1" x14ac:dyDescent="0.1">
      <c r="B996" s="184"/>
      <c r="D996" s="185" t="s">
        <v>280</v>
      </c>
      <c r="E996" s="186" t="s">
        <v>1</v>
      </c>
      <c r="F996" s="187" t="s">
        <v>2004</v>
      </c>
      <c r="H996" s="188">
        <v>2.31</v>
      </c>
      <c r="I996" s="189"/>
      <c r="L996" s="184"/>
      <c r="M996" s="190"/>
      <c r="N996" s="191"/>
      <c r="O996" s="191"/>
      <c r="P996" s="191"/>
      <c r="Q996" s="191"/>
      <c r="R996" s="191"/>
      <c r="S996" s="191"/>
      <c r="T996" s="192"/>
      <c r="AT996" s="186" t="s">
        <v>280</v>
      </c>
      <c r="AU996" s="186" t="s">
        <v>88</v>
      </c>
      <c r="AV996" s="13" t="s">
        <v>88</v>
      </c>
      <c r="AW996" s="13" t="s">
        <v>29</v>
      </c>
      <c r="AX996" s="13" t="s">
        <v>75</v>
      </c>
      <c r="AY996" s="186" t="s">
        <v>271</v>
      </c>
    </row>
    <row r="997" spans="1:65" s="14" customFormat="1" x14ac:dyDescent="0.1">
      <c r="B997" s="193"/>
      <c r="D997" s="185" t="s">
        <v>280</v>
      </c>
      <c r="E997" s="194" t="s">
        <v>1</v>
      </c>
      <c r="F997" s="195" t="s">
        <v>282</v>
      </c>
      <c r="H997" s="196">
        <v>2.31</v>
      </c>
      <c r="I997" s="197"/>
      <c r="L997" s="193"/>
      <c r="M997" s="198"/>
      <c r="N997" s="199"/>
      <c r="O997" s="199"/>
      <c r="P997" s="199"/>
      <c r="Q997" s="199"/>
      <c r="R997" s="199"/>
      <c r="S997" s="199"/>
      <c r="T997" s="200"/>
      <c r="AT997" s="194" t="s">
        <v>280</v>
      </c>
      <c r="AU997" s="194" t="s">
        <v>88</v>
      </c>
      <c r="AV997" s="14" t="s">
        <v>278</v>
      </c>
      <c r="AW997" s="14" t="s">
        <v>29</v>
      </c>
      <c r="AX997" s="14" t="s">
        <v>82</v>
      </c>
      <c r="AY997" s="194" t="s">
        <v>271</v>
      </c>
    </row>
    <row r="998" spans="1:65" s="2" customFormat="1" ht="21.75" customHeight="1" x14ac:dyDescent="0.15">
      <c r="A998" s="35"/>
      <c r="B998" s="141"/>
      <c r="C998" s="172" t="s">
        <v>2005</v>
      </c>
      <c r="D998" s="172" t="s">
        <v>274</v>
      </c>
      <c r="E998" s="173" t="s">
        <v>2006</v>
      </c>
      <c r="F998" s="174" t="s">
        <v>2007</v>
      </c>
      <c r="G998" s="175" t="s">
        <v>302</v>
      </c>
      <c r="H998" s="176">
        <v>8</v>
      </c>
      <c r="I998" s="177"/>
      <c r="J998" s="176">
        <f>ROUND(I998*H998,2)</f>
        <v>0</v>
      </c>
      <c r="K998" s="178"/>
      <c r="L998" s="36"/>
      <c r="M998" s="179" t="s">
        <v>1</v>
      </c>
      <c r="N998" s="180" t="s">
        <v>41</v>
      </c>
      <c r="O998" s="61"/>
      <c r="P998" s="181">
        <f>O998*H998</f>
        <v>0</v>
      </c>
      <c r="Q998" s="181">
        <v>1.2423999999999999E-4</v>
      </c>
      <c r="R998" s="181">
        <f>Q998*H998</f>
        <v>9.9391999999999992E-4</v>
      </c>
      <c r="S998" s="181">
        <v>0</v>
      </c>
      <c r="T998" s="182">
        <f>S998*H998</f>
        <v>0</v>
      </c>
      <c r="U998" s="35"/>
      <c r="V998" s="35"/>
      <c r="W998" s="35"/>
      <c r="X998" s="35"/>
      <c r="Y998" s="35"/>
      <c r="Z998" s="35"/>
      <c r="AA998" s="35"/>
      <c r="AB998" s="35"/>
      <c r="AC998" s="35"/>
      <c r="AD998" s="35"/>
      <c r="AE998" s="35"/>
      <c r="AR998" s="183" t="s">
        <v>367</v>
      </c>
      <c r="AT998" s="183" t="s">
        <v>274</v>
      </c>
      <c r="AU998" s="183" t="s">
        <v>88</v>
      </c>
      <c r="AY998" s="18" t="s">
        <v>271</v>
      </c>
      <c r="BE998" s="105">
        <f>IF(N998="základná",J998,0)</f>
        <v>0</v>
      </c>
      <c r="BF998" s="105">
        <f>IF(N998="znížená",J998,0)</f>
        <v>0</v>
      </c>
      <c r="BG998" s="105">
        <f>IF(N998="zákl. prenesená",J998,0)</f>
        <v>0</v>
      </c>
      <c r="BH998" s="105">
        <f>IF(N998="zníž. prenesená",J998,0)</f>
        <v>0</v>
      </c>
      <c r="BI998" s="105">
        <f>IF(N998="nulová",J998,0)</f>
        <v>0</v>
      </c>
      <c r="BJ998" s="18" t="s">
        <v>88</v>
      </c>
      <c r="BK998" s="105">
        <f>ROUND(I998*H998,2)</f>
        <v>0</v>
      </c>
      <c r="BL998" s="18" t="s">
        <v>367</v>
      </c>
      <c r="BM998" s="183" t="s">
        <v>2008</v>
      </c>
    </row>
    <row r="999" spans="1:65" s="2" customFormat="1" ht="21.75" customHeight="1" x14ac:dyDescent="0.15">
      <c r="A999" s="35"/>
      <c r="B999" s="141"/>
      <c r="C999" s="224" t="s">
        <v>2009</v>
      </c>
      <c r="D999" s="224" t="s">
        <v>1138</v>
      </c>
      <c r="E999" s="226" t="s">
        <v>2010</v>
      </c>
      <c r="F999" s="227" t="s">
        <v>2011</v>
      </c>
      <c r="G999" s="228" t="s">
        <v>302</v>
      </c>
      <c r="H999" s="229">
        <v>8</v>
      </c>
      <c r="I999" s="230"/>
      <c r="J999" s="229">
        <f>ROUND(I999*H999,2)</f>
        <v>0</v>
      </c>
      <c r="K999" s="231"/>
      <c r="L999" s="232"/>
      <c r="M999" s="233" t="s">
        <v>1</v>
      </c>
      <c r="N999" s="234" t="s">
        <v>41</v>
      </c>
      <c r="O999" s="61"/>
      <c r="P999" s="181">
        <f>O999*H999</f>
        <v>0</v>
      </c>
      <c r="Q999" s="181">
        <v>7.3999999999999999E-4</v>
      </c>
      <c r="R999" s="181">
        <f>Q999*H999</f>
        <v>5.9199999999999999E-3</v>
      </c>
      <c r="S999" s="181">
        <v>0</v>
      </c>
      <c r="T999" s="182">
        <f>S999*H999</f>
        <v>0</v>
      </c>
      <c r="U999" s="35"/>
      <c r="V999" s="35"/>
      <c r="W999" s="35"/>
      <c r="X999" s="35"/>
      <c r="Y999" s="35"/>
      <c r="Z999" s="35"/>
      <c r="AA999" s="35"/>
      <c r="AB999" s="35"/>
      <c r="AC999" s="35"/>
      <c r="AD999" s="35"/>
      <c r="AE999" s="35"/>
      <c r="AR999" s="183" t="s">
        <v>478</v>
      </c>
      <c r="AT999" s="183" t="s">
        <v>1138</v>
      </c>
      <c r="AU999" s="183" t="s">
        <v>88</v>
      </c>
      <c r="AY999" s="18" t="s">
        <v>271</v>
      </c>
      <c r="BE999" s="105">
        <f>IF(N999="základná",J999,0)</f>
        <v>0</v>
      </c>
      <c r="BF999" s="105">
        <f>IF(N999="znížená",J999,0)</f>
        <v>0</v>
      </c>
      <c r="BG999" s="105">
        <f>IF(N999="zákl. prenesená",J999,0)</f>
        <v>0</v>
      </c>
      <c r="BH999" s="105">
        <f>IF(N999="zníž. prenesená",J999,0)</f>
        <v>0</v>
      </c>
      <c r="BI999" s="105">
        <f>IF(N999="nulová",J999,0)</f>
        <v>0</v>
      </c>
      <c r="BJ999" s="18" t="s">
        <v>88</v>
      </c>
      <c r="BK999" s="105">
        <f>ROUND(I999*H999,2)</f>
        <v>0</v>
      </c>
      <c r="BL999" s="18" t="s">
        <v>367</v>
      </c>
      <c r="BM999" s="183" t="s">
        <v>2012</v>
      </c>
    </row>
    <row r="1000" spans="1:65" s="2" customFormat="1" ht="21.75" customHeight="1" x14ac:dyDescent="0.15">
      <c r="A1000" s="35"/>
      <c r="B1000" s="141"/>
      <c r="C1000" s="172" t="s">
        <v>2013</v>
      </c>
      <c r="D1000" s="172" t="s">
        <v>274</v>
      </c>
      <c r="E1000" s="173" t="s">
        <v>2014</v>
      </c>
      <c r="F1000" s="174" t="s">
        <v>2015</v>
      </c>
      <c r="G1000" s="175" t="s">
        <v>302</v>
      </c>
      <c r="H1000" s="176">
        <v>1</v>
      </c>
      <c r="I1000" s="177"/>
      <c r="J1000" s="176">
        <f>ROUND(I1000*H1000,2)</f>
        <v>0</v>
      </c>
      <c r="K1000" s="178"/>
      <c r="L1000" s="36"/>
      <c r="M1000" s="179" t="s">
        <v>1</v>
      </c>
      <c r="N1000" s="180" t="s">
        <v>41</v>
      </c>
      <c r="O1000" s="61"/>
      <c r="P1000" s="181">
        <f>O1000*H1000</f>
        <v>0</v>
      </c>
      <c r="Q1000" s="181">
        <v>1.2999999999999999E-4</v>
      </c>
      <c r="R1000" s="181">
        <f>Q1000*H1000</f>
        <v>1.2999999999999999E-4</v>
      </c>
      <c r="S1000" s="181">
        <v>0</v>
      </c>
      <c r="T1000" s="182">
        <f>S1000*H1000</f>
        <v>0</v>
      </c>
      <c r="U1000" s="35"/>
      <c r="V1000" s="35"/>
      <c r="W1000" s="35"/>
      <c r="X1000" s="35"/>
      <c r="Y1000" s="35"/>
      <c r="Z1000" s="35"/>
      <c r="AA1000" s="35"/>
      <c r="AB1000" s="35"/>
      <c r="AC1000" s="35"/>
      <c r="AD1000" s="35"/>
      <c r="AE1000" s="35"/>
      <c r="AR1000" s="183" t="s">
        <v>367</v>
      </c>
      <c r="AT1000" s="183" t="s">
        <v>274</v>
      </c>
      <c r="AU1000" s="183" t="s">
        <v>88</v>
      </c>
      <c r="AY1000" s="18" t="s">
        <v>271</v>
      </c>
      <c r="BE1000" s="105">
        <f>IF(N1000="základná",J1000,0)</f>
        <v>0</v>
      </c>
      <c r="BF1000" s="105">
        <f>IF(N1000="znížená",J1000,0)</f>
        <v>0</v>
      </c>
      <c r="BG1000" s="105">
        <f>IF(N1000="zákl. prenesená",J1000,0)</f>
        <v>0</v>
      </c>
      <c r="BH1000" s="105">
        <f>IF(N1000="zníž. prenesená",J1000,0)</f>
        <v>0</v>
      </c>
      <c r="BI1000" s="105">
        <f>IF(N1000="nulová",J1000,0)</f>
        <v>0</v>
      </c>
      <c r="BJ1000" s="18" t="s">
        <v>88</v>
      </c>
      <c r="BK1000" s="105">
        <f>ROUND(I1000*H1000,2)</f>
        <v>0</v>
      </c>
      <c r="BL1000" s="18" t="s">
        <v>367</v>
      </c>
      <c r="BM1000" s="183" t="s">
        <v>2016</v>
      </c>
    </row>
    <row r="1001" spans="1:65" s="2" customFormat="1" ht="21.75" customHeight="1" x14ac:dyDescent="0.15">
      <c r="A1001" s="35"/>
      <c r="B1001" s="141"/>
      <c r="C1001" s="224" t="s">
        <v>2017</v>
      </c>
      <c r="D1001" s="224" t="s">
        <v>1138</v>
      </c>
      <c r="E1001" s="226" t="s">
        <v>2018</v>
      </c>
      <c r="F1001" s="227" t="s">
        <v>2019</v>
      </c>
      <c r="G1001" s="228" t="s">
        <v>302</v>
      </c>
      <c r="H1001" s="229">
        <v>1</v>
      </c>
      <c r="I1001" s="230"/>
      <c r="J1001" s="229">
        <f>ROUND(I1001*H1001,2)</f>
        <v>0</v>
      </c>
      <c r="K1001" s="231"/>
      <c r="L1001" s="232"/>
      <c r="M1001" s="233" t="s">
        <v>1</v>
      </c>
      <c r="N1001" s="234" t="s">
        <v>41</v>
      </c>
      <c r="O1001" s="61"/>
      <c r="P1001" s="181">
        <f>O1001*H1001</f>
        <v>0</v>
      </c>
      <c r="Q1001" s="181">
        <v>3.1E-4</v>
      </c>
      <c r="R1001" s="181">
        <f>Q1001*H1001</f>
        <v>3.1E-4</v>
      </c>
      <c r="S1001" s="181">
        <v>0</v>
      </c>
      <c r="T1001" s="182">
        <f>S1001*H1001</f>
        <v>0</v>
      </c>
      <c r="U1001" s="35"/>
      <c r="V1001" s="35"/>
      <c r="W1001" s="35"/>
      <c r="X1001" s="35"/>
      <c r="Y1001" s="35"/>
      <c r="Z1001" s="35"/>
      <c r="AA1001" s="35"/>
      <c r="AB1001" s="35"/>
      <c r="AC1001" s="35"/>
      <c r="AD1001" s="35"/>
      <c r="AE1001" s="35"/>
      <c r="AR1001" s="183" t="s">
        <v>478</v>
      </c>
      <c r="AT1001" s="183" t="s">
        <v>1138</v>
      </c>
      <c r="AU1001" s="183" t="s">
        <v>88</v>
      </c>
      <c r="AY1001" s="18" t="s">
        <v>271</v>
      </c>
      <c r="BE1001" s="105">
        <f>IF(N1001="základná",J1001,0)</f>
        <v>0</v>
      </c>
      <c r="BF1001" s="105">
        <f>IF(N1001="znížená",J1001,0)</f>
        <v>0</v>
      </c>
      <c r="BG1001" s="105">
        <f>IF(N1001="zákl. prenesená",J1001,0)</f>
        <v>0</v>
      </c>
      <c r="BH1001" s="105">
        <f>IF(N1001="zníž. prenesená",J1001,0)</f>
        <v>0</v>
      </c>
      <c r="BI1001" s="105">
        <f>IF(N1001="nulová",J1001,0)</f>
        <v>0</v>
      </c>
      <c r="BJ1001" s="18" t="s">
        <v>88</v>
      </c>
      <c r="BK1001" s="105">
        <f>ROUND(I1001*H1001,2)</f>
        <v>0</v>
      </c>
      <c r="BL1001" s="18" t="s">
        <v>367</v>
      </c>
      <c r="BM1001" s="183" t="s">
        <v>2020</v>
      </c>
    </row>
    <row r="1002" spans="1:65" s="2" customFormat="1" ht="21.75" customHeight="1" x14ac:dyDescent="0.15">
      <c r="A1002" s="35"/>
      <c r="B1002" s="141"/>
      <c r="C1002" s="172" t="s">
        <v>2021</v>
      </c>
      <c r="D1002" s="172" t="s">
        <v>274</v>
      </c>
      <c r="E1002" s="173" t="s">
        <v>2022</v>
      </c>
      <c r="F1002" s="174" t="s">
        <v>2023</v>
      </c>
      <c r="G1002" s="175" t="s">
        <v>319</v>
      </c>
      <c r="H1002" s="176">
        <v>3.36</v>
      </c>
      <c r="I1002" s="177"/>
      <c r="J1002" s="176">
        <f>ROUND(I1002*H1002,2)</f>
        <v>0</v>
      </c>
      <c r="K1002" s="178"/>
      <c r="L1002" s="36"/>
      <c r="M1002" s="179" t="s">
        <v>1</v>
      </c>
      <c r="N1002" s="180" t="s">
        <v>41</v>
      </c>
      <c r="O1002" s="61"/>
      <c r="P1002" s="181">
        <f>O1002*H1002</f>
        <v>0</v>
      </c>
      <c r="Q1002" s="181">
        <v>1.75E-3</v>
      </c>
      <c r="R1002" s="181">
        <f>Q1002*H1002</f>
        <v>5.8799999999999998E-3</v>
      </c>
      <c r="S1002" s="181">
        <v>0</v>
      </c>
      <c r="T1002" s="182">
        <f>S1002*H1002</f>
        <v>0</v>
      </c>
      <c r="U1002" s="35"/>
      <c r="V1002" s="35"/>
      <c r="W1002" s="35"/>
      <c r="X1002" s="35"/>
      <c r="Y1002" s="35"/>
      <c r="Z1002" s="35"/>
      <c r="AA1002" s="35"/>
      <c r="AB1002" s="35"/>
      <c r="AC1002" s="35"/>
      <c r="AD1002" s="35"/>
      <c r="AE1002" s="35"/>
      <c r="AR1002" s="183" t="s">
        <v>367</v>
      </c>
      <c r="AT1002" s="183" t="s">
        <v>274</v>
      </c>
      <c r="AU1002" s="183" t="s">
        <v>88</v>
      </c>
      <c r="AY1002" s="18" t="s">
        <v>271</v>
      </c>
      <c r="BE1002" s="105">
        <f>IF(N1002="základná",J1002,0)</f>
        <v>0</v>
      </c>
      <c r="BF1002" s="105">
        <f>IF(N1002="znížená",J1002,0)</f>
        <v>0</v>
      </c>
      <c r="BG1002" s="105">
        <f>IF(N1002="zákl. prenesená",J1002,0)</f>
        <v>0</v>
      </c>
      <c r="BH1002" s="105">
        <f>IF(N1002="zníž. prenesená",J1002,0)</f>
        <v>0</v>
      </c>
      <c r="BI1002" s="105">
        <f>IF(N1002="nulová",J1002,0)</f>
        <v>0</v>
      </c>
      <c r="BJ1002" s="18" t="s">
        <v>88</v>
      </c>
      <c r="BK1002" s="105">
        <f>ROUND(I1002*H1002,2)</f>
        <v>0</v>
      </c>
      <c r="BL1002" s="18" t="s">
        <v>367</v>
      </c>
      <c r="BM1002" s="183" t="s">
        <v>2024</v>
      </c>
    </row>
    <row r="1003" spans="1:65" s="13" customFormat="1" x14ac:dyDescent="0.1">
      <c r="B1003" s="184"/>
      <c r="D1003" s="185" t="s">
        <v>280</v>
      </c>
      <c r="E1003" s="186" t="s">
        <v>1</v>
      </c>
      <c r="F1003" s="187" t="s">
        <v>2025</v>
      </c>
      <c r="H1003" s="188">
        <v>0.21</v>
      </c>
      <c r="I1003" s="189"/>
      <c r="L1003" s="184"/>
      <c r="M1003" s="190"/>
      <c r="N1003" s="191"/>
      <c r="O1003" s="191"/>
      <c r="P1003" s="191"/>
      <c r="Q1003" s="191"/>
      <c r="R1003" s="191"/>
      <c r="S1003" s="191"/>
      <c r="T1003" s="192"/>
      <c r="AT1003" s="186" t="s">
        <v>280</v>
      </c>
      <c r="AU1003" s="186" t="s">
        <v>88</v>
      </c>
      <c r="AV1003" s="13" t="s">
        <v>88</v>
      </c>
      <c r="AW1003" s="13" t="s">
        <v>29</v>
      </c>
      <c r="AX1003" s="13" t="s">
        <v>75</v>
      </c>
      <c r="AY1003" s="186" t="s">
        <v>271</v>
      </c>
    </row>
    <row r="1004" spans="1:65" s="13" customFormat="1" x14ac:dyDescent="0.1">
      <c r="B1004" s="184"/>
      <c r="D1004" s="185" t="s">
        <v>280</v>
      </c>
      <c r="E1004" s="186" t="s">
        <v>1</v>
      </c>
      <c r="F1004" s="187" t="s">
        <v>2026</v>
      </c>
      <c r="H1004" s="188">
        <v>3.15</v>
      </c>
      <c r="I1004" s="189"/>
      <c r="L1004" s="184"/>
      <c r="M1004" s="190"/>
      <c r="N1004" s="191"/>
      <c r="O1004" s="191"/>
      <c r="P1004" s="191"/>
      <c r="Q1004" s="191"/>
      <c r="R1004" s="191"/>
      <c r="S1004" s="191"/>
      <c r="T1004" s="192"/>
      <c r="AT1004" s="186" t="s">
        <v>280</v>
      </c>
      <c r="AU1004" s="186" t="s">
        <v>88</v>
      </c>
      <c r="AV1004" s="13" t="s">
        <v>88</v>
      </c>
      <c r="AW1004" s="13" t="s">
        <v>29</v>
      </c>
      <c r="AX1004" s="13" t="s">
        <v>75</v>
      </c>
      <c r="AY1004" s="186" t="s">
        <v>271</v>
      </c>
    </row>
    <row r="1005" spans="1:65" s="14" customFormat="1" x14ac:dyDescent="0.1">
      <c r="B1005" s="193"/>
      <c r="D1005" s="185" t="s">
        <v>280</v>
      </c>
      <c r="E1005" s="194" t="s">
        <v>1</v>
      </c>
      <c r="F1005" s="195" t="s">
        <v>282</v>
      </c>
      <c r="H1005" s="196">
        <v>3.36</v>
      </c>
      <c r="I1005" s="197"/>
      <c r="L1005" s="193"/>
      <c r="M1005" s="198"/>
      <c r="N1005" s="199"/>
      <c r="O1005" s="199"/>
      <c r="P1005" s="199"/>
      <c r="Q1005" s="199"/>
      <c r="R1005" s="199"/>
      <c r="S1005" s="199"/>
      <c r="T1005" s="200"/>
      <c r="AT1005" s="194" t="s">
        <v>280</v>
      </c>
      <c r="AU1005" s="194" t="s">
        <v>88</v>
      </c>
      <c r="AV1005" s="14" t="s">
        <v>278</v>
      </c>
      <c r="AW1005" s="14" t="s">
        <v>29</v>
      </c>
      <c r="AX1005" s="14" t="s">
        <v>82</v>
      </c>
      <c r="AY1005" s="194" t="s">
        <v>271</v>
      </c>
    </row>
    <row r="1006" spans="1:65" s="2" customFormat="1" ht="21.75" customHeight="1" x14ac:dyDescent="0.15">
      <c r="A1006" s="35"/>
      <c r="B1006" s="141"/>
      <c r="C1006" s="172" t="s">
        <v>2027</v>
      </c>
      <c r="D1006" s="172" t="s">
        <v>274</v>
      </c>
      <c r="E1006" s="173" t="s">
        <v>2028</v>
      </c>
      <c r="F1006" s="174" t="s">
        <v>2029</v>
      </c>
      <c r="G1006" s="175" t="s">
        <v>319</v>
      </c>
      <c r="H1006" s="176">
        <v>9.8699999999999992</v>
      </c>
      <c r="I1006" s="177"/>
      <c r="J1006" s="176">
        <f>ROUND(I1006*H1006,2)</f>
        <v>0</v>
      </c>
      <c r="K1006" s="178"/>
      <c r="L1006" s="36"/>
      <c r="M1006" s="179" t="s">
        <v>1</v>
      </c>
      <c r="N1006" s="180" t="s">
        <v>41</v>
      </c>
      <c r="O1006" s="61"/>
      <c r="P1006" s="181">
        <f>O1006*H1006</f>
        <v>0</v>
      </c>
      <c r="Q1006" s="181">
        <v>2.63E-3</v>
      </c>
      <c r="R1006" s="181">
        <f>Q1006*H1006</f>
        <v>2.5958099999999998E-2</v>
      </c>
      <c r="S1006" s="181">
        <v>0</v>
      </c>
      <c r="T1006" s="182">
        <f>S1006*H1006</f>
        <v>0</v>
      </c>
      <c r="U1006" s="35"/>
      <c r="V1006" s="35"/>
      <c r="W1006" s="35"/>
      <c r="X1006" s="35"/>
      <c r="Y1006" s="35"/>
      <c r="Z1006" s="35"/>
      <c r="AA1006" s="35"/>
      <c r="AB1006" s="35"/>
      <c r="AC1006" s="35"/>
      <c r="AD1006" s="35"/>
      <c r="AE1006" s="35"/>
      <c r="AR1006" s="183" t="s">
        <v>367</v>
      </c>
      <c r="AT1006" s="183" t="s">
        <v>274</v>
      </c>
      <c r="AU1006" s="183" t="s">
        <v>88</v>
      </c>
      <c r="AY1006" s="18" t="s">
        <v>271</v>
      </c>
      <c r="BE1006" s="105">
        <f>IF(N1006="základná",J1006,0)</f>
        <v>0</v>
      </c>
      <c r="BF1006" s="105">
        <f>IF(N1006="znížená",J1006,0)</f>
        <v>0</v>
      </c>
      <c r="BG1006" s="105">
        <f>IF(N1006="zákl. prenesená",J1006,0)</f>
        <v>0</v>
      </c>
      <c r="BH1006" s="105">
        <f>IF(N1006="zníž. prenesená",J1006,0)</f>
        <v>0</v>
      </c>
      <c r="BI1006" s="105">
        <f>IF(N1006="nulová",J1006,0)</f>
        <v>0</v>
      </c>
      <c r="BJ1006" s="18" t="s">
        <v>88</v>
      </c>
      <c r="BK1006" s="105">
        <f>ROUND(I1006*H1006,2)</f>
        <v>0</v>
      </c>
      <c r="BL1006" s="18" t="s">
        <v>367</v>
      </c>
      <c r="BM1006" s="183" t="s">
        <v>2030</v>
      </c>
    </row>
    <row r="1007" spans="1:65" s="13" customFormat="1" x14ac:dyDescent="0.1">
      <c r="B1007" s="184"/>
      <c r="D1007" s="185" t="s">
        <v>280</v>
      </c>
      <c r="E1007" s="186" t="s">
        <v>1</v>
      </c>
      <c r="F1007" s="187" t="s">
        <v>2031</v>
      </c>
      <c r="H1007" s="188">
        <v>9.8699999999999992</v>
      </c>
      <c r="I1007" s="189"/>
      <c r="L1007" s="184"/>
      <c r="M1007" s="190"/>
      <c r="N1007" s="191"/>
      <c r="O1007" s="191"/>
      <c r="P1007" s="191"/>
      <c r="Q1007" s="191"/>
      <c r="R1007" s="191"/>
      <c r="S1007" s="191"/>
      <c r="T1007" s="192"/>
      <c r="AT1007" s="186" t="s">
        <v>280</v>
      </c>
      <c r="AU1007" s="186" t="s">
        <v>88</v>
      </c>
      <c r="AV1007" s="13" t="s">
        <v>88</v>
      </c>
      <c r="AW1007" s="13" t="s">
        <v>29</v>
      </c>
      <c r="AX1007" s="13" t="s">
        <v>82</v>
      </c>
      <c r="AY1007" s="186" t="s">
        <v>271</v>
      </c>
    </row>
    <row r="1008" spans="1:65" s="2" customFormat="1" ht="21.75" customHeight="1" x14ac:dyDescent="0.15">
      <c r="A1008" s="35"/>
      <c r="B1008" s="141"/>
      <c r="C1008" s="172" t="s">
        <v>2032</v>
      </c>
      <c r="D1008" s="172" t="s">
        <v>274</v>
      </c>
      <c r="E1008" s="173" t="s">
        <v>2033</v>
      </c>
      <c r="F1008" s="174" t="s">
        <v>2034</v>
      </c>
      <c r="G1008" s="175" t="s">
        <v>1420</v>
      </c>
      <c r="H1008" s="177"/>
      <c r="I1008" s="177"/>
      <c r="J1008" s="176">
        <f>ROUND(I1008*H1008,2)</f>
        <v>0</v>
      </c>
      <c r="K1008" s="178"/>
      <c r="L1008" s="36"/>
      <c r="M1008" s="179" t="s">
        <v>1</v>
      </c>
      <c r="N1008" s="180" t="s">
        <v>41</v>
      </c>
      <c r="O1008" s="61"/>
      <c r="P1008" s="181">
        <f>O1008*H1008</f>
        <v>0</v>
      </c>
      <c r="Q1008" s="181">
        <v>0</v>
      </c>
      <c r="R1008" s="181">
        <f>Q1008*H1008</f>
        <v>0</v>
      </c>
      <c r="S1008" s="181">
        <v>0</v>
      </c>
      <c r="T1008" s="182">
        <f>S1008*H1008</f>
        <v>0</v>
      </c>
      <c r="U1008" s="35"/>
      <c r="V1008" s="35"/>
      <c r="W1008" s="35"/>
      <c r="X1008" s="35"/>
      <c r="Y1008" s="35"/>
      <c r="Z1008" s="35"/>
      <c r="AA1008" s="35"/>
      <c r="AB1008" s="35"/>
      <c r="AC1008" s="35"/>
      <c r="AD1008" s="35"/>
      <c r="AE1008" s="35"/>
      <c r="AR1008" s="183" t="s">
        <v>367</v>
      </c>
      <c r="AT1008" s="183" t="s">
        <v>274</v>
      </c>
      <c r="AU1008" s="183" t="s">
        <v>88</v>
      </c>
      <c r="AY1008" s="18" t="s">
        <v>271</v>
      </c>
      <c r="BE1008" s="105">
        <f>IF(N1008="základná",J1008,0)</f>
        <v>0</v>
      </c>
      <c r="BF1008" s="105">
        <f>IF(N1008="znížená",J1008,0)</f>
        <v>0</v>
      </c>
      <c r="BG1008" s="105">
        <f>IF(N1008="zákl. prenesená",J1008,0)</f>
        <v>0</v>
      </c>
      <c r="BH1008" s="105">
        <f>IF(N1008="zníž. prenesená",J1008,0)</f>
        <v>0</v>
      </c>
      <c r="BI1008" s="105">
        <f>IF(N1008="nulová",J1008,0)</f>
        <v>0</v>
      </c>
      <c r="BJ1008" s="18" t="s">
        <v>88</v>
      </c>
      <c r="BK1008" s="105">
        <f>ROUND(I1008*H1008,2)</f>
        <v>0</v>
      </c>
      <c r="BL1008" s="18" t="s">
        <v>367</v>
      </c>
      <c r="BM1008" s="183" t="s">
        <v>2035</v>
      </c>
    </row>
    <row r="1009" spans="1:65" s="12" customFormat="1" ht="22.9" customHeight="1" x14ac:dyDescent="0.15">
      <c r="B1009" s="159"/>
      <c r="D1009" s="160" t="s">
        <v>74</v>
      </c>
      <c r="E1009" s="170" t="s">
        <v>533</v>
      </c>
      <c r="F1009" s="170" t="s">
        <v>534</v>
      </c>
      <c r="I1009" s="162"/>
      <c r="J1009" s="171">
        <f>BK1009</f>
        <v>0</v>
      </c>
      <c r="L1009" s="159"/>
      <c r="M1009" s="164"/>
      <c r="N1009" s="165"/>
      <c r="O1009" s="165"/>
      <c r="P1009" s="166">
        <f>SUM(P1010:P1030)</f>
        <v>0</v>
      </c>
      <c r="Q1009" s="165"/>
      <c r="R1009" s="166">
        <f>SUM(R1010:R1030)</f>
        <v>0.70303332800000018</v>
      </c>
      <c r="S1009" s="165"/>
      <c r="T1009" s="167">
        <f>SUM(T1010:T1030)</f>
        <v>0</v>
      </c>
      <c r="AR1009" s="160" t="s">
        <v>88</v>
      </c>
      <c r="AT1009" s="168" t="s">
        <v>74</v>
      </c>
      <c r="AU1009" s="168" t="s">
        <v>82</v>
      </c>
      <c r="AY1009" s="160" t="s">
        <v>271</v>
      </c>
      <c r="BK1009" s="169">
        <f>SUM(BK1010:BK1030)</f>
        <v>0</v>
      </c>
    </row>
    <row r="1010" spans="1:65" s="2" customFormat="1" ht="33" customHeight="1" x14ac:dyDescent="0.15">
      <c r="A1010" s="35"/>
      <c r="B1010" s="141"/>
      <c r="C1010" s="172" t="s">
        <v>2036</v>
      </c>
      <c r="D1010" s="172" t="s">
        <v>274</v>
      </c>
      <c r="E1010" s="173" t="s">
        <v>2037</v>
      </c>
      <c r="F1010" s="174" t="s">
        <v>2038</v>
      </c>
      <c r="G1010" s="175" t="s">
        <v>302</v>
      </c>
      <c r="H1010" s="176">
        <v>22</v>
      </c>
      <c r="I1010" s="177"/>
      <c r="J1010" s="176">
        <f>ROUND(I1010*H1010,2)</f>
        <v>0</v>
      </c>
      <c r="K1010" s="178"/>
      <c r="L1010" s="36"/>
      <c r="M1010" s="179" t="s">
        <v>1</v>
      </c>
      <c r="N1010" s="180" t="s">
        <v>41</v>
      </c>
      <c r="O1010" s="61"/>
      <c r="P1010" s="181">
        <f>O1010*H1010</f>
        <v>0</v>
      </c>
      <c r="Q1010" s="181">
        <v>0</v>
      </c>
      <c r="R1010" s="181">
        <f>Q1010*H1010</f>
        <v>0</v>
      </c>
      <c r="S1010" s="181">
        <v>0</v>
      </c>
      <c r="T1010" s="182">
        <f>S1010*H1010</f>
        <v>0</v>
      </c>
      <c r="U1010" s="35"/>
      <c r="V1010" s="35"/>
      <c r="W1010" s="35"/>
      <c r="X1010" s="35"/>
      <c r="Y1010" s="35"/>
      <c r="Z1010" s="35"/>
      <c r="AA1010" s="35"/>
      <c r="AB1010" s="35"/>
      <c r="AC1010" s="35"/>
      <c r="AD1010" s="35"/>
      <c r="AE1010" s="35"/>
      <c r="AR1010" s="183" t="s">
        <v>367</v>
      </c>
      <c r="AT1010" s="183" t="s">
        <v>274</v>
      </c>
      <c r="AU1010" s="183" t="s">
        <v>88</v>
      </c>
      <c r="AY1010" s="18" t="s">
        <v>271</v>
      </c>
      <c r="BE1010" s="105">
        <f>IF(N1010="základná",J1010,0)</f>
        <v>0</v>
      </c>
      <c r="BF1010" s="105">
        <f>IF(N1010="znížená",J1010,0)</f>
        <v>0</v>
      </c>
      <c r="BG1010" s="105">
        <f>IF(N1010="zákl. prenesená",J1010,0)</f>
        <v>0</v>
      </c>
      <c r="BH1010" s="105">
        <f>IF(N1010="zníž. prenesená",J1010,0)</f>
        <v>0</v>
      </c>
      <c r="BI1010" s="105">
        <f>IF(N1010="nulová",J1010,0)</f>
        <v>0</v>
      </c>
      <c r="BJ1010" s="18" t="s">
        <v>88</v>
      </c>
      <c r="BK1010" s="105">
        <f>ROUND(I1010*H1010,2)</f>
        <v>0</v>
      </c>
      <c r="BL1010" s="18" t="s">
        <v>367</v>
      </c>
      <c r="BM1010" s="183" t="s">
        <v>2039</v>
      </c>
    </row>
    <row r="1011" spans="1:65" s="13" customFormat="1" x14ac:dyDescent="0.1">
      <c r="B1011" s="184"/>
      <c r="D1011" s="185" t="s">
        <v>280</v>
      </c>
      <c r="E1011" s="186" t="s">
        <v>1</v>
      </c>
      <c r="F1011" s="187" t="s">
        <v>2040</v>
      </c>
      <c r="H1011" s="188">
        <v>1</v>
      </c>
      <c r="I1011" s="189"/>
      <c r="L1011" s="184"/>
      <c r="M1011" s="190"/>
      <c r="N1011" s="191"/>
      <c r="O1011" s="191"/>
      <c r="P1011" s="191"/>
      <c r="Q1011" s="191"/>
      <c r="R1011" s="191"/>
      <c r="S1011" s="191"/>
      <c r="T1011" s="192"/>
      <c r="AT1011" s="186" t="s">
        <v>280</v>
      </c>
      <c r="AU1011" s="186" t="s">
        <v>88</v>
      </c>
      <c r="AV1011" s="13" t="s">
        <v>88</v>
      </c>
      <c r="AW1011" s="13" t="s">
        <v>29</v>
      </c>
      <c r="AX1011" s="13" t="s">
        <v>75</v>
      </c>
      <c r="AY1011" s="186" t="s">
        <v>271</v>
      </c>
    </row>
    <row r="1012" spans="1:65" s="13" customFormat="1" x14ac:dyDescent="0.1">
      <c r="B1012" s="184"/>
      <c r="D1012" s="185" t="s">
        <v>280</v>
      </c>
      <c r="E1012" s="186" t="s">
        <v>1</v>
      </c>
      <c r="F1012" s="187" t="s">
        <v>2041</v>
      </c>
      <c r="H1012" s="188">
        <v>1</v>
      </c>
      <c r="I1012" s="189"/>
      <c r="L1012" s="184"/>
      <c r="M1012" s="190"/>
      <c r="N1012" s="191"/>
      <c r="O1012" s="191"/>
      <c r="P1012" s="191"/>
      <c r="Q1012" s="191"/>
      <c r="R1012" s="191"/>
      <c r="S1012" s="191"/>
      <c r="T1012" s="192"/>
      <c r="AT1012" s="186" t="s">
        <v>280</v>
      </c>
      <c r="AU1012" s="186" t="s">
        <v>88</v>
      </c>
      <c r="AV1012" s="13" t="s">
        <v>88</v>
      </c>
      <c r="AW1012" s="13" t="s">
        <v>29</v>
      </c>
      <c r="AX1012" s="13" t="s">
        <v>75</v>
      </c>
      <c r="AY1012" s="186" t="s">
        <v>271</v>
      </c>
    </row>
    <row r="1013" spans="1:65" s="13" customFormat="1" x14ac:dyDescent="0.1">
      <c r="B1013" s="184"/>
      <c r="D1013" s="185" t="s">
        <v>280</v>
      </c>
      <c r="E1013" s="186" t="s">
        <v>1</v>
      </c>
      <c r="F1013" s="187" t="s">
        <v>2042</v>
      </c>
      <c r="H1013" s="188">
        <v>9</v>
      </c>
      <c r="I1013" s="189"/>
      <c r="L1013" s="184"/>
      <c r="M1013" s="190"/>
      <c r="N1013" s="191"/>
      <c r="O1013" s="191"/>
      <c r="P1013" s="191"/>
      <c r="Q1013" s="191"/>
      <c r="R1013" s="191"/>
      <c r="S1013" s="191"/>
      <c r="T1013" s="192"/>
      <c r="AT1013" s="186" t="s">
        <v>280</v>
      </c>
      <c r="AU1013" s="186" t="s">
        <v>88</v>
      </c>
      <c r="AV1013" s="13" t="s">
        <v>88</v>
      </c>
      <c r="AW1013" s="13" t="s">
        <v>29</v>
      </c>
      <c r="AX1013" s="13" t="s">
        <v>75</v>
      </c>
      <c r="AY1013" s="186" t="s">
        <v>271</v>
      </c>
    </row>
    <row r="1014" spans="1:65" s="13" customFormat="1" x14ac:dyDescent="0.1">
      <c r="B1014" s="184"/>
      <c r="D1014" s="185" t="s">
        <v>280</v>
      </c>
      <c r="E1014" s="186" t="s">
        <v>1</v>
      </c>
      <c r="F1014" s="187" t="s">
        <v>2043</v>
      </c>
      <c r="H1014" s="188">
        <v>2</v>
      </c>
      <c r="I1014" s="189"/>
      <c r="L1014" s="184"/>
      <c r="M1014" s="190"/>
      <c r="N1014" s="191"/>
      <c r="O1014" s="191"/>
      <c r="P1014" s="191"/>
      <c r="Q1014" s="191"/>
      <c r="R1014" s="191"/>
      <c r="S1014" s="191"/>
      <c r="T1014" s="192"/>
      <c r="AT1014" s="186" t="s">
        <v>280</v>
      </c>
      <c r="AU1014" s="186" t="s">
        <v>88</v>
      </c>
      <c r="AV1014" s="13" t="s">
        <v>88</v>
      </c>
      <c r="AW1014" s="13" t="s">
        <v>29</v>
      </c>
      <c r="AX1014" s="13" t="s">
        <v>75</v>
      </c>
      <c r="AY1014" s="186" t="s">
        <v>271</v>
      </c>
    </row>
    <row r="1015" spans="1:65" s="13" customFormat="1" x14ac:dyDescent="0.1">
      <c r="B1015" s="184"/>
      <c r="D1015" s="185" t="s">
        <v>280</v>
      </c>
      <c r="E1015" s="186" t="s">
        <v>1</v>
      </c>
      <c r="F1015" s="187" t="s">
        <v>2044</v>
      </c>
      <c r="H1015" s="188">
        <v>2</v>
      </c>
      <c r="I1015" s="189"/>
      <c r="L1015" s="184"/>
      <c r="M1015" s="190"/>
      <c r="N1015" s="191"/>
      <c r="O1015" s="191"/>
      <c r="P1015" s="191"/>
      <c r="Q1015" s="191"/>
      <c r="R1015" s="191"/>
      <c r="S1015" s="191"/>
      <c r="T1015" s="192"/>
      <c r="AT1015" s="186" t="s">
        <v>280</v>
      </c>
      <c r="AU1015" s="186" t="s">
        <v>88</v>
      </c>
      <c r="AV1015" s="13" t="s">
        <v>88</v>
      </c>
      <c r="AW1015" s="13" t="s">
        <v>29</v>
      </c>
      <c r="AX1015" s="13" t="s">
        <v>75</v>
      </c>
      <c r="AY1015" s="186" t="s">
        <v>271</v>
      </c>
    </row>
    <row r="1016" spans="1:65" s="13" customFormat="1" x14ac:dyDescent="0.1">
      <c r="B1016" s="184"/>
      <c r="D1016" s="185" t="s">
        <v>280</v>
      </c>
      <c r="E1016" s="186" t="s">
        <v>1</v>
      </c>
      <c r="F1016" s="187" t="s">
        <v>2045</v>
      </c>
      <c r="H1016" s="188">
        <v>4</v>
      </c>
      <c r="I1016" s="189"/>
      <c r="L1016" s="184"/>
      <c r="M1016" s="190"/>
      <c r="N1016" s="191"/>
      <c r="O1016" s="191"/>
      <c r="P1016" s="191"/>
      <c r="Q1016" s="191"/>
      <c r="R1016" s="191"/>
      <c r="S1016" s="191"/>
      <c r="T1016" s="192"/>
      <c r="AT1016" s="186" t="s">
        <v>280</v>
      </c>
      <c r="AU1016" s="186" t="s">
        <v>88</v>
      </c>
      <c r="AV1016" s="13" t="s">
        <v>88</v>
      </c>
      <c r="AW1016" s="13" t="s">
        <v>29</v>
      </c>
      <c r="AX1016" s="13" t="s">
        <v>75</v>
      </c>
      <c r="AY1016" s="186" t="s">
        <v>271</v>
      </c>
    </row>
    <row r="1017" spans="1:65" s="13" customFormat="1" x14ac:dyDescent="0.1">
      <c r="B1017" s="184"/>
      <c r="D1017" s="185" t="s">
        <v>280</v>
      </c>
      <c r="E1017" s="186" t="s">
        <v>1</v>
      </c>
      <c r="F1017" s="187" t="s">
        <v>2046</v>
      </c>
      <c r="H1017" s="188">
        <v>2</v>
      </c>
      <c r="I1017" s="189"/>
      <c r="L1017" s="184"/>
      <c r="M1017" s="190"/>
      <c r="N1017" s="191"/>
      <c r="O1017" s="191"/>
      <c r="P1017" s="191"/>
      <c r="Q1017" s="191"/>
      <c r="R1017" s="191"/>
      <c r="S1017" s="191"/>
      <c r="T1017" s="192"/>
      <c r="AT1017" s="186" t="s">
        <v>280</v>
      </c>
      <c r="AU1017" s="186" t="s">
        <v>88</v>
      </c>
      <c r="AV1017" s="13" t="s">
        <v>88</v>
      </c>
      <c r="AW1017" s="13" t="s">
        <v>29</v>
      </c>
      <c r="AX1017" s="13" t="s">
        <v>75</v>
      </c>
      <c r="AY1017" s="186" t="s">
        <v>271</v>
      </c>
    </row>
    <row r="1018" spans="1:65" s="13" customFormat="1" x14ac:dyDescent="0.1">
      <c r="B1018" s="184"/>
      <c r="D1018" s="185" t="s">
        <v>280</v>
      </c>
      <c r="E1018" s="186" t="s">
        <v>1</v>
      </c>
      <c r="F1018" s="187" t="s">
        <v>2047</v>
      </c>
      <c r="H1018" s="188">
        <v>1</v>
      </c>
      <c r="I1018" s="189"/>
      <c r="L1018" s="184"/>
      <c r="M1018" s="190"/>
      <c r="N1018" s="191"/>
      <c r="O1018" s="191"/>
      <c r="P1018" s="191"/>
      <c r="Q1018" s="191"/>
      <c r="R1018" s="191"/>
      <c r="S1018" s="191"/>
      <c r="T1018" s="192"/>
      <c r="AT1018" s="186" t="s">
        <v>280</v>
      </c>
      <c r="AU1018" s="186" t="s">
        <v>88</v>
      </c>
      <c r="AV1018" s="13" t="s">
        <v>88</v>
      </c>
      <c r="AW1018" s="13" t="s">
        <v>29</v>
      </c>
      <c r="AX1018" s="13" t="s">
        <v>75</v>
      </c>
      <c r="AY1018" s="186" t="s">
        <v>271</v>
      </c>
    </row>
    <row r="1019" spans="1:65" s="14" customFormat="1" x14ac:dyDescent="0.1">
      <c r="B1019" s="193"/>
      <c r="D1019" s="185" t="s">
        <v>280</v>
      </c>
      <c r="E1019" s="194" t="s">
        <v>1</v>
      </c>
      <c r="F1019" s="195" t="s">
        <v>282</v>
      </c>
      <c r="H1019" s="196">
        <v>22</v>
      </c>
      <c r="I1019" s="197"/>
      <c r="L1019" s="193"/>
      <c r="M1019" s="198"/>
      <c r="N1019" s="199"/>
      <c r="O1019" s="199"/>
      <c r="P1019" s="199"/>
      <c r="Q1019" s="199"/>
      <c r="R1019" s="199"/>
      <c r="S1019" s="199"/>
      <c r="T1019" s="200"/>
      <c r="AT1019" s="194" t="s">
        <v>280</v>
      </c>
      <c r="AU1019" s="194" t="s">
        <v>88</v>
      </c>
      <c r="AV1019" s="14" t="s">
        <v>278</v>
      </c>
      <c r="AW1019" s="14" t="s">
        <v>29</v>
      </c>
      <c r="AX1019" s="14" t="s">
        <v>82</v>
      </c>
      <c r="AY1019" s="194" t="s">
        <v>271</v>
      </c>
    </row>
    <row r="1020" spans="1:65" s="2" customFormat="1" ht="21.75" customHeight="1" x14ac:dyDescent="0.15">
      <c r="A1020" s="35"/>
      <c r="B1020" s="141"/>
      <c r="C1020" s="224" t="s">
        <v>2048</v>
      </c>
      <c r="D1020" s="224" t="s">
        <v>1138</v>
      </c>
      <c r="E1020" s="226" t="s">
        <v>2049</v>
      </c>
      <c r="F1020" s="227" t="s">
        <v>2050</v>
      </c>
      <c r="G1020" s="228" t="s">
        <v>302</v>
      </c>
      <c r="H1020" s="229">
        <v>22</v>
      </c>
      <c r="I1020" s="230"/>
      <c r="J1020" s="229">
        <f>ROUND(I1020*H1020,2)</f>
        <v>0</v>
      </c>
      <c r="K1020" s="231"/>
      <c r="L1020" s="232"/>
      <c r="M1020" s="233" t="s">
        <v>1</v>
      </c>
      <c r="N1020" s="234" t="s">
        <v>41</v>
      </c>
      <c r="O1020" s="61"/>
      <c r="P1020" s="181">
        <f>O1020*H1020</f>
        <v>0</v>
      </c>
      <c r="Q1020" s="181">
        <v>1E-3</v>
      </c>
      <c r="R1020" s="181">
        <f>Q1020*H1020</f>
        <v>2.1999999999999999E-2</v>
      </c>
      <c r="S1020" s="181">
        <v>0</v>
      </c>
      <c r="T1020" s="182">
        <f>S1020*H1020</f>
        <v>0</v>
      </c>
      <c r="U1020" s="35"/>
      <c r="V1020" s="35"/>
      <c r="W1020" s="35"/>
      <c r="X1020" s="35"/>
      <c r="Y1020" s="35"/>
      <c r="Z1020" s="35"/>
      <c r="AA1020" s="35"/>
      <c r="AB1020" s="35"/>
      <c r="AC1020" s="35"/>
      <c r="AD1020" s="35"/>
      <c r="AE1020" s="35"/>
      <c r="AR1020" s="183" t="s">
        <v>478</v>
      </c>
      <c r="AT1020" s="183" t="s">
        <v>1138</v>
      </c>
      <c r="AU1020" s="183" t="s">
        <v>88</v>
      </c>
      <c r="AY1020" s="18" t="s">
        <v>271</v>
      </c>
      <c r="BE1020" s="105">
        <f>IF(N1020="základná",J1020,0)</f>
        <v>0</v>
      </c>
      <c r="BF1020" s="105">
        <f>IF(N1020="znížená",J1020,0)</f>
        <v>0</v>
      </c>
      <c r="BG1020" s="105">
        <f>IF(N1020="zákl. prenesená",J1020,0)</f>
        <v>0</v>
      </c>
      <c r="BH1020" s="105">
        <f>IF(N1020="zníž. prenesená",J1020,0)</f>
        <v>0</v>
      </c>
      <c r="BI1020" s="105">
        <f>IF(N1020="nulová",J1020,0)</f>
        <v>0</v>
      </c>
      <c r="BJ1020" s="18" t="s">
        <v>88</v>
      </c>
      <c r="BK1020" s="105">
        <f>ROUND(I1020*H1020,2)</f>
        <v>0</v>
      </c>
      <c r="BL1020" s="18" t="s">
        <v>367</v>
      </c>
      <c r="BM1020" s="183" t="s">
        <v>2051</v>
      </c>
    </row>
    <row r="1021" spans="1:65" s="2" customFormat="1" ht="33" customHeight="1" x14ac:dyDescent="0.15">
      <c r="A1021" s="35"/>
      <c r="B1021" s="141"/>
      <c r="C1021" s="224" t="s">
        <v>2052</v>
      </c>
      <c r="D1021" s="224" t="s">
        <v>1138</v>
      </c>
      <c r="E1021" s="226" t="s">
        <v>2053</v>
      </c>
      <c r="F1021" s="227" t="s">
        <v>2054</v>
      </c>
      <c r="G1021" s="228" t="s">
        <v>302</v>
      </c>
      <c r="H1021" s="229">
        <v>22</v>
      </c>
      <c r="I1021" s="230"/>
      <c r="J1021" s="229">
        <f>ROUND(I1021*H1021,2)</f>
        <v>0</v>
      </c>
      <c r="K1021" s="231"/>
      <c r="L1021" s="232"/>
      <c r="M1021" s="233" t="s">
        <v>1</v>
      </c>
      <c r="N1021" s="234" t="s">
        <v>41</v>
      </c>
      <c r="O1021" s="61"/>
      <c r="P1021" s="181">
        <f>O1021*H1021</f>
        <v>0</v>
      </c>
      <c r="Q1021" s="181">
        <v>2.5000000000000001E-2</v>
      </c>
      <c r="R1021" s="181">
        <f>Q1021*H1021</f>
        <v>0.55000000000000004</v>
      </c>
      <c r="S1021" s="181">
        <v>0</v>
      </c>
      <c r="T1021" s="182">
        <f>S1021*H1021</f>
        <v>0</v>
      </c>
      <c r="U1021" s="35"/>
      <c r="V1021" s="35"/>
      <c r="W1021" s="35"/>
      <c r="X1021" s="35"/>
      <c r="Y1021" s="35"/>
      <c r="Z1021" s="35"/>
      <c r="AA1021" s="35"/>
      <c r="AB1021" s="35"/>
      <c r="AC1021" s="35"/>
      <c r="AD1021" s="35"/>
      <c r="AE1021" s="35"/>
      <c r="AR1021" s="183" t="s">
        <v>478</v>
      </c>
      <c r="AT1021" s="183" t="s">
        <v>1138</v>
      </c>
      <c r="AU1021" s="183" t="s">
        <v>88</v>
      </c>
      <c r="AY1021" s="18" t="s">
        <v>271</v>
      </c>
      <c r="BE1021" s="105">
        <f>IF(N1021="základná",J1021,0)</f>
        <v>0</v>
      </c>
      <c r="BF1021" s="105">
        <f>IF(N1021="znížená",J1021,0)</f>
        <v>0</v>
      </c>
      <c r="BG1021" s="105">
        <f>IF(N1021="zákl. prenesená",J1021,0)</f>
        <v>0</v>
      </c>
      <c r="BH1021" s="105">
        <f>IF(N1021="zníž. prenesená",J1021,0)</f>
        <v>0</v>
      </c>
      <c r="BI1021" s="105">
        <f>IF(N1021="nulová",J1021,0)</f>
        <v>0</v>
      </c>
      <c r="BJ1021" s="18" t="s">
        <v>88</v>
      </c>
      <c r="BK1021" s="105">
        <f>ROUND(I1021*H1021,2)</f>
        <v>0</v>
      </c>
      <c r="BL1021" s="18" t="s">
        <v>367</v>
      </c>
      <c r="BM1021" s="183" t="s">
        <v>2055</v>
      </c>
    </row>
    <row r="1022" spans="1:65" s="2" customFormat="1" ht="33" customHeight="1" x14ac:dyDescent="0.15">
      <c r="A1022" s="35"/>
      <c r="B1022" s="141"/>
      <c r="C1022" s="172" t="s">
        <v>2056</v>
      </c>
      <c r="D1022" s="172" t="s">
        <v>274</v>
      </c>
      <c r="E1022" s="173" t="s">
        <v>2057</v>
      </c>
      <c r="F1022" s="174" t="s">
        <v>2058</v>
      </c>
      <c r="G1022" s="175" t="s">
        <v>302</v>
      </c>
      <c r="H1022" s="176">
        <v>1</v>
      </c>
      <c r="I1022" s="177"/>
      <c r="J1022" s="176">
        <f>ROUND(I1022*H1022,2)</f>
        <v>0</v>
      </c>
      <c r="K1022" s="178"/>
      <c r="L1022" s="36"/>
      <c r="M1022" s="179" t="s">
        <v>1</v>
      </c>
      <c r="N1022" s="180" t="s">
        <v>41</v>
      </c>
      <c r="O1022" s="61"/>
      <c r="P1022" s="181">
        <f>O1022*H1022</f>
        <v>0</v>
      </c>
      <c r="Q1022" s="181">
        <v>0</v>
      </c>
      <c r="R1022" s="181">
        <f>Q1022*H1022</f>
        <v>0</v>
      </c>
      <c r="S1022" s="181">
        <v>0</v>
      </c>
      <c r="T1022" s="182">
        <f>S1022*H1022</f>
        <v>0</v>
      </c>
      <c r="U1022" s="35"/>
      <c r="V1022" s="35"/>
      <c r="W1022" s="35"/>
      <c r="X1022" s="35"/>
      <c r="Y1022" s="35"/>
      <c r="Z1022" s="35"/>
      <c r="AA1022" s="35"/>
      <c r="AB1022" s="35"/>
      <c r="AC1022" s="35"/>
      <c r="AD1022" s="35"/>
      <c r="AE1022" s="35"/>
      <c r="AR1022" s="183" t="s">
        <v>367</v>
      </c>
      <c r="AT1022" s="183" t="s">
        <v>274</v>
      </c>
      <c r="AU1022" s="183" t="s">
        <v>88</v>
      </c>
      <c r="AY1022" s="18" t="s">
        <v>271</v>
      </c>
      <c r="BE1022" s="105">
        <f>IF(N1022="základná",J1022,0)</f>
        <v>0</v>
      </c>
      <c r="BF1022" s="105">
        <f>IF(N1022="znížená",J1022,0)</f>
        <v>0</v>
      </c>
      <c r="BG1022" s="105">
        <f>IF(N1022="zákl. prenesená",J1022,0)</f>
        <v>0</v>
      </c>
      <c r="BH1022" s="105">
        <f>IF(N1022="zníž. prenesená",J1022,0)</f>
        <v>0</v>
      </c>
      <c r="BI1022" s="105">
        <f>IF(N1022="nulová",J1022,0)</f>
        <v>0</v>
      </c>
      <c r="BJ1022" s="18" t="s">
        <v>88</v>
      </c>
      <c r="BK1022" s="105">
        <f>ROUND(I1022*H1022,2)</f>
        <v>0</v>
      </c>
      <c r="BL1022" s="18" t="s">
        <v>367</v>
      </c>
      <c r="BM1022" s="183" t="s">
        <v>2059</v>
      </c>
    </row>
    <row r="1023" spans="1:65" s="13" customFormat="1" x14ac:dyDescent="0.1">
      <c r="B1023" s="184"/>
      <c r="D1023" s="185" t="s">
        <v>280</v>
      </c>
      <c r="E1023" s="186" t="s">
        <v>1</v>
      </c>
      <c r="F1023" s="187" t="s">
        <v>2060</v>
      </c>
      <c r="H1023" s="188">
        <v>1</v>
      </c>
      <c r="I1023" s="189"/>
      <c r="L1023" s="184"/>
      <c r="M1023" s="190"/>
      <c r="N1023" s="191"/>
      <c r="O1023" s="191"/>
      <c r="P1023" s="191"/>
      <c r="Q1023" s="191"/>
      <c r="R1023" s="191"/>
      <c r="S1023" s="191"/>
      <c r="T1023" s="192"/>
      <c r="AT1023" s="186" t="s">
        <v>280</v>
      </c>
      <c r="AU1023" s="186" t="s">
        <v>88</v>
      </c>
      <c r="AV1023" s="13" t="s">
        <v>88</v>
      </c>
      <c r="AW1023" s="13" t="s">
        <v>29</v>
      </c>
      <c r="AX1023" s="13" t="s">
        <v>75</v>
      </c>
      <c r="AY1023" s="186" t="s">
        <v>271</v>
      </c>
    </row>
    <row r="1024" spans="1:65" s="14" customFormat="1" x14ac:dyDescent="0.1">
      <c r="B1024" s="193"/>
      <c r="D1024" s="185" t="s">
        <v>280</v>
      </c>
      <c r="E1024" s="194" t="s">
        <v>1</v>
      </c>
      <c r="F1024" s="195" t="s">
        <v>282</v>
      </c>
      <c r="H1024" s="196">
        <v>1</v>
      </c>
      <c r="I1024" s="197"/>
      <c r="L1024" s="193"/>
      <c r="M1024" s="198"/>
      <c r="N1024" s="199"/>
      <c r="O1024" s="199"/>
      <c r="P1024" s="199"/>
      <c r="Q1024" s="199"/>
      <c r="R1024" s="199"/>
      <c r="S1024" s="199"/>
      <c r="T1024" s="200"/>
      <c r="AT1024" s="194" t="s">
        <v>280</v>
      </c>
      <c r="AU1024" s="194" t="s">
        <v>88</v>
      </c>
      <c r="AV1024" s="14" t="s">
        <v>278</v>
      </c>
      <c r="AW1024" s="14" t="s">
        <v>29</v>
      </c>
      <c r="AX1024" s="14" t="s">
        <v>82</v>
      </c>
      <c r="AY1024" s="194" t="s">
        <v>271</v>
      </c>
    </row>
    <row r="1025" spans="1:65" s="2" customFormat="1" ht="21.75" customHeight="1" x14ac:dyDescent="0.15">
      <c r="A1025" s="35"/>
      <c r="B1025" s="141"/>
      <c r="C1025" s="224" t="s">
        <v>2061</v>
      </c>
      <c r="D1025" s="224" t="s">
        <v>1138</v>
      </c>
      <c r="E1025" s="226" t="s">
        <v>2049</v>
      </c>
      <c r="F1025" s="227" t="s">
        <v>2050</v>
      </c>
      <c r="G1025" s="228" t="s">
        <v>302</v>
      </c>
      <c r="H1025" s="229">
        <v>1</v>
      </c>
      <c r="I1025" s="230"/>
      <c r="J1025" s="229">
        <f>ROUND(I1025*H1025,2)</f>
        <v>0</v>
      </c>
      <c r="K1025" s="231"/>
      <c r="L1025" s="232"/>
      <c r="M1025" s="233" t="s">
        <v>1</v>
      </c>
      <c r="N1025" s="234" t="s">
        <v>41</v>
      </c>
      <c r="O1025" s="61"/>
      <c r="P1025" s="181">
        <f>O1025*H1025</f>
        <v>0</v>
      </c>
      <c r="Q1025" s="181">
        <v>1E-3</v>
      </c>
      <c r="R1025" s="181">
        <f>Q1025*H1025</f>
        <v>1E-3</v>
      </c>
      <c r="S1025" s="181">
        <v>0</v>
      </c>
      <c r="T1025" s="182">
        <f>S1025*H1025</f>
        <v>0</v>
      </c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35"/>
      <c r="AE1025" s="35"/>
      <c r="AR1025" s="183" t="s">
        <v>478</v>
      </c>
      <c r="AT1025" s="183" t="s">
        <v>1138</v>
      </c>
      <c r="AU1025" s="183" t="s">
        <v>88</v>
      </c>
      <c r="AY1025" s="18" t="s">
        <v>271</v>
      </c>
      <c r="BE1025" s="105">
        <f>IF(N1025="základná",J1025,0)</f>
        <v>0</v>
      </c>
      <c r="BF1025" s="105">
        <f>IF(N1025="znížená",J1025,0)</f>
        <v>0</v>
      </c>
      <c r="BG1025" s="105">
        <f>IF(N1025="zákl. prenesená",J1025,0)</f>
        <v>0</v>
      </c>
      <c r="BH1025" s="105">
        <f>IF(N1025="zníž. prenesená",J1025,0)</f>
        <v>0</v>
      </c>
      <c r="BI1025" s="105">
        <f>IF(N1025="nulová",J1025,0)</f>
        <v>0</v>
      </c>
      <c r="BJ1025" s="18" t="s">
        <v>88</v>
      </c>
      <c r="BK1025" s="105">
        <f>ROUND(I1025*H1025,2)</f>
        <v>0</v>
      </c>
      <c r="BL1025" s="18" t="s">
        <v>367</v>
      </c>
      <c r="BM1025" s="183" t="s">
        <v>2062</v>
      </c>
    </row>
    <row r="1026" spans="1:65" s="2" customFormat="1" ht="33" customHeight="1" x14ac:dyDescent="0.15">
      <c r="A1026" s="35"/>
      <c r="B1026" s="141"/>
      <c r="C1026" s="224" t="s">
        <v>2063</v>
      </c>
      <c r="D1026" s="224" t="s">
        <v>1138</v>
      </c>
      <c r="E1026" s="226" t="s">
        <v>2053</v>
      </c>
      <c r="F1026" s="227" t="s">
        <v>2054</v>
      </c>
      <c r="G1026" s="228" t="s">
        <v>302</v>
      </c>
      <c r="H1026" s="229">
        <v>2</v>
      </c>
      <c r="I1026" s="230"/>
      <c r="J1026" s="229">
        <f>ROUND(I1026*H1026,2)</f>
        <v>0</v>
      </c>
      <c r="K1026" s="231"/>
      <c r="L1026" s="232"/>
      <c r="M1026" s="233" t="s">
        <v>1</v>
      </c>
      <c r="N1026" s="234" t="s">
        <v>41</v>
      </c>
      <c r="O1026" s="61"/>
      <c r="P1026" s="181">
        <f>O1026*H1026</f>
        <v>0</v>
      </c>
      <c r="Q1026" s="181">
        <v>2.5000000000000001E-2</v>
      </c>
      <c r="R1026" s="181">
        <f>Q1026*H1026</f>
        <v>0.05</v>
      </c>
      <c r="S1026" s="181">
        <v>0</v>
      </c>
      <c r="T1026" s="182">
        <f>S1026*H1026</f>
        <v>0</v>
      </c>
      <c r="U1026" s="35"/>
      <c r="V1026" s="35"/>
      <c r="W1026" s="35"/>
      <c r="X1026" s="35"/>
      <c r="Y1026" s="35"/>
      <c r="Z1026" s="35"/>
      <c r="AA1026" s="35"/>
      <c r="AB1026" s="35"/>
      <c r="AC1026" s="35"/>
      <c r="AD1026" s="35"/>
      <c r="AE1026" s="35"/>
      <c r="AR1026" s="183" t="s">
        <v>478</v>
      </c>
      <c r="AT1026" s="183" t="s">
        <v>1138</v>
      </c>
      <c r="AU1026" s="183" t="s">
        <v>88</v>
      </c>
      <c r="AY1026" s="18" t="s">
        <v>271</v>
      </c>
      <c r="BE1026" s="105">
        <f>IF(N1026="základná",J1026,0)</f>
        <v>0</v>
      </c>
      <c r="BF1026" s="105">
        <f>IF(N1026="znížená",J1026,0)</f>
        <v>0</v>
      </c>
      <c r="BG1026" s="105">
        <f>IF(N1026="zákl. prenesená",J1026,0)</f>
        <v>0</v>
      </c>
      <c r="BH1026" s="105">
        <f>IF(N1026="zníž. prenesená",J1026,0)</f>
        <v>0</v>
      </c>
      <c r="BI1026" s="105">
        <f>IF(N1026="nulová",J1026,0)</f>
        <v>0</v>
      </c>
      <c r="BJ1026" s="18" t="s">
        <v>88</v>
      </c>
      <c r="BK1026" s="105">
        <f>ROUND(I1026*H1026,2)</f>
        <v>0</v>
      </c>
      <c r="BL1026" s="18" t="s">
        <v>367</v>
      </c>
      <c r="BM1026" s="183" t="s">
        <v>2064</v>
      </c>
    </row>
    <row r="1027" spans="1:65" s="2" customFormat="1" ht="21.75" customHeight="1" x14ac:dyDescent="0.15">
      <c r="A1027" s="35"/>
      <c r="B1027" s="141"/>
      <c r="C1027" s="172" t="s">
        <v>2065</v>
      </c>
      <c r="D1027" s="172" t="s">
        <v>274</v>
      </c>
      <c r="E1027" s="173" t="s">
        <v>2066</v>
      </c>
      <c r="F1027" s="174" t="s">
        <v>2067</v>
      </c>
      <c r="G1027" s="175" t="s">
        <v>302</v>
      </c>
      <c r="H1027" s="176">
        <v>24</v>
      </c>
      <c r="I1027" s="177"/>
      <c r="J1027" s="176">
        <f>ROUND(I1027*H1027,2)</f>
        <v>0</v>
      </c>
      <c r="K1027" s="178"/>
      <c r="L1027" s="36"/>
      <c r="M1027" s="179" t="s">
        <v>1</v>
      </c>
      <c r="N1027" s="180" t="s">
        <v>41</v>
      </c>
      <c r="O1027" s="61"/>
      <c r="P1027" s="181">
        <f>O1027*H1027</f>
        <v>0</v>
      </c>
      <c r="Q1027" s="181">
        <v>9.1872000000000004E-5</v>
      </c>
      <c r="R1027" s="181">
        <f>Q1027*H1027</f>
        <v>2.2049280000000001E-3</v>
      </c>
      <c r="S1027" s="181">
        <v>0</v>
      </c>
      <c r="T1027" s="182">
        <f>S1027*H1027</f>
        <v>0</v>
      </c>
      <c r="U1027" s="35"/>
      <c r="V1027" s="35"/>
      <c r="W1027" s="35"/>
      <c r="X1027" s="35"/>
      <c r="Y1027" s="35"/>
      <c r="Z1027" s="35"/>
      <c r="AA1027" s="35"/>
      <c r="AB1027" s="35"/>
      <c r="AC1027" s="35"/>
      <c r="AD1027" s="35"/>
      <c r="AE1027" s="35"/>
      <c r="AR1027" s="183" t="s">
        <v>367</v>
      </c>
      <c r="AT1027" s="183" t="s">
        <v>274</v>
      </c>
      <c r="AU1027" s="183" t="s">
        <v>88</v>
      </c>
      <c r="AY1027" s="18" t="s">
        <v>271</v>
      </c>
      <c r="BE1027" s="105">
        <f>IF(N1027="základná",J1027,0)</f>
        <v>0</v>
      </c>
      <c r="BF1027" s="105">
        <f>IF(N1027="znížená",J1027,0)</f>
        <v>0</v>
      </c>
      <c r="BG1027" s="105">
        <f>IF(N1027="zákl. prenesená",J1027,0)</f>
        <v>0</v>
      </c>
      <c r="BH1027" s="105">
        <f>IF(N1027="zníž. prenesená",J1027,0)</f>
        <v>0</v>
      </c>
      <c r="BI1027" s="105">
        <f>IF(N1027="nulová",J1027,0)</f>
        <v>0</v>
      </c>
      <c r="BJ1027" s="18" t="s">
        <v>88</v>
      </c>
      <c r="BK1027" s="105">
        <f>ROUND(I1027*H1027,2)</f>
        <v>0</v>
      </c>
      <c r="BL1027" s="18" t="s">
        <v>367</v>
      </c>
      <c r="BM1027" s="183" t="s">
        <v>2068</v>
      </c>
    </row>
    <row r="1028" spans="1:65" s="2" customFormat="1" ht="21.75" customHeight="1" x14ac:dyDescent="0.15">
      <c r="A1028" s="35"/>
      <c r="B1028" s="141"/>
      <c r="C1028" s="224" t="s">
        <v>2069</v>
      </c>
      <c r="D1028" s="224" t="s">
        <v>1138</v>
      </c>
      <c r="E1028" s="226" t="s">
        <v>2070</v>
      </c>
      <c r="F1028" s="227" t="s">
        <v>2071</v>
      </c>
      <c r="G1028" s="228" t="s">
        <v>319</v>
      </c>
      <c r="H1028" s="229">
        <v>33.26</v>
      </c>
      <c r="I1028" s="230"/>
      <c r="J1028" s="229">
        <f>ROUND(I1028*H1028,2)</f>
        <v>0</v>
      </c>
      <c r="K1028" s="231"/>
      <c r="L1028" s="232"/>
      <c r="M1028" s="233" t="s">
        <v>1</v>
      </c>
      <c r="N1028" s="234" t="s">
        <v>41</v>
      </c>
      <c r="O1028" s="61"/>
      <c r="P1028" s="181">
        <f>O1028*H1028</f>
        <v>0</v>
      </c>
      <c r="Q1028" s="181">
        <v>2.3400000000000001E-3</v>
      </c>
      <c r="R1028" s="181">
        <f>Q1028*H1028</f>
        <v>7.7828399999999992E-2</v>
      </c>
      <c r="S1028" s="181">
        <v>0</v>
      </c>
      <c r="T1028" s="182">
        <f>S1028*H1028</f>
        <v>0</v>
      </c>
      <c r="U1028" s="35"/>
      <c r="V1028" s="35"/>
      <c r="W1028" s="35"/>
      <c r="X1028" s="35"/>
      <c r="Y1028" s="35"/>
      <c r="Z1028" s="35"/>
      <c r="AA1028" s="35"/>
      <c r="AB1028" s="35"/>
      <c r="AC1028" s="35"/>
      <c r="AD1028" s="35"/>
      <c r="AE1028" s="35"/>
      <c r="AR1028" s="183" t="s">
        <v>478</v>
      </c>
      <c r="AT1028" s="183" t="s">
        <v>1138</v>
      </c>
      <c r="AU1028" s="183" t="s">
        <v>88</v>
      </c>
      <c r="AY1028" s="18" t="s">
        <v>271</v>
      </c>
      <c r="BE1028" s="105">
        <f>IF(N1028="základná",J1028,0)</f>
        <v>0</v>
      </c>
      <c r="BF1028" s="105">
        <f>IF(N1028="znížená",J1028,0)</f>
        <v>0</v>
      </c>
      <c r="BG1028" s="105">
        <f>IF(N1028="zákl. prenesená",J1028,0)</f>
        <v>0</v>
      </c>
      <c r="BH1028" s="105">
        <f>IF(N1028="zníž. prenesená",J1028,0)</f>
        <v>0</v>
      </c>
      <c r="BI1028" s="105">
        <f>IF(N1028="nulová",J1028,0)</f>
        <v>0</v>
      </c>
      <c r="BJ1028" s="18" t="s">
        <v>88</v>
      </c>
      <c r="BK1028" s="105">
        <f>ROUND(I1028*H1028,2)</f>
        <v>0</v>
      </c>
      <c r="BL1028" s="18" t="s">
        <v>367</v>
      </c>
      <c r="BM1028" s="183" t="s">
        <v>2072</v>
      </c>
    </row>
    <row r="1029" spans="1:65" s="13" customFormat="1" x14ac:dyDescent="0.1">
      <c r="B1029" s="184"/>
      <c r="D1029" s="185" t="s">
        <v>280</v>
      </c>
      <c r="E1029" s="186" t="s">
        <v>1</v>
      </c>
      <c r="F1029" s="187" t="s">
        <v>2073</v>
      </c>
      <c r="H1029" s="188">
        <v>33.26</v>
      </c>
      <c r="I1029" s="189"/>
      <c r="L1029" s="184"/>
      <c r="M1029" s="190"/>
      <c r="N1029" s="191"/>
      <c r="O1029" s="191"/>
      <c r="P1029" s="191"/>
      <c r="Q1029" s="191"/>
      <c r="R1029" s="191"/>
      <c r="S1029" s="191"/>
      <c r="T1029" s="192"/>
      <c r="AT1029" s="186" t="s">
        <v>280</v>
      </c>
      <c r="AU1029" s="186" t="s">
        <v>88</v>
      </c>
      <c r="AV1029" s="13" t="s">
        <v>88</v>
      </c>
      <c r="AW1029" s="13" t="s">
        <v>29</v>
      </c>
      <c r="AX1029" s="13" t="s">
        <v>82</v>
      </c>
      <c r="AY1029" s="186" t="s">
        <v>271</v>
      </c>
    </row>
    <row r="1030" spans="1:65" s="2" customFormat="1" ht="21.75" customHeight="1" x14ac:dyDescent="0.15">
      <c r="A1030" s="35"/>
      <c r="B1030" s="141"/>
      <c r="C1030" s="172" t="s">
        <v>2074</v>
      </c>
      <c r="D1030" s="172" t="s">
        <v>274</v>
      </c>
      <c r="E1030" s="173" t="s">
        <v>2075</v>
      </c>
      <c r="F1030" s="174" t="s">
        <v>2076</v>
      </c>
      <c r="G1030" s="175" t="s">
        <v>1420</v>
      </c>
      <c r="H1030" s="177"/>
      <c r="I1030" s="177"/>
      <c r="J1030" s="176">
        <f>ROUND(I1030*H1030,2)</f>
        <v>0</v>
      </c>
      <c r="K1030" s="178"/>
      <c r="L1030" s="36"/>
      <c r="M1030" s="179" t="s">
        <v>1</v>
      </c>
      <c r="N1030" s="180" t="s">
        <v>41</v>
      </c>
      <c r="O1030" s="61"/>
      <c r="P1030" s="181">
        <f>O1030*H1030</f>
        <v>0</v>
      </c>
      <c r="Q1030" s="181">
        <v>0</v>
      </c>
      <c r="R1030" s="181">
        <f>Q1030*H1030</f>
        <v>0</v>
      </c>
      <c r="S1030" s="181">
        <v>0</v>
      </c>
      <c r="T1030" s="182">
        <f>S1030*H1030</f>
        <v>0</v>
      </c>
      <c r="U1030" s="35"/>
      <c r="V1030" s="35"/>
      <c r="W1030" s="35"/>
      <c r="X1030" s="35"/>
      <c r="Y1030" s="35"/>
      <c r="Z1030" s="35"/>
      <c r="AA1030" s="35"/>
      <c r="AB1030" s="35"/>
      <c r="AC1030" s="35"/>
      <c r="AD1030" s="35"/>
      <c r="AE1030" s="35"/>
      <c r="AR1030" s="183" t="s">
        <v>367</v>
      </c>
      <c r="AT1030" s="183" t="s">
        <v>274</v>
      </c>
      <c r="AU1030" s="183" t="s">
        <v>88</v>
      </c>
      <c r="AY1030" s="18" t="s">
        <v>271</v>
      </c>
      <c r="BE1030" s="105">
        <f>IF(N1030="základná",J1030,0)</f>
        <v>0</v>
      </c>
      <c r="BF1030" s="105">
        <f>IF(N1030="znížená",J1030,0)</f>
        <v>0</v>
      </c>
      <c r="BG1030" s="105">
        <f>IF(N1030="zákl. prenesená",J1030,0)</f>
        <v>0</v>
      </c>
      <c r="BH1030" s="105">
        <f>IF(N1030="zníž. prenesená",J1030,0)</f>
        <v>0</v>
      </c>
      <c r="BI1030" s="105">
        <f>IF(N1030="nulová",J1030,0)</f>
        <v>0</v>
      </c>
      <c r="BJ1030" s="18" t="s">
        <v>88</v>
      </c>
      <c r="BK1030" s="105">
        <f>ROUND(I1030*H1030,2)</f>
        <v>0</v>
      </c>
      <c r="BL1030" s="18" t="s">
        <v>367</v>
      </c>
      <c r="BM1030" s="183" t="s">
        <v>2077</v>
      </c>
    </row>
    <row r="1031" spans="1:65" s="12" customFormat="1" ht="22.9" customHeight="1" x14ac:dyDescent="0.15">
      <c r="B1031" s="159"/>
      <c r="D1031" s="160" t="s">
        <v>74</v>
      </c>
      <c r="E1031" s="170" t="s">
        <v>548</v>
      </c>
      <c r="F1031" s="170" t="s">
        <v>549</v>
      </c>
      <c r="I1031" s="162"/>
      <c r="J1031" s="171">
        <f>BK1031</f>
        <v>0</v>
      </c>
      <c r="L1031" s="159"/>
      <c r="M1031" s="164"/>
      <c r="N1031" s="165"/>
      <c r="O1031" s="165"/>
      <c r="P1031" s="166">
        <f>SUM(P1032:P1265)</f>
        <v>0</v>
      </c>
      <c r="Q1031" s="165"/>
      <c r="R1031" s="166">
        <f>SUM(R1032:R1265)</f>
        <v>34.513312318158995</v>
      </c>
      <c r="S1031" s="165"/>
      <c r="T1031" s="167">
        <f>SUM(T1032:T1265)</f>
        <v>0</v>
      </c>
      <c r="AR1031" s="160" t="s">
        <v>88</v>
      </c>
      <c r="AT1031" s="168" t="s">
        <v>74</v>
      </c>
      <c r="AU1031" s="168" t="s">
        <v>82</v>
      </c>
      <c r="AY1031" s="160" t="s">
        <v>271</v>
      </c>
      <c r="BK1031" s="169">
        <f>SUM(BK1032:BK1265)</f>
        <v>0</v>
      </c>
    </row>
    <row r="1032" spans="1:65" s="2" customFormat="1" ht="21.75" customHeight="1" x14ac:dyDescent="0.15">
      <c r="A1032" s="35"/>
      <c r="B1032" s="141"/>
      <c r="C1032" s="172" t="s">
        <v>2078</v>
      </c>
      <c r="D1032" s="172" t="s">
        <v>274</v>
      </c>
      <c r="E1032" s="173" t="s">
        <v>2079</v>
      </c>
      <c r="F1032" s="174" t="s">
        <v>2080</v>
      </c>
      <c r="G1032" s="175" t="s">
        <v>319</v>
      </c>
      <c r="H1032" s="176">
        <v>614.79999999999995</v>
      </c>
      <c r="I1032" s="177"/>
      <c r="J1032" s="176">
        <f>ROUND(I1032*H1032,2)</f>
        <v>0</v>
      </c>
      <c r="K1032" s="178"/>
      <c r="L1032" s="36"/>
      <c r="M1032" s="179" t="s">
        <v>1</v>
      </c>
      <c r="N1032" s="180" t="s">
        <v>41</v>
      </c>
      <c r="O1032" s="61"/>
      <c r="P1032" s="181">
        <f>O1032*H1032</f>
        <v>0</v>
      </c>
      <c r="Q1032" s="181">
        <v>6.9729999999999998E-5</v>
      </c>
      <c r="R1032" s="181">
        <f>Q1032*H1032</f>
        <v>4.2870003999999996E-2</v>
      </c>
      <c r="S1032" s="181">
        <v>0</v>
      </c>
      <c r="T1032" s="182">
        <f>S1032*H1032</f>
        <v>0</v>
      </c>
      <c r="U1032" s="35"/>
      <c r="V1032" s="35"/>
      <c r="W1032" s="35"/>
      <c r="X1032" s="35"/>
      <c r="Y1032" s="35"/>
      <c r="Z1032" s="35"/>
      <c r="AA1032" s="35"/>
      <c r="AB1032" s="35"/>
      <c r="AC1032" s="35"/>
      <c r="AD1032" s="35"/>
      <c r="AE1032" s="35"/>
      <c r="AR1032" s="183" t="s">
        <v>367</v>
      </c>
      <c r="AT1032" s="183" t="s">
        <v>274</v>
      </c>
      <c r="AU1032" s="183" t="s">
        <v>88</v>
      </c>
      <c r="AY1032" s="18" t="s">
        <v>271</v>
      </c>
      <c r="BE1032" s="105">
        <f>IF(N1032="základná",J1032,0)</f>
        <v>0</v>
      </c>
      <c r="BF1032" s="105">
        <f>IF(N1032="znížená",J1032,0)</f>
        <v>0</v>
      </c>
      <c r="BG1032" s="105">
        <f>IF(N1032="zákl. prenesená",J1032,0)</f>
        <v>0</v>
      </c>
      <c r="BH1032" s="105">
        <f>IF(N1032="zníž. prenesená",J1032,0)</f>
        <v>0</v>
      </c>
      <c r="BI1032" s="105">
        <f>IF(N1032="nulová",J1032,0)</f>
        <v>0</v>
      </c>
      <c r="BJ1032" s="18" t="s">
        <v>88</v>
      </c>
      <c r="BK1032" s="105">
        <f>ROUND(I1032*H1032,2)</f>
        <v>0</v>
      </c>
      <c r="BL1032" s="18" t="s">
        <v>367</v>
      </c>
      <c r="BM1032" s="183" t="s">
        <v>2081</v>
      </c>
    </row>
    <row r="1033" spans="1:65" s="13" customFormat="1" x14ac:dyDescent="0.1">
      <c r="B1033" s="184"/>
      <c r="D1033" s="185" t="s">
        <v>280</v>
      </c>
      <c r="E1033" s="186" t="s">
        <v>1</v>
      </c>
      <c r="F1033" s="187" t="s">
        <v>2082</v>
      </c>
      <c r="H1033" s="188">
        <v>3.18</v>
      </c>
      <c r="I1033" s="189"/>
      <c r="L1033" s="184"/>
      <c r="M1033" s="190"/>
      <c r="N1033" s="191"/>
      <c r="O1033" s="191"/>
      <c r="P1033" s="191"/>
      <c r="Q1033" s="191"/>
      <c r="R1033" s="191"/>
      <c r="S1033" s="191"/>
      <c r="T1033" s="192"/>
      <c r="AT1033" s="186" t="s">
        <v>280</v>
      </c>
      <c r="AU1033" s="186" t="s">
        <v>88</v>
      </c>
      <c r="AV1033" s="13" t="s">
        <v>88</v>
      </c>
      <c r="AW1033" s="13" t="s">
        <v>29</v>
      </c>
      <c r="AX1033" s="13" t="s">
        <v>75</v>
      </c>
      <c r="AY1033" s="186" t="s">
        <v>271</v>
      </c>
    </row>
    <row r="1034" spans="1:65" s="13" customFormat="1" x14ac:dyDescent="0.1">
      <c r="B1034" s="184"/>
      <c r="D1034" s="185" t="s">
        <v>280</v>
      </c>
      <c r="E1034" s="186" t="s">
        <v>1</v>
      </c>
      <c r="F1034" s="187" t="s">
        <v>2083</v>
      </c>
      <c r="H1034" s="188">
        <v>14.54</v>
      </c>
      <c r="I1034" s="189"/>
      <c r="L1034" s="184"/>
      <c r="M1034" s="190"/>
      <c r="N1034" s="191"/>
      <c r="O1034" s="191"/>
      <c r="P1034" s="191"/>
      <c r="Q1034" s="191"/>
      <c r="R1034" s="191"/>
      <c r="S1034" s="191"/>
      <c r="T1034" s="192"/>
      <c r="AT1034" s="186" t="s">
        <v>280</v>
      </c>
      <c r="AU1034" s="186" t="s">
        <v>88</v>
      </c>
      <c r="AV1034" s="13" t="s">
        <v>88</v>
      </c>
      <c r="AW1034" s="13" t="s">
        <v>29</v>
      </c>
      <c r="AX1034" s="13" t="s">
        <v>75</v>
      </c>
      <c r="AY1034" s="186" t="s">
        <v>271</v>
      </c>
    </row>
    <row r="1035" spans="1:65" s="13" customFormat="1" x14ac:dyDescent="0.1">
      <c r="B1035" s="184"/>
      <c r="D1035" s="185" t="s">
        <v>280</v>
      </c>
      <c r="E1035" s="186" t="s">
        <v>1</v>
      </c>
      <c r="F1035" s="187" t="s">
        <v>2084</v>
      </c>
      <c r="H1035" s="188">
        <v>26</v>
      </c>
      <c r="I1035" s="189"/>
      <c r="L1035" s="184"/>
      <c r="M1035" s="190"/>
      <c r="N1035" s="191"/>
      <c r="O1035" s="191"/>
      <c r="P1035" s="191"/>
      <c r="Q1035" s="191"/>
      <c r="R1035" s="191"/>
      <c r="S1035" s="191"/>
      <c r="T1035" s="192"/>
      <c r="AT1035" s="186" t="s">
        <v>280</v>
      </c>
      <c r="AU1035" s="186" t="s">
        <v>88</v>
      </c>
      <c r="AV1035" s="13" t="s">
        <v>88</v>
      </c>
      <c r="AW1035" s="13" t="s">
        <v>29</v>
      </c>
      <c r="AX1035" s="13" t="s">
        <v>75</v>
      </c>
      <c r="AY1035" s="186" t="s">
        <v>271</v>
      </c>
    </row>
    <row r="1036" spans="1:65" s="13" customFormat="1" x14ac:dyDescent="0.1">
      <c r="B1036" s="184"/>
      <c r="D1036" s="185" t="s">
        <v>280</v>
      </c>
      <c r="E1036" s="186" t="s">
        <v>1</v>
      </c>
      <c r="F1036" s="187" t="s">
        <v>2085</v>
      </c>
      <c r="H1036" s="188">
        <v>11.41</v>
      </c>
      <c r="I1036" s="189"/>
      <c r="L1036" s="184"/>
      <c r="M1036" s="190"/>
      <c r="N1036" s="191"/>
      <c r="O1036" s="191"/>
      <c r="P1036" s="191"/>
      <c r="Q1036" s="191"/>
      <c r="R1036" s="191"/>
      <c r="S1036" s="191"/>
      <c r="T1036" s="192"/>
      <c r="AT1036" s="186" t="s">
        <v>280</v>
      </c>
      <c r="AU1036" s="186" t="s">
        <v>88</v>
      </c>
      <c r="AV1036" s="13" t="s">
        <v>88</v>
      </c>
      <c r="AW1036" s="13" t="s">
        <v>29</v>
      </c>
      <c r="AX1036" s="13" t="s">
        <v>75</v>
      </c>
      <c r="AY1036" s="186" t="s">
        <v>271</v>
      </c>
    </row>
    <row r="1037" spans="1:65" s="13" customFormat="1" x14ac:dyDescent="0.1">
      <c r="B1037" s="184"/>
      <c r="D1037" s="185" t="s">
        <v>280</v>
      </c>
      <c r="E1037" s="186" t="s">
        <v>1</v>
      </c>
      <c r="F1037" s="187" t="s">
        <v>2086</v>
      </c>
      <c r="H1037" s="188">
        <v>62.85</v>
      </c>
      <c r="I1037" s="189"/>
      <c r="L1037" s="184"/>
      <c r="M1037" s="190"/>
      <c r="N1037" s="191"/>
      <c r="O1037" s="191"/>
      <c r="P1037" s="191"/>
      <c r="Q1037" s="191"/>
      <c r="R1037" s="191"/>
      <c r="S1037" s="191"/>
      <c r="T1037" s="192"/>
      <c r="AT1037" s="186" t="s">
        <v>280</v>
      </c>
      <c r="AU1037" s="186" t="s">
        <v>88</v>
      </c>
      <c r="AV1037" s="13" t="s">
        <v>88</v>
      </c>
      <c r="AW1037" s="13" t="s">
        <v>29</v>
      </c>
      <c r="AX1037" s="13" t="s">
        <v>75</v>
      </c>
      <c r="AY1037" s="186" t="s">
        <v>271</v>
      </c>
    </row>
    <row r="1038" spans="1:65" s="13" customFormat="1" x14ac:dyDescent="0.1">
      <c r="B1038" s="184"/>
      <c r="D1038" s="185" t="s">
        <v>280</v>
      </c>
      <c r="E1038" s="186" t="s">
        <v>1</v>
      </c>
      <c r="F1038" s="187" t="s">
        <v>2087</v>
      </c>
      <c r="H1038" s="188">
        <v>7.45</v>
      </c>
      <c r="I1038" s="189"/>
      <c r="L1038" s="184"/>
      <c r="M1038" s="190"/>
      <c r="N1038" s="191"/>
      <c r="O1038" s="191"/>
      <c r="P1038" s="191"/>
      <c r="Q1038" s="191"/>
      <c r="R1038" s="191"/>
      <c r="S1038" s="191"/>
      <c r="T1038" s="192"/>
      <c r="AT1038" s="186" t="s">
        <v>280</v>
      </c>
      <c r="AU1038" s="186" t="s">
        <v>88</v>
      </c>
      <c r="AV1038" s="13" t="s">
        <v>88</v>
      </c>
      <c r="AW1038" s="13" t="s">
        <v>29</v>
      </c>
      <c r="AX1038" s="13" t="s">
        <v>75</v>
      </c>
      <c r="AY1038" s="186" t="s">
        <v>271</v>
      </c>
    </row>
    <row r="1039" spans="1:65" s="13" customFormat="1" x14ac:dyDescent="0.1">
      <c r="B1039" s="184"/>
      <c r="D1039" s="185" t="s">
        <v>280</v>
      </c>
      <c r="E1039" s="186" t="s">
        <v>1</v>
      </c>
      <c r="F1039" s="187" t="s">
        <v>2088</v>
      </c>
      <c r="H1039" s="188">
        <v>13.57</v>
      </c>
      <c r="I1039" s="189"/>
      <c r="L1039" s="184"/>
      <c r="M1039" s="190"/>
      <c r="N1039" s="191"/>
      <c r="O1039" s="191"/>
      <c r="P1039" s="191"/>
      <c r="Q1039" s="191"/>
      <c r="R1039" s="191"/>
      <c r="S1039" s="191"/>
      <c r="T1039" s="192"/>
      <c r="AT1039" s="186" t="s">
        <v>280</v>
      </c>
      <c r="AU1039" s="186" t="s">
        <v>88</v>
      </c>
      <c r="AV1039" s="13" t="s">
        <v>88</v>
      </c>
      <c r="AW1039" s="13" t="s">
        <v>29</v>
      </c>
      <c r="AX1039" s="13" t="s">
        <v>75</v>
      </c>
      <c r="AY1039" s="186" t="s">
        <v>271</v>
      </c>
    </row>
    <row r="1040" spans="1:65" s="13" customFormat="1" x14ac:dyDescent="0.1">
      <c r="B1040" s="184"/>
      <c r="D1040" s="185" t="s">
        <v>280</v>
      </c>
      <c r="E1040" s="186" t="s">
        <v>1</v>
      </c>
      <c r="F1040" s="187" t="s">
        <v>2089</v>
      </c>
      <c r="H1040" s="188">
        <v>16.21</v>
      </c>
      <c r="I1040" s="189"/>
      <c r="L1040" s="184"/>
      <c r="M1040" s="190"/>
      <c r="N1040" s="191"/>
      <c r="O1040" s="191"/>
      <c r="P1040" s="191"/>
      <c r="Q1040" s="191"/>
      <c r="R1040" s="191"/>
      <c r="S1040" s="191"/>
      <c r="T1040" s="192"/>
      <c r="AT1040" s="186" t="s">
        <v>280</v>
      </c>
      <c r="AU1040" s="186" t="s">
        <v>88</v>
      </c>
      <c r="AV1040" s="13" t="s">
        <v>88</v>
      </c>
      <c r="AW1040" s="13" t="s">
        <v>29</v>
      </c>
      <c r="AX1040" s="13" t="s">
        <v>75</v>
      </c>
      <c r="AY1040" s="186" t="s">
        <v>271</v>
      </c>
    </row>
    <row r="1041" spans="2:51" s="13" customFormat="1" x14ac:dyDescent="0.1">
      <c r="B1041" s="184"/>
      <c r="D1041" s="185" t="s">
        <v>280</v>
      </c>
      <c r="E1041" s="186" t="s">
        <v>1</v>
      </c>
      <c r="F1041" s="187" t="s">
        <v>2090</v>
      </c>
      <c r="H1041" s="188">
        <v>12.16</v>
      </c>
      <c r="I1041" s="189"/>
      <c r="L1041" s="184"/>
      <c r="M1041" s="190"/>
      <c r="N1041" s="191"/>
      <c r="O1041" s="191"/>
      <c r="P1041" s="191"/>
      <c r="Q1041" s="191"/>
      <c r="R1041" s="191"/>
      <c r="S1041" s="191"/>
      <c r="T1041" s="192"/>
      <c r="AT1041" s="186" t="s">
        <v>280</v>
      </c>
      <c r="AU1041" s="186" t="s">
        <v>88</v>
      </c>
      <c r="AV1041" s="13" t="s">
        <v>88</v>
      </c>
      <c r="AW1041" s="13" t="s">
        <v>29</v>
      </c>
      <c r="AX1041" s="13" t="s">
        <v>75</v>
      </c>
      <c r="AY1041" s="186" t="s">
        <v>271</v>
      </c>
    </row>
    <row r="1042" spans="2:51" s="13" customFormat="1" x14ac:dyDescent="0.1">
      <c r="B1042" s="184"/>
      <c r="D1042" s="185" t="s">
        <v>280</v>
      </c>
      <c r="E1042" s="186" t="s">
        <v>1</v>
      </c>
      <c r="F1042" s="187" t="s">
        <v>2091</v>
      </c>
      <c r="H1042" s="188">
        <v>12.66</v>
      </c>
      <c r="I1042" s="189"/>
      <c r="L1042" s="184"/>
      <c r="M1042" s="190"/>
      <c r="N1042" s="191"/>
      <c r="O1042" s="191"/>
      <c r="P1042" s="191"/>
      <c r="Q1042" s="191"/>
      <c r="R1042" s="191"/>
      <c r="S1042" s="191"/>
      <c r="T1042" s="192"/>
      <c r="AT1042" s="186" t="s">
        <v>280</v>
      </c>
      <c r="AU1042" s="186" t="s">
        <v>88</v>
      </c>
      <c r="AV1042" s="13" t="s">
        <v>88</v>
      </c>
      <c r="AW1042" s="13" t="s">
        <v>29</v>
      </c>
      <c r="AX1042" s="13" t="s">
        <v>75</v>
      </c>
      <c r="AY1042" s="186" t="s">
        <v>271</v>
      </c>
    </row>
    <row r="1043" spans="2:51" s="13" customFormat="1" x14ac:dyDescent="0.1">
      <c r="B1043" s="184"/>
      <c r="D1043" s="185" t="s">
        <v>280</v>
      </c>
      <c r="E1043" s="186" t="s">
        <v>1</v>
      </c>
      <c r="F1043" s="187" t="s">
        <v>2092</v>
      </c>
      <c r="H1043" s="188">
        <v>13</v>
      </c>
      <c r="I1043" s="189"/>
      <c r="L1043" s="184"/>
      <c r="M1043" s="190"/>
      <c r="N1043" s="191"/>
      <c r="O1043" s="191"/>
      <c r="P1043" s="191"/>
      <c r="Q1043" s="191"/>
      <c r="R1043" s="191"/>
      <c r="S1043" s="191"/>
      <c r="T1043" s="192"/>
      <c r="AT1043" s="186" t="s">
        <v>280</v>
      </c>
      <c r="AU1043" s="186" t="s">
        <v>88</v>
      </c>
      <c r="AV1043" s="13" t="s">
        <v>88</v>
      </c>
      <c r="AW1043" s="13" t="s">
        <v>29</v>
      </c>
      <c r="AX1043" s="13" t="s">
        <v>75</v>
      </c>
      <c r="AY1043" s="186" t="s">
        <v>271</v>
      </c>
    </row>
    <row r="1044" spans="2:51" s="13" customFormat="1" x14ac:dyDescent="0.1">
      <c r="B1044" s="184"/>
      <c r="D1044" s="185" t="s">
        <v>280</v>
      </c>
      <c r="E1044" s="186" t="s">
        <v>1</v>
      </c>
      <c r="F1044" s="187" t="s">
        <v>2093</v>
      </c>
      <c r="H1044" s="188">
        <v>11.43</v>
      </c>
      <c r="I1044" s="189"/>
      <c r="L1044" s="184"/>
      <c r="M1044" s="190"/>
      <c r="N1044" s="191"/>
      <c r="O1044" s="191"/>
      <c r="P1044" s="191"/>
      <c r="Q1044" s="191"/>
      <c r="R1044" s="191"/>
      <c r="S1044" s="191"/>
      <c r="T1044" s="192"/>
      <c r="AT1044" s="186" t="s">
        <v>280</v>
      </c>
      <c r="AU1044" s="186" t="s">
        <v>88</v>
      </c>
      <c r="AV1044" s="13" t="s">
        <v>88</v>
      </c>
      <c r="AW1044" s="13" t="s">
        <v>29</v>
      </c>
      <c r="AX1044" s="13" t="s">
        <v>75</v>
      </c>
      <c r="AY1044" s="186" t="s">
        <v>271</v>
      </c>
    </row>
    <row r="1045" spans="2:51" s="13" customFormat="1" x14ac:dyDescent="0.1">
      <c r="B1045" s="184"/>
      <c r="D1045" s="185" t="s">
        <v>280</v>
      </c>
      <c r="E1045" s="186" t="s">
        <v>1</v>
      </c>
      <c r="F1045" s="187" t="s">
        <v>2094</v>
      </c>
      <c r="H1045" s="188">
        <v>64.260000000000005</v>
      </c>
      <c r="I1045" s="189"/>
      <c r="L1045" s="184"/>
      <c r="M1045" s="190"/>
      <c r="N1045" s="191"/>
      <c r="O1045" s="191"/>
      <c r="P1045" s="191"/>
      <c r="Q1045" s="191"/>
      <c r="R1045" s="191"/>
      <c r="S1045" s="191"/>
      <c r="T1045" s="192"/>
      <c r="AT1045" s="186" t="s">
        <v>280</v>
      </c>
      <c r="AU1045" s="186" t="s">
        <v>88</v>
      </c>
      <c r="AV1045" s="13" t="s">
        <v>88</v>
      </c>
      <c r="AW1045" s="13" t="s">
        <v>29</v>
      </c>
      <c r="AX1045" s="13" t="s">
        <v>75</v>
      </c>
      <c r="AY1045" s="186" t="s">
        <v>271</v>
      </c>
    </row>
    <row r="1046" spans="2:51" s="13" customFormat="1" x14ac:dyDescent="0.1">
      <c r="B1046" s="184"/>
      <c r="D1046" s="185" t="s">
        <v>280</v>
      </c>
      <c r="E1046" s="186" t="s">
        <v>1</v>
      </c>
      <c r="F1046" s="187" t="s">
        <v>2095</v>
      </c>
      <c r="H1046" s="188">
        <v>21.61</v>
      </c>
      <c r="I1046" s="189"/>
      <c r="L1046" s="184"/>
      <c r="M1046" s="190"/>
      <c r="N1046" s="191"/>
      <c r="O1046" s="191"/>
      <c r="P1046" s="191"/>
      <c r="Q1046" s="191"/>
      <c r="R1046" s="191"/>
      <c r="S1046" s="191"/>
      <c r="T1046" s="192"/>
      <c r="AT1046" s="186" t="s">
        <v>280</v>
      </c>
      <c r="AU1046" s="186" t="s">
        <v>88</v>
      </c>
      <c r="AV1046" s="13" t="s">
        <v>88</v>
      </c>
      <c r="AW1046" s="13" t="s">
        <v>29</v>
      </c>
      <c r="AX1046" s="13" t="s">
        <v>75</v>
      </c>
      <c r="AY1046" s="186" t="s">
        <v>271</v>
      </c>
    </row>
    <row r="1047" spans="2:51" s="13" customFormat="1" x14ac:dyDescent="0.1">
      <c r="B1047" s="184"/>
      <c r="D1047" s="185" t="s">
        <v>280</v>
      </c>
      <c r="E1047" s="186" t="s">
        <v>1</v>
      </c>
      <c r="F1047" s="187" t="s">
        <v>2096</v>
      </c>
      <c r="H1047" s="188">
        <v>16.91</v>
      </c>
      <c r="I1047" s="189"/>
      <c r="L1047" s="184"/>
      <c r="M1047" s="190"/>
      <c r="N1047" s="191"/>
      <c r="O1047" s="191"/>
      <c r="P1047" s="191"/>
      <c r="Q1047" s="191"/>
      <c r="R1047" s="191"/>
      <c r="S1047" s="191"/>
      <c r="T1047" s="192"/>
      <c r="AT1047" s="186" t="s">
        <v>280</v>
      </c>
      <c r="AU1047" s="186" t="s">
        <v>88</v>
      </c>
      <c r="AV1047" s="13" t="s">
        <v>88</v>
      </c>
      <c r="AW1047" s="13" t="s">
        <v>29</v>
      </c>
      <c r="AX1047" s="13" t="s">
        <v>75</v>
      </c>
      <c r="AY1047" s="186" t="s">
        <v>271</v>
      </c>
    </row>
    <row r="1048" spans="2:51" s="13" customFormat="1" x14ac:dyDescent="0.1">
      <c r="B1048" s="184"/>
      <c r="D1048" s="185" t="s">
        <v>280</v>
      </c>
      <c r="E1048" s="186" t="s">
        <v>1</v>
      </c>
      <c r="F1048" s="187" t="s">
        <v>2097</v>
      </c>
      <c r="H1048" s="188">
        <v>4.5</v>
      </c>
      <c r="I1048" s="189"/>
      <c r="L1048" s="184"/>
      <c r="M1048" s="190"/>
      <c r="N1048" s="191"/>
      <c r="O1048" s="191"/>
      <c r="P1048" s="191"/>
      <c r="Q1048" s="191"/>
      <c r="R1048" s="191"/>
      <c r="S1048" s="191"/>
      <c r="T1048" s="192"/>
      <c r="AT1048" s="186" t="s">
        <v>280</v>
      </c>
      <c r="AU1048" s="186" t="s">
        <v>88</v>
      </c>
      <c r="AV1048" s="13" t="s">
        <v>88</v>
      </c>
      <c r="AW1048" s="13" t="s">
        <v>29</v>
      </c>
      <c r="AX1048" s="13" t="s">
        <v>75</v>
      </c>
      <c r="AY1048" s="186" t="s">
        <v>271</v>
      </c>
    </row>
    <row r="1049" spans="2:51" s="13" customFormat="1" x14ac:dyDescent="0.1">
      <c r="B1049" s="184"/>
      <c r="D1049" s="185" t="s">
        <v>280</v>
      </c>
      <c r="E1049" s="186" t="s">
        <v>1</v>
      </c>
      <c r="F1049" s="187" t="s">
        <v>2098</v>
      </c>
      <c r="H1049" s="188">
        <v>11.44</v>
      </c>
      <c r="I1049" s="189"/>
      <c r="L1049" s="184"/>
      <c r="M1049" s="190"/>
      <c r="N1049" s="191"/>
      <c r="O1049" s="191"/>
      <c r="P1049" s="191"/>
      <c r="Q1049" s="191"/>
      <c r="R1049" s="191"/>
      <c r="S1049" s="191"/>
      <c r="T1049" s="192"/>
      <c r="AT1049" s="186" t="s">
        <v>280</v>
      </c>
      <c r="AU1049" s="186" t="s">
        <v>88</v>
      </c>
      <c r="AV1049" s="13" t="s">
        <v>88</v>
      </c>
      <c r="AW1049" s="13" t="s">
        <v>29</v>
      </c>
      <c r="AX1049" s="13" t="s">
        <v>75</v>
      </c>
      <c r="AY1049" s="186" t="s">
        <v>271</v>
      </c>
    </row>
    <row r="1050" spans="2:51" s="13" customFormat="1" x14ac:dyDescent="0.1">
      <c r="B1050" s="184"/>
      <c r="D1050" s="185" t="s">
        <v>280</v>
      </c>
      <c r="E1050" s="186" t="s">
        <v>1</v>
      </c>
      <c r="F1050" s="187" t="s">
        <v>2099</v>
      </c>
      <c r="H1050" s="188">
        <v>10.64</v>
      </c>
      <c r="I1050" s="189"/>
      <c r="L1050" s="184"/>
      <c r="M1050" s="190"/>
      <c r="N1050" s="191"/>
      <c r="O1050" s="191"/>
      <c r="P1050" s="191"/>
      <c r="Q1050" s="191"/>
      <c r="R1050" s="191"/>
      <c r="S1050" s="191"/>
      <c r="T1050" s="192"/>
      <c r="AT1050" s="186" t="s">
        <v>280</v>
      </c>
      <c r="AU1050" s="186" t="s">
        <v>88</v>
      </c>
      <c r="AV1050" s="13" t="s">
        <v>88</v>
      </c>
      <c r="AW1050" s="13" t="s">
        <v>29</v>
      </c>
      <c r="AX1050" s="13" t="s">
        <v>75</v>
      </c>
      <c r="AY1050" s="186" t="s">
        <v>271</v>
      </c>
    </row>
    <row r="1051" spans="2:51" s="13" customFormat="1" x14ac:dyDescent="0.1">
      <c r="B1051" s="184"/>
      <c r="D1051" s="185" t="s">
        <v>280</v>
      </c>
      <c r="E1051" s="186" t="s">
        <v>1</v>
      </c>
      <c r="F1051" s="187" t="s">
        <v>2100</v>
      </c>
      <c r="H1051" s="188">
        <v>8.6</v>
      </c>
      <c r="I1051" s="189"/>
      <c r="L1051" s="184"/>
      <c r="M1051" s="190"/>
      <c r="N1051" s="191"/>
      <c r="O1051" s="191"/>
      <c r="P1051" s="191"/>
      <c r="Q1051" s="191"/>
      <c r="R1051" s="191"/>
      <c r="S1051" s="191"/>
      <c r="T1051" s="192"/>
      <c r="AT1051" s="186" t="s">
        <v>280</v>
      </c>
      <c r="AU1051" s="186" t="s">
        <v>88</v>
      </c>
      <c r="AV1051" s="13" t="s">
        <v>88</v>
      </c>
      <c r="AW1051" s="13" t="s">
        <v>29</v>
      </c>
      <c r="AX1051" s="13" t="s">
        <v>75</v>
      </c>
      <c r="AY1051" s="186" t="s">
        <v>271</v>
      </c>
    </row>
    <row r="1052" spans="2:51" s="13" customFormat="1" x14ac:dyDescent="0.1">
      <c r="B1052" s="184"/>
      <c r="D1052" s="185" t="s">
        <v>280</v>
      </c>
      <c r="E1052" s="186" t="s">
        <v>1</v>
      </c>
      <c r="F1052" s="187" t="s">
        <v>2101</v>
      </c>
      <c r="H1052" s="188">
        <v>14.27</v>
      </c>
      <c r="I1052" s="189"/>
      <c r="L1052" s="184"/>
      <c r="M1052" s="190"/>
      <c r="N1052" s="191"/>
      <c r="O1052" s="191"/>
      <c r="P1052" s="191"/>
      <c r="Q1052" s="191"/>
      <c r="R1052" s="191"/>
      <c r="S1052" s="191"/>
      <c r="T1052" s="192"/>
      <c r="AT1052" s="186" t="s">
        <v>280</v>
      </c>
      <c r="AU1052" s="186" t="s">
        <v>88</v>
      </c>
      <c r="AV1052" s="13" t="s">
        <v>88</v>
      </c>
      <c r="AW1052" s="13" t="s">
        <v>29</v>
      </c>
      <c r="AX1052" s="13" t="s">
        <v>75</v>
      </c>
      <c r="AY1052" s="186" t="s">
        <v>271</v>
      </c>
    </row>
    <row r="1053" spans="2:51" s="13" customFormat="1" ht="19.5" x14ac:dyDescent="0.1">
      <c r="B1053" s="184"/>
      <c r="D1053" s="185" t="s">
        <v>280</v>
      </c>
      <c r="E1053" s="186" t="s">
        <v>1</v>
      </c>
      <c r="F1053" s="187" t="s">
        <v>2102</v>
      </c>
      <c r="H1053" s="188">
        <v>70.55</v>
      </c>
      <c r="I1053" s="189"/>
      <c r="L1053" s="184"/>
      <c r="M1053" s="190"/>
      <c r="N1053" s="191"/>
      <c r="O1053" s="191"/>
      <c r="P1053" s="191"/>
      <c r="Q1053" s="191"/>
      <c r="R1053" s="191"/>
      <c r="S1053" s="191"/>
      <c r="T1053" s="192"/>
      <c r="AT1053" s="186" t="s">
        <v>280</v>
      </c>
      <c r="AU1053" s="186" t="s">
        <v>88</v>
      </c>
      <c r="AV1053" s="13" t="s">
        <v>88</v>
      </c>
      <c r="AW1053" s="13" t="s">
        <v>29</v>
      </c>
      <c r="AX1053" s="13" t="s">
        <v>75</v>
      </c>
      <c r="AY1053" s="186" t="s">
        <v>271</v>
      </c>
    </row>
    <row r="1054" spans="2:51" s="13" customFormat="1" x14ac:dyDescent="0.1">
      <c r="B1054" s="184"/>
      <c r="D1054" s="185" t="s">
        <v>280</v>
      </c>
      <c r="E1054" s="186" t="s">
        <v>1</v>
      </c>
      <c r="F1054" s="187" t="s">
        <v>2103</v>
      </c>
      <c r="H1054" s="188">
        <v>20.54</v>
      </c>
      <c r="I1054" s="189"/>
      <c r="L1054" s="184"/>
      <c r="M1054" s="190"/>
      <c r="N1054" s="191"/>
      <c r="O1054" s="191"/>
      <c r="P1054" s="191"/>
      <c r="Q1054" s="191"/>
      <c r="R1054" s="191"/>
      <c r="S1054" s="191"/>
      <c r="T1054" s="192"/>
      <c r="AT1054" s="186" t="s">
        <v>280</v>
      </c>
      <c r="AU1054" s="186" t="s">
        <v>88</v>
      </c>
      <c r="AV1054" s="13" t="s">
        <v>88</v>
      </c>
      <c r="AW1054" s="13" t="s">
        <v>29</v>
      </c>
      <c r="AX1054" s="13" t="s">
        <v>75</v>
      </c>
      <c r="AY1054" s="186" t="s">
        <v>271</v>
      </c>
    </row>
    <row r="1055" spans="2:51" s="13" customFormat="1" x14ac:dyDescent="0.1">
      <c r="B1055" s="184"/>
      <c r="D1055" s="185" t="s">
        <v>280</v>
      </c>
      <c r="E1055" s="186" t="s">
        <v>1</v>
      </c>
      <c r="F1055" s="187" t="s">
        <v>2104</v>
      </c>
      <c r="H1055" s="188">
        <v>60.06</v>
      </c>
      <c r="I1055" s="189"/>
      <c r="L1055" s="184"/>
      <c r="M1055" s="190"/>
      <c r="N1055" s="191"/>
      <c r="O1055" s="191"/>
      <c r="P1055" s="191"/>
      <c r="Q1055" s="191"/>
      <c r="R1055" s="191"/>
      <c r="S1055" s="191"/>
      <c r="T1055" s="192"/>
      <c r="AT1055" s="186" t="s">
        <v>280</v>
      </c>
      <c r="AU1055" s="186" t="s">
        <v>88</v>
      </c>
      <c r="AV1055" s="13" t="s">
        <v>88</v>
      </c>
      <c r="AW1055" s="13" t="s">
        <v>29</v>
      </c>
      <c r="AX1055" s="13" t="s">
        <v>75</v>
      </c>
      <c r="AY1055" s="186" t="s">
        <v>271</v>
      </c>
    </row>
    <row r="1056" spans="2:51" s="13" customFormat="1" x14ac:dyDescent="0.1">
      <c r="B1056" s="184"/>
      <c r="D1056" s="185" t="s">
        <v>280</v>
      </c>
      <c r="E1056" s="186" t="s">
        <v>1</v>
      </c>
      <c r="F1056" s="187" t="s">
        <v>2105</v>
      </c>
      <c r="H1056" s="188">
        <v>28.08</v>
      </c>
      <c r="I1056" s="189"/>
      <c r="L1056" s="184"/>
      <c r="M1056" s="190"/>
      <c r="N1056" s="191"/>
      <c r="O1056" s="191"/>
      <c r="P1056" s="191"/>
      <c r="Q1056" s="191"/>
      <c r="R1056" s="191"/>
      <c r="S1056" s="191"/>
      <c r="T1056" s="192"/>
      <c r="AT1056" s="186" t="s">
        <v>280</v>
      </c>
      <c r="AU1056" s="186" t="s">
        <v>88</v>
      </c>
      <c r="AV1056" s="13" t="s">
        <v>88</v>
      </c>
      <c r="AW1056" s="13" t="s">
        <v>29</v>
      </c>
      <c r="AX1056" s="13" t="s">
        <v>75</v>
      </c>
      <c r="AY1056" s="186" t="s">
        <v>271</v>
      </c>
    </row>
    <row r="1057" spans="1:65" s="13" customFormat="1" x14ac:dyDescent="0.1">
      <c r="B1057" s="184"/>
      <c r="D1057" s="185" t="s">
        <v>280</v>
      </c>
      <c r="E1057" s="186" t="s">
        <v>1</v>
      </c>
      <c r="F1057" s="187" t="s">
        <v>2106</v>
      </c>
      <c r="H1057" s="188">
        <v>45.08</v>
      </c>
      <c r="I1057" s="189"/>
      <c r="L1057" s="184"/>
      <c r="M1057" s="190"/>
      <c r="N1057" s="191"/>
      <c r="O1057" s="191"/>
      <c r="P1057" s="191"/>
      <c r="Q1057" s="191"/>
      <c r="R1057" s="191"/>
      <c r="S1057" s="191"/>
      <c r="T1057" s="192"/>
      <c r="AT1057" s="186" t="s">
        <v>280</v>
      </c>
      <c r="AU1057" s="186" t="s">
        <v>88</v>
      </c>
      <c r="AV1057" s="13" t="s">
        <v>88</v>
      </c>
      <c r="AW1057" s="13" t="s">
        <v>29</v>
      </c>
      <c r="AX1057" s="13" t="s">
        <v>75</v>
      </c>
      <c r="AY1057" s="186" t="s">
        <v>271</v>
      </c>
    </row>
    <row r="1058" spans="1:65" s="13" customFormat="1" x14ac:dyDescent="0.1">
      <c r="B1058" s="184"/>
      <c r="D1058" s="185" t="s">
        <v>280</v>
      </c>
      <c r="E1058" s="186" t="s">
        <v>1</v>
      </c>
      <c r="F1058" s="187" t="s">
        <v>2107</v>
      </c>
      <c r="H1058" s="188">
        <v>4.5199999999999996</v>
      </c>
      <c r="I1058" s="189"/>
      <c r="L1058" s="184"/>
      <c r="M1058" s="190"/>
      <c r="N1058" s="191"/>
      <c r="O1058" s="191"/>
      <c r="P1058" s="191"/>
      <c r="Q1058" s="191"/>
      <c r="R1058" s="191"/>
      <c r="S1058" s="191"/>
      <c r="T1058" s="192"/>
      <c r="AT1058" s="186" t="s">
        <v>280</v>
      </c>
      <c r="AU1058" s="186" t="s">
        <v>88</v>
      </c>
      <c r="AV1058" s="13" t="s">
        <v>88</v>
      </c>
      <c r="AW1058" s="13" t="s">
        <v>29</v>
      </c>
      <c r="AX1058" s="13" t="s">
        <v>75</v>
      </c>
      <c r="AY1058" s="186" t="s">
        <v>271</v>
      </c>
    </row>
    <row r="1059" spans="1:65" s="15" customFormat="1" x14ac:dyDescent="0.1">
      <c r="B1059" s="201"/>
      <c r="D1059" s="185" t="s">
        <v>280</v>
      </c>
      <c r="E1059" s="202" t="s">
        <v>774</v>
      </c>
      <c r="F1059" s="203" t="s">
        <v>293</v>
      </c>
      <c r="H1059" s="204">
        <v>585.52</v>
      </c>
      <c r="I1059" s="205"/>
      <c r="L1059" s="201"/>
      <c r="M1059" s="206"/>
      <c r="N1059" s="207"/>
      <c r="O1059" s="207"/>
      <c r="P1059" s="207"/>
      <c r="Q1059" s="207"/>
      <c r="R1059" s="207"/>
      <c r="S1059" s="207"/>
      <c r="T1059" s="208"/>
      <c r="AT1059" s="202" t="s">
        <v>280</v>
      </c>
      <c r="AU1059" s="202" t="s">
        <v>88</v>
      </c>
      <c r="AV1059" s="15" t="s">
        <v>286</v>
      </c>
      <c r="AW1059" s="15" t="s">
        <v>29</v>
      </c>
      <c r="AX1059" s="15" t="s">
        <v>75</v>
      </c>
      <c r="AY1059" s="202" t="s">
        <v>271</v>
      </c>
    </row>
    <row r="1060" spans="1:65" s="13" customFormat="1" x14ac:dyDescent="0.1">
      <c r="B1060" s="184"/>
      <c r="D1060" s="185" t="s">
        <v>280</v>
      </c>
      <c r="E1060" s="186" t="s">
        <v>1</v>
      </c>
      <c r="F1060" s="187" t="s">
        <v>2108</v>
      </c>
      <c r="H1060" s="188">
        <v>29.28</v>
      </c>
      <c r="I1060" s="189"/>
      <c r="L1060" s="184"/>
      <c r="M1060" s="190"/>
      <c r="N1060" s="191"/>
      <c r="O1060" s="191"/>
      <c r="P1060" s="191"/>
      <c r="Q1060" s="191"/>
      <c r="R1060" s="191"/>
      <c r="S1060" s="191"/>
      <c r="T1060" s="192"/>
      <c r="AT1060" s="186" t="s">
        <v>280</v>
      </c>
      <c r="AU1060" s="186" t="s">
        <v>88</v>
      </c>
      <c r="AV1060" s="13" t="s">
        <v>88</v>
      </c>
      <c r="AW1060" s="13" t="s">
        <v>29</v>
      </c>
      <c r="AX1060" s="13" t="s">
        <v>75</v>
      </c>
      <c r="AY1060" s="186" t="s">
        <v>271</v>
      </c>
    </row>
    <row r="1061" spans="1:65" s="14" customFormat="1" x14ac:dyDescent="0.1">
      <c r="B1061" s="193"/>
      <c r="D1061" s="185" t="s">
        <v>280</v>
      </c>
      <c r="E1061" s="194" t="s">
        <v>1</v>
      </c>
      <c r="F1061" s="195" t="s">
        <v>282</v>
      </c>
      <c r="H1061" s="196">
        <v>614.79999999999995</v>
      </c>
      <c r="I1061" s="197"/>
      <c r="L1061" s="193"/>
      <c r="M1061" s="198"/>
      <c r="N1061" s="199"/>
      <c r="O1061" s="199"/>
      <c r="P1061" s="199"/>
      <c r="Q1061" s="199"/>
      <c r="R1061" s="199"/>
      <c r="S1061" s="199"/>
      <c r="T1061" s="200"/>
      <c r="AT1061" s="194" t="s">
        <v>280</v>
      </c>
      <c r="AU1061" s="194" t="s">
        <v>88</v>
      </c>
      <c r="AV1061" s="14" t="s">
        <v>278</v>
      </c>
      <c r="AW1061" s="14" t="s">
        <v>29</v>
      </c>
      <c r="AX1061" s="14" t="s">
        <v>82</v>
      </c>
      <c r="AY1061" s="194" t="s">
        <v>271</v>
      </c>
    </row>
    <row r="1062" spans="1:65" s="2" customFormat="1" ht="16.5" customHeight="1" x14ac:dyDescent="0.15">
      <c r="A1062" s="35"/>
      <c r="B1062" s="141"/>
      <c r="C1062" s="224" t="s">
        <v>2109</v>
      </c>
      <c r="D1062" s="224" t="s">
        <v>1138</v>
      </c>
      <c r="E1062" s="226" t="s">
        <v>2110</v>
      </c>
      <c r="F1062" s="227" t="s">
        <v>2111</v>
      </c>
      <c r="G1062" s="228" t="s">
        <v>319</v>
      </c>
      <c r="H1062" s="229">
        <v>632.88</v>
      </c>
      <c r="I1062" s="230"/>
      <c r="J1062" s="229">
        <f>ROUND(I1062*H1062,2)</f>
        <v>0</v>
      </c>
      <c r="K1062" s="231"/>
      <c r="L1062" s="232"/>
      <c r="M1062" s="233" t="s">
        <v>1</v>
      </c>
      <c r="N1062" s="234" t="s">
        <v>41</v>
      </c>
      <c r="O1062" s="61"/>
      <c r="P1062" s="181">
        <f>O1062*H1062</f>
        <v>0</v>
      </c>
      <c r="Q1062" s="181">
        <v>1.2E-4</v>
      </c>
      <c r="R1062" s="181">
        <f>Q1062*H1062</f>
        <v>7.5945600000000002E-2</v>
      </c>
      <c r="S1062" s="181">
        <v>0</v>
      </c>
      <c r="T1062" s="182">
        <f>S1062*H1062</f>
        <v>0</v>
      </c>
      <c r="U1062" s="35"/>
      <c r="V1062" s="35"/>
      <c r="W1062" s="35"/>
      <c r="X1062" s="35"/>
      <c r="Y1062" s="35"/>
      <c r="Z1062" s="35"/>
      <c r="AA1062" s="35"/>
      <c r="AB1062" s="35"/>
      <c r="AC1062" s="35"/>
      <c r="AD1062" s="35"/>
      <c r="AE1062" s="35"/>
      <c r="AR1062" s="183" t="s">
        <v>478</v>
      </c>
      <c r="AT1062" s="183" t="s">
        <v>1138</v>
      </c>
      <c r="AU1062" s="183" t="s">
        <v>88</v>
      </c>
      <c r="AY1062" s="18" t="s">
        <v>271</v>
      </c>
      <c r="BE1062" s="105">
        <f>IF(N1062="základná",J1062,0)</f>
        <v>0</v>
      </c>
      <c r="BF1062" s="105">
        <f>IF(N1062="znížená",J1062,0)</f>
        <v>0</v>
      </c>
      <c r="BG1062" s="105">
        <f>IF(N1062="zákl. prenesená",J1062,0)</f>
        <v>0</v>
      </c>
      <c r="BH1062" s="105">
        <f>IF(N1062="zníž. prenesená",J1062,0)</f>
        <v>0</v>
      </c>
      <c r="BI1062" s="105">
        <f>IF(N1062="nulová",J1062,0)</f>
        <v>0</v>
      </c>
      <c r="BJ1062" s="18" t="s">
        <v>88</v>
      </c>
      <c r="BK1062" s="105">
        <f>ROUND(I1062*H1062,2)</f>
        <v>0</v>
      </c>
      <c r="BL1062" s="18" t="s">
        <v>367</v>
      </c>
      <c r="BM1062" s="183" t="s">
        <v>2112</v>
      </c>
    </row>
    <row r="1063" spans="1:65" s="13" customFormat="1" x14ac:dyDescent="0.1">
      <c r="B1063" s="184"/>
      <c r="D1063" s="185" t="s">
        <v>280</v>
      </c>
      <c r="F1063" s="187" t="s">
        <v>2113</v>
      </c>
      <c r="H1063" s="188">
        <v>632.88</v>
      </c>
      <c r="I1063" s="189"/>
      <c r="L1063" s="184"/>
      <c r="M1063" s="190"/>
      <c r="N1063" s="191"/>
      <c r="O1063" s="191"/>
      <c r="P1063" s="191"/>
      <c r="Q1063" s="191"/>
      <c r="R1063" s="191"/>
      <c r="S1063" s="191"/>
      <c r="T1063" s="192"/>
      <c r="AT1063" s="186" t="s">
        <v>280</v>
      </c>
      <c r="AU1063" s="186" t="s">
        <v>88</v>
      </c>
      <c r="AV1063" s="13" t="s">
        <v>88</v>
      </c>
      <c r="AW1063" s="13" t="s">
        <v>3</v>
      </c>
      <c r="AX1063" s="13" t="s">
        <v>82</v>
      </c>
      <c r="AY1063" s="186" t="s">
        <v>271</v>
      </c>
    </row>
    <row r="1064" spans="1:65" s="2" customFormat="1" ht="16.5" customHeight="1" x14ac:dyDescent="0.15">
      <c r="A1064" s="35"/>
      <c r="B1064" s="141"/>
      <c r="C1064" s="172" t="s">
        <v>2114</v>
      </c>
      <c r="D1064" s="172" t="s">
        <v>274</v>
      </c>
      <c r="E1064" s="173" t="s">
        <v>2115</v>
      </c>
      <c r="F1064" s="174" t="s">
        <v>2116</v>
      </c>
      <c r="G1064" s="175" t="s">
        <v>277</v>
      </c>
      <c r="H1064" s="176">
        <v>109.89</v>
      </c>
      <c r="I1064" s="177"/>
      <c r="J1064" s="176">
        <f>ROUND(I1064*H1064,2)</f>
        <v>0</v>
      </c>
      <c r="K1064" s="178"/>
      <c r="L1064" s="36"/>
      <c r="M1064" s="179" t="s">
        <v>1</v>
      </c>
      <c r="N1064" s="180" t="s">
        <v>41</v>
      </c>
      <c r="O1064" s="61"/>
      <c r="P1064" s="181">
        <f>O1064*H1064</f>
        <v>0</v>
      </c>
      <c r="Q1064" s="181">
        <v>6.0000000000000002E-5</v>
      </c>
      <c r="R1064" s="181">
        <f>Q1064*H1064</f>
        <v>6.5934000000000001E-3</v>
      </c>
      <c r="S1064" s="181">
        <v>0</v>
      </c>
      <c r="T1064" s="182">
        <f>S1064*H1064</f>
        <v>0</v>
      </c>
      <c r="U1064" s="35"/>
      <c r="V1064" s="35"/>
      <c r="W1064" s="35"/>
      <c r="X1064" s="35"/>
      <c r="Y1064" s="35"/>
      <c r="Z1064" s="35"/>
      <c r="AA1064" s="35"/>
      <c r="AB1064" s="35"/>
      <c r="AC1064" s="35"/>
      <c r="AD1064" s="35"/>
      <c r="AE1064" s="35"/>
      <c r="AR1064" s="183" t="s">
        <v>367</v>
      </c>
      <c r="AT1064" s="183" t="s">
        <v>274</v>
      </c>
      <c r="AU1064" s="183" t="s">
        <v>88</v>
      </c>
      <c r="AY1064" s="18" t="s">
        <v>271</v>
      </c>
      <c r="BE1064" s="105">
        <f>IF(N1064="základná",J1064,0)</f>
        <v>0</v>
      </c>
      <c r="BF1064" s="105">
        <f>IF(N1064="znížená",J1064,0)</f>
        <v>0</v>
      </c>
      <c r="BG1064" s="105">
        <f>IF(N1064="zákl. prenesená",J1064,0)</f>
        <v>0</v>
      </c>
      <c r="BH1064" s="105">
        <f>IF(N1064="zníž. prenesená",J1064,0)</f>
        <v>0</v>
      </c>
      <c r="BI1064" s="105">
        <f>IF(N1064="nulová",J1064,0)</f>
        <v>0</v>
      </c>
      <c r="BJ1064" s="18" t="s">
        <v>88</v>
      </c>
      <c r="BK1064" s="105">
        <f>ROUND(I1064*H1064,2)</f>
        <v>0</v>
      </c>
      <c r="BL1064" s="18" t="s">
        <v>367</v>
      </c>
      <c r="BM1064" s="183" t="s">
        <v>2117</v>
      </c>
    </row>
    <row r="1065" spans="1:65" s="13" customFormat="1" x14ac:dyDescent="0.1">
      <c r="B1065" s="184"/>
      <c r="D1065" s="185" t="s">
        <v>280</v>
      </c>
      <c r="E1065" s="186" t="s">
        <v>1</v>
      </c>
      <c r="F1065" s="187" t="s">
        <v>2118</v>
      </c>
      <c r="H1065" s="188">
        <v>109.89</v>
      </c>
      <c r="I1065" s="189"/>
      <c r="L1065" s="184"/>
      <c r="M1065" s="190"/>
      <c r="N1065" s="191"/>
      <c r="O1065" s="191"/>
      <c r="P1065" s="191"/>
      <c r="Q1065" s="191"/>
      <c r="R1065" s="191"/>
      <c r="S1065" s="191"/>
      <c r="T1065" s="192"/>
      <c r="AT1065" s="186" t="s">
        <v>280</v>
      </c>
      <c r="AU1065" s="186" t="s">
        <v>88</v>
      </c>
      <c r="AV1065" s="13" t="s">
        <v>88</v>
      </c>
      <c r="AW1065" s="13" t="s">
        <v>29</v>
      </c>
      <c r="AX1065" s="13" t="s">
        <v>75</v>
      </c>
      <c r="AY1065" s="186" t="s">
        <v>271</v>
      </c>
    </row>
    <row r="1066" spans="1:65" s="14" customFormat="1" x14ac:dyDescent="0.1">
      <c r="B1066" s="193"/>
      <c r="D1066" s="185" t="s">
        <v>280</v>
      </c>
      <c r="E1066" s="194" t="s">
        <v>1</v>
      </c>
      <c r="F1066" s="195" t="s">
        <v>282</v>
      </c>
      <c r="H1066" s="196">
        <v>109.89</v>
      </c>
      <c r="I1066" s="197"/>
      <c r="L1066" s="193"/>
      <c r="M1066" s="198"/>
      <c r="N1066" s="199"/>
      <c r="O1066" s="199"/>
      <c r="P1066" s="199"/>
      <c r="Q1066" s="199"/>
      <c r="R1066" s="199"/>
      <c r="S1066" s="199"/>
      <c r="T1066" s="200"/>
      <c r="AT1066" s="194" t="s">
        <v>280</v>
      </c>
      <c r="AU1066" s="194" t="s">
        <v>88</v>
      </c>
      <c r="AV1066" s="14" t="s">
        <v>278</v>
      </c>
      <c r="AW1066" s="14" t="s">
        <v>29</v>
      </c>
      <c r="AX1066" s="14" t="s">
        <v>82</v>
      </c>
      <c r="AY1066" s="194" t="s">
        <v>271</v>
      </c>
    </row>
    <row r="1067" spans="1:65" s="2" customFormat="1" ht="16.5" customHeight="1" x14ac:dyDescent="0.15">
      <c r="A1067" s="35"/>
      <c r="B1067" s="141"/>
      <c r="C1067" s="224" t="s">
        <v>2119</v>
      </c>
      <c r="D1067" s="224" t="s">
        <v>1138</v>
      </c>
      <c r="E1067" s="226" t="s">
        <v>2120</v>
      </c>
      <c r="F1067" s="227" t="s">
        <v>2121</v>
      </c>
      <c r="G1067" s="228" t="s">
        <v>277</v>
      </c>
      <c r="H1067" s="229">
        <v>115.38</v>
      </c>
      <c r="I1067" s="230"/>
      <c r="J1067" s="229">
        <f>ROUND(I1067*H1067,2)</f>
        <v>0</v>
      </c>
      <c r="K1067" s="231"/>
      <c r="L1067" s="232"/>
      <c r="M1067" s="233" t="s">
        <v>1</v>
      </c>
      <c r="N1067" s="234" t="s">
        <v>41</v>
      </c>
      <c r="O1067" s="61"/>
      <c r="P1067" s="181">
        <f>O1067*H1067</f>
        <v>0</v>
      </c>
      <c r="Q1067" s="181">
        <v>5.7600000000000004E-3</v>
      </c>
      <c r="R1067" s="181">
        <f>Q1067*H1067</f>
        <v>0.66458879999999998</v>
      </c>
      <c r="S1067" s="181">
        <v>0</v>
      </c>
      <c r="T1067" s="182">
        <f>S1067*H1067</f>
        <v>0</v>
      </c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35"/>
      <c r="AE1067" s="35"/>
      <c r="AR1067" s="183" t="s">
        <v>478</v>
      </c>
      <c r="AT1067" s="183" t="s">
        <v>1138</v>
      </c>
      <c r="AU1067" s="183" t="s">
        <v>88</v>
      </c>
      <c r="AY1067" s="18" t="s">
        <v>271</v>
      </c>
      <c r="BE1067" s="105">
        <f>IF(N1067="základná",J1067,0)</f>
        <v>0</v>
      </c>
      <c r="BF1067" s="105">
        <f>IF(N1067="znížená",J1067,0)</f>
        <v>0</v>
      </c>
      <c r="BG1067" s="105">
        <f>IF(N1067="zákl. prenesená",J1067,0)</f>
        <v>0</v>
      </c>
      <c r="BH1067" s="105">
        <f>IF(N1067="zníž. prenesená",J1067,0)</f>
        <v>0</v>
      </c>
      <c r="BI1067" s="105">
        <f>IF(N1067="nulová",J1067,0)</f>
        <v>0</v>
      </c>
      <c r="BJ1067" s="18" t="s">
        <v>88</v>
      </c>
      <c r="BK1067" s="105">
        <f>ROUND(I1067*H1067,2)</f>
        <v>0</v>
      </c>
      <c r="BL1067" s="18" t="s">
        <v>367</v>
      </c>
      <c r="BM1067" s="183" t="s">
        <v>2122</v>
      </c>
    </row>
    <row r="1068" spans="1:65" s="13" customFormat="1" x14ac:dyDescent="0.1">
      <c r="B1068" s="184"/>
      <c r="D1068" s="185" t="s">
        <v>280</v>
      </c>
      <c r="F1068" s="187" t="s">
        <v>2123</v>
      </c>
      <c r="H1068" s="188">
        <v>115.38</v>
      </c>
      <c r="I1068" s="189"/>
      <c r="L1068" s="184"/>
      <c r="M1068" s="190"/>
      <c r="N1068" s="191"/>
      <c r="O1068" s="191"/>
      <c r="P1068" s="191"/>
      <c r="Q1068" s="191"/>
      <c r="R1068" s="191"/>
      <c r="S1068" s="191"/>
      <c r="T1068" s="192"/>
      <c r="AT1068" s="186" t="s">
        <v>280</v>
      </c>
      <c r="AU1068" s="186" t="s">
        <v>88</v>
      </c>
      <c r="AV1068" s="13" t="s">
        <v>88</v>
      </c>
      <c r="AW1068" s="13" t="s">
        <v>3</v>
      </c>
      <c r="AX1068" s="13" t="s">
        <v>82</v>
      </c>
      <c r="AY1068" s="186" t="s">
        <v>271</v>
      </c>
    </row>
    <row r="1069" spans="1:65" s="2" customFormat="1" ht="33" customHeight="1" x14ac:dyDescent="0.15">
      <c r="A1069" s="35"/>
      <c r="B1069" s="141"/>
      <c r="C1069" s="172" t="s">
        <v>2124</v>
      </c>
      <c r="D1069" s="289" t="s">
        <v>274</v>
      </c>
      <c r="E1069" s="173" t="s">
        <v>2125</v>
      </c>
      <c r="F1069" s="174" t="s">
        <v>6742</v>
      </c>
      <c r="G1069" s="175" t="s">
        <v>277</v>
      </c>
      <c r="H1069" s="176">
        <v>249.8</v>
      </c>
      <c r="I1069" s="177"/>
      <c r="J1069" s="176">
        <f>ROUND(I1069*H1069,2)</f>
        <v>0</v>
      </c>
      <c r="K1069" s="178"/>
      <c r="L1069" s="36"/>
      <c r="M1069" s="179" t="s">
        <v>1</v>
      </c>
      <c r="N1069" s="180" t="s">
        <v>41</v>
      </c>
      <c r="O1069" s="61"/>
      <c r="P1069" s="181">
        <f>O1069*H1069</f>
        <v>0</v>
      </c>
      <c r="Q1069" s="181">
        <v>1.1E-4</v>
      </c>
      <c r="R1069" s="181">
        <f>Q1069*H1069</f>
        <v>2.7478000000000002E-2</v>
      </c>
      <c r="S1069" s="181">
        <v>0</v>
      </c>
      <c r="T1069" s="182">
        <f>S1069*H1069</f>
        <v>0</v>
      </c>
      <c r="U1069" s="35"/>
      <c r="V1069" s="35"/>
      <c r="W1069" s="35"/>
      <c r="X1069" s="35"/>
      <c r="Y1069" s="35"/>
      <c r="Z1069" s="35"/>
      <c r="AA1069" s="35"/>
      <c r="AB1069" s="35"/>
      <c r="AC1069" s="35"/>
      <c r="AD1069" s="35"/>
      <c r="AE1069" s="35"/>
      <c r="AR1069" s="183" t="s">
        <v>367</v>
      </c>
      <c r="AT1069" s="183" t="s">
        <v>274</v>
      </c>
      <c r="AU1069" s="183" t="s">
        <v>88</v>
      </c>
      <c r="AY1069" s="18" t="s">
        <v>271</v>
      </c>
      <c r="BE1069" s="105">
        <f>IF(N1069="základná",J1069,0)</f>
        <v>0</v>
      </c>
      <c r="BF1069" s="105">
        <f>IF(N1069="znížená",J1069,0)</f>
        <v>0</v>
      </c>
      <c r="BG1069" s="105">
        <f>IF(N1069="zákl. prenesená",J1069,0)</f>
        <v>0</v>
      </c>
      <c r="BH1069" s="105">
        <f>IF(N1069="zníž. prenesená",J1069,0)</f>
        <v>0</v>
      </c>
      <c r="BI1069" s="105">
        <f>IF(N1069="nulová",J1069,0)</f>
        <v>0</v>
      </c>
      <c r="BJ1069" s="18" t="s">
        <v>88</v>
      </c>
      <c r="BK1069" s="105">
        <f>ROUND(I1069*H1069,2)</f>
        <v>0</v>
      </c>
      <c r="BL1069" s="18" t="s">
        <v>367</v>
      </c>
      <c r="BM1069" s="183" t="s">
        <v>2127</v>
      </c>
    </row>
    <row r="1070" spans="1:65" s="13" customFormat="1" x14ac:dyDescent="0.1">
      <c r="B1070" s="184"/>
      <c r="D1070" s="185" t="s">
        <v>280</v>
      </c>
      <c r="E1070" s="186" t="s">
        <v>1</v>
      </c>
      <c r="F1070" s="187" t="s">
        <v>2128</v>
      </c>
      <c r="H1070" s="188">
        <v>13.63</v>
      </c>
      <c r="I1070" s="189"/>
      <c r="L1070" s="184"/>
      <c r="M1070" s="190"/>
      <c r="N1070" s="191"/>
      <c r="O1070" s="191"/>
      <c r="P1070" s="191"/>
      <c r="Q1070" s="191"/>
      <c r="R1070" s="191"/>
      <c r="S1070" s="191"/>
      <c r="T1070" s="192"/>
      <c r="AT1070" s="186" t="s">
        <v>280</v>
      </c>
      <c r="AU1070" s="186" t="s">
        <v>88</v>
      </c>
      <c r="AV1070" s="13" t="s">
        <v>88</v>
      </c>
      <c r="AW1070" s="13" t="s">
        <v>29</v>
      </c>
      <c r="AX1070" s="13" t="s">
        <v>75</v>
      </c>
      <c r="AY1070" s="186" t="s">
        <v>271</v>
      </c>
    </row>
    <row r="1071" spans="1:65" s="13" customFormat="1" x14ac:dyDescent="0.1">
      <c r="B1071" s="184"/>
      <c r="D1071" s="185" t="s">
        <v>280</v>
      </c>
      <c r="E1071" s="186" t="s">
        <v>1</v>
      </c>
      <c r="F1071" s="187" t="s">
        <v>2129</v>
      </c>
      <c r="H1071" s="188">
        <v>96.16</v>
      </c>
      <c r="I1071" s="189"/>
      <c r="L1071" s="184"/>
      <c r="M1071" s="190"/>
      <c r="N1071" s="191"/>
      <c r="O1071" s="191"/>
      <c r="P1071" s="191"/>
      <c r="Q1071" s="191"/>
      <c r="R1071" s="191"/>
      <c r="S1071" s="191"/>
      <c r="T1071" s="192"/>
      <c r="AT1071" s="186" t="s">
        <v>280</v>
      </c>
      <c r="AU1071" s="186" t="s">
        <v>88</v>
      </c>
      <c r="AV1071" s="13" t="s">
        <v>88</v>
      </c>
      <c r="AW1071" s="13" t="s">
        <v>29</v>
      </c>
      <c r="AX1071" s="13" t="s">
        <v>75</v>
      </c>
      <c r="AY1071" s="186" t="s">
        <v>271</v>
      </c>
    </row>
    <row r="1072" spans="1:65" s="13" customFormat="1" x14ac:dyDescent="0.1">
      <c r="B1072" s="184"/>
      <c r="D1072" s="185" t="s">
        <v>280</v>
      </c>
      <c r="E1072" s="186" t="s">
        <v>1</v>
      </c>
      <c r="F1072" s="187" t="s">
        <v>2130</v>
      </c>
      <c r="H1072" s="188">
        <v>96.38</v>
      </c>
      <c r="I1072" s="189"/>
      <c r="L1072" s="184"/>
      <c r="M1072" s="190"/>
      <c r="N1072" s="191"/>
      <c r="O1072" s="191"/>
      <c r="P1072" s="191"/>
      <c r="Q1072" s="191"/>
      <c r="R1072" s="191"/>
      <c r="S1072" s="191"/>
      <c r="T1072" s="192"/>
      <c r="AT1072" s="186" t="s">
        <v>280</v>
      </c>
      <c r="AU1072" s="186" t="s">
        <v>88</v>
      </c>
      <c r="AV1072" s="13" t="s">
        <v>88</v>
      </c>
      <c r="AW1072" s="13" t="s">
        <v>29</v>
      </c>
      <c r="AX1072" s="13" t="s">
        <v>75</v>
      </c>
      <c r="AY1072" s="186" t="s">
        <v>271</v>
      </c>
    </row>
    <row r="1073" spans="1:65" s="13" customFormat="1" x14ac:dyDescent="0.1">
      <c r="B1073" s="184"/>
      <c r="D1073" s="185" t="s">
        <v>280</v>
      </c>
      <c r="E1073" s="186" t="s">
        <v>1</v>
      </c>
      <c r="F1073" s="187" t="s">
        <v>2131</v>
      </c>
      <c r="H1073" s="188">
        <v>18.100000000000001</v>
      </c>
      <c r="I1073" s="189"/>
      <c r="L1073" s="184"/>
      <c r="M1073" s="190"/>
      <c r="N1073" s="191"/>
      <c r="O1073" s="191"/>
      <c r="P1073" s="191"/>
      <c r="Q1073" s="191"/>
      <c r="R1073" s="191"/>
      <c r="S1073" s="191"/>
      <c r="T1073" s="192"/>
      <c r="AT1073" s="186" t="s">
        <v>280</v>
      </c>
      <c r="AU1073" s="186" t="s">
        <v>88</v>
      </c>
      <c r="AV1073" s="13" t="s">
        <v>88</v>
      </c>
      <c r="AW1073" s="13" t="s">
        <v>29</v>
      </c>
      <c r="AX1073" s="13" t="s">
        <v>75</v>
      </c>
      <c r="AY1073" s="186" t="s">
        <v>271</v>
      </c>
    </row>
    <row r="1074" spans="1:65" s="13" customFormat="1" x14ac:dyDescent="0.1">
      <c r="B1074" s="184"/>
      <c r="D1074" s="185" t="s">
        <v>280</v>
      </c>
      <c r="E1074" s="186" t="s">
        <v>1</v>
      </c>
      <c r="F1074" s="187" t="s">
        <v>2132</v>
      </c>
      <c r="H1074" s="188">
        <v>13.63</v>
      </c>
      <c r="I1074" s="189"/>
      <c r="L1074" s="184"/>
      <c r="M1074" s="190"/>
      <c r="N1074" s="191"/>
      <c r="O1074" s="191"/>
      <c r="P1074" s="191"/>
      <c r="Q1074" s="191"/>
      <c r="R1074" s="191"/>
      <c r="S1074" s="191"/>
      <c r="T1074" s="192"/>
      <c r="AT1074" s="186" t="s">
        <v>280</v>
      </c>
      <c r="AU1074" s="186" t="s">
        <v>88</v>
      </c>
      <c r="AV1074" s="13" t="s">
        <v>88</v>
      </c>
      <c r="AW1074" s="13" t="s">
        <v>29</v>
      </c>
      <c r="AX1074" s="13" t="s">
        <v>75</v>
      </c>
      <c r="AY1074" s="186" t="s">
        <v>271</v>
      </c>
    </row>
    <row r="1075" spans="1:65" s="15" customFormat="1" x14ac:dyDescent="0.1">
      <c r="B1075" s="201"/>
      <c r="D1075" s="185" t="s">
        <v>280</v>
      </c>
      <c r="E1075" s="202" t="s">
        <v>843</v>
      </c>
      <c r="F1075" s="203" t="s">
        <v>293</v>
      </c>
      <c r="H1075" s="204">
        <v>237.9</v>
      </c>
      <c r="I1075" s="205"/>
      <c r="L1075" s="201"/>
      <c r="M1075" s="206"/>
      <c r="N1075" s="207"/>
      <c r="O1075" s="207"/>
      <c r="P1075" s="207"/>
      <c r="Q1075" s="207"/>
      <c r="R1075" s="207"/>
      <c r="S1075" s="207"/>
      <c r="T1075" s="208"/>
      <c r="AT1075" s="202" t="s">
        <v>280</v>
      </c>
      <c r="AU1075" s="202" t="s">
        <v>88</v>
      </c>
      <c r="AV1075" s="15" t="s">
        <v>286</v>
      </c>
      <c r="AW1075" s="15" t="s">
        <v>29</v>
      </c>
      <c r="AX1075" s="15" t="s">
        <v>75</v>
      </c>
      <c r="AY1075" s="202" t="s">
        <v>271</v>
      </c>
    </row>
    <row r="1076" spans="1:65" s="13" customFormat="1" x14ac:dyDescent="0.1">
      <c r="B1076" s="184"/>
      <c r="D1076" s="185" t="s">
        <v>280</v>
      </c>
      <c r="E1076" s="186" t="s">
        <v>1</v>
      </c>
      <c r="F1076" s="187" t="s">
        <v>2133</v>
      </c>
      <c r="H1076" s="188">
        <v>11.9</v>
      </c>
      <c r="I1076" s="189"/>
      <c r="L1076" s="184"/>
      <c r="M1076" s="190"/>
      <c r="N1076" s="191"/>
      <c r="O1076" s="191"/>
      <c r="P1076" s="191"/>
      <c r="Q1076" s="191"/>
      <c r="R1076" s="191"/>
      <c r="S1076" s="191"/>
      <c r="T1076" s="192"/>
      <c r="AT1076" s="186" t="s">
        <v>280</v>
      </c>
      <c r="AU1076" s="186" t="s">
        <v>88</v>
      </c>
      <c r="AV1076" s="13" t="s">
        <v>88</v>
      </c>
      <c r="AW1076" s="13" t="s">
        <v>29</v>
      </c>
      <c r="AX1076" s="13" t="s">
        <v>75</v>
      </c>
      <c r="AY1076" s="186" t="s">
        <v>271</v>
      </c>
    </row>
    <row r="1077" spans="1:65" s="14" customFormat="1" x14ac:dyDescent="0.1">
      <c r="B1077" s="193"/>
      <c r="D1077" s="185" t="s">
        <v>280</v>
      </c>
      <c r="E1077" s="194" t="s">
        <v>1</v>
      </c>
      <c r="F1077" s="195" t="s">
        <v>282</v>
      </c>
      <c r="H1077" s="196">
        <v>249.8</v>
      </c>
      <c r="I1077" s="197"/>
      <c r="L1077" s="193"/>
      <c r="M1077" s="198"/>
      <c r="N1077" s="199"/>
      <c r="O1077" s="199"/>
      <c r="P1077" s="199"/>
      <c r="Q1077" s="199"/>
      <c r="R1077" s="199"/>
      <c r="S1077" s="199"/>
      <c r="T1077" s="200"/>
      <c r="AT1077" s="194" t="s">
        <v>280</v>
      </c>
      <c r="AU1077" s="194" t="s">
        <v>88</v>
      </c>
      <c r="AV1077" s="14" t="s">
        <v>278</v>
      </c>
      <c r="AW1077" s="14" t="s">
        <v>29</v>
      </c>
      <c r="AX1077" s="14" t="s">
        <v>82</v>
      </c>
      <c r="AY1077" s="194" t="s">
        <v>271</v>
      </c>
    </row>
    <row r="1078" spans="1:65" s="2" customFormat="1" ht="33" customHeight="1" x14ac:dyDescent="0.15">
      <c r="A1078" s="35"/>
      <c r="B1078" s="141"/>
      <c r="C1078" s="172" t="s">
        <v>2134</v>
      </c>
      <c r="D1078" s="172" t="s">
        <v>274</v>
      </c>
      <c r="E1078" s="173" t="s">
        <v>2135</v>
      </c>
      <c r="F1078" s="174" t="s">
        <v>2136</v>
      </c>
      <c r="G1078" s="175" t="s">
        <v>2137</v>
      </c>
      <c r="H1078" s="176">
        <v>1</v>
      </c>
      <c r="I1078" s="177"/>
      <c r="J1078" s="176">
        <f>ROUND(I1078*H1078,2)</f>
        <v>0</v>
      </c>
      <c r="K1078" s="178"/>
      <c r="L1078" s="36"/>
      <c r="M1078" s="179" t="s">
        <v>1</v>
      </c>
      <c r="N1078" s="180" t="s">
        <v>41</v>
      </c>
      <c r="O1078" s="61"/>
      <c r="P1078" s="181">
        <f>O1078*H1078</f>
        <v>0</v>
      </c>
      <c r="Q1078" s="181">
        <v>3.0000000000000001E-5</v>
      </c>
      <c r="R1078" s="181">
        <f>Q1078*H1078</f>
        <v>3.0000000000000001E-5</v>
      </c>
      <c r="S1078" s="181">
        <v>0</v>
      </c>
      <c r="T1078" s="182">
        <f>S1078*H1078</f>
        <v>0</v>
      </c>
      <c r="U1078" s="35"/>
      <c r="V1078" s="35"/>
      <c r="W1078" s="35"/>
      <c r="X1078" s="35"/>
      <c r="Y1078" s="35"/>
      <c r="Z1078" s="35"/>
      <c r="AA1078" s="35"/>
      <c r="AB1078" s="35"/>
      <c r="AC1078" s="35"/>
      <c r="AD1078" s="35"/>
      <c r="AE1078" s="35"/>
      <c r="AR1078" s="183" t="s">
        <v>367</v>
      </c>
      <c r="AT1078" s="183" t="s">
        <v>274</v>
      </c>
      <c r="AU1078" s="183" t="s">
        <v>88</v>
      </c>
      <c r="AY1078" s="18" t="s">
        <v>271</v>
      </c>
      <c r="BE1078" s="105">
        <f>IF(N1078="základná",J1078,0)</f>
        <v>0</v>
      </c>
      <c r="BF1078" s="105">
        <f>IF(N1078="znížená",J1078,0)</f>
        <v>0</v>
      </c>
      <c r="BG1078" s="105">
        <f>IF(N1078="zákl. prenesená",J1078,0)</f>
        <v>0</v>
      </c>
      <c r="BH1078" s="105">
        <f>IF(N1078="zníž. prenesená",J1078,0)</f>
        <v>0</v>
      </c>
      <c r="BI1078" s="105">
        <f>IF(N1078="nulová",J1078,0)</f>
        <v>0</v>
      </c>
      <c r="BJ1078" s="18" t="s">
        <v>88</v>
      </c>
      <c r="BK1078" s="105">
        <f>ROUND(I1078*H1078,2)</f>
        <v>0</v>
      </c>
      <c r="BL1078" s="18" t="s">
        <v>367</v>
      </c>
      <c r="BM1078" s="183" t="s">
        <v>2138</v>
      </c>
    </row>
    <row r="1079" spans="1:65" s="2" customFormat="1" ht="21.75" customHeight="1" x14ac:dyDescent="0.15">
      <c r="A1079" s="35"/>
      <c r="B1079" s="141"/>
      <c r="C1079" s="172" t="s">
        <v>2139</v>
      </c>
      <c r="D1079" s="172" t="s">
        <v>274</v>
      </c>
      <c r="E1079" s="173" t="s">
        <v>2140</v>
      </c>
      <c r="F1079" s="174" t="s">
        <v>2141</v>
      </c>
      <c r="G1079" s="175" t="s">
        <v>319</v>
      </c>
      <c r="H1079" s="176">
        <v>172.86</v>
      </c>
      <c r="I1079" s="177"/>
      <c r="J1079" s="176">
        <f>ROUND(I1079*H1079,2)</f>
        <v>0</v>
      </c>
      <c r="K1079" s="178"/>
      <c r="L1079" s="36"/>
      <c r="M1079" s="179" t="s">
        <v>1</v>
      </c>
      <c r="N1079" s="180" t="s">
        <v>41</v>
      </c>
      <c r="O1079" s="61"/>
      <c r="P1079" s="181">
        <f>O1079*H1079</f>
        <v>0</v>
      </c>
      <c r="Q1079" s="181">
        <v>2.1499999999999999E-4</v>
      </c>
      <c r="R1079" s="181">
        <f>Q1079*H1079</f>
        <v>3.7164900000000001E-2</v>
      </c>
      <c r="S1079" s="181">
        <v>0</v>
      </c>
      <c r="T1079" s="182">
        <f>S1079*H1079</f>
        <v>0</v>
      </c>
      <c r="U1079" s="35"/>
      <c r="V1079" s="35"/>
      <c r="W1079" s="35"/>
      <c r="X1079" s="35"/>
      <c r="Y1079" s="35"/>
      <c r="Z1079" s="35"/>
      <c r="AA1079" s="35"/>
      <c r="AB1079" s="35"/>
      <c r="AC1079" s="35"/>
      <c r="AD1079" s="35"/>
      <c r="AE1079" s="35"/>
      <c r="AR1079" s="183" t="s">
        <v>367</v>
      </c>
      <c r="AT1079" s="183" t="s">
        <v>274</v>
      </c>
      <c r="AU1079" s="183" t="s">
        <v>88</v>
      </c>
      <c r="AY1079" s="18" t="s">
        <v>271</v>
      </c>
      <c r="BE1079" s="105">
        <f>IF(N1079="základná",J1079,0)</f>
        <v>0</v>
      </c>
      <c r="BF1079" s="105">
        <f>IF(N1079="znížená",J1079,0)</f>
        <v>0</v>
      </c>
      <c r="BG1079" s="105">
        <f>IF(N1079="zákl. prenesená",J1079,0)</f>
        <v>0</v>
      </c>
      <c r="BH1079" s="105">
        <f>IF(N1079="zníž. prenesená",J1079,0)</f>
        <v>0</v>
      </c>
      <c r="BI1079" s="105">
        <f>IF(N1079="nulová",J1079,0)</f>
        <v>0</v>
      </c>
      <c r="BJ1079" s="18" t="s">
        <v>88</v>
      </c>
      <c r="BK1079" s="105">
        <f>ROUND(I1079*H1079,2)</f>
        <v>0</v>
      </c>
      <c r="BL1079" s="18" t="s">
        <v>367</v>
      </c>
      <c r="BM1079" s="183" t="s">
        <v>2142</v>
      </c>
    </row>
    <row r="1080" spans="1:65" s="13" customFormat="1" x14ac:dyDescent="0.1">
      <c r="B1080" s="184"/>
      <c r="D1080" s="185" t="s">
        <v>280</v>
      </c>
      <c r="E1080" s="186" t="s">
        <v>1</v>
      </c>
      <c r="F1080" s="187" t="s">
        <v>2143</v>
      </c>
      <c r="H1080" s="188">
        <v>157.91999999999999</v>
      </c>
      <c r="I1080" s="189"/>
      <c r="L1080" s="184"/>
      <c r="M1080" s="190"/>
      <c r="N1080" s="191"/>
      <c r="O1080" s="191"/>
      <c r="P1080" s="191"/>
      <c r="Q1080" s="191"/>
      <c r="R1080" s="191"/>
      <c r="S1080" s="191"/>
      <c r="T1080" s="192"/>
      <c r="AT1080" s="186" t="s">
        <v>280</v>
      </c>
      <c r="AU1080" s="186" t="s">
        <v>88</v>
      </c>
      <c r="AV1080" s="13" t="s">
        <v>88</v>
      </c>
      <c r="AW1080" s="13" t="s">
        <v>29</v>
      </c>
      <c r="AX1080" s="13" t="s">
        <v>75</v>
      </c>
      <c r="AY1080" s="186" t="s">
        <v>271</v>
      </c>
    </row>
    <row r="1081" spans="1:65" s="13" customFormat="1" x14ac:dyDescent="0.1">
      <c r="B1081" s="184"/>
      <c r="D1081" s="185" t="s">
        <v>280</v>
      </c>
      <c r="E1081" s="186" t="s">
        <v>1</v>
      </c>
      <c r="F1081" s="187" t="s">
        <v>2144</v>
      </c>
      <c r="H1081" s="188">
        <v>7.82</v>
      </c>
      <c r="I1081" s="189"/>
      <c r="L1081" s="184"/>
      <c r="M1081" s="190"/>
      <c r="N1081" s="191"/>
      <c r="O1081" s="191"/>
      <c r="P1081" s="191"/>
      <c r="Q1081" s="191"/>
      <c r="R1081" s="191"/>
      <c r="S1081" s="191"/>
      <c r="T1081" s="192"/>
      <c r="AT1081" s="186" t="s">
        <v>280</v>
      </c>
      <c r="AU1081" s="186" t="s">
        <v>88</v>
      </c>
      <c r="AV1081" s="13" t="s">
        <v>88</v>
      </c>
      <c r="AW1081" s="13" t="s">
        <v>29</v>
      </c>
      <c r="AX1081" s="13" t="s">
        <v>75</v>
      </c>
      <c r="AY1081" s="186" t="s">
        <v>271</v>
      </c>
    </row>
    <row r="1082" spans="1:65" s="13" customFormat="1" x14ac:dyDescent="0.1">
      <c r="B1082" s="184"/>
      <c r="D1082" s="185" t="s">
        <v>280</v>
      </c>
      <c r="E1082" s="186" t="s">
        <v>1</v>
      </c>
      <c r="F1082" s="187" t="s">
        <v>2145</v>
      </c>
      <c r="H1082" s="188">
        <v>7.12</v>
      </c>
      <c r="I1082" s="189"/>
      <c r="L1082" s="184"/>
      <c r="M1082" s="190"/>
      <c r="N1082" s="191"/>
      <c r="O1082" s="191"/>
      <c r="P1082" s="191"/>
      <c r="Q1082" s="191"/>
      <c r="R1082" s="191"/>
      <c r="S1082" s="191"/>
      <c r="T1082" s="192"/>
      <c r="AT1082" s="186" t="s">
        <v>280</v>
      </c>
      <c r="AU1082" s="186" t="s">
        <v>88</v>
      </c>
      <c r="AV1082" s="13" t="s">
        <v>88</v>
      </c>
      <c r="AW1082" s="13" t="s">
        <v>29</v>
      </c>
      <c r="AX1082" s="13" t="s">
        <v>75</v>
      </c>
      <c r="AY1082" s="186" t="s">
        <v>271</v>
      </c>
    </row>
    <row r="1083" spans="1:65" s="14" customFormat="1" x14ac:dyDescent="0.1">
      <c r="B1083" s="193"/>
      <c r="D1083" s="185" t="s">
        <v>280</v>
      </c>
      <c r="E1083" s="194" t="s">
        <v>1</v>
      </c>
      <c r="F1083" s="195" t="s">
        <v>282</v>
      </c>
      <c r="H1083" s="196">
        <v>172.86</v>
      </c>
      <c r="I1083" s="197"/>
      <c r="L1083" s="193"/>
      <c r="M1083" s="198"/>
      <c r="N1083" s="199"/>
      <c r="O1083" s="199"/>
      <c r="P1083" s="199"/>
      <c r="Q1083" s="199"/>
      <c r="R1083" s="199"/>
      <c r="S1083" s="199"/>
      <c r="T1083" s="200"/>
      <c r="AT1083" s="194" t="s">
        <v>280</v>
      </c>
      <c r="AU1083" s="194" t="s">
        <v>88</v>
      </c>
      <c r="AV1083" s="14" t="s">
        <v>278</v>
      </c>
      <c r="AW1083" s="14" t="s">
        <v>29</v>
      </c>
      <c r="AX1083" s="14" t="s">
        <v>82</v>
      </c>
      <c r="AY1083" s="194" t="s">
        <v>271</v>
      </c>
    </row>
    <row r="1084" spans="1:65" s="2" customFormat="1" ht="33" customHeight="1" x14ac:dyDescent="0.15">
      <c r="A1084" s="35"/>
      <c r="B1084" s="141"/>
      <c r="C1084" s="224" t="s">
        <v>2146</v>
      </c>
      <c r="D1084" s="224" t="s">
        <v>1138</v>
      </c>
      <c r="E1084" s="226" t="s">
        <v>2147</v>
      </c>
      <c r="F1084" s="227" t="s">
        <v>2148</v>
      </c>
      <c r="G1084" s="228" t="s">
        <v>319</v>
      </c>
      <c r="H1084" s="229">
        <v>181.5</v>
      </c>
      <c r="I1084" s="230"/>
      <c r="J1084" s="229">
        <f>ROUND(I1084*H1084,2)</f>
        <v>0</v>
      </c>
      <c r="K1084" s="231"/>
      <c r="L1084" s="232"/>
      <c r="M1084" s="233" t="s">
        <v>1</v>
      </c>
      <c r="N1084" s="234" t="s">
        <v>41</v>
      </c>
      <c r="O1084" s="61"/>
      <c r="P1084" s="181">
        <f>O1084*H1084</f>
        <v>0</v>
      </c>
      <c r="Q1084" s="181">
        <v>1E-4</v>
      </c>
      <c r="R1084" s="181">
        <f>Q1084*H1084</f>
        <v>1.8149999999999999E-2</v>
      </c>
      <c r="S1084" s="181">
        <v>0</v>
      </c>
      <c r="T1084" s="182">
        <f>S1084*H1084</f>
        <v>0</v>
      </c>
      <c r="U1084" s="35"/>
      <c r="V1084" s="35"/>
      <c r="W1084" s="35"/>
      <c r="X1084" s="35"/>
      <c r="Y1084" s="35"/>
      <c r="Z1084" s="35"/>
      <c r="AA1084" s="35"/>
      <c r="AB1084" s="35"/>
      <c r="AC1084" s="35"/>
      <c r="AD1084" s="35"/>
      <c r="AE1084" s="35"/>
      <c r="AR1084" s="183" t="s">
        <v>478</v>
      </c>
      <c r="AT1084" s="183" t="s">
        <v>1138</v>
      </c>
      <c r="AU1084" s="183" t="s">
        <v>88</v>
      </c>
      <c r="AY1084" s="18" t="s">
        <v>271</v>
      </c>
      <c r="BE1084" s="105">
        <f>IF(N1084="základná",J1084,0)</f>
        <v>0</v>
      </c>
      <c r="BF1084" s="105">
        <f>IF(N1084="znížená",J1084,0)</f>
        <v>0</v>
      </c>
      <c r="BG1084" s="105">
        <f>IF(N1084="zákl. prenesená",J1084,0)</f>
        <v>0</v>
      </c>
      <c r="BH1084" s="105">
        <f>IF(N1084="zníž. prenesená",J1084,0)</f>
        <v>0</v>
      </c>
      <c r="BI1084" s="105">
        <f>IF(N1084="nulová",J1084,0)</f>
        <v>0</v>
      </c>
      <c r="BJ1084" s="18" t="s">
        <v>88</v>
      </c>
      <c r="BK1084" s="105">
        <f>ROUND(I1084*H1084,2)</f>
        <v>0</v>
      </c>
      <c r="BL1084" s="18" t="s">
        <v>367</v>
      </c>
      <c r="BM1084" s="183" t="s">
        <v>2149</v>
      </c>
    </row>
    <row r="1085" spans="1:65" s="2" customFormat="1" ht="33" customHeight="1" x14ac:dyDescent="0.15">
      <c r="A1085" s="35"/>
      <c r="B1085" s="141"/>
      <c r="C1085" s="224" t="s">
        <v>2150</v>
      </c>
      <c r="D1085" s="224" t="s">
        <v>1138</v>
      </c>
      <c r="E1085" s="226" t="s">
        <v>2151</v>
      </c>
      <c r="F1085" s="227" t="s">
        <v>2152</v>
      </c>
      <c r="G1085" s="228" t="s">
        <v>319</v>
      </c>
      <c r="H1085" s="229">
        <v>181.5</v>
      </c>
      <c r="I1085" s="230"/>
      <c r="J1085" s="229">
        <f>ROUND(I1085*H1085,2)</f>
        <v>0</v>
      </c>
      <c r="K1085" s="231"/>
      <c r="L1085" s="232"/>
      <c r="M1085" s="233" t="s">
        <v>1</v>
      </c>
      <c r="N1085" s="234" t="s">
        <v>41</v>
      </c>
      <c r="O1085" s="61"/>
      <c r="P1085" s="181">
        <f>O1085*H1085</f>
        <v>0</v>
      </c>
      <c r="Q1085" s="181">
        <v>1E-4</v>
      </c>
      <c r="R1085" s="181">
        <f>Q1085*H1085</f>
        <v>1.8149999999999999E-2</v>
      </c>
      <c r="S1085" s="181">
        <v>0</v>
      </c>
      <c r="T1085" s="182">
        <f>S1085*H1085</f>
        <v>0</v>
      </c>
      <c r="U1085" s="35"/>
      <c r="V1085" s="35"/>
      <c r="W1085" s="35"/>
      <c r="X1085" s="35"/>
      <c r="Y1085" s="35"/>
      <c r="Z1085" s="35"/>
      <c r="AA1085" s="35"/>
      <c r="AB1085" s="35"/>
      <c r="AC1085" s="35"/>
      <c r="AD1085" s="35"/>
      <c r="AE1085" s="35"/>
      <c r="AR1085" s="183" t="s">
        <v>478</v>
      </c>
      <c r="AT1085" s="183" t="s">
        <v>1138</v>
      </c>
      <c r="AU1085" s="183" t="s">
        <v>88</v>
      </c>
      <c r="AY1085" s="18" t="s">
        <v>271</v>
      </c>
      <c r="BE1085" s="105">
        <f>IF(N1085="základná",J1085,0)</f>
        <v>0</v>
      </c>
      <c r="BF1085" s="105">
        <f>IF(N1085="znížená",J1085,0)</f>
        <v>0</v>
      </c>
      <c r="BG1085" s="105">
        <f>IF(N1085="zákl. prenesená",J1085,0)</f>
        <v>0</v>
      </c>
      <c r="BH1085" s="105">
        <f>IF(N1085="zníž. prenesená",J1085,0)</f>
        <v>0</v>
      </c>
      <c r="BI1085" s="105">
        <f>IF(N1085="nulová",J1085,0)</f>
        <v>0</v>
      </c>
      <c r="BJ1085" s="18" t="s">
        <v>88</v>
      </c>
      <c r="BK1085" s="105">
        <f>ROUND(I1085*H1085,2)</f>
        <v>0</v>
      </c>
      <c r="BL1085" s="18" t="s">
        <v>367</v>
      </c>
      <c r="BM1085" s="183" t="s">
        <v>2153</v>
      </c>
    </row>
    <row r="1086" spans="1:65" s="2" customFormat="1" ht="21.75" customHeight="1" x14ac:dyDescent="0.15">
      <c r="A1086" s="35"/>
      <c r="B1086" s="141"/>
      <c r="C1086" s="224" t="s">
        <v>2154</v>
      </c>
      <c r="D1086" s="225" t="s">
        <v>1138</v>
      </c>
      <c r="E1086" s="226" t="s">
        <v>2155</v>
      </c>
      <c r="F1086" s="227" t="s">
        <v>2156</v>
      </c>
      <c r="G1086" s="228" t="s">
        <v>302</v>
      </c>
      <c r="H1086" s="229">
        <v>24</v>
      </c>
      <c r="I1086" s="230"/>
      <c r="J1086" s="229">
        <f>ROUND(I1086*H1086,2)</f>
        <v>0</v>
      </c>
      <c r="K1086" s="231"/>
      <c r="L1086" s="232"/>
      <c r="M1086" s="233" t="s">
        <v>1</v>
      </c>
      <c r="N1086" s="234" t="s">
        <v>41</v>
      </c>
      <c r="O1086" s="61"/>
      <c r="P1086" s="181">
        <f>O1086*H1086</f>
        <v>0</v>
      </c>
      <c r="Q1086" s="181">
        <v>3.2000000000000001E-2</v>
      </c>
      <c r="R1086" s="181">
        <f>Q1086*H1086</f>
        <v>0.76800000000000002</v>
      </c>
      <c r="S1086" s="181">
        <v>0</v>
      </c>
      <c r="T1086" s="182">
        <f>S1086*H1086</f>
        <v>0</v>
      </c>
      <c r="U1086" s="35"/>
      <c r="V1086" s="35"/>
      <c r="W1086" s="35"/>
      <c r="X1086" s="35"/>
      <c r="Y1086" s="35"/>
      <c r="Z1086" s="35"/>
      <c r="AA1086" s="35"/>
      <c r="AB1086" s="35"/>
      <c r="AC1086" s="35"/>
      <c r="AD1086" s="35"/>
      <c r="AE1086" s="35"/>
      <c r="AR1086" s="183" t="s">
        <v>478</v>
      </c>
      <c r="AT1086" s="183" t="s">
        <v>1138</v>
      </c>
      <c r="AU1086" s="183" t="s">
        <v>88</v>
      </c>
      <c r="AY1086" s="18" t="s">
        <v>271</v>
      </c>
      <c r="BE1086" s="105">
        <f>IF(N1086="základná",J1086,0)</f>
        <v>0</v>
      </c>
      <c r="BF1086" s="105">
        <f>IF(N1086="znížená",J1086,0)</f>
        <v>0</v>
      </c>
      <c r="BG1086" s="105">
        <f>IF(N1086="zákl. prenesená",J1086,0)</f>
        <v>0</v>
      </c>
      <c r="BH1086" s="105">
        <f>IF(N1086="zníž. prenesená",J1086,0)</f>
        <v>0</v>
      </c>
      <c r="BI1086" s="105">
        <f>IF(N1086="nulová",J1086,0)</f>
        <v>0</v>
      </c>
      <c r="BJ1086" s="18" t="s">
        <v>88</v>
      </c>
      <c r="BK1086" s="105">
        <f>ROUND(I1086*H1086,2)</f>
        <v>0</v>
      </c>
      <c r="BL1086" s="18" t="s">
        <v>367</v>
      </c>
      <c r="BM1086" s="183" t="s">
        <v>2157</v>
      </c>
    </row>
    <row r="1087" spans="1:65" s="2" customFormat="1" ht="16.5" x14ac:dyDescent="0.1">
      <c r="A1087" s="35"/>
      <c r="B1087" s="36"/>
      <c r="C1087" s="35"/>
      <c r="D1087" s="185" t="s">
        <v>1142</v>
      </c>
      <c r="E1087" s="35"/>
      <c r="F1087" s="235" t="s">
        <v>1143</v>
      </c>
      <c r="G1087" s="35"/>
      <c r="H1087" s="35"/>
      <c r="I1087" s="142"/>
      <c r="J1087" s="35"/>
      <c r="K1087" s="35"/>
      <c r="L1087" s="36"/>
      <c r="M1087" s="236"/>
      <c r="N1087" s="237"/>
      <c r="O1087" s="61"/>
      <c r="P1087" s="61"/>
      <c r="Q1087" s="61"/>
      <c r="R1087" s="61"/>
      <c r="S1087" s="61"/>
      <c r="T1087" s="62"/>
      <c r="U1087" s="35"/>
      <c r="V1087" s="35"/>
      <c r="W1087" s="35"/>
      <c r="X1087" s="35"/>
      <c r="Y1087" s="35"/>
      <c r="Z1087" s="35"/>
      <c r="AA1087" s="35"/>
      <c r="AB1087" s="35"/>
      <c r="AC1087" s="35"/>
      <c r="AD1087" s="35"/>
      <c r="AE1087" s="35"/>
      <c r="AT1087" s="18" t="s">
        <v>1142</v>
      </c>
      <c r="AU1087" s="18" t="s">
        <v>88</v>
      </c>
    </row>
    <row r="1088" spans="1:65" s="2" customFormat="1" ht="21.75" customHeight="1" x14ac:dyDescent="0.15">
      <c r="A1088" s="35"/>
      <c r="B1088" s="141"/>
      <c r="C1088" s="224" t="s">
        <v>2158</v>
      </c>
      <c r="D1088" s="224" t="s">
        <v>1138</v>
      </c>
      <c r="E1088" s="226" t="s">
        <v>2159</v>
      </c>
      <c r="F1088" s="227" t="s">
        <v>2160</v>
      </c>
      <c r="G1088" s="228" t="s">
        <v>302</v>
      </c>
      <c r="H1088" s="229">
        <v>1</v>
      </c>
      <c r="I1088" s="230"/>
      <c r="J1088" s="229">
        <f>ROUND(I1088*H1088,2)</f>
        <v>0</v>
      </c>
      <c r="K1088" s="231"/>
      <c r="L1088" s="232"/>
      <c r="M1088" s="233" t="s">
        <v>1</v>
      </c>
      <c r="N1088" s="234" t="s">
        <v>41</v>
      </c>
      <c r="O1088" s="61"/>
      <c r="P1088" s="181">
        <f>O1088*H1088</f>
        <v>0</v>
      </c>
      <c r="Q1088" s="181">
        <v>3.2000000000000001E-2</v>
      </c>
      <c r="R1088" s="181">
        <f>Q1088*H1088</f>
        <v>3.2000000000000001E-2</v>
      </c>
      <c r="S1088" s="181">
        <v>0</v>
      </c>
      <c r="T1088" s="182">
        <f>S1088*H1088</f>
        <v>0</v>
      </c>
      <c r="U1088" s="35"/>
      <c r="V1088" s="35"/>
      <c r="W1088" s="35"/>
      <c r="X1088" s="35"/>
      <c r="Y1088" s="35"/>
      <c r="Z1088" s="35"/>
      <c r="AA1088" s="35"/>
      <c r="AB1088" s="35"/>
      <c r="AC1088" s="35"/>
      <c r="AD1088" s="35"/>
      <c r="AE1088" s="35"/>
      <c r="AR1088" s="183" t="s">
        <v>478</v>
      </c>
      <c r="AT1088" s="183" t="s">
        <v>1138</v>
      </c>
      <c r="AU1088" s="183" t="s">
        <v>88</v>
      </c>
      <c r="AY1088" s="18" t="s">
        <v>271</v>
      </c>
      <c r="BE1088" s="105">
        <f>IF(N1088="základná",J1088,0)</f>
        <v>0</v>
      </c>
      <c r="BF1088" s="105">
        <f>IF(N1088="znížená",J1088,0)</f>
        <v>0</v>
      </c>
      <c r="BG1088" s="105">
        <f>IF(N1088="zákl. prenesená",J1088,0)</f>
        <v>0</v>
      </c>
      <c r="BH1088" s="105">
        <f>IF(N1088="zníž. prenesená",J1088,0)</f>
        <v>0</v>
      </c>
      <c r="BI1088" s="105">
        <f>IF(N1088="nulová",J1088,0)</f>
        <v>0</v>
      </c>
      <c r="BJ1088" s="18" t="s">
        <v>88</v>
      </c>
      <c r="BK1088" s="105">
        <f>ROUND(I1088*H1088,2)</f>
        <v>0</v>
      </c>
      <c r="BL1088" s="18" t="s">
        <v>367</v>
      </c>
      <c r="BM1088" s="183" t="s">
        <v>2161</v>
      </c>
    </row>
    <row r="1089" spans="1:65" s="2" customFormat="1" ht="21.75" customHeight="1" x14ac:dyDescent="0.15">
      <c r="A1089" s="35"/>
      <c r="B1089" s="141"/>
      <c r="C1089" s="224" t="s">
        <v>2162</v>
      </c>
      <c r="D1089" s="224" t="s">
        <v>1138</v>
      </c>
      <c r="E1089" s="226" t="s">
        <v>2163</v>
      </c>
      <c r="F1089" s="227" t="s">
        <v>2164</v>
      </c>
      <c r="G1089" s="228" t="s">
        <v>302</v>
      </c>
      <c r="H1089" s="229">
        <v>1</v>
      </c>
      <c r="I1089" s="230"/>
      <c r="J1089" s="229">
        <f>ROUND(I1089*H1089,2)</f>
        <v>0</v>
      </c>
      <c r="K1089" s="231"/>
      <c r="L1089" s="232"/>
      <c r="M1089" s="233" t="s">
        <v>1</v>
      </c>
      <c r="N1089" s="234" t="s">
        <v>41</v>
      </c>
      <c r="O1089" s="61"/>
      <c r="P1089" s="181">
        <f>O1089*H1089</f>
        <v>0</v>
      </c>
      <c r="Q1089" s="181">
        <v>3.2000000000000001E-2</v>
      </c>
      <c r="R1089" s="181">
        <f>Q1089*H1089</f>
        <v>3.2000000000000001E-2</v>
      </c>
      <c r="S1089" s="181">
        <v>0</v>
      </c>
      <c r="T1089" s="182">
        <f>S1089*H1089</f>
        <v>0</v>
      </c>
      <c r="U1089" s="35"/>
      <c r="V1089" s="35"/>
      <c r="W1089" s="35"/>
      <c r="X1089" s="35"/>
      <c r="Y1089" s="35"/>
      <c r="Z1089" s="35"/>
      <c r="AA1089" s="35"/>
      <c r="AB1089" s="35"/>
      <c r="AC1089" s="35"/>
      <c r="AD1089" s="35"/>
      <c r="AE1089" s="35"/>
      <c r="AR1089" s="183" t="s">
        <v>478</v>
      </c>
      <c r="AT1089" s="183" t="s">
        <v>1138</v>
      </c>
      <c r="AU1089" s="183" t="s">
        <v>88</v>
      </c>
      <c r="AY1089" s="18" t="s">
        <v>271</v>
      </c>
      <c r="BE1089" s="105">
        <f>IF(N1089="základná",J1089,0)</f>
        <v>0</v>
      </c>
      <c r="BF1089" s="105">
        <f>IF(N1089="znížená",J1089,0)</f>
        <v>0</v>
      </c>
      <c r="BG1089" s="105">
        <f>IF(N1089="zákl. prenesená",J1089,0)</f>
        <v>0</v>
      </c>
      <c r="BH1089" s="105">
        <f>IF(N1089="zníž. prenesená",J1089,0)</f>
        <v>0</v>
      </c>
      <c r="BI1089" s="105">
        <f>IF(N1089="nulová",J1089,0)</f>
        <v>0</v>
      </c>
      <c r="BJ1089" s="18" t="s">
        <v>88</v>
      </c>
      <c r="BK1089" s="105">
        <f>ROUND(I1089*H1089,2)</f>
        <v>0</v>
      </c>
      <c r="BL1089" s="18" t="s">
        <v>367</v>
      </c>
      <c r="BM1089" s="183" t="s">
        <v>2165</v>
      </c>
    </row>
    <row r="1090" spans="1:65" s="2" customFormat="1" ht="33" customHeight="1" x14ac:dyDescent="0.15">
      <c r="A1090" s="35"/>
      <c r="B1090" s="141"/>
      <c r="C1090" s="172" t="s">
        <v>2166</v>
      </c>
      <c r="D1090" s="238" t="s">
        <v>274</v>
      </c>
      <c r="E1090" s="173" t="s">
        <v>2167</v>
      </c>
      <c r="F1090" s="174" t="s">
        <v>2168</v>
      </c>
      <c r="G1090" s="175" t="s">
        <v>302</v>
      </c>
      <c r="H1090" s="176">
        <v>8</v>
      </c>
      <c r="I1090" s="177"/>
      <c r="J1090" s="176">
        <f>ROUND(I1090*H1090,2)</f>
        <v>0</v>
      </c>
      <c r="K1090" s="178"/>
      <c r="L1090" s="36"/>
      <c r="M1090" s="179" t="s">
        <v>1</v>
      </c>
      <c r="N1090" s="180" t="s">
        <v>41</v>
      </c>
      <c r="O1090" s="61"/>
      <c r="P1090" s="181">
        <f>O1090*H1090</f>
        <v>0</v>
      </c>
      <c r="Q1090" s="181">
        <v>0</v>
      </c>
      <c r="R1090" s="181">
        <f>Q1090*H1090</f>
        <v>0</v>
      </c>
      <c r="S1090" s="181">
        <v>0</v>
      </c>
      <c r="T1090" s="182">
        <f>S1090*H1090</f>
        <v>0</v>
      </c>
      <c r="U1090" s="35"/>
      <c r="V1090" s="35"/>
      <c r="W1090" s="35"/>
      <c r="X1090" s="35"/>
      <c r="Y1090" s="35"/>
      <c r="Z1090" s="35"/>
      <c r="AA1090" s="35"/>
      <c r="AB1090" s="35"/>
      <c r="AC1090" s="35"/>
      <c r="AD1090" s="35"/>
      <c r="AE1090" s="35"/>
      <c r="AR1090" s="183" t="s">
        <v>367</v>
      </c>
      <c r="AT1090" s="183" t="s">
        <v>274</v>
      </c>
      <c r="AU1090" s="183" t="s">
        <v>88</v>
      </c>
      <c r="AY1090" s="18" t="s">
        <v>271</v>
      </c>
      <c r="BE1090" s="105">
        <f>IF(N1090="základná",J1090,0)</f>
        <v>0</v>
      </c>
      <c r="BF1090" s="105">
        <f>IF(N1090="znížená",J1090,0)</f>
        <v>0</v>
      </c>
      <c r="BG1090" s="105">
        <f>IF(N1090="zákl. prenesená",J1090,0)</f>
        <v>0</v>
      </c>
      <c r="BH1090" s="105">
        <f>IF(N1090="zníž. prenesená",J1090,0)</f>
        <v>0</v>
      </c>
      <c r="BI1090" s="105">
        <f>IF(N1090="nulová",J1090,0)</f>
        <v>0</v>
      </c>
      <c r="BJ1090" s="18" t="s">
        <v>88</v>
      </c>
      <c r="BK1090" s="105">
        <f>ROUND(I1090*H1090,2)</f>
        <v>0</v>
      </c>
      <c r="BL1090" s="18" t="s">
        <v>367</v>
      </c>
      <c r="BM1090" s="183" t="s">
        <v>2169</v>
      </c>
    </row>
    <row r="1091" spans="1:65" s="13" customFormat="1" x14ac:dyDescent="0.1">
      <c r="B1091" s="184"/>
      <c r="D1091" s="185" t="s">
        <v>280</v>
      </c>
      <c r="E1091" s="186" t="s">
        <v>1</v>
      </c>
      <c r="F1091" s="187" t="s">
        <v>2170</v>
      </c>
      <c r="H1091" s="188">
        <v>3</v>
      </c>
      <c r="I1091" s="189"/>
      <c r="L1091" s="184"/>
      <c r="M1091" s="190"/>
      <c r="N1091" s="191"/>
      <c r="O1091" s="191"/>
      <c r="P1091" s="191"/>
      <c r="Q1091" s="191"/>
      <c r="R1091" s="191"/>
      <c r="S1091" s="191"/>
      <c r="T1091" s="192"/>
      <c r="AT1091" s="186" t="s">
        <v>280</v>
      </c>
      <c r="AU1091" s="186" t="s">
        <v>88</v>
      </c>
      <c r="AV1091" s="13" t="s">
        <v>88</v>
      </c>
      <c r="AW1091" s="13" t="s">
        <v>29</v>
      </c>
      <c r="AX1091" s="13" t="s">
        <v>75</v>
      </c>
      <c r="AY1091" s="186" t="s">
        <v>271</v>
      </c>
    </row>
    <row r="1092" spans="1:65" s="13" customFormat="1" x14ac:dyDescent="0.1">
      <c r="B1092" s="184"/>
      <c r="D1092" s="185" t="s">
        <v>280</v>
      </c>
      <c r="E1092" s="186" t="s">
        <v>1</v>
      </c>
      <c r="F1092" s="187" t="s">
        <v>2171</v>
      </c>
      <c r="H1092" s="188">
        <v>3</v>
      </c>
      <c r="I1092" s="189"/>
      <c r="L1092" s="184"/>
      <c r="M1092" s="190"/>
      <c r="N1092" s="191"/>
      <c r="O1092" s="191"/>
      <c r="P1092" s="191"/>
      <c r="Q1092" s="191"/>
      <c r="R1092" s="191"/>
      <c r="S1092" s="191"/>
      <c r="T1092" s="192"/>
      <c r="AT1092" s="186" t="s">
        <v>280</v>
      </c>
      <c r="AU1092" s="186" t="s">
        <v>88</v>
      </c>
      <c r="AV1092" s="13" t="s">
        <v>88</v>
      </c>
      <c r="AW1092" s="13" t="s">
        <v>29</v>
      </c>
      <c r="AX1092" s="13" t="s">
        <v>75</v>
      </c>
      <c r="AY1092" s="186" t="s">
        <v>271</v>
      </c>
    </row>
    <row r="1093" spans="1:65" s="13" customFormat="1" x14ac:dyDescent="0.1">
      <c r="B1093" s="184"/>
      <c r="D1093" s="185" t="s">
        <v>280</v>
      </c>
      <c r="E1093" s="186" t="s">
        <v>1</v>
      </c>
      <c r="F1093" s="187" t="s">
        <v>2172</v>
      </c>
      <c r="H1093" s="188">
        <v>2</v>
      </c>
      <c r="I1093" s="189"/>
      <c r="L1093" s="184"/>
      <c r="M1093" s="190"/>
      <c r="N1093" s="191"/>
      <c r="O1093" s="191"/>
      <c r="P1093" s="191"/>
      <c r="Q1093" s="191"/>
      <c r="R1093" s="191"/>
      <c r="S1093" s="191"/>
      <c r="T1093" s="192"/>
      <c r="AT1093" s="186" t="s">
        <v>280</v>
      </c>
      <c r="AU1093" s="186" t="s">
        <v>88</v>
      </c>
      <c r="AV1093" s="13" t="s">
        <v>88</v>
      </c>
      <c r="AW1093" s="13" t="s">
        <v>29</v>
      </c>
      <c r="AX1093" s="13" t="s">
        <v>75</v>
      </c>
      <c r="AY1093" s="186" t="s">
        <v>271</v>
      </c>
    </row>
    <row r="1094" spans="1:65" s="14" customFormat="1" x14ac:dyDescent="0.1">
      <c r="B1094" s="193"/>
      <c r="D1094" s="185" t="s">
        <v>280</v>
      </c>
      <c r="E1094" s="194" t="s">
        <v>1</v>
      </c>
      <c r="F1094" s="195" t="s">
        <v>282</v>
      </c>
      <c r="H1094" s="196">
        <v>8</v>
      </c>
      <c r="I1094" s="197"/>
      <c r="L1094" s="193"/>
      <c r="M1094" s="198"/>
      <c r="N1094" s="199"/>
      <c r="O1094" s="199"/>
      <c r="P1094" s="199"/>
      <c r="Q1094" s="199"/>
      <c r="R1094" s="199"/>
      <c r="S1094" s="199"/>
      <c r="T1094" s="200"/>
      <c r="AT1094" s="194" t="s">
        <v>280</v>
      </c>
      <c r="AU1094" s="194" t="s">
        <v>88</v>
      </c>
      <c r="AV1094" s="14" t="s">
        <v>278</v>
      </c>
      <c r="AW1094" s="14" t="s">
        <v>29</v>
      </c>
      <c r="AX1094" s="14" t="s">
        <v>82</v>
      </c>
      <c r="AY1094" s="194" t="s">
        <v>271</v>
      </c>
    </row>
    <row r="1095" spans="1:65" s="2" customFormat="1" ht="21.75" customHeight="1" x14ac:dyDescent="0.15">
      <c r="A1095" s="35"/>
      <c r="B1095" s="141"/>
      <c r="C1095" s="224" t="s">
        <v>779</v>
      </c>
      <c r="D1095" s="239" t="s">
        <v>1138</v>
      </c>
      <c r="E1095" s="226" t="s">
        <v>2173</v>
      </c>
      <c r="F1095" s="227" t="s">
        <v>2174</v>
      </c>
      <c r="G1095" s="228" t="s">
        <v>302</v>
      </c>
      <c r="H1095" s="229">
        <v>8</v>
      </c>
      <c r="I1095" s="230"/>
      <c r="J1095" s="229">
        <f>ROUND(I1095*H1095,2)</f>
        <v>0</v>
      </c>
      <c r="K1095" s="231"/>
      <c r="L1095" s="232"/>
      <c r="M1095" s="233" t="s">
        <v>1</v>
      </c>
      <c r="N1095" s="234" t="s">
        <v>41</v>
      </c>
      <c r="O1095" s="61"/>
      <c r="P1095" s="181">
        <f>O1095*H1095</f>
        <v>0</v>
      </c>
      <c r="Q1095" s="181">
        <v>4.2700000000000002E-2</v>
      </c>
      <c r="R1095" s="181">
        <f>Q1095*H1095</f>
        <v>0.34160000000000001</v>
      </c>
      <c r="S1095" s="181">
        <v>0</v>
      </c>
      <c r="T1095" s="182">
        <f>S1095*H1095</f>
        <v>0</v>
      </c>
      <c r="U1095" s="35"/>
      <c r="V1095" s="35"/>
      <c r="W1095" s="35"/>
      <c r="X1095" s="35"/>
      <c r="Y1095" s="35"/>
      <c r="Z1095" s="35"/>
      <c r="AA1095" s="35"/>
      <c r="AB1095" s="35"/>
      <c r="AC1095" s="35"/>
      <c r="AD1095" s="35"/>
      <c r="AE1095" s="35"/>
      <c r="AR1095" s="183" t="s">
        <v>478</v>
      </c>
      <c r="AT1095" s="183" t="s">
        <v>1138</v>
      </c>
      <c r="AU1095" s="183" t="s">
        <v>88</v>
      </c>
      <c r="AY1095" s="18" t="s">
        <v>271</v>
      </c>
      <c r="BE1095" s="105">
        <f>IF(N1095="základná",J1095,0)</f>
        <v>0</v>
      </c>
      <c r="BF1095" s="105">
        <f>IF(N1095="znížená",J1095,0)</f>
        <v>0</v>
      </c>
      <c r="BG1095" s="105">
        <f>IF(N1095="zákl. prenesená",J1095,0)</f>
        <v>0</v>
      </c>
      <c r="BH1095" s="105">
        <f>IF(N1095="zníž. prenesená",J1095,0)</f>
        <v>0</v>
      </c>
      <c r="BI1095" s="105">
        <f>IF(N1095="nulová",J1095,0)</f>
        <v>0</v>
      </c>
      <c r="BJ1095" s="18" t="s">
        <v>88</v>
      </c>
      <c r="BK1095" s="105">
        <f>ROUND(I1095*H1095,2)</f>
        <v>0</v>
      </c>
      <c r="BL1095" s="18" t="s">
        <v>367</v>
      </c>
      <c r="BM1095" s="183" t="s">
        <v>2175</v>
      </c>
    </row>
    <row r="1096" spans="1:65" s="2" customFormat="1" ht="16.5" customHeight="1" x14ac:dyDescent="0.15">
      <c r="A1096" s="35"/>
      <c r="B1096" s="141"/>
      <c r="C1096" s="224" t="s">
        <v>2176</v>
      </c>
      <c r="D1096" s="239" t="s">
        <v>1138</v>
      </c>
      <c r="E1096" s="226" t="s">
        <v>2177</v>
      </c>
      <c r="F1096" s="227" t="s">
        <v>2178</v>
      </c>
      <c r="G1096" s="228" t="s">
        <v>302</v>
      </c>
      <c r="H1096" s="229">
        <v>8</v>
      </c>
      <c r="I1096" s="230"/>
      <c r="J1096" s="229">
        <f>ROUND(I1096*H1096,2)</f>
        <v>0</v>
      </c>
      <c r="K1096" s="231"/>
      <c r="L1096" s="232"/>
      <c r="M1096" s="233" t="s">
        <v>1</v>
      </c>
      <c r="N1096" s="234" t="s">
        <v>41</v>
      </c>
      <c r="O1096" s="61"/>
      <c r="P1096" s="181">
        <f>O1096*H1096</f>
        <v>0</v>
      </c>
      <c r="Q1096" s="181">
        <v>1E-3</v>
      </c>
      <c r="R1096" s="181">
        <f>Q1096*H1096</f>
        <v>8.0000000000000002E-3</v>
      </c>
      <c r="S1096" s="181">
        <v>0</v>
      </c>
      <c r="T1096" s="182">
        <f>S1096*H1096</f>
        <v>0</v>
      </c>
      <c r="U1096" s="35"/>
      <c r="V1096" s="35"/>
      <c r="W1096" s="35"/>
      <c r="X1096" s="35"/>
      <c r="Y1096" s="35"/>
      <c r="Z1096" s="35"/>
      <c r="AA1096" s="35"/>
      <c r="AB1096" s="35"/>
      <c r="AC1096" s="35"/>
      <c r="AD1096" s="35"/>
      <c r="AE1096" s="35"/>
      <c r="AR1096" s="183" t="s">
        <v>478</v>
      </c>
      <c r="AT1096" s="183" t="s">
        <v>1138</v>
      </c>
      <c r="AU1096" s="183" t="s">
        <v>88</v>
      </c>
      <c r="AY1096" s="18" t="s">
        <v>271</v>
      </c>
      <c r="BE1096" s="105">
        <f>IF(N1096="základná",J1096,0)</f>
        <v>0</v>
      </c>
      <c r="BF1096" s="105">
        <f>IF(N1096="znížená",J1096,0)</f>
        <v>0</v>
      </c>
      <c r="BG1096" s="105">
        <f>IF(N1096="zákl. prenesená",J1096,0)</f>
        <v>0</v>
      </c>
      <c r="BH1096" s="105">
        <f>IF(N1096="zníž. prenesená",J1096,0)</f>
        <v>0</v>
      </c>
      <c r="BI1096" s="105">
        <f>IF(N1096="nulová",J1096,0)</f>
        <v>0</v>
      </c>
      <c r="BJ1096" s="18" t="s">
        <v>88</v>
      </c>
      <c r="BK1096" s="105">
        <f>ROUND(I1096*H1096,2)</f>
        <v>0</v>
      </c>
      <c r="BL1096" s="18" t="s">
        <v>367</v>
      </c>
      <c r="BM1096" s="183" t="s">
        <v>2179</v>
      </c>
    </row>
    <row r="1097" spans="1:65" s="2" customFormat="1" ht="33" customHeight="1" x14ac:dyDescent="0.15">
      <c r="A1097" s="35"/>
      <c r="B1097" s="141"/>
      <c r="C1097" s="172" t="s">
        <v>2180</v>
      </c>
      <c r="D1097" s="172" t="s">
        <v>274</v>
      </c>
      <c r="E1097" s="173" t="s">
        <v>2181</v>
      </c>
      <c r="F1097" s="174" t="s">
        <v>2182</v>
      </c>
      <c r="G1097" s="175" t="s">
        <v>302</v>
      </c>
      <c r="H1097" s="176">
        <v>2</v>
      </c>
      <c r="I1097" s="177"/>
      <c r="J1097" s="176">
        <f>ROUND(I1097*H1097,2)</f>
        <v>0</v>
      </c>
      <c r="K1097" s="178"/>
      <c r="L1097" s="36"/>
      <c r="M1097" s="179" t="s">
        <v>1</v>
      </c>
      <c r="N1097" s="180" t="s">
        <v>41</v>
      </c>
      <c r="O1097" s="61"/>
      <c r="P1097" s="181">
        <f>O1097*H1097</f>
        <v>0</v>
      </c>
      <c r="Q1097" s="181">
        <v>0</v>
      </c>
      <c r="R1097" s="181">
        <f>Q1097*H1097</f>
        <v>0</v>
      </c>
      <c r="S1097" s="181">
        <v>0</v>
      </c>
      <c r="T1097" s="182">
        <f>S1097*H1097</f>
        <v>0</v>
      </c>
      <c r="U1097" s="35"/>
      <c r="V1097" s="35"/>
      <c r="W1097" s="35"/>
      <c r="X1097" s="35"/>
      <c r="Y1097" s="35"/>
      <c r="Z1097" s="35"/>
      <c r="AA1097" s="35"/>
      <c r="AB1097" s="35"/>
      <c r="AC1097" s="35"/>
      <c r="AD1097" s="35"/>
      <c r="AE1097" s="35"/>
      <c r="AR1097" s="183" t="s">
        <v>367</v>
      </c>
      <c r="AT1097" s="183" t="s">
        <v>274</v>
      </c>
      <c r="AU1097" s="183" t="s">
        <v>88</v>
      </c>
      <c r="AY1097" s="18" t="s">
        <v>271</v>
      </c>
      <c r="BE1097" s="105">
        <f>IF(N1097="základná",J1097,0)</f>
        <v>0</v>
      </c>
      <c r="BF1097" s="105">
        <f>IF(N1097="znížená",J1097,0)</f>
        <v>0</v>
      </c>
      <c r="BG1097" s="105">
        <f>IF(N1097="zákl. prenesená",J1097,0)</f>
        <v>0</v>
      </c>
      <c r="BH1097" s="105">
        <f>IF(N1097="zníž. prenesená",J1097,0)</f>
        <v>0</v>
      </c>
      <c r="BI1097" s="105">
        <f>IF(N1097="nulová",J1097,0)</f>
        <v>0</v>
      </c>
      <c r="BJ1097" s="18" t="s">
        <v>88</v>
      </c>
      <c r="BK1097" s="105">
        <f>ROUND(I1097*H1097,2)</f>
        <v>0</v>
      </c>
      <c r="BL1097" s="18" t="s">
        <v>367</v>
      </c>
      <c r="BM1097" s="183" t="s">
        <v>2183</v>
      </c>
    </row>
    <row r="1098" spans="1:65" s="13" customFormat="1" x14ac:dyDescent="0.1">
      <c r="B1098" s="184"/>
      <c r="D1098" s="185" t="s">
        <v>280</v>
      </c>
      <c r="E1098" s="186" t="s">
        <v>1</v>
      </c>
      <c r="F1098" s="187" t="s">
        <v>2184</v>
      </c>
      <c r="H1098" s="188">
        <v>1</v>
      </c>
      <c r="I1098" s="189"/>
      <c r="L1098" s="184"/>
      <c r="M1098" s="190"/>
      <c r="N1098" s="191"/>
      <c r="O1098" s="191"/>
      <c r="P1098" s="191"/>
      <c r="Q1098" s="191"/>
      <c r="R1098" s="191"/>
      <c r="S1098" s="191"/>
      <c r="T1098" s="192"/>
      <c r="AT1098" s="186" t="s">
        <v>280</v>
      </c>
      <c r="AU1098" s="186" t="s">
        <v>88</v>
      </c>
      <c r="AV1098" s="13" t="s">
        <v>88</v>
      </c>
      <c r="AW1098" s="13" t="s">
        <v>29</v>
      </c>
      <c r="AX1098" s="13" t="s">
        <v>75</v>
      </c>
      <c r="AY1098" s="186" t="s">
        <v>271</v>
      </c>
    </row>
    <row r="1099" spans="1:65" s="13" customFormat="1" x14ac:dyDescent="0.1">
      <c r="B1099" s="184"/>
      <c r="D1099" s="185" t="s">
        <v>280</v>
      </c>
      <c r="E1099" s="186" t="s">
        <v>1</v>
      </c>
      <c r="F1099" s="187" t="s">
        <v>2185</v>
      </c>
      <c r="H1099" s="188">
        <v>1</v>
      </c>
      <c r="I1099" s="189"/>
      <c r="L1099" s="184"/>
      <c r="M1099" s="190"/>
      <c r="N1099" s="191"/>
      <c r="O1099" s="191"/>
      <c r="P1099" s="191"/>
      <c r="Q1099" s="191"/>
      <c r="R1099" s="191"/>
      <c r="S1099" s="191"/>
      <c r="T1099" s="192"/>
      <c r="AT1099" s="186" t="s">
        <v>280</v>
      </c>
      <c r="AU1099" s="186" t="s">
        <v>88</v>
      </c>
      <c r="AV1099" s="13" t="s">
        <v>88</v>
      </c>
      <c r="AW1099" s="13" t="s">
        <v>29</v>
      </c>
      <c r="AX1099" s="13" t="s">
        <v>75</v>
      </c>
      <c r="AY1099" s="186" t="s">
        <v>271</v>
      </c>
    </row>
    <row r="1100" spans="1:65" s="14" customFormat="1" x14ac:dyDescent="0.1">
      <c r="B1100" s="193"/>
      <c r="D1100" s="185" t="s">
        <v>280</v>
      </c>
      <c r="E1100" s="194" t="s">
        <v>1</v>
      </c>
      <c r="F1100" s="195" t="s">
        <v>282</v>
      </c>
      <c r="H1100" s="196">
        <v>2</v>
      </c>
      <c r="I1100" s="197"/>
      <c r="L1100" s="193"/>
      <c r="M1100" s="198"/>
      <c r="N1100" s="199"/>
      <c r="O1100" s="199"/>
      <c r="P1100" s="199"/>
      <c r="Q1100" s="199"/>
      <c r="R1100" s="199"/>
      <c r="S1100" s="199"/>
      <c r="T1100" s="200"/>
      <c r="AT1100" s="194" t="s">
        <v>280</v>
      </c>
      <c r="AU1100" s="194" t="s">
        <v>88</v>
      </c>
      <c r="AV1100" s="14" t="s">
        <v>278</v>
      </c>
      <c r="AW1100" s="14" t="s">
        <v>29</v>
      </c>
      <c r="AX1100" s="14" t="s">
        <v>82</v>
      </c>
      <c r="AY1100" s="194" t="s">
        <v>271</v>
      </c>
    </row>
    <row r="1101" spans="1:65" s="2" customFormat="1" ht="21.75" customHeight="1" x14ac:dyDescent="0.15">
      <c r="A1101" s="35"/>
      <c r="B1101" s="141"/>
      <c r="C1101" s="224" t="s">
        <v>2186</v>
      </c>
      <c r="D1101" s="224" t="s">
        <v>1138</v>
      </c>
      <c r="E1101" s="226" t="s">
        <v>2187</v>
      </c>
      <c r="F1101" s="227" t="s">
        <v>2188</v>
      </c>
      <c r="G1101" s="228" t="s">
        <v>302</v>
      </c>
      <c r="H1101" s="229">
        <v>4</v>
      </c>
      <c r="I1101" s="230"/>
      <c r="J1101" s="229">
        <f>ROUND(I1101*H1101,2)</f>
        <v>0</v>
      </c>
      <c r="K1101" s="231"/>
      <c r="L1101" s="232"/>
      <c r="M1101" s="233" t="s">
        <v>1</v>
      </c>
      <c r="N1101" s="234" t="s">
        <v>41</v>
      </c>
      <c r="O1101" s="61"/>
      <c r="P1101" s="181">
        <f>O1101*H1101</f>
        <v>0</v>
      </c>
      <c r="Q1101" s="181">
        <v>8.4379999999999997E-2</v>
      </c>
      <c r="R1101" s="181">
        <f>Q1101*H1101</f>
        <v>0.33751999999999999</v>
      </c>
      <c r="S1101" s="181">
        <v>0</v>
      </c>
      <c r="T1101" s="182">
        <f>S1101*H1101</f>
        <v>0</v>
      </c>
      <c r="U1101" s="35"/>
      <c r="V1101" s="35"/>
      <c r="W1101" s="35"/>
      <c r="X1101" s="35"/>
      <c r="Y1101" s="35"/>
      <c r="Z1101" s="35"/>
      <c r="AA1101" s="35"/>
      <c r="AB1101" s="35"/>
      <c r="AC1101" s="35"/>
      <c r="AD1101" s="35"/>
      <c r="AE1101" s="35"/>
      <c r="AR1101" s="183" t="s">
        <v>478</v>
      </c>
      <c r="AT1101" s="183" t="s">
        <v>1138</v>
      </c>
      <c r="AU1101" s="183" t="s">
        <v>88</v>
      </c>
      <c r="AY1101" s="18" t="s">
        <v>271</v>
      </c>
      <c r="BE1101" s="105">
        <f>IF(N1101="základná",J1101,0)</f>
        <v>0</v>
      </c>
      <c r="BF1101" s="105">
        <f>IF(N1101="znížená",J1101,0)</f>
        <v>0</v>
      </c>
      <c r="BG1101" s="105">
        <f>IF(N1101="zákl. prenesená",J1101,0)</f>
        <v>0</v>
      </c>
      <c r="BH1101" s="105">
        <f>IF(N1101="zníž. prenesená",J1101,0)</f>
        <v>0</v>
      </c>
      <c r="BI1101" s="105">
        <f>IF(N1101="nulová",J1101,0)</f>
        <v>0</v>
      </c>
      <c r="BJ1101" s="18" t="s">
        <v>88</v>
      </c>
      <c r="BK1101" s="105">
        <f>ROUND(I1101*H1101,2)</f>
        <v>0</v>
      </c>
      <c r="BL1101" s="18" t="s">
        <v>367</v>
      </c>
      <c r="BM1101" s="183" t="s">
        <v>2189</v>
      </c>
    </row>
    <row r="1102" spans="1:65" s="2" customFormat="1" ht="16.5" customHeight="1" x14ac:dyDescent="0.15">
      <c r="A1102" s="35"/>
      <c r="B1102" s="141"/>
      <c r="C1102" s="224" t="s">
        <v>2190</v>
      </c>
      <c r="D1102" s="224" t="s">
        <v>1138</v>
      </c>
      <c r="E1102" s="226" t="s">
        <v>2177</v>
      </c>
      <c r="F1102" s="227" t="s">
        <v>2178</v>
      </c>
      <c r="G1102" s="228" t="s">
        <v>302</v>
      </c>
      <c r="H1102" s="229">
        <v>2</v>
      </c>
      <c r="I1102" s="230"/>
      <c r="J1102" s="229">
        <f>ROUND(I1102*H1102,2)</f>
        <v>0</v>
      </c>
      <c r="K1102" s="231"/>
      <c r="L1102" s="232"/>
      <c r="M1102" s="233" t="s">
        <v>1</v>
      </c>
      <c r="N1102" s="234" t="s">
        <v>41</v>
      </c>
      <c r="O1102" s="61"/>
      <c r="P1102" s="181">
        <f>O1102*H1102</f>
        <v>0</v>
      </c>
      <c r="Q1102" s="181">
        <v>1E-3</v>
      </c>
      <c r="R1102" s="181">
        <f>Q1102*H1102</f>
        <v>2E-3</v>
      </c>
      <c r="S1102" s="181">
        <v>0</v>
      </c>
      <c r="T1102" s="182">
        <f>S1102*H1102</f>
        <v>0</v>
      </c>
      <c r="U1102" s="35"/>
      <c r="V1102" s="35"/>
      <c r="W1102" s="35"/>
      <c r="X1102" s="35"/>
      <c r="Y1102" s="35"/>
      <c r="Z1102" s="35"/>
      <c r="AA1102" s="35"/>
      <c r="AB1102" s="35"/>
      <c r="AC1102" s="35"/>
      <c r="AD1102" s="35"/>
      <c r="AE1102" s="35"/>
      <c r="AR1102" s="183" t="s">
        <v>478</v>
      </c>
      <c r="AT1102" s="183" t="s">
        <v>1138</v>
      </c>
      <c r="AU1102" s="183" t="s">
        <v>88</v>
      </c>
      <c r="AY1102" s="18" t="s">
        <v>271</v>
      </c>
      <c r="BE1102" s="105">
        <f>IF(N1102="základná",J1102,0)</f>
        <v>0</v>
      </c>
      <c r="BF1102" s="105">
        <f>IF(N1102="znížená",J1102,0)</f>
        <v>0</v>
      </c>
      <c r="BG1102" s="105">
        <f>IF(N1102="zákl. prenesená",J1102,0)</f>
        <v>0</v>
      </c>
      <c r="BH1102" s="105">
        <f>IF(N1102="zníž. prenesená",J1102,0)</f>
        <v>0</v>
      </c>
      <c r="BI1102" s="105">
        <f>IF(N1102="nulová",J1102,0)</f>
        <v>0</v>
      </c>
      <c r="BJ1102" s="18" t="s">
        <v>88</v>
      </c>
      <c r="BK1102" s="105">
        <f>ROUND(I1102*H1102,2)</f>
        <v>0</v>
      </c>
      <c r="BL1102" s="18" t="s">
        <v>367</v>
      </c>
      <c r="BM1102" s="183" t="s">
        <v>2191</v>
      </c>
    </row>
    <row r="1103" spans="1:65" s="2" customFormat="1" ht="21.75" customHeight="1" x14ac:dyDescent="0.15">
      <c r="A1103" s="35"/>
      <c r="B1103" s="141"/>
      <c r="C1103" s="172" t="s">
        <v>2192</v>
      </c>
      <c r="D1103" s="172" t="s">
        <v>274</v>
      </c>
      <c r="E1103" s="173" t="s">
        <v>2193</v>
      </c>
      <c r="F1103" s="174" t="s">
        <v>2194</v>
      </c>
      <c r="G1103" s="175" t="s">
        <v>302</v>
      </c>
      <c r="H1103" s="176">
        <v>8</v>
      </c>
      <c r="I1103" s="177"/>
      <c r="J1103" s="176">
        <f>ROUND(I1103*H1103,2)</f>
        <v>0</v>
      </c>
      <c r="K1103" s="178"/>
      <c r="L1103" s="36"/>
      <c r="M1103" s="179" t="s">
        <v>1</v>
      </c>
      <c r="N1103" s="180" t="s">
        <v>41</v>
      </c>
      <c r="O1103" s="61"/>
      <c r="P1103" s="181">
        <f>O1103*H1103</f>
        <v>0</v>
      </c>
      <c r="Q1103" s="181">
        <v>1.0935E-2</v>
      </c>
      <c r="R1103" s="181">
        <f>Q1103*H1103</f>
        <v>8.7480000000000002E-2</v>
      </c>
      <c r="S1103" s="181">
        <v>0</v>
      </c>
      <c r="T1103" s="182">
        <f>S1103*H1103</f>
        <v>0</v>
      </c>
      <c r="U1103" s="35"/>
      <c r="V1103" s="35"/>
      <c r="W1103" s="35"/>
      <c r="X1103" s="35"/>
      <c r="Y1103" s="35"/>
      <c r="Z1103" s="35"/>
      <c r="AA1103" s="35"/>
      <c r="AB1103" s="35"/>
      <c r="AC1103" s="35"/>
      <c r="AD1103" s="35"/>
      <c r="AE1103" s="35"/>
      <c r="AR1103" s="183" t="s">
        <v>367</v>
      </c>
      <c r="AT1103" s="183" t="s">
        <v>274</v>
      </c>
      <c r="AU1103" s="183" t="s">
        <v>88</v>
      </c>
      <c r="AY1103" s="18" t="s">
        <v>271</v>
      </c>
      <c r="BE1103" s="105">
        <f>IF(N1103="základná",J1103,0)</f>
        <v>0</v>
      </c>
      <c r="BF1103" s="105">
        <f>IF(N1103="znížená",J1103,0)</f>
        <v>0</v>
      </c>
      <c r="BG1103" s="105">
        <f>IF(N1103="zákl. prenesená",J1103,0)</f>
        <v>0</v>
      </c>
      <c r="BH1103" s="105">
        <f>IF(N1103="zníž. prenesená",J1103,0)</f>
        <v>0</v>
      </c>
      <c r="BI1103" s="105">
        <f>IF(N1103="nulová",J1103,0)</f>
        <v>0</v>
      </c>
      <c r="BJ1103" s="18" t="s">
        <v>88</v>
      </c>
      <c r="BK1103" s="105">
        <f>ROUND(I1103*H1103,2)</f>
        <v>0</v>
      </c>
      <c r="BL1103" s="18" t="s">
        <v>367</v>
      </c>
      <c r="BM1103" s="183" t="s">
        <v>2195</v>
      </c>
    </row>
    <row r="1104" spans="1:65" s="13" customFormat="1" x14ac:dyDescent="0.1">
      <c r="B1104" s="184"/>
      <c r="D1104" s="185" t="s">
        <v>280</v>
      </c>
      <c r="E1104" s="186" t="s">
        <v>1</v>
      </c>
      <c r="F1104" s="187" t="s">
        <v>2170</v>
      </c>
      <c r="H1104" s="188">
        <v>3</v>
      </c>
      <c r="I1104" s="189"/>
      <c r="L1104" s="184"/>
      <c r="M1104" s="190"/>
      <c r="N1104" s="191"/>
      <c r="O1104" s="191"/>
      <c r="P1104" s="191"/>
      <c r="Q1104" s="191"/>
      <c r="R1104" s="191"/>
      <c r="S1104" s="191"/>
      <c r="T1104" s="192"/>
      <c r="AT1104" s="186" t="s">
        <v>280</v>
      </c>
      <c r="AU1104" s="186" t="s">
        <v>88</v>
      </c>
      <c r="AV1104" s="13" t="s">
        <v>88</v>
      </c>
      <c r="AW1104" s="13" t="s">
        <v>29</v>
      </c>
      <c r="AX1104" s="13" t="s">
        <v>75</v>
      </c>
      <c r="AY1104" s="186" t="s">
        <v>271</v>
      </c>
    </row>
    <row r="1105" spans="1:65" s="13" customFormat="1" x14ac:dyDescent="0.1">
      <c r="B1105" s="184"/>
      <c r="D1105" s="185" t="s">
        <v>280</v>
      </c>
      <c r="E1105" s="186" t="s">
        <v>1</v>
      </c>
      <c r="F1105" s="187" t="s">
        <v>2171</v>
      </c>
      <c r="H1105" s="188">
        <v>3</v>
      </c>
      <c r="I1105" s="189"/>
      <c r="L1105" s="184"/>
      <c r="M1105" s="190"/>
      <c r="N1105" s="191"/>
      <c r="O1105" s="191"/>
      <c r="P1105" s="191"/>
      <c r="Q1105" s="191"/>
      <c r="R1105" s="191"/>
      <c r="S1105" s="191"/>
      <c r="T1105" s="192"/>
      <c r="AT1105" s="186" t="s">
        <v>280</v>
      </c>
      <c r="AU1105" s="186" t="s">
        <v>88</v>
      </c>
      <c r="AV1105" s="13" t="s">
        <v>88</v>
      </c>
      <c r="AW1105" s="13" t="s">
        <v>29</v>
      </c>
      <c r="AX1105" s="13" t="s">
        <v>75</v>
      </c>
      <c r="AY1105" s="186" t="s">
        <v>271</v>
      </c>
    </row>
    <row r="1106" spans="1:65" s="13" customFormat="1" x14ac:dyDescent="0.1">
      <c r="B1106" s="184"/>
      <c r="D1106" s="185" t="s">
        <v>280</v>
      </c>
      <c r="E1106" s="186" t="s">
        <v>1</v>
      </c>
      <c r="F1106" s="187" t="s">
        <v>2172</v>
      </c>
      <c r="H1106" s="188">
        <v>2</v>
      </c>
      <c r="I1106" s="189"/>
      <c r="L1106" s="184"/>
      <c r="M1106" s="190"/>
      <c r="N1106" s="191"/>
      <c r="O1106" s="191"/>
      <c r="P1106" s="191"/>
      <c r="Q1106" s="191"/>
      <c r="R1106" s="191"/>
      <c r="S1106" s="191"/>
      <c r="T1106" s="192"/>
      <c r="AT1106" s="186" t="s">
        <v>280</v>
      </c>
      <c r="AU1106" s="186" t="s">
        <v>88</v>
      </c>
      <c r="AV1106" s="13" t="s">
        <v>88</v>
      </c>
      <c r="AW1106" s="13" t="s">
        <v>29</v>
      </c>
      <c r="AX1106" s="13" t="s">
        <v>75</v>
      </c>
      <c r="AY1106" s="186" t="s">
        <v>271</v>
      </c>
    </row>
    <row r="1107" spans="1:65" s="14" customFormat="1" x14ac:dyDescent="0.1">
      <c r="B1107" s="193"/>
      <c r="D1107" s="185" t="s">
        <v>280</v>
      </c>
      <c r="E1107" s="194" t="s">
        <v>1</v>
      </c>
      <c r="F1107" s="195" t="s">
        <v>282</v>
      </c>
      <c r="H1107" s="196">
        <v>8</v>
      </c>
      <c r="I1107" s="197"/>
      <c r="L1107" s="193"/>
      <c r="M1107" s="198"/>
      <c r="N1107" s="199"/>
      <c r="O1107" s="199"/>
      <c r="P1107" s="199"/>
      <c r="Q1107" s="199"/>
      <c r="R1107" s="199"/>
      <c r="S1107" s="199"/>
      <c r="T1107" s="200"/>
      <c r="AT1107" s="194" t="s">
        <v>280</v>
      </c>
      <c r="AU1107" s="194" t="s">
        <v>88</v>
      </c>
      <c r="AV1107" s="14" t="s">
        <v>278</v>
      </c>
      <c r="AW1107" s="14" t="s">
        <v>29</v>
      </c>
      <c r="AX1107" s="14" t="s">
        <v>82</v>
      </c>
      <c r="AY1107" s="194" t="s">
        <v>271</v>
      </c>
    </row>
    <row r="1108" spans="1:65" s="2" customFormat="1" ht="21.75" customHeight="1" x14ac:dyDescent="0.15">
      <c r="A1108" s="35"/>
      <c r="B1108" s="141"/>
      <c r="C1108" s="224" t="s">
        <v>2196</v>
      </c>
      <c r="D1108" s="224" t="s">
        <v>1138</v>
      </c>
      <c r="E1108" s="226" t="s">
        <v>2197</v>
      </c>
      <c r="F1108" s="227" t="s">
        <v>2198</v>
      </c>
      <c r="G1108" s="228" t="s">
        <v>302</v>
      </c>
      <c r="H1108" s="229">
        <v>8</v>
      </c>
      <c r="I1108" s="230"/>
      <c r="J1108" s="229">
        <f>ROUND(I1108*H1108,2)</f>
        <v>0</v>
      </c>
      <c r="K1108" s="231"/>
      <c r="L1108" s="232"/>
      <c r="M1108" s="233" t="s">
        <v>1</v>
      </c>
      <c r="N1108" s="234" t="s">
        <v>41</v>
      </c>
      <c r="O1108" s="61"/>
      <c r="P1108" s="181">
        <f>O1108*H1108</f>
        <v>0</v>
      </c>
      <c r="Q1108" s="181">
        <v>0.01</v>
      </c>
      <c r="R1108" s="181">
        <f>Q1108*H1108</f>
        <v>0.08</v>
      </c>
      <c r="S1108" s="181">
        <v>0</v>
      </c>
      <c r="T1108" s="182">
        <f>S1108*H1108</f>
        <v>0</v>
      </c>
      <c r="U1108" s="35"/>
      <c r="V1108" s="35"/>
      <c r="W1108" s="35"/>
      <c r="X1108" s="35"/>
      <c r="Y1108" s="35"/>
      <c r="Z1108" s="35"/>
      <c r="AA1108" s="35"/>
      <c r="AB1108" s="35"/>
      <c r="AC1108" s="35"/>
      <c r="AD1108" s="35"/>
      <c r="AE1108" s="35"/>
      <c r="AR1108" s="183" t="s">
        <v>478</v>
      </c>
      <c r="AT1108" s="183" t="s">
        <v>1138</v>
      </c>
      <c r="AU1108" s="183" t="s">
        <v>88</v>
      </c>
      <c r="AY1108" s="18" t="s">
        <v>271</v>
      </c>
      <c r="BE1108" s="105">
        <f>IF(N1108="základná",J1108,0)</f>
        <v>0</v>
      </c>
      <c r="BF1108" s="105">
        <f>IF(N1108="znížená",J1108,0)</f>
        <v>0</v>
      </c>
      <c r="BG1108" s="105">
        <f>IF(N1108="zákl. prenesená",J1108,0)</f>
        <v>0</v>
      </c>
      <c r="BH1108" s="105">
        <f>IF(N1108="zníž. prenesená",J1108,0)</f>
        <v>0</v>
      </c>
      <c r="BI1108" s="105">
        <f>IF(N1108="nulová",J1108,0)</f>
        <v>0</v>
      </c>
      <c r="BJ1108" s="18" t="s">
        <v>88</v>
      </c>
      <c r="BK1108" s="105">
        <f>ROUND(I1108*H1108,2)</f>
        <v>0</v>
      </c>
      <c r="BL1108" s="18" t="s">
        <v>367</v>
      </c>
      <c r="BM1108" s="183" t="s">
        <v>2199</v>
      </c>
    </row>
    <row r="1109" spans="1:65" s="2" customFormat="1" ht="21.75" customHeight="1" x14ac:dyDescent="0.15">
      <c r="A1109" s="35"/>
      <c r="B1109" s="141"/>
      <c r="C1109" s="172" t="s">
        <v>2200</v>
      </c>
      <c r="D1109" s="172" t="s">
        <v>274</v>
      </c>
      <c r="E1109" s="173" t="s">
        <v>2201</v>
      </c>
      <c r="F1109" s="174" t="s">
        <v>2202</v>
      </c>
      <c r="G1109" s="175" t="s">
        <v>302</v>
      </c>
      <c r="H1109" s="176">
        <v>2</v>
      </c>
      <c r="I1109" s="177"/>
      <c r="J1109" s="176">
        <f>ROUND(I1109*H1109,2)</f>
        <v>0</v>
      </c>
      <c r="K1109" s="178"/>
      <c r="L1109" s="36"/>
      <c r="M1109" s="179" t="s">
        <v>1</v>
      </c>
      <c r="N1109" s="180" t="s">
        <v>41</v>
      </c>
      <c r="O1109" s="61"/>
      <c r="P1109" s="181">
        <f>O1109*H1109</f>
        <v>0</v>
      </c>
      <c r="Q1109" s="181">
        <v>1.1908500000000001E-2</v>
      </c>
      <c r="R1109" s="181">
        <f>Q1109*H1109</f>
        <v>2.3817000000000001E-2</v>
      </c>
      <c r="S1109" s="181">
        <v>0</v>
      </c>
      <c r="T1109" s="182">
        <f>S1109*H1109</f>
        <v>0</v>
      </c>
      <c r="U1109" s="35"/>
      <c r="V1109" s="35"/>
      <c r="W1109" s="35"/>
      <c r="X1109" s="35"/>
      <c r="Y1109" s="35"/>
      <c r="Z1109" s="35"/>
      <c r="AA1109" s="35"/>
      <c r="AB1109" s="35"/>
      <c r="AC1109" s="35"/>
      <c r="AD1109" s="35"/>
      <c r="AE1109" s="35"/>
      <c r="AR1109" s="183" t="s">
        <v>367</v>
      </c>
      <c r="AT1109" s="183" t="s">
        <v>274</v>
      </c>
      <c r="AU1109" s="183" t="s">
        <v>88</v>
      </c>
      <c r="AY1109" s="18" t="s">
        <v>271</v>
      </c>
      <c r="BE1109" s="105">
        <f>IF(N1109="základná",J1109,0)</f>
        <v>0</v>
      </c>
      <c r="BF1109" s="105">
        <f>IF(N1109="znížená",J1109,0)</f>
        <v>0</v>
      </c>
      <c r="BG1109" s="105">
        <f>IF(N1109="zákl. prenesená",J1109,0)</f>
        <v>0</v>
      </c>
      <c r="BH1109" s="105">
        <f>IF(N1109="zníž. prenesená",J1109,0)</f>
        <v>0</v>
      </c>
      <c r="BI1109" s="105">
        <f>IF(N1109="nulová",J1109,0)</f>
        <v>0</v>
      </c>
      <c r="BJ1109" s="18" t="s">
        <v>88</v>
      </c>
      <c r="BK1109" s="105">
        <f>ROUND(I1109*H1109,2)</f>
        <v>0</v>
      </c>
      <c r="BL1109" s="18" t="s">
        <v>367</v>
      </c>
      <c r="BM1109" s="183" t="s">
        <v>2203</v>
      </c>
    </row>
    <row r="1110" spans="1:65" s="13" customFormat="1" x14ac:dyDescent="0.1">
      <c r="B1110" s="184"/>
      <c r="D1110" s="185" t="s">
        <v>280</v>
      </c>
      <c r="E1110" s="186" t="s">
        <v>1</v>
      </c>
      <c r="F1110" s="187" t="s">
        <v>2184</v>
      </c>
      <c r="H1110" s="188">
        <v>1</v>
      </c>
      <c r="I1110" s="189"/>
      <c r="L1110" s="184"/>
      <c r="M1110" s="190"/>
      <c r="N1110" s="191"/>
      <c r="O1110" s="191"/>
      <c r="P1110" s="191"/>
      <c r="Q1110" s="191"/>
      <c r="R1110" s="191"/>
      <c r="S1110" s="191"/>
      <c r="T1110" s="192"/>
      <c r="AT1110" s="186" t="s">
        <v>280</v>
      </c>
      <c r="AU1110" s="186" t="s">
        <v>88</v>
      </c>
      <c r="AV1110" s="13" t="s">
        <v>88</v>
      </c>
      <c r="AW1110" s="13" t="s">
        <v>29</v>
      </c>
      <c r="AX1110" s="13" t="s">
        <v>75</v>
      </c>
      <c r="AY1110" s="186" t="s">
        <v>271</v>
      </c>
    </row>
    <row r="1111" spans="1:65" s="13" customFormat="1" x14ac:dyDescent="0.1">
      <c r="B1111" s="184"/>
      <c r="D1111" s="185" t="s">
        <v>280</v>
      </c>
      <c r="E1111" s="186" t="s">
        <v>1</v>
      </c>
      <c r="F1111" s="187" t="s">
        <v>2185</v>
      </c>
      <c r="H1111" s="188">
        <v>1</v>
      </c>
      <c r="I1111" s="189"/>
      <c r="L1111" s="184"/>
      <c r="M1111" s="190"/>
      <c r="N1111" s="191"/>
      <c r="O1111" s="191"/>
      <c r="P1111" s="191"/>
      <c r="Q1111" s="191"/>
      <c r="R1111" s="191"/>
      <c r="S1111" s="191"/>
      <c r="T1111" s="192"/>
      <c r="AT1111" s="186" t="s">
        <v>280</v>
      </c>
      <c r="AU1111" s="186" t="s">
        <v>88</v>
      </c>
      <c r="AV1111" s="13" t="s">
        <v>88</v>
      </c>
      <c r="AW1111" s="13" t="s">
        <v>29</v>
      </c>
      <c r="AX1111" s="13" t="s">
        <v>75</v>
      </c>
      <c r="AY1111" s="186" t="s">
        <v>271</v>
      </c>
    </row>
    <row r="1112" spans="1:65" s="14" customFormat="1" x14ac:dyDescent="0.1">
      <c r="B1112" s="193"/>
      <c r="D1112" s="185" t="s">
        <v>280</v>
      </c>
      <c r="E1112" s="194" t="s">
        <v>1</v>
      </c>
      <c r="F1112" s="195" t="s">
        <v>282</v>
      </c>
      <c r="H1112" s="196">
        <v>2</v>
      </c>
      <c r="I1112" s="197"/>
      <c r="L1112" s="193"/>
      <c r="M1112" s="198"/>
      <c r="N1112" s="199"/>
      <c r="O1112" s="199"/>
      <c r="P1112" s="199"/>
      <c r="Q1112" s="199"/>
      <c r="R1112" s="199"/>
      <c r="S1112" s="199"/>
      <c r="T1112" s="200"/>
      <c r="AT1112" s="194" t="s">
        <v>280</v>
      </c>
      <c r="AU1112" s="194" t="s">
        <v>88</v>
      </c>
      <c r="AV1112" s="14" t="s">
        <v>278</v>
      </c>
      <c r="AW1112" s="14" t="s">
        <v>29</v>
      </c>
      <c r="AX1112" s="14" t="s">
        <v>82</v>
      </c>
      <c r="AY1112" s="194" t="s">
        <v>271</v>
      </c>
    </row>
    <row r="1113" spans="1:65" s="2" customFormat="1" ht="21.75" customHeight="1" x14ac:dyDescent="0.15">
      <c r="A1113" s="35"/>
      <c r="B1113" s="141"/>
      <c r="C1113" s="224" t="s">
        <v>2204</v>
      </c>
      <c r="D1113" s="224" t="s">
        <v>1138</v>
      </c>
      <c r="E1113" s="226" t="s">
        <v>2205</v>
      </c>
      <c r="F1113" s="227" t="s">
        <v>2206</v>
      </c>
      <c r="G1113" s="228" t="s">
        <v>302</v>
      </c>
      <c r="H1113" s="229">
        <v>2</v>
      </c>
      <c r="I1113" s="230"/>
      <c r="J1113" s="229">
        <f>ROUND(I1113*H1113,2)</f>
        <v>0</v>
      </c>
      <c r="K1113" s="231"/>
      <c r="L1113" s="232"/>
      <c r="M1113" s="233" t="s">
        <v>1</v>
      </c>
      <c r="N1113" s="234" t="s">
        <v>41</v>
      </c>
      <c r="O1113" s="61"/>
      <c r="P1113" s="181">
        <f>O1113*H1113</f>
        <v>0</v>
      </c>
      <c r="Q1113" s="181">
        <v>0.01</v>
      </c>
      <c r="R1113" s="181">
        <f>Q1113*H1113</f>
        <v>0.02</v>
      </c>
      <c r="S1113" s="181">
        <v>0</v>
      </c>
      <c r="T1113" s="182">
        <f>S1113*H1113</f>
        <v>0</v>
      </c>
      <c r="U1113" s="35"/>
      <c r="V1113" s="35"/>
      <c r="W1113" s="35"/>
      <c r="X1113" s="35"/>
      <c r="Y1113" s="35"/>
      <c r="Z1113" s="35"/>
      <c r="AA1113" s="35"/>
      <c r="AB1113" s="35"/>
      <c r="AC1113" s="35"/>
      <c r="AD1113" s="35"/>
      <c r="AE1113" s="35"/>
      <c r="AR1113" s="183" t="s">
        <v>478</v>
      </c>
      <c r="AT1113" s="183" t="s">
        <v>1138</v>
      </c>
      <c r="AU1113" s="183" t="s">
        <v>88</v>
      </c>
      <c r="AY1113" s="18" t="s">
        <v>271</v>
      </c>
      <c r="BE1113" s="105">
        <f>IF(N1113="základná",J1113,0)</f>
        <v>0</v>
      </c>
      <c r="BF1113" s="105">
        <f>IF(N1113="znížená",J1113,0)</f>
        <v>0</v>
      </c>
      <c r="BG1113" s="105">
        <f>IF(N1113="zákl. prenesená",J1113,0)</f>
        <v>0</v>
      </c>
      <c r="BH1113" s="105">
        <f>IF(N1113="zníž. prenesená",J1113,0)</f>
        <v>0</v>
      </c>
      <c r="BI1113" s="105">
        <f>IF(N1113="nulová",J1113,0)</f>
        <v>0</v>
      </c>
      <c r="BJ1113" s="18" t="s">
        <v>88</v>
      </c>
      <c r="BK1113" s="105">
        <f>ROUND(I1113*H1113,2)</f>
        <v>0</v>
      </c>
      <c r="BL1113" s="18" t="s">
        <v>367</v>
      </c>
      <c r="BM1113" s="183" t="s">
        <v>2207</v>
      </c>
    </row>
    <row r="1114" spans="1:65" s="2" customFormat="1" ht="16.5" customHeight="1" x14ac:dyDescent="0.15">
      <c r="A1114" s="35"/>
      <c r="B1114" s="141"/>
      <c r="C1114" s="172" t="s">
        <v>2208</v>
      </c>
      <c r="D1114" s="172" t="s">
        <v>274</v>
      </c>
      <c r="E1114" s="173" t="s">
        <v>2209</v>
      </c>
      <c r="F1114" s="174" t="s">
        <v>2210</v>
      </c>
      <c r="G1114" s="175" t="s">
        <v>302</v>
      </c>
      <c r="H1114" s="176">
        <v>22</v>
      </c>
      <c r="I1114" s="177"/>
      <c r="J1114" s="176">
        <f>ROUND(I1114*H1114,2)</f>
        <v>0</v>
      </c>
      <c r="K1114" s="178"/>
      <c r="L1114" s="36"/>
      <c r="M1114" s="179" t="s">
        <v>1</v>
      </c>
      <c r="N1114" s="180" t="s">
        <v>41</v>
      </c>
      <c r="O1114" s="61"/>
      <c r="P1114" s="181">
        <f>O1114*H1114</f>
        <v>0</v>
      </c>
      <c r="Q1114" s="181">
        <v>2.0670000000000001E-2</v>
      </c>
      <c r="R1114" s="181">
        <f>Q1114*H1114</f>
        <v>0.45474000000000003</v>
      </c>
      <c r="S1114" s="181">
        <v>0</v>
      </c>
      <c r="T1114" s="182">
        <f>S1114*H1114</f>
        <v>0</v>
      </c>
      <c r="U1114" s="35"/>
      <c r="V1114" s="35"/>
      <c r="W1114" s="35"/>
      <c r="X1114" s="35"/>
      <c r="Y1114" s="35"/>
      <c r="Z1114" s="35"/>
      <c r="AA1114" s="35"/>
      <c r="AB1114" s="35"/>
      <c r="AC1114" s="35"/>
      <c r="AD1114" s="35"/>
      <c r="AE1114" s="35"/>
      <c r="AR1114" s="183" t="s">
        <v>278</v>
      </c>
      <c r="AT1114" s="183" t="s">
        <v>274</v>
      </c>
      <c r="AU1114" s="183" t="s">
        <v>88</v>
      </c>
      <c r="AY1114" s="18" t="s">
        <v>271</v>
      </c>
      <c r="BE1114" s="105">
        <f>IF(N1114="základná",J1114,0)</f>
        <v>0</v>
      </c>
      <c r="BF1114" s="105">
        <f>IF(N1114="znížená",J1114,0)</f>
        <v>0</v>
      </c>
      <c r="BG1114" s="105">
        <f>IF(N1114="zákl. prenesená",J1114,0)</f>
        <v>0</v>
      </c>
      <c r="BH1114" s="105">
        <f>IF(N1114="zníž. prenesená",J1114,0)</f>
        <v>0</v>
      </c>
      <c r="BI1114" s="105">
        <f>IF(N1114="nulová",J1114,0)</f>
        <v>0</v>
      </c>
      <c r="BJ1114" s="18" t="s">
        <v>88</v>
      </c>
      <c r="BK1114" s="105">
        <f>ROUND(I1114*H1114,2)</f>
        <v>0</v>
      </c>
      <c r="BL1114" s="18" t="s">
        <v>278</v>
      </c>
      <c r="BM1114" s="183" t="s">
        <v>2211</v>
      </c>
    </row>
    <row r="1115" spans="1:65" s="13" customFormat="1" x14ac:dyDescent="0.1">
      <c r="B1115" s="184"/>
      <c r="D1115" s="185" t="s">
        <v>280</v>
      </c>
      <c r="E1115" s="186" t="s">
        <v>1</v>
      </c>
      <c r="F1115" s="187" t="s">
        <v>2040</v>
      </c>
      <c r="H1115" s="188">
        <v>1</v>
      </c>
      <c r="I1115" s="189"/>
      <c r="L1115" s="184"/>
      <c r="M1115" s="190"/>
      <c r="N1115" s="191"/>
      <c r="O1115" s="191"/>
      <c r="P1115" s="191"/>
      <c r="Q1115" s="191"/>
      <c r="R1115" s="191"/>
      <c r="S1115" s="191"/>
      <c r="T1115" s="192"/>
      <c r="AT1115" s="186" t="s">
        <v>280</v>
      </c>
      <c r="AU1115" s="186" t="s">
        <v>88</v>
      </c>
      <c r="AV1115" s="13" t="s">
        <v>88</v>
      </c>
      <c r="AW1115" s="13" t="s">
        <v>29</v>
      </c>
      <c r="AX1115" s="13" t="s">
        <v>75</v>
      </c>
      <c r="AY1115" s="186" t="s">
        <v>271</v>
      </c>
    </row>
    <row r="1116" spans="1:65" s="13" customFormat="1" x14ac:dyDescent="0.1">
      <c r="B1116" s="184"/>
      <c r="D1116" s="185" t="s">
        <v>280</v>
      </c>
      <c r="E1116" s="186" t="s">
        <v>1</v>
      </c>
      <c r="F1116" s="187" t="s">
        <v>2041</v>
      </c>
      <c r="H1116" s="188">
        <v>1</v>
      </c>
      <c r="I1116" s="189"/>
      <c r="L1116" s="184"/>
      <c r="M1116" s="190"/>
      <c r="N1116" s="191"/>
      <c r="O1116" s="191"/>
      <c r="P1116" s="191"/>
      <c r="Q1116" s="191"/>
      <c r="R1116" s="191"/>
      <c r="S1116" s="191"/>
      <c r="T1116" s="192"/>
      <c r="AT1116" s="186" t="s">
        <v>280</v>
      </c>
      <c r="AU1116" s="186" t="s">
        <v>88</v>
      </c>
      <c r="AV1116" s="13" t="s">
        <v>88</v>
      </c>
      <c r="AW1116" s="13" t="s">
        <v>29</v>
      </c>
      <c r="AX1116" s="13" t="s">
        <v>75</v>
      </c>
      <c r="AY1116" s="186" t="s">
        <v>271</v>
      </c>
    </row>
    <row r="1117" spans="1:65" s="13" customFormat="1" x14ac:dyDescent="0.1">
      <c r="B1117" s="184"/>
      <c r="D1117" s="185" t="s">
        <v>280</v>
      </c>
      <c r="E1117" s="186" t="s">
        <v>1</v>
      </c>
      <c r="F1117" s="187" t="s">
        <v>2042</v>
      </c>
      <c r="H1117" s="188">
        <v>9</v>
      </c>
      <c r="I1117" s="189"/>
      <c r="L1117" s="184"/>
      <c r="M1117" s="190"/>
      <c r="N1117" s="191"/>
      <c r="O1117" s="191"/>
      <c r="P1117" s="191"/>
      <c r="Q1117" s="191"/>
      <c r="R1117" s="191"/>
      <c r="S1117" s="191"/>
      <c r="T1117" s="192"/>
      <c r="AT1117" s="186" t="s">
        <v>280</v>
      </c>
      <c r="AU1117" s="186" t="s">
        <v>88</v>
      </c>
      <c r="AV1117" s="13" t="s">
        <v>88</v>
      </c>
      <c r="AW1117" s="13" t="s">
        <v>29</v>
      </c>
      <c r="AX1117" s="13" t="s">
        <v>75</v>
      </c>
      <c r="AY1117" s="186" t="s">
        <v>271</v>
      </c>
    </row>
    <row r="1118" spans="1:65" s="13" customFormat="1" x14ac:dyDescent="0.1">
      <c r="B1118" s="184"/>
      <c r="D1118" s="185" t="s">
        <v>280</v>
      </c>
      <c r="E1118" s="186" t="s">
        <v>1</v>
      </c>
      <c r="F1118" s="187" t="s">
        <v>2043</v>
      </c>
      <c r="H1118" s="188">
        <v>2</v>
      </c>
      <c r="I1118" s="189"/>
      <c r="L1118" s="184"/>
      <c r="M1118" s="190"/>
      <c r="N1118" s="191"/>
      <c r="O1118" s="191"/>
      <c r="P1118" s="191"/>
      <c r="Q1118" s="191"/>
      <c r="R1118" s="191"/>
      <c r="S1118" s="191"/>
      <c r="T1118" s="192"/>
      <c r="AT1118" s="186" t="s">
        <v>280</v>
      </c>
      <c r="AU1118" s="186" t="s">
        <v>88</v>
      </c>
      <c r="AV1118" s="13" t="s">
        <v>88</v>
      </c>
      <c r="AW1118" s="13" t="s">
        <v>29</v>
      </c>
      <c r="AX1118" s="13" t="s">
        <v>75</v>
      </c>
      <c r="AY1118" s="186" t="s">
        <v>271</v>
      </c>
    </row>
    <row r="1119" spans="1:65" s="13" customFormat="1" x14ac:dyDescent="0.1">
      <c r="B1119" s="184"/>
      <c r="D1119" s="185" t="s">
        <v>280</v>
      </c>
      <c r="E1119" s="186" t="s">
        <v>1</v>
      </c>
      <c r="F1119" s="187" t="s">
        <v>2044</v>
      </c>
      <c r="H1119" s="188">
        <v>2</v>
      </c>
      <c r="I1119" s="189"/>
      <c r="L1119" s="184"/>
      <c r="M1119" s="190"/>
      <c r="N1119" s="191"/>
      <c r="O1119" s="191"/>
      <c r="P1119" s="191"/>
      <c r="Q1119" s="191"/>
      <c r="R1119" s="191"/>
      <c r="S1119" s="191"/>
      <c r="T1119" s="192"/>
      <c r="AT1119" s="186" t="s">
        <v>280</v>
      </c>
      <c r="AU1119" s="186" t="s">
        <v>88</v>
      </c>
      <c r="AV1119" s="13" t="s">
        <v>88</v>
      </c>
      <c r="AW1119" s="13" t="s">
        <v>29</v>
      </c>
      <c r="AX1119" s="13" t="s">
        <v>75</v>
      </c>
      <c r="AY1119" s="186" t="s">
        <v>271</v>
      </c>
    </row>
    <row r="1120" spans="1:65" s="13" customFormat="1" x14ac:dyDescent="0.1">
      <c r="B1120" s="184"/>
      <c r="D1120" s="185" t="s">
        <v>280</v>
      </c>
      <c r="E1120" s="186" t="s">
        <v>1</v>
      </c>
      <c r="F1120" s="187" t="s">
        <v>2045</v>
      </c>
      <c r="H1120" s="188">
        <v>4</v>
      </c>
      <c r="I1120" s="189"/>
      <c r="L1120" s="184"/>
      <c r="M1120" s="190"/>
      <c r="N1120" s="191"/>
      <c r="O1120" s="191"/>
      <c r="P1120" s="191"/>
      <c r="Q1120" s="191"/>
      <c r="R1120" s="191"/>
      <c r="S1120" s="191"/>
      <c r="T1120" s="192"/>
      <c r="AT1120" s="186" t="s">
        <v>280</v>
      </c>
      <c r="AU1120" s="186" t="s">
        <v>88</v>
      </c>
      <c r="AV1120" s="13" t="s">
        <v>88</v>
      </c>
      <c r="AW1120" s="13" t="s">
        <v>29</v>
      </c>
      <c r="AX1120" s="13" t="s">
        <v>75</v>
      </c>
      <c r="AY1120" s="186" t="s">
        <v>271</v>
      </c>
    </row>
    <row r="1121" spans="1:65" s="13" customFormat="1" x14ac:dyDescent="0.1">
      <c r="B1121" s="184"/>
      <c r="D1121" s="185" t="s">
        <v>280</v>
      </c>
      <c r="E1121" s="186" t="s">
        <v>1</v>
      </c>
      <c r="F1121" s="187" t="s">
        <v>2046</v>
      </c>
      <c r="H1121" s="188">
        <v>2</v>
      </c>
      <c r="I1121" s="189"/>
      <c r="L1121" s="184"/>
      <c r="M1121" s="190"/>
      <c r="N1121" s="191"/>
      <c r="O1121" s="191"/>
      <c r="P1121" s="191"/>
      <c r="Q1121" s="191"/>
      <c r="R1121" s="191"/>
      <c r="S1121" s="191"/>
      <c r="T1121" s="192"/>
      <c r="AT1121" s="186" t="s">
        <v>280</v>
      </c>
      <c r="AU1121" s="186" t="s">
        <v>88</v>
      </c>
      <c r="AV1121" s="13" t="s">
        <v>88</v>
      </c>
      <c r="AW1121" s="13" t="s">
        <v>29</v>
      </c>
      <c r="AX1121" s="13" t="s">
        <v>75</v>
      </c>
      <c r="AY1121" s="186" t="s">
        <v>271</v>
      </c>
    </row>
    <row r="1122" spans="1:65" s="13" customFormat="1" x14ac:dyDescent="0.1">
      <c r="B1122" s="184"/>
      <c r="D1122" s="185" t="s">
        <v>280</v>
      </c>
      <c r="E1122" s="186" t="s">
        <v>1</v>
      </c>
      <c r="F1122" s="187" t="s">
        <v>2047</v>
      </c>
      <c r="H1122" s="188">
        <v>1</v>
      </c>
      <c r="I1122" s="189"/>
      <c r="L1122" s="184"/>
      <c r="M1122" s="190"/>
      <c r="N1122" s="191"/>
      <c r="O1122" s="191"/>
      <c r="P1122" s="191"/>
      <c r="Q1122" s="191"/>
      <c r="R1122" s="191"/>
      <c r="S1122" s="191"/>
      <c r="T1122" s="192"/>
      <c r="AT1122" s="186" t="s">
        <v>280</v>
      </c>
      <c r="AU1122" s="186" t="s">
        <v>88</v>
      </c>
      <c r="AV1122" s="13" t="s">
        <v>88</v>
      </c>
      <c r="AW1122" s="13" t="s">
        <v>29</v>
      </c>
      <c r="AX1122" s="13" t="s">
        <v>75</v>
      </c>
      <c r="AY1122" s="186" t="s">
        <v>271</v>
      </c>
    </row>
    <row r="1123" spans="1:65" s="14" customFormat="1" x14ac:dyDescent="0.1">
      <c r="B1123" s="193"/>
      <c r="D1123" s="185" t="s">
        <v>280</v>
      </c>
      <c r="E1123" s="194" t="s">
        <v>1</v>
      </c>
      <c r="F1123" s="195" t="s">
        <v>282</v>
      </c>
      <c r="H1123" s="196">
        <v>22</v>
      </c>
      <c r="I1123" s="197"/>
      <c r="L1123" s="193"/>
      <c r="M1123" s="198"/>
      <c r="N1123" s="199"/>
      <c r="O1123" s="199"/>
      <c r="P1123" s="199"/>
      <c r="Q1123" s="199"/>
      <c r="R1123" s="199"/>
      <c r="S1123" s="199"/>
      <c r="T1123" s="200"/>
      <c r="AT1123" s="194" t="s">
        <v>280</v>
      </c>
      <c r="AU1123" s="194" t="s">
        <v>88</v>
      </c>
      <c r="AV1123" s="14" t="s">
        <v>278</v>
      </c>
      <c r="AW1123" s="14" t="s">
        <v>29</v>
      </c>
      <c r="AX1123" s="14" t="s">
        <v>82</v>
      </c>
      <c r="AY1123" s="194" t="s">
        <v>271</v>
      </c>
    </row>
    <row r="1124" spans="1:65" s="2" customFormat="1" ht="33" customHeight="1" x14ac:dyDescent="0.15">
      <c r="A1124" s="35"/>
      <c r="B1124" s="141"/>
      <c r="C1124" s="224" t="s">
        <v>2212</v>
      </c>
      <c r="D1124" s="224" t="s">
        <v>1138</v>
      </c>
      <c r="E1124" s="226" t="s">
        <v>2213</v>
      </c>
      <c r="F1124" s="227" t="s">
        <v>2214</v>
      </c>
      <c r="G1124" s="228" t="s">
        <v>302</v>
      </c>
      <c r="H1124" s="229">
        <v>22</v>
      </c>
      <c r="I1124" s="230"/>
      <c r="J1124" s="229">
        <f>ROUND(I1124*H1124,2)</f>
        <v>0</v>
      </c>
      <c r="K1124" s="231"/>
      <c r="L1124" s="232"/>
      <c r="M1124" s="233" t="s">
        <v>1</v>
      </c>
      <c r="N1124" s="234" t="s">
        <v>41</v>
      </c>
      <c r="O1124" s="61"/>
      <c r="P1124" s="181">
        <f>O1124*H1124</f>
        <v>0</v>
      </c>
      <c r="Q1124" s="181">
        <v>0.04</v>
      </c>
      <c r="R1124" s="181">
        <f>Q1124*H1124</f>
        <v>0.88</v>
      </c>
      <c r="S1124" s="181">
        <v>0</v>
      </c>
      <c r="T1124" s="182">
        <f>S1124*H1124</f>
        <v>0</v>
      </c>
      <c r="U1124" s="35"/>
      <c r="V1124" s="35"/>
      <c r="W1124" s="35"/>
      <c r="X1124" s="35"/>
      <c r="Y1124" s="35"/>
      <c r="Z1124" s="35"/>
      <c r="AA1124" s="35"/>
      <c r="AB1124" s="35"/>
      <c r="AC1124" s="35"/>
      <c r="AD1124" s="35"/>
      <c r="AE1124" s="35"/>
      <c r="AR1124" s="183" t="s">
        <v>316</v>
      </c>
      <c r="AT1124" s="183" t="s">
        <v>1138</v>
      </c>
      <c r="AU1124" s="183" t="s">
        <v>88</v>
      </c>
      <c r="AY1124" s="18" t="s">
        <v>271</v>
      </c>
      <c r="BE1124" s="105">
        <f>IF(N1124="základná",J1124,0)</f>
        <v>0</v>
      </c>
      <c r="BF1124" s="105">
        <f>IF(N1124="znížená",J1124,0)</f>
        <v>0</v>
      </c>
      <c r="BG1124" s="105">
        <f>IF(N1124="zákl. prenesená",J1124,0)</f>
        <v>0</v>
      </c>
      <c r="BH1124" s="105">
        <f>IF(N1124="zníž. prenesená",J1124,0)</f>
        <v>0</v>
      </c>
      <c r="BI1124" s="105">
        <f>IF(N1124="nulová",J1124,0)</f>
        <v>0</v>
      </c>
      <c r="BJ1124" s="18" t="s">
        <v>88</v>
      </c>
      <c r="BK1124" s="105">
        <f>ROUND(I1124*H1124,2)</f>
        <v>0</v>
      </c>
      <c r="BL1124" s="18" t="s">
        <v>278</v>
      </c>
      <c r="BM1124" s="183" t="s">
        <v>2215</v>
      </c>
    </row>
    <row r="1125" spans="1:65" s="2" customFormat="1" ht="16.5" customHeight="1" x14ac:dyDescent="0.15">
      <c r="A1125" s="35"/>
      <c r="B1125" s="141"/>
      <c r="C1125" s="172" t="s">
        <v>2216</v>
      </c>
      <c r="D1125" s="172" t="s">
        <v>274</v>
      </c>
      <c r="E1125" s="173" t="s">
        <v>2217</v>
      </c>
      <c r="F1125" s="174" t="s">
        <v>2218</v>
      </c>
      <c r="G1125" s="175" t="s">
        <v>302</v>
      </c>
      <c r="H1125" s="176">
        <v>1</v>
      </c>
      <c r="I1125" s="177"/>
      <c r="J1125" s="176">
        <f>ROUND(I1125*H1125,2)</f>
        <v>0</v>
      </c>
      <c r="K1125" s="178"/>
      <c r="L1125" s="36"/>
      <c r="M1125" s="179" t="s">
        <v>1</v>
      </c>
      <c r="N1125" s="180" t="s">
        <v>41</v>
      </c>
      <c r="O1125" s="61"/>
      <c r="P1125" s="181">
        <f>O1125*H1125</f>
        <v>0</v>
      </c>
      <c r="Q1125" s="181">
        <v>2.0670000000000001E-2</v>
      </c>
      <c r="R1125" s="181">
        <f>Q1125*H1125</f>
        <v>2.0670000000000001E-2</v>
      </c>
      <c r="S1125" s="181">
        <v>0</v>
      </c>
      <c r="T1125" s="182">
        <f>S1125*H1125</f>
        <v>0</v>
      </c>
      <c r="U1125" s="35"/>
      <c r="V1125" s="35"/>
      <c r="W1125" s="35"/>
      <c r="X1125" s="35"/>
      <c r="Y1125" s="35"/>
      <c r="Z1125" s="35"/>
      <c r="AA1125" s="35"/>
      <c r="AB1125" s="35"/>
      <c r="AC1125" s="35"/>
      <c r="AD1125" s="35"/>
      <c r="AE1125" s="35"/>
      <c r="AR1125" s="183" t="s">
        <v>367</v>
      </c>
      <c r="AT1125" s="183" t="s">
        <v>274</v>
      </c>
      <c r="AU1125" s="183" t="s">
        <v>88</v>
      </c>
      <c r="AY1125" s="18" t="s">
        <v>271</v>
      </c>
      <c r="BE1125" s="105">
        <f>IF(N1125="základná",J1125,0)</f>
        <v>0</v>
      </c>
      <c r="BF1125" s="105">
        <f>IF(N1125="znížená",J1125,0)</f>
        <v>0</v>
      </c>
      <c r="BG1125" s="105">
        <f>IF(N1125="zákl. prenesená",J1125,0)</f>
        <v>0</v>
      </c>
      <c r="BH1125" s="105">
        <f>IF(N1125="zníž. prenesená",J1125,0)</f>
        <v>0</v>
      </c>
      <c r="BI1125" s="105">
        <f>IF(N1125="nulová",J1125,0)</f>
        <v>0</v>
      </c>
      <c r="BJ1125" s="18" t="s">
        <v>88</v>
      </c>
      <c r="BK1125" s="105">
        <f>ROUND(I1125*H1125,2)</f>
        <v>0</v>
      </c>
      <c r="BL1125" s="18" t="s">
        <v>367</v>
      </c>
      <c r="BM1125" s="183" t="s">
        <v>2219</v>
      </c>
    </row>
    <row r="1126" spans="1:65" s="13" customFormat="1" x14ac:dyDescent="0.1">
      <c r="B1126" s="184"/>
      <c r="D1126" s="185" t="s">
        <v>280</v>
      </c>
      <c r="E1126" s="186" t="s">
        <v>1</v>
      </c>
      <c r="F1126" s="187" t="s">
        <v>2060</v>
      </c>
      <c r="H1126" s="188">
        <v>1</v>
      </c>
      <c r="I1126" s="189"/>
      <c r="L1126" s="184"/>
      <c r="M1126" s="190"/>
      <c r="N1126" s="191"/>
      <c r="O1126" s="191"/>
      <c r="P1126" s="191"/>
      <c r="Q1126" s="191"/>
      <c r="R1126" s="191"/>
      <c r="S1126" s="191"/>
      <c r="T1126" s="192"/>
      <c r="AT1126" s="186" t="s">
        <v>280</v>
      </c>
      <c r="AU1126" s="186" t="s">
        <v>88</v>
      </c>
      <c r="AV1126" s="13" t="s">
        <v>88</v>
      </c>
      <c r="AW1126" s="13" t="s">
        <v>29</v>
      </c>
      <c r="AX1126" s="13" t="s">
        <v>75</v>
      </c>
      <c r="AY1126" s="186" t="s">
        <v>271</v>
      </c>
    </row>
    <row r="1127" spans="1:65" s="14" customFormat="1" x14ac:dyDescent="0.1">
      <c r="B1127" s="193"/>
      <c r="D1127" s="185" t="s">
        <v>280</v>
      </c>
      <c r="E1127" s="194" t="s">
        <v>1</v>
      </c>
      <c r="F1127" s="195" t="s">
        <v>282</v>
      </c>
      <c r="H1127" s="196">
        <v>1</v>
      </c>
      <c r="I1127" s="197"/>
      <c r="L1127" s="193"/>
      <c r="M1127" s="198"/>
      <c r="N1127" s="199"/>
      <c r="O1127" s="199"/>
      <c r="P1127" s="199"/>
      <c r="Q1127" s="199"/>
      <c r="R1127" s="199"/>
      <c r="S1127" s="199"/>
      <c r="T1127" s="200"/>
      <c r="AT1127" s="194" t="s">
        <v>280</v>
      </c>
      <c r="AU1127" s="194" t="s">
        <v>88</v>
      </c>
      <c r="AV1127" s="14" t="s">
        <v>278</v>
      </c>
      <c r="AW1127" s="14" t="s">
        <v>29</v>
      </c>
      <c r="AX1127" s="14" t="s">
        <v>82</v>
      </c>
      <c r="AY1127" s="194" t="s">
        <v>271</v>
      </c>
    </row>
    <row r="1128" spans="1:65" s="2" customFormat="1" ht="33" customHeight="1" x14ac:dyDescent="0.15">
      <c r="A1128" s="35"/>
      <c r="B1128" s="141"/>
      <c r="C1128" s="224" t="s">
        <v>2220</v>
      </c>
      <c r="D1128" s="224" t="s">
        <v>1138</v>
      </c>
      <c r="E1128" s="226" t="s">
        <v>2221</v>
      </c>
      <c r="F1128" s="227" t="s">
        <v>2222</v>
      </c>
      <c r="G1128" s="228" t="s">
        <v>302</v>
      </c>
      <c r="H1128" s="229">
        <v>1</v>
      </c>
      <c r="I1128" s="230"/>
      <c r="J1128" s="229">
        <f>ROUND(I1128*H1128,2)</f>
        <v>0</v>
      </c>
      <c r="K1128" s="231"/>
      <c r="L1128" s="232"/>
      <c r="M1128" s="233" t="s">
        <v>1</v>
      </c>
      <c r="N1128" s="234" t="s">
        <v>41</v>
      </c>
      <c r="O1128" s="61"/>
      <c r="P1128" s="181">
        <f>O1128*H1128</f>
        <v>0</v>
      </c>
      <c r="Q1128" s="181">
        <v>0.04</v>
      </c>
      <c r="R1128" s="181">
        <f>Q1128*H1128</f>
        <v>0.04</v>
      </c>
      <c r="S1128" s="181">
        <v>0</v>
      </c>
      <c r="T1128" s="182">
        <f>S1128*H1128</f>
        <v>0</v>
      </c>
      <c r="U1128" s="35"/>
      <c r="V1128" s="35"/>
      <c r="W1128" s="35"/>
      <c r="X1128" s="35"/>
      <c r="Y1128" s="35"/>
      <c r="Z1128" s="35"/>
      <c r="AA1128" s="35"/>
      <c r="AB1128" s="35"/>
      <c r="AC1128" s="35"/>
      <c r="AD1128" s="35"/>
      <c r="AE1128" s="35"/>
      <c r="AR1128" s="183" t="s">
        <v>478</v>
      </c>
      <c r="AT1128" s="183" t="s">
        <v>1138</v>
      </c>
      <c r="AU1128" s="183" t="s">
        <v>88</v>
      </c>
      <c r="AY1128" s="18" t="s">
        <v>271</v>
      </c>
      <c r="BE1128" s="105">
        <f>IF(N1128="základná",J1128,0)</f>
        <v>0</v>
      </c>
      <c r="BF1128" s="105">
        <f>IF(N1128="znížená",J1128,0)</f>
        <v>0</v>
      </c>
      <c r="BG1128" s="105">
        <f>IF(N1128="zákl. prenesená",J1128,0)</f>
        <v>0</v>
      </c>
      <c r="BH1128" s="105">
        <f>IF(N1128="zníž. prenesená",J1128,0)</f>
        <v>0</v>
      </c>
      <c r="BI1128" s="105">
        <f>IF(N1128="nulová",J1128,0)</f>
        <v>0</v>
      </c>
      <c r="BJ1128" s="18" t="s">
        <v>88</v>
      </c>
      <c r="BK1128" s="105">
        <f>ROUND(I1128*H1128,2)</f>
        <v>0</v>
      </c>
      <c r="BL1128" s="18" t="s">
        <v>367</v>
      </c>
      <c r="BM1128" s="183" t="s">
        <v>2223</v>
      </c>
    </row>
    <row r="1129" spans="1:65" s="2" customFormat="1" ht="21.75" customHeight="1" x14ac:dyDescent="0.15">
      <c r="A1129" s="35"/>
      <c r="B1129" s="141"/>
      <c r="C1129" s="172" t="s">
        <v>2224</v>
      </c>
      <c r="D1129" s="172" t="s">
        <v>274</v>
      </c>
      <c r="E1129" s="173" t="s">
        <v>2225</v>
      </c>
      <c r="F1129" s="174" t="s">
        <v>2226</v>
      </c>
      <c r="G1129" s="175" t="s">
        <v>302</v>
      </c>
      <c r="H1129" s="176">
        <v>24</v>
      </c>
      <c r="I1129" s="177"/>
      <c r="J1129" s="176">
        <f>ROUND(I1129*H1129,2)</f>
        <v>0</v>
      </c>
      <c r="K1129" s="178"/>
      <c r="L1129" s="36"/>
      <c r="M1129" s="179" t="s">
        <v>1</v>
      </c>
      <c r="N1129" s="180" t="s">
        <v>41</v>
      </c>
      <c r="O1129" s="61"/>
      <c r="P1129" s="181">
        <f>O1129*H1129</f>
        <v>0</v>
      </c>
      <c r="Q1129" s="181">
        <v>0</v>
      </c>
      <c r="R1129" s="181">
        <f>Q1129*H1129</f>
        <v>0</v>
      </c>
      <c r="S1129" s="181">
        <v>0</v>
      </c>
      <c r="T1129" s="182">
        <f>S1129*H1129</f>
        <v>0</v>
      </c>
      <c r="U1129" s="35"/>
      <c r="V1129" s="35"/>
      <c r="W1129" s="35"/>
      <c r="X1129" s="35"/>
      <c r="Y1129" s="35"/>
      <c r="Z1129" s="35"/>
      <c r="AA1129" s="35"/>
      <c r="AB1129" s="35"/>
      <c r="AC1129" s="35"/>
      <c r="AD1129" s="35"/>
      <c r="AE1129" s="35"/>
      <c r="AR1129" s="183" t="s">
        <v>367</v>
      </c>
      <c r="AT1129" s="183" t="s">
        <v>274</v>
      </c>
      <c r="AU1129" s="183" t="s">
        <v>88</v>
      </c>
      <c r="AY1129" s="18" t="s">
        <v>271</v>
      </c>
      <c r="BE1129" s="105">
        <f>IF(N1129="základná",J1129,0)</f>
        <v>0</v>
      </c>
      <c r="BF1129" s="105">
        <f>IF(N1129="znížená",J1129,0)</f>
        <v>0</v>
      </c>
      <c r="BG1129" s="105">
        <f>IF(N1129="zákl. prenesená",J1129,0)</f>
        <v>0</v>
      </c>
      <c r="BH1129" s="105">
        <f>IF(N1129="zníž. prenesená",J1129,0)</f>
        <v>0</v>
      </c>
      <c r="BI1129" s="105">
        <f>IF(N1129="nulová",J1129,0)</f>
        <v>0</v>
      </c>
      <c r="BJ1129" s="18" t="s">
        <v>88</v>
      </c>
      <c r="BK1129" s="105">
        <f>ROUND(I1129*H1129,2)</f>
        <v>0</v>
      </c>
      <c r="BL1129" s="18" t="s">
        <v>367</v>
      </c>
      <c r="BM1129" s="183" t="s">
        <v>2227</v>
      </c>
    </row>
    <row r="1130" spans="1:65" s="13" customFormat="1" x14ac:dyDescent="0.1">
      <c r="B1130" s="184"/>
      <c r="D1130" s="185" t="s">
        <v>280</v>
      </c>
      <c r="E1130" s="186" t="s">
        <v>1</v>
      </c>
      <c r="F1130" s="187" t="s">
        <v>2228</v>
      </c>
      <c r="H1130" s="188">
        <v>24</v>
      </c>
      <c r="I1130" s="189"/>
      <c r="L1130" s="184"/>
      <c r="M1130" s="190"/>
      <c r="N1130" s="191"/>
      <c r="O1130" s="191"/>
      <c r="P1130" s="191"/>
      <c r="Q1130" s="191"/>
      <c r="R1130" s="191"/>
      <c r="S1130" s="191"/>
      <c r="T1130" s="192"/>
      <c r="AT1130" s="186" t="s">
        <v>280</v>
      </c>
      <c r="AU1130" s="186" t="s">
        <v>88</v>
      </c>
      <c r="AV1130" s="13" t="s">
        <v>88</v>
      </c>
      <c r="AW1130" s="13" t="s">
        <v>29</v>
      </c>
      <c r="AX1130" s="13" t="s">
        <v>75</v>
      </c>
      <c r="AY1130" s="186" t="s">
        <v>271</v>
      </c>
    </row>
    <row r="1131" spans="1:65" s="14" customFormat="1" x14ac:dyDescent="0.1">
      <c r="B1131" s="193"/>
      <c r="D1131" s="185" t="s">
        <v>280</v>
      </c>
      <c r="E1131" s="194" t="s">
        <v>1</v>
      </c>
      <c r="F1131" s="195" t="s">
        <v>282</v>
      </c>
      <c r="H1131" s="196">
        <v>24</v>
      </c>
      <c r="I1131" s="197"/>
      <c r="L1131" s="193"/>
      <c r="M1131" s="198"/>
      <c r="N1131" s="199"/>
      <c r="O1131" s="199"/>
      <c r="P1131" s="199"/>
      <c r="Q1131" s="199"/>
      <c r="R1131" s="199"/>
      <c r="S1131" s="199"/>
      <c r="T1131" s="200"/>
      <c r="AT1131" s="194" t="s">
        <v>280</v>
      </c>
      <c r="AU1131" s="194" t="s">
        <v>88</v>
      </c>
      <c r="AV1131" s="14" t="s">
        <v>278</v>
      </c>
      <c r="AW1131" s="14" t="s">
        <v>29</v>
      </c>
      <c r="AX1131" s="14" t="s">
        <v>82</v>
      </c>
      <c r="AY1131" s="194" t="s">
        <v>271</v>
      </c>
    </row>
    <row r="1132" spans="1:65" s="2" customFormat="1" ht="31.5" x14ac:dyDescent="0.15">
      <c r="A1132" s="35"/>
      <c r="B1132" s="141"/>
      <c r="C1132" s="224" t="s">
        <v>2229</v>
      </c>
      <c r="D1132" s="290" t="s">
        <v>1138</v>
      </c>
      <c r="E1132" s="226" t="s">
        <v>2230</v>
      </c>
      <c r="F1132" s="227" t="s">
        <v>6743</v>
      </c>
      <c r="G1132" s="228" t="s">
        <v>302</v>
      </c>
      <c r="H1132" s="229">
        <v>24</v>
      </c>
      <c r="I1132" s="230"/>
      <c r="J1132" s="229">
        <f>ROUND(I1132*H1132,2)</f>
        <v>0</v>
      </c>
      <c r="K1132" s="231"/>
      <c r="L1132" s="232"/>
      <c r="M1132" s="233" t="s">
        <v>1</v>
      </c>
      <c r="N1132" s="234" t="s">
        <v>41</v>
      </c>
      <c r="O1132" s="61"/>
      <c r="P1132" s="181">
        <f>O1132*H1132</f>
        <v>0</v>
      </c>
      <c r="Q1132" s="181">
        <v>1.35E-2</v>
      </c>
      <c r="R1132" s="181">
        <f>Q1132*H1132</f>
        <v>0.32400000000000001</v>
      </c>
      <c r="S1132" s="181">
        <v>0</v>
      </c>
      <c r="T1132" s="182">
        <f>S1132*H1132</f>
        <v>0</v>
      </c>
      <c r="U1132" s="35"/>
      <c r="V1132" s="35"/>
      <c r="W1132" s="35"/>
      <c r="X1132" s="35"/>
      <c r="Y1132" s="35"/>
      <c r="Z1132" s="35"/>
      <c r="AA1132" s="35"/>
      <c r="AB1132" s="35"/>
      <c r="AC1132" s="35"/>
      <c r="AD1132" s="35"/>
      <c r="AE1132" s="35"/>
      <c r="AR1132" s="183" t="s">
        <v>478</v>
      </c>
      <c r="AT1132" s="183" t="s">
        <v>1138</v>
      </c>
      <c r="AU1132" s="183" t="s">
        <v>88</v>
      </c>
      <c r="AY1132" s="18" t="s">
        <v>271</v>
      </c>
      <c r="BE1132" s="105">
        <f>IF(N1132="základná",J1132,0)</f>
        <v>0</v>
      </c>
      <c r="BF1132" s="105">
        <f>IF(N1132="znížená",J1132,0)</f>
        <v>0</v>
      </c>
      <c r="BG1132" s="105">
        <f>IF(N1132="zákl. prenesená",J1132,0)</f>
        <v>0</v>
      </c>
      <c r="BH1132" s="105">
        <f>IF(N1132="zníž. prenesená",J1132,0)</f>
        <v>0</v>
      </c>
      <c r="BI1132" s="105">
        <f>IF(N1132="nulová",J1132,0)</f>
        <v>0</v>
      </c>
      <c r="BJ1132" s="18" t="s">
        <v>88</v>
      </c>
      <c r="BK1132" s="105">
        <f>ROUND(I1132*H1132,2)</f>
        <v>0</v>
      </c>
      <c r="BL1132" s="18" t="s">
        <v>367</v>
      </c>
      <c r="BM1132" s="183" t="s">
        <v>2231</v>
      </c>
    </row>
    <row r="1133" spans="1:65" s="2" customFormat="1" ht="21.75" customHeight="1" x14ac:dyDescent="0.15">
      <c r="A1133" s="35"/>
      <c r="B1133" s="141"/>
      <c r="C1133" s="172" t="s">
        <v>2232</v>
      </c>
      <c r="D1133" s="172" t="s">
        <v>274</v>
      </c>
      <c r="E1133" s="173" t="s">
        <v>2233</v>
      </c>
      <c r="F1133" s="174" t="s">
        <v>2234</v>
      </c>
      <c r="G1133" s="175" t="s">
        <v>1375</v>
      </c>
      <c r="H1133" s="176">
        <v>906.56</v>
      </c>
      <c r="I1133" s="177"/>
      <c r="J1133" s="176">
        <f>ROUND(I1133*H1133,2)</f>
        <v>0</v>
      </c>
      <c r="K1133" s="178"/>
      <c r="L1133" s="36"/>
      <c r="M1133" s="179" t="s">
        <v>1</v>
      </c>
      <c r="N1133" s="180" t="s">
        <v>41</v>
      </c>
      <c r="O1133" s="61"/>
      <c r="P1133" s="181">
        <f>O1133*H1133</f>
        <v>0</v>
      </c>
      <c r="Q1133" s="181">
        <v>7.2854099999999998E-5</v>
      </c>
      <c r="R1133" s="181">
        <f>Q1133*H1133</f>
        <v>6.6046612895999987E-2</v>
      </c>
      <c r="S1133" s="181">
        <v>0</v>
      </c>
      <c r="T1133" s="182">
        <f>S1133*H1133</f>
        <v>0</v>
      </c>
      <c r="U1133" s="35"/>
      <c r="V1133" s="35"/>
      <c r="W1133" s="35"/>
      <c r="X1133" s="35"/>
      <c r="Y1133" s="35"/>
      <c r="Z1133" s="35"/>
      <c r="AA1133" s="35"/>
      <c r="AB1133" s="35"/>
      <c r="AC1133" s="35"/>
      <c r="AD1133" s="35"/>
      <c r="AE1133" s="35"/>
      <c r="AR1133" s="183" t="s">
        <v>367</v>
      </c>
      <c r="AT1133" s="183" t="s">
        <v>274</v>
      </c>
      <c r="AU1133" s="183" t="s">
        <v>88</v>
      </c>
      <c r="AY1133" s="18" t="s">
        <v>271</v>
      </c>
      <c r="BE1133" s="105">
        <f>IF(N1133="základná",J1133,0)</f>
        <v>0</v>
      </c>
      <c r="BF1133" s="105">
        <f>IF(N1133="znížená",J1133,0)</f>
        <v>0</v>
      </c>
      <c r="BG1133" s="105">
        <f>IF(N1133="zákl. prenesená",J1133,0)</f>
        <v>0</v>
      </c>
      <c r="BH1133" s="105">
        <f>IF(N1133="zníž. prenesená",J1133,0)</f>
        <v>0</v>
      </c>
      <c r="BI1133" s="105">
        <f>IF(N1133="nulová",J1133,0)</f>
        <v>0</v>
      </c>
      <c r="BJ1133" s="18" t="s">
        <v>88</v>
      </c>
      <c r="BK1133" s="105">
        <f>ROUND(I1133*H1133,2)</f>
        <v>0</v>
      </c>
      <c r="BL1133" s="18" t="s">
        <v>367</v>
      </c>
      <c r="BM1133" s="183" t="s">
        <v>2235</v>
      </c>
    </row>
    <row r="1134" spans="1:65" s="16" customFormat="1" x14ac:dyDescent="0.1">
      <c r="B1134" s="209"/>
      <c r="D1134" s="185" t="s">
        <v>280</v>
      </c>
      <c r="E1134" s="210" t="s">
        <v>1</v>
      </c>
      <c r="F1134" s="211" t="s">
        <v>2236</v>
      </c>
      <c r="H1134" s="210" t="s">
        <v>1</v>
      </c>
      <c r="I1134" s="212"/>
      <c r="L1134" s="209"/>
      <c r="M1134" s="213"/>
      <c r="N1134" s="214"/>
      <c r="O1134" s="214"/>
      <c r="P1134" s="214"/>
      <c r="Q1134" s="214"/>
      <c r="R1134" s="214"/>
      <c r="S1134" s="214"/>
      <c r="T1134" s="215"/>
      <c r="AT1134" s="210" t="s">
        <v>280</v>
      </c>
      <c r="AU1134" s="210" t="s">
        <v>88</v>
      </c>
      <c r="AV1134" s="16" t="s">
        <v>82</v>
      </c>
      <c r="AW1134" s="16" t="s">
        <v>29</v>
      </c>
      <c r="AX1134" s="16" t="s">
        <v>75</v>
      </c>
      <c r="AY1134" s="210" t="s">
        <v>271</v>
      </c>
    </row>
    <row r="1135" spans="1:65" s="13" customFormat="1" x14ac:dyDescent="0.1">
      <c r="B1135" s="184"/>
      <c r="D1135" s="185" t="s">
        <v>280</v>
      </c>
      <c r="E1135" s="186" t="s">
        <v>1</v>
      </c>
      <c r="F1135" s="187" t="s">
        <v>2237</v>
      </c>
      <c r="H1135" s="188">
        <v>0.18</v>
      </c>
      <c r="I1135" s="189"/>
      <c r="L1135" s="184"/>
      <c r="M1135" s="190"/>
      <c r="N1135" s="191"/>
      <c r="O1135" s="191"/>
      <c r="P1135" s="191"/>
      <c r="Q1135" s="191"/>
      <c r="R1135" s="191"/>
      <c r="S1135" s="191"/>
      <c r="T1135" s="192"/>
      <c r="AT1135" s="186" t="s">
        <v>280</v>
      </c>
      <c r="AU1135" s="186" t="s">
        <v>88</v>
      </c>
      <c r="AV1135" s="13" t="s">
        <v>88</v>
      </c>
      <c r="AW1135" s="13" t="s">
        <v>29</v>
      </c>
      <c r="AX1135" s="13" t="s">
        <v>75</v>
      </c>
      <c r="AY1135" s="186" t="s">
        <v>271</v>
      </c>
    </row>
    <row r="1136" spans="1:65" s="13" customFormat="1" x14ac:dyDescent="0.1">
      <c r="B1136" s="184"/>
      <c r="D1136" s="185" t="s">
        <v>280</v>
      </c>
      <c r="E1136" s="186" t="s">
        <v>1</v>
      </c>
      <c r="F1136" s="187" t="s">
        <v>2238</v>
      </c>
      <c r="H1136" s="188">
        <v>0.78</v>
      </c>
      <c r="I1136" s="189"/>
      <c r="L1136" s="184"/>
      <c r="M1136" s="190"/>
      <c r="N1136" s="191"/>
      <c r="O1136" s="191"/>
      <c r="P1136" s="191"/>
      <c r="Q1136" s="191"/>
      <c r="R1136" s="191"/>
      <c r="S1136" s="191"/>
      <c r="T1136" s="192"/>
      <c r="AT1136" s="186" t="s">
        <v>280</v>
      </c>
      <c r="AU1136" s="186" t="s">
        <v>88</v>
      </c>
      <c r="AV1136" s="13" t="s">
        <v>88</v>
      </c>
      <c r="AW1136" s="13" t="s">
        <v>29</v>
      </c>
      <c r="AX1136" s="13" t="s">
        <v>75</v>
      </c>
      <c r="AY1136" s="186" t="s">
        <v>271</v>
      </c>
    </row>
    <row r="1137" spans="2:51" s="13" customFormat="1" x14ac:dyDescent="0.1">
      <c r="B1137" s="184"/>
      <c r="D1137" s="185" t="s">
        <v>280</v>
      </c>
      <c r="E1137" s="186" t="s">
        <v>1</v>
      </c>
      <c r="F1137" s="187" t="s">
        <v>2239</v>
      </c>
      <c r="H1137" s="188">
        <v>2.59</v>
      </c>
      <c r="I1137" s="189"/>
      <c r="L1137" s="184"/>
      <c r="M1137" s="190"/>
      <c r="N1137" s="191"/>
      <c r="O1137" s="191"/>
      <c r="P1137" s="191"/>
      <c r="Q1137" s="191"/>
      <c r="R1137" s="191"/>
      <c r="S1137" s="191"/>
      <c r="T1137" s="192"/>
      <c r="AT1137" s="186" t="s">
        <v>280</v>
      </c>
      <c r="AU1137" s="186" t="s">
        <v>88</v>
      </c>
      <c r="AV1137" s="13" t="s">
        <v>88</v>
      </c>
      <c r="AW1137" s="13" t="s">
        <v>29</v>
      </c>
      <c r="AX1137" s="13" t="s">
        <v>75</v>
      </c>
      <c r="AY1137" s="186" t="s">
        <v>271</v>
      </c>
    </row>
    <row r="1138" spans="2:51" s="13" customFormat="1" x14ac:dyDescent="0.1">
      <c r="B1138" s="184"/>
      <c r="D1138" s="185" t="s">
        <v>280</v>
      </c>
      <c r="E1138" s="186" t="s">
        <v>1</v>
      </c>
      <c r="F1138" s="187" t="s">
        <v>2240</v>
      </c>
      <c r="H1138" s="188">
        <v>1.3</v>
      </c>
      <c r="I1138" s="189"/>
      <c r="L1138" s="184"/>
      <c r="M1138" s="190"/>
      <c r="N1138" s="191"/>
      <c r="O1138" s="191"/>
      <c r="P1138" s="191"/>
      <c r="Q1138" s="191"/>
      <c r="R1138" s="191"/>
      <c r="S1138" s="191"/>
      <c r="T1138" s="192"/>
      <c r="AT1138" s="186" t="s">
        <v>280</v>
      </c>
      <c r="AU1138" s="186" t="s">
        <v>88</v>
      </c>
      <c r="AV1138" s="13" t="s">
        <v>88</v>
      </c>
      <c r="AW1138" s="13" t="s">
        <v>29</v>
      </c>
      <c r="AX1138" s="13" t="s">
        <v>75</v>
      </c>
      <c r="AY1138" s="186" t="s">
        <v>271</v>
      </c>
    </row>
    <row r="1139" spans="2:51" s="13" customFormat="1" x14ac:dyDescent="0.1">
      <c r="B1139" s="184"/>
      <c r="D1139" s="185" t="s">
        <v>280</v>
      </c>
      <c r="E1139" s="186" t="s">
        <v>1</v>
      </c>
      <c r="F1139" s="187" t="s">
        <v>2241</v>
      </c>
      <c r="H1139" s="188">
        <v>0.18</v>
      </c>
      <c r="I1139" s="189"/>
      <c r="L1139" s="184"/>
      <c r="M1139" s="190"/>
      <c r="N1139" s="191"/>
      <c r="O1139" s="191"/>
      <c r="P1139" s="191"/>
      <c r="Q1139" s="191"/>
      <c r="R1139" s="191"/>
      <c r="S1139" s="191"/>
      <c r="T1139" s="192"/>
      <c r="AT1139" s="186" t="s">
        <v>280</v>
      </c>
      <c r="AU1139" s="186" t="s">
        <v>88</v>
      </c>
      <c r="AV1139" s="13" t="s">
        <v>88</v>
      </c>
      <c r="AW1139" s="13" t="s">
        <v>29</v>
      </c>
      <c r="AX1139" s="13" t="s">
        <v>75</v>
      </c>
      <c r="AY1139" s="186" t="s">
        <v>271</v>
      </c>
    </row>
    <row r="1140" spans="2:51" s="13" customFormat="1" x14ac:dyDescent="0.1">
      <c r="B1140" s="184"/>
      <c r="D1140" s="185" t="s">
        <v>280</v>
      </c>
      <c r="E1140" s="186" t="s">
        <v>1</v>
      </c>
      <c r="F1140" s="187" t="s">
        <v>2242</v>
      </c>
      <c r="H1140" s="188">
        <v>0.78</v>
      </c>
      <c r="I1140" s="189"/>
      <c r="L1140" s="184"/>
      <c r="M1140" s="190"/>
      <c r="N1140" s="191"/>
      <c r="O1140" s="191"/>
      <c r="P1140" s="191"/>
      <c r="Q1140" s="191"/>
      <c r="R1140" s="191"/>
      <c r="S1140" s="191"/>
      <c r="T1140" s="192"/>
      <c r="AT1140" s="186" t="s">
        <v>280</v>
      </c>
      <c r="AU1140" s="186" t="s">
        <v>88</v>
      </c>
      <c r="AV1140" s="13" t="s">
        <v>88</v>
      </c>
      <c r="AW1140" s="13" t="s">
        <v>29</v>
      </c>
      <c r="AX1140" s="13" t="s">
        <v>75</v>
      </c>
      <c r="AY1140" s="186" t="s">
        <v>271</v>
      </c>
    </row>
    <row r="1141" spans="2:51" s="13" customFormat="1" x14ac:dyDescent="0.1">
      <c r="B1141" s="184"/>
      <c r="D1141" s="185" t="s">
        <v>280</v>
      </c>
      <c r="E1141" s="186" t="s">
        <v>1</v>
      </c>
      <c r="F1141" s="187" t="s">
        <v>2243</v>
      </c>
      <c r="H1141" s="188">
        <v>2.59</v>
      </c>
      <c r="I1141" s="189"/>
      <c r="L1141" s="184"/>
      <c r="M1141" s="190"/>
      <c r="N1141" s="191"/>
      <c r="O1141" s="191"/>
      <c r="P1141" s="191"/>
      <c r="Q1141" s="191"/>
      <c r="R1141" s="191"/>
      <c r="S1141" s="191"/>
      <c r="T1141" s="192"/>
      <c r="AT1141" s="186" t="s">
        <v>280</v>
      </c>
      <c r="AU1141" s="186" t="s">
        <v>88</v>
      </c>
      <c r="AV1141" s="13" t="s">
        <v>88</v>
      </c>
      <c r="AW1141" s="13" t="s">
        <v>29</v>
      </c>
      <c r="AX1141" s="13" t="s">
        <v>75</v>
      </c>
      <c r="AY1141" s="186" t="s">
        <v>271</v>
      </c>
    </row>
    <row r="1142" spans="2:51" s="13" customFormat="1" x14ac:dyDescent="0.1">
      <c r="B1142" s="184"/>
      <c r="D1142" s="185" t="s">
        <v>280</v>
      </c>
      <c r="E1142" s="186" t="s">
        <v>1</v>
      </c>
      <c r="F1142" s="187" t="s">
        <v>2244</v>
      </c>
      <c r="H1142" s="188">
        <v>1.3</v>
      </c>
      <c r="I1142" s="189"/>
      <c r="L1142" s="184"/>
      <c r="M1142" s="190"/>
      <c r="N1142" s="191"/>
      <c r="O1142" s="191"/>
      <c r="P1142" s="191"/>
      <c r="Q1142" s="191"/>
      <c r="R1142" s="191"/>
      <c r="S1142" s="191"/>
      <c r="T1142" s="192"/>
      <c r="AT1142" s="186" t="s">
        <v>280</v>
      </c>
      <c r="AU1142" s="186" t="s">
        <v>88</v>
      </c>
      <c r="AV1142" s="13" t="s">
        <v>88</v>
      </c>
      <c r="AW1142" s="13" t="s">
        <v>29</v>
      </c>
      <c r="AX1142" s="13" t="s">
        <v>75</v>
      </c>
      <c r="AY1142" s="186" t="s">
        <v>271</v>
      </c>
    </row>
    <row r="1143" spans="2:51" s="13" customFormat="1" x14ac:dyDescent="0.1">
      <c r="B1143" s="184"/>
      <c r="D1143" s="185" t="s">
        <v>280</v>
      </c>
      <c r="E1143" s="186" t="s">
        <v>1</v>
      </c>
      <c r="F1143" s="187" t="s">
        <v>2245</v>
      </c>
      <c r="H1143" s="188">
        <v>7.92</v>
      </c>
      <c r="I1143" s="189"/>
      <c r="L1143" s="184"/>
      <c r="M1143" s="190"/>
      <c r="N1143" s="191"/>
      <c r="O1143" s="191"/>
      <c r="P1143" s="191"/>
      <c r="Q1143" s="191"/>
      <c r="R1143" s="191"/>
      <c r="S1143" s="191"/>
      <c r="T1143" s="192"/>
      <c r="AT1143" s="186" t="s">
        <v>280</v>
      </c>
      <c r="AU1143" s="186" t="s">
        <v>88</v>
      </c>
      <c r="AV1143" s="13" t="s">
        <v>88</v>
      </c>
      <c r="AW1143" s="13" t="s">
        <v>29</v>
      </c>
      <c r="AX1143" s="13" t="s">
        <v>75</v>
      </c>
      <c r="AY1143" s="186" t="s">
        <v>271</v>
      </c>
    </row>
    <row r="1144" spans="2:51" s="15" customFormat="1" x14ac:dyDescent="0.1">
      <c r="B1144" s="201"/>
      <c r="D1144" s="185" t="s">
        <v>280</v>
      </c>
      <c r="E1144" s="202" t="s">
        <v>1</v>
      </c>
      <c r="F1144" s="203" t="s">
        <v>293</v>
      </c>
      <c r="H1144" s="204">
        <v>17.62</v>
      </c>
      <c r="I1144" s="205"/>
      <c r="L1144" s="201"/>
      <c r="M1144" s="206"/>
      <c r="N1144" s="207"/>
      <c r="O1144" s="207"/>
      <c r="P1144" s="207"/>
      <c r="Q1144" s="207"/>
      <c r="R1144" s="207"/>
      <c r="S1144" s="207"/>
      <c r="T1144" s="208"/>
      <c r="AT1144" s="202" t="s">
        <v>280</v>
      </c>
      <c r="AU1144" s="202" t="s">
        <v>88</v>
      </c>
      <c r="AV1144" s="15" t="s">
        <v>286</v>
      </c>
      <c r="AW1144" s="15" t="s">
        <v>29</v>
      </c>
      <c r="AX1144" s="15" t="s">
        <v>75</v>
      </c>
      <c r="AY1144" s="202" t="s">
        <v>271</v>
      </c>
    </row>
    <row r="1145" spans="2:51" s="16" customFormat="1" x14ac:dyDescent="0.1">
      <c r="B1145" s="209"/>
      <c r="D1145" s="185" t="s">
        <v>280</v>
      </c>
      <c r="E1145" s="210" t="s">
        <v>1</v>
      </c>
      <c r="F1145" s="211" t="s">
        <v>2246</v>
      </c>
      <c r="H1145" s="210" t="s">
        <v>1</v>
      </c>
      <c r="I1145" s="212"/>
      <c r="L1145" s="209"/>
      <c r="M1145" s="213"/>
      <c r="N1145" s="214"/>
      <c r="O1145" s="214"/>
      <c r="P1145" s="214"/>
      <c r="Q1145" s="214"/>
      <c r="R1145" s="214"/>
      <c r="S1145" s="214"/>
      <c r="T1145" s="215"/>
      <c r="AT1145" s="210" t="s">
        <v>280</v>
      </c>
      <c r="AU1145" s="210" t="s">
        <v>88</v>
      </c>
      <c r="AV1145" s="16" t="s">
        <v>82</v>
      </c>
      <c r="AW1145" s="16" t="s">
        <v>29</v>
      </c>
      <c r="AX1145" s="16" t="s">
        <v>75</v>
      </c>
      <c r="AY1145" s="210" t="s">
        <v>271</v>
      </c>
    </row>
    <row r="1146" spans="2:51" s="13" customFormat="1" x14ac:dyDescent="0.1">
      <c r="B1146" s="184"/>
      <c r="D1146" s="185" t="s">
        <v>280</v>
      </c>
      <c r="E1146" s="186" t="s">
        <v>1</v>
      </c>
      <c r="F1146" s="187" t="s">
        <v>2247</v>
      </c>
      <c r="H1146" s="188">
        <v>191.65</v>
      </c>
      <c r="I1146" s="189"/>
      <c r="L1146" s="184"/>
      <c r="M1146" s="190"/>
      <c r="N1146" s="191"/>
      <c r="O1146" s="191"/>
      <c r="P1146" s="191"/>
      <c r="Q1146" s="191"/>
      <c r="R1146" s="191"/>
      <c r="S1146" s="191"/>
      <c r="T1146" s="192"/>
      <c r="AT1146" s="186" t="s">
        <v>280</v>
      </c>
      <c r="AU1146" s="186" t="s">
        <v>88</v>
      </c>
      <c r="AV1146" s="13" t="s">
        <v>88</v>
      </c>
      <c r="AW1146" s="13" t="s">
        <v>29</v>
      </c>
      <c r="AX1146" s="13" t="s">
        <v>75</v>
      </c>
      <c r="AY1146" s="186" t="s">
        <v>271</v>
      </c>
    </row>
    <row r="1147" spans="2:51" s="13" customFormat="1" x14ac:dyDescent="0.1">
      <c r="B1147" s="184"/>
      <c r="D1147" s="185" t="s">
        <v>280</v>
      </c>
      <c r="E1147" s="186" t="s">
        <v>1</v>
      </c>
      <c r="F1147" s="187" t="s">
        <v>2248</v>
      </c>
      <c r="H1147" s="188">
        <v>18.88</v>
      </c>
      <c r="I1147" s="189"/>
      <c r="L1147" s="184"/>
      <c r="M1147" s="190"/>
      <c r="N1147" s="191"/>
      <c r="O1147" s="191"/>
      <c r="P1147" s="191"/>
      <c r="Q1147" s="191"/>
      <c r="R1147" s="191"/>
      <c r="S1147" s="191"/>
      <c r="T1147" s="192"/>
      <c r="AT1147" s="186" t="s">
        <v>280</v>
      </c>
      <c r="AU1147" s="186" t="s">
        <v>88</v>
      </c>
      <c r="AV1147" s="13" t="s">
        <v>88</v>
      </c>
      <c r="AW1147" s="13" t="s">
        <v>29</v>
      </c>
      <c r="AX1147" s="13" t="s">
        <v>75</v>
      </c>
      <c r="AY1147" s="186" t="s">
        <v>271</v>
      </c>
    </row>
    <row r="1148" spans="2:51" s="13" customFormat="1" x14ac:dyDescent="0.1">
      <c r="B1148" s="184"/>
      <c r="D1148" s="185" t="s">
        <v>280</v>
      </c>
      <c r="E1148" s="186" t="s">
        <v>1</v>
      </c>
      <c r="F1148" s="187" t="s">
        <v>2249</v>
      </c>
      <c r="H1148" s="188">
        <v>563.79</v>
      </c>
      <c r="I1148" s="189"/>
      <c r="L1148" s="184"/>
      <c r="M1148" s="190"/>
      <c r="N1148" s="191"/>
      <c r="O1148" s="191"/>
      <c r="P1148" s="191"/>
      <c r="Q1148" s="191"/>
      <c r="R1148" s="191"/>
      <c r="S1148" s="191"/>
      <c r="T1148" s="192"/>
      <c r="AT1148" s="186" t="s">
        <v>280</v>
      </c>
      <c r="AU1148" s="186" t="s">
        <v>88</v>
      </c>
      <c r="AV1148" s="13" t="s">
        <v>88</v>
      </c>
      <c r="AW1148" s="13" t="s">
        <v>29</v>
      </c>
      <c r="AX1148" s="13" t="s">
        <v>75</v>
      </c>
      <c r="AY1148" s="186" t="s">
        <v>271</v>
      </c>
    </row>
    <row r="1149" spans="2:51" s="13" customFormat="1" x14ac:dyDescent="0.1">
      <c r="B1149" s="184"/>
      <c r="D1149" s="185" t="s">
        <v>280</v>
      </c>
      <c r="E1149" s="186" t="s">
        <v>1</v>
      </c>
      <c r="F1149" s="187" t="s">
        <v>2250</v>
      </c>
      <c r="H1149" s="188">
        <v>67.66</v>
      </c>
      <c r="I1149" s="189"/>
      <c r="L1149" s="184"/>
      <c r="M1149" s="190"/>
      <c r="N1149" s="191"/>
      <c r="O1149" s="191"/>
      <c r="P1149" s="191"/>
      <c r="Q1149" s="191"/>
      <c r="R1149" s="191"/>
      <c r="S1149" s="191"/>
      <c r="T1149" s="192"/>
      <c r="AT1149" s="186" t="s">
        <v>280</v>
      </c>
      <c r="AU1149" s="186" t="s">
        <v>88</v>
      </c>
      <c r="AV1149" s="13" t="s">
        <v>88</v>
      </c>
      <c r="AW1149" s="13" t="s">
        <v>29</v>
      </c>
      <c r="AX1149" s="13" t="s">
        <v>75</v>
      </c>
      <c r="AY1149" s="186" t="s">
        <v>271</v>
      </c>
    </row>
    <row r="1150" spans="2:51" s="13" customFormat="1" x14ac:dyDescent="0.1">
      <c r="B1150" s="184"/>
      <c r="D1150" s="185" t="s">
        <v>280</v>
      </c>
      <c r="E1150" s="186" t="s">
        <v>1</v>
      </c>
      <c r="F1150" s="187" t="s">
        <v>2251</v>
      </c>
      <c r="H1150" s="188">
        <v>10.130000000000001</v>
      </c>
      <c r="I1150" s="189"/>
      <c r="L1150" s="184"/>
      <c r="M1150" s="190"/>
      <c r="N1150" s="191"/>
      <c r="O1150" s="191"/>
      <c r="P1150" s="191"/>
      <c r="Q1150" s="191"/>
      <c r="R1150" s="191"/>
      <c r="S1150" s="191"/>
      <c r="T1150" s="192"/>
      <c r="AT1150" s="186" t="s">
        <v>280</v>
      </c>
      <c r="AU1150" s="186" t="s">
        <v>88</v>
      </c>
      <c r="AV1150" s="13" t="s">
        <v>88</v>
      </c>
      <c r="AW1150" s="13" t="s">
        <v>29</v>
      </c>
      <c r="AX1150" s="13" t="s">
        <v>75</v>
      </c>
      <c r="AY1150" s="186" t="s">
        <v>271</v>
      </c>
    </row>
    <row r="1151" spans="2:51" s="13" customFormat="1" x14ac:dyDescent="0.1">
      <c r="B1151" s="184"/>
      <c r="D1151" s="185" t="s">
        <v>280</v>
      </c>
      <c r="E1151" s="186" t="s">
        <v>1</v>
      </c>
      <c r="F1151" s="187" t="s">
        <v>2252</v>
      </c>
      <c r="H1151" s="188">
        <v>12.34</v>
      </c>
      <c r="I1151" s="189"/>
      <c r="L1151" s="184"/>
      <c r="M1151" s="190"/>
      <c r="N1151" s="191"/>
      <c r="O1151" s="191"/>
      <c r="P1151" s="191"/>
      <c r="Q1151" s="191"/>
      <c r="R1151" s="191"/>
      <c r="S1151" s="191"/>
      <c r="T1151" s="192"/>
      <c r="AT1151" s="186" t="s">
        <v>280</v>
      </c>
      <c r="AU1151" s="186" t="s">
        <v>88</v>
      </c>
      <c r="AV1151" s="13" t="s">
        <v>88</v>
      </c>
      <c r="AW1151" s="13" t="s">
        <v>29</v>
      </c>
      <c r="AX1151" s="13" t="s">
        <v>75</v>
      </c>
      <c r="AY1151" s="186" t="s">
        <v>271</v>
      </c>
    </row>
    <row r="1152" spans="2:51" s="15" customFormat="1" x14ac:dyDescent="0.1">
      <c r="B1152" s="201"/>
      <c r="D1152" s="185" t="s">
        <v>280</v>
      </c>
      <c r="E1152" s="202" t="s">
        <v>1</v>
      </c>
      <c r="F1152" s="203" t="s">
        <v>293</v>
      </c>
      <c r="H1152" s="204">
        <v>864.45</v>
      </c>
      <c r="I1152" s="205"/>
      <c r="L1152" s="201"/>
      <c r="M1152" s="206"/>
      <c r="N1152" s="207"/>
      <c r="O1152" s="207"/>
      <c r="P1152" s="207"/>
      <c r="Q1152" s="207"/>
      <c r="R1152" s="207"/>
      <c r="S1152" s="207"/>
      <c r="T1152" s="208"/>
      <c r="AT1152" s="202" t="s">
        <v>280</v>
      </c>
      <c r="AU1152" s="202" t="s">
        <v>88</v>
      </c>
      <c r="AV1152" s="15" t="s">
        <v>286</v>
      </c>
      <c r="AW1152" s="15" t="s">
        <v>29</v>
      </c>
      <c r="AX1152" s="15" t="s">
        <v>75</v>
      </c>
      <c r="AY1152" s="202" t="s">
        <v>271</v>
      </c>
    </row>
    <row r="1153" spans="1:65" s="16" customFormat="1" x14ac:dyDescent="0.1">
      <c r="B1153" s="209"/>
      <c r="D1153" s="185" t="s">
        <v>280</v>
      </c>
      <c r="E1153" s="210" t="s">
        <v>1</v>
      </c>
      <c r="F1153" s="211" t="s">
        <v>2253</v>
      </c>
      <c r="H1153" s="210" t="s">
        <v>1</v>
      </c>
      <c r="I1153" s="212"/>
      <c r="L1153" s="209"/>
      <c r="M1153" s="213"/>
      <c r="N1153" s="214"/>
      <c r="O1153" s="214"/>
      <c r="P1153" s="214"/>
      <c r="Q1153" s="214"/>
      <c r="R1153" s="214"/>
      <c r="S1153" s="214"/>
      <c r="T1153" s="215"/>
      <c r="AT1153" s="210" t="s">
        <v>280</v>
      </c>
      <c r="AU1153" s="210" t="s">
        <v>88</v>
      </c>
      <c r="AV1153" s="16" t="s">
        <v>82</v>
      </c>
      <c r="AW1153" s="16" t="s">
        <v>29</v>
      </c>
      <c r="AX1153" s="16" t="s">
        <v>75</v>
      </c>
      <c r="AY1153" s="210" t="s">
        <v>271</v>
      </c>
    </row>
    <row r="1154" spans="1:65" s="13" customFormat="1" x14ac:dyDescent="0.1">
      <c r="B1154" s="184"/>
      <c r="D1154" s="185" t="s">
        <v>280</v>
      </c>
      <c r="E1154" s="186" t="s">
        <v>1</v>
      </c>
      <c r="F1154" s="187" t="s">
        <v>2254</v>
      </c>
      <c r="H1154" s="188">
        <v>6.34</v>
      </c>
      <c r="I1154" s="189"/>
      <c r="L1154" s="184"/>
      <c r="M1154" s="190"/>
      <c r="N1154" s="191"/>
      <c r="O1154" s="191"/>
      <c r="P1154" s="191"/>
      <c r="Q1154" s="191"/>
      <c r="R1154" s="191"/>
      <c r="S1154" s="191"/>
      <c r="T1154" s="192"/>
      <c r="AT1154" s="186" t="s">
        <v>280</v>
      </c>
      <c r="AU1154" s="186" t="s">
        <v>88</v>
      </c>
      <c r="AV1154" s="13" t="s">
        <v>88</v>
      </c>
      <c r="AW1154" s="13" t="s">
        <v>29</v>
      </c>
      <c r="AX1154" s="13" t="s">
        <v>75</v>
      </c>
      <c r="AY1154" s="186" t="s">
        <v>271</v>
      </c>
    </row>
    <row r="1155" spans="1:65" s="13" customFormat="1" x14ac:dyDescent="0.1">
      <c r="B1155" s="184"/>
      <c r="D1155" s="185" t="s">
        <v>280</v>
      </c>
      <c r="E1155" s="186" t="s">
        <v>1</v>
      </c>
      <c r="F1155" s="187" t="s">
        <v>2255</v>
      </c>
      <c r="H1155" s="188">
        <v>6.96</v>
      </c>
      <c r="I1155" s="189"/>
      <c r="L1155" s="184"/>
      <c r="M1155" s="190"/>
      <c r="N1155" s="191"/>
      <c r="O1155" s="191"/>
      <c r="P1155" s="191"/>
      <c r="Q1155" s="191"/>
      <c r="R1155" s="191"/>
      <c r="S1155" s="191"/>
      <c r="T1155" s="192"/>
      <c r="AT1155" s="186" t="s">
        <v>280</v>
      </c>
      <c r="AU1155" s="186" t="s">
        <v>88</v>
      </c>
      <c r="AV1155" s="13" t="s">
        <v>88</v>
      </c>
      <c r="AW1155" s="13" t="s">
        <v>29</v>
      </c>
      <c r="AX1155" s="13" t="s">
        <v>75</v>
      </c>
      <c r="AY1155" s="186" t="s">
        <v>271</v>
      </c>
    </row>
    <row r="1156" spans="1:65" s="13" customFormat="1" x14ac:dyDescent="0.1">
      <c r="B1156" s="184"/>
      <c r="D1156" s="185" t="s">
        <v>280</v>
      </c>
      <c r="E1156" s="186" t="s">
        <v>1</v>
      </c>
      <c r="F1156" s="187" t="s">
        <v>2256</v>
      </c>
      <c r="H1156" s="188">
        <v>11.19</v>
      </c>
      <c r="I1156" s="189"/>
      <c r="L1156" s="184"/>
      <c r="M1156" s="190"/>
      <c r="N1156" s="191"/>
      <c r="O1156" s="191"/>
      <c r="P1156" s="191"/>
      <c r="Q1156" s="191"/>
      <c r="R1156" s="191"/>
      <c r="S1156" s="191"/>
      <c r="T1156" s="192"/>
      <c r="AT1156" s="186" t="s">
        <v>280</v>
      </c>
      <c r="AU1156" s="186" t="s">
        <v>88</v>
      </c>
      <c r="AV1156" s="13" t="s">
        <v>88</v>
      </c>
      <c r="AW1156" s="13" t="s">
        <v>29</v>
      </c>
      <c r="AX1156" s="13" t="s">
        <v>75</v>
      </c>
      <c r="AY1156" s="186" t="s">
        <v>271</v>
      </c>
    </row>
    <row r="1157" spans="1:65" s="15" customFormat="1" x14ac:dyDescent="0.1">
      <c r="B1157" s="201"/>
      <c r="D1157" s="185" t="s">
        <v>280</v>
      </c>
      <c r="E1157" s="202" t="s">
        <v>1</v>
      </c>
      <c r="F1157" s="203" t="s">
        <v>293</v>
      </c>
      <c r="H1157" s="204">
        <v>24.49</v>
      </c>
      <c r="I1157" s="205"/>
      <c r="L1157" s="201"/>
      <c r="M1157" s="206"/>
      <c r="N1157" s="207"/>
      <c r="O1157" s="207"/>
      <c r="P1157" s="207"/>
      <c r="Q1157" s="207"/>
      <c r="R1157" s="207"/>
      <c r="S1157" s="207"/>
      <c r="T1157" s="208"/>
      <c r="AT1157" s="202" t="s">
        <v>280</v>
      </c>
      <c r="AU1157" s="202" t="s">
        <v>88</v>
      </c>
      <c r="AV1157" s="15" t="s">
        <v>286</v>
      </c>
      <c r="AW1157" s="15" t="s">
        <v>29</v>
      </c>
      <c r="AX1157" s="15" t="s">
        <v>75</v>
      </c>
      <c r="AY1157" s="202" t="s">
        <v>271</v>
      </c>
    </row>
    <row r="1158" spans="1:65" s="14" customFormat="1" x14ac:dyDescent="0.1">
      <c r="B1158" s="193"/>
      <c r="D1158" s="185" t="s">
        <v>280</v>
      </c>
      <c r="E1158" s="194" t="s">
        <v>793</v>
      </c>
      <c r="F1158" s="195" t="s">
        <v>282</v>
      </c>
      <c r="H1158" s="196">
        <v>906.56</v>
      </c>
      <c r="I1158" s="197"/>
      <c r="L1158" s="193"/>
      <c r="M1158" s="198"/>
      <c r="N1158" s="199"/>
      <c r="O1158" s="199"/>
      <c r="P1158" s="199"/>
      <c r="Q1158" s="199"/>
      <c r="R1158" s="199"/>
      <c r="S1158" s="199"/>
      <c r="T1158" s="200"/>
      <c r="AT1158" s="194" t="s">
        <v>280</v>
      </c>
      <c r="AU1158" s="194" t="s">
        <v>88</v>
      </c>
      <c r="AV1158" s="14" t="s">
        <v>278</v>
      </c>
      <c r="AW1158" s="14" t="s">
        <v>29</v>
      </c>
      <c r="AX1158" s="14" t="s">
        <v>82</v>
      </c>
      <c r="AY1158" s="194" t="s">
        <v>271</v>
      </c>
    </row>
    <row r="1159" spans="1:65" s="2" customFormat="1" ht="21.75" customHeight="1" x14ac:dyDescent="0.15">
      <c r="A1159" s="35"/>
      <c r="B1159" s="141"/>
      <c r="C1159" s="172" t="s">
        <v>2257</v>
      </c>
      <c r="D1159" s="172" t="s">
        <v>274</v>
      </c>
      <c r="E1159" s="173" t="s">
        <v>2258</v>
      </c>
      <c r="F1159" s="174" t="s">
        <v>2259</v>
      </c>
      <c r="G1159" s="175" t="s">
        <v>1375</v>
      </c>
      <c r="H1159" s="176">
        <v>607.33000000000004</v>
      </c>
      <c r="I1159" s="177"/>
      <c r="J1159" s="176">
        <f>ROUND(I1159*H1159,2)</f>
        <v>0</v>
      </c>
      <c r="K1159" s="178"/>
      <c r="L1159" s="36"/>
      <c r="M1159" s="179" t="s">
        <v>1</v>
      </c>
      <c r="N1159" s="180" t="s">
        <v>41</v>
      </c>
      <c r="O1159" s="61"/>
      <c r="P1159" s="181">
        <f>O1159*H1159</f>
        <v>0</v>
      </c>
      <c r="Q1159" s="181">
        <v>6.3809100000000005E-5</v>
      </c>
      <c r="R1159" s="181">
        <f>Q1159*H1159</f>
        <v>3.8753180703000004E-2</v>
      </c>
      <c r="S1159" s="181">
        <v>0</v>
      </c>
      <c r="T1159" s="182">
        <f>S1159*H1159</f>
        <v>0</v>
      </c>
      <c r="U1159" s="35"/>
      <c r="V1159" s="35"/>
      <c r="W1159" s="35"/>
      <c r="X1159" s="35"/>
      <c r="Y1159" s="35"/>
      <c r="Z1159" s="35"/>
      <c r="AA1159" s="35"/>
      <c r="AB1159" s="35"/>
      <c r="AC1159" s="35"/>
      <c r="AD1159" s="35"/>
      <c r="AE1159" s="35"/>
      <c r="AR1159" s="183" t="s">
        <v>367</v>
      </c>
      <c r="AT1159" s="183" t="s">
        <v>274</v>
      </c>
      <c r="AU1159" s="183" t="s">
        <v>88</v>
      </c>
      <c r="AY1159" s="18" t="s">
        <v>271</v>
      </c>
      <c r="BE1159" s="105">
        <f>IF(N1159="základná",J1159,0)</f>
        <v>0</v>
      </c>
      <c r="BF1159" s="105">
        <f>IF(N1159="znížená",J1159,0)</f>
        <v>0</v>
      </c>
      <c r="BG1159" s="105">
        <f>IF(N1159="zákl. prenesená",J1159,0)</f>
        <v>0</v>
      </c>
      <c r="BH1159" s="105">
        <f>IF(N1159="zníž. prenesená",J1159,0)</f>
        <v>0</v>
      </c>
      <c r="BI1159" s="105">
        <f>IF(N1159="nulová",J1159,0)</f>
        <v>0</v>
      </c>
      <c r="BJ1159" s="18" t="s">
        <v>88</v>
      </c>
      <c r="BK1159" s="105">
        <f>ROUND(I1159*H1159,2)</f>
        <v>0</v>
      </c>
      <c r="BL1159" s="18" t="s">
        <v>367</v>
      </c>
      <c r="BM1159" s="183" t="s">
        <v>2260</v>
      </c>
    </row>
    <row r="1160" spans="1:65" s="16" customFormat="1" x14ac:dyDescent="0.1">
      <c r="B1160" s="209"/>
      <c r="D1160" s="185" t="s">
        <v>280</v>
      </c>
      <c r="E1160" s="210" t="s">
        <v>1</v>
      </c>
      <c r="F1160" s="211" t="s">
        <v>2236</v>
      </c>
      <c r="H1160" s="210" t="s">
        <v>1</v>
      </c>
      <c r="I1160" s="212"/>
      <c r="L1160" s="209"/>
      <c r="M1160" s="213"/>
      <c r="N1160" s="214"/>
      <c r="O1160" s="214"/>
      <c r="P1160" s="214"/>
      <c r="Q1160" s="214"/>
      <c r="R1160" s="214"/>
      <c r="S1160" s="214"/>
      <c r="T1160" s="215"/>
      <c r="AT1160" s="210" t="s">
        <v>280</v>
      </c>
      <c r="AU1160" s="210" t="s">
        <v>88</v>
      </c>
      <c r="AV1160" s="16" t="s">
        <v>82</v>
      </c>
      <c r="AW1160" s="16" t="s">
        <v>29</v>
      </c>
      <c r="AX1160" s="16" t="s">
        <v>75</v>
      </c>
      <c r="AY1160" s="210" t="s">
        <v>271</v>
      </c>
    </row>
    <row r="1161" spans="1:65" s="13" customFormat="1" x14ac:dyDescent="0.1">
      <c r="B1161" s="184"/>
      <c r="D1161" s="185" t="s">
        <v>280</v>
      </c>
      <c r="E1161" s="186" t="s">
        <v>1</v>
      </c>
      <c r="F1161" s="187" t="s">
        <v>2261</v>
      </c>
      <c r="H1161" s="188">
        <v>51.81</v>
      </c>
      <c r="I1161" s="189"/>
      <c r="L1161" s="184"/>
      <c r="M1161" s="190"/>
      <c r="N1161" s="191"/>
      <c r="O1161" s="191"/>
      <c r="P1161" s="191"/>
      <c r="Q1161" s="191"/>
      <c r="R1161" s="191"/>
      <c r="S1161" s="191"/>
      <c r="T1161" s="192"/>
      <c r="AT1161" s="186" t="s">
        <v>280</v>
      </c>
      <c r="AU1161" s="186" t="s">
        <v>88</v>
      </c>
      <c r="AV1161" s="13" t="s">
        <v>88</v>
      </c>
      <c r="AW1161" s="13" t="s">
        <v>29</v>
      </c>
      <c r="AX1161" s="13" t="s">
        <v>75</v>
      </c>
      <c r="AY1161" s="186" t="s">
        <v>271</v>
      </c>
    </row>
    <row r="1162" spans="1:65" s="13" customFormat="1" x14ac:dyDescent="0.1">
      <c r="B1162" s="184"/>
      <c r="D1162" s="185" t="s">
        <v>280</v>
      </c>
      <c r="E1162" s="186" t="s">
        <v>1</v>
      </c>
      <c r="F1162" s="187" t="s">
        <v>2262</v>
      </c>
      <c r="H1162" s="188">
        <v>51.81</v>
      </c>
      <c r="I1162" s="189"/>
      <c r="L1162" s="184"/>
      <c r="M1162" s="190"/>
      <c r="N1162" s="191"/>
      <c r="O1162" s="191"/>
      <c r="P1162" s="191"/>
      <c r="Q1162" s="191"/>
      <c r="R1162" s="191"/>
      <c r="S1162" s="191"/>
      <c r="T1162" s="192"/>
      <c r="AT1162" s="186" t="s">
        <v>280</v>
      </c>
      <c r="AU1162" s="186" t="s">
        <v>88</v>
      </c>
      <c r="AV1162" s="13" t="s">
        <v>88</v>
      </c>
      <c r="AW1162" s="13" t="s">
        <v>29</v>
      </c>
      <c r="AX1162" s="13" t="s">
        <v>75</v>
      </c>
      <c r="AY1162" s="186" t="s">
        <v>271</v>
      </c>
    </row>
    <row r="1163" spans="1:65" s="13" customFormat="1" x14ac:dyDescent="0.1">
      <c r="B1163" s="184"/>
      <c r="D1163" s="185" t="s">
        <v>280</v>
      </c>
      <c r="E1163" s="186" t="s">
        <v>1</v>
      </c>
      <c r="F1163" s="187" t="s">
        <v>2263</v>
      </c>
      <c r="H1163" s="188">
        <v>6.08</v>
      </c>
      <c r="I1163" s="189"/>
      <c r="L1163" s="184"/>
      <c r="M1163" s="190"/>
      <c r="N1163" s="191"/>
      <c r="O1163" s="191"/>
      <c r="P1163" s="191"/>
      <c r="Q1163" s="191"/>
      <c r="R1163" s="191"/>
      <c r="S1163" s="191"/>
      <c r="T1163" s="192"/>
      <c r="AT1163" s="186" t="s">
        <v>280</v>
      </c>
      <c r="AU1163" s="186" t="s">
        <v>88</v>
      </c>
      <c r="AV1163" s="13" t="s">
        <v>88</v>
      </c>
      <c r="AW1163" s="13" t="s">
        <v>29</v>
      </c>
      <c r="AX1163" s="13" t="s">
        <v>75</v>
      </c>
      <c r="AY1163" s="186" t="s">
        <v>271</v>
      </c>
    </row>
    <row r="1164" spans="1:65" s="13" customFormat="1" x14ac:dyDescent="0.1">
      <c r="B1164" s="184"/>
      <c r="D1164" s="185" t="s">
        <v>280</v>
      </c>
      <c r="E1164" s="186" t="s">
        <v>1</v>
      </c>
      <c r="F1164" s="187" t="s">
        <v>2264</v>
      </c>
      <c r="H1164" s="188">
        <v>7.65</v>
      </c>
      <c r="I1164" s="189"/>
      <c r="L1164" s="184"/>
      <c r="M1164" s="190"/>
      <c r="N1164" s="191"/>
      <c r="O1164" s="191"/>
      <c r="P1164" s="191"/>
      <c r="Q1164" s="191"/>
      <c r="R1164" s="191"/>
      <c r="S1164" s="191"/>
      <c r="T1164" s="192"/>
      <c r="AT1164" s="186" t="s">
        <v>280</v>
      </c>
      <c r="AU1164" s="186" t="s">
        <v>88</v>
      </c>
      <c r="AV1164" s="13" t="s">
        <v>88</v>
      </c>
      <c r="AW1164" s="13" t="s">
        <v>29</v>
      </c>
      <c r="AX1164" s="13" t="s">
        <v>75</v>
      </c>
      <c r="AY1164" s="186" t="s">
        <v>271</v>
      </c>
    </row>
    <row r="1165" spans="1:65" s="13" customFormat="1" x14ac:dyDescent="0.1">
      <c r="B1165" s="184"/>
      <c r="D1165" s="185" t="s">
        <v>280</v>
      </c>
      <c r="E1165" s="186" t="s">
        <v>1</v>
      </c>
      <c r="F1165" s="187" t="s">
        <v>2265</v>
      </c>
      <c r="H1165" s="188">
        <v>14.04</v>
      </c>
      <c r="I1165" s="189"/>
      <c r="L1165" s="184"/>
      <c r="M1165" s="190"/>
      <c r="N1165" s="191"/>
      <c r="O1165" s="191"/>
      <c r="P1165" s="191"/>
      <c r="Q1165" s="191"/>
      <c r="R1165" s="191"/>
      <c r="S1165" s="191"/>
      <c r="T1165" s="192"/>
      <c r="AT1165" s="186" t="s">
        <v>280</v>
      </c>
      <c r="AU1165" s="186" t="s">
        <v>88</v>
      </c>
      <c r="AV1165" s="13" t="s">
        <v>88</v>
      </c>
      <c r="AW1165" s="13" t="s">
        <v>29</v>
      </c>
      <c r="AX1165" s="13" t="s">
        <v>75</v>
      </c>
      <c r="AY1165" s="186" t="s">
        <v>271</v>
      </c>
    </row>
    <row r="1166" spans="1:65" s="15" customFormat="1" x14ac:dyDescent="0.1">
      <c r="B1166" s="201"/>
      <c r="D1166" s="185" t="s">
        <v>280</v>
      </c>
      <c r="E1166" s="202" t="s">
        <v>1</v>
      </c>
      <c r="F1166" s="203" t="s">
        <v>293</v>
      </c>
      <c r="H1166" s="204">
        <v>131.38999999999999</v>
      </c>
      <c r="I1166" s="205"/>
      <c r="L1166" s="201"/>
      <c r="M1166" s="206"/>
      <c r="N1166" s="207"/>
      <c r="O1166" s="207"/>
      <c r="P1166" s="207"/>
      <c r="Q1166" s="207"/>
      <c r="R1166" s="207"/>
      <c r="S1166" s="207"/>
      <c r="T1166" s="208"/>
      <c r="AT1166" s="202" t="s">
        <v>280</v>
      </c>
      <c r="AU1166" s="202" t="s">
        <v>88</v>
      </c>
      <c r="AV1166" s="15" t="s">
        <v>286</v>
      </c>
      <c r="AW1166" s="15" t="s">
        <v>29</v>
      </c>
      <c r="AX1166" s="15" t="s">
        <v>75</v>
      </c>
      <c r="AY1166" s="202" t="s">
        <v>271</v>
      </c>
    </row>
    <row r="1167" spans="1:65" s="16" customFormat="1" x14ac:dyDescent="0.1">
      <c r="B1167" s="209"/>
      <c r="D1167" s="185" t="s">
        <v>280</v>
      </c>
      <c r="E1167" s="210" t="s">
        <v>1</v>
      </c>
      <c r="F1167" s="211" t="s">
        <v>2246</v>
      </c>
      <c r="H1167" s="210" t="s">
        <v>1</v>
      </c>
      <c r="I1167" s="212"/>
      <c r="L1167" s="209"/>
      <c r="M1167" s="213"/>
      <c r="N1167" s="214"/>
      <c r="O1167" s="214"/>
      <c r="P1167" s="214"/>
      <c r="Q1167" s="214"/>
      <c r="R1167" s="214"/>
      <c r="S1167" s="214"/>
      <c r="T1167" s="215"/>
      <c r="AT1167" s="210" t="s">
        <v>280</v>
      </c>
      <c r="AU1167" s="210" t="s">
        <v>88</v>
      </c>
      <c r="AV1167" s="16" t="s">
        <v>82</v>
      </c>
      <c r="AW1167" s="16" t="s">
        <v>29</v>
      </c>
      <c r="AX1167" s="16" t="s">
        <v>75</v>
      </c>
      <c r="AY1167" s="210" t="s">
        <v>271</v>
      </c>
    </row>
    <row r="1168" spans="1:65" s="13" customFormat="1" x14ac:dyDescent="0.1">
      <c r="B1168" s="184"/>
      <c r="D1168" s="185" t="s">
        <v>280</v>
      </c>
      <c r="E1168" s="186" t="s">
        <v>1</v>
      </c>
      <c r="F1168" s="187" t="s">
        <v>2266</v>
      </c>
      <c r="H1168" s="188">
        <v>77.52</v>
      </c>
      <c r="I1168" s="189"/>
      <c r="L1168" s="184"/>
      <c r="M1168" s="190"/>
      <c r="N1168" s="191"/>
      <c r="O1168" s="191"/>
      <c r="P1168" s="191"/>
      <c r="Q1168" s="191"/>
      <c r="R1168" s="191"/>
      <c r="S1168" s="191"/>
      <c r="T1168" s="192"/>
      <c r="AT1168" s="186" t="s">
        <v>280</v>
      </c>
      <c r="AU1168" s="186" t="s">
        <v>88</v>
      </c>
      <c r="AV1168" s="13" t="s">
        <v>88</v>
      </c>
      <c r="AW1168" s="13" t="s">
        <v>29</v>
      </c>
      <c r="AX1168" s="13" t="s">
        <v>75</v>
      </c>
      <c r="AY1168" s="186" t="s">
        <v>271</v>
      </c>
    </row>
    <row r="1169" spans="1:65" s="13" customFormat="1" x14ac:dyDescent="0.1">
      <c r="B1169" s="184"/>
      <c r="D1169" s="185" t="s">
        <v>280</v>
      </c>
      <c r="E1169" s="186" t="s">
        <v>1</v>
      </c>
      <c r="F1169" s="187" t="s">
        <v>2267</v>
      </c>
      <c r="H1169" s="188">
        <v>337.43</v>
      </c>
      <c r="I1169" s="189"/>
      <c r="L1169" s="184"/>
      <c r="M1169" s="190"/>
      <c r="N1169" s="191"/>
      <c r="O1169" s="191"/>
      <c r="P1169" s="191"/>
      <c r="Q1169" s="191"/>
      <c r="R1169" s="191"/>
      <c r="S1169" s="191"/>
      <c r="T1169" s="192"/>
      <c r="AT1169" s="186" t="s">
        <v>280</v>
      </c>
      <c r="AU1169" s="186" t="s">
        <v>88</v>
      </c>
      <c r="AV1169" s="13" t="s">
        <v>88</v>
      </c>
      <c r="AW1169" s="13" t="s">
        <v>29</v>
      </c>
      <c r="AX1169" s="13" t="s">
        <v>75</v>
      </c>
      <c r="AY1169" s="186" t="s">
        <v>271</v>
      </c>
    </row>
    <row r="1170" spans="1:65" s="15" customFormat="1" x14ac:dyDescent="0.1">
      <c r="B1170" s="201"/>
      <c r="D1170" s="185" t="s">
        <v>280</v>
      </c>
      <c r="E1170" s="202" t="s">
        <v>1</v>
      </c>
      <c r="F1170" s="203" t="s">
        <v>293</v>
      </c>
      <c r="H1170" s="204">
        <v>414.95</v>
      </c>
      <c r="I1170" s="205"/>
      <c r="L1170" s="201"/>
      <c r="M1170" s="206"/>
      <c r="N1170" s="207"/>
      <c r="O1170" s="207"/>
      <c r="P1170" s="207"/>
      <c r="Q1170" s="207"/>
      <c r="R1170" s="207"/>
      <c r="S1170" s="207"/>
      <c r="T1170" s="208"/>
      <c r="AT1170" s="202" t="s">
        <v>280</v>
      </c>
      <c r="AU1170" s="202" t="s">
        <v>88</v>
      </c>
      <c r="AV1170" s="15" t="s">
        <v>286</v>
      </c>
      <c r="AW1170" s="15" t="s">
        <v>29</v>
      </c>
      <c r="AX1170" s="15" t="s">
        <v>75</v>
      </c>
      <c r="AY1170" s="202" t="s">
        <v>271</v>
      </c>
    </row>
    <row r="1171" spans="1:65" s="16" customFormat="1" x14ac:dyDescent="0.1">
      <c r="B1171" s="209"/>
      <c r="D1171" s="185" t="s">
        <v>280</v>
      </c>
      <c r="E1171" s="210" t="s">
        <v>1</v>
      </c>
      <c r="F1171" s="211" t="s">
        <v>2253</v>
      </c>
      <c r="H1171" s="210" t="s">
        <v>1</v>
      </c>
      <c r="I1171" s="212"/>
      <c r="L1171" s="209"/>
      <c r="M1171" s="213"/>
      <c r="N1171" s="214"/>
      <c r="O1171" s="214"/>
      <c r="P1171" s="214"/>
      <c r="Q1171" s="214"/>
      <c r="R1171" s="214"/>
      <c r="S1171" s="214"/>
      <c r="T1171" s="215"/>
      <c r="AT1171" s="210" t="s">
        <v>280</v>
      </c>
      <c r="AU1171" s="210" t="s">
        <v>88</v>
      </c>
      <c r="AV1171" s="16" t="s">
        <v>82</v>
      </c>
      <c r="AW1171" s="16" t="s">
        <v>29</v>
      </c>
      <c r="AX1171" s="16" t="s">
        <v>75</v>
      </c>
      <c r="AY1171" s="210" t="s">
        <v>271</v>
      </c>
    </row>
    <row r="1172" spans="1:65" s="13" customFormat="1" x14ac:dyDescent="0.1">
      <c r="B1172" s="184"/>
      <c r="D1172" s="185" t="s">
        <v>280</v>
      </c>
      <c r="E1172" s="186" t="s">
        <v>1</v>
      </c>
      <c r="F1172" s="187" t="s">
        <v>2268</v>
      </c>
      <c r="H1172" s="188">
        <v>24.29</v>
      </c>
      <c r="I1172" s="189"/>
      <c r="L1172" s="184"/>
      <c r="M1172" s="190"/>
      <c r="N1172" s="191"/>
      <c r="O1172" s="191"/>
      <c r="P1172" s="191"/>
      <c r="Q1172" s="191"/>
      <c r="R1172" s="191"/>
      <c r="S1172" s="191"/>
      <c r="T1172" s="192"/>
      <c r="AT1172" s="186" t="s">
        <v>280</v>
      </c>
      <c r="AU1172" s="186" t="s">
        <v>88</v>
      </c>
      <c r="AV1172" s="13" t="s">
        <v>88</v>
      </c>
      <c r="AW1172" s="13" t="s">
        <v>29</v>
      </c>
      <c r="AX1172" s="13" t="s">
        <v>75</v>
      </c>
      <c r="AY1172" s="186" t="s">
        <v>271</v>
      </c>
    </row>
    <row r="1173" spans="1:65" s="13" customFormat="1" x14ac:dyDescent="0.1">
      <c r="B1173" s="184"/>
      <c r="D1173" s="185" t="s">
        <v>280</v>
      </c>
      <c r="E1173" s="186" t="s">
        <v>1</v>
      </c>
      <c r="F1173" s="187" t="s">
        <v>2269</v>
      </c>
      <c r="H1173" s="188">
        <v>20.100000000000001</v>
      </c>
      <c r="I1173" s="189"/>
      <c r="L1173" s="184"/>
      <c r="M1173" s="190"/>
      <c r="N1173" s="191"/>
      <c r="O1173" s="191"/>
      <c r="P1173" s="191"/>
      <c r="Q1173" s="191"/>
      <c r="R1173" s="191"/>
      <c r="S1173" s="191"/>
      <c r="T1173" s="192"/>
      <c r="AT1173" s="186" t="s">
        <v>280</v>
      </c>
      <c r="AU1173" s="186" t="s">
        <v>88</v>
      </c>
      <c r="AV1173" s="13" t="s">
        <v>88</v>
      </c>
      <c r="AW1173" s="13" t="s">
        <v>29</v>
      </c>
      <c r="AX1173" s="13" t="s">
        <v>75</v>
      </c>
      <c r="AY1173" s="186" t="s">
        <v>271</v>
      </c>
    </row>
    <row r="1174" spans="1:65" s="13" customFormat="1" x14ac:dyDescent="0.1">
      <c r="B1174" s="184"/>
      <c r="D1174" s="185" t="s">
        <v>280</v>
      </c>
      <c r="E1174" s="186" t="s">
        <v>1</v>
      </c>
      <c r="F1174" s="187" t="s">
        <v>2270</v>
      </c>
      <c r="H1174" s="188">
        <v>16.600000000000001</v>
      </c>
      <c r="I1174" s="189"/>
      <c r="L1174" s="184"/>
      <c r="M1174" s="190"/>
      <c r="N1174" s="191"/>
      <c r="O1174" s="191"/>
      <c r="P1174" s="191"/>
      <c r="Q1174" s="191"/>
      <c r="R1174" s="191"/>
      <c r="S1174" s="191"/>
      <c r="T1174" s="192"/>
      <c r="AT1174" s="186" t="s">
        <v>280</v>
      </c>
      <c r="AU1174" s="186" t="s">
        <v>88</v>
      </c>
      <c r="AV1174" s="13" t="s">
        <v>88</v>
      </c>
      <c r="AW1174" s="13" t="s">
        <v>29</v>
      </c>
      <c r="AX1174" s="13" t="s">
        <v>75</v>
      </c>
      <c r="AY1174" s="186" t="s">
        <v>271</v>
      </c>
    </row>
    <row r="1175" spans="1:65" s="15" customFormat="1" x14ac:dyDescent="0.1">
      <c r="B1175" s="201"/>
      <c r="D1175" s="185" t="s">
        <v>280</v>
      </c>
      <c r="E1175" s="202" t="s">
        <v>1</v>
      </c>
      <c r="F1175" s="203" t="s">
        <v>293</v>
      </c>
      <c r="H1175" s="204">
        <v>60.99</v>
      </c>
      <c r="I1175" s="205"/>
      <c r="L1175" s="201"/>
      <c r="M1175" s="206"/>
      <c r="N1175" s="207"/>
      <c r="O1175" s="207"/>
      <c r="P1175" s="207"/>
      <c r="Q1175" s="207"/>
      <c r="R1175" s="207"/>
      <c r="S1175" s="207"/>
      <c r="T1175" s="208"/>
      <c r="AT1175" s="202" t="s">
        <v>280</v>
      </c>
      <c r="AU1175" s="202" t="s">
        <v>88</v>
      </c>
      <c r="AV1175" s="15" t="s">
        <v>286</v>
      </c>
      <c r="AW1175" s="15" t="s">
        <v>29</v>
      </c>
      <c r="AX1175" s="15" t="s">
        <v>75</v>
      </c>
      <c r="AY1175" s="202" t="s">
        <v>271</v>
      </c>
    </row>
    <row r="1176" spans="1:65" s="14" customFormat="1" x14ac:dyDescent="0.1">
      <c r="B1176" s="193"/>
      <c r="D1176" s="185" t="s">
        <v>280</v>
      </c>
      <c r="E1176" s="194" t="s">
        <v>783</v>
      </c>
      <c r="F1176" s="195" t="s">
        <v>282</v>
      </c>
      <c r="H1176" s="196">
        <v>607.33000000000004</v>
      </c>
      <c r="I1176" s="197"/>
      <c r="L1176" s="193"/>
      <c r="M1176" s="198"/>
      <c r="N1176" s="199"/>
      <c r="O1176" s="199"/>
      <c r="P1176" s="199"/>
      <c r="Q1176" s="199"/>
      <c r="R1176" s="199"/>
      <c r="S1176" s="199"/>
      <c r="T1176" s="200"/>
      <c r="AT1176" s="194" t="s">
        <v>280</v>
      </c>
      <c r="AU1176" s="194" t="s">
        <v>88</v>
      </c>
      <c r="AV1176" s="14" t="s">
        <v>278</v>
      </c>
      <c r="AW1176" s="14" t="s">
        <v>29</v>
      </c>
      <c r="AX1176" s="14" t="s">
        <v>82</v>
      </c>
      <c r="AY1176" s="194" t="s">
        <v>271</v>
      </c>
    </row>
    <row r="1177" spans="1:65" s="2" customFormat="1" ht="21.75" customHeight="1" x14ac:dyDescent="0.15">
      <c r="A1177" s="35"/>
      <c r="B1177" s="141"/>
      <c r="C1177" s="172" t="s">
        <v>2271</v>
      </c>
      <c r="D1177" s="172" t="s">
        <v>274</v>
      </c>
      <c r="E1177" s="173" t="s">
        <v>2272</v>
      </c>
      <c r="F1177" s="174" t="s">
        <v>2273</v>
      </c>
      <c r="G1177" s="175" t="s">
        <v>1375</v>
      </c>
      <c r="H1177" s="176">
        <v>5283.31</v>
      </c>
      <c r="I1177" s="177"/>
      <c r="J1177" s="176">
        <f>ROUND(I1177*H1177,2)</f>
        <v>0</v>
      </c>
      <c r="K1177" s="178"/>
      <c r="L1177" s="36"/>
      <c r="M1177" s="179" t="s">
        <v>1</v>
      </c>
      <c r="N1177" s="180" t="s">
        <v>41</v>
      </c>
      <c r="O1177" s="61"/>
      <c r="P1177" s="181">
        <f>O1177*H1177</f>
        <v>0</v>
      </c>
      <c r="Q1177" s="181">
        <v>6.0733799999999998E-5</v>
      </c>
      <c r="R1177" s="181">
        <f>Q1177*H1177</f>
        <v>0.32087549287799999</v>
      </c>
      <c r="S1177" s="181">
        <v>0</v>
      </c>
      <c r="T1177" s="182">
        <f>S1177*H1177</f>
        <v>0</v>
      </c>
      <c r="U1177" s="35"/>
      <c r="V1177" s="35"/>
      <c r="W1177" s="35"/>
      <c r="X1177" s="35"/>
      <c r="Y1177" s="35"/>
      <c r="Z1177" s="35"/>
      <c r="AA1177" s="35"/>
      <c r="AB1177" s="35"/>
      <c r="AC1177" s="35"/>
      <c r="AD1177" s="35"/>
      <c r="AE1177" s="35"/>
      <c r="AR1177" s="183" t="s">
        <v>278</v>
      </c>
      <c r="AT1177" s="183" t="s">
        <v>274</v>
      </c>
      <c r="AU1177" s="183" t="s">
        <v>88</v>
      </c>
      <c r="AY1177" s="18" t="s">
        <v>271</v>
      </c>
      <c r="BE1177" s="105">
        <f>IF(N1177="základná",J1177,0)</f>
        <v>0</v>
      </c>
      <c r="BF1177" s="105">
        <f>IF(N1177="znížená",J1177,0)</f>
        <v>0</v>
      </c>
      <c r="BG1177" s="105">
        <f>IF(N1177="zákl. prenesená",J1177,0)</f>
        <v>0</v>
      </c>
      <c r="BH1177" s="105">
        <f>IF(N1177="zníž. prenesená",J1177,0)</f>
        <v>0</v>
      </c>
      <c r="BI1177" s="105">
        <f>IF(N1177="nulová",J1177,0)</f>
        <v>0</v>
      </c>
      <c r="BJ1177" s="18" t="s">
        <v>88</v>
      </c>
      <c r="BK1177" s="105">
        <f>ROUND(I1177*H1177,2)</f>
        <v>0</v>
      </c>
      <c r="BL1177" s="18" t="s">
        <v>278</v>
      </c>
      <c r="BM1177" s="183" t="s">
        <v>2274</v>
      </c>
    </row>
    <row r="1178" spans="1:65" s="16" customFormat="1" x14ac:dyDescent="0.1">
      <c r="B1178" s="209"/>
      <c r="D1178" s="185" t="s">
        <v>280</v>
      </c>
      <c r="E1178" s="210" t="s">
        <v>1</v>
      </c>
      <c r="F1178" s="211" t="s">
        <v>2236</v>
      </c>
      <c r="H1178" s="210" t="s">
        <v>1</v>
      </c>
      <c r="I1178" s="212"/>
      <c r="L1178" s="209"/>
      <c r="M1178" s="213"/>
      <c r="N1178" s="214"/>
      <c r="O1178" s="214"/>
      <c r="P1178" s="214"/>
      <c r="Q1178" s="214"/>
      <c r="R1178" s="214"/>
      <c r="S1178" s="214"/>
      <c r="T1178" s="215"/>
      <c r="AT1178" s="210" t="s">
        <v>280</v>
      </c>
      <c r="AU1178" s="210" t="s">
        <v>88</v>
      </c>
      <c r="AV1178" s="16" t="s">
        <v>82</v>
      </c>
      <c r="AW1178" s="16" t="s">
        <v>29</v>
      </c>
      <c r="AX1178" s="16" t="s">
        <v>75</v>
      </c>
      <c r="AY1178" s="210" t="s">
        <v>271</v>
      </c>
    </row>
    <row r="1179" spans="1:65" s="13" customFormat="1" x14ac:dyDescent="0.1">
      <c r="B1179" s="184"/>
      <c r="D1179" s="185" t="s">
        <v>280</v>
      </c>
      <c r="E1179" s="186" t="s">
        <v>1</v>
      </c>
      <c r="F1179" s="187" t="s">
        <v>2275</v>
      </c>
      <c r="H1179" s="188">
        <v>14.4</v>
      </c>
      <c r="I1179" s="189"/>
      <c r="L1179" s="184"/>
      <c r="M1179" s="190"/>
      <c r="N1179" s="191"/>
      <c r="O1179" s="191"/>
      <c r="P1179" s="191"/>
      <c r="Q1179" s="191"/>
      <c r="R1179" s="191"/>
      <c r="S1179" s="191"/>
      <c r="T1179" s="192"/>
      <c r="AT1179" s="186" t="s">
        <v>280</v>
      </c>
      <c r="AU1179" s="186" t="s">
        <v>88</v>
      </c>
      <c r="AV1179" s="13" t="s">
        <v>88</v>
      </c>
      <c r="AW1179" s="13" t="s">
        <v>29</v>
      </c>
      <c r="AX1179" s="13" t="s">
        <v>75</v>
      </c>
      <c r="AY1179" s="186" t="s">
        <v>271</v>
      </c>
    </row>
    <row r="1180" spans="1:65" s="13" customFormat="1" x14ac:dyDescent="0.1">
      <c r="B1180" s="184"/>
      <c r="D1180" s="185" t="s">
        <v>280</v>
      </c>
      <c r="E1180" s="186" t="s">
        <v>1</v>
      </c>
      <c r="F1180" s="187" t="s">
        <v>2276</v>
      </c>
      <c r="H1180" s="188">
        <v>16.760000000000002</v>
      </c>
      <c r="I1180" s="189"/>
      <c r="L1180" s="184"/>
      <c r="M1180" s="190"/>
      <c r="N1180" s="191"/>
      <c r="O1180" s="191"/>
      <c r="P1180" s="191"/>
      <c r="Q1180" s="191"/>
      <c r="R1180" s="191"/>
      <c r="S1180" s="191"/>
      <c r="T1180" s="192"/>
      <c r="AT1180" s="186" t="s">
        <v>280</v>
      </c>
      <c r="AU1180" s="186" t="s">
        <v>88</v>
      </c>
      <c r="AV1180" s="13" t="s">
        <v>88</v>
      </c>
      <c r="AW1180" s="13" t="s">
        <v>29</v>
      </c>
      <c r="AX1180" s="13" t="s">
        <v>75</v>
      </c>
      <c r="AY1180" s="186" t="s">
        <v>271</v>
      </c>
    </row>
    <row r="1181" spans="1:65" s="13" customFormat="1" x14ac:dyDescent="0.1">
      <c r="B1181" s="184"/>
      <c r="D1181" s="185" t="s">
        <v>280</v>
      </c>
      <c r="E1181" s="186" t="s">
        <v>1</v>
      </c>
      <c r="F1181" s="187" t="s">
        <v>2277</v>
      </c>
      <c r="H1181" s="188">
        <v>107.41</v>
      </c>
      <c r="I1181" s="189"/>
      <c r="L1181" s="184"/>
      <c r="M1181" s="190"/>
      <c r="N1181" s="191"/>
      <c r="O1181" s="191"/>
      <c r="P1181" s="191"/>
      <c r="Q1181" s="191"/>
      <c r="R1181" s="191"/>
      <c r="S1181" s="191"/>
      <c r="T1181" s="192"/>
      <c r="AT1181" s="186" t="s">
        <v>280</v>
      </c>
      <c r="AU1181" s="186" t="s">
        <v>88</v>
      </c>
      <c r="AV1181" s="13" t="s">
        <v>88</v>
      </c>
      <c r="AW1181" s="13" t="s">
        <v>29</v>
      </c>
      <c r="AX1181" s="13" t="s">
        <v>75</v>
      </c>
      <c r="AY1181" s="186" t="s">
        <v>271</v>
      </c>
    </row>
    <row r="1182" spans="1:65" s="13" customFormat="1" x14ac:dyDescent="0.1">
      <c r="B1182" s="184"/>
      <c r="D1182" s="185" t="s">
        <v>280</v>
      </c>
      <c r="E1182" s="186" t="s">
        <v>1</v>
      </c>
      <c r="F1182" s="187" t="s">
        <v>2278</v>
      </c>
      <c r="H1182" s="188">
        <v>16.55</v>
      </c>
      <c r="I1182" s="189"/>
      <c r="L1182" s="184"/>
      <c r="M1182" s="190"/>
      <c r="N1182" s="191"/>
      <c r="O1182" s="191"/>
      <c r="P1182" s="191"/>
      <c r="Q1182" s="191"/>
      <c r="R1182" s="191"/>
      <c r="S1182" s="191"/>
      <c r="T1182" s="192"/>
      <c r="AT1182" s="186" t="s">
        <v>280</v>
      </c>
      <c r="AU1182" s="186" t="s">
        <v>88</v>
      </c>
      <c r="AV1182" s="13" t="s">
        <v>88</v>
      </c>
      <c r="AW1182" s="13" t="s">
        <v>29</v>
      </c>
      <c r="AX1182" s="13" t="s">
        <v>75</v>
      </c>
      <c r="AY1182" s="186" t="s">
        <v>271</v>
      </c>
    </row>
    <row r="1183" spans="1:65" s="13" customFormat="1" x14ac:dyDescent="0.1">
      <c r="B1183" s="184"/>
      <c r="D1183" s="185" t="s">
        <v>280</v>
      </c>
      <c r="E1183" s="186" t="s">
        <v>1</v>
      </c>
      <c r="F1183" s="187" t="s">
        <v>2279</v>
      </c>
      <c r="H1183" s="188">
        <v>66.22</v>
      </c>
      <c r="I1183" s="189"/>
      <c r="L1183" s="184"/>
      <c r="M1183" s="190"/>
      <c r="N1183" s="191"/>
      <c r="O1183" s="191"/>
      <c r="P1183" s="191"/>
      <c r="Q1183" s="191"/>
      <c r="R1183" s="191"/>
      <c r="S1183" s="191"/>
      <c r="T1183" s="192"/>
      <c r="AT1183" s="186" t="s">
        <v>280</v>
      </c>
      <c r="AU1183" s="186" t="s">
        <v>88</v>
      </c>
      <c r="AV1183" s="13" t="s">
        <v>88</v>
      </c>
      <c r="AW1183" s="13" t="s">
        <v>29</v>
      </c>
      <c r="AX1183" s="13" t="s">
        <v>75</v>
      </c>
      <c r="AY1183" s="186" t="s">
        <v>271</v>
      </c>
    </row>
    <row r="1184" spans="1:65" s="13" customFormat="1" x14ac:dyDescent="0.1">
      <c r="B1184" s="184"/>
      <c r="D1184" s="185" t="s">
        <v>280</v>
      </c>
      <c r="E1184" s="186" t="s">
        <v>1</v>
      </c>
      <c r="F1184" s="187" t="s">
        <v>2280</v>
      </c>
      <c r="H1184" s="188">
        <v>66.650000000000006</v>
      </c>
      <c r="I1184" s="189"/>
      <c r="L1184" s="184"/>
      <c r="M1184" s="190"/>
      <c r="N1184" s="191"/>
      <c r="O1184" s="191"/>
      <c r="P1184" s="191"/>
      <c r="Q1184" s="191"/>
      <c r="R1184" s="191"/>
      <c r="S1184" s="191"/>
      <c r="T1184" s="192"/>
      <c r="AT1184" s="186" t="s">
        <v>280</v>
      </c>
      <c r="AU1184" s="186" t="s">
        <v>88</v>
      </c>
      <c r="AV1184" s="13" t="s">
        <v>88</v>
      </c>
      <c r="AW1184" s="13" t="s">
        <v>29</v>
      </c>
      <c r="AX1184" s="13" t="s">
        <v>75</v>
      </c>
      <c r="AY1184" s="186" t="s">
        <v>271</v>
      </c>
    </row>
    <row r="1185" spans="2:51" s="13" customFormat="1" x14ac:dyDescent="0.1">
      <c r="B1185" s="184"/>
      <c r="D1185" s="185" t="s">
        <v>280</v>
      </c>
      <c r="E1185" s="186" t="s">
        <v>1</v>
      </c>
      <c r="F1185" s="187" t="s">
        <v>2281</v>
      </c>
      <c r="H1185" s="188">
        <v>81.2</v>
      </c>
      <c r="I1185" s="189"/>
      <c r="L1185" s="184"/>
      <c r="M1185" s="190"/>
      <c r="N1185" s="191"/>
      <c r="O1185" s="191"/>
      <c r="P1185" s="191"/>
      <c r="Q1185" s="191"/>
      <c r="R1185" s="191"/>
      <c r="S1185" s="191"/>
      <c r="T1185" s="192"/>
      <c r="AT1185" s="186" t="s">
        <v>280</v>
      </c>
      <c r="AU1185" s="186" t="s">
        <v>88</v>
      </c>
      <c r="AV1185" s="13" t="s">
        <v>88</v>
      </c>
      <c r="AW1185" s="13" t="s">
        <v>29</v>
      </c>
      <c r="AX1185" s="13" t="s">
        <v>75</v>
      </c>
      <c r="AY1185" s="186" t="s">
        <v>271</v>
      </c>
    </row>
    <row r="1186" spans="2:51" s="13" customFormat="1" x14ac:dyDescent="0.1">
      <c r="B1186" s="184"/>
      <c r="D1186" s="185" t="s">
        <v>280</v>
      </c>
      <c r="E1186" s="186" t="s">
        <v>1</v>
      </c>
      <c r="F1186" s="187" t="s">
        <v>2282</v>
      </c>
      <c r="H1186" s="188">
        <v>66.55</v>
      </c>
      <c r="I1186" s="189"/>
      <c r="L1186" s="184"/>
      <c r="M1186" s="190"/>
      <c r="N1186" s="191"/>
      <c r="O1186" s="191"/>
      <c r="P1186" s="191"/>
      <c r="Q1186" s="191"/>
      <c r="R1186" s="191"/>
      <c r="S1186" s="191"/>
      <c r="T1186" s="192"/>
      <c r="AT1186" s="186" t="s">
        <v>280</v>
      </c>
      <c r="AU1186" s="186" t="s">
        <v>88</v>
      </c>
      <c r="AV1186" s="13" t="s">
        <v>88</v>
      </c>
      <c r="AW1186" s="13" t="s">
        <v>29</v>
      </c>
      <c r="AX1186" s="13" t="s">
        <v>75</v>
      </c>
      <c r="AY1186" s="186" t="s">
        <v>271</v>
      </c>
    </row>
    <row r="1187" spans="2:51" s="13" customFormat="1" x14ac:dyDescent="0.1">
      <c r="B1187" s="184"/>
      <c r="D1187" s="185" t="s">
        <v>280</v>
      </c>
      <c r="E1187" s="186" t="s">
        <v>1</v>
      </c>
      <c r="F1187" s="187" t="s">
        <v>2283</v>
      </c>
      <c r="H1187" s="188">
        <v>66.59</v>
      </c>
      <c r="I1187" s="189"/>
      <c r="L1187" s="184"/>
      <c r="M1187" s="190"/>
      <c r="N1187" s="191"/>
      <c r="O1187" s="191"/>
      <c r="P1187" s="191"/>
      <c r="Q1187" s="191"/>
      <c r="R1187" s="191"/>
      <c r="S1187" s="191"/>
      <c r="T1187" s="192"/>
      <c r="AT1187" s="186" t="s">
        <v>280</v>
      </c>
      <c r="AU1187" s="186" t="s">
        <v>88</v>
      </c>
      <c r="AV1187" s="13" t="s">
        <v>88</v>
      </c>
      <c r="AW1187" s="13" t="s">
        <v>29</v>
      </c>
      <c r="AX1187" s="13" t="s">
        <v>75</v>
      </c>
      <c r="AY1187" s="186" t="s">
        <v>271</v>
      </c>
    </row>
    <row r="1188" spans="2:51" s="13" customFormat="1" x14ac:dyDescent="0.1">
      <c r="B1188" s="184"/>
      <c r="D1188" s="185" t="s">
        <v>280</v>
      </c>
      <c r="E1188" s="186" t="s">
        <v>1</v>
      </c>
      <c r="F1188" s="187" t="s">
        <v>2284</v>
      </c>
      <c r="H1188" s="188">
        <v>81.569999999999993</v>
      </c>
      <c r="I1188" s="189"/>
      <c r="L1188" s="184"/>
      <c r="M1188" s="190"/>
      <c r="N1188" s="191"/>
      <c r="O1188" s="191"/>
      <c r="P1188" s="191"/>
      <c r="Q1188" s="191"/>
      <c r="R1188" s="191"/>
      <c r="S1188" s="191"/>
      <c r="T1188" s="192"/>
      <c r="AT1188" s="186" t="s">
        <v>280</v>
      </c>
      <c r="AU1188" s="186" t="s">
        <v>88</v>
      </c>
      <c r="AV1188" s="13" t="s">
        <v>88</v>
      </c>
      <c r="AW1188" s="13" t="s">
        <v>29</v>
      </c>
      <c r="AX1188" s="13" t="s">
        <v>75</v>
      </c>
      <c r="AY1188" s="186" t="s">
        <v>271</v>
      </c>
    </row>
    <row r="1189" spans="2:51" s="13" customFormat="1" x14ac:dyDescent="0.1">
      <c r="B1189" s="184"/>
      <c r="D1189" s="185" t="s">
        <v>280</v>
      </c>
      <c r="E1189" s="186" t="s">
        <v>1</v>
      </c>
      <c r="F1189" s="187" t="s">
        <v>2285</v>
      </c>
      <c r="H1189" s="188">
        <v>67.69</v>
      </c>
      <c r="I1189" s="189"/>
      <c r="L1189" s="184"/>
      <c r="M1189" s="190"/>
      <c r="N1189" s="191"/>
      <c r="O1189" s="191"/>
      <c r="P1189" s="191"/>
      <c r="Q1189" s="191"/>
      <c r="R1189" s="191"/>
      <c r="S1189" s="191"/>
      <c r="T1189" s="192"/>
      <c r="AT1189" s="186" t="s">
        <v>280</v>
      </c>
      <c r="AU1189" s="186" t="s">
        <v>88</v>
      </c>
      <c r="AV1189" s="13" t="s">
        <v>88</v>
      </c>
      <c r="AW1189" s="13" t="s">
        <v>29</v>
      </c>
      <c r="AX1189" s="13" t="s">
        <v>75</v>
      </c>
      <c r="AY1189" s="186" t="s">
        <v>271</v>
      </c>
    </row>
    <row r="1190" spans="2:51" s="15" customFormat="1" x14ac:dyDescent="0.1">
      <c r="B1190" s="201"/>
      <c r="D1190" s="185" t="s">
        <v>280</v>
      </c>
      <c r="E1190" s="202" t="s">
        <v>1</v>
      </c>
      <c r="F1190" s="203" t="s">
        <v>293</v>
      </c>
      <c r="H1190" s="204">
        <v>651.59</v>
      </c>
      <c r="I1190" s="205"/>
      <c r="L1190" s="201"/>
      <c r="M1190" s="206"/>
      <c r="N1190" s="207"/>
      <c r="O1190" s="207"/>
      <c r="P1190" s="207"/>
      <c r="Q1190" s="207"/>
      <c r="R1190" s="207"/>
      <c r="S1190" s="207"/>
      <c r="T1190" s="208"/>
      <c r="AT1190" s="202" t="s">
        <v>280</v>
      </c>
      <c r="AU1190" s="202" t="s">
        <v>88</v>
      </c>
      <c r="AV1190" s="15" t="s">
        <v>286</v>
      </c>
      <c r="AW1190" s="15" t="s">
        <v>29</v>
      </c>
      <c r="AX1190" s="15" t="s">
        <v>75</v>
      </c>
      <c r="AY1190" s="202" t="s">
        <v>271</v>
      </c>
    </row>
    <row r="1191" spans="2:51" s="16" customFormat="1" x14ac:dyDescent="0.1">
      <c r="B1191" s="209"/>
      <c r="D1191" s="185" t="s">
        <v>280</v>
      </c>
      <c r="E1191" s="210" t="s">
        <v>1</v>
      </c>
      <c r="F1191" s="211" t="s">
        <v>2286</v>
      </c>
      <c r="H1191" s="210" t="s">
        <v>1</v>
      </c>
      <c r="I1191" s="212"/>
      <c r="L1191" s="209"/>
      <c r="M1191" s="213"/>
      <c r="N1191" s="214"/>
      <c r="O1191" s="214"/>
      <c r="P1191" s="214"/>
      <c r="Q1191" s="214"/>
      <c r="R1191" s="214"/>
      <c r="S1191" s="214"/>
      <c r="T1191" s="215"/>
      <c r="AT1191" s="210" t="s">
        <v>280</v>
      </c>
      <c r="AU1191" s="210" t="s">
        <v>88</v>
      </c>
      <c r="AV1191" s="16" t="s">
        <v>82</v>
      </c>
      <c r="AW1191" s="16" t="s">
        <v>29</v>
      </c>
      <c r="AX1191" s="16" t="s">
        <v>75</v>
      </c>
      <c r="AY1191" s="210" t="s">
        <v>271</v>
      </c>
    </row>
    <row r="1192" spans="2:51" s="13" customFormat="1" x14ac:dyDescent="0.1">
      <c r="B1192" s="184"/>
      <c r="D1192" s="185" t="s">
        <v>280</v>
      </c>
      <c r="E1192" s="186" t="s">
        <v>1</v>
      </c>
      <c r="F1192" s="187" t="s">
        <v>2287</v>
      </c>
      <c r="H1192" s="188">
        <v>30.42</v>
      </c>
      <c r="I1192" s="189"/>
      <c r="L1192" s="184"/>
      <c r="M1192" s="190"/>
      <c r="N1192" s="191"/>
      <c r="O1192" s="191"/>
      <c r="P1192" s="191"/>
      <c r="Q1192" s="191"/>
      <c r="R1192" s="191"/>
      <c r="S1192" s="191"/>
      <c r="T1192" s="192"/>
      <c r="AT1192" s="186" t="s">
        <v>280</v>
      </c>
      <c r="AU1192" s="186" t="s">
        <v>88</v>
      </c>
      <c r="AV1192" s="13" t="s">
        <v>88</v>
      </c>
      <c r="AW1192" s="13" t="s">
        <v>29</v>
      </c>
      <c r="AX1192" s="13" t="s">
        <v>75</v>
      </c>
      <c r="AY1192" s="186" t="s">
        <v>271</v>
      </c>
    </row>
    <row r="1193" spans="2:51" s="13" customFormat="1" x14ac:dyDescent="0.1">
      <c r="B1193" s="184"/>
      <c r="D1193" s="185" t="s">
        <v>280</v>
      </c>
      <c r="E1193" s="186" t="s">
        <v>1</v>
      </c>
      <c r="F1193" s="187" t="s">
        <v>2288</v>
      </c>
      <c r="H1193" s="188">
        <v>33.19</v>
      </c>
      <c r="I1193" s="189"/>
      <c r="L1193" s="184"/>
      <c r="M1193" s="190"/>
      <c r="N1193" s="191"/>
      <c r="O1193" s="191"/>
      <c r="P1193" s="191"/>
      <c r="Q1193" s="191"/>
      <c r="R1193" s="191"/>
      <c r="S1193" s="191"/>
      <c r="T1193" s="192"/>
      <c r="AT1193" s="186" t="s">
        <v>280</v>
      </c>
      <c r="AU1193" s="186" t="s">
        <v>88</v>
      </c>
      <c r="AV1193" s="13" t="s">
        <v>88</v>
      </c>
      <c r="AW1193" s="13" t="s">
        <v>29</v>
      </c>
      <c r="AX1193" s="13" t="s">
        <v>75</v>
      </c>
      <c r="AY1193" s="186" t="s">
        <v>271</v>
      </c>
    </row>
    <row r="1194" spans="2:51" s="16" customFormat="1" x14ac:dyDescent="0.1">
      <c r="B1194" s="209"/>
      <c r="D1194" s="185" t="s">
        <v>280</v>
      </c>
      <c r="E1194" s="210" t="s">
        <v>1</v>
      </c>
      <c r="F1194" s="211" t="s">
        <v>2246</v>
      </c>
      <c r="H1194" s="210" t="s">
        <v>1</v>
      </c>
      <c r="I1194" s="212"/>
      <c r="L1194" s="209"/>
      <c r="M1194" s="213"/>
      <c r="N1194" s="214"/>
      <c r="O1194" s="214"/>
      <c r="P1194" s="214"/>
      <c r="Q1194" s="214"/>
      <c r="R1194" s="214"/>
      <c r="S1194" s="214"/>
      <c r="T1194" s="215"/>
      <c r="AT1194" s="210" t="s">
        <v>280</v>
      </c>
      <c r="AU1194" s="210" t="s">
        <v>88</v>
      </c>
      <c r="AV1194" s="16" t="s">
        <v>82</v>
      </c>
      <c r="AW1194" s="16" t="s">
        <v>29</v>
      </c>
      <c r="AX1194" s="16" t="s">
        <v>75</v>
      </c>
      <c r="AY1194" s="210" t="s">
        <v>271</v>
      </c>
    </row>
    <row r="1195" spans="2:51" s="13" customFormat="1" x14ac:dyDescent="0.1">
      <c r="B1195" s="184"/>
      <c r="D1195" s="185" t="s">
        <v>280</v>
      </c>
      <c r="E1195" s="186" t="s">
        <v>1</v>
      </c>
      <c r="F1195" s="187" t="s">
        <v>2289</v>
      </c>
      <c r="H1195" s="188">
        <v>634.41</v>
      </c>
      <c r="I1195" s="189"/>
      <c r="L1195" s="184"/>
      <c r="M1195" s="190"/>
      <c r="N1195" s="191"/>
      <c r="O1195" s="191"/>
      <c r="P1195" s="191"/>
      <c r="Q1195" s="191"/>
      <c r="R1195" s="191"/>
      <c r="S1195" s="191"/>
      <c r="T1195" s="192"/>
      <c r="AT1195" s="186" t="s">
        <v>280</v>
      </c>
      <c r="AU1195" s="186" t="s">
        <v>88</v>
      </c>
      <c r="AV1195" s="13" t="s">
        <v>88</v>
      </c>
      <c r="AW1195" s="13" t="s">
        <v>29</v>
      </c>
      <c r="AX1195" s="13" t="s">
        <v>75</v>
      </c>
      <c r="AY1195" s="186" t="s">
        <v>271</v>
      </c>
    </row>
    <row r="1196" spans="2:51" s="13" customFormat="1" x14ac:dyDescent="0.1">
      <c r="B1196" s="184"/>
      <c r="D1196" s="185" t="s">
        <v>280</v>
      </c>
      <c r="E1196" s="186" t="s">
        <v>1</v>
      </c>
      <c r="F1196" s="187" t="s">
        <v>2290</v>
      </c>
      <c r="H1196" s="188">
        <v>1386</v>
      </c>
      <c r="I1196" s="189"/>
      <c r="L1196" s="184"/>
      <c r="M1196" s="190"/>
      <c r="N1196" s="191"/>
      <c r="O1196" s="191"/>
      <c r="P1196" s="191"/>
      <c r="Q1196" s="191"/>
      <c r="R1196" s="191"/>
      <c r="S1196" s="191"/>
      <c r="T1196" s="192"/>
      <c r="AT1196" s="186" t="s">
        <v>280</v>
      </c>
      <c r="AU1196" s="186" t="s">
        <v>88</v>
      </c>
      <c r="AV1196" s="13" t="s">
        <v>88</v>
      </c>
      <c r="AW1196" s="13" t="s">
        <v>29</v>
      </c>
      <c r="AX1196" s="13" t="s">
        <v>75</v>
      </c>
      <c r="AY1196" s="186" t="s">
        <v>271</v>
      </c>
    </row>
    <row r="1197" spans="2:51" s="13" customFormat="1" x14ac:dyDescent="0.1">
      <c r="B1197" s="184"/>
      <c r="D1197" s="185" t="s">
        <v>280</v>
      </c>
      <c r="E1197" s="186" t="s">
        <v>1</v>
      </c>
      <c r="F1197" s="187" t="s">
        <v>2291</v>
      </c>
      <c r="H1197" s="188">
        <v>309.52</v>
      </c>
      <c r="I1197" s="189"/>
      <c r="L1197" s="184"/>
      <c r="M1197" s="190"/>
      <c r="N1197" s="191"/>
      <c r="O1197" s="191"/>
      <c r="P1197" s="191"/>
      <c r="Q1197" s="191"/>
      <c r="R1197" s="191"/>
      <c r="S1197" s="191"/>
      <c r="T1197" s="192"/>
      <c r="AT1197" s="186" t="s">
        <v>280</v>
      </c>
      <c r="AU1197" s="186" t="s">
        <v>88</v>
      </c>
      <c r="AV1197" s="13" t="s">
        <v>88</v>
      </c>
      <c r="AW1197" s="13" t="s">
        <v>29</v>
      </c>
      <c r="AX1197" s="13" t="s">
        <v>75</v>
      </c>
      <c r="AY1197" s="186" t="s">
        <v>271</v>
      </c>
    </row>
    <row r="1198" spans="2:51" s="13" customFormat="1" x14ac:dyDescent="0.1">
      <c r="B1198" s="184"/>
      <c r="D1198" s="185" t="s">
        <v>280</v>
      </c>
      <c r="E1198" s="186" t="s">
        <v>1</v>
      </c>
      <c r="F1198" s="187" t="s">
        <v>2292</v>
      </c>
      <c r="H1198" s="188">
        <v>1381.33</v>
      </c>
      <c r="I1198" s="189"/>
      <c r="L1198" s="184"/>
      <c r="M1198" s="190"/>
      <c r="N1198" s="191"/>
      <c r="O1198" s="191"/>
      <c r="P1198" s="191"/>
      <c r="Q1198" s="191"/>
      <c r="R1198" s="191"/>
      <c r="S1198" s="191"/>
      <c r="T1198" s="192"/>
      <c r="AT1198" s="186" t="s">
        <v>280</v>
      </c>
      <c r="AU1198" s="186" t="s">
        <v>88</v>
      </c>
      <c r="AV1198" s="13" t="s">
        <v>88</v>
      </c>
      <c r="AW1198" s="13" t="s">
        <v>29</v>
      </c>
      <c r="AX1198" s="13" t="s">
        <v>75</v>
      </c>
      <c r="AY1198" s="186" t="s">
        <v>271</v>
      </c>
    </row>
    <row r="1199" spans="2:51" s="13" customFormat="1" x14ac:dyDescent="0.1">
      <c r="B1199" s="184"/>
      <c r="D1199" s="185" t="s">
        <v>280</v>
      </c>
      <c r="E1199" s="186" t="s">
        <v>1</v>
      </c>
      <c r="F1199" s="187" t="s">
        <v>2293</v>
      </c>
      <c r="H1199" s="188">
        <v>214.24</v>
      </c>
      <c r="I1199" s="189"/>
      <c r="L1199" s="184"/>
      <c r="M1199" s="190"/>
      <c r="N1199" s="191"/>
      <c r="O1199" s="191"/>
      <c r="P1199" s="191"/>
      <c r="Q1199" s="191"/>
      <c r="R1199" s="191"/>
      <c r="S1199" s="191"/>
      <c r="T1199" s="192"/>
      <c r="AT1199" s="186" t="s">
        <v>280</v>
      </c>
      <c r="AU1199" s="186" t="s">
        <v>88</v>
      </c>
      <c r="AV1199" s="13" t="s">
        <v>88</v>
      </c>
      <c r="AW1199" s="13" t="s">
        <v>29</v>
      </c>
      <c r="AX1199" s="13" t="s">
        <v>75</v>
      </c>
      <c r="AY1199" s="186" t="s">
        <v>271</v>
      </c>
    </row>
    <row r="1200" spans="2:51" s="13" customFormat="1" x14ac:dyDescent="0.1">
      <c r="B1200" s="184"/>
      <c r="D1200" s="185" t="s">
        <v>280</v>
      </c>
      <c r="E1200" s="186" t="s">
        <v>1</v>
      </c>
      <c r="F1200" s="187" t="s">
        <v>2294</v>
      </c>
      <c r="H1200" s="188">
        <v>92.51</v>
      </c>
      <c r="I1200" s="189"/>
      <c r="L1200" s="184"/>
      <c r="M1200" s="190"/>
      <c r="N1200" s="191"/>
      <c r="O1200" s="191"/>
      <c r="P1200" s="191"/>
      <c r="Q1200" s="191"/>
      <c r="R1200" s="191"/>
      <c r="S1200" s="191"/>
      <c r="T1200" s="192"/>
      <c r="AT1200" s="186" t="s">
        <v>280</v>
      </c>
      <c r="AU1200" s="186" t="s">
        <v>88</v>
      </c>
      <c r="AV1200" s="13" t="s">
        <v>88</v>
      </c>
      <c r="AW1200" s="13" t="s">
        <v>29</v>
      </c>
      <c r="AX1200" s="13" t="s">
        <v>75</v>
      </c>
      <c r="AY1200" s="186" t="s">
        <v>271</v>
      </c>
    </row>
    <row r="1201" spans="1:65" s="13" customFormat="1" x14ac:dyDescent="0.1">
      <c r="B1201" s="184"/>
      <c r="D1201" s="185" t="s">
        <v>280</v>
      </c>
      <c r="E1201" s="186" t="s">
        <v>1</v>
      </c>
      <c r="F1201" s="187" t="s">
        <v>2295</v>
      </c>
      <c r="H1201" s="188">
        <v>84.57</v>
      </c>
      <c r="I1201" s="189"/>
      <c r="L1201" s="184"/>
      <c r="M1201" s="190"/>
      <c r="N1201" s="191"/>
      <c r="O1201" s="191"/>
      <c r="P1201" s="191"/>
      <c r="Q1201" s="191"/>
      <c r="R1201" s="191"/>
      <c r="S1201" s="191"/>
      <c r="T1201" s="192"/>
      <c r="AT1201" s="186" t="s">
        <v>280</v>
      </c>
      <c r="AU1201" s="186" t="s">
        <v>88</v>
      </c>
      <c r="AV1201" s="13" t="s">
        <v>88</v>
      </c>
      <c r="AW1201" s="13" t="s">
        <v>29</v>
      </c>
      <c r="AX1201" s="13" t="s">
        <v>75</v>
      </c>
      <c r="AY1201" s="186" t="s">
        <v>271</v>
      </c>
    </row>
    <row r="1202" spans="1:65" s="13" customFormat="1" x14ac:dyDescent="0.1">
      <c r="B1202" s="184"/>
      <c r="D1202" s="185" t="s">
        <v>280</v>
      </c>
      <c r="E1202" s="186" t="s">
        <v>1</v>
      </c>
      <c r="F1202" s="187" t="s">
        <v>2296</v>
      </c>
      <c r="H1202" s="188">
        <v>38.33</v>
      </c>
      <c r="I1202" s="189"/>
      <c r="L1202" s="184"/>
      <c r="M1202" s="190"/>
      <c r="N1202" s="191"/>
      <c r="O1202" s="191"/>
      <c r="P1202" s="191"/>
      <c r="Q1202" s="191"/>
      <c r="R1202" s="191"/>
      <c r="S1202" s="191"/>
      <c r="T1202" s="192"/>
      <c r="AT1202" s="186" t="s">
        <v>280</v>
      </c>
      <c r="AU1202" s="186" t="s">
        <v>88</v>
      </c>
      <c r="AV1202" s="13" t="s">
        <v>88</v>
      </c>
      <c r="AW1202" s="13" t="s">
        <v>29</v>
      </c>
      <c r="AX1202" s="13" t="s">
        <v>75</v>
      </c>
      <c r="AY1202" s="186" t="s">
        <v>271</v>
      </c>
    </row>
    <row r="1203" spans="1:65" s="13" customFormat="1" x14ac:dyDescent="0.1">
      <c r="B1203" s="184"/>
      <c r="D1203" s="185" t="s">
        <v>280</v>
      </c>
      <c r="E1203" s="186" t="s">
        <v>1</v>
      </c>
      <c r="F1203" s="187" t="s">
        <v>2297</v>
      </c>
      <c r="H1203" s="188">
        <v>71.36</v>
      </c>
      <c r="I1203" s="189"/>
      <c r="L1203" s="184"/>
      <c r="M1203" s="190"/>
      <c r="N1203" s="191"/>
      <c r="O1203" s="191"/>
      <c r="P1203" s="191"/>
      <c r="Q1203" s="191"/>
      <c r="R1203" s="191"/>
      <c r="S1203" s="191"/>
      <c r="T1203" s="192"/>
      <c r="AT1203" s="186" t="s">
        <v>280</v>
      </c>
      <c r="AU1203" s="186" t="s">
        <v>88</v>
      </c>
      <c r="AV1203" s="13" t="s">
        <v>88</v>
      </c>
      <c r="AW1203" s="13" t="s">
        <v>29</v>
      </c>
      <c r="AX1203" s="13" t="s">
        <v>75</v>
      </c>
      <c r="AY1203" s="186" t="s">
        <v>271</v>
      </c>
    </row>
    <row r="1204" spans="1:65" s="13" customFormat="1" x14ac:dyDescent="0.1">
      <c r="B1204" s="184"/>
      <c r="D1204" s="185" t="s">
        <v>280</v>
      </c>
      <c r="E1204" s="186" t="s">
        <v>1</v>
      </c>
      <c r="F1204" s="187" t="s">
        <v>2298</v>
      </c>
      <c r="H1204" s="188">
        <v>96.2</v>
      </c>
      <c r="I1204" s="189"/>
      <c r="L1204" s="184"/>
      <c r="M1204" s="190"/>
      <c r="N1204" s="191"/>
      <c r="O1204" s="191"/>
      <c r="P1204" s="191"/>
      <c r="Q1204" s="191"/>
      <c r="R1204" s="191"/>
      <c r="S1204" s="191"/>
      <c r="T1204" s="192"/>
      <c r="AT1204" s="186" t="s">
        <v>280</v>
      </c>
      <c r="AU1204" s="186" t="s">
        <v>88</v>
      </c>
      <c r="AV1204" s="13" t="s">
        <v>88</v>
      </c>
      <c r="AW1204" s="13" t="s">
        <v>29</v>
      </c>
      <c r="AX1204" s="13" t="s">
        <v>75</v>
      </c>
      <c r="AY1204" s="186" t="s">
        <v>271</v>
      </c>
    </row>
    <row r="1205" spans="1:65" s="13" customFormat="1" x14ac:dyDescent="0.1">
      <c r="B1205" s="184"/>
      <c r="D1205" s="185" t="s">
        <v>280</v>
      </c>
      <c r="E1205" s="186" t="s">
        <v>1</v>
      </c>
      <c r="F1205" s="187" t="s">
        <v>2299</v>
      </c>
      <c r="H1205" s="188">
        <v>259.64</v>
      </c>
      <c r="I1205" s="189"/>
      <c r="L1205" s="184"/>
      <c r="M1205" s="190"/>
      <c r="N1205" s="191"/>
      <c r="O1205" s="191"/>
      <c r="P1205" s="191"/>
      <c r="Q1205" s="191"/>
      <c r="R1205" s="191"/>
      <c r="S1205" s="191"/>
      <c r="T1205" s="192"/>
      <c r="AT1205" s="186" t="s">
        <v>280</v>
      </c>
      <c r="AU1205" s="186" t="s">
        <v>88</v>
      </c>
      <c r="AV1205" s="13" t="s">
        <v>88</v>
      </c>
      <c r="AW1205" s="13" t="s">
        <v>29</v>
      </c>
      <c r="AX1205" s="13" t="s">
        <v>75</v>
      </c>
      <c r="AY1205" s="186" t="s">
        <v>271</v>
      </c>
    </row>
    <row r="1206" spans="1:65" s="15" customFormat="1" x14ac:dyDescent="0.1">
      <c r="B1206" s="201"/>
      <c r="D1206" s="185" t="s">
        <v>280</v>
      </c>
      <c r="E1206" s="202" t="s">
        <v>1</v>
      </c>
      <c r="F1206" s="203" t="s">
        <v>293</v>
      </c>
      <c r="H1206" s="204">
        <v>4631.72</v>
      </c>
      <c r="I1206" s="205"/>
      <c r="L1206" s="201"/>
      <c r="M1206" s="206"/>
      <c r="N1206" s="207"/>
      <c r="O1206" s="207"/>
      <c r="P1206" s="207"/>
      <c r="Q1206" s="207"/>
      <c r="R1206" s="207"/>
      <c r="S1206" s="207"/>
      <c r="T1206" s="208"/>
      <c r="AT1206" s="202" t="s">
        <v>280</v>
      </c>
      <c r="AU1206" s="202" t="s">
        <v>88</v>
      </c>
      <c r="AV1206" s="15" t="s">
        <v>286</v>
      </c>
      <c r="AW1206" s="15" t="s">
        <v>29</v>
      </c>
      <c r="AX1206" s="15" t="s">
        <v>75</v>
      </c>
      <c r="AY1206" s="202" t="s">
        <v>271</v>
      </c>
    </row>
    <row r="1207" spans="1:65" s="14" customFormat="1" x14ac:dyDescent="0.1">
      <c r="B1207" s="193"/>
      <c r="D1207" s="185" t="s">
        <v>280</v>
      </c>
      <c r="E1207" s="194" t="s">
        <v>785</v>
      </c>
      <c r="F1207" s="195" t="s">
        <v>282</v>
      </c>
      <c r="H1207" s="196">
        <v>5283.31</v>
      </c>
      <c r="I1207" s="197"/>
      <c r="L1207" s="193"/>
      <c r="M1207" s="198"/>
      <c r="N1207" s="199"/>
      <c r="O1207" s="199"/>
      <c r="P1207" s="199"/>
      <c r="Q1207" s="199"/>
      <c r="R1207" s="199"/>
      <c r="S1207" s="199"/>
      <c r="T1207" s="200"/>
      <c r="AT1207" s="194" t="s">
        <v>280</v>
      </c>
      <c r="AU1207" s="194" t="s">
        <v>88</v>
      </c>
      <c r="AV1207" s="14" t="s">
        <v>278</v>
      </c>
      <c r="AW1207" s="14" t="s">
        <v>29</v>
      </c>
      <c r="AX1207" s="14" t="s">
        <v>82</v>
      </c>
      <c r="AY1207" s="194" t="s">
        <v>271</v>
      </c>
    </row>
    <row r="1208" spans="1:65" s="2" customFormat="1" ht="21.75" customHeight="1" x14ac:dyDescent="0.15">
      <c r="A1208" s="35"/>
      <c r="B1208" s="141"/>
      <c r="C1208" s="172" t="s">
        <v>2300</v>
      </c>
      <c r="D1208" s="172" t="s">
        <v>274</v>
      </c>
      <c r="E1208" s="173" t="s">
        <v>2301</v>
      </c>
      <c r="F1208" s="174" t="s">
        <v>2302</v>
      </c>
      <c r="G1208" s="175" t="s">
        <v>1375</v>
      </c>
      <c r="H1208" s="176">
        <v>5354.79</v>
      </c>
      <c r="I1208" s="177"/>
      <c r="J1208" s="176">
        <f>ROUND(I1208*H1208,2)</f>
        <v>0</v>
      </c>
      <c r="K1208" s="178"/>
      <c r="L1208" s="36"/>
      <c r="M1208" s="179" t="s">
        <v>1</v>
      </c>
      <c r="N1208" s="180" t="s">
        <v>41</v>
      </c>
      <c r="O1208" s="61"/>
      <c r="P1208" s="181">
        <f>O1208*H1208</f>
        <v>0</v>
      </c>
      <c r="Q1208" s="181">
        <v>5.1507900000000002E-5</v>
      </c>
      <c r="R1208" s="181">
        <f>Q1208*H1208</f>
        <v>0.27581398784100003</v>
      </c>
      <c r="S1208" s="181">
        <v>0</v>
      </c>
      <c r="T1208" s="182">
        <f>S1208*H1208</f>
        <v>0</v>
      </c>
      <c r="U1208" s="35"/>
      <c r="V1208" s="35"/>
      <c r="W1208" s="35"/>
      <c r="X1208" s="35"/>
      <c r="Y1208" s="35"/>
      <c r="Z1208" s="35"/>
      <c r="AA1208" s="35"/>
      <c r="AB1208" s="35"/>
      <c r="AC1208" s="35"/>
      <c r="AD1208" s="35"/>
      <c r="AE1208" s="35"/>
      <c r="AR1208" s="183" t="s">
        <v>367</v>
      </c>
      <c r="AT1208" s="183" t="s">
        <v>274</v>
      </c>
      <c r="AU1208" s="183" t="s">
        <v>88</v>
      </c>
      <c r="AY1208" s="18" t="s">
        <v>271</v>
      </c>
      <c r="BE1208" s="105">
        <f>IF(N1208="základná",J1208,0)</f>
        <v>0</v>
      </c>
      <c r="BF1208" s="105">
        <f>IF(N1208="znížená",J1208,0)</f>
        <v>0</v>
      </c>
      <c r="BG1208" s="105">
        <f>IF(N1208="zákl. prenesená",J1208,0)</f>
        <v>0</v>
      </c>
      <c r="BH1208" s="105">
        <f>IF(N1208="zníž. prenesená",J1208,0)</f>
        <v>0</v>
      </c>
      <c r="BI1208" s="105">
        <f>IF(N1208="nulová",J1208,0)</f>
        <v>0</v>
      </c>
      <c r="BJ1208" s="18" t="s">
        <v>88</v>
      </c>
      <c r="BK1208" s="105">
        <f>ROUND(I1208*H1208,2)</f>
        <v>0</v>
      </c>
      <c r="BL1208" s="18" t="s">
        <v>367</v>
      </c>
      <c r="BM1208" s="183" t="s">
        <v>2303</v>
      </c>
    </row>
    <row r="1209" spans="1:65" s="16" customFormat="1" x14ac:dyDescent="0.1">
      <c r="B1209" s="209"/>
      <c r="D1209" s="185" t="s">
        <v>280</v>
      </c>
      <c r="E1209" s="210" t="s">
        <v>1</v>
      </c>
      <c r="F1209" s="211" t="s">
        <v>2236</v>
      </c>
      <c r="H1209" s="210" t="s">
        <v>1</v>
      </c>
      <c r="I1209" s="212"/>
      <c r="L1209" s="209"/>
      <c r="M1209" s="213"/>
      <c r="N1209" s="214"/>
      <c r="O1209" s="214"/>
      <c r="P1209" s="214"/>
      <c r="Q1209" s="214"/>
      <c r="R1209" s="214"/>
      <c r="S1209" s="214"/>
      <c r="T1209" s="215"/>
      <c r="AT1209" s="210" t="s">
        <v>280</v>
      </c>
      <c r="AU1209" s="210" t="s">
        <v>88</v>
      </c>
      <c r="AV1209" s="16" t="s">
        <v>82</v>
      </c>
      <c r="AW1209" s="16" t="s">
        <v>29</v>
      </c>
      <c r="AX1209" s="16" t="s">
        <v>75</v>
      </c>
      <c r="AY1209" s="210" t="s">
        <v>271</v>
      </c>
    </row>
    <row r="1210" spans="1:65" s="13" customFormat="1" x14ac:dyDescent="0.1">
      <c r="B1210" s="184"/>
      <c r="D1210" s="185" t="s">
        <v>280</v>
      </c>
      <c r="E1210" s="186" t="s">
        <v>1</v>
      </c>
      <c r="F1210" s="187" t="s">
        <v>2304</v>
      </c>
      <c r="H1210" s="188">
        <v>99.88</v>
      </c>
      <c r="I1210" s="189"/>
      <c r="L1210" s="184"/>
      <c r="M1210" s="190"/>
      <c r="N1210" s="191"/>
      <c r="O1210" s="191"/>
      <c r="P1210" s="191"/>
      <c r="Q1210" s="191"/>
      <c r="R1210" s="191"/>
      <c r="S1210" s="191"/>
      <c r="T1210" s="192"/>
      <c r="AT1210" s="186" t="s">
        <v>280</v>
      </c>
      <c r="AU1210" s="186" t="s">
        <v>88</v>
      </c>
      <c r="AV1210" s="13" t="s">
        <v>88</v>
      </c>
      <c r="AW1210" s="13" t="s">
        <v>29</v>
      </c>
      <c r="AX1210" s="13" t="s">
        <v>75</v>
      </c>
      <c r="AY1210" s="186" t="s">
        <v>271</v>
      </c>
    </row>
    <row r="1211" spans="1:65" s="13" customFormat="1" x14ac:dyDescent="0.1">
      <c r="B1211" s="184"/>
      <c r="D1211" s="185" t="s">
        <v>280</v>
      </c>
      <c r="E1211" s="186" t="s">
        <v>1</v>
      </c>
      <c r="F1211" s="187" t="s">
        <v>2305</v>
      </c>
      <c r="H1211" s="188">
        <v>99.09</v>
      </c>
      <c r="I1211" s="189"/>
      <c r="L1211" s="184"/>
      <c r="M1211" s="190"/>
      <c r="N1211" s="191"/>
      <c r="O1211" s="191"/>
      <c r="P1211" s="191"/>
      <c r="Q1211" s="191"/>
      <c r="R1211" s="191"/>
      <c r="S1211" s="191"/>
      <c r="T1211" s="192"/>
      <c r="AT1211" s="186" t="s">
        <v>280</v>
      </c>
      <c r="AU1211" s="186" t="s">
        <v>88</v>
      </c>
      <c r="AV1211" s="13" t="s">
        <v>88</v>
      </c>
      <c r="AW1211" s="13" t="s">
        <v>29</v>
      </c>
      <c r="AX1211" s="13" t="s">
        <v>75</v>
      </c>
      <c r="AY1211" s="186" t="s">
        <v>271</v>
      </c>
    </row>
    <row r="1212" spans="1:65" s="13" customFormat="1" x14ac:dyDescent="0.1">
      <c r="B1212" s="184"/>
      <c r="D1212" s="185" t="s">
        <v>280</v>
      </c>
      <c r="E1212" s="186" t="s">
        <v>1</v>
      </c>
      <c r="F1212" s="187" t="s">
        <v>2306</v>
      </c>
      <c r="H1212" s="188">
        <v>100.55</v>
      </c>
      <c r="I1212" s="189"/>
      <c r="L1212" s="184"/>
      <c r="M1212" s="190"/>
      <c r="N1212" s="191"/>
      <c r="O1212" s="191"/>
      <c r="P1212" s="191"/>
      <c r="Q1212" s="191"/>
      <c r="R1212" s="191"/>
      <c r="S1212" s="191"/>
      <c r="T1212" s="192"/>
      <c r="AT1212" s="186" t="s">
        <v>280</v>
      </c>
      <c r="AU1212" s="186" t="s">
        <v>88</v>
      </c>
      <c r="AV1212" s="13" t="s">
        <v>88</v>
      </c>
      <c r="AW1212" s="13" t="s">
        <v>29</v>
      </c>
      <c r="AX1212" s="13" t="s">
        <v>75</v>
      </c>
      <c r="AY1212" s="186" t="s">
        <v>271</v>
      </c>
    </row>
    <row r="1213" spans="1:65" s="13" customFormat="1" x14ac:dyDescent="0.1">
      <c r="B1213" s="184"/>
      <c r="D1213" s="185" t="s">
        <v>280</v>
      </c>
      <c r="E1213" s="186" t="s">
        <v>1</v>
      </c>
      <c r="F1213" s="187" t="s">
        <v>2307</v>
      </c>
      <c r="H1213" s="188">
        <v>100.24</v>
      </c>
      <c r="I1213" s="189"/>
      <c r="L1213" s="184"/>
      <c r="M1213" s="190"/>
      <c r="N1213" s="191"/>
      <c r="O1213" s="191"/>
      <c r="P1213" s="191"/>
      <c r="Q1213" s="191"/>
      <c r="R1213" s="191"/>
      <c r="S1213" s="191"/>
      <c r="T1213" s="192"/>
      <c r="AT1213" s="186" t="s">
        <v>280</v>
      </c>
      <c r="AU1213" s="186" t="s">
        <v>88</v>
      </c>
      <c r="AV1213" s="13" t="s">
        <v>88</v>
      </c>
      <c r="AW1213" s="13" t="s">
        <v>29</v>
      </c>
      <c r="AX1213" s="13" t="s">
        <v>75</v>
      </c>
      <c r="AY1213" s="186" t="s">
        <v>271</v>
      </c>
    </row>
    <row r="1214" spans="1:65" s="13" customFormat="1" x14ac:dyDescent="0.1">
      <c r="B1214" s="184"/>
      <c r="D1214" s="185" t="s">
        <v>280</v>
      </c>
      <c r="E1214" s="186" t="s">
        <v>1</v>
      </c>
      <c r="F1214" s="187" t="s">
        <v>2308</v>
      </c>
      <c r="H1214" s="188">
        <v>103.28</v>
      </c>
      <c r="I1214" s="189"/>
      <c r="L1214" s="184"/>
      <c r="M1214" s="190"/>
      <c r="N1214" s="191"/>
      <c r="O1214" s="191"/>
      <c r="P1214" s="191"/>
      <c r="Q1214" s="191"/>
      <c r="R1214" s="191"/>
      <c r="S1214" s="191"/>
      <c r="T1214" s="192"/>
      <c r="AT1214" s="186" t="s">
        <v>280</v>
      </c>
      <c r="AU1214" s="186" t="s">
        <v>88</v>
      </c>
      <c r="AV1214" s="13" t="s">
        <v>88</v>
      </c>
      <c r="AW1214" s="13" t="s">
        <v>29</v>
      </c>
      <c r="AX1214" s="13" t="s">
        <v>75</v>
      </c>
      <c r="AY1214" s="186" t="s">
        <v>271</v>
      </c>
    </row>
    <row r="1215" spans="1:65" s="13" customFormat="1" x14ac:dyDescent="0.1">
      <c r="B1215" s="184"/>
      <c r="D1215" s="185" t="s">
        <v>280</v>
      </c>
      <c r="E1215" s="186" t="s">
        <v>1</v>
      </c>
      <c r="F1215" s="187" t="s">
        <v>2309</v>
      </c>
      <c r="H1215" s="188">
        <v>84.24</v>
      </c>
      <c r="I1215" s="189"/>
      <c r="L1215" s="184"/>
      <c r="M1215" s="190"/>
      <c r="N1215" s="191"/>
      <c r="O1215" s="191"/>
      <c r="P1215" s="191"/>
      <c r="Q1215" s="191"/>
      <c r="R1215" s="191"/>
      <c r="S1215" s="191"/>
      <c r="T1215" s="192"/>
      <c r="AT1215" s="186" t="s">
        <v>280</v>
      </c>
      <c r="AU1215" s="186" t="s">
        <v>88</v>
      </c>
      <c r="AV1215" s="13" t="s">
        <v>88</v>
      </c>
      <c r="AW1215" s="13" t="s">
        <v>29</v>
      </c>
      <c r="AX1215" s="13" t="s">
        <v>75</v>
      </c>
      <c r="AY1215" s="186" t="s">
        <v>271</v>
      </c>
    </row>
    <row r="1216" spans="1:65" s="15" customFormat="1" x14ac:dyDescent="0.1">
      <c r="B1216" s="201"/>
      <c r="D1216" s="185" t="s">
        <v>280</v>
      </c>
      <c r="E1216" s="202" t="s">
        <v>1</v>
      </c>
      <c r="F1216" s="203" t="s">
        <v>293</v>
      </c>
      <c r="H1216" s="204">
        <v>587.28</v>
      </c>
      <c r="I1216" s="205"/>
      <c r="L1216" s="201"/>
      <c r="M1216" s="206"/>
      <c r="N1216" s="207"/>
      <c r="O1216" s="207"/>
      <c r="P1216" s="207"/>
      <c r="Q1216" s="207"/>
      <c r="R1216" s="207"/>
      <c r="S1216" s="207"/>
      <c r="T1216" s="208"/>
      <c r="AT1216" s="202" t="s">
        <v>280</v>
      </c>
      <c r="AU1216" s="202" t="s">
        <v>88</v>
      </c>
      <c r="AV1216" s="15" t="s">
        <v>286</v>
      </c>
      <c r="AW1216" s="15" t="s">
        <v>29</v>
      </c>
      <c r="AX1216" s="15" t="s">
        <v>75</v>
      </c>
      <c r="AY1216" s="202" t="s">
        <v>271</v>
      </c>
    </row>
    <row r="1217" spans="1:65" s="16" customFormat="1" x14ac:dyDescent="0.1">
      <c r="B1217" s="209"/>
      <c r="D1217" s="185" t="s">
        <v>280</v>
      </c>
      <c r="E1217" s="210" t="s">
        <v>1</v>
      </c>
      <c r="F1217" s="211" t="s">
        <v>2286</v>
      </c>
      <c r="H1217" s="210" t="s">
        <v>1</v>
      </c>
      <c r="I1217" s="212"/>
      <c r="L1217" s="209"/>
      <c r="M1217" s="213"/>
      <c r="N1217" s="214"/>
      <c r="O1217" s="214"/>
      <c r="P1217" s="214"/>
      <c r="Q1217" s="214"/>
      <c r="R1217" s="214"/>
      <c r="S1217" s="214"/>
      <c r="T1217" s="215"/>
      <c r="AT1217" s="210" t="s">
        <v>280</v>
      </c>
      <c r="AU1217" s="210" t="s">
        <v>88</v>
      </c>
      <c r="AV1217" s="16" t="s">
        <v>82</v>
      </c>
      <c r="AW1217" s="16" t="s">
        <v>29</v>
      </c>
      <c r="AX1217" s="16" t="s">
        <v>75</v>
      </c>
      <c r="AY1217" s="210" t="s">
        <v>271</v>
      </c>
    </row>
    <row r="1218" spans="1:65" s="13" customFormat="1" x14ac:dyDescent="0.1">
      <c r="B1218" s="184"/>
      <c r="D1218" s="185" t="s">
        <v>280</v>
      </c>
      <c r="E1218" s="186" t="s">
        <v>1</v>
      </c>
      <c r="F1218" s="187" t="s">
        <v>2310</v>
      </c>
      <c r="H1218" s="188">
        <v>683.55</v>
      </c>
      <c r="I1218" s="189"/>
      <c r="L1218" s="184"/>
      <c r="M1218" s="190"/>
      <c r="N1218" s="191"/>
      <c r="O1218" s="191"/>
      <c r="P1218" s="191"/>
      <c r="Q1218" s="191"/>
      <c r="R1218" s="191"/>
      <c r="S1218" s="191"/>
      <c r="T1218" s="192"/>
      <c r="AT1218" s="186" t="s">
        <v>280</v>
      </c>
      <c r="AU1218" s="186" t="s">
        <v>88</v>
      </c>
      <c r="AV1218" s="13" t="s">
        <v>88</v>
      </c>
      <c r="AW1218" s="13" t="s">
        <v>29</v>
      </c>
      <c r="AX1218" s="13" t="s">
        <v>75</v>
      </c>
      <c r="AY1218" s="186" t="s">
        <v>271</v>
      </c>
    </row>
    <row r="1219" spans="1:65" s="13" customFormat="1" x14ac:dyDescent="0.1">
      <c r="B1219" s="184"/>
      <c r="D1219" s="185" t="s">
        <v>280</v>
      </c>
      <c r="E1219" s="186" t="s">
        <v>1</v>
      </c>
      <c r="F1219" s="187" t="s">
        <v>2311</v>
      </c>
      <c r="H1219" s="188">
        <v>512.66</v>
      </c>
      <c r="I1219" s="189"/>
      <c r="L1219" s="184"/>
      <c r="M1219" s="190"/>
      <c r="N1219" s="191"/>
      <c r="O1219" s="191"/>
      <c r="P1219" s="191"/>
      <c r="Q1219" s="191"/>
      <c r="R1219" s="191"/>
      <c r="S1219" s="191"/>
      <c r="T1219" s="192"/>
      <c r="AT1219" s="186" t="s">
        <v>280</v>
      </c>
      <c r="AU1219" s="186" t="s">
        <v>88</v>
      </c>
      <c r="AV1219" s="13" t="s">
        <v>88</v>
      </c>
      <c r="AW1219" s="13" t="s">
        <v>29</v>
      </c>
      <c r="AX1219" s="13" t="s">
        <v>75</v>
      </c>
      <c r="AY1219" s="186" t="s">
        <v>271</v>
      </c>
    </row>
    <row r="1220" spans="1:65" s="13" customFormat="1" x14ac:dyDescent="0.1">
      <c r="B1220" s="184"/>
      <c r="D1220" s="185" t="s">
        <v>280</v>
      </c>
      <c r="E1220" s="186" t="s">
        <v>1</v>
      </c>
      <c r="F1220" s="187" t="s">
        <v>2312</v>
      </c>
      <c r="H1220" s="188">
        <v>78.12</v>
      </c>
      <c r="I1220" s="189"/>
      <c r="L1220" s="184"/>
      <c r="M1220" s="190"/>
      <c r="N1220" s="191"/>
      <c r="O1220" s="191"/>
      <c r="P1220" s="191"/>
      <c r="Q1220" s="191"/>
      <c r="R1220" s="191"/>
      <c r="S1220" s="191"/>
      <c r="T1220" s="192"/>
      <c r="AT1220" s="186" t="s">
        <v>280</v>
      </c>
      <c r="AU1220" s="186" t="s">
        <v>88</v>
      </c>
      <c r="AV1220" s="13" t="s">
        <v>88</v>
      </c>
      <c r="AW1220" s="13" t="s">
        <v>29</v>
      </c>
      <c r="AX1220" s="13" t="s">
        <v>75</v>
      </c>
      <c r="AY1220" s="186" t="s">
        <v>271</v>
      </c>
    </row>
    <row r="1221" spans="1:65" s="13" customFormat="1" x14ac:dyDescent="0.1">
      <c r="B1221" s="184"/>
      <c r="D1221" s="185" t="s">
        <v>280</v>
      </c>
      <c r="E1221" s="186" t="s">
        <v>1</v>
      </c>
      <c r="F1221" s="187" t="s">
        <v>2313</v>
      </c>
      <c r="H1221" s="188">
        <v>971.68</v>
      </c>
      <c r="I1221" s="189"/>
      <c r="L1221" s="184"/>
      <c r="M1221" s="190"/>
      <c r="N1221" s="191"/>
      <c r="O1221" s="191"/>
      <c r="P1221" s="191"/>
      <c r="Q1221" s="191"/>
      <c r="R1221" s="191"/>
      <c r="S1221" s="191"/>
      <c r="T1221" s="192"/>
      <c r="AT1221" s="186" t="s">
        <v>280</v>
      </c>
      <c r="AU1221" s="186" t="s">
        <v>88</v>
      </c>
      <c r="AV1221" s="13" t="s">
        <v>88</v>
      </c>
      <c r="AW1221" s="13" t="s">
        <v>29</v>
      </c>
      <c r="AX1221" s="13" t="s">
        <v>75</v>
      </c>
      <c r="AY1221" s="186" t="s">
        <v>271</v>
      </c>
    </row>
    <row r="1222" spans="1:65" s="13" customFormat="1" x14ac:dyDescent="0.1">
      <c r="B1222" s="184"/>
      <c r="D1222" s="185" t="s">
        <v>280</v>
      </c>
      <c r="E1222" s="186" t="s">
        <v>1</v>
      </c>
      <c r="F1222" s="187" t="s">
        <v>2314</v>
      </c>
      <c r="H1222" s="188">
        <v>689.58</v>
      </c>
      <c r="I1222" s="189"/>
      <c r="L1222" s="184"/>
      <c r="M1222" s="190"/>
      <c r="N1222" s="191"/>
      <c r="O1222" s="191"/>
      <c r="P1222" s="191"/>
      <c r="Q1222" s="191"/>
      <c r="R1222" s="191"/>
      <c r="S1222" s="191"/>
      <c r="T1222" s="192"/>
      <c r="AT1222" s="186" t="s">
        <v>280</v>
      </c>
      <c r="AU1222" s="186" t="s">
        <v>88</v>
      </c>
      <c r="AV1222" s="13" t="s">
        <v>88</v>
      </c>
      <c r="AW1222" s="13" t="s">
        <v>29</v>
      </c>
      <c r="AX1222" s="13" t="s">
        <v>75</v>
      </c>
      <c r="AY1222" s="186" t="s">
        <v>271</v>
      </c>
    </row>
    <row r="1223" spans="1:65" s="16" customFormat="1" x14ac:dyDescent="0.1">
      <c r="B1223" s="209"/>
      <c r="D1223" s="185" t="s">
        <v>280</v>
      </c>
      <c r="E1223" s="210" t="s">
        <v>1</v>
      </c>
      <c r="F1223" s="211" t="s">
        <v>2246</v>
      </c>
      <c r="H1223" s="210" t="s">
        <v>1</v>
      </c>
      <c r="I1223" s="212"/>
      <c r="L1223" s="209"/>
      <c r="M1223" s="213"/>
      <c r="N1223" s="214"/>
      <c r="O1223" s="214"/>
      <c r="P1223" s="214"/>
      <c r="Q1223" s="214"/>
      <c r="R1223" s="214"/>
      <c r="S1223" s="214"/>
      <c r="T1223" s="215"/>
      <c r="AT1223" s="210" t="s">
        <v>280</v>
      </c>
      <c r="AU1223" s="210" t="s">
        <v>88</v>
      </c>
      <c r="AV1223" s="16" t="s">
        <v>82</v>
      </c>
      <c r="AW1223" s="16" t="s">
        <v>29</v>
      </c>
      <c r="AX1223" s="16" t="s">
        <v>75</v>
      </c>
      <c r="AY1223" s="210" t="s">
        <v>271</v>
      </c>
    </row>
    <row r="1224" spans="1:65" s="13" customFormat="1" x14ac:dyDescent="0.1">
      <c r="B1224" s="184"/>
      <c r="D1224" s="185" t="s">
        <v>280</v>
      </c>
      <c r="E1224" s="186" t="s">
        <v>1</v>
      </c>
      <c r="F1224" s="187" t="s">
        <v>2315</v>
      </c>
      <c r="H1224" s="188">
        <v>808.71</v>
      </c>
      <c r="I1224" s="189"/>
      <c r="L1224" s="184"/>
      <c r="M1224" s="190"/>
      <c r="N1224" s="191"/>
      <c r="O1224" s="191"/>
      <c r="P1224" s="191"/>
      <c r="Q1224" s="191"/>
      <c r="R1224" s="191"/>
      <c r="S1224" s="191"/>
      <c r="T1224" s="192"/>
      <c r="AT1224" s="186" t="s">
        <v>280</v>
      </c>
      <c r="AU1224" s="186" t="s">
        <v>88</v>
      </c>
      <c r="AV1224" s="13" t="s">
        <v>88</v>
      </c>
      <c r="AW1224" s="13" t="s">
        <v>29</v>
      </c>
      <c r="AX1224" s="13" t="s">
        <v>75</v>
      </c>
      <c r="AY1224" s="186" t="s">
        <v>271</v>
      </c>
    </row>
    <row r="1225" spans="1:65" s="13" customFormat="1" x14ac:dyDescent="0.1">
      <c r="B1225" s="184"/>
      <c r="D1225" s="185" t="s">
        <v>280</v>
      </c>
      <c r="E1225" s="186" t="s">
        <v>1</v>
      </c>
      <c r="F1225" s="187" t="s">
        <v>2316</v>
      </c>
      <c r="H1225" s="188">
        <v>665.99</v>
      </c>
      <c r="I1225" s="189"/>
      <c r="L1225" s="184"/>
      <c r="M1225" s="190"/>
      <c r="N1225" s="191"/>
      <c r="O1225" s="191"/>
      <c r="P1225" s="191"/>
      <c r="Q1225" s="191"/>
      <c r="R1225" s="191"/>
      <c r="S1225" s="191"/>
      <c r="T1225" s="192"/>
      <c r="AT1225" s="186" t="s">
        <v>280</v>
      </c>
      <c r="AU1225" s="186" t="s">
        <v>88</v>
      </c>
      <c r="AV1225" s="13" t="s">
        <v>88</v>
      </c>
      <c r="AW1225" s="13" t="s">
        <v>29</v>
      </c>
      <c r="AX1225" s="13" t="s">
        <v>75</v>
      </c>
      <c r="AY1225" s="186" t="s">
        <v>271</v>
      </c>
    </row>
    <row r="1226" spans="1:65" s="13" customFormat="1" x14ac:dyDescent="0.1">
      <c r="B1226" s="184"/>
      <c r="D1226" s="185" t="s">
        <v>280</v>
      </c>
      <c r="E1226" s="186" t="s">
        <v>1</v>
      </c>
      <c r="F1226" s="187" t="s">
        <v>2317</v>
      </c>
      <c r="H1226" s="188">
        <v>174.43</v>
      </c>
      <c r="I1226" s="189"/>
      <c r="L1226" s="184"/>
      <c r="M1226" s="190"/>
      <c r="N1226" s="191"/>
      <c r="O1226" s="191"/>
      <c r="P1226" s="191"/>
      <c r="Q1226" s="191"/>
      <c r="R1226" s="191"/>
      <c r="S1226" s="191"/>
      <c r="T1226" s="192"/>
      <c r="AT1226" s="186" t="s">
        <v>280</v>
      </c>
      <c r="AU1226" s="186" t="s">
        <v>88</v>
      </c>
      <c r="AV1226" s="13" t="s">
        <v>88</v>
      </c>
      <c r="AW1226" s="13" t="s">
        <v>29</v>
      </c>
      <c r="AX1226" s="13" t="s">
        <v>75</v>
      </c>
      <c r="AY1226" s="186" t="s">
        <v>271</v>
      </c>
    </row>
    <row r="1227" spans="1:65" s="13" customFormat="1" x14ac:dyDescent="0.1">
      <c r="B1227" s="184"/>
      <c r="D1227" s="185" t="s">
        <v>280</v>
      </c>
      <c r="E1227" s="186" t="s">
        <v>1</v>
      </c>
      <c r="F1227" s="187" t="s">
        <v>2318</v>
      </c>
      <c r="H1227" s="188">
        <v>182.79</v>
      </c>
      <c r="I1227" s="189"/>
      <c r="L1227" s="184"/>
      <c r="M1227" s="190"/>
      <c r="N1227" s="191"/>
      <c r="O1227" s="191"/>
      <c r="P1227" s="191"/>
      <c r="Q1227" s="191"/>
      <c r="R1227" s="191"/>
      <c r="S1227" s="191"/>
      <c r="T1227" s="192"/>
      <c r="AT1227" s="186" t="s">
        <v>280</v>
      </c>
      <c r="AU1227" s="186" t="s">
        <v>88</v>
      </c>
      <c r="AV1227" s="13" t="s">
        <v>88</v>
      </c>
      <c r="AW1227" s="13" t="s">
        <v>29</v>
      </c>
      <c r="AX1227" s="13" t="s">
        <v>75</v>
      </c>
      <c r="AY1227" s="186" t="s">
        <v>271</v>
      </c>
    </row>
    <row r="1228" spans="1:65" s="15" customFormat="1" x14ac:dyDescent="0.1">
      <c r="B1228" s="201"/>
      <c r="D1228" s="185" t="s">
        <v>280</v>
      </c>
      <c r="E1228" s="202" t="s">
        <v>1</v>
      </c>
      <c r="F1228" s="203" t="s">
        <v>293</v>
      </c>
      <c r="H1228" s="204">
        <v>4767.51</v>
      </c>
      <c r="I1228" s="205"/>
      <c r="L1228" s="201"/>
      <c r="M1228" s="206"/>
      <c r="N1228" s="207"/>
      <c r="O1228" s="207"/>
      <c r="P1228" s="207"/>
      <c r="Q1228" s="207"/>
      <c r="R1228" s="207"/>
      <c r="S1228" s="207"/>
      <c r="T1228" s="208"/>
      <c r="AT1228" s="202" t="s">
        <v>280</v>
      </c>
      <c r="AU1228" s="202" t="s">
        <v>88</v>
      </c>
      <c r="AV1228" s="15" t="s">
        <v>286</v>
      </c>
      <c r="AW1228" s="15" t="s">
        <v>29</v>
      </c>
      <c r="AX1228" s="15" t="s">
        <v>75</v>
      </c>
      <c r="AY1228" s="202" t="s">
        <v>271</v>
      </c>
    </row>
    <row r="1229" spans="1:65" s="14" customFormat="1" x14ac:dyDescent="0.1">
      <c r="B1229" s="193"/>
      <c r="D1229" s="185" t="s">
        <v>280</v>
      </c>
      <c r="E1229" s="194" t="s">
        <v>791</v>
      </c>
      <c r="F1229" s="195" t="s">
        <v>282</v>
      </c>
      <c r="H1229" s="196">
        <v>5354.79</v>
      </c>
      <c r="I1229" s="197"/>
      <c r="L1229" s="193"/>
      <c r="M1229" s="198"/>
      <c r="N1229" s="199"/>
      <c r="O1229" s="199"/>
      <c r="P1229" s="199"/>
      <c r="Q1229" s="199"/>
      <c r="R1229" s="199"/>
      <c r="S1229" s="199"/>
      <c r="T1229" s="200"/>
      <c r="AT1229" s="194" t="s">
        <v>280</v>
      </c>
      <c r="AU1229" s="194" t="s">
        <v>88</v>
      </c>
      <c r="AV1229" s="14" t="s">
        <v>278</v>
      </c>
      <c r="AW1229" s="14" t="s">
        <v>29</v>
      </c>
      <c r="AX1229" s="14" t="s">
        <v>82</v>
      </c>
      <c r="AY1229" s="194" t="s">
        <v>271</v>
      </c>
    </row>
    <row r="1230" spans="1:65" s="2" customFormat="1" ht="21.75" customHeight="1" x14ac:dyDescent="0.15">
      <c r="A1230" s="35"/>
      <c r="B1230" s="141"/>
      <c r="C1230" s="172" t="s">
        <v>2319</v>
      </c>
      <c r="D1230" s="172" t="s">
        <v>274</v>
      </c>
      <c r="E1230" s="173" t="s">
        <v>2320</v>
      </c>
      <c r="F1230" s="174" t="s">
        <v>2321</v>
      </c>
      <c r="G1230" s="175" t="s">
        <v>1375</v>
      </c>
      <c r="H1230" s="176">
        <v>906.97</v>
      </c>
      <c r="I1230" s="177"/>
      <c r="J1230" s="176">
        <f>ROUND(I1230*H1230,2)</f>
        <v>0</v>
      </c>
      <c r="K1230" s="178"/>
      <c r="L1230" s="36"/>
      <c r="M1230" s="179" t="s">
        <v>1</v>
      </c>
      <c r="N1230" s="180" t="s">
        <v>41</v>
      </c>
      <c r="O1230" s="61"/>
      <c r="P1230" s="181">
        <f>O1230*H1230</f>
        <v>0</v>
      </c>
      <c r="Q1230" s="181">
        <v>4.8975299999999998E-5</v>
      </c>
      <c r="R1230" s="181">
        <f>Q1230*H1230</f>
        <v>4.4419127841000001E-2</v>
      </c>
      <c r="S1230" s="181">
        <v>0</v>
      </c>
      <c r="T1230" s="182">
        <f>S1230*H1230</f>
        <v>0</v>
      </c>
      <c r="U1230" s="35"/>
      <c r="V1230" s="35"/>
      <c r="W1230" s="35"/>
      <c r="X1230" s="35"/>
      <c r="Y1230" s="35"/>
      <c r="Z1230" s="35"/>
      <c r="AA1230" s="35"/>
      <c r="AB1230" s="35"/>
      <c r="AC1230" s="35"/>
      <c r="AD1230" s="35"/>
      <c r="AE1230" s="35"/>
      <c r="AR1230" s="183" t="s">
        <v>367</v>
      </c>
      <c r="AT1230" s="183" t="s">
        <v>274</v>
      </c>
      <c r="AU1230" s="183" t="s">
        <v>88</v>
      </c>
      <c r="AY1230" s="18" t="s">
        <v>271</v>
      </c>
      <c r="BE1230" s="105">
        <f>IF(N1230="základná",J1230,0)</f>
        <v>0</v>
      </c>
      <c r="BF1230" s="105">
        <f>IF(N1230="znížená",J1230,0)</f>
        <v>0</v>
      </c>
      <c r="BG1230" s="105">
        <f>IF(N1230="zákl. prenesená",J1230,0)</f>
        <v>0</v>
      </c>
      <c r="BH1230" s="105">
        <f>IF(N1230="zníž. prenesená",J1230,0)</f>
        <v>0</v>
      </c>
      <c r="BI1230" s="105">
        <f>IF(N1230="nulová",J1230,0)</f>
        <v>0</v>
      </c>
      <c r="BJ1230" s="18" t="s">
        <v>88</v>
      </c>
      <c r="BK1230" s="105">
        <f>ROUND(I1230*H1230,2)</f>
        <v>0</v>
      </c>
      <c r="BL1230" s="18" t="s">
        <v>367</v>
      </c>
      <c r="BM1230" s="183" t="s">
        <v>2322</v>
      </c>
    </row>
    <row r="1231" spans="1:65" s="16" customFormat="1" x14ac:dyDescent="0.1">
      <c r="B1231" s="209"/>
      <c r="D1231" s="185" t="s">
        <v>280</v>
      </c>
      <c r="E1231" s="210" t="s">
        <v>1</v>
      </c>
      <c r="F1231" s="211" t="s">
        <v>2236</v>
      </c>
      <c r="H1231" s="210" t="s">
        <v>1</v>
      </c>
      <c r="I1231" s="212"/>
      <c r="L1231" s="209"/>
      <c r="M1231" s="213"/>
      <c r="N1231" s="214"/>
      <c r="O1231" s="214"/>
      <c r="P1231" s="214"/>
      <c r="Q1231" s="214"/>
      <c r="R1231" s="214"/>
      <c r="S1231" s="214"/>
      <c r="T1231" s="215"/>
      <c r="AT1231" s="210" t="s">
        <v>280</v>
      </c>
      <c r="AU1231" s="210" t="s">
        <v>88</v>
      </c>
      <c r="AV1231" s="16" t="s">
        <v>82</v>
      </c>
      <c r="AW1231" s="16" t="s">
        <v>29</v>
      </c>
      <c r="AX1231" s="16" t="s">
        <v>75</v>
      </c>
      <c r="AY1231" s="210" t="s">
        <v>271</v>
      </c>
    </row>
    <row r="1232" spans="1:65" s="13" customFormat="1" x14ac:dyDescent="0.1">
      <c r="B1232" s="184"/>
      <c r="D1232" s="185" t="s">
        <v>280</v>
      </c>
      <c r="E1232" s="186" t="s">
        <v>1</v>
      </c>
      <c r="F1232" s="187" t="s">
        <v>2323</v>
      </c>
      <c r="H1232" s="188">
        <v>97.73</v>
      </c>
      <c r="I1232" s="189"/>
      <c r="L1232" s="184"/>
      <c r="M1232" s="190"/>
      <c r="N1232" s="191"/>
      <c r="O1232" s="191"/>
      <c r="P1232" s="191"/>
      <c r="Q1232" s="191"/>
      <c r="R1232" s="191"/>
      <c r="S1232" s="191"/>
      <c r="T1232" s="192"/>
      <c r="AT1232" s="186" t="s">
        <v>280</v>
      </c>
      <c r="AU1232" s="186" t="s">
        <v>88</v>
      </c>
      <c r="AV1232" s="13" t="s">
        <v>88</v>
      </c>
      <c r="AW1232" s="13" t="s">
        <v>29</v>
      </c>
      <c r="AX1232" s="13" t="s">
        <v>75</v>
      </c>
      <c r="AY1232" s="186" t="s">
        <v>271</v>
      </c>
    </row>
    <row r="1233" spans="1:65" s="15" customFormat="1" x14ac:dyDescent="0.1">
      <c r="B1233" s="201"/>
      <c r="D1233" s="185" t="s">
        <v>280</v>
      </c>
      <c r="E1233" s="202" t="s">
        <v>1</v>
      </c>
      <c r="F1233" s="203" t="s">
        <v>293</v>
      </c>
      <c r="H1233" s="204">
        <v>97.73</v>
      </c>
      <c r="I1233" s="205"/>
      <c r="L1233" s="201"/>
      <c r="M1233" s="206"/>
      <c r="N1233" s="207"/>
      <c r="O1233" s="207"/>
      <c r="P1233" s="207"/>
      <c r="Q1233" s="207"/>
      <c r="R1233" s="207"/>
      <c r="S1233" s="207"/>
      <c r="T1233" s="208"/>
      <c r="AT1233" s="202" t="s">
        <v>280</v>
      </c>
      <c r="AU1233" s="202" t="s">
        <v>88</v>
      </c>
      <c r="AV1233" s="15" t="s">
        <v>286</v>
      </c>
      <c r="AW1233" s="15" t="s">
        <v>29</v>
      </c>
      <c r="AX1233" s="15" t="s">
        <v>75</v>
      </c>
      <c r="AY1233" s="202" t="s">
        <v>271</v>
      </c>
    </row>
    <row r="1234" spans="1:65" s="16" customFormat="1" x14ac:dyDescent="0.1">
      <c r="B1234" s="209"/>
      <c r="D1234" s="185" t="s">
        <v>280</v>
      </c>
      <c r="E1234" s="210" t="s">
        <v>1</v>
      </c>
      <c r="F1234" s="211" t="s">
        <v>2286</v>
      </c>
      <c r="H1234" s="210" t="s">
        <v>1</v>
      </c>
      <c r="I1234" s="212"/>
      <c r="L1234" s="209"/>
      <c r="M1234" s="213"/>
      <c r="N1234" s="214"/>
      <c r="O1234" s="214"/>
      <c r="P1234" s="214"/>
      <c r="Q1234" s="214"/>
      <c r="R1234" s="214"/>
      <c r="S1234" s="214"/>
      <c r="T1234" s="215"/>
      <c r="AT1234" s="210" t="s">
        <v>280</v>
      </c>
      <c r="AU1234" s="210" t="s">
        <v>88</v>
      </c>
      <c r="AV1234" s="16" t="s">
        <v>82</v>
      </c>
      <c r="AW1234" s="16" t="s">
        <v>29</v>
      </c>
      <c r="AX1234" s="16" t="s">
        <v>75</v>
      </c>
      <c r="AY1234" s="210" t="s">
        <v>271</v>
      </c>
    </row>
    <row r="1235" spans="1:65" s="13" customFormat="1" x14ac:dyDescent="0.1">
      <c r="B1235" s="184"/>
      <c r="D1235" s="185" t="s">
        <v>280</v>
      </c>
      <c r="E1235" s="186" t="s">
        <v>1</v>
      </c>
      <c r="F1235" s="187" t="s">
        <v>2324</v>
      </c>
      <c r="H1235" s="188">
        <v>626.89</v>
      </c>
      <c r="I1235" s="189"/>
      <c r="L1235" s="184"/>
      <c r="M1235" s="190"/>
      <c r="N1235" s="191"/>
      <c r="O1235" s="191"/>
      <c r="P1235" s="191"/>
      <c r="Q1235" s="191"/>
      <c r="R1235" s="191"/>
      <c r="S1235" s="191"/>
      <c r="T1235" s="192"/>
      <c r="AT1235" s="186" t="s">
        <v>280</v>
      </c>
      <c r="AU1235" s="186" t="s">
        <v>88</v>
      </c>
      <c r="AV1235" s="13" t="s">
        <v>88</v>
      </c>
      <c r="AW1235" s="13" t="s">
        <v>29</v>
      </c>
      <c r="AX1235" s="13" t="s">
        <v>75</v>
      </c>
      <c r="AY1235" s="186" t="s">
        <v>271</v>
      </c>
    </row>
    <row r="1236" spans="1:65" s="16" customFormat="1" x14ac:dyDescent="0.1">
      <c r="B1236" s="209"/>
      <c r="D1236" s="185" t="s">
        <v>280</v>
      </c>
      <c r="E1236" s="210" t="s">
        <v>1</v>
      </c>
      <c r="F1236" s="211" t="s">
        <v>2246</v>
      </c>
      <c r="H1236" s="210" t="s">
        <v>1</v>
      </c>
      <c r="I1236" s="212"/>
      <c r="L1236" s="209"/>
      <c r="M1236" s="213"/>
      <c r="N1236" s="214"/>
      <c r="O1236" s="214"/>
      <c r="P1236" s="214"/>
      <c r="Q1236" s="214"/>
      <c r="R1236" s="214"/>
      <c r="S1236" s="214"/>
      <c r="T1236" s="215"/>
      <c r="AT1236" s="210" t="s">
        <v>280</v>
      </c>
      <c r="AU1236" s="210" t="s">
        <v>88</v>
      </c>
      <c r="AV1236" s="16" t="s">
        <v>82</v>
      </c>
      <c r="AW1236" s="16" t="s">
        <v>29</v>
      </c>
      <c r="AX1236" s="16" t="s">
        <v>75</v>
      </c>
      <c r="AY1236" s="210" t="s">
        <v>271</v>
      </c>
    </row>
    <row r="1237" spans="1:65" s="13" customFormat="1" x14ac:dyDescent="0.1">
      <c r="B1237" s="184"/>
      <c r="D1237" s="185" t="s">
        <v>280</v>
      </c>
      <c r="E1237" s="186" t="s">
        <v>1</v>
      </c>
      <c r="F1237" s="187" t="s">
        <v>2325</v>
      </c>
      <c r="H1237" s="188">
        <v>182.35</v>
      </c>
      <c r="I1237" s="189"/>
      <c r="L1237" s="184"/>
      <c r="M1237" s="190"/>
      <c r="N1237" s="191"/>
      <c r="O1237" s="191"/>
      <c r="P1237" s="191"/>
      <c r="Q1237" s="191"/>
      <c r="R1237" s="191"/>
      <c r="S1237" s="191"/>
      <c r="T1237" s="192"/>
      <c r="AT1237" s="186" t="s">
        <v>280</v>
      </c>
      <c r="AU1237" s="186" t="s">
        <v>88</v>
      </c>
      <c r="AV1237" s="13" t="s">
        <v>88</v>
      </c>
      <c r="AW1237" s="13" t="s">
        <v>29</v>
      </c>
      <c r="AX1237" s="13" t="s">
        <v>75</v>
      </c>
      <c r="AY1237" s="186" t="s">
        <v>271</v>
      </c>
    </row>
    <row r="1238" spans="1:65" s="15" customFormat="1" x14ac:dyDescent="0.1">
      <c r="B1238" s="201"/>
      <c r="D1238" s="185" t="s">
        <v>280</v>
      </c>
      <c r="E1238" s="202" t="s">
        <v>1</v>
      </c>
      <c r="F1238" s="203" t="s">
        <v>293</v>
      </c>
      <c r="H1238" s="204">
        <v>809.24</v>
      </c>
      <c r="I1238" s="205"/>
      <c r="L1238" s="201"/>
      <c r="M1238" s="206"/>
      <c r="N1238" s="207"/>
      <c r="O1238" s="207"/>
      <c r="P1238" s="207"/>
      <c r="Q1238" s="207"/>
      <c r="R1238" s="207"/>
      <c r="S1238" s="207"/>
      <c r="T1238" s="208"/>
      <c r="AT1238" s="202" t="s">
        <v>280</v>
      </c>
      <c r="AU1238" s="202" t="s">
        <v>88</v>
      </c>
      <c r="AV1238" s="15" t="s">
        <v>286</v>
      </c>
      <c r="AW1238" s="15" t="s">
        <v>29</v>
      </c>
      <c r="AX1238" s="15" t="s">
        <v>75</v>
      </c>
      <c r="AY1238" s="202" t="s">
        <v>271</v>
      </c>
    </row>
    <row r="1239" spans="1:65" s="14" customFormat="1" x14ac:dyDescent="0.1">
      <c r="B1239" s="193"/>
      <c r="D1239" s="185" t="s">
        <v>280</v>
      </c>
      <c r="E1239" s="194" t="s">
        <v>780</v>
      </c>
      <c r="F1239" s="195" t="s">
        <v>282</v>
      </c>
      <c r="H1239" s="196">
        <v>906.97</v>
      </c>
      <c r="I1239" s="197"/>
      <c r="L1239" s="193"/>
      <c r="M1239" s="198"/>
      <c r="N1239" s="199"/>
      <c r="O1239" s="199"/>
      <c r="P1239" s="199"/>
      <c r="Q1239" s="199"/>
      <c r="R1239" s="199"/>
      <c r="S1239" s="199"/>
      <c r="T1239" s="200"/>
      <c r="AT1239" s="194" t="s">
        <v>280</v>
      </c>
      <c r="AU1239" s="194" t="s">
        <v>88</v>
      </c>
      <c r="AV1239" s="14" t="s">
        <v>278</v>
      </c>
      <c r="AW1239" s="14" t="s">
        <v>29</v>
      </c>
      <c r="AX1239" s="14" t="s">
        <v>82</v>
      </c>
      <c r="AY1239" s="194" t="s">
        <v>271</v>
      </c>
    </row>
    <row r="1240" spans="1:65" s="2" customFormat="1" ht="21.75" customHeight="1" x14ac:dyDescent="0.15">
      <c r="A1240" s="35"/>
      <c r="B1240" s="141"/>
      <c r="C1240" s="172" t="s">
        <v>2326</v>
      </c>
      <c r="D1240" s="172" t="s">
        <v>274</v>
      </c>
      <c r="E1240" s="173" t="s">
        <v>2327</v>
      </c>
      <c r="F1240" s="174" t="s">
        <v>2328</v>
      </c>
      <c r="G1240" s="175" t="s">
        <v>1375</v>
      </c>
      <c r="H1240" s="176">
        <v>2366.71</v>
      </c>
      <c r="I1240" s="177"/>
      <c r="J1240" s="176">
        <f>ROUND(I1240*H1240,2)</f>
        <v>0</v>
      </c>
      <c r="K1240" s="178"/>
      <c r="L1240" s="36"/>
      <c r="M1240" s="179" t="s">
        <v>1</v>
      </c>
      <c r="N1240" s="180" t="s">
        <v>41</v>
      </c>
      <c r="O1240" s="61"/>
      <c r="P1240" s="181">
        <f>O1240*H1240</f>
        <v>0</v>
      </c>
      <c r="Q1240" s="181">
        <v>4.5899999999999998E-5</v>
      </c>
      <c r="R1240" s="181">
        <f>Q1240*H1240</f>
        <v>0.108631989</v>
      </c>
      <c r="S1240" s="181">
        <v>0</v>
      </c>
      <c r="T1240" s="182">
        <f>S1240*H1240</f>
        <v>0</v>
      </c>
      <c r="U1240" s="35"/>
      <c r="V1240" s="35"/>
      <c r="W1240" s="35"/>
      <c r="X1240" s="35"/>
      <c r="Y1240" s="35"/>
      <c r="Z1240" s="35"/>
      <c r="AA1240" s="35"/>
      <c r="AB1240" s="35"/>
      <c r="AC1240" s="35"/>
      <c r="AD1240" s="35"/>
      <c r="AE1240" s="35"/>
      <c r="AR1240" s="183" t="s">
        <v>367</v>
      </c>
      <c r="AT1240" s="183" t="s">
        <v>274</v>
      </c>
      <c r="AU1240" s="183" t="s">
        <v>88</v>
      </c>
      <c r="AY1240" s="18" t="s">
        <v>271</v>
      </c>
      <c r="BE1240" s="105">
        <f>IF(N1240="základná",J1240,0)</f>
        <v>0</v>
      </c>
      <c r="BF1240" s="105">
        <f>IF(N1240="znížená",J1240,0)</f>
        <v>0</v>
      </c>
      <c r="BG1240" s="105">
        <f>IF(N1240="zákl. prenesená",J1240,0)</f>
        <v>0</v>
      </c>
      <c r="BH1240" s="105">
        <f>IF(N1240="zníž. prenesená",J1240,0)</f>
        <v>0</v>
      </c>
      <c r="BI1240" s="105">
        <f>IF(N1240="nulová",J1240,0)</f>
        <v>0</v>
      </c>
      <c r="BJ1240" s="18" t="s">
        <v>88</v>
      </c>
      <c r="BK1240" s="105">
        <f>ROUND(I1240*H1240,2)</f>
        <v>0</v>
      </c>
      <c r="BL1240" s="18" t="s">
        <v>367</v>
      </c>
      <c r="BM1240" s="183" t="s">
        <v>2329</v>
      </c>
    </row>
    <row r="1241" spans="1:65" s="16" customFormat="1" x14ac:dyDescent="0.1">
      <c r="B1241" s="209"/>
      <c r="D1241" s="185" t="s">
        <v>280</v>
      </c>
      <c r="E1241" s="210" t="s">
        <v>1</v>
      </c>
      <c r="F1241" s="211" t="s">
        <v>2246</v>
      </c>
      <c r="H1241" s="210" t="s">
        <v>1</v>
      </c>
      <c r="I1241" s="212"/>
      <c r="L1241" s="209"/>
      <c r="M1241" s="213"/>
      <c r="N1241" s="214"/>
      <c r="O1241" s="214"/>
      <c r="P1241" s="214"/>
      <c r="Q1241" s="214"/>
      <c r="R1241" s="214"/>
      <c r="S1241" s="214"/>
      <c r="T1241" s="215"/>
      <c r="AT1241" s="210" t="s">
        <v>280</v>
      </c>
      <c r="AU1241" s="210" t="s">
        <v>88</v>
      </c>
      <c r="AV1241" s="16" t="s">
        <v>82</v>
      </c>
      <c r="AW1241" s="16" t="s">
        <v>29</v>
      </c>
      <c r="AX1241" s="16" t="s">
        <v>75</v>
      </c>
      <c r="AY1241" s="210" t="s">
        <v>271</v>
      </c>
    </row>
    <row r="1242" spans="1:65" s="13" customFormat="1" x14ac:dyDescent="0.1">
      <c r="B1242" s="184"/>
      <c r="D1242" s="185" t="s">
        <v>280</v>
      </c>
      <c r="E1242" s="186" t="s">
        <v>1</v>
      </c>
      <c r="F1242" s="187" t="s">
        <v>2330</v>
      </c>
      <c r="H1242" s="188">
        <v>2170.15</v>
      </c>
      <c r="I1242" s="189"/>
      <c r="L1242" s="184"/>
      <c r="M1242" s="190"/>
      <c r="N1242" s="191"/>
      <c r="O1242" s="191"/>
      <c r="P1242" s="191"/>
      <c r="Q1242" s="191"/>
      <c r="R1242" s="191"/>
      <c r="S1242" s="191"/>
      <c r="T1242" s="192"/>
      <c r="AT1242" s="186" t="s">
        <v>280</v>
      </c>
      <c r="AU1242" s="186" t="s">
        <v>88</v>
      </c>
      <c r="AV1242" s="13" t="s">
        <v>88</v>
      </c>
      <c r="AW1242" s="13" t="s">
        <v>29</v>
      </c>
      <c r="AX1242" s="13" t="s">
        <v>75</v>
      </c>
      <c r="AY1242" s="186" t="s">
        <v>271</v>
      </c>
    </row>
    <row r="1243" spans="1:65" s="13" customFormat="1" x14ac:dyDescent="0.1">
      <c r="B1243" s="184"/>
      <c r="D1243" s="185" t="s">
        <v>280</v>
      </c>
      <c r="E1243" s="186" t="s">
        <v>1</v>
      </c>
      <c r="F1243" s="187" t="s">
        <v>2331</v>
      </c>
      <c r="H1243" s="188">
        <v>196.56</v>
      </c>
      <c r="I1243" s="189"/>
      <c r="L1243" s="184"/>
      <c r="M1243" s="190"/>
      <c r="N1243" s="191"/>
      <c r="O1243" s="191"/>
      <c r="P1243" s="191"/>
      <c r="Q1243" s="191"/>
      <c r="R1243" s="191"/>
      <c r="S1243" s="191"/>
      <c r="T1243" s="192"/>
      <c r="AT1243" s="186" t="s">
        <v>280</v>
      </c>
      <c r="AU1243" s="186" t="s">
        <v>88</v>
      </c>
      <c r="AV1243" s="13" t="s">
        <v>88</v>
      </c>
      <c r="AW1243" s="13" t="s">
        <v>29</v>
      </c>
      <c r="AX1243" s="13" t="s">
        <v>75</v>
      </c>
      <c r="AY1243" s="186" t="s">
        <v>271</v>
      </c>
    </row>
    <row r="1244" spans="1:65" s="15" customFormat="1" x14ac:dyDescent="0.1">
      <c r="B1244" s="201"/>
      <c r="D1244" s="185" t="s">
        <v>280</v>
      </c>
      <c r="E1244" s="202" t="s">
        <v>1</v>
      </c>
      <c r="F1244" s="203" t="s">
        <v>293</v>
      </c>
      <c r="H1244" s="204">
        <v>2366.71</v>
      </c>
      <c r="I1244" s="205"/>
      <c r="L1244" s="201"/>
      <c r="M1244" s="206"/>
      <c r="N1244" s="207"/>
      <c r="O1244" s="207"/>
      <c r="P1244" s="207"/>
      <c r="Q1244" s="207"/>
      <c r="R1244" s="207"/>
      <c r="S1244" s="207"/>
      <c r="T1244" s="208"/>
      <c r="AT1244" s="202" t="s">
        <v>280</v>
      </c>
      <c r="AU1244" s="202" t="s">
        <v>88</v>
      </c>
      <c r="AV1244" s="15" t="s">
        <v>286</v>
      </c>
      <c r="AW1244" s="15" t="s">
        <v>29</v>
      </c>
      <c r="AX1244" s="15" t="s">
        <v>75</v>
      </c>
      <c r="AY1244" s="202" t="s">
        <v>271</v>
      </c>
    </row>
    <row r="1245" spans="1:65" s="14" customFormat="1" x14ac:dyDescent="0.1">
      <c r="B1245" s="193"/>
      <c r="D1245" s="185" t="s">
        <v>280</v>
      </c>
      <c r="E1245" s="194" t="s">
        <v>787</v>
      </c>
      <c r="F1245" s="195" t="s">
        <v>282</v>
      </c>
      <c r="H1245" s="196">
        <v>2366.71</v>
      </c>
      <c r="I1245" s="197"/>
      <c r="L1245" s="193"/>
      <c r="M1245" s="198"/>
      <c r="N1245" s="199"/>
      <c r="O1245" s="199"/>
      <c r="P1245" s="199"/>
      <c r="Q1245" s="199"/>
      <c r="R1245" s="199"/>
      <c r="S1245" s="199"/>
      <c r="T1245" s="200"/>
      <c r="AT1245" s="194" t="s">
        <v>280</v>
      </c>
      <c r="AU1245" s="194" t="s">
        <v>88</v>
      </c>
      <c r="AV1245" s="14" t="s">
        <v>278</v>
      </c>
      <c r="AW1245" s="14" t="s">
        <v>29</v>
      </c>
      <c r="AX1245" s="14" t="s">
        <v>82</v>
      </c>
      <c r="AY1245" s="194" t="s">
        <v>271</v>
      </c>
    </row>
    <row r="1246" spans="1:65" s="2" customFormat="1" ht="21.75" customHeight="1" x14ac:dyDescent="0.15">
      <c r="A1246" s="35"/>
      <c r="B1246" s="141"/>
      <c r="C1246" s="172" t="s">
        <v>2332</v>
      </c>
      <c r="D1246" s="172" t="s">
        <v>274</v>
      </c>
      <c r="E1246" s="173" t="s">
        <v>2333</v>
      </c>
      <c r="F1246" s="174" t="s">
        <v>2334</v>
      </c>
      <c r="G1246" s="175" t="s">
        <v>1375</v>
      </c>
      <c r="H1246" s="176">
        <v>2542.1799999999998</v>
      </c>
      <c r="I1246" s="177"/>
      <c r="J1246" s="176">
        <f>ROUND(I1246*H1246,2)</f>
        <v>0</v>
      </c>
      <c r="K1246" s="178"/>
      <c r="L1246" s="36"/>
      <c r="M1246" s="179" t="s">
        <v>1</v>
      </c>
      <c r="N1246" s="180" t="s">
        <v>41</v>
      </c>
      <c r="O1246" s="61"/>
      <c r="P1246" s="181">
        <f>O1246*H1246</f>
        <v>0</v>
      </c>
      <c r="Q1246" s="181">
        <v>4.5899999999999998E-5</v>
      </c>
      <c r="R1246" s="181">
        <f>Q1246*H1246</f>
        <v>0.11668606199999999</v>
      </c>
      <c r="S1246" s="181">
        <v>0</v>
      </c>
      <c r="T1246" s="182">
        <f>S1246*H1246</f>
        <v>0</v>
      </c>
      <c r="U1246" s="35"/>
      <c r="V1246" s="35"/>
      <c r="W1246" s="35"/>
      <c r="X1246" s="35"/>
      <c r="Y1246" s="35"/>
      <c r="Z1246" s="35"/>
      <c r="AA1246" s="35"/>
      <c r="AB1246" s="35"/>
      <c r="AC1246" s="35"/>
      <c r="AD1246" s="35"/>
      <c r="AE1246" s="35"/>
      <c r="AR1246" s="183" t="s">
        <v>367</v>
      </c>
      <c r="AT1246" s="183" t="s">
        <v>274</v>
      </c>
      <c r="AU1246" s="183" t="s">
        <v>88</v>
      </c>
      <c r="AY1246" s="18" t="s">
        <v>271</v>
      </c>
      <c r="BE1246" s="105">
        <f>IF(N1246="základná",J1246,0)</f>
        <v>0</v>
      </c>
      <c r="BF1246" s="105">
        <f>IF(N1246="znížená",J1246,0)</f>
        <v>0</v>
      </c>
      <c r="BG1246" s="105">
        <f>IF(N1246="zákl. prenesená",J1246,0)</f>
        <v>0</v>
      </c>
      <c r="BH1246" s="105">
        <f>IF(N1246="zníž. prenesená",J1246,0)</f>
        <v>0</v>
      </c>
      <c r="BI1246" s="105">
        <f>IF(N1246="nulová",J1246,0)</f>
        <v>0</v>
      </c>
      <c r="BJ1246" s="18" t="s">
        <v>88</v>
      </c>
      <c r="BK1246" s="105">
        <f>ROUND(I1246*H1246,2)</f>
        <v>0</v>
      </c>
      <c r="BL1246" s="18" t="s">
        <v>367</v>
      </c>
      <c r="BM1246" s="183" t="s">
        <v>2335</v>
      </c>
    </row>
    <row r="1247" spans="1:65" s="16" customFormat="1" x14ac:dyDescent="0.1">
      <c r="B1247" s="209"/>
      <c r="D1247" s="185" t="s">
        <v>280</v>
      </c>
      <c r="E1247" s="210" t="s">
        <v>1</v>
      </c>
      <c r="F1247" s="211" t="s">
        <v>2246</v>
      </c>
      <c r="H1247" s="210" t="s">
        <v>1</v>
      </c>
      <c r="I1247" s="212"/>
      <c r="L1247" s="209"/>
      <c r="M1247" s="213"/>
      <c r="N1247" s="214"/>
      <c r="O1247" s="214"/>
      <c r="P1247" s="214"/>
      <c r="Q1247" s="214"/>
      <c r="R1247" s="214"/>
      <c r="S1247" s="214"/>
      <c r="T1247" s="215"/>
      <c r="AT1247" s="210" t="s">
        <v>280</v>
      </c>
      <c r="AU1247" s="210" t="s">
        <v>88</v>
      </c>
      <c r="AV1247" s="16" t="s">
        <v>82</v>
      </c>
      <c r="AW1247" s="16" t="s">
        <v>29</v>
      </c>
      <c r="AX1247" s="16" t="s">
        <v>75</v>
      </c>
      <c r="AY1247" s="210" t="s">
        <v>271</v>
      </c>
    </row>
    <row r="1248" spans="1:65" s="13" customFormat="1" x14ac:dyDescent="0.1">
      <c r="B1248" s="184"/>
      <c r="D1248" s="185" t="s">
        <v>280</v>
      </c>
      <c r="E1248" s="186" t="s">
        <v>1</v>
      </c>
      <c r="F1248" s="187" t="s">
        <v>2336</v>
      </c>
      <c r="H1248" s="188">
        <v>1913.18</v>
      </c>
      <c r="I1248" s="189"/>
      <c r="L1248" s="184"/>
      <c r="M1248" s="190"/>
      <c r="N1248" s="191"/>
      <c r="O1248" s="191"/>
      <c r="P1248" s="191"/>
      <c r="Q1248" s="191"/>
      <c r="R1248" s="191"/>
      <c r="S1248" s="191"/>
      <c r="T1248" s="192"/>
      <c r="AT1248" s="186" t="s">
        <v>280</v>
      </c>
      <c r="AU1248" s="186" t="s">
        <v>88</v>
      </c>
      <c r="AV1248" s="13" t="s">
        <v>88</v>
      </c>
      <c r="AW1248" s="13" t="s">
        <v>29</v>
      </c>
      <c r="AX1248" s="13" t="s">
        <v>75</v>
      </c>
      <c r="AY1248" s="186" t="s">
        <v>271</v>
      </c>
    </row>
    <row r="1249" spans="1:65" s="13" customFormat="1" x14ac:dyDescent="0.1">
      <c r="B1249" s="184"/>
      <c r="D1249" s="185" t="s">
        <v>280</v>
      </c>
      <c r="E1249" s="186" t="s">
        <v>1</v>
      </c>
      <c r="F1249" s="187" t="s">
        <v>2337</v>
      </c>
      <c r="H1249" s="188">
        <v>629</v>
      </c>
      <c r="I1249" s="189"/>
      <c r="L1249" s="184"/>
      <c r="M1249" s="190"/>
      <c r="N1249" s="191"/>
      <c r="O1249" s="191"/>
      <c r="P1249" s="191"/>
      <c r="Q1249" s="191"/>
      <c r="R1249" s="191"/>
      <c r="S1249" s="191"/>
      <c r="T1249" s="192"/>
      <c r="AT1249" s="186" t="s">
        <v>280</v>
      </c>
      <c r="AU1249" s="186" t="s">
        <v>88</v>
      </c>
      <c r="AV1249" s="13" t="s">
        <v>88</v>
      </c>
      <c r="AW1249" s="13" t="s">
        <v>29</v>
      </c>
      <c r="AX1249" s="13" t="s">
        <v>75</v>
      </c>
      <c r="AY1249" s="186" t="s">
        <v>271</v>
      </c>
    </row>
    <row r="1250" spans="1:65" s="15" customFormat="1" x14ac:dyDescent="0.1">
      <c r="B1250" s="201"/>
      <c r="D1250" s="185" t="s">
        <v>280</v>
      </c>
      <c r="E1250" s="202" t="s">
        <v>1</v>
      </c>
      <c r="F1250" s="203" t="s">
        <v>293</v>
      </c>
      <c r="H1250" s="204">
        <v>2542.1799999999998</v>
      </c>
      <c r="I1250" s="205"/>
      <c r="L1250" s="201"/>
      <c r="M1250" s="206"/>
      <c r="N1250" s="207"/>
      <c r="O1250" s="207"/>
      <c r="P1250" s="207"/>
      <c r="Q1250" s="207"/>
      <c r="R1250" s="207"/>
      <c r="S1250" s="207"/>
      <c r="T1250" s="208"/>
      <c r="AT1250" s="202" t="s">
        <v>280</v>
      </c>
      <c r="AU1250" s="202" t="s">
        <v>88</v>
      </c>
      <c r="AV1250" s="15" t="s">
        <v>286</v>
      </c>
      <c r="AW1250" s="15" t="s">
        <v>29</v>
      </c>
      <c r="AX1250" s="15" t="s">
        <v>75</v>
      </c>
      <c r="AY1250" s="202" t="s">
        <v>271</v>
      </c>
    </row>
    <row r="1251" spans="1:65" s="14" customFormat="1" x14ac:dyDescent="0.1">
      <c r="B1251" s="193"/>
      <c r="D1251" s="185" t="s">
        <v>280</v>
      </c>
      <c r="E1251" s="194" t="s">
        <v>789</v>
      </c>
      <c r="F1251" s="195" t="s">
        <v>282</v>
      </c>
      <c r="H1251" s="196">
        <v>2542.1799999999998</v>
      </c>
      <c r="I1251" s="197"/>
      <c r="L1251" s="193"/>
      <c r="M1251" s="198"/>
      <c r="N1251" s="199"/>
      <c r="O1251" s="199"/>
      <c r="P1251" s="199"/>
      <c r="Q1251" s="199"/>
      <c r="R1251" s="199"/>
      <c r="S1251" s="199"/>
      <c r="T1251" s="200"/>
      <c r="AT1251" s="194" t="s">
        <v>280</v>
      </c>
      <c r="AU1251" s="194" t="s">
        <v>88</v>
      </c>
      <c r="AV1251" s="14" t="s">
        <v>278</v>
      </c>
      <c r="AW1251" s="14" t="s">
        <v>29</v>
      </c>
      <c r="AX1251" s="14" t="s">
        <v>82</v>
      </c>
      <c r="AY1251" s="194" t="s">
        <v>271</v>
      </c>
    </row>
    <row r="1252" spans="1:65" s="2" customFormat="1" ht="21.75" customHeight="1" x14ac:dyDescent="0.15">
      <c r="A1252" s="35"/>
      <c r="B1252" s="141"/>
      <c r="C1252" s="172" t="s">
        <v>2338</v>
      </c>
      <c r="D1252" s="172" t="s">
        <v>274</v>
      </c>
      <c r="E1252" s="173" t="s">
        <v>2339</v>
      </c>
      <c r="F1252" s="174" t="s">
        <v>2340</v>
      </c>
      <c r="G1252" s="175" t="s">
        <v>1375</v>
      </c>
      <c r="H1252" s="176">
        <v>4341.79</v>
      </c>
      <c r="I1252" s="177"/>
      <c r="J1252" s="176">
        <f>ROUND(I1252*H1252,2)</f>
        <v>0</v>
      </c>
      <c r="K1252" s="178"/>
      <c r="L1252" s="36"/>
      <c r="M1252" s="179" t="s">
        <v>1</v>
      </c>
      <c r="N1252" s="180" t="s">
        <v>41</v>
      </c>
      <c r="O1252" s="61"/>
      <c r="P1252" s="181">
        <f>O1252*H1252</f>
        <v>0</v>
      </c>
      <c r="Q1252" s="181">
        <v>4.5899999999999998E-5</v>
      </c>
      <c r="R1252" s="181">
        <f>Q1252*H1252</f>
        <v>0.19928816099999999</v>
      </c>
      <c r="S1252" s="181">
        <v>0</v>
      </c>
      <c r="T1252" s="182">
        <f>S1252*H1252</f>
        <v>0</v>
      </c>
      <c r="U1252" s="35"/>
      <c r="V1252" s="35"/>
      <c r="W1252" s="35"/>
      <c r="X1252" s="35"/>
      <c r="Y1252" s="35"/>
      <c r="Z1252" s="35"/>
      <c r="AA1252" s="35"/>
      <c r="AB1252" s="35"/>
      <c r="AC1252" s="35"/>
      <c r="AD1252" s="35"/>
      <c r="AE1252" s="35"/>
      <c r="AR1252" s="183" t="s">
        <v>367</v>
      </c>
      <c r="AT1252" s="183" t="s">
        <v>274</v>
      </c>
      <c r="AU1252" s="183" t="s">
        <v>88</v>
      </c>
      <c r="AY1252" s="18" t="s">
        <v>271</v>
      </c>
      <c r="BE1252" s="105">
        <f>IF(N1252="základná",J1252,0)</f>
        <v>0</v>
      </c>
      <c r="BF1252" s="105">
        <f>IF(N1252="znížená",J1252,0)</f>
        <v>0</v>
      </c>
      <c r="BG1252" s="105">
        <f>IF(N1252="zákl. prenesená",J1252,0)</f>
        <v>0</v>
      </c>
      <c r="BH1252" s="105">
        <f>IF(N1252="zníž. prenesená",J1252,0)</f>
        <v>0</v>
      </c>
      <c r="BI1252" s="105">
        <f>IF(N1252="nulová",J1252,0)</f>
        <v>0</v>
      </c>
      <c r="BJ1252" s="18" t="s">
        <v>88</v>
      </c>
      <c r="BK1252" s="105">
        <f>ROUND(I1252*H1252,2)</f>
        <v>0</v>
      </c>
      <c r="BL1252" s="18" t="s">
        <v>367</v>
      </c>
      <c r="BM1252" s="183" t="s">
        <v>2341</v>
      </c>
    </row>
    <row r="1253" spans="1:65" s="16" customFormat="1" x14ac:dyDescent="0.1">
      <c r="B1253" s="209"/>
      <c r="D1253" s="185" t="s">
        <v>280</v>
      </c>
      <c r="E1253" s="210" t="s">
        <v>1</v>
      </c>
      <c r="F1253" s="211" t="s">
        <v>2246</v>
      </c>
      <c r="H1253" s="210" t="s">
        <v>1</v>
      </c>
      <c r="I1253" s="212"/>
      <c r="L1253" s="209"/>
      <c r="M1253" s="213"/>
      <c r="N1253" s="214"/>
      <c r="O1253" s="214"/>
      <c r="P1253" s="214"/>
      <c r="Q1253" s="214"/>
      <c r="R1253" s="214"/>
      <c r="S1253" s="214"/>
      <c r="T1253" s="215"/>
      <c r="AT1253" s="210" t="s">
        <v>280</v>
      </c>
      <c r="AU1253" s="210" t="s">
        <v>88</v>
      </c>
      <c r="AV1253" s="16" t="s">
        <v>82</v>
      </c>
      <c r="AW1253" s="16" t="s">
        <v>29</v>
      </c>
      <c r="AX1253" s="16" t="s">
        <v>75</v>
      </c>
      <c r="AY1253" s="210" t="s">
        <v>271</v>
      </c>
    </row>
    <row r="1254" spans="1:65" s="13" customFormat="1" x14ac:dyDescent="0.1">
      <c r="B1254" s="184"/>
      <c r="D1254" s="185" t="s">
        <v>280</v>
      </c>
      <c r="E1254" s="186" t="s">
        <v>1</v>
      </c>
      <c r="F1254" s="187" t="s">
        <v>2342</v>
      </c>
      <c r="H1254" s="188">
        <v>1843.3</v>
      </c>
      <c r="I1254" s="189"/>
      <c r="L1254" s="184"/>
      <c r="M1254" s="190"/>
      <c r="N1254" s="191"/>
      <c r="O1254" s="191"/>
      <c r="P1254" s="191"/>
      <c r="Q1254" s="191"/>
      <c r="R1254" s="191"/>
      <c r="S1254" s="191"/>
      <c r="T1254" s="192"/>
      <c r="AT1254" s="186" t="s">
        <v>280</v>
      </c>
      <c r="AU1254" s="186" t="s">
        <v>88</v>
      </c>
      <c r="AV1254" s="13" t="s">
        <v>88</v>
      </c>
      <c r="AW1254" s="13" t="s">
        <v>29</v>
      </c>
      <c r="AX1254" s="13" t="s">
        <v>75</v>
      </c>
      <c r="AY1254" s="186" t="s">
        <v>271</v>
      </c>
    </row>
    <row r="1255" spans="1:65" s="13" customFormat="1" x14ac:dyDescent="0.1">
      <c r="B1255" s="184"/>
      <c r="D1255" s="185" t="s">
        <v>280</v>
      </c>
      <c r="E1255" s="186" t="s">
        <v>1</v>
      </c>
      <c r="F1255" s="187" t="s">
        <v>2343</v>
      </c>
      <c r="H1255" s="188">
        <v>1808.35</v>
      </c>
      <c r="I1255" s="189"/>
      <c r="L1255" s="184"/>
      <c r="M1255" s="190"/>
      <c r="N1255" s="191"/>
      <c r="O1255" s="191"/>
      <c r="P1255" s="191"/>
      <c r="Q1255" s="191"/>
      <c r="R1255" s="191"/>
      <c r="S1255" s="191"/>
      <c r="T1255" s="192"/>
      <c r="AT1255" s="186" t="s">
        <v>280</v>
      </c>
      <c r="AU1255" s="186" t="s">
        <v>88</v>
      </c>
      <c r="AV1255" s="13" t="s">
        <v>88</v>
      </c>
      <c r="AW1255" s="13" t="s">
        <v>29</v>
      </c>
      <c r="AX1255" s="13" t="s">
        <v>75</v>
      </c>
      <c r="AY1255" s="186" t="s">
        <v>271</v>
      </c>
    </row>
    <row r="1256" spans="1:65" s="13" customFormat="1" x14ac:dyDescent="0.1">
      <c r="B1256" s="184"/>
      <c r="D1256" s="185" t="s">
        <v>280</v>
      </c>
      <c r="E1256" s="186" t="s">
        <v>1</v>
      </c>
      <c r="F1256" s="187" t="s">
        <v>2344</v>
      </c>
      <c r="H1256" s="188">
        <v>690.14</v>
      </c>
      <c r="I1256" s="189"/>
      <c r="L1256" s="184"/>
      <c r="M1256" s="190"/>
      <c r="N1256" s="191"/>
      <c r="O1256" s="191"/>
      <c r="P1256" s="191"/>
      <c r="Q1256" s="191"/>
      <c r="R1256" s="191"/>
      <c r="S1256" s="191"/>
      <c r="T1256" s="192"/>
      <c r="AT1256" s="186" t="s">
        <v>280</v>
      </c>
      <c r="AU1256" s="186" t="s">
        <v>88</v>
      </c>
      <c r="AV1256" s="13" t="s">
        <v>88</v>
      </c>
      <c r="AW1256" s="13" t="s">
        <v>29</v>
      </c>
      <c r="AX1256" s="13" t="s">
        <v>75</v>
      </c>
      <c r="AY1256" s="186" t="s">
        <v>271</v>
      </c>
    </row>
    <row r="1257" spans="1:65" s="15" customFormat="1" x14ac:dyDescent="0.1">
      <c r="B1257" s="201"/>
      <c r="D1257" s="185" t="s">
        <v>280</v>
      </c>
      <c r="E1257" s="202" t="s">
        <v>1</v>
      </c>
      <c r="F1257" s="203" t="s">
        <v>293</v>
      </c>
      <c r="H1257" s="204">
        <v>4341.79</v>
      </c>
      <c r="I1257" s="205"/>
      <c r="L1257" s="201"/>
      <c r="M1257" s="206"/>
      <c r="N1257" s="207"/>
      <c r="O1257" s="207"/>
      <c r="P1257" s="207"/>
      <c r="Q1257" s="207"/>
      <c r="R1257" s="207"/>
      <c r="S1257" s="207"/>
      <c r="T1257" s="208"/>
      <c r="AT1257" s="202" t="s">
        <v>280</v>
      </c>
      <c r="AU1257" s="202" t="s">
        <v>88</v>
      </c>
      <c r="AV1257" s="15" t="s">
        <v>286</v>
      </c>
      <c r="AW1257" s="15" t="s">
        <v>29</v>
      </c>
      <c r="AX1257" s="15" t="s">
        <v>75</v>
      </c>
      <c r="AY1257" s="202" t="s">
        <v>271</v>
      </c>
    </row>
    <row r="1258" spans="1:65" s="14" customFormat="1" x14ac:dyDescent="0.1">
      <c r="B1258" s="193"/>
      <c r="D1258" s="185" t="s">
        <v>280</v>
      </c>
      <c r="E1258" s="194" t="s">
        <v>795</v>
      </c>
      <c r="F1258" s="195" t="s">
        <v>282</v>
      </c>
      <c r="H1258" s="196">
        <v>4341.79</v>
      </c>
      <c r="I1258" s="197"/>
      <c r="L1258" s="193"/>
      <c r="M1258" s="198"/>
      <c r="N1258" s="199"/>
      <c r="O1258" s="199"/>
      <c r="P1258" s="199"/>
      <c r="Q1258" s="199"/>
      <c r="R1258" s="199"/>
      <c r="S1258" s="199"/>
      <c r="T1258" s="200"/>
      <c r="AT1258" s="194" t="s">
        <v>280</v>
      </c>
      <c r="AU1258" s="194" t="s">
        <v>88</v>
      </c>
      <c r="AV1258" s="14" t="s">
        <v>278</v>
      </c>
      <c r="AW1258" s="14" t="s">
        <v>29</v>
      </c>
      <c r="AX1258" s="14" t="s">
        <v>82</v>
      </c>
      <c r="AY1258" s="194" t="s">
        <v>271</v>
      </c>
    </row>
    <row r="1259" spans="1:65" s="2" customFormat="1" ht="21.75" customHeight="1" x14ac:dyDescent="0.15">
      <c r="A1259" s="35"/>
      <c r="B1259" s="141"/>
      <c r="C1259" s="224" t="s">
        <v>2345</v>
      </c>
      <c r="D1259" s="224" t="s">
        <v>1138</v>
      </c>
      <c r="E1259" s="226" t="s">
        <v>2346</v>
      </c>
      <c r="F1259" s="227" t="s">
        <v>2347</v>
      </c>
      <c r="G1259" s="228" t="s">
        <v>412</v>
      </c>
      <c r="H1259" s="229">
        <v>22.31</v>
      </c>
      <c r="I1259" s="230"/>
      <c r="J1259" s="229">
        <f>ROUND(I1259*H1259,2)</f>
        <v>0</v>
      </c>
      <c r="K1259" s="231"/>
      <c r="L1259" s="232"/>
      <c r="M1259" s="233" t="s">
        <v>1</v>
      </c>
      <c r="N1259" s="234" t="s">
        <v>41</v>
      </c>
      <c r="O1259" s="61"/>
      <c r="P1259" s="181">
        <f>O1259*H1259</f>
        <v>0</v>
      </c>
      <c r="Q1259" s="181">
        <v>1</v>
      </c>
      <c r="R1259" s="181">
        <f>Q1259*H1259</f>
        <v>22.31</v>
      </c>
      <c r="S1259" s="181">
        <v>0</v>
      </c>
      <c r="T1259" s="182">
        <f>S1259*H1259</f>
        <v>0</v>
      </c>
      <c r="U1259" s="35"/>
      <c r="V1259" s="35"/>
      <c r="W1259" s="35"/>
      <c r="X1259" s="35"/>
      <c r="Y1259" s="35"/>
      <c r="Z1259" s="35"/>
      <c r="AA1259" s="35"/>
      <c r="AB1259" s="35"/>
      <c r="AC1259" s="35"/>
      <c r="AD1259" s="35"/>
      <c r="AE1259" s="35"/>
      <c r="AR1259" s="183" t="s">
        <v>478</v>
      </c>
      <c r="AT1259" s="183" t="s">
        <v>1138</v>
      </c>
      <c r="AU1259" s="183" t="s">
        <v>88</v>
      </c>
      <c r="AY1259" s="18" t="s">
        <v>271</v>
      </c>
      <c r="BE1259" s="105">
        <f>IF(N1259="základná",J1259,0)</f>
        <v>0</v>
      </c>
      <c r="BF1259" s="105">
        <f>IF(N1259="znížená",J1259,0)</f>
        <v>0</v>
      </c>
      <c r="BG1259" s="105">
        <f>IF(N1259="zákl. prenesená",J1259,0)</f>
        <v>0</v>
      </c>
      <c r="BH1259" s="105">
        <f>IF(N1259="zníž. prenesená",J1259,0)</f>
        <v>0</v>
      </c>
      <c r="BI1259" s="105">
        <f>IF(N1259="nulová",J1259,0)</f>
        <v>0</v>
      </c>
      <c r="BJ1259" s="18" t="s">
        <v>88</v>
      </c>
      <c r="BK1259" s="105">
        <f>ROUND(I1259*H1259,2)</f>
        <v>0</v>
      </c>
      <c r="BL1259" s="18" t="s">
        <v>367</v>
      </c>
      <c r="BM1259" s="183" t="s">
        <v>2348</v>
      </c>
    </row>
    <row r="1260" spans="1:65" s="13" customFormat="1" ht="19.5" x14ac:dyDescent="0.1">
      <c r="B1260" s="184"/>
      <c r="D1260" s="185" t="s">
        <v>280</v>
      </c>
      <c r="E1260" s="186" t="s">
        <v>1</v>
      </c>
      <c r="F1260" s="187" t="s">
        <v>2349</v>
      </c>
      <c r="H1260" s="188">
        <v>22.31</v>
      </c>
      <c r="I1260" s="189"/>
      <c r="L1260" s="184"/>
      <c r="M1260" s="190"/>
      <c r="N1260" s="191"/>
      <c r="O1260" s="191"/>
      <c r="P1260" s="191"/>
      <c r="Q1260" s="191"/>
      <c r="R1260" s="191"/>
      <c r="S1260" s="191"/>
      <c r="T1260" s="192"/>
      <c r="AT1260" s="186" t="s">
        <v>280</v>
      </c>
      <c r="AU1260" s="186" t="s">
        <v>88</v>
      </c>
      <c r="AV1260" s="13" t="s">
        <v>88</v>
      </c>
      <c r="AW1260" s="13" t="s">
        <v>29</v>
      </c>
      <c r="AX1260" s="13" t="s">
        <v>75</v>
      </c>
      <c r="AY1260" s="186" t="s">
        <v>271</v>
      </c>
    </row>
    <row r="1261" spans="1:65" s="14" customFormat="1" x14ac:dyDescent="0.1">
      <c r="B1261" s="193"/>
      <c r="D1261" s="185" t="s">
        <v>280</v>
      </c>
      <c r="E1261" s="194" t="s">
        <v>1</v>
      </c>
      <c r="F1261" s="195" t="s">
        <v>282</v>
      </c>
      <c r="H1261" s="196">
        <v>22.31</v>
      </c>
      <c r="I1261" s="197"/>
      <c r="L1261" s="193"/>
      <c r="M1261" s="198"/>
      <c r="N1261" s="199"/>
      <c r="O1261" s="199"/>
      <c r="P1261" s="199"/>
      <c r="Q1261" s="199"/>
      <c r="R1261" s="199"/>
      <c r="S1261" s="199"/>
      <c r="T1261" s="200"/>
      <c r="AT1261" s="194" t="s">
        <v>280</v>
      </c>
      <c r="AU1261" s="194" t="s">
        <v>88</v>
      </c>
      <c r="AV1261" s="14" t="s">
        <v>278</v>
      </c>
      <c r="AW1261" s="14" t="s">
        <v>29</v>
      </c>
      <c r="AX1261" s="14" t="s">
        <v>82</v>
      </c>
      <c r="AY1261" s="194" t="s">
        <v>271</v>
      </c>
    </row>
    <row r="1262" spans="1:65" s="2" customFormat="1" ht="21.75" customHeight="1" x14ac:dyDescent="0.15">
      <c r="A1262" s="35"/>
      <c r="B1262" s="141"/>
      <c r="C1262" s="224" t="s">
        <v>2350</v>
      </c>
      <c r="D1262" s="224" t="s">
        <v>1138</v>
      </c>
      <c r="E1262" s="226" t="s">
        <v>2351</v>
      </c>
      <c r="F1262" s="227" t="s">
        <v>2352</v>
      </c>
      <c r="G1262" s="228" t="s">
        <v>412</v>
      </c>
      <c r="H1262" s="229">
        <v>6.69</v>
      </c>
      <c r="I1262" s="230"/>
      <c r="J1262" s="229">
        <f>ROUND(I1262*H1262,2)</f>
        <v>0</v>
      </c>
      <c r="K1262" s="231"/>
      <c r="L1262" s="232"/>
      <c r="M1262" s="233" t="s">
        <v>1</v>
      </c>
      <c r="N1262" s="234" t="s">
        <v>41</v>
      </c>
      <c r="O1262" s="61"/>
      <c r="P1262" s="181">
        <f>O1262*H1262</f>
        <v>0</v>
      </c>
      <c r="Q1262" s="181">
        <v>1</v>
      </c>
      <c r="R1262" s="181">
        <f>Q1262*H1262</f>
        <v>6.69</v>
      </c>
      <c r="S1262" s="181">
        <v>0</v>
      </c>
      <c r="T1262" s="182">
        <f>S1262*H1262</f>
        <v>0</v>
      </c>
      <c r="U1262" s="35"/>
      <c r="V1262" s="35"/>
      <c r="W1262" s="35"/>
      <c r="X1262" s="35"/>
      <c r="Y1262" s="35"/>
      <c r="Z1262" s="35"/>
      <c r="AA1262" s="35"/>
      <c r="AB1262" s="35"/>
      <c r="AC1262" s="35"/>
      <c r="AD1262" s="35"/>
      <c r="AE1262" s="35"/>
      <c r="AR1262" s="183" t="s">
        <v>478</v>
      </c>
      <c r="AT1262" s="183" t="s">
        <v>1138</v>
      </c>
      <c r="AU1262" s="183" t="s">
        <v>88</v>
      </c>
      <c r="AY1262" s="18" t="s">
        <v>271</v>
      </c>
      <c r="BE1262" s="105">
        <f>IF(N1262="základná",J1262,0)</f>
        <v>0</v>
      </c>
      <c r="BF1262" s="105">
        <f>IF(N1262="znížená",J1262,0)</f>
        <v>0</v>
      </c>
      <c r="BG1262" s="105">
        <f>IF(N1262="zákl. prenesená",J1262,0)</f>
        <v>0</v>
      </c>
      <c r="BH1262" s="105">
        <f>IF(N1262="zníž. prenesená",J1262,0)</f>
        <v>0</v>
      </c>
      <c r="BI1262" s="105">
        <f>IF(N1262="nulová",J1262,0)</f>
        <v>0</v>
      </c>
      <c r="BJ1262" s="18" t="s">
        <v>88</v>
      </c>
      <c r="BK1262" s="105">
        <f>ROUND(I1262*H1262,2)</f>
        <v>0</v>
      </c>
      <c r="BL1262" s="18" t="s">
        <v>367</v>
      </c>
      <c r="BM1262" s="183" t="s">
        <v>2353</v>
      </c>
    </row>
    <row r="1263" spans="1:65" s="13" customFormat="1" ht="28.5" x14ac:dyDescent="0.1">
      <c r="B1263" s="184"/>
      <c r="D1263" s="185" t="s">
        <v>280</v>
      </c>
      <c r="E1263" s="186" t="s">
        <v>1</v>
      </c>
      <c r="F1263" s="187" t="s">
        <v>2354</v>
      </c>
      <c r="H1263" s="188">
        <v>6.69</v>
      </c>
      <c r="I1263" s="189"/>
      <c r="L1263" s="184"/>
      <c r="M1263" s="190"/>
      <c r="N1263" s="191"/>
      <c r="O1263" s="191"/>
      <c r="P1263" s="191"/>
      <c r="Q1263" s="191"/>
      <c r="R1263" s="191"/>
      <c r="S1263" s="191"/>
      <c r="T1263" s="192"/>
      <c r="AT1263" s="186" t="s">
        <v>280</v>
      </c>
      <c r="AU1263" s="186" t="s">
        <v>88</v>
      </c>
      <c r="AV1263" s="13" t="s">
        <v>88</v>
      </c>
      <c r="AW1263" s="13" t="s">
        <v>29</v>
      </c>
      <c r="AX1263" s="13" t="s">
        <v>75</v>
      </c>
      <c r="AY1263" s="186" t="s">
        <v>271</v>
      </c>
    </row>
    <row r="1264" spans="1:65" s="14" customFormat="1" x14ac:dyDescent="0.1">
      <c r="B1264" s="193"/>
      <c r="D1264" s="185" t="s">
        <v>280</v>
      </c>
      <c r="E1264" s="194" t="s">
        <v>1</v>
      </c>
      <c r="F1264" s="195" t="s">
        <v>282</v>
      </c>
      <c r="H1264" s="196">
        <v>6.69</v>
      </c>
      <c r="I1264" s="197"/>
      <c r="L1264" s="193"/>
      <c r="M1264" s="198"/>
      <c r="N1264" s="199"/>
      <c r="O1264" s="199"/>
      <c r="P1264" s="199"/>
      <c r="Q1264" s="199"/>
      <c r="R1264" s="199"/>
      <c r="S1264" s="199"/>
      <c r="T1264" s="200"/>
      <c r="AT1264" s="194" t="s">
        <v>280</v>
      </c>
      <c r="AU1264" s="194" t="s">
        <v>88</v>
      </c>
      <c r="AV1264" s="14" t="s">
        <v>278</v>
      </c>
      <c r="AW1264" s="14" t="s">
        <v>29</v>
      </c>
      <c r="AX1264" s="14" t="s">
        <v>82</v>
      </c>
      <c r="AY1264" s="194" t="s">
        <v>271</v>
      </c>
    </row>
    <row r="1265" spans="1:65" s="2" customFormat="1" ht="21.75" customHeight="1" x14ac:dyDescent="0.15">
      <c r="A1265" s="35"/>
      <c r="B1265" s="141"/>
      <c r="C1265" s="172" t="s">
        <v>2355</v>
      </c>
      <c r="D1265" s="172" t="s">
        <v>274</v>
      </c>
      <c r="E1265" s="173" t="s">
        <v>2356</v>
      </c>
      <c r="F1265" s="174" t="s">
        <v>2357</v>
      </c>
      <c r="G1265" s="175" t="s">
        <v>1420</v>
      </c>
      <c r="H1265" s="177"/>
      <c r="I1265" s="177"/>
      <c r="J1265" s="176">
        <f>ROUND(I1265*H1265,2)</f>
        <v>0</v>
      </c>
      <c r="K1265" s="178"/>
      <c r="L1265" s="36"/>
      <c r="M1265" s="179" t="s">
        <v>1</v>
      </c>
      <c r="N1265" s="180" t="s">
        <v>41</v>
      </c>
      <c r="O1265" s="61"/>
      <c r="P1265" s="181">
        <f>O1265*H1265</f>
        <v>0</v>
      </c>
      <c r="Q1265" s="181">
        <v>0</v>
      </c>
      <c r="R1265" s="181">
        <f>Q1265*H1265</f>
        <v>0</v>
      </c>
      <c r="S1265" s="181">
        <v>0</v>
      </c>
      <c r="T1265" s="182">
        <f>S1265*H1265</f>
        <v>0</v>
      </c>
      <c r="U1265" s="35"/>
      <c r="V1265" s="35"/>
      <c r="W1265" s="35"/>
      <c r="X1265" s="35"/>
      <c r="Y1265" s="35"/>
      <c r="Z1265" s="35"/>
      <c r="AA1265" s="35"/>
      <c r="AB1265" s="35"/>
      <c r="AC1265" s="35"/>
      <c r="AD1265" s="35"/>
      <c r="AE1265" s="35"/>
      <c r="AR1265" s="183" t="s">
        <v>367</v>
      </c>
      <c r="AT1265" s="183" t="s">
        <v>274</v>
      </c>
      <c r="AU1265" s="183" t="s">
        <v>88</v>
      </c>
      <c r="AY1265" s="18" t="s">
        <v>271</v>
      </c>
      <c r="BE1265" s="105">
        <f>IF(N1265="základná",J1265,0)</f>
        <v>0</v>
      </c>
      <c r="BF1265" s="105">
        <f>IF(N1265="znížená",J1265,0)</f>
        <v>0</v>
      </c>
      <c r="BG1265" s="105">
        <f>IF(N1265="zákl. prenesená",J1265,0)</f>
        <v>0</v>
      </c>
      <c r="BH1265" s="105">
        <f>IF(N1265="zníž. prenesená",J1265,0)</f>
        <v>0</v>
      </c>
      <c r="BI1265" s="105">
        <f>IF(N1265="nulová",J1265,0)</f>
        <v>0</v>
      </c>
      <c r="BJ1265" s="18" t="s">
        <v>88</v>
      </c>
      <c r="BK1265" s="105">
        <f>ROUND(I1265*H1265,2)</f>
        <v>0</v>
      </c>
      <c r="BL1265" s="18" t="s">
        <v>367</v>
      </c>
      <c r="BM1265" s="183" t="s">
        <v>2358</v>
      </c>
    </row>
    <row r="1266" spans="1:65" s="12" customFormat="1" ht="22.9" customHeight="1" x14ac:dyDescent="0.15">
      <c r="B1266" s="159"/>
      <c r="D1266" s="160" t="s">
        <v>74</v>
      </c>
      <c r="E1266" s="170" t="s">
        <v>2359</v>
      </c>
      <c r="F1266" s="170" t="s">
        <v>2360</v>
      </c>
      <c r="I1266" s="162"/>
      <c r="J1266" s="171">
        <f>BK1266</f>
        <v>0</v>
      </c>
      <c r="L1266" s="159"/>
      <c r="M1266" s="164"/>
      <c r="N1266" s="165"/>
      <c r="O1266" s="165"/>
      <c r="P1266" s="166">
        <f>SUM(P1267:P1285)</f>
        <v>0</v>
      </c>
      <c r="Q1266" s="165"/>
      <c r="R1266" s="166">
        <f>SUM(R1267:R1285)</f>
        <v>3.3511469999999997</v>
      </c>
      <c r="S1266" s="165"/>
      <c r="T1266" s="167">
        <f>SUM(T1267:T1285)</f>
        <v>0</v>
      </c>
      <c r="AR1266" s="160" t="s">
        <v>88</v>
      </c>
      <c r="AT1266" s="168" t="s">
        <v>74</v>
      </c>
      <c r="AU1266" s="168" t="s">
        <v>82</v>
      </c>
      <c r="AY1266" s="160" t="s">
        <v>271</v>
      </c>
      <c r="BK1266" s="169">
        <f>SUM(BK1267:BK1285)</f>
        <v>0</v>
      </c>
    </row>
    <row r="1267" spans="1:65" s="2" customFormat="1" ht="21.75" customHeight="1" x14ac:dyDescent="0.15">
      <c r="A1267" s="35"/>
      <c r="B1267" s="141"/>
      <c r="C1267" s="172" t="s">
        <v>2361</v>
      </c>
      <c r="D1267" s="216" t="s">
        <v>274</v>
      </c>
      <c r="E1267" s="173" t="s">
        <v>2362</v>
      </c>
      <c r="F1267" s="174" t="s">
        <v>2363</v>
      </c>
      <c r="G1267" s="175" t="s">
        <v>277</v>
      </c>
      <c r="H1267" s="176">
        <v>52.3</v>
      </c>
      <c r="I1267" s="177"/>
      <c r="J1267" s="176">
        <f>ROUND(I1267*H1267,2)</f>
        <v>0</v>
      </c>
      <c r="K1267" s="178"/>
      <c r="L1267" s="36"/>
      <c r="M1267" s="179" t="s">
        <v>1</v>
      </c>
      <c r="N1267" s="180" t="s">
        <v>41</v>
      </c>
      <c r="O1267" s="61"/>
      <c r="P1267" s="181">
        <f>O1267*H1267</f>
        <v>0</v>
      </c>
      <c r="Q1267" s="181">
        <v>4.4490000000000002E-2</v>
      </c>
      <c r="R1267" s="181">
        <f>Q1267*H1267</f>
        <v>2.3268269999999998</v>
      </c>
      <c r="S1267" s="181">
        <v>0</v>
      </c>
      <c r="T1267" s="182">
        <f>S1267*H1267</f>
        <v>0</v>
      </c>
      <c r="U1267" s="35"/>
      <c r="V1267" s="35"/>
      <c r="W1267" s="35"/>
      <c r="X1267" s="35"/>
      <c r="Y1267" s="35"/>
      <c r="Z1267" s="35"/>
      <c r="AA1267" s="35"/>
      <c r="AB1267" s="35"/>
      <c r="AC1267" s="35"/>
      <c r="AD1267" s="35"/>
      <c r="AE1267" s="35"/>
      <c r="AR1267" s="183" t="s">
        <v>367</v>
      </c>
      <c r="AT1267" s="183" t="s">
        <v>274</v>
      </c>
      <c r="AU1267" s="183" t="s">
        <v>88</v>
      </c>
      <c r="AY1267" s="18" t="s">
        <v>271</v>
      </c>
      <c r="BE1267" s="105">
        <f>IF(N1267="základná",J1267,0)</f>
        <v>0</v>
      </c>
      <c r="BF1267" s="105">
        <f>IF(N1267="znížená",J1267,0)</f>
        <v>0</v>
      </c>
      <c r="BG1267" s="105">
        <f>IF(N1267="zákl. prenesená",J1267,0)</f>
        <v>0</v>
      </c>
      <c r="BH1267" s="105">
        <f>IF(N1267="zníž. prenesená",J1267,0)</f>
        <v>0</v>
      </c>
      <c r="BI1267" s="105">
        <f>IF(N1267="nulová",J1267,0)</f>
        <v>0</v>
      </c>
      <c r="BJ1267" s="18" t="s">
        <v>88</v>
      </c>
      <c r="BK1267" s="105">
        <f>ROUND(I1267*H1267,2)</f>
        <v>0</v>
      </c>
      <c r="BL1267" s="18" t="s">
        <v>367</v>
      </c>
      <c r="BM1267" s="183" t="s">
        <v>2364</v>
      </c>
    </row>
    <row r="1268" spans="1:65" s="13" customFormat="1" x14ac:dyDescent="0.1">
      <c r="B1268" s="184"/>
      <c r="D1268" s="185" t="s">
        <v>280</v>
      </c>
      <c r="E1268" s="186" t="s">
        <v>1</v>
      </c>
      <c r="F1268" s="187" t="s">
        <v>2365</v>
      </c>
      <c r="H1268" s="188">
        <v>3.14</v>
      </c>
      <c r="I1268" s="189"/>
      <c r="L1268" s="184"/>
      <c r="M1268" s="190"/>
      <c r="N1268" s="191"/>
      <c r="O1268" s="191"/>
      <c r="P1268" s="191"/>
      <c r="Q1268" s="191"/>
      <c r="R1268" s="191"/>
      <c r="S1268" s="191"/>
      <c r="T1268" s="192"/>
      <c r="AT1268" s="186" t="s">
        <v>280</v>
      </c>
      <c r="AU1268" s="186" t="s">
        <v>88</v>
      </c>
      <c r="AV1268" s="13" t="s">
        <v>88</v>
      </c>
      <c r="AW1268" s="13" t="s">
        <v>29</v>
      </c>
      <c r="AX1268" s="13" t="s">
        <v>75</v>
      </c>
      <c r="AY1268" s="186" t="s">
        <v>271</v>
      </c>
    </row>
    <row r="1269" spans="1:65" s="13" customFormat="1" x14ac:dyDescent="0.1">
      <c r="B1269" s="184"/>
      <c r="D1269" s="185" t="s">
        <v>280</v>
      </c>
      <c r="E1269" s="186" t="s">
        <v>1</v>
      </c>
      <c r="F1269" s="187" t="s">
        <v>2366</v>
      </c>
      <c r="H1269" s="188">
        <v>6.48</v>
      </c>
      <c r="I1269" s="189"/>
      <c r="L1269" s="184"/>
      <c r="M1269" s="190"/>
      <c r="N1269" s="191"/>
      <c r="O1269" s="191"/>
      <c r="P1269" s="191"/>
      <c r="Q1269" s="191"/>
      <c r="R1269" s="191"/>
      <c r="S1269" s="191"/>
      <c r="T1269" s="192"/>
      <c r="AT1269" s="186" t="s">
        <v>280</v>
      </c>
      <c r="AU1269" s="186" t="s">
        <v>88</v>
      </c>
      <c r="AV1269" s="13" t="s">
        <v>88</v>
      </c>
      <c r="AW1269" s="13" t="s">
        <v>29</v>
      </c>
      <c r="AX1269" s="13" t="s">
        <v>75</v>
      </c>
      <c r="AY1269" s="186" t="s">
        <v>271</v>
      </c>
    </row>
    <row r="1270" spans="1:65" s="13" customFormat="1" x14ac:dyDescent="0.1">
      <c r="B1270" s="184"/>
      <c r="D1270" s="185" t="s">
        <v>280</v>
      </c>
      <c r="E1270" s="186" t="s">
        <v>1</v>
      </c>
      <c r="F1270" s="187" t="s">
        <v>2367</v>
      </c>
      <c r="H1270" s="188">
        <v>2.7</v>
      </c>
      <c r="I1270" s="189"/>
      <c r="L1270" s="184"/>
      <c r="M1270" s="190"/>
      <c r="N1270" s="191"/>
      <c r="O1270" s="191"/>
      <c r="P1270" s="191"/>
      <c r="Q1270" s="191"/>
      <c r="R1270" s="191"/>
      <c r="S1270" s="191"/>
      <c r="T1270" s="192"/>
      <c r="AT1270" s="186" t="s">
        <v>280</v>
      </c>
      <c r="AU1270" s="186" t="s">
        <v>88</v>
      </c>
      <c r="AV1270" s="13" t="s">
        <v>88</v>
      </c>
      <c r="AW1270" s="13" t="s">
        <v>29</v>
      </c>
      <c r="AX1270" s="13" t="s">
        <v>75</v>
      </c>
      <c r="AY1270" s="186" t="s">
        <v>271</v>
      </c>
    </row>
    <row r="1271" spans="1:65" s="13" customFormat="1" x14ac:dyDescent="0.1">
      <c r="B1271" s="184"/>
      <c r="D1271" s="185" t="s">
        <v>280</v>
      </c>
      <c r="E1271" s="186" t="s">
        <v>1</v>
      </c>
      <c r="F1271" s="187" t="s">
        <v>2368</v>
      </c>
      <c r="H1271" s="188">
        <v>2.7</v>
      </c>
      <c r="I1271" s="189"/>
      <c r="L1271" s="184"/>
      <c r="M1271" s="190"/>
      <c r="N1271" s="191"/>
      <c r="O1271" s="191"/>
      <c r="P1271" s="191"/>
      <c r="Q1271" s="191"/>
      <c r="R1271" s="191"/>
      <c r="S1271" s="191"/>
      <c r="T1271" s="192"/>
      <c r="AT1271" s="186" t="s">
        <v>280</v>
      </c>
      <c r="AU1271" s="186" t="s">
        <v>88</v>
      </c>
      <c r="AV1271" s="13" t="s">
        <v>88</v>
      </c>
      <c r="AW1271" s="13" t="s">
        <v>29</v>
      </c>
      <c r="AX1271" s="13" t="s">
        <v>75</v>
      </c>
      <c r="AY1271" s="186" t="s">
        <v>271</v>
      </c>
    </row>
    <row r="1272" spans="1:65" s="13" customFormat="1" x14ac:dyDescent="0.1">
      <c r="B1272" s="184"/>
      <c r="D1272" s="185" t="s">
        <v>280</v>
      </c>
      <c r="E1272" s="186" t="s">
        <v>1</v>
      </c>
      <c r="F1272" s="187" t="s">
        <v>2369</v>
      </c>
      <c r="H1272" s="188">
        <v>4.8600000000000003</v>
      </c>
      <c r="I1272" s="189"/>
      <c r="L1272" s="184"/>
      <c r="M1272" s="190"/>
      <c r="N1272" s="191"/>
      <c r="O1272" s="191"/>
      <c r="P1272" s="191"/>
      <c r="Q1272" s="191"/>
      <c r="R1272" s="191"/>
      <c r="S1272" s="191"/>
      <c r="T1272" s="192"/>
      <c r="AT1272" s="186" t="s">
        <v>280</v>
      </c>
      <c r="AU1272" s="186" t="s">
        <v>88</v>
      </c>
      <c r="AV1272" s="13" t="s">
        <v>88</v>
      </c>
      <c r="AW1272" s="13" t="s">
        <v>29</v>
      </c>
      <c r="AX1272" s="13" t="s">
        <v>75</v>
      </c>
      <c r="AY1272" s="186" t="s">
        <v>271</v>
      </c>
    </row>
    <row r="1273" spans="1:65" s="13" customFormat="1" x14ac:dyDescent="0.1">
      <c r="B1273" s="184"/>
      <c r="D1273" s="185" t="s">
        <v>280</v>
      </c>
      <c r="E1273" s="186" t="s">
        <v>1</v>
      </c>
      <c r="F1273" s="187" t="s">
        <v>2370</v>
      </c>
      <c r="H1273" s="188">
        <v>4.62</v>
      </c>
      <c r="I1273" s="189"/>
      <c r="L1273" s="184"/>
      <c r="M1273" s="190"/>
      <c r="N1273" s="191"/>
      <c r="O1273" s="191"/>
      <c r="P1273" s="191"/>
      <c r="Q1273" s="191"/>
      <c r="R1273" s="191"/>
      <c r="S1273" s="191"/>
      <c r="T1273" s="192"/>
      <c r="AT1273" s="186" t="s">
        <v>280</v>
      </c>
      <c r="AU1273" s="186" t="s">
        <v>88</v>
      </c>
      <c r="AV1273" s="13" t="s">
        <v>88</v>
      </c>
      <c r="AW1273" s="13" t="s">
        <v>29</v>
      </c>
      <c r="AX1273" s="13" t="s">
        <v>75</v>
      </c>
      <c r="AY1273" s="186" t="s">
        <v>271</v>
      </c>
    </row>
    <row r="1274" spans="1:65" s="13" customFormat="1" x14ac:dyDescent="0.1">
      <c r="B1274" s="184"/>
      <c r="D1274" s="185" t="s">
        <v>280</v>
      </c>
      <c r="E1274" s="186" t="s">
        <v>1</v>
      </c>
      <c r="F1274" s="187" t="s">
        <v>2371</v>
      </c>
      <c r="H1274" s="188">
        <v>1.22</v>
      </c>
      <c r="I1274" s="189"/>
      <c r="L1274" s="184"/>
      <c r="M1274" s="190"/>
      <c r="N1274" s="191"/>
      <c r="O1274" s="191"/>
      <c r="P1274" s="191"/>
      <c r="Q1274" s="191"/>
      <c r="R1274" s="191"/>
      <c r="S1274" s="191"/>
      <c r="T1274" s="192"/>
      <c r="AT1274" s="186" t="s">
        <v>280</v>
      </c>
      <c r="AU1274" s="186" t="s">
        <v>88</v>
      </c>
      <c r="AV1274" s="13" t="s">
        <v>88</v>
      </c>
      <c r="AW1274" s="13" t="s">
        <v>29</v>
      </c>
      <c r="AX1274" s="13" t="s">
        <v>75</v>
      </c>
      <c r="AY1274" s="186" t="s">
        <v>271</v>
      </c>
    </row>
    <row r="1275" spans="1:65" s="13" customFormat="1" x14ac:dyDescent="0.1">
      <c r="B1275" s="184"/>
      <c r="D1275" s="185" t="s">
        <v>280</v>
      </c>
      <c r="E1275" s="186" t="s">
        <v>1</v>
      </c>
      <c r="F1275" s="187" t="s">
        <v>2372</v>
      </c>
      <c r="H1275" s="188">
        <v>3</v>
      </c>
      <c r="I1275" s="189"/>
      <c r="L1275" s="184"/>
      <c r="M1275" s="190"/>
      <c r="N1275" s="191"/>
      <c r="O1275" s="191"/>
      <c r="P1275" s="191"/>
      <c r="Q1275" s="191"/>
      <c r="R1275" s="191"/>
      <c r="S1275" s="191"/>
      <c r="T1275" s="192"/>
      <c r="AT1275" s="186" t="s">
        <v>280</v>
      </c>
      <c r="AU1275" s="186" t="s">
        <v>88</v>
      </c>
      <c r="AV1275" s="13" t="s">
        <v>88</v>
      </c>
      <c r="AW1275" s="13" t="s">
        <v>29</v>
      </c>
      <c r="AX1275" s="13" t="s">
        <v>75</v>
      </c>
      <c r="AY1275" s="186" t="s">
        <v>271</v>
      </c>
    </row>
    <row r="1276" spans="1:65" s="13" customFormat="1" x14ac:dyDescent="0.1">
      <c r="B1276" s="184"/>
      <c r="D1276" s="185" t="s">
        <v>280</v>
      </c>
      <c r="E1276" s="186" t="s">
        <v>1</v>
      </c>
      <c r="F1276" s="187" t="s">
        <v>2373</v>
      </c>
      <c r="H1276" s="188">
        <v>8.18</v>
      </c>
      <c r="I1276" s="189"/>
      <c r="L1276" s="184"/>
      <c r="M1276" s="190"/>
      <c r="N1276" s="191"/>
      <c r="O1276" s="191"/>
      <c r="P1276" s="191"/>
      <c r="Q1276" s="191"/>
      <c r="R1276" s="191"/>
      <c r="S1276" s="191"/>
      <c r="T1276" s="192"/>
      <c r="AT1276" s="186" t="s">
        <v>280</v>
      </c>
      <c r="AU1276" s="186" t="s">
        <v>88</v>
      </c>
      <c r="AV1276" s="13" t="s">
        <v>88</v>
      </c>
      <c r="AW1276" s="13" t="s">
        <v>29</v>
      </c>
      <c r="AX1276" s="13" t="s">
        <v>75</v>
      </c>
      <c r="AY1276" s="186" t="s">
        <v>271</v>
      </c>
    </row>
    <row r="1277" spans="1:65" s="13" customFormat="1" x14ac:dyDescent="0.1">
      <c r="B1277" s="184"/>
      <c r="D1277" s="185" t="s">
        <v>280</v>
      </c>
      <c r="E1277" s="186" t="s">
        <v>1</v>
      </c>
      <c r="F1277" s="187" t="s">
        <v>2374</v>
      </c>
      <c r="H1277" s="188">
        <v>2.62</v>
      </c>
      <c r="I1277" s="189"/>
      <c r="L1277" s="184"/>
      <c r="M1277" s="190"/>
      <c r="N1277" s="191"/>
      <c r="O1277" s="191"/>
      <c r="P1277" s="191"/>
      <c r="Q1277" s="191"/>
      <c r="R1277" s="191"/>
      <c r="S1277" s="191"/>
      <c r="T1277" s="192"/>
      <c r="AT1277" s="186" t="s">
        <v>280</v>
      </c>
      <c r="AU1277" s="186" t="s">
        <v>88</v>
      </c>
      <c r="AV1277" s="13" t="s">
        <v>88</v>
      </c>
      <c r="AW1277" s="13" t="s">
        <v>29</v>
      </c>
      <c r="AX1277" s="13" t="s">
        <v>75</v>
      </c>
      <c r="AY1277" s="186" t="s">
        <v>271</v>
      </c>
    </row>
    <row r="1278" spans="1:65" s="13" customFormat="1" x14ac:dyDescent="0.1">
      <c r="B1278" s="184"/>
      <c r="D1278" s="185" t="s">
        <v>280</v>
      </c>
      <c r="E1278" s="186" t="s">
        <v>1</v>
      </c>
      <c r="F1278" s="187" t="s">
        <v>2375</v>
      </c>
      <c r="H1278" s="188">
        <v>3</v>
      </c>
      <c r="I1278" s="189"/>
      <c r="L1278" s="184"/>
      <c r="M1278" s="190"/>
      <c r="N1278" s="191"/>
      <c r="O1278" s="191"/>
      <c r="P1278" s="191"/>
      <c r="Q1278" s="191"/>
      <c r="R1278" s="191"/>
      <c r="S1278" s="191"/>
      <c r="T1278" s="192"/>
      <c r="AT1278" s="186" t="s">
        <v>280</v>
      </c>
      <c r="AU1278" s="186" t="s">
        <v>88</v>
      </c>
      <c r="AV1278" s="13" t="s">
        <v>88</v>
      </c>
      <c r="AW1278" s="13" t="s">
        <v>29</v>
      </c>
      <c r="AX1278" s="13" t="s">
        <v>75</v>
      </c>
      <c r="AY1278" s="186" t="s">
        <v>271</v>
      </c>
    </row>
    <row r="1279" spans="1:65" s="13" customFormat="1" x14ac:dyDescent="0.1">
      <c r="B1279" s="184"/>
      <c r="D1279" s="185" t="s">
        <v>280</v>
      </c>
      <c r="E1279" s="186" t="s">
        <v>1</v>
      </c>
      <c r="F1279" s="187" t="s">
        <v>2376</v>
      </c>
      <c r="H1279" s="188">
        <v>7.29</v>
      </c>
      <c r="I1279" s="189"/>
      <c r="L1279" s="184"/>
      <c r="M1279" s="190"/>
      <c r="N1279" s="191"/>
      <c r="O1279" s="191"/>
      <c r="P1279" s="191"/>
      <c r="Q1279" s="191"/>
      <c r="R1279" s="191"/>
      <c r="S1279" s="191"/>
      <c r="T1279" s="192"/>
      <c r="AT1279" s="186" t="s">
        <v>280</v>
      </c>
      <c r="AU1279" s="186" t="s">
        <v>88</v>
      </c>
      <c r="AV1279" s="13" t="s">
        <v>88</v>
      </c>
      <c r="AW1279" s="13" t="s">
        <v>29</v>
      </c>
      <c r="AX1279" s="13" t="s">
        <v>75</v>
      </c>
      <c r="AY1279" s="186" t="s">
        <v>271</v>
      </c>
    </row>
    <row r="1280" spans="1:65" s="15" customFormat="1" x14ac:dyDescent="0.1">
      <c r="B1280" s="201"/>
      <c r="D1280" s="185" t="s">
        <v>280</v>
      </c>
      <c r="E1280" s="202" t="s">
        <v>865</v>
      </c>
      <c r="F1280" s="203" t="s">
        <v>293</v>
      </c>
      <c r="H1280" s="204">
        <v>49.81</v>
      </c>
      <c r="I1280" s="205"/>
      <c r="L1280" s="201"/>
      <c r="M1280" s="206"/>
      <c r="N1280" s="207"/>
      <c r="O1280" s="207"/>
      <c r="P1280" s="207"/>
      <c r="Q1280" s="207"/>
      <c r="R1280" s="207"/>
      <c r="S1280" s="207"/>
      <c r="T1280" s="208"/>
      <c r="AT1280" s="202" t="s">
        <v>280</v>
      </c>
      <c r="AU1280" s="202" t="s">
        <v>88</v>
      </c>
      <c r="AV1280" s="15" t="s">
        <v>286</v>
      </c>
      <c r="AW1280" s="15" t="s">
        <v>29</v>
      </c>
      <c r="AX1280" s="15" t="s">
        <v>75</v>
      </c>
      <c r="AY1280" s="202" t="s">
        <v>271</v>
      </c>
    </row>
    <row r="1281" spans="1:65" s="13" customFormat="1" x14ac:dyDescent="0.1">
      <c r="B1281" s="184"/>
      <c r="D1281" s="185" t="s">
        <v>280</v>
      </c>
      <c r="E1281" s="186" t="s">
        <v>1</v>
      </c>
      <c r="F1281" s="187" t="s">
        <v>1371</v>
      </c>
      <c r="H1281" s="188">
        <v>2.4900000000000002</v>
      </c>
      <c r="I1281" s="189"/>
      <c r="L1281" s="184"/>
      <c r="M1281" s="190"/>
      <c r="N1281" s="191"/>
      <c r="O1281" s="191"/>
      <c r="P1281" s="191"/>
      <c r="Q1281" s="191"/>
      <c r="R1281" s="191"/>
      <c r="S1281" s="191"/>
      <c r="T1281" s="192"/>
      <c r="AT1281" s="186" t="s">
        <v>280</v>
      </c>
      <c r="AU1281" s="186" t="s">
        <v>88</v>
      </c>
      <c r="AV1281" s="13" t="s">
        <v>88</v>
      </c>
      <c r="AW1281" s="13" t="s">
        <v>29</v>
      </c>
      <c r="AX1281" s="13" t="s">
        <v>75</v>
      </c>
      <c r="AY1281" s="186" t="s">
        <v>271</v>
      </c>
    </row>
    <row r="1282" spans="1:65" s="14" customFormat="1" x14ac:dyDescent="0.1">
      <c r="B1282" s="193"/>
      <c r="D1282" s="185" t="s">
        <v>280</v>
      </c>
      <c r="E1282" s="194" t="s">
        <v>1</v>
      </c>
      <c r="F1282" s="195" t="s">
        <v>282</v>
      </c>
      <c r="H1282" s="196">
        <v>52.3</v>
      </c>
      <c r="I1282" s="197"/>
      <c r="L1282" s="193"/>
      <c r="M1282" s="198"/>
      <c r="N1282" s="199"/>
      <c r="O1282" s="199"/>
      <c r="P1282" s="199"/>
      <c r="Q1282" s="199"/>
      <c r="R1282" s="199"/>
      <c r="S1282" s="199"/>
      <c r="T1282" s="200"/>
      <c r="AT1282" s="194" t="s">
        <v>280</v>
      </c>
      <c r="AU1282" s="194" t="s">
        <v>88</v>
      </c>
      <c r="AV1282" s="14" t="s">
        <v>278</v>
      </c>
      <c r="AW1282" s="14" t="s">
        <v>29</v>
      </c>
      <c r="AX1282" s="14" t="s">
        <v>82</v>
      </c>
      <c r="AY1282" s="194" t="s">
        <v>271</v>
      </c>
    </row>
    <row r="1283" spans="1:65" s="2" customFormat="1" ht="16.5" customHeight="1" x14ac:dyDescent="0.15">
      <c r="A1283" s="35"/>
      <c r="B1283" s="141"/>
      <c r="C1283" s="224" t="s">
        <v>2377</v>
      </c>
      <c r="D1283" s="240" t="s">
        <v>1138</v>
      </c>
      <c r="E1283" s="226" t="s">
        <v>2378</v>
      </c>
      <c r="F1283" s="227" t="s">
        <v>2379</v>
      </c>
      <c r="G1283" s="228" t="s">
        <v>277</v>
      </c>
      <c r="H1283" s="229">
        <v>53.35</v>
      </c>
      <c r="I1283" s="230"/>
      <c r="J1283" s="229">
        <f>ROUND(I1283*H1283,2)</f>
        <v>0</v>
      </c>
      <c r="K1283" s="231"/>
      <c r="L1283" s="232"/>
      <c r="M1283" s="233" t="s">
        <v>1</v>
      </c>
      <c r="N1283" s="234" t="s">
        <v>41</v>
      </c>
      <c r="O1283" s="61"/>
      <c r="P1283" s="181">
        <f>O1283*H1283</f>
        <v>0</v>
      </c>
      <c r="Q1283" s="181">
        <v>1.9199999999999998E-2</v>
      </c>
      <c r="R1283" s="181">
        <f>Q1283*H1283</f>
        <v>1.0243199999999999</v>
      </c>
      <c r="S1283" s="181">
        <v>0</v>
      </c>
      <c r="T1283" s="182">
        <f>S1283*H1283</f>
        <v>0</v>
      </c>
      <c r="U1283" s="35"/>
      <c r="V1283" s="35"/>
      <c r="W1283" s="35"/>
      <c r="X1283" s="35"/>
      <c r="Y1283" s="35"/>
      <c r="Z1283" s="35"/>
      <c r="AA1283" s="35"/>
      <c r="AB1283" s="35"/>
      <c r="AC1283" s="35"/>
      <c r="AD1283" s="35"/>
      <c r="AE1283" s="35"/>
      <c r="AR1283" s="183" t="s">
        <v>478</v>
      </c>
      <c r="AT1283" s="183" t="s">
        <v>1138</v>
      </c>
      <c r="AU1283" s="183" t="s">
        <v>88</v>
      </c>
      <c r="AY1283" s="18" t="s">
        <v>271</v>
      </c>
      <c r="BE1283" s="105">
        <f>IF(N1283="základná",J1283,0)</f>
        <v>0</v>
      </c>
      <c r="BF1283" s="105">
        <f>IF(N1283="znížená",J1283,0)</f>
        <v>0</v>
      </c>
      <c r="BG1283" s="105">
        <f>IF(N1283="zákl. prenesená",J1283,0)</f>
        <v>0</v>
      </c>
      <c r="BH1283" s="105">
        <f>IF(N1283="zníž. prenesená",J1283,0)</f>
        <v>0</v>
      </c>
      <c r="BI1283" s="105">
        <f>IF(N1283="nulová",J1283,0)</f>
        <v>0</v>
      </c>
      <c r="BJ1283" s="18" t="s">
        <v>88</v>
      </c>
      <c r="BK1283" s="105">
        <f>ROUND(I1283*H1283,2)</f>
        <v>0</v>
      </c>
      <c r="BL1283" s="18" t="s">
        <v>367</v>
      </c>
      <c r="BM1283" s="183" t="s">
        <v>2380</v>
      </c>
    </row>
    <row r="1284" spans="1:65" s="13" customFormat="1" x14ac:dyDescent="0.1">
      <c r="B1284" s="184"/>
      <c r="D1284" s="185" t="s">
        <v>280</v>
      </c>
      <c r="F1284" s="187" t="s">
        <v>2381</v>
      </c>
      <c r="H1284" s="188">
        <v>53.35</v>
      </c>
      <c r="I1284" s="189"/>
      <c r="L1284" s="184"/>
      <c r="M1284" s="190"/>
      <c r="N1284" s="191"/>
      <c r="O1284" s="191"/>
      <c r="P1284" s="191"/>
      <c r="Q1284" s="191"/>
      <c r="R1284" s="191"/>
      <c r="S1284" s="191"/>
      <c r="T1284" s="192"/>
      <c r="AT1284" s="186" t="s">
        <v>280</v>
      </c>
      <c r="AU1284" s="186" t="s">
        <v>88</v>
      </c>
      <c r="AV1284" s="13" t="s">
        <v>88</v>
      </c>
      <c r="AW1284" s="13" t="s">
        <v>3</v>
      </c>
      <c r="AX1284" s="13" t="s">
        <v>82</v>
      </c>
      <c r="AY1284" s="186" t="s">
        <v>271</v>
      </c>
    </row>
    <row r="1285" spans="1:65" s="2" customFormat="1" ht="21.75" customHeight="1" x14ac:dyDescent="0.15">
      <c r="A1285" s="35"/>
      <c r="B1285" s="141"/>
      <c r="C1285" s="172" t="s">
        <v>2382</v>
      </c>
      <c r="D1285" s="172" t="s">
        <v>274</v>
      </c>
      <c r="E1285" s="173" t="s">
        <v>2383</v>
      </c>
      <c r="F1285" s="174" t="s">
        <v>2384</v>
      </c>
      <c r="G1285" s="175" t="s">
        <v>412</v>
      </c>
      <c r="H1285" s="176">
        <v>3.35</v>
      </c>
      <c r="I1285" s="177"/>
      <c r="J1285" s="176">
        <f>ROUND(I1285*H1285,2)</f>
        <v>0</v>
      </c>
      <c r="K1285" s="178"/>
      <c r="L1285" s="36"/>
      <c r="M1285" s="179" t="s">
        <v>1</v>
      </c>
      <c r="N1285" s="180" t="s">
        <v>41</v>
      </c>
      <c r="O1285" s="61"/>
      <c r="P1285" s="181">
        <f>O1285*H1285</f>
        <v>0</v>
      </c>
      <c r="Q1285" s="181">
        <v>0</v>
      </c>
      <c r="R1285" s="181">
        <f>Q1285*H1285</f>
        <v>0</v>
      </c>
      <c r="S1285" s="181">
        <v>0</v>
      </c>
      <c r="T1285" s="182">
        <f>S1285*H1285</f>
        <v>0</v>
      </c>
      <c r="U1285" s="35"/>
      <c r="V1285" s="35"/>
      <c r="W1285" s="35"/>
      <c r="X1285" s="35"/>
      <c r="Y1285" s="35"/>
      <c r="Z1285" s="35"/>
      <c r="AA1285" s="35"/>
      <c r="AB1285" s="35"/>
      <c r="AC1285" s="35"/>
      <c r="AD1285" s="35"/>
      <c r="AE1285" s="35"/>
      <c r="AR1285" s="183" t="s">
        <v>367</v>
      </c>
      <c r="AT1285" s="183" t="s">
        <v>274</v>
      </c>
      <c r="AU1285" s="183" t="s">
        <v>88</v>
      </c>
      <c r="AY1285" s="18" t="s">
        <v>271</v>
      </c>
      <c r="BE1285" s="105">
        <f>IF(N1285="základná",J1285,0)</f>
        <v>0</v>
      </c>
      <c r="BF1285" s="105">
        <f>IF(N1285="znížená",J1285,0)</f>
        <v>0</v>
      </c>
      <c r="BG1285" s="105">
        <f>IF(N1285="zákl. prenesená",J1285,0)</f>
        <v>0</v>
      </c>
      <c r="BH1285" s="105">
        <f>IF(N1285="zníž. prenesená",J1285,0)</f>
        <v>0</v>
      </c>
      <c r="BI1285" s="105">
        <f>IF(N1285="nulová",J1285,0)</f>
        <v>0</v>
      </c>
      <c r="BJ1285" s="18" t="s">
        <v>88</v>
      </c>
      <c r="BK1285" s="105">
        <f>ROUND(I1285*H1285,2)</f>
        <v>0</v>
      </c>
      <c r="BL1285" s="18" t="s">
        <v>367</v>
      </c>
      <c r="BM1285" s="183" t="s">
        <v>2385</v>
      </c>
    </row>
    <row r="1286" spans="1:65" s="12" customFormat="1" ht="22.9" customHeight="1" x14ac:dyDescent="0.15">
      <c r="B1286" s="159"/>
      <c r="D1286" s="160" t="s">
        <v>74</v>
      </c>
      <c r="E1286" s="170" t="s">
        <v>2386</v>
      </c>
      <c r="F1286" s="170" t="s">
        <v>2387</v>
      </c>
      <c r="I1286" s="162"/>
      <c r="J1286" s="171">
        <f>BK1286</f>
        <v>0</v>
      </c>
      <c r="L1286" s="159"/>
      <c r="M1286" s="164"/>
      <c r="N1286" s="165"/>
      <c r="O1286" s="165"/>
      <c r="P1286" s="166">
        <f>SUM(P1287:P1295)</f>
        <v>0</v>
      </c>
      <c r="Q1286" s="165"/>
      <c r="R1286" s="166">
        <f>SUM(R1287:R1295)</f>
        <v>2.2905413999999999</v>
      </c>
      <c r="S1286" s="165"/>
      <c r="T1286" s="167">
        <f>SUM(T1287:T1295)</f>
        <v>0</v>
      </c>
      <c r="AR1286" s="160" t="s">
        <v>88</v>
      </c>
      <c r="AT1286" s="168" t="s">
        <v>74</v>
      </c>
      <c r="AU1286" s="168" t="s">
        <v>82</v>
      </c>
      <c r="AY1286" s="160" t="s">
        <v>271</v>
      </c>
      <c r="BK1286" s="169">
        <f>SUM(BK1287:BK1295)</f>
        <v>0</v>
      </c>
    </row>
    <row r="1287" spans="1:65" s="2" customFormat="1" ht="16.5" customHeight="1" x14ac:dyDescent="0.15">
      <c r="A1287" s="35"/>
      <c r="B1287" s="141"/>
      <c r="C1287" s="172" t="s">
        <v>2388</v>
      </c>
      <c r="D1287" s="238" t="s">
        <v>274</v>
      </c>
      <c r="E1287" s="173" t="s">
        <v>2389</v>
      </c>
      <c r="F1287" s="174" t="s">
        <v>2390</v>
      </c>
      <c r="G1287" s="175" t="s">
        <v>277</v>
      </c>
      <c r="H1287" s="176">
        <v>1265.67</v>
      </c>
      <c r="I1287" s="177"/>
      <c r="J1287" s="176">
        <f>ROUND(I1287*H1287,2)</f>
        <v>0</v>
      </c>
      <c r="K1287" s="178"/>
      <c r="L1287" s="36"/>
      <c r="M1287" s="179" t="s">
        <v>1</v>
      </c>
      <c r="N1287" s="180" t="s">
        <v>41</v>
      </c>
      <c r="O1287" s="61"/>
      <c r="P1287" s="181">
        <f>O1287*H1287</f>
        <v>0</v>
      </c>
      <c r="Q1287" s="181">
        <v>1.8E-3</v>
      </c>
      <c r="R1287" s="181">
        <f>Q1287*H1287</f>
        <v>2.278206</v>
      </c>
      <c r="S1287" s="181">
        <v>0</v>
      </c>
      <c r="T1287" s="182">
        <f>S1287*H1287</f>
        <v>0</v>
      </c>
      <c r="U1287" s="35"/>
      <c r="V1287" s="35"/>
      <c r="W1287" s="35"/>
      <c r="X1287" s="35"/>
      <c r="Y1287" s="35"/>
      <c r="Z1287" s="35"/>
      <c r="AA1287" s="35"/>
      <c r="AB1287" s="35"/>
      <c r="AC1287" s="35"/>
      <c r="AD1287" s="35"/>
      <c r="AE1287" s="35"/>
      <c r="AR1287" s="183" t="s">
        <v>367</v>
      </c>
      <c r="AT1287" s="183" t="s">
        <v>274</v>
      </c>
      <c r="AU1287" s="183" t="s">
        <v>88</v>
      </c>
      <c r="AY1287" s="18" t="s">
        <v>271</v>
      </c>
      <c r="BE1287" s="105">
        <f>IF(N1287="základná",J1287,0)</f>
        <v>0</v>
      </c>
      <c r="BF1287" s="105">
        <f>IF(N1287="znížená",J1287,0)</f>
        <v>0</v>
      </c>
      <c r="BG1287" s="105">
        <f>IF(N1287="zákl. prenesená",J1287,0)</f>
        <v>0</v>
      </c>
      <c r="BH1287" s="105">
        <f>IF(N1287="zníž. prenesená",J1287,0)</f>
        <v>0</v>
      </c>
      <c r="BI1287" s="105">
        <f>IF(N1287="nulová",J1287,0)</f>
        <v>0</v>
      </c>
      <c r="BJ1287" s="18" t="s">
        <v>88</v>
      </c>
      <c r="BK1287" s="105">
        <f>ROUND(I1287*H1287,2)</f>
        <v>0</v>
      </c>
      <c r="BL1287" s="18" t="s">
        <v>367</v>
      </c>
      <c r="BM1287" s="183" t="s">
        <v>2391</v>
      </c>
    </row>
    <row r="1288" spans="1:65" s="13" customFormat="1" x14ac:dyDescent="0.1">
      <c r="B1288" s="184"/>
      <c r="D1288" s="185" t="s">
        <v>280</v>
      </c>
      <c r="E1288" s="186" t="s">
        <v>1</v>
      </c>
      <c r="F1288" s="187" t="s">
        <v>807</v>
      </c>
      <c r="H1288" s="188">
        <v>1255.21</v>
      </c>
      <c r="I1288" s="189"/>
      <c r="L1288" s="184"/>
      <c r="M1288" s="190"/>
      <c r="N1288" s="191"/>
      <c r="O1288" s="191"/>
      <c r="P1288" s="191"/>
      <c r="Q1288" s="191"/>
      <c r="R1288" s="191"/>
      <c r="S1288" s="191"/>
      <c r="T1288" s="192"/>
      <c r="AT1288" s="186" t="s">
        <v>280</v>
      </c>
      <c r="AU1288" s="186" t="s">
        <v>88</v>
      </c>
      <c r="AV1288" s="13" t="s">
        <v>88</v>
      </c>
      <c r="AW1288" s="13" t="s">
        <v>29</v>
      </c>
      <c r="AX1288" s="13" t="s">
        <v>75</v>
      </c>
      <c r="AY1288" s="186" t="s">
        <v>271</v>
      </c>
    </row>
    <row r="1289" spans="1:65" s="16" customFormat="1" x14ac:dyDescent="0.1">
      <c r="B1289" s="209"/>
      <c r="D1289" s="185" t="s">
        <v>280</v>
      </c>
      <c r="E1289" s="210" t="s">
        <v>1</v>
      </c>
      <c r="F1289" s="211" t="s">
        <v>1261</v>
      </c>
      <c r="H1289" s="210" t="s">
        <v>1</v>
      </c>
      <c r="I1289" s="212"/>
      <c r="L1289" s="209"/>
      <c r="M1289" s="213"/>
      <c r="N1289" s="214"/>
      <c r="O1289" s="214"/>
      <c r="P1289" s="214"/>
      <c r="Q1289" s="214"/>
      <c r="R1289" s="214"/>
      <c r="S1289" s="214"/>
      <c r="T1289" s="215"/>
      <c r="AT1289" s="210" t="s">
        <v>280</v>
      </c>
      <c r="AU1289" s="210" t="s">
        <v>88</v>
      </c>
      <c r="AV1289" s="16" t="s">
        <v>82</v>
      </c>
      <c r="AW1289" s="16" t="s">
        <v>29</v>
      </c>
      <c r="AX1289" s="16" t="s">
        <v>75</v>
      </c>
      <c r="AY1289" s="210" t="s">
        <v>271</v>
      </c>
    </row>
    <row r="1290" spans="1:65" s="13" customFormat="1" ht="19.5" x14ac:dyDescent="0.1">
      <c r="B1290" s="184"/>
      <c r="D1290" s="185" t="s">
        <v>280</v>
      </c>
      <c r="E1290" s="186" t="s">
        <v>1</v>
      </c>
      <c r="F1290" s="187" t="s">
        <v>1262</v>
      </c>
      <c r="H1290" s="188">
        <v>-49.81</v>
      </c>
      <c r="I1290" s="189"/>
      <c r="L1290" s="184"/>
      <c r="M1290" s="190"/>
      <c r="N1290" s="191"/>
      <c r="O1290" s="191"/>
      <c r="P1290" s="191"/>
      <c r="Q1290" s="191"/>
      <c r="R1290" s="191"/>
      <c r="S1290" s="191"/>
      <c r="T1290" s="192"/>
      <c r="AT1290" s="186" t="s">
        <v>280</v>
      </c>
      <c r="AU1290" s="186" t="s">
        <v>88</v>
      </c>
      <c r="AV1290" s="13" t="s">
        <v>88</v>
      </c>
      <c r="AW1290" s="13" t="s">
        <v>29</v>
      </c>
      <c r="AX1290" s="13" t="s">
        <v>75</v>
      </c>
      <c r="AY1290" s="186" t="s">
        <v>271</v>
      </c>
    </row>
    <row r="1291" spans="1:65" s="14" customFormat="1" x14ac:dyDescent="0.1">
      <c r="B1291" s="193"/>
      <c r="D1291" s="185" t="s">
        <v>280</v>
      </c>
      <c r="E1291" s="194" t="s">
        <v>1</v>
      </c>
      <c r="F1291" s="195" t="s">
        <v>282</v>
      </c>
      <c r="H1291" s="196">
        <v>1205.4000000000001</v>
      </c>
      <c r="I1291" s="197"/>
      <c r="L1291" s="193"/>
      <c r="M1291" s="198"/>
      <c r="N1291" s="199"/>
      <c r="O1291" s="199"/>
      <c r="P1291" s="199"/>
      <c r="Q1291" s="199"/>
      <c r="R1291" s="199"/>
      <c r="S1291" s="199"/>
      <c r="T1291" s="200"/>
      <c r="AT1291" s="194" t="s">
        <v>280</v>
      </c>
      <c r="AU1291" s="194" t="s">
        <v>88</v>
      </c>
      <c r="AV1291" s="14" t="s">
        <v>278</v>
      </c>
      <c r="AW1291" s="14" t="s">
        <v>29</v>
      </c>
      <c r="AX1291" s="14" t="s">
        <v>75</v>
      </c>
      <c r="AY1291" s="194" t="s">
        <v>271</v>
      </c>
    </row>
    <row r="1292" spans="1:65" s="13" customFormat="1" x14ac:dyDescent="0.1">
      <c r="B1292" s="184"/>
      <c r="D1292" s="185" t="s">
        <v>280</v>
      </c>
      <c r="E1292" s="186" t="s">
        <v>1</v>
      </c>
      <c r="F1292" s="187" t="s">
        <v>1263</v>
      </c>
      <c r="H1292" s="188">
        <v>1265.67</v>
      </c>
      <c r="I1292" s="189"/>
      <c r="L1292" s="184"/>
      <c r="M1292" s="190"/>
      <c r="N1292" s="191"/>
      <c r="O1292" s="191"/>
      <c r="P1292" s="191"/>
      <c r="Q1292" s="191"/>
      <c r="R1292" s="191"/>
      <c r="S1292" s="191"/>
      <c r="T1292" s="192"/>
      <c r="AT1292" s="186" t="s">
        <v>280</v>
      </c>
      <c r="AU1292" s="186" t="s">
        <v>88</v>
      </c>
      <c r="AV1292" s="13" t="s">
        <v>88</v>
      </c>
      <c r="AW1292" s="13" t="s">
        <v>29</v>
      </c>
      <c r="AX1292" s="13" t="s">
        <v>82</v>
      </c>
      <c r="AY1292" s="186" t="s">
        <v>271</v>
      </c>
    </row>
    <row r="1293" spans="1:65" s="2" customFormat="1" ht="21.75" customHeight="1" x14ac:dyDescent="0.15">
      <c r="A1293" s="35"/>
      <c r="B1293" s="141"/>
      <c r="C1293" s="172" t="s">
        <v>2392</v>
      </c>
      <c r="D1293" s="172" t="s">
        <v>274</v>
      </c>
      <c r="E1293" s="173" t="s">
        <v>2393</v>
      </c>
      <c r="F1293" s="174" t="s">
        <v>2394</v>
      </c>
      <c r="G1293" s="175" t="s">
        <v>277</v>
      </c>
      <c r="H1293" s="176">
        <v>18.690000000000001</v>
      </c>
      <c r="I1293" s="177"/>
      <c r="J1293" s="176">
        <f>ROUND(I1293*H1293,2)</f>
        <v>0</v>
      </c>
      <c r="K1293" s="178"/>
      <c r="L1293" s="36"/>
      <c r="M1293" s="179" t="s">
        <v>1</v>
      </c>
      <c r="N1293" s="180" t="s">
        <v>41</v>
      </c>
      <c r="O1293" s="61"/>
      <c r="P1293" s="181">
        <f>O1293*H1293</f>
        <v>0</v>
      </c>
      <c r="Q1293" s="181">
        <v>6.6E-4</v>
      </c>
      <c r="R1293" s="181">
        <f>Q1293*H1293</f>
        <v>1.2335400000000002E-2</v>
      </c>
      <c r="S1293" s="181">
        <v>0</v>
      </c>
      <c r="T1293" s="182">
        <f>S1293*H1293</f>
        <v>0</v>
      </c>
      <c r="U1293" s="35"/>
      <c r="V1293" s="35"/>
      <c r="W1293" s="35"/>
      <c r="X1293" s="35"/>
      <c r="Y1293" s="35"/>
      <c r="Z1293" s="35"/>
      <c r="AA1293" s="35"/>
      <c r="AB1293" s="35"/>
      <c r="AC1293" s="35"/>
      <c r="AD1293" s="35"/>
      <c r="AE1293" s="35"/>
      <c r="AR1293" s="183" t="s">
        <v>367</v>
      </c>
      <c r="AT1293" s="183" t="s">
        <v>274</v>
      </c>
      <c r="AU1293" s="183" t="s">
        <v>88</v>
      </c>
      <c r="AY1293" s="18" t="s">
        <v>271</v>
      </c>
      <c r="BE1293" s="105">
        <f>IF(N1293="základná",J1293,0)</f>
        <v>0</v>
      </c>
      <c r="BF1293" s="105">
        <f>IF(N1293="znížená",J1293,0)</f>
        <v>0</v>
      </c>
      <c r="BG1293" s="105">
        <f>IF(N1293="zákl. prenesená",J1293,0)</f>
        <v>0</v>
      </c>
      <c r="BH1293" s="105">
        <f>IF(N1293="zníž. prenesená",J1293,0)</f>
        <v>0</v>
      </c>
      <c r="BI1293" s="105">
        <f>IF(N1293="nulová",J1293,0)</f>
        <v>0</v>
      </c>
      <c r="BJ1293" s="18" t="s">
        <v>88</v>
      </c>
      <c r="BK1293" s="105">
        <f>ROUND(I1293*H1293,2)</f>
        <v>0</v>
      </c>
      <c r="BL1293" s="18" t="s">
        <v>367</v>
      </c>
      <c r="BM1293" s="183" t="s">
        <v>2395</v>
      </c>
    </row>
    <row r="1294" spans="1:65" s="13" customFormat="1" x14ac:dyDescent="0.1">
      <c r="B1294" s="184"/>
      <c r="D1294" s="185" t="s">
        <v>280</v>
      </c>
      <c r="E1294" s="186" t="s">
        <v>1</v>
      </c>
      <c r="F1294" s="187" t="s">
        <v>2396</v>
      </c>
      <c r="H1294" s="188">
        <v>18.690000000000001</v>
      </c>
      <c r="I1294" s="189"/>
      <c r="L1294" s="184"/>
      <c r="M1294" s="190"/>
      <c r="N1294" s="191"/>
      <c r="O1294" s="191"/>
      <c r="P1294" s="191"/>
      <c r="Q1294" s="191"/>
      <c r="R1294" s="191"/>
      <c r="S1294" s="191"/>
      <c r="T1294" s="192"/>
      <c r="AT1294" s="186" t="s">
        <v>280</v>
      </c>
      <c r="AU1294" s="186" t="s">
        <v>88</v>
      </c>
      <c r="AV1294" s="13" t="s">
        <v>88</v>
      </c>
      <c r="AW1294" s="13" t="s">
        <v>29</v>
      </c>
      <c r="AX1294" s="13" t="s">
        <v>82</v>
      </c>
      <c r="AY1294" s="186" t="s">
        <v>271</v>
      </c>
    </row>
    <row r="1295" spans="1:65" s="2" customFormat="1" ht="21.75" customHeight="1" x14ac:dyDescent="0.15">
      <c r="A1295" s="35"/>
      <c r="B1295" s="141"/>
      <c r="C1295" s="172" t="s">
        <v>2397</v>
      </c>
      <c r="D1295" s="172" t="s">
        <v>274</v>
      </c>
      <c r="E1295" s="173" t="s">
        <v>2398</v>
      </c>
      <c r="F1295" s="174" t="s">
        <v>2399</v>
      </c>
      <c r="G1295" s="175" t="s">
        <v>412</v>
      </c>
      <c r="H1295" s="176">
        <v>2.29</v>
      </c>
      <c r="I1295" s="177"/>
      <c r="J1295" s="176">
        <f>ROUND(I1295*H1295,2)</f>
        <v>0</v>
      </c>
      <c r="K1295" s="178"/>
      <c r="L1295" s="36"/>
      <c r="M1295" s="179" t="s">
        <v>1</v>
      </c>
      <c r="N1295" s="180" t="s">
        <v>41</v>
      </c>
      <c r="O1295" s="61"/>
      <c r="P1295" s="181">
        <f>O1295*H1295</f>
        <v>0</v>
      </c>
      <c r="Q1295" s="181">
        <v>0</v>
      </c>
      <c r="R1295" s="181">
        <f>Q1295*H1295</f>
        <v>0</v>
      </c>
      <c r="S1295" s="181">
        <v>0</v>
      </c>
      <c r="T1295" s="182">
        <f>S1295*H1295</f>
        <v>0</v>
      </c>
      <c r="U1295" s="35"/>
      <c r="V1295" s="35"/>
      <c r="W1295" s="35"/>
      <c r="X1295" s="35"/>
      <c r="Y1295" s="35"/>
      <c r="Z1295" s="35"/>
      <c r="AA1295" s="35"/>
      <c r="AB1295" s="35"/>
      <c r="AC1295" s="35"/>
      <c r="AD1295" s="35"/>
      <c r="AE1295" s="35"/>
      <c r="AR1295" s="183" t="s">
        <v>367</v>
      </c>
      <c r="AT1295" s="183" t="s">
        <v>274</v>
      </c>
      <c r="AU1295" s="183" t="s">
        <v>88</v>
      </c>
      <c r="AY1295" s="18" t="s">
        <v>271</v>
      </c>
      <c r="BE1295" s="105">
        <f>IF(N1295="základná",J1295,0)</f>
        <v>0</v>
      </c>
      <c r="BF1295" s="105">
        <f>IF(N1295="znížená",J1295,0)</f>
        <v>0</v>
      </c>
      <c r="BG1295" s="105">
        <f>IF(N1295="zákl. prenesená",J1295,0)</f>
        <v>0</v>
      </c>
      <c r="BH1295" s="105">
        <f>IF(N1295="zníž. prenesená",J1295,0)</f>
        <v>0</v>
      </c>
      <c r="BI1295" s="105">
        <f>IF(N1295="nulová",J1295,0)</f>
        <v>0</v>
      </c>
      <c r="BJ1295" s="18" t="s">
        <v>88</v>
      </c>
      <c r="BK1295" s="105">
        <f>ROUND(I1295*H1295,2)</f>
        <v>0</v>
      </c>
      <c r="BL1295" s="18" t="s">
        <v>367</v>
      </c>
      <c r="BM1295" s="183" t="s">
        <v>2400</v>
      </c>
    </row>
    <row r="1296" spans="1:65" s="12" customFormat="1" ht="22.9" customHeight="1" x14ac:dyDescent="0.15">
      <c r="B1296" s="159"/>
      <c r="D1296" s="160" t="s">
        <v>74</v>
      </c>
      <c r="E1296" s="170" t="s">
        <v>2401</v>
      </c>
      <c r="F1296" s="170" t="s">
        <v>2402</v>
      </c>
      <c r="I1296" s="162"/>
      <c r="J1296" s="171">
        <f>BK1296</f>
        <v>0</v>
      </c>
      <c r="L1296" s="159"/>
      <c r="M1296" s="164"/>
      <c r="N1296" s="165"/>
      <c r="O1296" s="165"/>
      <c r="P1296" s="166">
        <f>SUM(P1297:P1315)</f>
        <v>0</v>
      </c>
      <c r="Q1296" s="165"/>
      <c r="R1296" s="166">
        <f>SUM(R1297:R1315)</f>
        <v>14.855112</v>
      </c>
      <c r="S1296" s="165"/>
      <c r="T1296" s="167">
        <f>SUM(T1297:T1315)</f>
        <v>0</v>
      </c>
      <c r="AR1296" s="160" t="s">
        <v>88</v>
      </c>
      <c r="AT1296" s="168" t="s">
        <v>74</v>
      </c>
      <c r="AU1296" s="168" t="s">
        <v>82</v>
      </c>
      <c r="AY1296" s="160" t="s">
        <v>271</v>
      </c>
      <c r="BK1296" s="169">
        <f>SUM(BK1297:BK1315)</f>
        <v>0</v>
      </c>
    </row>
    <row r="1297" spans="1:65" s="2" customFormat="1" ht="21.75" customHeight="1" x14ac:dyDescent="0.15">
      <c r="A1297" s="35"/>
      <c r="B1297" s="141"/>
      <c r="C1297" s="172" t="s">
        <v>2403</v>
      </c>
      <c r="D1297" s="216" t="s">
        <v>274</v>
      </c>
      <c r="E1297" s="173" t="s">
        <v>2404</v>
      </c>
      <c r="F1297" s="174" t="s">
        <v>2405</v>
      </c>
      <c r="G1297" s="175" t="s">
        <v>277</v>
      </c>
      <c r="H1297" s="176">
        <v>244.65</v>
      </c>
      <c r="I1297" s="177"/>
      <c r="J1297" s="176">
        <f>ROUND(I1297*H1297,2)</f>
        <v>0</v>
      </c>
      <c r="K1297" s="178"/>
      <c r="L1297" s="36"/>
      <c r="M1297" s="179" t="s">
        <v>1</v>
      </c>
      <c r="N1297" s="180" t="s">
        <v>41</v>
      </c>
      <c r="O1297" s="61"/>
      <c r="P1297" s="181">
        <f>O1297*H1297</f>
        <v>0</v>
      </c>
      <c r="Q1297" s="181">
        <v>4.8480000000000002E-2</v>
      </c>
      <c r="R1297" s="181">
        <f>Q1297*H1297</f>
        <v>11.860632000000001</v>
      </c>
      <c r="S1297" s="181">
        <v>0</v>
      </c>
      <c r="T1297" s="182">
        <f>S1297*H1297</f>
        <v>0</v>
      </c>
      <c r="U1297" s="35"/>
      <c r="V1297" s="35"/>
      <c r="W1297" s="35"/>
      <c r="X1297" s="35"/>
      <c r="Y1297" s="35"/>
      <c r="Z1297" s="35"/>
      <c r="AA1297" s="35"/>
      <c r="AB1297" s="35"/>
      <c r="AC1297" s="35"/>
      <c r="AD1297" s="35"/>
      <c r="AE1297" s="35"/>
      <c r="AR1297" s="183" t="s">
        <v>367</v>
      </c>
      <c r="AT1297" s="183" t="s">
        <v>274</v>
      </c>
      <c r="AU1297" s="183" t="s">
        <v>88</v>
      </c>
      <c r="AY1297" s="18" t="s">
        <v>271</v>
      </c>
      <c r="BE1297" s="105">
        <f>IF(N1297="základná",J1297,0)</f>
        <v>0</v>
      </c>
      <c r="BF1297" s="105">
        <f>IF(N1297="znížená",J1297,0)</f>
        <v>0</v>
      </c>
      <c r="BG1297" s="105">
        <f>IF(N1297="zákl. prenesená",J1297,0)</f>
        <v>0</v>
      </c>
      <c r="BH1297" s="105">
        <f>IF(N1297="zníž. prenesená",J1297,0)</f>
        <v>0</v>
      </c>
      <c r="BI1297" s="105">
        <f>IF(N1297="nulová",J1297,0)</f>
        <v>0</v>
      </c>
      <c r="BJ1297" s="18" t="s">
        <v>88</v>
      </c>
      <c r="BK1297" s="105">
        <f>ROUND(I1297*H1297,2)</f>
        <v>0</v>
      </c>
      <c r="BL1297" s="18" t="s">
        <v>367</v>
      </c>
      <c r="BM1297" s="183" t="s">
        <v>2406</v>
      </c>
    </row>
    <row r="1298" spans="1:65" s="13" customFormat="1" x14ac:dyDescent="0.1">
      <c r="B1298" s="184"/>
      <c r="D1298" s="185" t="s">
        <v>280</v>
      </c>
      <c r="E1298" s="186" t="s">
        <v>1</v>
      </c>
      <c r="F1298" s="187" t="s">
        <v>2407</v>
      </c>
      <c r="H1298" s="188">
        <v>17.14</v>
      </c>
      <c r="I1298" s="189"/>
      <c r="L1298" s="184"/>
      <c r="M1298" s="190"/>
      <c r="N1298" s="191"/>
      <c r="O1298" s="191"/>
      <c r="P1298" s="191"/>
      <c r="Q1298" s="191"/>
      <c r="R1298" s="191"/>
      <c r="S1298" s="191"/>
      <c r="T1298" s="192"/>
      <c r="AT1298" s="186" t="s">
        <v>280</v>
      </c>
      <c r="AU1298" s="186" t="s">
        <v>88</v>
      </c>
      <c r="AV1298" s="13" t="s">
        <v>88</v>
      </c>
      <c r="AW1298" s="13" t="s">
        <v>29</v>
      </c>
      <c r="AX1298" s="13" t="s">
        <v>75</v>
      </c>
      <c r="AY1298" s="186" t="s">
        <v>271</v>
      </c>
    </row>
    <row r="1299" spans="1:65" s="13" customFormat="1" x14ac:dyDescent="0.1">
      <c r="B1299" s="184"/>
      <c r="D1299" s="185" t="s">
        <v>280</v>
      </c>
      <c r="E1299" s="186" t="s">
        <v>1</v>
      </c>
      <c r="F1299" s="187" t="s">
        <v>2408</v>
      </c>
      <c r="H1299" s="188">
        <v>28.52</v>
      </c>
      <c r="I1299" s="189"/>
      <c r="L1299" s="184"/>
      <c r="M1299" s="190"/>
      <c r="N1299" s="191"/>
      <c r="O1299" s="191"/>
      <c r="P1299" s="191"/>
      <c r="Q1299" s="191"/>
      <c r="R1299" s="191"/>
      <c r="S1299" s="191"/>
      <c r="T1299" s="192"/>
      <c r="AT1299" s="186" t="s">
        <v>280</v>
      </c>
      <c r="AU1299" s="186" t="s">
        <v>88</v>
      </c>
      <c r="AV1299" s="13" t="s">
        <v>88</v>
      </c>
      <c r="AW1299" s="13" t="s">
        <v>29</v>
      </c>
      <c r="AX1299" s="13" t="s">
        <v>75</v>
      </c>
      <c r="AY1299" s="186" t="s">
        <v>271</v>
      </c>
    </row>
    <row r="1300" spans="1:65" s="13" customFormat="1" x14ac:dyDescent="0.1">
      <c r="B1300" s="184"/>
      <c r="D1300" s="185" t="s">
        <v>280</v>
      </c>
      <c r="E1300" s="186" t="s">
        <v>1</v>
      </c>
      <c r="F1300" s="187" t="s">
        <v>2409</v>
      </c>
      <c r="H1300" s="188">
        <v>17.04</v>
      </c>
      <c r="I1300" s="189"/>
      <c r="L1300" s="184"/>
      <c r="M1300" s="190"/>
      <c r="N1300" s="191"/>
      <c r="O1300" s="191"/>
      <c r="P1300" s="191"/>
      <c r="Q1300" s="191"/>
      <c r="R1300" s="191"/>
      <c r="S1300" s="191"/>
      <c r="T1300" s="192"/>
      <c r="AT1300" s="186" t="s">
        <v>280</v>
      </c>
      <c r="AU1300" s="186" t="s">
        <v>88</v>
      </c>
      <c r="AV1300" s="13" t="s">
        <v>88</v>
      </c>
      <c r="AW1300" s="13" t="s">
        <v>29</v>
      </c>
      <c r="AX1300" s="13" t="s">
        <v>75</v>
      </c>
      <c r="AY1300" s="186" t="s">
        <v>271</v>
      </c>
    </row>
    <row r="1301" spans="1:65" s="13" customFormat="1" x14ac:dyDescent="0.1">
      <c r="B1301" s="184"/>
      <c r="D1301" s="185" t="s">
        <v>280</v>
      </c>
      <c r="E1301" s="186" t="s">
        <v>1</v>
      </c>
      <c r="F1301" s="187" t="s">
        <v>2410</v>
      </c>
      <c r="H1301" s="188">
        <v>15.32</v>
      </c>
      <c r="I1301" s="189"/>
      <c r="L1301" s="184"/>
      <c r="M1301" s="190"/>
      <c r="N1301" s="191"/>
      <c r="O1301" s="191"/>
      <c r="P1301" s="191"/>
      <c r="Q1301" s="191"/>
      <c r="R1301" s="191"/>
      <c r="S1301" s="191"/>
      <c r="T1301" s="192"/>
      <c r="AT1301" s="186" t="s">
        <v>280</v>
      </c>
      <c r="AU1301" s="186" t="s">
        <v>88</v>
      </c>
      <c r="AV1301" s="13" t="s">
        <v>88</v>
      </c>
      <c r="AW1301" s="13" t="s">
        <v>29</v>
      </c>
      <c r="AX1301" s="13" t="s">
        <v>75</v>
      </c>
      <c r="AY1301" s="186" t="s">
        <v>271</v>
      </c>
    </row>
    <row r="1302" spans="1:65" s="13" customFormat="1" x14ac:dyDescent="0.1">
      <c r="B1302" s="184"/>
      <c r="D1302" s="185" t="s">
        <v>280</v>
      </c>
      <c r="E1302" s="186" t="s">
        <v>1</v>
      </c>
      <c r="F1302" s="187" t="s">
        <v>2411</v>
      </c>
      <c r="H1302" s="188">
        <v>23.48</v>
      </c>
      <c r="I1302" s="189"/>
      <c r="L1302" s="184"/>
      <c r="M1302" s="190"/>
      <c r="N1302" s="191"/>
      <c r="O1302" s="191"/>
      <c r="P1302" s="191"/>
      <c r="Q1302" s="191"/>
      <c r="R1302" s="191"/>
      <c r="S1302" s="191"/>
      <c r="T1302" s="192"/>
      <c r="AT1302" s="186" t="s">
        <v>280</v>
      </c>
      <c r="AU1302" s="186" t="s">
        <v>88</v>
      </c>
      <c r="AV1302" s="13" t="s">
        <v>88</v>
      </c>
      <c r="AW1302" s="13" t="s">
        <v>29</v>
      </c>
      <c r="AX1302" s="13" t="s">
        <v>75</v>
      </c>
      <c r="AY1302" s="186" t="s">
        <v>271</v>
      </c>
    </row>
    <row r="1303" spans="1:65" s="13" customFormat="1" x14ac:dyDescent="0.1">
      <c r="B1303" s="184"/>
      <c r="D1303" s="185" t="s">
        <v>280</v>
      </c>
      <c r="E1303" s="186" t="s">
        <v>1</v>
      </c>
      <c r="F1303" s="187" t="s">
        <v>2412</v>
      </c>
      <c r="H1303" s="188">
        <v>19.670000000000002</v>
      </c>
      <c r="I1303" s="189"/>
      <c r="L1303" s="184"/>
      <c r="M1303" s="190"/>
      <c r="N1303" s="191"/>
      <c r="O1303" s="191"/>
      <c r="P1303" s="191"/>
      <c r="Q1303" s="191"/>
      <c r="R1303" s="191"/>
      <c r="S1303" s="191"/>
      <c r="T1303" s="192"/>
      <c r="AT1303" s="186" t="s">
        <v>280</v>
      </c>
      <c r="AU1303" s="186" t="s">
        <v>88</v>
      </c>
      <c r="AV1303" s="13" t="s">
        <v>88</v>
      </c>
      <c r="AW1303" s="13" t="s">
        <v>29</v>
      </c>
      <c r="AX1303" s="13" t="s">
        <v>75</v>
      </c>
      <c r="AY1303" s="186" t="s">
        <v>271</v>
      </c>
    </row>
    <row r="1304" spans="1:65" s="13" customFormat="1" x14ac:dyDescent="0.1">
      <c r="B1304" s="184"/>
      <c r="D1304" s="185" t="s">
        <v>280</v>
      </c>
      <c r="E1304" s="186" t="s">
        <v>1</v>
      </c>
      <c r="F1304" s="187" t="s">
        <v>2413</v>
      </c>
      <c r="H1304" s="188">
        <v>8.0399999999999991</v>
      </c>
      <c r="I1304" s="189"/>
      <c r="L1304" s="184"/>
      <c r="M1304" s="190"/>
      <c r="N1304" s="191"/>
      <c r="O1304" s="191"/>
      <c r="P1304" s="191"/>
      <c r="Q1304" s="191"/>
      <c r="R1304" s="191"/>
      <c r="S1304" s="191"/>
      <c r="T1304" s="192"/>
      <c r="AT1304" s="186" t="s">
        <v>280</v>
      </c>
      <c r="AU1304" s="186" t="s">
        <v>88</v>
      </c>
      <c r="AV1304" s="13" t="s">
        <v>88</v>
      </c>
      <c r="AW1304" s="13" t="s">
        <v>29</v>
      </c>
      <c r="AX1304" s="13" t="s">
        <v>75</v>
      </c>
      <c r="AY1304" s="186" t="s">
        <v>271</v>
      </c>
    </row>
    <row r="1305" spans="1:65" s="13" customFormat="1" x14ac:dyDescent="0.1">
      <c r="B1305" s="184"/>
      <c r="D1305" s="185" t="s">
        <v>280</v>
      </c>
      <c r="E1305" s="186" t="s">
        <v>1</v>
      </c>
      <c r="F1305" s="187" t="s">
        <v>2414</v>
      </c>
      <c r="H1305" s="188">
        <v>13.37</v>
      </c>
      <c r="I1305" s="189"/>
      <c r="L1305" s="184"/>
      <c r="M1305" s="190"/>
      <c r="N1305" s="191"/>
      <c r="O1305" s="191"/>
      <c r="P1305" s="191"/>
      <c r="Q1305" s="191"/>
      <c r="R1305" s="191"/>
      <c r="S1305" s="191"/>
      <c r="T1305" s="192"/>
      <c r="AT1305" s="186" t="s">
        <v>280</v>
      </c>
      <c r="AU1305" s="186" t="s">
        <v>88</v>
      </c>
      <c r="AV1305" s="13" t="s">
        <v>88</v>
      </c>
      <c r="AW1305" s="13" t="s">
        <v>29</v>
      </c>
      <c r="AX1305" s="13" t="s">
        <v>75</v>
      </c>
      <c r="AY1305" s="186" t="s">
        <v>271</v>
      </c>
    </row>
    <row r="1306" spans="1:65" s="13" customFormat="1" x14ac:dyDescent="0.1">
      <c r="B1306" s="184"/>
      <c r="D1306" s="185" t="s">
        <v>280</v>
      </c>
      <c r="E1306" s="186" t="s">
        <v>1</v>
      </c>
      <c r="F1306" s="187" t="s">
        <v>2415</v>
      </c>
      <c r="H1306" s="188">
        <v>27.54</v>
      </c>
      <c r="I1306" s="189"/>
      <c r="L1306" s="184"/>
      <c r="M1306" s="190"/>
      <c r="N1306" s="191"/>
      <c r="O1306" s="191"/>
      <c r="P1306" s="191"/>
      <c r="Q1306" s="191"/>
      <c r="R1306" s="191"/>
      <c r="S1306" s="191"/>
      <c r="T1306" s="192"/>
      <c r="AT1306" s="186" t="s">
        <v>280</v>
      </c>
      <c r="AU1306" s="186" t="s">
        <v>88</v>
      </c>
      <c r="AV1306" s="13" t="s">
        <v>88</v>
      </c>
      <c r="AW1306" s="13" t="s">
        <v>29</v>
      </c>
      <c r="AX1306" s="13" t="s">
        <v>75</v>
      </c>
      <c r="AY1306" s="186" t="s">
        <v>271</v>
      </c>
    </row>
    <row r="1307" spans="1:65" s="13" customFormat="1" x14ac:dyDescent="0.1">
      <c r="B1307" s="184"/>
      <c r="D1307" s="185" t="s">
        <v>280</v>
      </c>
      <c r="E1307" s="186" t="s">
        <v>1</v>
      </c>
      <c r="F1307" s="187" t="s">
        <v>2416</v>
      </c>
      <c r="H1307" s="188">
        <v>16.48</v>
      </c>
      <c r="I1307" s="189"/>
      <c r="L1307" s="184"/>
      <c r="M1307" s="190"/>
      <c r="N1307" s="191"/>
      <c r="O1307" s="191"/>
      <c r="P1307" s="191"/>
      <c r="Q1307" s="191"/>
      <c r="R1307" s="191"/>
      <c r="S1307" s="191"/>
      <c r="T1307" s="192"/>
      <c r="AT1307" s="186" t="s">
        <v>280</v>
      </c>
      <c r="AU1307" s="186" t="s">
        <v>88</v>
      </c>
      <c r="AV1307" s="13" t="s">
        <v>88</v>
      </c>
      <c r="AW1307" s="13" t="s">
        <v>29</v>
      </c>
      <c r="AX1307" s="13" t="s">
        <v>75</v>
      </c>
      <c r="AY1307" s="186" t="s">
        <v>271</v>
      </c>
    </row>
    <row r="1308" spans="1:65" s="13" customFormat="1" x14ac:dyDescent="0.1">
      <c r="B1308" s="184"/>
      <c r="D1308" s="185" t="s">
        <v>280</v>
      </c>
      <c r="E1308" s="186" t="s">
        <v>1</v>
      </c>
      <c r="F1308" s="187" t="s">
        <v>2417</v>
      </c>
      <c r="H1308" s="188">
        <v>17.88</v>
      </c>
      <c r="I1308" s="189"/>
      <c r="L1308" s="184"/>
      <c r="M1308" s="190"/>
      <c r="N1308" s="191"/>
      <c r="O1308" s="191"/>
      <c r="P1308" s="191"/>
      <c r="Q1308" s="191"/>
      <c r="R1308" s="191"/>
      <c r="S1308" s="191"/>
      <c r="T1308" s="192"/>
      <c r="AT1308" s="186" t="s">
        <v>280</v>
      </c>
      <c r="AU1308" s="186" t="s">
        <v>88</v>
      </c>
      <c r="AV1308" s="13" t="s">
        <v>88</v>
      </c>
      <c r="AW1308" s="13" t="s">
        <v>29</v>
      </c>
      <c r="AX1308" s="13" t="s">
        <v>75</v>
      </c>
      <c r="AY1308" s="186" t="s">
        <v>271</v>
      </c>
    </row>
    <row r="1309" spans="1:65" s="13" customFormat="1" x14ac:dyDescent="0.1">
      <c r="B1309" s="184"/>
      <c r="D1309" s="185" t="s">
        <v>280</v>
      </c>
      <c r="E1309" s="186" t="s">
        <v>1</v>
      </c>
      <c r="F1309" s="187" t="s">
        <v>2418</v>
      </c>
      <c r="H1309" s="188">
        <v>28.52</v>
      </c>
      <c r="I1309" s="189"/>
      <c r="L1309" s="184"/>
      <c r="M1309" s="190"/>
      <c r="N1309" s="191"/>
      <c r="O1309" s="191"/>
      <c r="P1309" s="191"/>
      <c r="Q1309" s="191"/>
      <c r="R1309" s="191"/>
      <c r="S1309" s="191"/>
      <c r="T1309" s="192"/>
      <c r="AT1309" s="186" t="s">
        <v>280</v>
      </c>
      <c r="AU1309" s="186" t="s">
        <v>88</v>
      </c>
      <c r="AV1309" s="13" t="s">
        <v>88</v>
      </c>
      <c r="AW1309" s="13" t="s">
        <v>29</v>
      </c>
      <c r="AX1309" s="13" t="s">
        <v>75</v>
      </c>
      <c r="AY1309" s="186" t="s">
        <v>271</v>
      </c>
    </row>
    <row r="1310" spans="1:65" s="15" customFormat="1" x14ac:dyDescent="0.1">
      <c r="B1310" s="201"/>
      <c r="D1310" s="185" t="s">
        <v>280</v>
      </c>
      <c r="E1310" s="202" t="s">
        <v>778</v>
      </c>
      <c r="F1310" s="203" t="s">
        <v>293</v>
      </c>
      <c r="H1310" s="204">
        <v>233</v>
      </c>
      <c r="I1310" s="205"/>
      <c r="L1310" s="201"/>
      <c r="M1310" s="206"/>
      <c r="N1310" s="207"/>
      <c r="O1310" s="207"/>
      <c r="P1310" s="207"/>
      <c r="Q1310" s="207"/>
      <c r="R1310" s="207"/>
      <c r="S1310" s="207"/>
      <c r="T1310" s="208"/>
      <c r="AT1310" s="202" t="s">
        <v>280</v>
      </c>
      <c r="AU1310" s="202" t="s">
        <v>88</v>
      </c>
      <c r="AV1310" s="15" t="s">
        <v>286</v>
      </c>
      <c r="AW1310" s="15" t="s">
        <v>29</v>
      </c>
      <c r="AX1310" s="15" t="s">
        <v>75</v>
      </c>
      <c r="AY1310" s="202" t="s">
        <v>271</v>
      </c>
    </row>
    <row r="1311" spans="1:65" s="13" customFormat="1" x14ac:dyDescent="0.1">
      <c r="B1311" s="184"/>
      <c r="D1311" s="185" t="s">
        <v>280</v>
      </c>
      <c r="E1311" s="186" t="s">
        <v>1</v>
      </c>
      <c r="F1311" s="187" t="s">
        <v>2419</v>
      </c>
      <c r="H1311" s="188">
        <v>11.65</v>
      </c>
      <c r="I1311" s="189"/>
      <c r="L1311" s="184"/>
      <c r="M1311" s="190"/>
      <c r="N1311" s="191"/>
      <c r="O1311" s="191"/>
      <c r="P1311" s="191"/>
      <c r="Q1311" s="191"/>
      <c r="R1311" s="191"/>
      <c r="S1311" s="191"/>
      <c r="T1311" s="192"/>
      <c r="AT1311" s="186" t="s">
        <v>280</v>
      </c>
      <c r="AU1311" s="186" t="s">
        <v>88</v>
      </c>
      <c r="AV1311" s="13" t="s">
        <v>88</v>
      </c>
      <c r="AW1311" s="13" t="s">
        <v>29</v>
      </c>
      <c r="AX1311" s="13" t="s">
        <v>75</v>
      </c>
      <c r="AY1311" s="186" t="s">
        <v>271</v>
      </c>
    </row>
    <row r="1312" spans="1:65" s="14" customFormat="1" x14ac:dyDescent="0.1">
      <c r="B1312" s="193"/>
      <c r="D1312" s="185" t="s">
        <v>280</v>
      </c>
      <c r="E1312" s="194" t="s">
        <v>1</v>
      </c>
      <c r="F1312" s="195" t="s">
        <v>282</v>
      </c>
      <c r="H1312" s="196">
        <v>244.65</v>
      </c>
      <c r="I1312" s="197"/>
      <c r="L1312" s="193"/>
      <c r="M1312" s="198"/>
      <c r="N1312" s="199"/>
      <c r="O1312" s="199"/>
      <c r="P1312" s="199"/>
      <c r="Q1312" s="199"/>
      <c r="R1312" s="199"/>
      <c r="S1312" s="199"/>
      <c r="T1312" s="200"/>
      <c r="AT1312" s="194" t="s">
        <v>280</v>
      </c>
      <c r="AU1312" s="194" t="s">
        <v>88</v>
      </c>
      <c r="AV1312" s="14" t="s">
        <v>278</v>
      </c>
      <c r="AW1312" s="14" t="s">
        <v>29</v>
      </c>
      <c r="AX1312" s="14" t="s">
        <v>82</v>
      </c>
      <c r="AY1312" s="194" t="s">
        <v>271</v>
      </c>
    </row>
    <row r="1313" spans="1:65" s="2" customFormat="1" ht="16.5" customHeight="1" x14ac:dyDescent="0.15">
      <c r="A1313" s="35"/>
      <c r="B1313" s="141"/>
      <c r="C1313" s="224" t="s">
        <v>2420</v>
      </c>
      <c r="D1313" s="240" t="s">
        <v>1138</v>
      </c>
      <c r="E1313" s="226" t="s">
        <v>2421</v>
      </c>
      <c r="F1313" s="227" t="s">
        <v>2422</v>
      </c>
      <c r="G1313" s="228" t="s">
        <v>277</v>
      </c>
      <c r="H1313" s="229">
        <v>249.54</v>
      </c>
      <c r="I1313" s="230"/>
      <c r="J1313" s="229">
        <f>ROUND(I1313*H1313,2)</f>
        <v>0</v>
      </c>
      <c r="K1313" s="231"/>
      <c r="L1313" s="232"/>
      <c r="M1313" s="233" t="s">
        <v>1</v>
      </c>
      <c r="N1313" s="234" t="s">
        <v>41</v>
      </c>
      <c r="O1313" s="61"/>
      <c r="P1313" s="181">
        <f>O1313*H1313</f>
        <v>0</v>
      </c>
      <c r="Q1313" s="181">
        <v>1.2E-2</v>
      </c>
      <c r="R1313" s="181">
        <f>Q1313*H1313</f>
        <v>2.9944799999999998</v>
      </c>
      <c r="S1313" s="181">
        <v>0</v>
      </c>
      <c r="T1313" s="182">
        <f>S1313*H1313</f>
        <v>0</v>
      </c>
      <c r="U1313" s="35"/>
      <c r="V1313" s="35"/>
      <c r="W1313" s="35"/>
      <c r="X1313" s="35"/>
      <c r="Y1313" s="35"/>
      <c r="Z1313" s="35"/>
      <c r="AA1313" s="35"/>
      <c r="AB1313" s="35"/>
      <c r="AC1313" s="35"/>
      <c r="AD1313" s="35"/>
      <c r="AE1313" s="35"/>
      <c r="AR1313" s="183" t="s">
        <v>478</v>
      </c>
      <c r="AT1313" s="183" t="s">
        <v>1138</v>
      </c>
      <c r="AU1313" s="183" t="s">
        <v>88</v>
      </c>
      <c r="AY1313" s="18" t="s">
        <v>271</v>
      </c>
      <c r="BE1313" s="105">
        <f>IF(N1313="základná",J1313,0)</f>
        <v>0</v>
      </c>
      <c r="BF1313" s="105">
        <f>IF(N1313="znížená",J1313,0)</f>
        <v>0</v>
      </c>
      <c r="BG1313" s="105">
        <f>IF(N1313="zákl. prenesená",J1313,0)</f>
        <v>0</v>
      </c>
      <c r="BH1313" s="105">
        <f>IF(N1313="zníž. prenesená",J1313,0)</f>
        <v>0</v>
      </c>
      <c r="BI1313" s="105">
        <f>IF(N1313="nulová",J1313,0)</f>
        <v>0</v>
      </c>
      <c r="BJ1313" s="18" t="s">
        <v>88</v>
      </c>
      <c r="BK1313" s="105">
        <f>ROUND(I1313*H1313,2)</f>
        <v>0</v>
      </c>
      <c r="BL1313" s="18" t="s">
        <v>367</v>
      </c>
      <c r="BM1313" s="183" t="s">
        <v>2423</v>
      </c>
    </row>
    <row r="1314" spans="1:65" s="13" customFormat="1" x14ac:dyDescent="0.1">
      <c r="B1314" s="184"/>
      <c r="D1314" s="185" t="s">
        <v>280</v>
      </c>
      <c r="F1314" s="187" t="s">
        <v>2424</v>
      </c>
      <c r="H1314" s="188">
        <v>249.54</v>
      </c>
      <c r="I1314" s="189"/>
      <c r="L1314" s="184"/>
      <c r="M1314" s="190"/>
      <c r="N1314" s="191"/>
      <c r="O1314" s="191"/>
      <c r="P1314" s="191"/>
      <c r="Q1314" s="191"/>
      <c r="R1314" s="191"/>
      <c r="S1314" s="191"/>
      <c r="T1314" s="192"/>
      <c r="AT1314" s="186" t="s">
        <v>280</v>
      </c>
      <c r="AU1314" s="186" t="s">
        <v>88</v>
      </c>
      <c r="AV1314" s="13" t="s">
        <v>88</v>
      </c>
      <c r="AW1314" s="13" t="s">
        <v>3</v>
      </c>
      <c r="AX1314" s="13" t="s">
        <v>82</v>
      </c>
      <c r="AY1314" s="186" t="s">
        <v>271</v>
      </c>
    </row>
    <row r="1315" spans="1:65" s="2" customFormat="1" ht="21.75" customHeight="1" x14ac:dyDescent="0.15">
      <c r="A1315" s="35"/>
      <c r="B1315" s="141"/>
      <c r="C1315" s="172" t="s">
        <v>2425</v>
      </c>
      <c r="D1315" s="172" t="s">
        <v>274</v>
      </c>
      <c r="E1315" s="173" t="s">
        <v>2426</v>
      </c>
      <c r="F1315" s="174" t="s">
        <v>2427</v>
      </c>
      <c r="G1315" s="175" t="s">
        <v>412</v>
      </c>
      <c r="H1315" s="176">
        <v>14.86</v>
      </c>
      <c r="I1315" s="177"/>
      <c r="J1315" s="176">
        <f>ROUND(I1315*H1315,2)</f>
        <v>0</v>
      </c>
      <c r="K1315" s="178"/>
      <c r="L1315" s="36"/>
      <c r="M1315" s="179" t="s">
        <v>1</v>
      </c>
      <c r="N1315" s="180" t="s">
        <v>41</v>
      </c>
      <c r="O1315" s="61"/>
      <c r="P1315" s="181">
        <f>O1315*H1315</f>
        <v>0</v>
      </c>
      <c r="Q1315" s="181">
        <v>0</v>
      </c>
      <c r="R1315" s="181">
        <f>Q1315*H1315</f>
        <v>0</v>
      </c>
      <c r="S1315" s="181">
        <v>0</v>
      </c>
      <c r="T1315" s="182">
        <f>S1315*H1315</f>
        <v>0</v>
      </c>
      <c r="U1315" s="35"/>
      <c r="V1315" s="35"/>
      <c r="W1315" s="35"/>
      <c r="X1315" s="35"/>
      <c r="Y1315" s="35"/>
      <c r="Z1315" s="35"/>
      <c r="AA1315" s="35"/>
      <c r="AB1315" s="35"/>
      <c r="AC1315" s="35"/>
      <c r="AD1315" s="35"/>
      <c r="AE1315" s="35"/>
      <c r="AR1315" s="183" t="s">
        <v>367</v>
      </c>
      <c r="AT1315" s="183" t="s">
        <v>274</v>
      </c>
      <c r="AU1315" s="183" t="s">
        <v>88</v>
      </c>
      <c r="AY1315" s="18" t="s">
        <v>271</v>
      </c>
      <c r="BE1315" s="105">
        <f>IF(N1315="základná",J1315,0)</f>
        <v>0</v>
      </c>
      <c r="BF1315" s="105">
        <f>IF(N1315="znížená",J1315,0)</f>
        <v>0</v>
      </c>
      <c r="BG1315" s="105">
        <f>IF(N1315="zákl. prenesená",J1315,0)</f>
        <v>0</v>
      </c>
      <c r="BH1315" s="105">
        <f>IF(N1315="zníž. prenesená",J1315,0)</f>
        <v>0</v>
      </c>
      <c r="BI1315" s="105">
        <f>IF(N1315="nulová",J1315,0)</f>
        <v>0</v>
      </c>
      <c r="BJ1315" s="18" t="s">
        <v>88</v>
      </c>
      <c r="BK1315" s="105">
        <f>ROUND(I1315*H1315,2)</f>
        <v>0</v>
      </c>
      <c r="BL1315" s="18" t="s">
        <v>367</v>
      </c>
      <c r="BM1315" s="183" t="s">
        <v>2428</v>
      </c>
    </row>
    <row r="1316" spans="1:65" s="12" customFormat="1" ht="22.9" customHeight="1" x14ac:dyDescent="0.15">
      <c r="B1316" s="159"/>
      <c r="D1316" s="160" t="s">
        <v>74</v>
      </c>
      <c r="E1316" s="170" t="s">
        <v>2429</v>
      </c>
      <c r="F1316" s="170" t="s">
        <v>2430</v>
      </c>
      <c r="I1316" s="162"/>
      <c r="J1316" s="171">
        <f>BK1316</f>
        <v>0</v>
      </c>
      <c r="L1316" s="159"/>
      <c r="M1316" s="164"/>
      <c r="N1316" s="165"/>
      <c r="O1316" s="165"/>
      <c r="P1316" s="166">
        <f>SUM(P1317:P1353)</f>
        <v>0</v>
      </c>
      <c r="Q1316" s="165"/>
      <c r="R1316" s="166">
        <f>SUM(R1317:R1353)</f>
        <v>0.2327747</v>
      </c>
      <c r="S1316" s="165"/>
      <c r="T1316" s="167">
        <f>SUM(T1317:T1353)</f>
        <v>0</v>
      </c>
      <c r="AR1316" s="160" t="s">
        <v>88</v>
      </c>
      <c r="AT1316" s="168" t="s">
        <v>74</v>
      </c>
      <c r="AU1316" s="168" t="s">
        <v>82</v>
      </c>
      <c r="AY1316" s="160" t="s">
        <v>271</v>
      </c>
      <c r="BK1316" s="169">
        <f>SUM(BK1317:BK1353)</f>
        <v>0</v>
      </c>
    </row>
    <row r="1317" spans="1:65" s="2" customFormat="1" ht="21.75" customHeight="1" x14ac:dyDescent="0.15">
      <c r="A1317" s="35"/>
      <c r="B1317" s="141"/>
      <c r="C1317" s="172" t="s">
        <v>2431</v>
      </c>
      <c r="D1317" s="216" t="s">
        <v>274</v>
      </c>
      <c r="E1317" s="173" t="s">
        <v>2432</v>
      </c>
      <c r="F1317" s="174" t="s">
        <v>2433</v>
      </c>
      <c r="G1317" s="175" t="s">
        <v>277</v>
      </c>
      <c r="H1317" s="176">
        <v>40.35</v>
      </c>
      <c r="I1317" s="177"/>
      <c r="J1317" s="176">
        <f>ROUND(I1317*H1317,2)</f>
        <v>0</v>
      </c>
      <c r="K1317" s="178"/>
      <c r="L1317" s="36"/>
      <c r="M1317" s="179" t="s">
        <v>1</v>
      </c>
      <c r="N1317" s="180" t="s">
        <v>41</v>
      </c>
      <c r="O1317" s="61"/>
      <c r="P1317" s="181">
        <f>O1317*H1317</f>
        <v>0</v>
      </c>
      <c r="Q1317" s="181">
        <v>5.5000000000000003E-4</v>
      </c>
      <c r="R1317" s="181">
        <f>Q1317*H1317</f>
        <v>2.21925E-2</v>
      </c>
      <c r="S1317" s="181">
        <v>0</v>
      </c>
      <c r="T1317" s="182">
        <f>S1317*H1317</f>
        <v>0</v>
      </c>
      <c r="U1317" s="35"/>
      <c r="V1317" s="35"/>
      <c r="W1317" s="35"/>
      <c r="X1317" s="35"/>
      <c r="Y1317" s="35"/>
      <c r="Z1317" s="35"/>
      <c r="AA1317" s="35"/>
      <c r="AB1317" s="35"/>
      <c r="AC1317" s="35"/>
      <c r="AD1317" s="35"/>
      <c r="AE1317" s="35"/>
      <c r="AR1317" s="183" t="s">
        <v>367</v>
      </c>
      <c r="AT1317" s="183" t="s">
        <v>274</v>
      </c>
      <c r="AU1317" s="183" t="s">
        <v>88</v>
      </c>
      <c r="AY1317" s="18" t="s">
        <v>271</v>
      </c>
      <c r="BE1317" s="105">
        <f>IF(N1317="základná",J1317,0)</f>
        <v>0</v>
      </c>
      <c r="BF1317" s="105">
        <f>IF(N1317="znížená",J1317,0)</f>
        <v>0</v>
      </c>
      <c r="BG1317" s="105">
        <f>IF(N1317="zákl. prenesená",J1317,0)</f>
        <v>0</v>
      </c>
      <c r="BH1317" s="105">
        <f>IF(N1317="zníž. prenesená",J1317,0)</f>
        <v>0</v>
      </c>
      <c r="BI1317" s="105">
        <f>IF(N1317="nulová",J1317,0)</f>
        <v>0</v>
      </c>
      <c r="BJ1317" s="18" t="s">
        <v>88</v>
      </c>
      <c r="BK1317" s="105">
        <f>ROUND(I1317*H1317,2)</f>
        <v>0</v>
      </c>
      <c r="BL1317" s="18" t="s">
        <v>367</v>
      </c>
      <c r="BM1317" s="183" t="s">
        <v>2434</v>
      </c>
    </row>
    <row r="1318" spans="1:65" s="13" customFormat="1" x14ac:dyDescent="0.1">
      <c r="B1318" s="184"/>
      <c r="D1318" s="185" t="s">
        <v>280</v>
      </c>
      <c r="E1318" s="186" t="s">
        <v>1</v>
      </c>
      <c r="F1318" s="187" t="s">
        <v>2435</v>
      </c>
      <c r="H1318" s="188">
        <v>5.18</v>
      </c>
      <c r="I1318" s="189"/>
      <c r="L1318" s="184"/>
      <c r="M1318" s="190"/>
      <c r="N1318" s="191"/>
      <c r="O1318" s="191"/>
      <c r="P1318" s="191"/>
      <c r="Q1318" s="191"/>
      <c r="R1318" s="191"/>
      <c r="S1318" s="191"/>
      <c r="T1318" s="192"/>
      <c r="AT1318" s="186" t="s">
        <v>280</v>
      </c>
      <c r="AU1318" s="186" t="s">
        <v>88</v>
      </c>
      <c r="AV1318" s="13" t="s">
        <v>88</v>
      </c>
      <c r="AW1318" s="13" t="s">
        <v>29</v>
      </c>
      <c r="AX1318" s="13" t="s">
        <v>75</v>
      </c>
      <c r="AY1318" s="186" t="s">
        <v>271</v>
      </c>
    </row>
    <row r="1319" spans="1:65" s="13" customFormat="1" x14ac:dyDescent="0.1">
      <c r="B1319" s="184"/>
      <c r="D1319" s="185" t="s">
        <v>280</v>
      </c>
      <c r="E1319" s="186" t="s">
        <v>1</v>
      </c>
      <c r="F1319" s="187" t="s">
        <v>2436</v>
      </c>
      <c r="H1319" s="188">
        <v>18.690000000000001</v>
      </c>
      <c r="I1319" s="189"/>
      <c r="L1319" s="184"/>
      <c r="M1319" s="190"/>
      <c r="N1319" s="191"/>
      <c r="O1319" s="191"/>
      <c r="P1319" s="191"/>
      <c r="Q1319" s="191"/>
      <c r="R1319" s="191"/>
      <c r="S1319" s="191"/>
      <c r="T1319" s="192"/>
      <c r="AT1319" s="186" t="s">
        <v>280</v>
      </c>
      <c r="AU1319" s="186" t="s">
        <v>88</v>
      </c>
      <c r="AV1319" s="13" t="s">
        <v>88</v>
      </c>
      <c r="AW1319" s="13" t="s">
        <v>29</v>
      </c>
      <c r="AX1319" s="13" t="s">
        <v>75</v>
      </c>
      <c r="AY1319" s="186" t="s">
        <v>271</v>
      </c>
    </row>
    <row r="1320" spans="1:65" s="13" customFormat="1" x14ac:dyDescent="0.1">
      <c r="B1320" s="184"/>
      <c r="D1320" s="185" t="s">
        <v>280</v>
      </c>
      <c r="E1320" s="186" t="s">
        <v>1</v>
      </c>
      <c r="F1320" s="187" t="s">
        <v>2437</v>
      </c>
      <c r="H1320" s="188">
        <v>14.56</v>
      </c>
      <c r="I1320" s="189"/>
      <c r="L1320" s="184"/>
      <c r="M1320" s="190"/>
      <c r="N1320" s="191"/>
      <c r="O1320" s="191"/>
      <c r="P1320" s="191"/>
      <c r="Q1320" s="191"/>
      <c r="R1320" s="191"/>
      <c r="S1320" s="191"/>
      <c r="T1320" s="192"/>
      <c r="AT1320" s="186" t="s">
        <v>280</v>
      </c>
      <c r="AU1320" s="186" t="s">
        <v>88</v>
      </c>
      <c r="AV1320" s="13" t="s">
        <v>88</v>
      </c>
      <c r="AW1320" s="13" t="s">
        <v>29</v>
      </c>
      <c r="AX1320" s="13" t="s">
        <v>75</v>
      </c>
      <c r="AY1320" s="186" t="s">
        <v>271</v>
      </c>
    </row>
    <row r="1321" spans="1:65" s="15" customFormat="1" x14ac:dyDescent="0.1">
      <c r="B1321" s="201"/>
      <c r="D1321" s="185" t="s">
        <v>280</v>
      </c>
      <c r="E1321" s="202" t="s">
        <v>871</v>
      </c>
      <c r="F1321" s="203" t="s">
        <v>293</v>
      </c>
      <c r="H1321" s="204">
        <v>38.43</v>
      </c>
      <c r="I1321" s="205"/>
      <c r="L1321" s="201"/>
      <c r="M1321" s="206"/>
      <c r="N1321" s="207"/>
      <c r="O1321" s="207"/>
      <c r="P1321" s="207"/>
      <c r="Q1321" s="207"/>
      <c r="R1321" s="207"/>
      <c r="S1321" s="207"/>
      <c r="T1321" s="208"/>
      <c r="AT1321" s="202" t="s">
        <v>280</v>
      </c>
      <c r="AU1321" s="202" t="s">
        <v>88</v>
      </c>
      <c r="AV1321" s="15" t="s">
        <v>286</v>
      </c>
      <c r="AW1321" s="15" t="s">
        <v>29</v>
      </c>
      <c r="AX1321" s="15" t="s">
        <v>75</v>
      </c>
      <c r="AY1321" s="202" t="s">
        <v>271</v>
      </c>
    </row>
    <row r="1322" spans="1:65" s="13" customFormat="1" x14ac:dyDescent="0.1">
      <c r="B1322" s="184"/>
      <c r="D1322" s="185" t="s">
        <v>280</v>
      </c>
      <c r="E1322" s="186" t="s">
        <v>1</v>
      </c>
      <c r="F1322" s="187" t="s">
        <v>2438</v>
      </c>
      <c r="H1322" s="188">
        <v>1.92</v>
      </c>
      <c r="I1322" s="189"/>
      <c r="L1322" s="184"/>
      <c r="M1322" s="190"/>
      <c r="N1322" s="191"/>
      <c r="O1322" s="191"/>
      <c r="P1322" s="191"/>
      <c r="Q1322" s="191"/>
      <c r="R1322" s="191"/>
      <c r="S1322" s="191"/>
      <c r="T1322" s="192"/>
      <c r="AT1322" s="186" t="s">
        <v>280</v>
      </c>
      <c r="AU1322" s="186" t="s">
        <v>88</v>
      </c>
      <c r="AV1322" s="13" t="s">
        <v>88</v>
      </c>
      <c r="AW1322" s="13" t="s">
        <v>29</v>
      </c>
      <c r="AX1322" s="13" t="s">
        <v>75</v>
      </c>
      <c r="AY1322" s="186" t="s">
        <v>271</v>
      </c>
    </row>
    <row r="1323" spans="1:65" s="14" customFormat="1" x14ac:dyDescent="0.1">
      <c r="B1323" s="193"/>
      <c r="D1323" s="185" t="s">
        <v>280</v>
      </c>
      <c r="E1323" s="194" t="s">
        <v>1</v>
      </c>
      <c r="F1323" s="195" t="s">
        <v>282</v>
      </c>
      <c r="H1323" s="196">
        <v>40.35</v>
      </c>
      <c r="I1323" s="197"/>
      <c r="L1323" s="193"/>
      <c r="M1323" s="198"/>
      <c r="N1323" s="199"/>
      <c r="O1323" s="199"/>
      <c r="P1323" s="199"/>
      <c r="Q1323" s="199"/>
      <c r="R1323" s="199"/>
      <c r="S1323" s="199"/>
      <c r="T1323" s="200"/>
      <c r="AT1323" s="194" t="s">
        <v>280</v>
      </c>
      <c r="AU1323" s="194" t="s">
        <v>88</v>
      </c>
      <c r="AV1323" s="14" t="s">
        <v>278</v>
      </c>
      <c r="AW1323" s="14" t="s">
        <v>29</v>
      </c>
      <c r="AX1323" s="14" t="s">
        <v>82</v>
      </c>
      <c r="AY1323" s="194" t="s">
        <v>271</v>
      </c>
    </row>
    <row r="1324" spans="1:65" s="2" customFormat="1" ht="21.75" customHeight="1" x14ac:dyDescent="0.15">
      <c r="A1324" s="35"/>
      <c r="B1324" s="141"/>
      <c r="C1324" s="172" t="s">
        <v>2439</v>
      </c>
      <c r="D1324" s="216" t="s">
        <v>274</v>
      </c>
      <c r="E1324" s="173" t="s">
        <v>2440</v>
      </c>
      <c r="F1324" s="174" t="s">
        <v>2441</v>
      </c>
      <c r="G1324" s="175" t="s">
        <v>277</v>
      </c>
      <c r="H1324" s="176">
        <v>192.93</v>
      </c>
      <c r="I1324" s="177"/>
      <c r="J1324" s="176">
        <f>ROUND(I1324*H1324,2)</f>
        <v>0</v>
      </c>
      <c r="K1324" s="178"/>
      <c r="L1324" s="36"/>
      <c r="M1324" s="179" t="s">
        <v>1</v>
      </c>
      <c r="N1324" s="180" t="s">
        <v>41</v>
      </c>
      <c r="O1324" s="61"/>
      <c r="P1324" s="181">
        <f>O1324*H1324</f>
        <v>0</v>
      </c>
      <c r="Q1324" s="181">
        <v>5.4000000000000001E-4</v>
      </c>
      <c r="R1324" s="181">
        <f>Q1324*H1324</f>
        <v>0.1041822</v>
      </c>
      <c r="S1324" s="181">
        <v>0</v>
      </c>
      <c r="T1324" s="182">
        <f>S1324*H1324</f>
        <v>0</v>
      </c>
      <c r="U1324" s="35"/>
      <c r="V1324" s="35"/>
      <c r="W1324" s="35"/>
      <c r="X1324" s="35"/>
      <c r="Y1324" s="35"/>
      <c r="Z1324" s="35"/>
      <c r="AA1324" s="35"/>
      <c r="AB1324" s="35"/>
      <c r="AC1324" s="35"/>
      <c r="AD1324" s="35"/>
      <c r="AE1324" s="35"/>
      <c r="AR1324" s="183" t="s">
        <v>367</v>
      </c>
      <c r="AT1324" s="183" t="s">
        <v>274</v>
      </c>
      <c r="AU1324" s="183" t="s">
        <v>88</v>
      </c>
      <c r="AY1324" s="18" t="s">
        <v>271</v>
      </c>
      <c r="BE1324" s="105">
        <f>IF(N1324="základná",J1324,0)</f>
        <v>0</v>
      </c>
      <c r="BF1324" s="105">
        <f>IF(N1324="znížená",J1324,0)</f>
        <v>0</v>
      </c>
      <c r="BG1324" s="105">
        <f>IF(N1324="zákl. prenesená",J1324,0)</f>
        <v>0</v>
      </c>
      <c r="BH1324" s="105">
        <f>IF(N1324="zníž. prenesená",J1324,0)</f>
        <v>0</v>
      </c>
      <c r="BI1324" s="105">
        <f>IF(N1324="nulová",J1324,0)</f>
        <v>0</v>
      </c>
      <c r="BJ1324" s="18" t="s">
        <v>88</v>
      </c>
      <c r="BK1324" s="105">
        <f>ROUND(I1324*H1324,2)</f>
        <v>0</v>
      </c>
      <c r="BL1324" s="18" t="s">
        <v>367</v>
      </c>
      <c r="BM1324" s="183" t="s">
        <v>2442</v>
      </c>
    </row>
    <row r="1325" spans="1:65" s="13" customFormat="1" x14ac:dyDescent="0.1">
      <c r="B1325" s="184"/>
      <c r="D1325" s="185" t="s">
        <v>280</v>
      </c>
      <c r="E1325" s="186" t="s">
        <v>1</v>
      </c>
      <c r="F1325" s="187" t="s">
        <v>2443</v>
      </c>
      <c r="H1325" s="188">
        <v>9.69</v>
      </c>
      <c r="I1325" s="189"/>
      <c r="L1325" s="184"/>
      <c r="M1325" s="190"/>
      <c r="N1325" s="191"/>
      <c r="O1325" s="191"/>
      <c r="P1325" s="191"/>
      <c r="Q1325" s="191"/>
      <c r="R1325" s="191"/>
      <c r="S1325" s="191"/>
      <c r="T1325" s="192"/>
      <c r="AT1325" s="186" t="s">
        <v>280</v>
      </c>
      <c r="AU1325" s="186" t="s">
        <v>88</v>
      </c>
      <c r="AV1325" s="13" t="s">
        <v>88</v>
      </c>
      <c r="AW1325" s="13" t="s">
        <v>29</v>
      </c>
      <c r="AX1325" s="13" t="s">
        <v>75</v>
      </c>
      <c r="AY1325" s="186" t="s">
        <v>271</v>
      </c>
    </row>
    <row r="1326" spans="1:65" s="13" customFormat="1" x14ac:dyDescent="0.1">
      <c r="B1326" s="184"/>
      <c r="D1326" s="185" t="s">
        <v>280</v>
      </c>
      <c r="E1326" s="186" t="s">
        <v>1</v>
      </c>
      <c r="F1326" s="187" t="s">
        <v>2444</v>
      </c>
      <c r="H1326" s="188">
        <v>25.08</v>
      </c>
      <c r="I1326" s="189"/>
      <c r="L1326" s="184"/>
      <c r="M1326" s="190"/>
      <c r="N1326" s="191"/>
      <c r="O1326" s="191"/>
      <c r="P1326" s="191"/>
      <c r="Q1326" s="191"/>
      <c r="R1326" s="191"/>
      <c r="S1326" s="191"/>
      <c r="T1326" s="192"/>
      <c r="AT1326" s="186" t="s">
        <v>280</v>
      </c>
      <c r="AU1326" s="186" t="s">
        <v>88</v>
      </c>
      <c r="AV1326" s="13" t="s">
        <v>88</v>
      </c>
      <c r="AW1326" s="13" t="s">
        <v>29</v>
      </c>
      <c r="AX1326" s="13" t="s">
        <v>75</v>
      </c>
      <c r="AY1326" s="186" t="s">
        <v>271</v>
      </c>
    </row>
    <row r="1327" spans="1:65" s="13" customFormat="1" x14ac:dyDescent="0.1">
      <c r="B1327" s="184"/>
      <c r="D1327" s="185" t="s">
        <v>280</v>
      </c>
      <c r="E1327" s="186" t="s">
        <v>1</v>
      </c>
      <c r="F1327" s="187" t="s">
        <v>2445</v>
      </c>
      <c r="H1327" s="188">
        <v>12.96</v>
      </c>
      <c r="I1327" s="189"/>
      <c r="L1327" s="184"/>
      <c r="M1327" s="190"/>
      <c r="N1327" s="191"/>
      <c r="O1327" s="191"/>
      <c r="P1327" s="191"/>
      <c r="Q1327" s="191"/>
      <c r="R1327" s="191"/>
      <c r="S1327" s="191"/>
      <c r="T1327" s="192"/>
      <c r="AT1327" s="186" t="s">
        <v>280</v>
      </c>
      <c r="AU1327" s="186" t="s">
        <v>88</v>
      </c>
      <c r="AV1327" s="13" t="s">
        <v>88</v>
      </c>
      <c r="AW1327" s="13" t="s">
        <v>29</v>
      </c>
      <c r="AX1327" s="13" t="s">
        <v>75</v>
      </c>
      <c r="AY1327" s="186" t="s">
        <v>271</v>
      </c>
    </row>
    <row r="1328" spans="1:65" s="13" customFormat="1" x14ac:dyDescent="0.1">
      <c r="B1328" s="184"/>
      <c r="D1328" s="185" t="s">
        <v>280</v>
      </c>
      <c r="E1328" s="186" t="s">
        <v>1</v>
      </c>
      <c r="F1328" s="187" t="s">
        <v>2446</v>
      </c>
      <c r="H1328" s="188">
        <v>0.85</v>
      </c>
      <c r="I1328" s="189"/>
      <c r="L1328" s="184"/>
      <c r="M1328" s="190"/>
      <c r="N1328" s="191"/>
      <c r="O1328" s="191"/>
      <c r="P1328" s="191"/>
      <c r="Q1328" s="191"/>
      <c r="R1328" s="191"/>
      <c r="S1328" s="191"/>
      <c r="T1328" s="192"/>
      <c r="AT1328" s="186" t="s">
        <v>280</v>
      </c>
      <c r="AU1328" s="186" t="s">
        <v>88</v>
      </c>
      <c r="AV1328" s="13" t="s">
        <v>88</v>
      </c>
      <c r="AW1328" s="13" t="s">
        <v>29</v>
      </c>
      <c r="AX1328" s="13" t="s">
        <v>75</v>
      </c>
      <c r="AY1328" s="186" t="s">
        <v>271</v>
      </c>
    </row>
    <row r="1329" spans="1:65" s="13" customFormat="1" x14ac:dyDescent="0.1">
      <c r="B1329" s="184"/>
      <c r="D1329" s="185" t="s">
        <v>280</v>
      </c>
      <c r="E1329" s="186" t="s">
        <v>1</v>
      </c>
      <c r="F1329" s="187" t="s">
        <v>2447</v>
      </c>
      <c r="H1329" s="188">
        <v>49.42</v>
      </c>
      <c r="I1329" s="189"/>
      <c r="L1329" s="184"/>
      <c r="M1329" s="190"/>
      <c r="N1329" s="191"/>
      <c r="O1329" s="191"/>
      <c r="P1329" s="191"/>
      <c r="Q1329" s="191"/>
      <c r="R1329" s="191"/>
      <c r="S1329" s="191"/>
      <c r="T1329" s="192"/>
      <c r="AT1329" s="186" t="s">
        <v>280</v>
      </c>
      <c r="AU1329" s="186" t="s">
        <v>88</v>
      </c>
      <c r="AV1329" s="13" t="s">
        <v>88</v>
      </c>
      <c r="AW1329" s="13" t="s">
        <v>29</v>
      </c>
      <c r="AX1329" s="13" t="s">
        <v>75</v>
      </c>
      <c r="AY1329" s="186" t="s">
        <v>271</v>
      </c>
    </row>
    <row r="1330" spans="1:65" s="13" customFormat="1" x14ac:dyDescent="0.1">
      <c r="B1330" s="184"/>
      <c r="D1330" s="185" t="s">
        <v>280</v>
      </c>
      <c r="E1330" s="186" t="s">
        <v>1</v>
      </c>
      <c r="F1330" s="187" t="s">
        <v>2448</v>
      </c>
      <c r="H1330" s="188">
        <v>6.64</v>
      </c>
      <c r="I1330" s="189"/>
      <c r="L1330" s="184"/>
      <c r="M1330" s="190"/>
      <c r="N1330" s="191"/>
      <c r="O1330" s="191"/>
      <c r="P1330" s="191"/>
      <c r="Q1330" s="191"/>
      <c r="R1330" s="191"/>
      <c r="S1330" s="191"/>
      <c r="T1330" s="192"/>
      <c r="AT1330" s="186" t="s">
        <v>280</v>
      </c>
      <c r="AU1330" s="186" t="s">
        <v>88</v>
      </c>
      <c r="AV1330" s="13" t="s">
        <v>88</v>
      </c>
      <c r="AW1330" s="13" t="s">
        <v>29</v>
      </c>
      <c r="AX1330" s="13" t="s">
        <v>75</v>
      </c>
      <c r="AY1330" s="186" t="s">
        <v>271</v>
      </c>
    </row>
    <row r="1331" spans="1:65" s="13" customFormat="1" x14ac:dyDescent="0.1">
      <c r="B1331" s="184"/>
      <c r="D1331" s="185" t="s">
        <v>280</v>
      </c>
      <c r="E1331" s="186" t="s">
        <v>1</v>
      </c>
      <c r="F1331" s="187" t="s">
        <v>2449</v>
      </c>
      <c r="H1331" s="188">
        <v>7.2</v>
      </c>
      <c r="I1331" s="189"/>
      <c r="L1331" s="184"/>
      <c r="M1331" s="190"/>
      <c r="N1331" s="191"/>
      <c r="O1331" s="191"/>
      <c r="P1331" s="191"/>
      <c r="Q1331" s="191"/>
      <c r="R1331" s="191"/>
      <c r="S1331" s="191"/>
      <c r="T1331" s="192"/>
      <c r="AT1331" s="186" t="s">
        <v>280</v>
      </c>
      <c r="AU1331" s="186" t="s">
        <v>88</v>
      </c>
      <c r="AV1331" s="13" t="s">
        <v>88</v>
      </c>
      <c r="AW1331" s="13" t="s">
        <v>29</v>
      </c>
      <c r="AX1331" s="13" t="s">
        <v>75</v>
      </c>
      <c r="AY1331" s="186" t="s">
        <v>271</v>
      </c>
    </row>
    <row r="1332" spans="1:65" s="13" customFormat="1" x14ac:dyDescent="0.1">
      <c r="B1332" s="184"/>
      <c r="D1332" s="185" t="s">
        <v>280</v>
      </c>
      <c r="E1332" s="186" t="s">
        <v>1</v>
      </c>
      <c r="F1332" s="187" t="s">
        <v>2450</v>
      </c>
      <c r="H1332" s="188">
        <v>8.26</v>
      </c>
      <c r="I1332" s="189"/>
      <c r="L1332" s="184"/>
      <c r="M1332" s="190"/>
      <c r="N1332" s="191"/>
      <c r="O1332" s="191"/>
      <c r="P1332" s="191"/>
      <c r="Q1332" s="191"/>
      <c r="R1332" s="191"/>
      <c r="S1332" s="191"/>
      <c r="T1332" s="192"/>
      <c r="AT1332" s="186" t="s">
        <v>280</v>
      </c>
      <c r="AU1332" s="186" t="s">
        <v>88</v>
      </c>
      <c r="AV1332" s="13" t="s">
        <v>88</v>
      </c>
      <c r="AW1332" s="13" t="s">
        <v>29</v>
      </c>
      <c r="AX1332" s="13" t="s">
        <v>75</v>
      </c>
      <c r="AY1332" s="186" t="s">
        <v>271</v>
      </c>
    </row>
    <row r="1333" spans="1:65" s="13" customFormat="1" x14ac:dyDescent="0.1">
      <c r="B1333" s="184"/>
      <c r="D1333" s="185" t="s">
        <v>280</v>
      </c>
      <c r="E1333" s="186" t="s">
        <v>1</v>
      </c>
      <c r="F1333" s="187" t="s">
        <v>2451</v>
      </c>
      <c r="H1333" s="188">
        <v>28.52</v>
      </c>
      <c r="I1333" s="189"/>
      <c r="L1333" s="184"/>
      <c r="M1333" s="190"/>
      <c r="N1333" s="191"/>
      <c r="O1333" s="191"/>
      <c r="P1333" s="191"/>
      <c r="Q1333" s="191"/>
      <c r="R1333" s="191"/>
      <c r="S1333" s="191"/>
      <c r="T1333" s="192"/>
      <c r="AT1333" s="186" t="s">
        <v>280</v>
      </c>
      <c r="AU1333" s="186" t="s">
        <v>88</v>
      </c>
      <c r="AV1333" s="13" t="s">
        <v>88</v>
      </c>
      <c r="AW1333" s="13" t="s">
        <v>29</v>
      </c>
      <c r="AX1333" s="13" t="s">
        <v>75</v>
      </c>
      <c r="AY1333" s="186" t="s">
        <v>271</v>
      </c>
    </row>
    <row r="1334" spans="1:65" s="13" customFormat="1" x14ac:dyDescent="0.1">
      <c r="B1334" s="184"/>
      <c r="D1334" s="185" t="s">
        <v>280</v>
      </c>
      <c r="E1334" s="186" t="s">
        <v>1</v>
      </c>
      <c r="F1334" s="187" t="s">
        <v>2452</v>
      </c>
      <c r="H1334" s="188">
        <v>34.119999999999997</v>
      </c>
      <c r="I1334" s="189"/>
      <c r="L1334" s="184"/>
      <c r="M1334" s="190"/>
      <c r="N1334" s="191"/>
      <c r="O1334" s="191"/>
      <c r="P1334" s="191"/>
      <c r="Q1334" s="191"/>
      <c r="R1334" s="191"/>
      <c r="S1334" s="191"/>
      <c r="T1334" s="192"/>
      <c r="AT1334" s="186" t="s">
        <v>280</v>
      </c>
      <c r="AU1334" s="186" t="s">
        <v>88</v>
      </c>
      <c r="AV1334" s="13" t="s">
        <v>88</v>
      </c>
      <c r="AW1334" s="13" t="s">
        <v>29</v>
      </c>
      <c r="AX1334" s="13" t="s">
        <v>75</v>
      </c>
      <c r="AY1334" s="186" t="s">
        <v>271</v>
      </c>
    </row>
    <row r="1335" spans="1:65" s="13" customFormat="1" x14ac:dyDescent="0.1">
      <c r="B1335" s="184"/>
      <c r="D1335" s="185" t="s">
        <v>280</v>
      </c>
      <c r="E1335" s="186" t="s">
        <v>1</v>
      </c>
      <c r="F1335" s="187" t="s">
        <v>2453</v>
      </c>
      <c r="H1335" s="188">
        <v>1</v>
      </c>
      <c r="I1335" s="189"/>
      <c r="L1335" s="184"/>
      <c r="M1335" s="190"/>
      <c r="N1335" s="191"/>
      <c r="O1335" s="191"/>
      <c r="P1335" s="191"/>
      <c r="Q1335" s="191"/>
      <c r="R1335" s="191"/>
      <c r="S1335" s="191"/>
      <c r="T1335" s="192"/>
      <c r="AT1335" s="186" t="s">
        <v>280</v>
      </c>
      <c r="AU1335" s="186" t="s">
        <v>88</v>
      </c>
      <c r="AV1335" s="13" t="s">
        <v>88</v>
      </c>
      <c r="AW1335" s="13" t="s">
        <v>29</v>
      </c>
      <c r="AX1335" s="13" t="s">
        <v>75</v>
      </c>
      <c r="AY1335" s="186" t="s">
        <v>271</v>
      </c>
    </row>
    <row r="1336" spans="1:65" s="15" customFormat="1" x14ac:dyDescent="0.1">
      <c r="B1336" s="201"/>
      <c r="D1336" s="185" t="s">
        <v>280</v>
      </c>
      <c r="E1336" s="202" t="s">
        <v>869</v>
      </c>
      <c r="F1336" s="203" t="s">
        <v>293</v>
      </c>
      <c r="H1336" s="204">
        <v>183.74</v>
      </c>
      <c r="I1336" s="205"/>
      <c r="L1336" s="201"/>
      <c r="M1336" s="206"/>
      <c r="N1336" s="207"/>
      <c r="O1336" s="207"/>
      <c r="P1336" s="207"/>
      <c r="Q1336" s="207"/>
      <c r="R1336" s="207"/>
      <c r="S1336" s="207"/>
      <c r="T1336" s="208"/>
      <c r="AT1336" s="202" t="s">
        <v>280</v>
      </c>
      <c r="AU1336" s="202" t="s">
        <v>88</v>
      </c>
      <c r="AV1336" s="15" t="s">
        <v>286</v>
      </c>
      <c r="AW1336" s="15" t="s">
        <v>29</v>
      </c>
      <c r="AX1336" s="15" t="s">
        <v>75</v>
      </c>
      <c r="AY1336" s="202" t="s">
        <v>271</v>
      </c>
    </row>
    <row r="1337" spans="1:65" s="13" customFormat="1" x14ac:dyDescent="0.1">
      <c r="B1337" s="184"/>
      <c r="D1337" s="185" t="s">
        <v>280</v>
      </c>
      <c r="E1337" s="186" t="s">
        <v>1</v>
      </c>
      <c r="F1337" s="187" t="s">
        <v>2454</v>
      </c>
      <c r="H1337" s="188">
        <v>9.19</v>
      </c>
      <c r="I1337" s="189"/>
      <c r="L1337" s="184"/>
      <c r="M1337" s="190"/>
      <c r="N1337" s="191"/>
      <c r="O1337" s="191"/>
      <c r="P1337" s="191"/>
      <c r="Q1337" s="191"/>
      <c r="R1337" s="191"/>
      <c r="S1337" s="191"/>
      <c r="T1337" s="192"/>
      <c r="AT1337" s="186" t="s">
        <v>280</v>
      </c>
      <c r="AU1337" s="186" t="s">
        <v>88</v>
      </c>
      <c r="AV1337" s="13" t="s">
        <v>88</v>
      </c>
      <c r="AW1337" s="13" t="s">
        <v>29</v>
      </c>
      <c r="AX1337" s="13" t="s">
        <v>75</v>
      </c>
      <c r="AY1337" s="186" t="s">
        <v>271</v>
      </c>
    </row>
    <row r="1338" spans="1:65" s="14" customFormat="1" x14ac:dyDescent="0.1">
      <c r="B1338" s="193"/>
      <c r="D1338" s="185" t="s">
        <v>280</v>
      </c>
      <c r="E1338" s="194" t="s">
        <v>1</v>
      </c>
      <c r="F1338" s="195" t="s">
        <v>282</v>
      </c>
      <c r="H1338" s="196">
        <v>192.93</v>
      </c>
      <c r="I1338" s="197"/>
      <c r="L1338" s="193"/>
      <c r="M1338" s="198"/>
      <c r="N1338" s="199"/>
      <c r="O1338" s="199"/>
      <c r="P1338" s="199"/>
      <c r="Q1338" s="199"/>
      <c r="R1338" s="199"/>
      <c r="S1338" s="199"/>
      <c r="T1338" s="200"/>
      <c r="AT1338" s="194" t="s">
        <v>280</v>
      </c>
      <c r="AU1338" s="194" t="s">
        <v>88</v>
      </c>
      <c r="AV1338" s="14" t="s">
        <v>278</v>
      </c>
      <c r="AW1338" s="14" t="s">
        <v>29</v>
      </c>
      <c r="AX1338" s="14" t="s">
        <v>82</v>
      </c>
      <c r="AY1338" s="194" t="s">
        <v>271</v>
      </c>
    </row>
    <row r="1339" spans="1:65" s="2" customFormat="1" ht="16.5" customHeight="1" x14ac:dyDescent="0.15">
      <c r="A1339" s="35"/>
      <c r="B1339" s="141"/>
      <c r="C1339" s="172" t="s">
        <v>2455</v>
      </c>
      <c r="D1339" s="172" t="s">
        <v>274</v>
      </c>
      <c r="E1339" s="173" t="s">
        <v>2456</v>
      </c>
      <c r="F1339" s="174" t="s">
        <v>2457</v>
      </c>
      <c r="G1339" s="175" t="s">
        <v>277</v>
      </c>
      <c r="H1339" s="176">
        <v>95</v>
      </c>
      <c r="I1339" s="177"/>
      <c r="J1339" s="176">
        <f>ROUND(I1339*H1339,2)</f>
        <v>0</v>
      </c>
      <c r="K1339" s="178"/>
      <c r="L1339" s="36"/>
      <c r="M1339" s="179" t="s">
        <v>1</v>
      </c>
      <c r="N1339" s="180" t="s">
        <v>41</v>
      </c>
      <c r="O1339" s="61"/>
      <c r="P1339" s="181">
        <f>O1339*H1339</f>
        <v>0</v>
      </c>
      <c r="Q1339" s="181">
        <v>1.1199999999999999E-3</v>
      </c>
      <c r="R1339" s="181">
        <f>Q1339*H1339</f>
        <v>0.10639999999999999</v>
      </c>
      <c r="S1339" s="181">
        <v>0</v>
      </c>
      <c r="T1339" s="182">
        <f>S1339*H1339</f>
        <v>0</v>
      </c>
      <c r="U1339" s="35"/>
      <c r="V1339" s="35"/>
      <c r="W1339" s="35"/>
      <c r="X1339" s="35"/>
      <c r="Y1339" s="35"/>
      <c r="Z1339" s="35"/>
      <c r="AA1339" s="35"/>
      <c r="AB1339" s="35"/>
      <c r="AC1339" s="35"/>
      <c r="AD1339" s="35"/>
      <c r="AE1339" s="35"/>
      <c r="AR1339" s="183" t="s">
        <v>367</v>
      </c>
      <c r="AT1339" s="183" t="s">
        <v>274</v>
      </c>
      <c r="AU1339" s="183" t="s">
        <v>88</v>
      </c>
      <c r="AY1339" s="18" t="s">
        <v>271</v>
      </c>
      <c r="BE1339" s="105">
        <f>IF(N1339="základná",J1339,0)</f>
        <v>0</v>
      </c>
      <c r="BF1339" s="105">
        <f>IF(N1339="znížená",J1339,0)</f>
        <v>0</v>
      </c>
      <c r="BG1339" s="105">
        <f>IF(N1339="zákl. prenesená",J1339,0)</f>
        <v>0</v>
      </c>
      <c r="BH1339" s="105">
        <f>IF(N1339="zníž. prenesená",J1339,0)</f>
        <v>0</v>
      </c>
      <c r="BI1339" s="105">
        <f>IF(N1339="nulová",J1339,0)</f>
        <v>0</v>
      </c>
      <c r="BJ1339" s="18" t="s">
        <v>88</v>
      </c>
      <c r="BK1339" s="105">
        <f>ROUND(I1339*H1339,2)</f>
        <v>0</v>
      </c>
      <c r="BL1339" s="18" t="s">
        <v>367</v>
      </c>
      <c r="BM1339" s="183" t="s">
        <v>2458</v>
      </c>
    </row>
    <row r="1340" spans="1:65" s="13" customFormat="1" x14ac:dyDescent="0.1">
      <c r="B1340" s="184"/>
      <c r="D1340" s="185" t="s">
        <v>280</v>
      </c>
      <c r="E1340" s="186" t="s">
        <v>1</v>
      </c>
      <c r="F1340" s="187" t="s">
        <v>2459</v>
      </c>
      <c r="H1340" s="188">
        <v>3.96</v>
      </c>
      <c r="I1340" s="189"/>
      <c r="L1340" s="184"/>
      <c r="M1340" s="190"/>
      <c r="N1340" s="191"/>
      <c r="O1340" s="191"/>
      <c r="P1340" s="191"/>
      <c r="Q1340" s="191"/>
      <c r="R1340" s="191"/>
      <c r="S1340" s="191"/>
      <c r="T1340" s="192"/>
      <c r="AT1340" s="186" t="s">
        <v>280</v>
      </c>
      <c r="AU1340" s="186" t="s">
        <v>88</v>
      </c>
      <c r="AV1340" s="13" t="s">
        <v>88</v>
      </c>
      <c r="AW1340" s="13" t="s">
        <v>29</v>
      </c>
      <c r="AX1340" s="13" t="s">
        <v>75</v>
      </c>
      <c r="AY1340" s="186" t="s">
        <v>271</v>
      </c>
    </row>
    <row r="1341" spans="1:65" s="13" customFormat="1" ht="28.5" x14ac:dyDescent="0.1">
      <c r="B1341" s="184"/>
      <c r="D1341" s="185" t="s">
        <v>280</v>
      </c>
      <c r="E1341" s="186" t="s">
        <v>1</v>
      </c>
      <c r="F1341" s="187" t="s">
        <v>2460</v>
      </c>
      <c r="H1341" s="188">
        <v>9.1999999999999993</v>
      </c>
      <c r="I1341" s="189"/>
      <c r="L1341" s="184"/>
      <c r="M1341" s="190"/>
      <c r="N1341" s="191"/>
      <c r="O1341" s="191"/>
      <c r="P1341" s="191"/>
      <c r="Q1341" s="191"/>
      <c r="R1341" s="191"/>
      <c r="S1341" s="191"/>
      <c r="T1341" s="192"/>
      <c r="AT1341" s="186" t="s">
        <v>280</v>
      </c>
      <c r="AU1341" s="186" t="s">
        <v>88</v>
      </c>
      <c r="AV1341" s="13" t="s">
        <v>88</v>
      </c>
      <c r="AW1341" s="13" t="s">
        <v>29</v>
      </c>
      <c r="AX1341" s="13" t="s">
        <v>75</v>
      </c>
      <c r="AY1341" s="186" t="s">
        <v>271</v>
      </c>
    </row>
    <row r="1342" spans="1:65" s="13" customFormat="1" x14ac:dyDescent="0.1">
      <c r="B1342" s="184"/>
      <c r="D1342" s="185" t="s">
        <v>280</v>
      </c>
      <c r="E1342" s="186" t="s">
        <v>1</v>
      </c>
      <c r="F1342" s="187" t="s">
        <v>2461</v>
      </c>
      <c r="H1342" s="188">
        <v>1.98</v>
      </c>
      <c r="I1342" s="189"/>
      <c r="L1342" s="184"/>
      <c r="M1342" s="190"/>
      <c r="N1342" s="191"/>
      <c r="O1342" s="191"/>
      <c r="P1342" s="191"/>
      <c r="Q1342" s="191"/>
      <c r="R1342" s="191"/>
      <c r="S1342" s="191"/>
      <c r="T1342" s="192"/>
      <c r="AT1342" s="186" t="s">
        <v>280</v>
      </c>
      <c r="AU1342" s="186" t="s">
        <v>88</v>
      </c>
      <c r="AV1342" s="13" t="s">
        <v>88</v>
      </c>
      <c r="AW1342" s="13" t="s">
        <v>29</v>
      </c>
      <c r="AX1342" s="13" t="s">
        <v>75</v>
      </c>
      <c r="AY1342" s="186" t="s">
        <v>271</v>
      </c>
    </row>
    <row r="1343" spans="1:65" s="13" customFormat="1" ht="28.5" x14ac:dyDescent="0.1">
      <c r="B1343" s="184"/>
      <c r="D1343" s="185" t="s">
        <v>280</v>
      </c>
      <c r="E1343" s="186" t="s">
        <v>1</v>
      </c>
      <c r="F1343" s="187" t="s">
        <v>2462</v>
      </c>
      <c r="H1343" s="188">
        <v>6.55</v>
      </c>
      <c r="I1343" s="189"/>
      <c r="L1343" s="184"/>
      <c r="M1343" s="190"/>
      <c r="N1343" s="191"/>
      <c r="O1343" s="191"/>
      <c r="P1343" s="191"/>
      <c r="Q1343" s="191"/>
      <c r="R1343" s="191"/>
      <c r="S1343" s="191"/>
      <c r="T1343" s="192"/>
      <c r="AT1343" s="186" t="s">
        <v>280</v>
      </c>
      <c r="AU1343" s="186" t="s">
        <v>88</v>
      </c>
      <c r="AV1343" s="13" t="s">
        <v>88</v>
      </c>
      <c r="AW1343" s="13" t="s">
        <v>29</v>
      </c>
      <c r="AX1343" s="13" t="s">
        <v>75</v>
      </c>
      <c r="AY1343" s="186" t="s">
        <v>271</v>
      </c>
    </row>
    <row r="1344" spans="1:65" s="13" customFormat="1" x14ac:dyDescent="0.1">
      <c r="B1344" s="184"/>
      <c r="D1344" s="185" t="s">
        <v>280</v>
      </c>
      <c r="E1344" s="186" t="s">
        <v>1</v>
      </c>
      <c r="F1344" s="187" t="s">
        <v>2463</v>
      </c>
      <c r="H1344" s="188">
        <v>11.81</v>
      </c>
      <c r="I1344" s="189"/>
      <c r="L1344" s="184"/>
      <c r="M1344" s="190"/>
      <c r="N1344" s="191"/>
      <c r="O1344" s="191"/>
      <c r="P1344" s="191"/>
      <c r="Q1344" s="191"/>
      <c r="R1344" s="191"/>
      <c r="S1344" s="191"/>
      <c r="T1344" s="192"/>
      <c r="AT1344" s="186" t="s">
        <v>280</v>
      </c>
      <c r="AU1344" s="186" t="s">
        <v>88</v>
      </c>
      <c r="AV1344" s="13" t="s">
        <v>88</v>
      </c>
      <c r="AW1344" s="13" t="s">
        <v>29</v>
      </c>
      <c r="AX1344" s="13" t="s">
        <v>75</v>
      </c>
      <c r="AY1344" s="186" t="s">
        <v>271</v>
      </c>
    </row>
    <row r="1345" spans="1:65" s="13" customFormat="1" ht="37.5" x14ac:dyDescent="0.1">
      <c r="B1345" s="184"/>
      <c r="D1345" s="185" t="s">
        <v>280</v>
      </c>
      <c r="E1345" s="186" t="s">
        <v>1</v>
      </c>
      <c r="F1345" s="187" t="s">
        <v>2464</v>
      </c>
      <c r="H1345" s="188">
        <v>15.7</v>
      </c>
      <c r="I1345" s="189"/>
      <c r="L1345" s="184"/>
      <c r="M1345" s="190"/>
      <c r="N1345" s="191"/>
      <c r="O1345" s="191"/>
      <c r="P1345" s="191"/>
      <c r="Q1345" s="191"/>
      <c r="R1345" s="191"/>
      <c r="S1345" s="191"/>
      <c r="T1345" s="192"/>
      <c r="AT1345" s="186" t="s">
        <v>280</v>
      </c>
      <c r="AU1345" s="186" t="s">
        <v>88</v>
      </c>
      <c r="AV1345" s="13" t="s">
        <v>88</v>
      </c>
      <c r="AW1345" s="13" t="s">
        <v>29</v>
      </c>
      <c r="AX1345" s="13" t="s">
        <v>75</v>
      </c>
      <c r="AY1345" s="186" t="s">
        <v>271</v>
      </c>
    </row>
    <row r="1346" spans="1:65" s="13" customFormat="1" x14ac:dyDescent="0.1">
      <c r="B1346" s="184"/>
      <c r="D1346" s="185" t="s">
        <v>280</v>
      </c>
      <c r="E1346" s="186" t="s">
        <v>1</v>
      </c>
      <c r="F1346" s="187" t="s">
        <v>2465</v>
      </c>
      <c r="H1346" s="188">
        <v>0.62</v>
      </c>
      <c r="I1346" s="189"/>
      <c r="L1346" s="184"/>
      <c r="M1346" s="190"/>
      <c r="N1346" s="191"/>
      <c r="O1346" s="191"/>
      <c r="P1346" s="191"/>
      <c r="Q1346" s="191"/>
      <c r="R1346" s="191"/>
      <c r="S1346" s="191"/>
      <c r="T1346" s="192"/>
      <c r="AT1346" s="186" t="s">
        <v>280</v>
      </c>
      <c r="AU1346" s="186" t="s">
        <v>88</v>
      </c>
      <c r="AV1346" s="13" t="s">
        <v>88</v>
      </c>
      <c r="AW1346" s="13" t="s">
        <v>29</v>
      </c>
      <c r="AX1346" s="13" t="s">
        <v>75</v>
      </c>
      <c r="AY1346" s="186" t="s">
        <v>271</v>
      </c>
    </row>
    <row r="1347" spans="1:65" s="13" customFormat="1" ht="37.5" x14ac:dyDescent="0.1">
      <c r="B1347" s="184"/>
      <c r="D1347" s="185" t="s">
        <v>280</v>
      </c>
      <c r="E1347" s="186" t="s">
        <v>1</v>
      </c>
      <c r="F1347" s="187" t="s">
        <v>2466</v>
      </c>
      <c r="H1347" s="188">
        <v>14.79</v>
      </c>
      <c r="I1347" s="189"/>
      <c r="L1347" s="184"/>
      <c r="M1347" s="190"/>
      <c r="N1347" s="191"/>
      <c r="O1347" s="191"/>
      <c r="P1347" s="191"/>
      <c r="Q1347" s="191"/>
      <c r="R1347" s="191"/>
      <c r="S1347" s="191"/>
      <c r="T1347" s="192"/>
      <c r="AT1347" s="186" t="s">
        <v>280</v>
      </c>
      <c r="AU1347" s="186" t="s">
        <v>88</v>
      </c>
      <c r="AV1347" s="13" t="s">
        <v>88</v>
      </c>
      <c r="AW1347" s="13" t="s">
        <v>29</v>
      </c>
      <c r="AX1347" s="13" t="s">
        <v>75</v>
      </c>
      <c r="AY1347" s="186" t="s">
        <v>271</v>
      </c>
    </row>
    <row r="1348" spans="1:65" s="13" customFormat="1" x14ac:dyDescent="0.1">
      <c r="B1348" s="184"/>
      <c r="D1348" s="185" t="s">
        <v>280</v>
      </c>
      <c r="E1348" s="186" t="s">
        <v>1</v>
      </c>
      <c r="F1348" s="187" t="s">
        <v>2467</v>
      </c>
      <c r="H1348" s="188">
        <v>5.01</v>
      </c>
      <c r="I1348" s="189"/>
      <c r="L1348" s="184"/>
      <c r="M1348" s="190"/>
      <c r="N1348" s="191"/>
      <c r="O1348" s="191"/>
      <c r="P1348" s="191"/>
      <c r="Q1348" s="191"/>
      <c r="R1348" s="191"/>
      <c r="S1348" s="191"/>
      <c r="T1348" s="192"/>
      <c r="AT1348" s="186" t="s">
        <v>280</v>
      </c>
      <c r="AU1348" s="186" t="s">
        <v>88</v>
      </c>
      <c r="AV1348" s="13" t="s">
        <v>88</v>
      </c>
      <c r="AW1348" s="13" t="s">
        <v>29</v>
      </c>
      <c r="AX1348" s="13" t="s">
        <v>75</v>
      </c>
      <c r="AY1348" s="186" t="s">
        <v>271</v>
      </c>
    </row>
    <row r="1349" spans="1:65" s="13" customFormat="1" ht="37.5" x14ac:dyDescent="0.1">
      <c r="B1349" s="184"/>
      <c r="D1349" s="185" t="s">
        <v>280</v>
      </c>
      <c r="E1349" s="186" t="s">
        <v>1</v>
      </c>
      <c r="F1349" s="187" t="s">
        <v>2468</v>
      </c>
      <c r="H1349" s="188">
        <v>18.170000000000002</v>
      </c>
      <c r="I1349" s="189"/>
      <c r="L1349" s="184"/>
      <c r="M1349" s="190"/>
      <c r="N1349" s="191"/>
      <c r="O1349" s="191"/>
      <c r="P1349" s="191"/>
      <c r="Q1349" s="191"/>
      <c r="R1349" s="191"/>
      <c r="S1349" s="191"/>
      <c r="T1349" s="192"/>
      <c r="AT1349" s="186" t="s">
        <v>280</v>
      </c>
      <c r="AU1349" s="186" t="s">
        <v>88</v>
      </c>
      <c r="AV1349" s="13" t="s">
        <v>88</v>
      </c>
      <c r="AW1349" s="13" t="s">
        <v>29</v>
      </c>
      <c r="AX1349" s="13" t="s">
        <v>75</v>
      </c>
      <c r="AY1349" s="186" t="s">
        <v>271</v>
      </c>
    </row>
    <row r="1350" spans="1:65" s="13" customFormat="1" x14ac:dyDescent="0.1">
      <c r="B1350" s="184"/>
      <c r="D1350" s="185" t="s">
        <v>280</v>
      </c>
      <c r="E1350" s="186" t="s">
        <v>1</v>
      </c>
      <c r="F1350" s="187" t="s">
        <v>2469</v>
      </c>
      <c r="H1350" s="188">
        <v>2.69</v>
      </c>
      <c r="I1350" s="189"/>
      <c r="L1350" s="184"/>
      <c r="M1350" s="190"/>
      <c r="N1350" s="191"/>
      <c r="O1350" s="191"/>
      <c r="P1350" s="191"/>
      <c r="Q1350" s="191"/>
      <c r="R1350" s="191"/>
      <c r="S1350" s="191"/>
      <c r="T1350" s="192"/>
      <c r="AT1350" s="186" t="s">
        <v>280</v>
      </c>
      <c r="AU1350" s="186" t="s">
        <v>88</v>
      </c>
      <c r="AV1350" s="13" t="s">
        <v>88</v>
      </c>
      <c r="AW1350" s="13" t="s">
        <v>29</v>
      </c>
      <c r="AX1350" s="13" t="s">
        <v>75</v>
      </c>
      <c r="AY1350" s="186" t="s">
        <v>271</v>
      </c>
    </row>
    <row r="1351" spans="1:65" s="15" customFormat="1" x14ac:dyDescent="0.1">
      <c r="B1351" s="201"/>
      <c r="D1351" s="185" t="s">
        <v>280</v>
      </c>
      <c r="E1351" s="202" t="s">
        <v>772</v>
      </c>
      <c r="F1351" s="203" t="s">
        <v>293</v>
      </c>
      <c r="H1351" s="204">
        <v>90.48</v>
      </c>
      <c r="I1351" s="205"/>
      <c r="L1351" s="201"/>
      <c r="M1351" s="206"/>
      <c r="N1351" s="207"/>
      <c r="O1351" s="207"/>
      <c r="P1351" s="207"/>
      <c r="Q1351" s="207"/>
      <c r="R1351" s="207"/>
      <c r="S1351" s="207"/>
      <c r="T1351" s="208"/>
      <c r="AT1351" s="202" t="s">
        <v>280</v>
      </c>
      <c r="AU1351" s="202" t="s">
        <v>88</v>
      </c>
      <c r="AV1351" s="15" t="s">
        <v>286</v>
      </c>
      <c r="AW1351" s="15" t="s">
        <v>29</v>
      </c>
      <c r="AX1351" s="15" t="s">
        <v>75</v>
      </c>
      <c r="AY1351" s="202" t="s">
        <v>271</v>
      </c>
    </row>
    <row r="1352" spans="1:65" s="13" customFormat="1" x14ac:dyDescent="0.1">
      <c r="B1352" s="184"/>
      <c r="D1352" s="185" t="s">
        <v>280</v>
      </c>
      <c r="E1352" s="186" t="s">
        <v>1</v>
      </c>
      <c r="F1352" s="187" t="s">
        <v>2470</v>
      </c>
      <c r="H1352" s="188">
        <v>4.5199999999999996</v>
      </c>
      <c r="I1352" s="189"/>
      <c r="L1352" s="184"/>
      <c r="M1352" s="190"/>
      <c r="N1352" s="191"/>
      <c r="O1352" s="191"/>
      <c r="P1352" s="191"/>
      <c r="Q1352" s="191"/>
      <c r="R1352" s="191"/>
      <c r="S1352" s="191"/>
      <c r="T1352" s="192"/>
      <c r="AT1352" s="186" t="s">
        <v>280</v>
      </c>
      <c r="AU1352" s="186" t="s">
        <v>88</v>
      </c>
      <c r="AV1352" s="13" t="s">
        <v>88</v>
      </c>
      <c r="AW1352" s="13" t="s">
        <v>29</v>
      </c>
      <c r="AX1352" s="13" t="s">
        <v>75</v>
      </c>
      <c r="AY1352" s="186" t="s">
        <v>271</v>
      </c>
    </row>
    <row r="1353" spans="1:65" s="14" customFormat="1" x14ac:dyDescent="0.1">
      <c r="B1353" s="193"/>
      <c r="D1353" s="185" t="s">
        <v>280</v>
      </c>
      <c r="E1353" s="194" t="s">
        <v>1</v>
      </c>
      <c r="F1353" s="195" t="s">
        <v>282</v>
      </c>
      <c r="H1353" s="196">
        <v>95</v>
      </c>
      <c r="I1353" s="197"/>
      <c r="L1353" s="193"/>
      <c r="M1353" s="198"/>
      <c r="N1353" s="199"/>
      <c r="O1353" s="199"/>
      <c r="P1353" s="199"/>
      <c r="Q1353" s="199"/>
      <c r="R1353" s="199"/>
      <c r="S1353" s="199"/>
      <c r="T1353" s="200"/>
      <c r="AT1353" s="194" t="s">
        <v>280</v>
      </c>
      <c r="AU1353" s="194" t="s">
        <v>88</v>
      </c>
      <c r="AV1353" s="14" t="s">
        <v>278</v>
      </c>
      <c r="AW1353" s="14" t="s">
        <v>29</v>
      </c>
      <c r="AX1353" s="14" t="s">
        <v>82</v>
      </c>
      <c r="AY1353" s="194" t="s">
        <v>271</v>
      </c>
    </row>
    <row r="1354" spans="1:65" s="12" customFormat="1" ht="22.9" customHeight="1" x14ac:dyDescent="0.15">
      <c r="B1354" s="159"/>
      <c r="D1354" s="160" t="s">
        <v>74</v>
      </c>
      <c r="E1354" s="170" t="s">
        <v>2471</v>
      </c>
      <c r="F1354" s="170" t="s">
        <v>2472</v>
      </c>
      <c r="I1354" s="162"/>
      <c r="J1354" s="171">
        <f>BK1354</f>
        <v>0</v>
      </c>
      <c r="L1354" s="159"/>
      <c r="M1354" s="164"/>
      <c r="N1354" s="165"/>
      <c r="O1354" s="165"/>
      <c r="P1354" s="166">
        <f>SUM(P1355:P1407)</f>
        <v>0</v>
      </c>
      <c r="Q1354" s="165"/>
      <c r="R1354" s="166">
        <f>SUM(R1355:R1407)</f>
        <v>0.98963456000000016</v>
      </c>
      <c r="S1354" s="165"/>
      <c r="T1354" s="167">
        <f>SUM(T1355:T1407)</f>
        <v>0</v>
      </c>
      <c r="AR1354" s="160" t="s">
        <v>88</v>
      </c>
      <c r="AT1354" s="168" t="s">
        <v>74</v>
      </c>
      <c r="AU1354" s="168" t="s">
        <v>82</v>
      </c>
      <c r="AY1354" s="160" t="s">
        <v>271</v>
      </c>
      <c r="BK1354" s="169">
        <f>SUM(BK1355:BK1407)</f>
        <v>0</v>
      </c>
    </row>
    <row r="1355" spans="1:65" s="2" customFormat="1" ht="21.75" customHeight="1" x14ac:dyDescent="0.15">
      <c r="A1355" s="35"/>
      <c r="B1355" s="141"/>
      <c r="C1355" s="172" t="s">
        <v>2473</v>
      </c>
      <c r="D1355" s="172" t="s">
        <v>274</v>
      </c>
      <c r="E1355" s="173" t="s">
        <v>2474</v>
      </c>
      <c r="F1355" s="174" t="s">
        <v>2475</v>
      </c>
      <c r="G1355" s="175" t="s">
        <v>302</v>
      </c>
      <c r="H1355" s="176">
        <v>70</v>
      </c>
      <c r="I1355" s="177"/>
      <c r="J1355" s="176">
        <f>ROUND(I1355*H1355,2)</f>
        <v>0</v>
      </c>
      <c r="K1355" s="178"/>
      <c r="L1355" s="36"/>
      <c r="M1355" s="179" t="s">
        <v>1</v>
      </c>
      <c r="N1355" s="180" t="s">
        <v>41</v>
      </c>
      <c r="O1355" s="61"/>
      <c r="P1355" s="181">
        <f>O1355*H1355</f>
        <v>0</v>
      </c>
      <c r="Q1355" s="181">
        <v>7.8000000000000005E-7</v>
      </c>
      <c r="R1355" s="181">
        <f>Q1355*H1355</f>
        <v>5.4600000000000006E-5</v>
      </c>
      <c r="S1355" s="181">
        <v>0</v>
      </c>
      <c r="T1355" s="182">
        <f>S1355*H1355</f>
        <v>0</v>
      </c>
      <c r="U1355" s="35"/>
      <c r="V1355" s="35"/>
      <c r="W1355" s="35"/>
      <c r="X1355" s="35"/>
      <c r="Y1355" s="35"/>
      <c r="Z1355" s="35"/>
      <c r="AA1355" s="35"/>
      <c r="AB1355" s="35"/>
      <c r="AC1355" s="35"/>
      <c r="AD1355" s="35"/>
      <c r="AE1355" s="35"/>
      <c r="AR1355" s="183" t="s">
        <v>367</v>
      </c>
      <c r="AT1355" s="183" t="s">
        <v>274</v>
      </c>
      <c r="AU1355" s="183" t="s">
        <v>88</v>
      </c>
      <c r="AY1355" s="18" t="s">
        <v>271</v>
      </c>
      <c r="BE1355" s="105">
        <f>IF(N1355="základná",J1355,0)</f>
        <v>0</v>
      </c>
      <c r="BF1355" s="105">
        <f>IF(N1355="znížená",J1355,0)</f>
        <v>0</v>
      </c>
      <c r="BG1355" s="105">
        <f>IF(N1355="zákl. prenesená",J1355,0)</f>
        <v>0</v>
      </c>
      <c r="BH1355" s="105">
        <f>IF(N1355="zníž. prenesená",J1355,0)</f>
        <v>0</v>
      </c>
      <c r="BI1355" s="105">
        <f>IF(N1355="nulová",J1355,0)</f>
        <v>0</v>
      </c>
      <c r="BJ1355" s="18" t="s">
        <v>88</v>
      </c>
      <c r="BK1355" s="105">
        <f>ROUND(I1355*H1355,2)</f>
        <v>0</v>
      </c>
      <c r="BL1355" s="18" t="s">
        <v>367</v>
      </c>
      <c r="BM1355" s="183" t="s">
        <v>2476</v>
      </c>
    </row>
    <row r="1356" spans="1:65" s="13" customFormat="1" x14ac:dyDescent="0.1">
      <c r="B1356" s="184"/>
      <c r="D1356" s="185" t="s">
        <v>280</v>
      </c>
      <c r="E1356" s="186" t="s">
        <v>1</v>
      </c>
      <c r="F1356" s="187" t="s">
        <v>2477</v>
      </c>
      <c r="H1356" s="188">
        <v>70</v>
      </c>
      <c r="I1356" s="189"/>
      <c r="L1356" s="184"/>
      <c r="M1356" s="190"/>
      <c r="N1356" s="191"/>
      <c r="O1356" s="191"/>
      <c r="P1356" s="191"/>
      <c r="Q1356" s="191"/>
      <c r="R1356" s="191"/>
      <c r="S1356" s="191"/>
      <c r="T1356" s="192"/>
      <c r="AT1356" s="186" t="s">
        <v>280</v>
      </c>
      <c r="AU1356" s="186" t="s">
        <v>88</v>
      </c>
      <c r="AV1356" s="13" t="s">
        <v>88</v>
      </c>
      <c r="AW1356" s="13" t="s">
        <v>29</v>
      </c>
      <c r="AX1356" s="13" t="s">
        <v>82</v>
      </c>
      <c r="AY1356" s="186" t="s">
        <v>271</v>
      </c>
    </row>
    <row r="1357" spans="1:65" s="2" customFormat="1" ht="21.75" customHeight="1" x14ac:dyDescent="0.15">
      <c r="A1357" s="35"/>
      <c r="B1357" s="141"/>
      <c r="C1357" s="172" t="s">
        <v>2478</v>
      </c>
      <c r="D1357" s="172" t="s">
        <v>274</v>
      </c>
      <c r="E1357" s="173" t="s">
        <v>2479</v>
      </c>
      <c r="F1357" s="174" t="s">
        <v>2480</v>
      </c>
      <c r="G1357" s="175" t="s">
        <v>277</v>
      </c>
      <c r="H1357" s="176">
        <v>87.41</v>
      </c>
      <c r="I1357" s="177"/>
      <c r="J1357" s="176">
        <f>ROUND(I1357*H1357,2)</f>
        <v>0</v>
      </c>
      <c r="K1357" s="178"/>
      <c r="L1357" s="36"/>
      <c r="M1357" s="179" t="s">
        <v>1</v>
      </c>
      <c r="N1357" s="180" t="s">
        <v>41</v>
      </c>
      <c r="O1357" s="61"/>
      <c r="P1357" s="181">
        <f>O1357*H1357</f>
        <v>0</v>
      </c>
      <c r="Q1357" s="181">
        <v>1.56E-4</v>
      </c>
      <c r="R1357" s="181">
        <f>Q1357*H1357</f>
        <v>1.3635959999999999E-2</v>
      </c>
      <c r="S1357" s="181">
        <v>0</v>
      </c>
      <c r="T1357" s="182">
        <f>S1357*H1357</f>
        <v>0</v>
      </c>
      <c r="U1357" s="35"/>
      <c r="V1357" s="35"/>
      <c r="W1357" s="35"/>
      <c r="X1357" s="35"/>
      <c r="Y1357" s="35"/>
      <c r="Z1357" s="35"/>
      <c r="AA1357" s="35"/>
      <c r="AB1357" s="35"/>
      <c r="AC1357" s="35"/>
      <c r="AD1357" s="35"/>
      <c r="AE1357" s="35"/>
      <c r="AR1357" s="183" t="s">
        <v>367</v>
      </c>
      <c r="AT1357" s="183" t="s">
        <v>274</v>
      </c>
      <c r="AU1357" s="183" t="s">
        <v>88</v>
      </c>
      <c r="AY1357" s="18" t="s">
        <v>271</v>
      </c>
      <c r="BE1357" s="105">
        <f>IF(N1357="základná",J1357,0)</f>
        <v>0</v>
      </c>
      <c r="BF1357" s="105">
        <f>IF(N1357="znížená",J1357,0)</f>
        <v>0</v>
      </c>
      <c r="BG1357" s="105">
        <f>IF(N1357="zákl. prenesená",J1357,0)</f>
        <v>0</v>
      </c>
      <c r="BH1357" s="105">
        <f>IF(N1357="zníž. prenesená",J1357,0)</f>
        <v>0</v>
      </c>
      <c r="BI1357" s="105">
        <f>IF(N1357="nulová",J1357,0)</f>
        <v>0</v>
      </c>
      <c r="BJ1357" s="18" t="s">
        <v>88</v>
      </c>
      <c r="BK1357" s="105">
        <f>ROUND(I1357*H1357,2)</f>
        <v>0</v>
      </c>
      <c r="BL1357" s="18" t="s">
        <v>367</v>
      </c>
      <c r="BM1357" s="183" t="s">
        <v>2481</v>
      </c>
    </row>
    <row r="1358" spans="1:65" s="13" customFormat="1" x14ac:dyDescent="0.1">
      <c r="B1358" s="184"/>
      <c r="D1358" s="185" t="s">
        <v>280</v>
      </c>
      <c r="E1358" s="186" t="s">
        <v>1</v>
      </c>
      <c r="F1358" s="187" t="s">
        <v>2482</v>
      </c>
      <c r="H1358" s="188">
        <v>18.260000000000002</v>
      </c>
      <c r="I1358" s="189"/>
      <c r="L1358" s="184"/>
      <c r="M1358" s="190"/>
      <c r="N1358" s="191"/>
      <c r="O1358" s="191"/>
      <c r="P1358" s="191"/>
      <c r="Q1358" s="191"/>
      <c r="R1358" s="191"/>
      <c r="S1358" s="191"/>
      <c r="T1358" s="192"/>
      <c r="AT1358" s="186" t="s">
        <v>280</v>
      </c>
      <c r="AU1358" s="186" t="s">
        <v>88</v>
      </c>
      <c r="AV1358" s="13" t="s">
        <v>88</v>
      </c>
      <c r="AW1358" s="13" t="s">
        <v>29</v>
      </c>
      <c r="AX1358" s="13" t="s">
        <v>75</v>
      </c>
      <c r="AY1358" s="186" t="s">
        <v>271</v>
      </c>
    </row>
    <row r="1359" spans="1:65" s="13" customFormat="1" x14ac:dyDescent="0.1">
      <c r="B1359" s="184"/>
      <c r="D1359" s="185" t="s">
        <v>280</v>
      </c>
      <c r="E1359" s="186" t="s">
        <v>1</v>
      </c>
      <c r="F1359" s="187" t="s">
        <v>2483</v>
      </c>
      <c r="H1359" s="188">
        <v>20.29</v>
      </c>
      <c r="I1359" s="189"/>
      <c r="L1359" s="184"/>
      <c r="M1359" s="190"/>
      <c r="N1359" s="191"/>
      <c r="O1359" s="191"/>
      <c r="P1359" s="191"/>
      <c r="Q1359" s="191"/>
      <c r="R1359" s="191"/>
      <c r="S1359" s="191"/>
      <c r="T1359" s="192"/>
      <c r="AT1359" s="186" t="s">
        <v>280</v>
      </c>
      <c r="AU1359" s="186" t="s">
        <v>88</v>
      </c>
      <c r="AV1359" s="13" t="s">
        <v>88</v>
      </c>
      <c r="AW1359" s="13" t="s">
        <v>29</v>
      </c>
      <c r="AX1359" s="13" t="s">
        <v>75</v>
      </c>
      <c r="AY1359" s="186" t="s">
        <v>271</v>
      </c>
    </row>
    <row r="1360" spans="1:65" s="13" customFormat="1" x14ac:dyDescent="0.1">
      <c r="B1360" s="184"/>
      <c r="D1360" s="185" t="s">
        <v>280</v>
      </c>
      <c r="E1360" s="186" t="s">
        <v>1</v>
      </c>
      <c r="F1360" s="187" t="s">
        <v>2484</v>
      </c>
      <c r="H1360" s="188">
        <v>12.9</v>
      </c>
      <c r="I1360" s="189"/>
      <c r="L1360" s="184"/>
      <c r="M1360" s="190"/>
      <c r="N1360" s="191"/>
      <c r="O1360" s="191"/>
      <c r="P1360" s="191"/>
      <c r="Q1360" s="191"/>
      <c r="R1360" s="191"/>
      <c r="S1360" s="191"/>
      <c r="T1360" s="192"/>
      <c r="AT1360" s="186" t="s">
        <v>280</v>
      </c>
      <c r="AU1360" s="186" t="s">
        <v>88</v>
      </c>
      <c r="AV1360" s="13" t="s">
        <v>88</v>
      </c>
      <c r="AW1360" s="13" t="s">
        <v>29</v>
      </c>
      <c r="AX1360" s="13" t="s">
        <v>75</v>
      </c>
      <c r="AY1360" s="186" t="s">
        <v>271</v>
      </c>
    </row>
    <row r="1361" spans="2:51" s="13" customFormat="1" x14ac:dyDescent="0.1">
      <c r="B1361" s="184"/>
      <c r="D1361" s="185" t="s">
        <v>280</v>
      </c>
      <c r="E1361" s="186" t="s">
        <v>1</v>
      </c>
      <c r="F1361" s="187" t="s">
        <v>2485</v>
      </c>
      <c r="H1361" s="188">
        <v>1.72</v>
      </c>
      <c r="I1361" s="189"/>
      <c r="L1361" s="184"/>
      <c r="M1361" s="190"/>
      <c r="N1361" s="191"/>
      <c r="O1361" s="191"/>
      <c r="P1361" s="191"/>
      <c r="Q1361" s="191"/>
      <c r="R1361" s="191"/>
      <c r="S1361" s="191"/>
      <c r="T1361" s="192"/>
      <c r="AT1361" s="186" t="s">
        <v>280</v>
      </c>
      <c r="AU1361" s="186" t="s">
        <v>88</v>
      </c>
      <c r="AV1361" s="13" t="s">
        <v>88</v>
      </c>
      <c r="AW1361" s="13" t="s">
        <v>29</v>
      </c>
      <c r="AX1361" s="13" t="s">
        <v>75</v>
      </c>
      <c r="AY1361" s="186" t="s">
        <v>271</v>
      </c>
    </row>
    <row r="1362" spans="2:51" s="13" customFormat="1" x14ac:dyDescent="0.1">
      <c r="B1362" s="184"/>
      <c r="D1362" s="185" t="s">
        <v>280</v>
      </c>
      <c r="E1362" s="186" t="s">
        <v>1</v>
      </c>
      <c r="F1362" s="187" t="s">
        <v>2486</v>
      </c>
      <c r="H1362" s="188">
        <v>1.72</v>
      </c>
      <c r="I1362" s="189"/>
      <c r="L1362" s="184"/>
      <c r="M1362" s="190"/>
      <c r="N1362" s="191"/>
      <c r="O1362" s="191"/>
      <c r="P1362" s="191"/>
      <c r="Q1362" s="191"/>
      <c r="R1362" s="191"/>
      <c r="S1362" s="191"/>
      <c r="T1362" s="192"/>
      <c r="AT1362" s="186" t="s">
        <v>280</v>
      </c>
      <c r="AU1362" s="186" t="s">
        <v>88</v>
      </c>
      <c r="AV1362" s="13" t="s">
        <v>88</v>
      </c>
      <c r="AW1362" s="13" t="s">
        <v>29</v>
      </c>
      <c r="AX1362" s="13" t="s">
        <v>75</v>
      </c>
      <c r="AY1362" s="186" t="s">
        <v>271</v>
      </c>
    </row>
    <row r="1363" spans="2:51" s="13" customFormat="1" x14ac:dyDescent="0.1">
      <c r="B1363" s="184"/>
      <c r="D1363" s="185" t="s">
        <v>280</v>
      </c>
      <c r="E1363" s="186" t="s">
        <v>1</v>
      </c>
      <c r="F1363" s="187" t="s">
        <v>2487</v>
      </c>
      <c r="H1363" s="188">
        <v>7.15</v>
      </c>
      <c r="I1363" s="189"/>
      <c r="L1363" s="184"/>
      <c r="M1363" s="190"/>
      <c r="N1363" s="191"/>
      <c r="O1363" s="191"/>
      <c r="P1363" s="191"/>
      <c r="Q1363" s="191"/>
      <c r="R1363" s="191"/>
      <c r="S1363" s="191"/>
      <c r="T1363" s="192"/>
      <c r="AT1363" s="186" t="s">
        <v>280</v>
      </c>
      <c r="AU1363" s="186" t="s">
        <v>88</v>
      </c>
      <c r="AV1363" s="13" t="s">
        <v>88</v>
      </c>
      <c r="AW1363" s="13" t="s">
        <v>29</v>
      </c>
      <c r="AX1363" s="13" t="s">
        <v>75</v>
      </c>
      <c r="AY1363" s="186" t="s">
        <v>271</v>
      </c>
    </row>
    <row r="1364" spans="2:51" s="13" customFormat="1" x14ac:dyDescent="0.1">
      <c r="B1364" s="184"/>
      <c r="D1364" s="185" t="s">
        <v>280</v>
      </c>
      <c r="E1364" s="186" t="s">
        <v>1</v>
      </c>
      <c r="F1364" s="187" t="s">
        <v>2488</v>
      </c>
      <c r="H1364" s="188">
        <v>2.97</v>
      </c>
      <c r="I1364" s="189"/>
      <c r="L1364" s="184"/>
      <c r="M1364" s="190"/>
      <c r="N1364" s="191"/>
      <c r="O1364" s="191"/>
      <c r="P1364" s="191"/>
      <c r="Q1364" s="191"/>
      <c r="R1364" s="191"/>
      <c r="S1364" s="191"/>
      <c r="T1364" s="192"/>
      <c r="AT1364" s="186" t="s">
        <v>280</v>
      </c>
      <c r="AU1364" s="186" t="s">
        <v>88</v>
      </c>
      <c r="AV1364" s="13" t="s">
        <v>88</v>
      </c>
      <c r="AW1364" s="13" t="s">
        <v>29</v>
      </c>
      <c r="AX1364" s="13" t="s">
        <v>75</v>
      </c>
      <c r="AY1364" s="186" t="s">
        <v>271</v>
      </c>
    </row>
    <row r="1365" spans="2:51" s="13" customFormat="1" x14ac:dyDescent="0.1">
      <c r="B1365" s="184"/>
      <c r="D1365" s="185" t="s">
        <v>280</v>
      </c>
      <c r="E1365" s="186" t="s">
        <v>1</v>
      </c>
      <c r="F1365" s="187" t="s">
        <v>2489</v>
      </c>
      <c r="H1365" s="188">
        <v>1.94</v>
      </c>
      <c r="I1365" s="189"/>
      <c r="L1365" s="184"/>
      <c r="M1365" s="190"/>
      <c r="N1365" s="191"/>
      <c r="O1365" s="191"/>
      <c r="P1365" s="191"/>
      <c r="Q1365" s="191"/>
      <c r="R1365" s="191"/>
      <c r="S1365" s="191"/>
      <c r="T1365" s="192"/>
      <c r="AT1365" s="186" t="s">
        <v>280</v>
      </c>
      <c r="AU1365" s="186" t="s">
        <v>88</v>
      </c>
      <c r="AV1365" s="13" t="s">
        <v>88</v>
      </c>
      <c r="AW1365" s="13" t="s">
        <v>29</v>
      </c>
      <c r="AX1365" s="13" t="s">
        <v>75</v>
      </c>
      <c r="AY1365" s="186" t="s">
        <v>271</v>
      </c>
    </row>
    <row r="1366" spans="2:51" s="13" customFormat="1" x14ac:dyDescent="0.1">
      <c r="B1366" s="184"/>
      <c r="D1366" s="185" t="s">
        <v>280</v>
      </c>
      <c r="E1366" s="186" t="s">
        <v>1</v>
      </c>
      <c r="F1366" s="187" t="s">
        <v>2490</v>
      </c>
      <c r="H1366" s="188">
        <v>1.94</v>
      </c>
      <c r="I1366" s="189"/>
      <c r="L1366" s="184"/>
      <c r="M1366" s="190"/>
      <c r="N1366" s="191"/>
      <c r="O1366" s="191"/>
      <c r="P1366" s="191"/>
      <c r="Q1366" s="191"/>
      <c r="R1366" s="191"/>
      <c r="S1366" s="191"/>
      <c r="T1366" s="192"/>
      <c r="AT1366" s="186" t="s">
        <v>280</v>
      </c>
      <c r="AU1366" s="186" t="s">
        <v>88</v>
      </c>
      <c r="AV1366" s="13" t="s">
        <v>88</v>
      </c>
      <c r="AW1366" s="13" t="s">
        <v>29</v>
      </c>
      <c r="AX1366" s="13" t="s">
        <v>75</v>
      </c>
      <c r="AY1366" s="186" t="s">
        <v>271</v>
      </c>
    </row>
    <row r="1367" spans="2:51" s="13" customFormat="1" x14ac:dyDescent="0.1">
      <c r="B1367" s="184"/>
      <c r="D1367" s="185" t="s">
        <v>280</v>
      </c>
      <c r="E1367" s="186" t="s">
        <v>1</v>
      </c>
      <c r="F1367" s="187" t="s">
        <v>2491</v>
      </c>
      <c r="H1367" s="188">
        <v>2.15</v>
      </c>
      <c r="I1367" s="189"/>
      <c r="L1367" s="184"/>
      <c r="M1367" s="190"/>
      <c r="N1367" s="191"/>
      <c r="O1367" s="191"/>
      <c r="P1367" s="191"/>
      <c r="Q1367" s="191"/>
      <c r="R1367" s="191"/>
      <c r="S1367" s="191"/>
      <c r="T1367" s="192"/>
      <c r="AT1367" s="186" t="s">
        <v>280</v>
      </c>
      <c r="AU1367" s="186" t="s">
        <v>88</v>
      </c>
      <c r="AV1367" s="13" t="s">
        <v>88</v>
      </c>
      <c r="AW1367" s="13" t="s">
        <v>29</v>
      </c>
      <c r="AX1367" s="13" t="s">
        <v>75</v>
      </c>
      <c r="AY1367" s="186" t="s">
        <v>271</v>
      </c>
    </row>
    <row r="1368" spans="2:51" s="13" customFormat="1" x14ac:dyDescent="0.1">
      <c r="B1368" s="184"/>
      <c r="D1368" s="185" t="s">
        <v>280</v>
      </c>
      <c r="E1368" s="186" t="s">
        <v>1</v>
      </c>
      <c r="F1368" s="187" t="s">
        <v>2492</v>
      </c>
      <c r="H1368" s="188">
        <v>1.94</v>
      </c>
      <c r="I1368" s="189"/>
      <c r="L1368" s="184"/>
      <c r="M1368" s="190"/>
      <c r="N1368" s="191"/>
      <c r="O1368" s="191"/>
      <c r="P1368" s="191"/>
      <c r="Q1368" s="191"/>
      <c r="R1368" s="191"/>
      <c r="S1368" s="191"/>
      <c r="T1368" s="192"/>
      <c r="AT1368" s="186" t="s">
        <v>280</v>
      </c>
      <c r="AU1368" s="186" t="s">
        <v>88</v>
      </c>
      <c r="AV1368" s="13" t="s">
        <v>88</v>
      </c>
      <c r="AW1368" s="13" t="s">
        <v>29</v>
      </c>
      <c r="AX1368" s="13" t="s">
        <v>75</v>
      </c>
      <c r="AY1368" s="186" t="s">
        <v>271</v>
      </c>
    </row>
    <row r="1369" spans="2:51" s="13" customFormat="1" x14ac:dyDescent="0.1">
      <c r="B1369" s="184"/>
      <c r="D1369" s="185" t="s">
        <v>280</v>
      </c>
      <c r="E1369" s="186" t="s">
        <v>1</v>
      </c>
      <c r="F1369" s="187" t="s">
        <v>2493</v>
      </c>
      <c r="H1369" s="188">
        <v>1.51</v>
      </c>
      <c r="I1369" s="189"/>
      <c r="L1369" s="184"/>
      <c r="M1369" s="190"/>
      <c r="N1369" s="191"/>
      <c r="O1369" s="191"/>
      <c r="P1369" s="191"/>
      <c r="Q1369" s="191"/>
      <c r="R1369" s="191"/>
      <c r="S1369" s="191"/>
      <c r="T1369" s="192"/>
      <c r="AT1369" s="186" t="s">
        <v>280</v>
      </c>
      <c r="AU1369" s="186" t="s">
        <v>88</v>
      </c>
      <c r="AV1369" s="13" t="s">
        <v>88</v>
      </c>
      <c r="AW1369" s="13" t="s">
        <v>29</v>
      </c>
      <c r="AX1369" s="13" t="s">
        <v>75</v>
      </c>
      <c r="AY1369" s="186" t="s">
        <v>271</v>
      </c>
    </row>
    <row r="1370" spans="2:51" s="13" customFormat="1" x14ac:dyDescent="0.1">
      <c r="B1370" s="184"/>
      <c r="D1370" s="185" t="s">
        <v>280</v>
      </c>
      <c r="E1370" s="186" t="s">
        <v>1</v>
      </c>
      <c r="F1370" s="187" t="s">
        <v>2494</v>
      </c>
      <c r="H1370" s="188">
        <v>1.94</v>
      </c>
      <c r="I1370" s="189"/>
      <c r="L1370" s="184"/>
      <c r="M1370" s="190"/>
      <c r="N1370" s="191"/>
      <c r="O1370" s="191"/>
      <c r="P1370" s="191"/>
      <c r="Q1370" s="191"/>
      <c r="R1370" s="191"/>
      <c r="S1370" s="191"/>
      <c r="T1370" s="192"/>
      <c r="AT1370" s="186" t="s">
        <v>280</v>
      </c>
      <c r="AU1370" s="186" t="s">
        <v>88</v>
      </c>
      <c r="AV1370" s="13" t="s">
        <v>88</v>
      </c>
      <c r="AW1370" s="13" t="s">
        <v>29</v>
      </c>
      <c r="AX1370" s="13" t="s">
        <v>75</v>
      </c>
      <c r="AY1370" s="186" t="s">
        <v>271</v>
      </c>
    </row>
    <row r="1371" spans="2:51" s="13" customFormat="1" x14ac:dyDescent="0.1">
      <c r="B1371" s="184"/>
      <c r="D1371" s="185" t="s">
        <v>280</v>
      </c>
      <c r="E1371" s="186" t="s">
        <v>1</v>
      </c>
      <c r="F1371" s="187" t="s">
        <v>2495</v>
      </c>
      <c r="H1371" s="188">
        <v>1.94</v>
      </c>
      <c r="I1371" s="189"/>
      <c r="L1371" s="184"/>
      <c r="M1371" s="190"/>
      <c r="N1371" s="191"/>
      <c r="O1371" s="191"/>
      <c r="P1371" s="191"/>
      <c r="Q1371" s="191"/>
      <c r="R1371" s="191"/>
      <c r="S1371" s="191"/>
      <c r="T1371" s="192"/>
      <c r="AT1371" s="186" t="s">
        <v>280</v>
      </c>
      <c r="AU1371" s="186" t="s">
        <v>88</v>
      </c>
      <c r="AV1371" s="13" t="s">
        <v>88</v>
      </c>
      <c r="AW1371" s="13" t="s">
        <v>29</v>
      </c>
      <c r="AX1371" s="13" t="s">
        <v>75</v>
      </c>
      <c r="AY1371" s="186" t="s">
        <v>271</v>
      </c>
    </row>
    <row r="1372" spans="2:51" s="13" customFormat="1" x14ac:dyDescent="0.1">
      <c r="B1372" s="184"/>
      <c r="D1372" s="185" t="s">
        <v>280</v>
      </c>
      <c r="E1372" s="186" t="s">
        <v>1</v>
      </c>
      <c r="F1372" s="187" t="s">
        <v>2496</v>
      </c>
      <c r="H1372" s="188">
        <v>1.72</v>
      </c>
      <c r="I1372" s="189"/>
      <c r="L1372" s="184"/>
      <c r="M1372" s="190"/>
      <c r="N1372" s="191"/>
      <c r="O1372" s="191"/>
      <c r="P1372" s="191"/>
      <c r="Q1372" s="191"/>
      <c r="R1372" s="191"/>
      <c r="S1372" s="191"/>
      <c r="T1372" s="192"/>
      <c r="AT1372" s="186" t="s">
        <v>280</v>
      </c>
      <c r="AU1372" s="186" t="s">
        <v>88</v>
      </c>
      <c r="AV1372" s="13" t="s">
        <v>88</v>
      </c>
      <c r="AW1372" s="13" t="s">
        <v>29</v>
      </c>
      <c r="AX1372" s="13" t="s">
        <v>75</v>
      </c>
      <c r="AY1372" s="186" t="s">
        <v>271</v>
      </c>
    </row>
    <row r="1373" spans="2:51" s="13" customFormat="1" x14ac:dyDescent="0.1">
      <c r="B1373" s="184"/>
      <c r="D1373" s="185" t="s">
        <v>280</v>
      </c>
      <c r="E1373" s="186" t="s">
        <v>1</v>
      </c>
      <c r="F1373" s="187" t="s">
        <v>2497</v>
      </c>
      <c r="H1373" s="188">
        <v>1.51</v>
      </c>
      <c r="I1373" s="189"/>
      <c r="L1373" s="184"/>
      <c r="M1373" s="190"/>
      <c r="N1373" s="191"/>
      <c r="O1373" s="191"/>
      <c r="P1373" s="191"/>
      <c r="Q1373" s="191"/>
      <c r="R1373" s="191"/>
      <c r="S1373" s="191"/>
      <c r="T1373" s="192"/>
      <c r="AT1373" s="186" t="s">
        <v>280</v>
      </c>
      <c r="AU1373" s="186" t="s">
        <v>88</v>
      </c>
      <c r="AV1373" s="13" t="s">
        <v>88</v>
      </c>
      <c r="AW1373" s="13" t="s">
        <v>29</v>
      </c>
      <c r="AX1373" s="13" t="s">
        <v>75</v>
      </c>
      <c r="AY1373" s="186" t="s">
        <v>271</v>
      </c>
    </row>
    <row r="1374" spans="2:51" s="13" customFormat="1" x14ac:dyDescent="0.1">
      <c r="B1374" s="184"/>
      <c r="D1374" s="185" t="s">
        <v>280</v>
      </c>
      <c r="E1374" s="186" t="s">
        <v>1</v>
      </c>
      <c r="F1374" s="187" t="s">
        <v>2498</v>
      </c>
      <c r="H1374" s="188">
        <v>1.72</v>
      </c>
      <c r="I1374" s="189"/>
      <c r="L1374" s="184"/>
      <c r="M1374" s="190"/>
      <c r="N1374" s="191"/>
      <c r="O1374" s="191"/>
      <c r="P1374" s="191"/>
      <c r="Q1374" s="191"/>
      <c r="R1374" s="191"/>
      <c r="S1374" s="191"/>
      <c r="T1374" s="192"/>
      <c r="AT1374" s="186" t="s">
        <v>280</v>
      </c>
      <c r="AU1374" s="186" t="s">
        <v>88</v>
      </c>
      <c r="AV1374" s="13" t="s">
        <v>88</v>
      </c>
      <c r="AW1374" s="13" t="s">
        <v>29</v>
      </c>
      <c r="AX1374" s="13" t="s">
        <v>75</v>
      </c>
      <c r="AY1374" s="186" t="s">
        <v>271</v>
      </c>
    </row>
    <row r="1375" spans="2:51" s="13" customFormat="1" x14ac:dyDescent="0.1">
      <c r="B1375" s="184"/>
      <c r="D1375" s="185" t="s">
        <v>280</v>
      </c>
      <c r="E1375" s="186" t="s">
        <v>1</v>
      </c>
      <c r="F1375" s="187" t="s">
        <v>2499</v>
      </c>
      <c r="H1375" s="188">
        <v>1.72</v>
      </c>
      <c r="I1375" s="189"/>
      <c r="L1375" s="184"/>
      <c r="M1375" s="190"/>
      <c r="N1375" s="191"/>
      <c r="O1375" s="191"/>
      <c r="P1375" s="191"/>
      <c r="Q1375" s="191"/>
      <c r="R1375" s="191"/>
      <c r="S1375" s="191"/>
      <c r="T1375" s="192"/>
      <c r="AT1375" s="186" t="s">
        <v>280</v>
      </c>
      <c r="AU1375" s="186" t="s">
        <v>88</v>
      </c>
      <c r="AV1375" s="13" t="s">
        <v>88</v>
      </c>
      <c r="AW1375" s="13" t="s">
        <v>29</v>
      </c>
      <c r="AX1375" s="13" t="s">
        <v>75</v>
      </c>
      <c r="AY1375" s="186" t="s">
        <v>271</v>
      </c>
    </row>
    <row r="1376" spans="2:51" s="13" customFormat="1" x14ac:dyDescent="0.1">
      <c r="B1376" s="184"/>
      <c r="D1376" s="185" t="s">
        <v>280</v>
      </c>
      <c r="E1376" s="186" t="s">
        <v>1</v>
      </c>
      <c r="F1376" s="187" t="s">
        <v>2500</v>
      </c>
      <c r="H1376" s="188">
        <v>2.37</v>
      </c>
      <c r="I1376" s="189"/>
      <c r="L1376" s="184"/>
      <c r="M1376" s="190"/>
      <c r="N1376" s="191"/>
      <c r="O1376" s="191"/>
      <c r="P1376" s="191"/>
      <c r="Q1376" s="191"/>
      <c r="R1376" s="191"/>
      <c r="S1376" s="191"/>
      <c r="T1376" s="192"/>
      <c r="AT1376" s="186" t="s">
        <v>280</v>
      </c>
      <c r="AU1376" s="186" t="s">
        <v>88</v>
      </c>
      <c r="AV1376" s="13" t="s">
        <v>88</v>
      </c>
      <c r="AW1376" s="13" t="s">
        <v>29</v>
      </c>
      <c r="AX1376" s="13" t="s">
        <v>75</v>
      </c>
      <c r="AY1376" s="186" t="s">
        <v>271</v>
      </c>
    </row>
    <row r="1377" spans="1:65" s="14" customFormat="1" x14ac:dyDescent="0.1">
      <c r="B1377" s="193"/>
      <c r="D1377" s="185" t="s">
        <v>280</v>
      </c>
      <c r="E1377" s="194" t="s">
        <v>1</v>
      </c>
      <c r="F1377" s="195" t="s">
        <v>282</v>
      </c>
      <c r="H1377" s="196">
        <v>87.41</v>
      </c>
      <c r="I1377" s="197"/>
      <c r="L1377" s="193"/>
      <c r="M1377" s="198"/>
      <c r="N1377" s="199"/>
      <c r="O1377" s="199"/>
      <c r="P1377" s="199"/>
      <c r="Q1377" s="199"/>
      <c r="R1377" s="199"/>
      <c r="S1377" s="199"/>
      <c r="T1377" s="200"/>
      <c r="AT1377" s="194" t="s">
        <v>280</v>
      </c>
      <c r="AU1377" s="194" t="s">
        <v>88</v>
      </c>
      <c r="AV1377" s="14" t="s">
        <v>278</v>
      </c>
      <c r="AW1377" s="14" t="s">
        <v>29</v>
      </c>
      <c r="AX1377" s="14" t="s">
        <v>82</v>
      </c>
      <c r="AY1377" s="194" t="s">
        <v>271</v>
      </c>
    </row>
    <row r="1378" spans="1:65" s="2" customFormat="1" ht="33" customHeight="1" x14ac:dyDescent="0.15">
      <c r="A1378" s="35"/>
      <c r="B1378" s="141"/>
      <c r="C1378" s="172" t="s">
        <v>2501</v>
      </c>
      <c r="D1378" s="172" t="s">
        <v>274</v>
      </c>
      <c r="E1378" s="173" t="s">
        <v>2502</v>
      </c>
      <c r="F1378" s="174" t="s">
        <v>2503</v>
      </c>
      <c r="G1378" s="175" t="s">
        <v>277</v>
      </c>
      <c r="H1378" s="176">
        <v>2439.86</v>
      </c>
      <c r="I1378" s="177"/>
      <c r="J1378" s="176">
        <f>ROUND(I1378*H1378,2)</f>
        <v>0</v>
      </c>
      <c r="K1378" s="178"/>
      <c r="L1378" s="36"/>
      <c r="M1378" s="179" t="s">
        <v>1</v>
      </c>
      <c r="N1378" s="180" t="s">
        <v>41</v>
      </c>
      <c r="O1378" s="61"/>
      <c r="P1378" s="181">
        <f>O1378*H1378</f>
        <v>0</v>
      </c>
      <c r="Q1378" s="181">
        <v>4.0000000000000002E-4</v>
      </c>
      <c r="R1378" s="181">
        <f>Q1378*H1378</f>
        <v>0.97594400000000014</v>
      </c>
      <c r="S1378" s="181">
        <v>0</v>
      </c>
      <c r="T1378" s="182">
        <f>S1378*H1378</f>
        <v>0</v>
      </c>
      <c r="U1378" s="35"/>
      <c r="V1378" s="35"/>
      <c r="W1378" s="35"/>
      <c r="X1378" s="35"/>
      <c r="Y1378" s="35"/>
      <c r="Z1378" s="35"/>
      <c r="AA1378" s="35"/>
      <c r="AB1378" s="35"/>
      <c r="AC1378" s="35"/>
      <c r="AD1378" s="35"/>
      <c r="AE1378" s="35"/>
      <c r="AR1378" s="183" t="s">
        <v>367</v>
      </c>
      <c r="AT1378" s="183" t="s">
        <v>274</v>
      </c>
      <c r="AU1378" s="183" t="s">
        <v>88</v>
      </c>
      <c r="AY1378" s="18" t="s">
        <v>271</v>
      </c>
      <c r="BE1378" s="105">
        <f>IF(N1378="základná",J1378,0)</f>
        <v>0</v>
      </c>
      <c r="BF1378" s="105">
        <f>IF(N1378="znížená",J1378,0)</f>
        <v>0</v>
      </c>
      <c r="BG1378" s="105">
        <f>IF(N1378="zákl. prenesená",J1378,0)</f>
        <v>0</v>
      </c>
      <c r="BH1378" s="105">
        <f>IF(N1378="zníž. prenesená",J1378,0)</f>
        <v>0</v>
      </c>
      <c r="BI1378" s="105">
        <f>IF(N1378="nulová",J1378,0)</f>
        <v>0</v>
      </c>
      <c r="BJ1378" s="18" t="s">
        <v>88</v>
      </c>
      <c r="BK1378" s="105">
        <f>ROUND(I1378*H1378,2)</f>
        <v>0</v>
      </c>
      <c r="BL1378" s="18" t="s">
        <v>367</v>
      </c>
      <c r="BM1378" s="183" t="s">
        <v>2504</v>
      </c>
    </row>
    <row r="1379" spans="1:65" s="16" customFormat="1" x14ac:dyDescent="0.1">
      <c r="B1379" s="209"/>
      <c r="D1379" s="185" t="s">
        <v>280</v>
      </c>
      <c r="E1379" s="210" t="s">
        <v>1</v>
      </c>
      <c r="F1379" s="211" t="s">
        <v>2505</v>
      </c>
      <c r="H1379" s="210" t="s">
        <v>1</v>
      </c>
      <c r="I1379" s="212"/>
      <c r="L1379" s="209"/>
      <c r="M1379" s="213"/>
      <c r="N1379" s="214"/>
      <c r="O1379" s="214"/>
      <c r="P1379" s="214"/>
      <c r="Q1379" s="214"/>
      <c r="R1379" s="214"/>
      <c r="S1379" s="214"/>
      <c r="T1379" s="215"/>
      <c r="AT1379" s="210" t="s">
        <v>280</v>
      </c>
      <c r="AU1379" s="210" t="s">
        <v>88</v>
      </c>
      <c r="AV1379" s="16" t="s">
        <v>82</v>
      </c>
      <c r="AW1379" s="16" t="s">
        <v>29</v>
      </c>
      <c r="AX1379" s="16" t="s">
        <v>75</v>
      </c>
      <c r="AY1379" s="210" t="s">
        <v>271</v>
      </c>
    </row>
    <row r="1380" spans="1:65" s="13" customFormat="1" x14ac:dyDescent="0.1">
      <c r="B1380" s="184"/>
      <c r="D1380" s="185" t="s">
        <v>280</v>
      </c>
      <c r="E1380" s="186" t="s">
        <v>1</v>
      </c>
      <c r="F1380" s="187" t="s">
        <v>855</v>
      </c>
      <c r="H1380" s="188">
        <v>484.67</v>
      </c>
      <c r="I1380" s="189"/>
      <c r="L1380" s="184"/>
      <c r="M1380" s="190"/>
      <c r="N1380" s="191"/>
      <c r="O1380" s="191"/>
      <c r="P1380" s="191"/>
      <c r="Q1380" s="191"/>
      <c r="R1380" s="191"/>
      <c r="S1380" s="191"/>
      <c r="T1380" s="192"/>
      <c r="AT1380" s="186" t="s">
        <v>280</v>
      </c>
      <c r="AU1380" s="186" t="s">
        <v>88</v>
      </c>
      <c r="AV1380" s="13" t="s">
        <v>88</v>
      </c>
      <c r="AW1380" s="13" t="s">
        <v>29</v>
      </c>
      <c r="AX1380" s="13" t="s">
        <v>75</v>
      </c>
      <c r="AY1380" s="186" t="s">
        <v>271</v>
      </c>
    </row>
    <row r="1381" spans="1:65" s="16" customFormat="1" x14ac:dyDescent="0.1">
      <c r="B1381" s="209"/>
      <c r="D1381" s="185" t="s">
        <v>280</v>
      </c>
      <c r="E1381" s="210" t="s">
        <v>1</v>
      </c>
      <c r="F1381" s="211" t="s">
        <v>2506</v>
      </c>
      <c r="H1381" s="210" t="s">
        <v>1</v>
      </c>
      <c r="I1381" s="212"/>
      <c r="L1381" s="209"/>
      <c r="M1381" s="213"/>
      <c r="N1381" s="214"/>
      <c r="O1381" s="214"/>
      <c r="P1381" s="214"/>
      <c r="Q1381" s="214"/>
      <c r="R1381" s="214"/>
      <c r="S1381" s="214"/>
      <c r="T1381" s="215"/>
      <c r="AT1381" s="210" t="s">
        <v>280</v>
      </c>
      <c r="AU1381" s="210" t="s">
        <v>88</v>
      </c>
      <c r="AV1381" s="16" t="s">
        <v>82</v>
      </c>
      <c r="AW1381" s="16" t="s">
        <v>29</v>
      </c>
      <c r="AX1381" s="16" t="s">
        <v>75</v>
      </c>
      <c r="AY1381" s="210" t="s">
        <v>271</v>
      </c>
    </row>
    <row r="1382" spans="1:65" s="13" customFormat="1" x14ac:dyDescent="0.1">
      <c r="B1382" s="184"/>
      <c r="D1382" s="185" t="s">
        <v>280</v>
      </c>
      <c r="E1382" s="186" t="s">
        <v>1</v>
      </c>
      <c r="F1382" s="187" t="s">
        <v>2507</v>
      </c>
      <c r="H1382" s="188">
        <v>20.54</v>
      </c>
      <c r="I1382" s="189"/>
      <c r="L1382" s="184"/>
      <c r="M1382" s="190"/>
      <c r="N1382" s="191"/>
      <c r="O1382" s="191"/>
      <c r="P1382" s="191"/>
      <c r="Q1382" s="191"/>
      <c r="R1382" s="191"/>
      <c r="S1382" s="191"/>
      <c r="T1382" s="192"/>
      <c r="AT1382" s="186" t="s">
        <v>280</v>
      </c>
      <c r="AU1382" s="186" t="s">
        <v>88</v>
      </c>
      <c r="AV1382" s="13" t="s">
        <v>88</v>
      </c>
      <c r="AW1382" s="13" t="s">
        <v>29</v>
      </c>
      <c r="AX1382" s="13" t="s">
        <v>75</v>
      </c>
      <c r="AY1382" s="186" t="s">
        <v>271</v>
      </c>
    </row>
    <row r="1383" spans="1:65" s="13" customFormat="1" x14ac:dyDescent="0.1">
      <c r="B1383" s="184"/>
      <c r="D1383" s="185" t="s">
        <v>280</v>
      </c>
      <c r="E1383" s="186" t="s">
        <v>1</v>
      </c>
      <c r="F1383" s="187" t="s">
        <v>2508</v>
      </c>
      <c r="H1383" s="188">
        <v>55.08</v>
      </c>
      <c r="I1383" s="189"/>
      <c r="L1383" s="184"/>
      <c r="M1383" s="190"/>
      <c r="N1383" s="191"/>
      <c r="O1383" s="191"/>
      <c r="P1383" s="191"/>
      <c r="Q1383" s="191"/>
      <c r="R1383" s="191"/>
      <c r="S1383" s="191"/>
      <c r="T1383" s="192"/>
      <c r="AT1383" s="186" t="s">
        <v>280</v>
      </c>
      <c r="AU1383" s="186" t="s">
        <v>88</v>
      </c>
      <c r="AV1383" s="13" t="s">
        <v>88</v>
      </c>
      <c r="AW1383" s="13" t="s">
        <v>29</v>
      </c>
      <c r="AX1383" s="13" t="s">
        <v>75</v>
      </c>
      <c r="AY1383" s="186" t="s">
        <v>271</v>
      </c>
    </row>
    <row r="1384" spans="1:65" s="13" customFormat="1" x14ac:dyDescent="0.1">
      <c r="B1384" s="184"/>
      <c r="D1384" s="185" t="s">
        <v>280</v>
      </c>
      <c r="E1384" s="186" t="s">
        <v>1</v>
      </c>
      <c r="F1384" s="187" t="s">
        <v>2509</v>
      </c>
      <c r="H1384" s="188">
        <v>17.54</v>
      </c>
      <c r="I1384" s="189"/>
      <c r="L1384" s="184"/>
      <c r="M1384" s="190"/>
      <c r="N1384" s="191"/>
      <c r="O1384" s="191"/>
      <c r="P1384" s="191"/>
      <c r="Q1384" s="191"/>
      <c r="R1384" s="191"/>
      <c r="S1384" s="191"/>
      <c r="T1384" s="192"/>
      <c r="AT1384" s="186" t="s">
        <v>280</v>
      </c>
      <c r="AU1384" s="186" t="s">
        <v>88</v>
      </c>
      <c r="AV1384" s="13" t="s">
        <v>88</v>
      </c>
      <c r="AW1384" s="13" t="s">
        <v>29</v>
      </c>
      <c r="AX1384" s="13" t="s">
        <v>75</v>
      </c>
      <c r="AY1384" s="186" t="s">
        <v>271</v>
      </c>
    </row>
    <row r="1385" spans="1:65" s="13" customFormat="1" x14ac:dyDescent="0.1">
      <c r="B1385" s="184"/>
      <c r="D1385" s="185" t="s">
        <v>280</v>
      </c>
      <c r="E1385" s="186" t="s">
        <v>1</v>
      </c>
      <c r="F1385" s="187" t="s">
        <v>2510</v>
      </c>
      <c r="H1385" s="188">
        <v>44.5</v>
      </c>
      <c r="I1385" s="189"/>
      <c r="L1385" s="184"/>
      <c r="M1385" s="190"/>
      <c r="N1385" s="191"/>
      <c r="O1385" s="191"/>
      <c r="P1385" s="191"/>
      <c r="Q1385" s="191"/>
      <c r="R1385" s="191"/>
      <c r="S1385" s="191"/>
      <c r="T1385" s="192"/>
      <c r="AT1385" s="186" t="s">
        <v>280</v>
      </c>
      <c r="AU1385" s="186" t="s">
        <v>88</v>
      </c>
      <c r="AV1385" s="13" t="s">
        <v>88</v>
      </c>
      <c r="AW1385" s="13" t="s">
        <v>29</v>
      </c>
      <c r="AX1385" s="13" t="s">
        <v>75</v>
      </c>
      <c r="AY1385" s="186" t="s">
        <v>271</v>
      </c>
    </row>
    <row r="1386" spans="1:65" s="13" customFormat="1" x14ac:dyDescent="0.1">
      <c r="B1386" s="184"/>
      <c r="D1386" s="185" t="s">
        <v>280</v>
      </c>
      <c r="E1386" s="186" t="s">
        <v>1</v>
      </c>
      <c r="F1386" s="187" t="s">
        <v>2511</v>
      </c>
      <c r="H1386" s="188">
        <v>26.96</v>
      </c>
      <c r="I1386" s="189"/>
      <c r="L1386" s="184"/>
      <c r="M1386" s="190"/>
      <c r="N1386" s="191"/>
      <c r="O1386" s="191"/>
      <c r="P1386" s="191"/>
      <c r="Q1386" s="191"/>
      <c r="R1386" s="191"/>
      <c r="S1386" s="191"/>
      <c r="T1386" s="192"/>
      <c r="AT1386" s="186" t="s">
        <v>280</v>
      </c>
      <c r="AU1386" s="186" t="s">
        <v>88</v>
      </c>
      <c r="AV1386" s="13" t="s">
        <v>88</v>
      </c>
      <c r="AW1386" s="13" t="s">
        <v>29</v>
      </c>
      <c r="AX1386" s="13" t="s">
        <v>75</v>
      </c>
      <c r="AY1386" s="186" t="s">
        <v>271</v>
      </c>
    </row>
    <row r="1387" spans="1:65" s="13" customFormat="1" x14ac:dyDescent="0.1">
      <c r="B1387" s="184"/>
      <c r="D1387" s="185" t="s">
        <v>280</v>
      </c>
      <c r="E1387" s="186" t="s">
        <v>1</v>
      </c>
      <c r="F1387" s="187" t="s">
        <v>2512</v>
      </c>
      <c r="H1387" s="188">
        <v>17.05</v>
      </c>
      <c r="I1387" s="189"/>
      <c r="L1387" s="184"/>
      <c r="M1387" s="190"/>
      <c r="N1387" s="191"/>
      <c r="O1387" s="191"/>
      <c r="P1387" s="191"/>
      <c r="Q1387" s="191"/>
      <c r="R1387" s="191"/>
      <c r="S1387" s="191"/>
      <c r="T1387" s="192"/>
      <c r="AT1387" s="186" t="s">
        <v>280</v>
      </c>
      <c r="AU1387" s="186" t="s">
        <v>88</v>
      </c>
      <c r="AV1387" s="13" t="s">
        <v>88</v>
      </c>
      <c r="AW1387" s="13" t="s">
        <v>29</v>
      </c>
      <c r="AX1387" s="13" t="s">
        <v>75</v>
      </c>
      <c r="AY1387" s="186" t="s">
        <v>271</v>
      </c>
    </row>
    <row r="1388" spans="1:65" s="13" customFormat="1" x14ac:dyDescent="0.1">
      <c r="B1388" s="184"/>
      <c r="D1388" s="185" t="s">
        <v>280</v>
      </c>
      <c r="E1388" s="186" t="s">
        <v>1</v>
      </c>
      <c r="F1388" s="187" t="s">
        <v>2513</v>
      </c>
      <c r="H1388" s="188">
        <v>26.99</v>
      </c>
      <c r="I1388" s="189"/>
      <c r="L1388" s="184"/>
      <c r="M1388" s="190"/>
      <c r="N1388" s="191"/>
      <c r="O1388" s="191"/>
      <c r="P1388" s="191"/>
      <c r="Q1388" s="191"/>
      <c r="R1388" s="191"/>
      <c r="S1388" s="191"/>
      <c r="T1388" s="192"/>
      <c r="AT1388" s="186" t="s">
        <v>280</v>
      </c>
      <c r="AU1388" s="186" t="s">
        <v>88</v>
      </c>
      <c r="AV1388" s="13" t="s">
        <v>88</v>
      </c>
      <c r="AW1388" s="13" t="s">
        <v>29</v>
      </c>
      <c r="AX1388" s="13" t="s">
        <v>75</v>
      </c>
      <c r="AY1388" s="186" t="s">
        <v>271</v>
      </c>
    </row>
    <row r="1389" spans="1:65" s="13" customFormat="1" x14ac:dyDescent="0.1">
      <c r="B1389" s="184"/>
      <c r="D1389" s="185" t="s">
        <v>280</v>
      </c>
      <c r="E1389" s="186" t="s">
        <v>1</v>
      </c>
      <c r="F1389" s="187" t="s">
        <v>2514</v>
      </c>
      <c r="H1389" s="188">
        <v>24.79</v>
      </c>
      <c r="I1389" s="189"/>
      <c r="L1389" s="184"/>
      <c r="M1389" s="190"/>
      <c r="N1389" s="191"/>
      <c r="O1389" s="191"/>
      <c r="P1389" s="191"/>
      <c r="Q1389" s="191"/>
      <c r="R1389" s="191"/>
      <c r="S1389" s="191"/>
      <c r="T1389" s="192"/>
      <c r="AT1389" s="186" t="s">
        <v>280</v>
      </c>
      <c r="AU1389" s="186" t="s">
        <v>88</v>
      </c>
      <c r="AV1389" s="13" t="s">
        <v>88</v>
      </c>
      <c r="AW1389" s="13" t="s">
        <v>29</v>
      </c>
      <c r="AX1389" s="13" t="s">
        <v>75</v>
      </c>
      <c r="AY1389" s="186" t="s">
        <v>271</v>
      </c>
    </row>
    <row r="1390" spans="1:65" s="13" customFormat="1" x14ac:dyDescent="0.1">
      <c r="B1390" s="184"/>
      <c r="D1390" s="185" t="s">
        <v>280</v>
      </c>
      <c r="E1390" s="186" t="s">
        <v>1</v>
      </c>
      <c r="F1390" s="187" t="s">
        <v>2515</v>
      </c>
      <c r="H1390" s="188">
        <v>76.64</v>
      </c>
      <c r="I1390" s="189"/>
      <c r="L1390" s="184"/>
      <c r="M1390" s="190"/>
      <c r="N1390" s="191"/>
      <c r="O1390" s="191"/>
      <c r="P1390" s="191"/>
      <c r="Q1390" s="191"/>
      <c r="R1390" s="191"/>
      <c r="S1390" s="191"/>
      <c r="T1390" s="192"/>
      <c r="AT1390" s="186" t="s">
        <v>280</v>
      </c>
      <c r="AU1390" s="186" t="s">
        <v>88</v>
      </c>
      <c r="AV1390" s="13" t="s">
        <v>88</v>
      </c>
      <c r="AW1390" s="13" t="s">
        <v>29</v>
      </c>
      <c r="AX1390" s="13" t="s">
        <v>75</v>
      </c>
      <c r="AY1390" s="186" t="s">
        <v>271</v>
      </c>
    </row>
    <row r="1391" spans="1:65" s="13" customFormat="1" x14ac:dyDescent="0.1">
      <c r="B1391" s="184"/>
      <c r="D1391" s="185" t="s">
        <v>280</v>
      </c>
      <c r="E1391" s="186" t="s">
        <v>1</v>
      </c>
      <c r="F1391" s="187" t="s">
        <v>2516</v>
      </c>
      <c r="H1391" s="188">
        <v>38.46</v>
      </c>
      <c r="I1391" s="189"/>
      <c r="L1391" s="184"/>
      <c r="M1391" s="190"/>
      <c r="N1391" s="191"/>
      <c r="O1391" s="191"/>
      <c r="P1391" s="191"/>
      <c r="Q1391" s="191"/>
      <c r="R1391" s="191"/>
      <c r="S1391" s="191"/>
      <c r="T1391" s="192"/>
      <c r="AT1391" s="186" t="s">
        <v>280</v>
      </c>
      <c r="AU1391" s="186" t="s">
        <v>88</v>
      </c>
      <c r="AV1391" s="13" t="s">
        <v>88</v>
      </c>
      <c r="AW1391" s="13" t="s">
        <v>29</v>
      </c>
      <c r="AX1391" s="13" t="s">
        <v>75</v>
      </c>
      <c r="AY1391" s="186" t="s">
        <v>271</v>
      </c>
    </row>
    <row r="1392" spans="1:65" s="13" customFormat="1" x14ac:dyDescent="0.1">
      <c r="B1392" s="184"/>
      <c r="D1392" s="185" t="s">
        <v>280</v>
      </c>
      <c r="E1392" s="186" t="s">
        <v>1</v>
      </c>
      <c r="F1392" s="187" t="s">
        <v>2517</v>
      </c>
      <c r="H1392" s="188">
        <v>21.08</v>
      </c>
      <c r="I1392" s="189"/>
      <c r="L1392" s="184"/>
      <c r="M1392" s="190"/>
      <c r="N1392" s="191"/>
      <c r="O1392" s="191"/>
      <c r="P1392" s="191"/>
      <c r="Q1392" s="191"/>
      <c r="R1392" s="191"/>
      <c r="S1392" s="191"/>
      <c r="T1392" s="192"/>
      <c r="AT1392" s="186" t="s">
        <v>280</v>
      </c>
      <c r="AU1392" s="186" t="s">
        <v>88</v>
      </c>
      <c r="AV1392" s="13" t="s">
        <v>88</v>
      </c>
      <c r="AW1392" s="13" t="s">
        <v>29</v>
      </c>
      <c r="AX1392" s="13" t="s">
        <v>75</v>
      </c>
      <c r="AY1392" s="186" t="s">
        <v>271</v>
      </c>
    </row>
    <row r="1393" spans="2:63" s="13" customFormat="1" x14ac:dyDescent="0.1">
      <c r="B1393" s="184"/>
      <c r="D1393" s="185" t="s">
        <v>280</v>
      </c>
      <c r="E1393" s="186" t="s">
        <v>1</v>
      </c>
      <c r="F1393" s="187" t="s">
        <v>2518</v>
      </c>
      <c r="H1393" s="188">
        <v>16.88</v>
      </c>
      <c r="I1393" s="189"/>
      <c r="L1393" s="184"/>
      <c r="M1393" s="190"/>
      <c r="N1393" s="191"/>
      <c r="O1393" s="191"/>
      <c r="P1393" s="191"/>
      <c r="Q1393" s="191"/>
      <c r="R1393" s="191"/>
      <c r="S1393" s="191"/>
      <c r="T1393" s="192"/>
      <c r="AT1393" s="186" t="s">
        <v>280</v>
      </c>
      <c r="AU1393" s="186" t="s">
        <v>88</v>
      </c>
      <c r="AV1393" s="13" t="s">
        <v>88</v>
      </c>
      <c r="AW1393" s="13" t="s">
        <v>29</v>
      </c>
      <c r="AX1393" s="13" t="s">
        <v>75</v>
      </c>
      <c r="AY1393" s="186" t="s">
        <v>271</v>
      </c>
    </row>
    <row r="1394" spans="2:63" s="13" customFormat="1" x14ac:dyDescent="0.1">
      <c r="B1394" s="184"/>
      <c r="D1394" s="185" t="s">
        <v>280</v>
      </c>
      <c r="E1394" s="186" t="s">
        <v>1</v>
      </c>
      <c r="F1394" s="187" t="s">
        <v>2519</v>
      </c>
      <c r="H1394" s="188">
        <v>25.2</v>
      </c>
      <c r="I1394" s="189"/>
      <c r="L1394" s="184"/>
      <c r="M1394" s="190"/>
      <c r="N1394" s="191"/>
      <c r="O1394" s="191"/>
      <c r="P1394" s="191"/>
      <c r="Q1394" s="191"/>
      <c r="R1394" s="191"/>
      <c r="S1394" s="191"/>
      <c r="T1394" s="192"/>
      <c r="AT1394" s="186" t="s">
        <v>280</v>
      </c>
      <c r="AU1394" s="186" t="s">
        <v>88</v>
      </c>
      <c r="AV1394" s="13" t="s">
        <v>88</v>
      </c>
      <c r="AW1394" s="13" t="s">
        <v>29</v>
      </c>
      <c r="AX1394" s="13" t="s">
        <v>75</v>
      </c>
      <c r="AY1394" s="186" t="s">
        <v>271</v>
      </c>
    </row>
    <row r="1395" spans="2:63" s="13" customFormat="1" x14ac:dyDescent="0.1">
      <c r="B1395" s="184"/>
      <c r="D1395" s="185" t="s">
        <v>280</v>
      </c>
      <c r="E1395" s="186" t="s">
        <v>1</v>
      </c>
      <c r="F1395" s="187" t="s">
        <v>2520</v>
      </c>
      <c r="H1395" s="188">
        <v>23.18</v>
      </c>
      <c r="I1395" s="189"/>
      <c r="L1395" s="184"/>
      <c r="M1395" s="190"/>
      <c r="N1395" s="191"/>
      <c r="O1395" s="191"/>
      <c r="P1395" s="191"/>
      <c r="Q1395" s="191"/>
      <c r="R1395" s="191"/>
      <c r="S1395" s="191"/>
      <c r="T1395" s="192"/>
      <c r="AT1395" s="186" t="s">
        <v>280</v>
      </c>
      <c r="AU1395" s="186" t="s">
        <v>88</v>
      </c>
      <c r="AV1395" s="13" t="s">
        <v>88</v>
      </c>
      <c r="AW1395" s="13" t="s">
        <v>29</v>
      </c>
      <c r="AX1395" s="13" t="s">
        <v>75</v>
      </c>
      <c r="AY1395" s="186" t="s">
        <v>271</v>
      </c>
    </row>
    <row r="1396" spans="2:63" s="13" customFormat="1" x14ac:dyDescent="0.1">
      <c r="B1396" s="184"/>
      <c r="D1396" s="185" t="s">
        <v>280</v>
      </c>
      <c r="E1396" s="186" t="s">
        <v>1</v>
      </c>
      <c r="F1396" s="187" t="s">
        <v>2521</v>
      </c>
      <c r="H1396" s="188">
        <v>16.690000000000001</v>
      </c>
      <c r="I1396" s="189"/>
      <c r="L1396" s="184"/>
      <c r="M1396" s="190"/>
      <c r="N1396" s="191"/>
      <c r="O1396" s="191"/>
      <c r="P1396" s="191"/>
      <c r="Q1396" s="191"/>
      <c r="R1396" s="191"/>
      <c r="S1396" s="191"/>
      <c r="T1396" s="192"/>
      <c r="AT1396" s="186" t="s">
        <v>280</v>
      </c>
      <c r="AU1396" s="186" t="s">
        <v>88</v>
      </c>
      <c r="AV1396" s="13" t="s">
        <v>88</v>
      </c>
      <c r="AW1396" s="13" t="s">
        <v>29</v>
      </c>
      <c r="AX1396" s="13" t="s">
        <v>75</v>
      </c>
      <c r="AY1396" s="186" t="s">
        <v>271</v>
      </c>
    </row>
    <row r="1397" spans="2:63" s="13" customFormat="1" x14ac:dyDescent="0.1">
      <c r="B1397" s="184"/>
      <c r="D1397" s="185" t="s">
        <v>280</v>
      </c>
      <c r="E1397" s="186" t="s">
        <v>1</v>
      </c>
      <c r="F1397" s="187" t="s">
        <v>2522</v>
      </c>
      <c r="H1397" s="188">
        <v>18.62</v>
      </c>
      <c r="I1397" s="189"/>
      <c r="L1397" s="184"/>
      <c r="M1397" s="190"/>
      <c r="N1397" s="191"/>
      <c r="O1397" s="191"/>
      <c r="P1397" s="191"/>
      <c r="Q1397" s="191"/>
      <c r="R1397" s="191"/>
      <c r="S1397" s="191"/>
      <c r="T1397" s="192"/>
      <c r="AT1397" s="186" t="s">
        <v>280</v>
      </c>
      <c r="AU1397" s="186" t="s">
        <v>88</v>
      </c>
      <c r="AV1397" s="13" t="s">
        <v>88</v>
      </c>
      <c r="AW1397" s="13" t="s">
        <v>29</v>
      </c>
      <c r="AX1397" s="13" t="s">
        <v>75</v>
      </c>
      <c r="AY1397" s="186" t="s">
        <v>271</v>
      </c>
    </row>
    <row r="1398" spans="2:63" s="13" customFormat="1" x14ac:dyDescent="0.1">
      <c r="B1398" s="184"/>
      <c r="D1398" s="185" t="s">
        <v>280</v>
      </c>
      <c r="E1398" s="186" t="s">
        <v>1</v>
      </c>
      <c r="F1398" s="187" t="s">
        <v>2523</v>
      </c>
      <c r="H1398" s="188">
        <v>21.4</v>
      </c>
      <c r="I1398" s="189"/>
      <c r="L1398" s="184"/>
      <c r="M1398" s="190"/>
      <c r="N1398" s="191"/>
      <c r="O1398" s="191"/>
      <c r="P1398" s="191"/>
      <c r="Q1398" s="191"/>
      <c r="R1398" s="191"/>
      <c r="S1398" s="191"/>
      <c r="T1398" s="192"/>
      <c r="AT1398" s="186" t="s">
        <v>280</v>
      </c>
      <c r="AU1398" s="186" t="s">
        <v>88</v>
      </c>
      <c r="AV1398" s="13" t="s">
        <v>88</v>
      </c>
      <c r="AW1398" s="13" t="s">
        <v>29</v>
      </c>
      <c r="AX1398" s="13" t="s">
        <v>75</v>
      </c>
      <c r="AY1398" s="186" t="s">
        <v>271</v>
      </c>
    </row>
    <row r="1399" spans="2:63" s="13" customFormat="1" x14ac:dyDescent="0.1">
      <c r="B1399" s="184"/>
      <c r="D1399" s="185" t="s">
        <v>280</v>
      </c>
      <c r="E1399" s="186" t="s">
        <v>1</v>
      </c>
      <c r="F1399" s="187" t="s">
        <v>2524</v>
      </c>
      <c r="H1399" s="188">
        <v>41.85</v>
      </c>
      <c r="I1399" s="189"/>
      <c r="L1399" s="184"/>
      <c r="M1399" s="190"/>
      <c r="N1399" s="191"/>
      <c r="O1399" s="191"/>
      <c r="P1399" s="191"/>
      <c r="Q1399" s="191"/>
      <c r="R1399" s="191"/>
      <c r="S1399" s="191"/>
      <c r="T1399" s="192"/>
      <c r="AT1399" s="186" t="s">
        <v>280</v>
      </c>
      <c r="AU1399" s="186" t="s">
        <v>88</v>
      </c>
      <c r="AV1399" s="13" t="s">
        <v>88</v>
      </c>
      <c r="AW1399" s="13" t="s">
        <v>29</v>
      </c>
      <c r="AX1399" s="13" t="s">
        <v>75</v>
      </c>
      <c r="AY1399" s="186" t="s">
        <v>271</v>
      </c>
    </row>
    <row r="1400" spans="2:63" s="13" customFormat="1" x14ac:dyDescent="0.1">
      <c r="B1400" s="184"/>
      <c r="D1400" s="185" t="s">
        <v>280</v>
      </c>
      <c r="E1400" s="186" t="s">
        <v>1</v>
      </c>
      <c r="F1400" s="187" t="s">
        <v>2525</v>
      </c>
      <c r="H1400" s="188">
        <v>83.71</v>
      </c>
      <c r="I1400" s="189"/>
      <c r="L1400" s="184"/>
      <c r="M1400" s="190"/>
      <c r="N1400" s="191"/>
      <c r="O1400" s="191"/>
      <c r="P1400" s="191"/>
      <c r="Q1400" s="191"/>
      <c r="R1400" s="191"/>
      <c r="S1400" s="191"/>
      <c r="T1400" s="192"/>
      <c r="AT1400" s="186" t="s">
        <v>280</v>
      </c>
      <c r="AU1400" s="186" t="s">
        <v>88</v>
      </c>
      <c r="AV1400" s="13" t="s">
        <v>88</v>
      </c>
      <c r="AW1400" s="13" t="s">
        <v>29</v>
      </c>
      <c r="AX1400" s="13" t="s">
        <v>75</v>
      </c>
      <c r="AY1400" s="186" t="s">
        <v>271</v>
      </c>
    </row>
    <row r="1401" spans="2:63" s="13" customFormat="1" x14ac:dyDescent="0.1">
      <c r="B1401" s="184"/>
      <c r="D1401" s="185" t="s">
        <v>280</v>
      </c>
      <c r="E1401" s="186" t="s">
        <v>1</v>
      </c>
      <c r="F1401" s="187" t="s">
        <v>2526</v>
      </c>
      <c r="H1401" s="188">
        <v>41.85</v>
      </c>
      <c r="I1401" s="189"/>
      <c r="L1401" s="184"/>
      <c r="M1401" s="190"/>
      <c r="N1401" s="191"/>
      <c r="O1401" s="191"/>
      <c r="P1401" s="191"/>
      <c r="Q1401" s="191"/>
      <c r="R1401" s="191"/>
      <c r="S1401" s="191"/>
      <c r="T1401" s="192"/>
      <c r="AT1401" s="186" t="s">
        <v>280</v>
      </c>
      <c r="AU1401" s="186" t="s">
        <v>88</v>
      </c>
      <c r="AV1401" s="13" t="s">
        <v>88</v>
      </c>
      <c r="AW1401" s="13" t="s">
        <v>29</v>
      </c>
      <c r="AX1401" s="13" t="s">
        <v>75</v>
      </c>
      <c r="AY1401" s="186" t="s">
        <v>271</v>
      </c>
    </row>
    <row r="1402" spans="2:63" s="16" customFormat="1" x14ac:dyDescent="0.1">
      <c r="B1402" s="209"/>
      <c r="D1402" s="185" t="s">
        <v>280</v>
      </c>
      <c r="E1402" s="210" t="s">
        <v>1</v>
      </c>
      <c r="F1402" s="211" t="s">
        <v>2527</v>
      </c>
      <c r="H1402" s="210" t="s">
        <v>1</v>
      </c>
      <c r="I1402" s="212"/>
      <c r="L1402" s="209"/>
      <c r="M1402" s="213"/>
      <c r="N1402" s="214"/>
      <c r="O1402" s="214"/>
      <c r="P1402" s="214"/>
      <c r="Q1402" s="214"/>
      <c r="R1402" s="214"/>
      <c r="S1402" s="214"/>
      <c r="T1402" s="215"/>
      <c r="AT1402" s="210" t="s">
        <v>280</v>
      </c>
      <c r="AU1402" s="210" t="s">
        <v>88</v>
      </c>
      <c r="AV1402" s="16" t="s">
        <v>82</v>
      </c>
      <c r="AW1402" s="16" t="s">
        <v>29</v>
      </c>
      <c r="AX1402" s="16" t="s">
        <v>75</v>
      </c>
      <c r="AY1402" s="210" t="s">
        <v>271</v>
      </c>
    </row>
    <row r="1403" spans="2:63" s="13" customFormat="1" x14ac:dyDescent="0.1">
      <c r="B1403" s="184"/>
      <c r="D1403" s="185" t="s">
        <v>280</v>
      </c>
      <c r="E1403" s="186" t="s">
        <v>1</v>
      </c>
      <c r="F1403" s="187" t="s">
        <v>2528</v>
      </c>
      <c r="H1403" s="188">
        <v>1060.68</v>
      </c>
      <c r="I1403" s="189"/>
      <c r="L1403" s="184"/>
      <c r="M1403" s="190"/>
      <c r="N1403" s="191"/>
      <c r="O1403" s="191"/>
      <c r="P1403" s="191"/>
      <c r="Q1403" s="191"/>
      <c r="R1403" s="191"/>
      <c r="S1403" s="191"/>
      <c r="T1403" s="192"/>
      <c r="AT1403" s="186" t="s">
        <v>280</v>
      </c>
      <c r="AU1403" s="186" t="s">
        <v>88</v>
      </c>
      <c r="AV1403" s="13" t="s">
        <v>88</v>
      </c>
      <c r="AW1403" s="13" t="s">
        <v>29</v>
      </c>
      <c r="AX1403" s="13" t="s">
        <v>75</v>
      </c>
      <c r="AY1403" s="186" t="s">
        <v>271</v>
      </c>
    </row>
    <row r="1404" spans="2:63" s="13" customFormat="1" ht="28.5" x14ac:dyDescent="0.1">
      <c r="B1404" s="184"/>
      <c r="D1404" s="185" t="s">
        <v>280</v>
      </c>
      <c r="E1404" s="186" t="s">
        <v>1</v>
      </c>
      <c r="F1404" s="187" t="s">
        <v>2529</v>
      </c>
      <c r="H1404" s="188">
        <v>119.32</v>
      </c>
      <c r="I1404" s="189"/>
      <c r="L1404" s="184"/>
      <c r="M1404" s="190"/>
      <c r="N1404" s="191"/>
      <c r="O1404" s="191"/>
      <c r="P1404" s="191"/>
      <c r="Q1404" s="191"/>
      <c r="R1404" s="191"/>
      <c r="S1404" s="191"/>
      <c r="T1404" s="192"/>
      <c r="AT1404" s="186" t="s">
        <v>280</v>
      </c>
      <c r="AU1404" s="186" t="s">
        <v>88</v>
      </c>
      <c r="AV1404" s="13" t="s">
        <v>88</v>
      </c>
      <c r="AW1404" s="13" t="s">
        <v>29</v>
      </c>
      <c r="AX1404" s="13" t="s">
        <v>75</v>
      </c>
      <c r="AY1404" s="186" t="s">
        <v>271</v>
      </c>
    </row>
    <row r="1405" spans="2:63" s="15" customFormat="1" x14ac:dyDescent="0.1">
      <c r="B1405" s="201"/>
      <c r="D1405" s="185" t="s">
        <v>280</v>
      </c>
      <c r="E1405" s="202" t="s">
        <v>766</v>
      </c>
      <c r="F1405" s="203" t="s">
        <v>293</v>
      </c>
      <c r="H1405" s="204">
        <v>2323.6799999999998</v>
      </c>
      <c r="I1405" s="205"/>
      <c r="L1405" s="201"/>
      <c r="M1405" s="206"/>
      <c r="N1405" s="207"/>
      <c r="O1405" s="207"/>
      <c r="P1405" s="207"/>
      <c r="Q1405" s="207"/>
      <c r="R1405" s="207"/>
      <c r="S1405" s="207"/>
      <c r="T1405" s="208"/>
      <c r="AT1405" s="202" t="s">
        <v>280</v>
      </c>
      <c r="AU1405" s="202" t="s">
        <v>88</v>
      </c>
      <c r="AV1405" s="15" t="s">
        <v>286</v>
      </c>
      <c r="AW1405" s="15" t="s">
        <v>29</v>
      </c>
      <c r="AX1405" s="15" t="s">
        <v>75</v>
      </c>
      <c r="AY1405" s="202" t="s">
        <v>271</v>
      </c>
    </row>
    <row r="1406" spans="2:63" s="13" customFormat="1" x14ac:dyDescent="0.1">
      <c r="B1406" s="184"/>
      <c r="D1406" s="185" t="s">
        <v>280</v>
      </c>
      <c r="E1406" s="186" t="s">
        <v>1</v>
      </c>
      <c r="F1406" s="187" t="s">
        <v>2530</v>
      </c>
      <c r="H1406" s="188">
        <v>116.18</v>
      </c>
      <c r="I1406" s="189"/>
      <c r="L1406" s="184"/>
      <c r="M1406" s="190"/>
      <c r="N1406" s="191"/>
      <c r="O1406" s="191"/>
      <c r="P1406" s="191"/>
      <c r="Q1406" s="191"/>
      <c r="R1406" s="191"/>
      <c r="S1406" s="191"/>
      <c r="T1406" s="192"/>
      <c r="AT1406" s="186" t="s">
        <v>280</v>
      </c>
      <c r="AU1406" s="186" t="s">
        <v>88</v>
      </c>
      <c r="AV1406" s="13" t="s">
        <v>88</v>
      </c>
      <c r="AW1406" s="13" t="s">
        <v>29</v>
      </c>
      <c r="AX1406" s="13" t="s">
        <v>75</v>
      </c>
      <c r="AY1406" s="186" t="s">
        <v>271</v>
      </c>
    </row>
    <row r="1407" spans="2:63" s="14" customFormat="1" x14ac:dyDescent="0.1">
      <c r="B1407" s="193"/>
      <c r="D1407" s="185" t="s">
        <v>280</v>
      </c>
      <c r="E1407" s="194" t="s">
        <v>1</v>
      </c>
      <c r="F1407" s="195" t="s">
        <v>282</v>
      </c>
      <c r="H1407" s="196">
        <v>2439.86</v>
      </c>
      <c r="I1407" s="197"/>
      <c r="L1407" s="193"/>
      <c r="M1407" s="198"/>
      <c r="N1407" s="199"/>
      <c r="O1407" s="199"/>
      <c r="P1407" s="199"/>
      <c r="Q1407" s="199"/>
      <c r="R1407" s="199"/>
      <c r="S1407" s="199"/>
      <c r="T1407" s="200"/>
      <c r="AT1407" s="194" t="s">
        <v>280</v>
      </c>
      <c r="AU1407" s="194" t="s">
        <v>88</v>
      </c>
      <c r="AV1407" s="14" t="s">
        <v>278</v>
      </c>
      <c r="AW1407" s="14" t="s">
        <v>29</v>
      </c>
      <c r="AX1407" s="14" t="s">
        <v>82</v>
      </c>
      <c r="AY1407" s="194" t="s">
        <v>271</v>
      </c>
    </row>
    <row r="1408" spans="2:63" s="12" customFormat="1" ht="22.9" customHeight="1" x14ac:dyDescent="0.15">
      <c r="B1408" s="159"/>
      <c r="D1408" s="160" t="s">
        <v>74</v>
      </c>
      <c r="E1408" s="170" t="s">
        <v>2531</v>
      </c>
      <c r="F1408" s="170" t="s">
        <v>2532</v>
      </c>
      <c r="I1408" s="162"/>
      <c r="J1408" s="171">
        <f>BK1408</f>
        <v>0</v>
      </c>
      <c r="L1408" s="159"/>
      <c r="M1408" s="164"/>
      <c r="N1408" s="165"/>
      <c r="O1408" s="165"/>
      <c r="P1408" s="166">
        <f>SUM(P1409:P1425)</f>
        <v>0</v>
      </c>
      <c r="Q1408" s="165"/>
      <c r="R1408" s="166">
        <f>SUM(R1409:R1425)</f>
        <v>0.26571919999999999</v>
      </c>
      <c r="S1408" s="165"/>
      <c r="T1408" s="167">
        <f>SUM(T1409:T1425)</f>
        <v>0</v>
      </c>
      <c r="AR1408" s="160" t="s">
        <v>88</v>
      </c>
      <c r="AT1408" s="168" t="s">
        <v>74</v>
      </c>
      <c r="AU1408" s="168" t="s">
        <v>82</v>
      </c>
      <c r="AY1408" s="160" t="s">
        <v>271</v>
      </c>
      <c r="BK1408" s="169">
        <f>SUM(BK1409:BK1425)</f>
        <v>0</v>
      </c>
    </row>
    <row r="1409" spans="1:65" s="2" customFormat="1" ht="21.75" customHeight="1" x14ac:dyDescent="0.15">
      <c r="A1409" s="35"/>
      <c r="B1409" s="141"/>
      <c r="C1409" s="172" t="s">
        <v>2533</v>
      </c>
      <c r="D1409" s="172" t="s">
        <v>274</v>
      </c>
      <c r="E1409" s="173" t="s">
        <v>2534</v>
      </c>
      <c r="F1409" s="174" t="s">
        <v>2535</v>
      </c>
      <c r="G1409" s="175" t="s">
        <v>277</v>
      </c>
      <c r="H1409" s="176">
        <v>359.08</v>
      </c>
      <c r="I1409" s="177"/>
      <c r="J1409" s="176">
        <f>ROUND(I1409*H1409,2)</f>
        <v>0</v>
      </c>
      <c r="K1409" s="178"/>
      <c r="L1409" s="36"/>
      <c r="M1409" s="179" t="s">
        <v>1</v>
      </c>
      <c r="N1409" s="180" t="s">
        <v>41</v>
      </c>
      <c r="O1409" s="61"/>
      <c r="P1409" s="181">
        <f>O1409*H1409</f>
        <v>0</v>
      </c>
      <c r="Q1409" s="181">
        <v>7.3999999999999999E-4</v>
      </c>
      <c r="R1409" s="181">
        <f>Q1409*H1409</f>
        <v>0.26571919999999999</v>
      </c>
      <c r="S1409" s="181">
        <v>0</v>
      </c>
      <c r="T1409" s="182">
        <f>S1409*H1409</f>
        <v>0</v>
      </c>
      <c r="U1409" s="35"/>
      <c r="V1409" s="35"/>
      <c r="W1409" s="35"/>
      <c r="X1409" s="35"/>
      <c r="Y1409" s="35"/>
      <c r="Z1409" s="35"/>
      <c r="AA1409" s="35"/>
      <c r="AB1409" s="35"/>
      <c r="AC1409" s="35"/>
      <c r="AD1409" s="35"/>
      <c r="AE1409" s="35"/>
      <c r="AR1409" s="183" t="s">
        <v>367</v>
      </c>
      <c r="AT1409" s="183" t="s">
        <v>274</v>
      </c>
      <c r="AU1409" s="183" t="s">
        <v>88</v>
      </c>
      <c r="AY1409" s="18" t="s">
        <v>271</v>
      </c>
      <c r="BE1409" s="105">
        <f>IF(N1409="základná",J1409,0)</f>
        <v>0</v>
      </c>
      <c r="BF1409" s="105">
        <f>IF(N1409="znížená",J1409,0)</f>
        <v>0</v>
      </c>
      <c r="BG1409" s="105">
        <f>IF(N1409="zákl. prenesená",J1409,0)</f>
        <v>0</v>
      </c>
      <c r="BH1409" s="105">
        <f>IF(N1409="zníž. prenesená",J1409,0)</f>
        <v>0</v>
      </c>
      <c r="BI1409" s="105">
        <f>IF(N1409="nulová",J1409,0)</f>
        <v>0</v>
      </c>
      <c r="BJ1409" s="18" t="s">
        <v>88</v>
      </c>
      <c r="BK1409" s="105">
        <f>ROUND(I1409*H1409,2)</f>
        <v>0</v>
      </c>
      <c r="BL1409" s="18" t="s">
        <v>367</v>
      </c>
      <c r="BM1409" s="183" t="s">
        <v>2536</v>
      </c>
    </row>
    <row r="1410" spans="1:65" s="13" customFormat="1" x14ac:dyDescent="0.1">
      <c r="B1410" s="184"/>
      <c r="D1410" s="185" t="s">
        <v>280</v>
      </c>
      <c r="E1410" s="186" t="s">
        <v>1</v>
      </c>
      <c r="F1410" s="187" t="s">
        <v>2537</v>
      </c>
      <c r="H1410" s="188">
        <v>91.24</v>
      </c>
      <c r="I1410" s="189"/>
      <c r="L1410" s="184"/>
      <c r="M1410" s="190"/>
      <c r="N1410" s="191"/>
      <c r="O1410" s="191"/>
      <c r="P1410" s="191"/>
      <c r="Q1410" s="191"/>
      <c r="R1410" s="191"/>
      <c r="S1410" s="191"/>
      <c r="T1410" s="192"/>
      <c r="AT1410" s="186" t="s">
        <v>280</v>
      </c>
      <c r="AU1410" s="186" t="s">
        <v>88</v>
      </c>
      <c r="AV1410" s="13" t="s">
        <v>88</v>
      </c>
      <c r="AW1410" s="13" t="s">
        <v>29</v>
      </c>
      <c r="AX1410" s="13" t="s">
        <v>75</v>
      </c>
      <c r="AY1410" s="186" t="s">
        <v>271</v>
      </c>
    </row>
    <row r="1411" spans="1:65" s="13" customFormat="1" x14ac:dyDescent="0.1">
      <c r="B1411" s="184"/>
      <c r="D1411" s="185" t="s">
        <v>280</v>
      </c>
      <c r="E1411" s="186" t="s">
        <v>1</v>
      </c>
      <c r="F1411" s="187" t="s">
        <v>2538</v>
      </c>
      <c r="H1411" s="188">
        <v>20.93</v>
      </c>
      <c r="I1411" s="189"/>
      <c r="L1411" s="184"/>
      <c r="M1411" s="190"/>
      <c r="N1411" s="191"/>
      <c r="O1411" s="191"/>
      <c r="P1411" s="191"/>
      <c r="Q1411" s="191"/>
      <c r="R1411" s="191"/>
      <c r="S1411" s="191"/>
      <c r="T1411" s="192"/>
      <c r="AT1411" s="186" t="s">
        <v>280</v>
      </c>
      <c r="AU1411" s="186" t="s">
        <v>88</v>
      </c>
      <c r="AV1411" s="13" t="s">
        <v>88</v>
      </c>
      <c r="AW1411" s="13" t="s">
        <v>29</v>
      </c>
      <c r="AX1411" s="13" t="s">
        <v>75</v>
      </c>
      <c r="AY1411" s="186" t="s">
        <v>271</v>
      </c>
    </row>
    <row r="1412" spans="1:65" s="13" customFormat="1" x14ac:dyDescent="0.1">
      <c r="B1412" s="184"/>
      <c r="D1412" s="185" t="s">
        <v>280</v>
      </c>
      <c r="E1412" s="186" t="s">
        <v>1</v>
      </c>
      <c r="F1412" s="187" t="s">
        <v>2539</v>
      </c>
      <c r="H1412" s="188">
        <v>68.19</v>
      </c>
      <c r="I1412" s="189"/>
      <c r="L1412" s="184"/>
      <c r="M1412" s="190"/>
      <c r="N1412" s="191"/>
      <c r="O1412" s="191"/>
      <c r="P1412" s="191"/>
      <c r="Q1412" s="191"/>
      <c r="R1412" s="191"/>
      <c r="S1412" s="191"/>
      <c r="T1412" s="192"/>
      <c r="AT1412" s="186" t="s">
        <v>280</v>
      </c>
      <c r="AU1412" s="186" t="s">
        <v>88</v>
      </c>
      <c r="AV1412" s="13" t="s">
        <v>88</v>
      </c>
      <c r="AW1412" s="13" t="s">
        <v>29</v>
      </c>
      <c r="AX1412" s="13" t="s">
        <v>75</v>
      </c>
      <c r="AY1412" s="186" t="s">
        <v>271</v>
      </c>
    </row>
    <row r="1413" spans="1:65" s="13" customFormat="1" x14ac:dyDescent="0.1">
      <c r="B1413" s="184"/>
      <c r="D1413" s="185" t="s">
        <v>280</v>
      </c>
      <c r="E1413" s="186" t="s">
        <v>1</v>
      </c>
      <c r="F1413" s="187" t="s">
        <v>2540</v>
      </c>
      <c r="H1413" s="188">
        <v>15.68</v>
      </c>
      <c r="I1413" s="189"/>
      <c r="L1413" s="184"/>
      <c r="M1413" s="190"/>
      <c r="N1413" s="191"/>
      <c r="O1413" s="191"/>
      <c r="P1413" s="191"/>
      <c r="Q1413" s="191"/>
      <c r="R1413" s="191"/>
      <c r="S1413" s="191"/>
      <c r="T1413" s="192"/>
      <c r="AT1413" s="186" t="s">
        <v>280</v>
      </c>
      <c r="AU1413" s="186" t="s">
        <v>88</v>
      </c>
      <c r="AV1413" s="13" t="s">
        <v>88</v>
      </c>
      <c r="AW1413" s="13" t="s">
        <v>29</v>
      </c>
      <c r="AX1413" s="13" t="s">
        <v>75</v>
      </c>
      <c r="AY1413" s="186" t="s">
        <v>271</v>
      </c>
    </row>
    <row r="1414" spans="1:65" s="13" customFormat="1" x14ac:dyDescent="0.1">
      <c r="B1414" s="184"/>
      <c r="D1414" s="185" t="s">
        <v>280</v>
      </c>
      <c r="E1414" s="186" t="s">
        <v>1</v>
      </c>
      <c r="F1414" s="187" t="s">
        <v>2541</v>
      </c>
      <c r="H1414" s="188">
        <v>8.2799999999999994</v>
      </c>
      <c r="I1414" s="189"/>
      <c r="L1414" s="184"/>
      <c r="M1414" s="190"/>
      <c r="N1414" s="191"/>
      <c r="O1414" s="191"/>
      <c r="P1414" s="191"/>
      <c r="Q1414" s="191"/>
      <c r="R1414" s="191"/>
      <c r="S1414" s="191"/>
      <c r="T1414" s="192"/>
      <c r="AT1414" s="186" t="s">
        <v>280</v>
      </c>
      <c r="AU1414" s="186" t="s">
        <v>88</v>
      </c>
      <c r="AV1414" s="13" t="s">
        <v>88</v>
      </c>
      <c r="AW1414" s="13" t="s">
        <v>29</v>
      </c>
      <c r="AX1414" s="13" t="s">
        <v>75</v>
      </c>
      <c r="AY1414" s="186" t="s">
        <v>271</v>
      </c>
    </row>
    <row r="1415" spans="1:65" s="13" customFormat="1" x14ac:dyDescent="0.1">
      <c r="B1415" s="184"/>
      <c r="D1415" s="185" t="s">
        <v>280</v>
      </c>
      <c r="E1415" s="186" t="s">
        <v>1</v>
      </c>
      <c r="F1415" s="187" t="s">
        <v>2542</v>
      </c>
      <c r="H1415" s="188">
        <v>7.4</v>
      </c>
      <c r="I1415" s="189"/>
      <c r="L1415" s="184"/>
      <c r="M1415" s="190"/>
      <c r="N1415" s="191"/>
      <c r="O1415" s="191"/>
      <c r="P1415" s="191"/>
      <c r="Q1415" s="191"/>
      <c r="R1415" s="191"/>
      <c r="S1415" s="191"/>
      <c r="T1415" s="192"/>
      <c r="AT1415" s="186" t="s">
        <v>280</v>
      </c>
      <c r="AU1415" s="186" t="s">
        <v>88</v>
      </c>
      <c r="AV1415" s="13" t="s">
        <v>88</v>
      </c>
      <c r="AW1415" s="13" t="s">
        <v>29</v>
      </c>
      <c r="AX1415" s="13" t="s">
        <v>75</v>
      </c>
      <c r="AY1415" s="186" t="s">
        <v>271</v>
      </c>
    </row>
    <row r="1416" spans="1:65" s="13" customFormat="1" x14ac:dyDescent="0.1">
      <c r="B1416" s="184"/>
      <c r="D1416" s="185" t="s">
        <v>280</v>
      </c>
      <c r="E1416" s="186" t="s">
        <v>1</v>
      </c>
      <c r="F1416" s="187" t="s">
        <v>2543</v>
      </c>
      <c r="H1416" s="188">
        <v>9.1300000000000008</v>
      </c>
      <c r="I1416" s="189"/>
      <c r="L1416" s="184"/>
      <c r="M1416" s="190"/>
      <c r="N1416" s="191"/>
      <c r="O1416" s="191"/>
      <c r="P1416" s="191"/>
      <c r="Q1416" s="191"/>
      <c r="R1416" s="191"/>
      <c r="S1416" s="191"/>
      <c r="T1416" s="192"/>
      <c r="AT1416" s="186" t="s">
        <v>280</v>
      </c>
      <c r="AU1416" s="186" t="s">
        <v>88</v>
      </c>
      <c r="AV1416" s="13" t="s">
        <v>88</v>
      </c>
      <c r="AW1416" s="13" t="s">
        <v>29</v>
      </c>
      <c r="AX1416" s="13" t="s">
        <v>75</v>
      </c>
      <c r="AY1416" s="186" t="s">
        <v>271</v>
      </c>
    </row>
    <row r="1417" spans="1:65" s="13" customFormat="1" x14ac:dyDescent="0.1">
      <c r="B1417" s="184"/>
      <c r="D1417" s="185" t="s">
        <v>280</v>
      </c>
      <c r="E1417" s="186" t="s">
        <v>1</v>
      </c>
      <c r="F1417" s="187" t="s">
        <v>2544</v>
      </c>
      <c r="H1417" s="188">
        <v>9.1300000000000008</v>
      </c>
      <c r="I1417" s="189"/>
      <c r="L1417" s="184"/>
      <c r="M1417" s="190"/>
      <c r="N1417" s="191"/>
      <c r="O1417" s="191"/>
      <c r="P1417" s="191"/>
      <c r="Q1417" s="191"/>
      <c r="R1417" s="191"/>
      <c r="S1417" s="191"/>
      <c r="T1417" s="192"/>
      <c r="AT1417" s="186" t="s">
        <v>280</v>
      </c>
      <c r="AU1417" s="186" t="s">
        <v>88</v>
      </c>
      <c r="AV1417" s="13" t="s">
        <v>88</v>
      </c>
      <c r="AW1417" s="13" t="s">
        <v>29</v>
      </c>
      <c r="AX1417" s="13" t="s">
        <v>75</v>
      </c>
      <c r="AY1417" s="186" t="s">
        <v>271</v>
      </c>
    </row>
    <row r="1418" spans="1:65" s="13" customFormat="1" x14ac:dyDescent="0.1">
      <c r="B1418" s="184"/>
      <c r="D1418" s="185" t="s">
        <v>280</v>
      </c>
      <c r="E1418" s="186" t="s">
        <v>1</v>
      </c>
      <c r="F1418" s="187" t="s">
        <v>2545</v>
      </c>
      <c r="H1418" s="188">
        <v>22.54</v>
      </c>
      <c r="I1418" s="189"/>
      <c r="L1418" s="184"/>
      <c r="M1418" s="190"/>
      <c r="N1418" s="191"/>
      <c r="O1418" s="191"/>
      <c r="P1418" s="191"/>
      <c r="Q1418" s="191"/>
      <c r="R1418" s="191"/>
      <c r="S1418" s="191"/>
      <c r="T1418" s="192"/>
      <c r="AT1418" s="186" t="s">
        <v>280</v>
      </c>
      <c r="AU1418" s="186" t="s">
        <v>88</v>
      </c>
      <c r="AV1418" s="13" t="s">
        <v>88</v>
      </c>
      <c r="AW1418" s="13" t="s">
        <v>29</v>
      </c>
      <c r="AX1418" s="13" t="s">
        <v>75</v>
      </c>
      <c r="AY1418" s="186" t="s">
        <v>271</v>
      </c>
    </row>
    <row r="1419" spans="1:65" s="13" customFormat="1" x14ac:dyDescent="0.1">
      <c r="B1419" s="184"/>
      <c r="D1419" s="185" t="s">
        <v>280</v>
      </c>
      <c r="E1419" s="186" t="s">
        <v>1</v>
      </c>
      <c r="F1419" s="187" t="s">
        <v>2546</v>
      </c>
      <c r="H1419" s="188">
        <v>26.64</v>
      </c>
      <c r="I1419" s="189"/>
      <c r="L1419" s="184"/>
      <c r="M1419" s="190"/>
      <c r="N1419" s="191"/>
      <c r="O1419" s="191"/>
      <c r="P1419" s="191"/>
      <c r="Q1419" s="191"/>
      <c r="R1419" s="191"/>
      <c r="S1419" s="191"/>
      <c r="T1419" s="192"/>
      <c r="AT1419" s="186" t="s">
        <v>280</v>
      </c>
      <c r="AU1419" s="186" t="s">
        <v>88</v>
      </c>
      <c r="AV1419" s="13" t="s">
        <v>88</v>
      </c>
      <c r="AW1419" s="13" t="s">
        <v>29</v>
      </c>
      <c r="AX1419" s="13" t="s">
        <v>75</v>
      </c>
      <c r="AY1419" s="186" t="s">
        <v>271</v>
      </c>
    </row>
    <row r="1420" spans="1:65" s="13" customFormat="1" x14ac:dyDescent="0.1">
      <c r="B1420" s="184"/>
      <c r="D1420" s="185" t="s">
        <v>280</v>
      </c>
      <c r="E1420" s="186" t="s">
        <v>1</v>
      </c>
      <c r="F1420" s="187" t="s">
        <v>2547</v>
      </c>
      <c r="H1420" s="188">
        <v>21.45</v>
      </c>
      <c r="I1420" s="189"/>
      <c r="L1420" s="184"/>
      <c r="M1420" s="190"/>
      <c r="N1420" s="191"/>
      <c r="O1420" s="191"/>
      <c r="P1420" s="191"/>
      <c r="Q1420" s="191"/>
      <c r="R1420" s="191"/>
      <c r="S1420" s="191"/>
      <c r="T1420" s="192"/>
      <c r="AT1420" s="186" t="s">
        <v>280</v>
      </c>
      <c r="AU1420" s="186" t="s">
        <v>88</v>
      </c>
      <c r="AV1420" s="13" t="s">
        <v>88</v>
      </c>
      <c r="AW1420" s="13" t="s">
        <v>29</v>
      </c>
      <c r="AX1420" s="13" t="s">
        <v>75</v>
      </c>
      <c r="AY1420" s="186" t="s">
        <v>271</v>
      </c>
    </row>
    <row r="1421" spans="1:65" s="13" customFormat="1" x14ac:dyDescent="0.1">
      <c r="B1421" s="184"/>
      <c r="D1421" s="185" t="s">
        <v>280</v>
      </c>
      <c r="E1421" s="186" t="s">
        <v>1</v>
      </c>
      <c r="F1421" s="187" t="s">
        <v>2548</v>
      </c>
      <c r="H1421" s="188">
        <v>11.88</v>
      </c>
      <c r="I1421" s="189"/>
      <c r="L1421" s="184"/>
      <c r="M1421" s="190"/>
      <c r="N1421" s="191"/>
      <c r="O1421" s="191"/>
      <c r="P1421" s="191"/>
      <c r="Q1421" s="191"/>
      <c r="R1421" s="191"/>
      <c r="S1421" s="191"/>
      <c r="T1421" s="192"/>
      <c r="AT1421" s="186" t="s">
        <v>280</v>
      </c>
      <c r="AU1421" s="186" t="s">
        <v>88</v>
      </c>
      <c r="AV1421" s="13" t="s">
        <v>88</v>
      </c>
      <c r="AW1421" s="13" t="s">
        <v>29</v>
      </c>
      <c r="AX1421" s="13" t="s">
        <v>75</v>
      </c>
      <c r="AY1421" s="186" t="s">
        <v>271</v>
      </c>
    </row>
    <row r="1422" spans="1:65" s="13" customFormat="1" x14ac:dyDescent="0.1">
      <c r="B1422" s="184"/>
      <c r="D1422" s="185" t="s">
        <v>280</v>
      </c>
      <c r="E1422" s="186" t="s">
        <v>1</v>
      </c>
      <c r="F1422" s="187" t="s">
        <v>2549</v>
      </c>
      <c r="H1422" s="188">
        <v>20.79</v>
      </c>
      <c r="I1422" s="189"/>
      <c r="L1422" s="184"/>
      <c r="M1422" s="190"/>
      <c r="N1422" s="191"/>
      <c r="O1422" s="191"/>
      <c r="P1422" s="191"/>
      <c r="Q1422" s="191"/>
      <c r="R1422" s="191"/>
      <c r="S1422" s="191"/>
      <c r="T1422" s="192"/>
      <c r="AT1422" s="186" t="s">
        <v>280</v>
      </c>
      <c r="AU1422" s="186" t="s">
        <v>88</v>
      </c>
      <c r="AV1422" s="13" t="s">
        <v>88</v>
      </c>
      <c r="AW1422" s="13" t="s">
        <v>29</v>
      </c>
      <c r="AX1422" s="13" t="s">
        <v>75</v>
      </c>
      <c r="AY1422" s="186" t="s">
        <v>271</v>
      </c>
    </row>
    <row r="1423" spans="1:65" s="13" customFormat="1" x14ac:dyDescent="0.1">
      <c r="B1423" s="184"/>
      <c r="D1423" s="185" t="s">
        <v>280</v>
      </c>
      <c r="E1423" s="186" t="s">
        <v>1</v>
      </c>
      <c r="F1423" s="187" t="s">
        <v>2550</v>
      </c>
      <c r="H1423" s="188">
        <v>25.8</v>
      </c>
      <c r="I1423" s="189"/>
      <c r="L1423" s="184"/>
      <c r="M1423" s="190"/>
      <c r="N1423" s="191"/>
      <c r="O1423" s="191"/>
      <c r="P1423" s="191"/>
      <c r="Q1423" s="191"/>
      <c r="R1423" s="191"/>
      <c r="S1423" s="191"/>
      <c r="T1423" s="192"/>
      <c r="AT1423" s="186" t="s">
        <v>280</v>
      </c>
      <c r="AU1423" s="186" t="s">
        <v>88</v>
      </c>
      <c r="AV1423" s="13" t="s">
        <v>88</v>
      </c>
      <c r="AW1423" s="13" t="s">
        <v>29</v>
      </c>
      <c r="AX1423" s="13" t="s">
        <v>75</v>
      </c>
      <c r="AY1423" s="186" t="s">
        <v>271</v>
      </c>
    </row>
    <row r="1424" spans="1:65" s="14" customFormat="1" x14ac:dyDescent="0.1">
      <c r="B1424" s="193"/>
      <c r="D1424" s="185" t="s">
        <v>280</v>
      </c>
      <c r="E1424" s="194" t="s">
        <v>841</v>
      </c>
      <c r="F1424" s="195" t="s">
        <v>282</v>
      </c>
      <c r="H1424" s="196">
        <v>359.08</v>
      </c>
      <c r="I1424" s="197"/>
      <c r="L1424" s="193"/>
      <c r="M1424" s="198"/>
      <c r="N1424" s="199"/>
      <c r="O1424" s="199"/>
      <c r="P1424" s="199"/>
      <c r="Q1424" s="199"/>
      <c r="R1424" s="199"/>
      <c r="S1424" s="199"/>
      <c r="T1424" s="200"/>
      <c r="AT1424" s="194" t="s">
        <v>280</v>
      </c>
      <c r="AU1424" s="194" t="s">
        <v>88</v>
      </c>
      <c r="AV1424" s="14" t="s">
        <v>278</v>
      </c>
      <c r="AW1424" s="14" t="s">
        <v>29</v>
      </c>
      <c r="AX1424" s="14" t="s">
        <v>82</v>
      </c>
      <c r="AY1424" s="194" t="s">
        <v>271</v>
      </c>
    </row>
    <row r="1425" spans="1:65" s="2" customFormat="1" ht="21.75" customHeight="1" x14ac:dyDescent="0.15">
      <c r="A1425" s="35"/>
      <c r="B1425" s="141"/>
      <c r="C1425" s="172" t="s">
        <v>2551</v>
      </c>
      <c r="D1425" s="172" t="s">
        <v>274</v>
      </c>
      <c r="E1425" s="173" t="s">
        <v>2552</v>
      </c>
      <c r="F1425" s="174" t="s">
        <v>2553</v>
      </c>
      <c r="G1425" s="175" t="s">
        <v>1420</v>
      </c>
      <c r="H1425" s="177"/>
      <c r="I1425" s="177"/>
      <c r="J1425" s="176">
        <f>ROUND(I1425*H1425,2)</f>
        <v>0</v>
      </c>
      <c r="K1425" s="178"/>
      <c r="L1425" s="36"/>
      <c r="M1425" s="179" t="s">
        <v>1</v>
      </c>
      <c r="N1425" s="180" t="s">
        <v>41</v>
      </c>
      <c r="O1425" s="61"/>
      <c r="P1425" s="181">
        <f>O1425*H1425</f>
        <v>0</v>
      </c>
      <c r="Q1425" s="181">
        <v>0</v>
      </c>
      <c r="R1425" s="181">
        <f>Q1425*H1425</f>
        <v>0</v>
      </c>
      <c r="S1425" s="181">
        <v>0</v>
      </c>
      <c r="T1425" s="182">
        <f>S1425*H1425</f>
        <v>0</v>
      </c>
      <c r="U1425" s="35"/>
      <c r="V1425" s="35"/>
      <c r="W1425" s="35"/>
      <c r="X1425" s="35"/>
      <c r="Y1425" s="35"/>
      <c r="Z1425" s="35"/>
      <c r="AA1425" s="35"/>
      <c r="AB1425" s="35"/>
      <c r="AC1425" s="35"/>
      <c r="AD1425" s="35"/>
      <c r="AE1425" s="35"/>
      <c r="AR1425" s="183" t="s">
        <v>367</v>
      </c>
      <c r="AT1425" s="183" t="s">
        <v>274</v>
      </c>
      <c r="AU1425" s="183" t="s">
        <v>88</v>
      </c>
      <c r="AY1425" s="18" t="s">
        <v>271</v>
      </c>
      <c r="BE1425" s="105">
        <f>IF(N1425="základná",J1425,0)</f>
        <v>0</v>
      </c>
      <c r="BF1425" s="105">
        <f>IF(N1425="znížená",J1425,0)</f>
        <v>0</v>
      </c>
      <c r="BG1425" s="105">
        <f>IF(N1425="zákl. prenesená",J1425,0)</f>
        <v>0</v>
      </c>
      <c r="BH1425" s="105">
        <f>IF(N1425="zníž. prenesená",J1425,0)</f>
        <v>0</v>
      </c>
      <c r="BI1425" s="105">
        <f>IF(N1425="nulová",J1425,0)</f>
        <v>0</v>
      </c>
      <c r="BJ1425" s="18" t="s">
        <v>88</v>
      </c>
      <c r="BK1425" s="105">
        <f>ROUND(I1425*H1425,2)</f>
        <v>0</v>
      </c>
      <c r="BL1425" s="18" t="s">
        <v>367</v>
      </c>
      <c r="BM1425" s="183" t="s">
        <v>2554</v>
      </c>
    </row>
    <row r="1426" spans="1:65" s="12" customFormat="1" ht="25.9" customHeight="1" x14ac:dyDescent="0.15">
      <c r="B1426" s="159"/>
      <c r="D1426" s="160" t="s">
        <v>74</v>
      </c>
      <c r="E1426" s="161" t="s">
        <v>1138</v>
      </c>
      <c r="F1426" s="161" t="s">
        <v>2555</v>
      </c>
      <c r="I1426" s="162"/>
      <c r="J1426" s="163">
        <f>BK1426</f>
        <v>0</v>
      </c>
      <c r="L1426" s="159"/>
      <c r="M1426" s="164"/>
      <c r="N1426" s="165"/>
      <c r="O1426" s="165"/>
      <c r="P1426" s="166">
        <f>P1427</f>
        <v>0</v>
      </c>
      <c r="Q1426" s="165"/>
      <c r="R1426" s="166">
        <f>R1427</f>
        <v>0</v>
      </c>
      <c r="S1426" s="165"/>
      <c r="T1426" s="167">
        <f>T1427</f>
        <v>0</v>
      </c>
      <c r="AR1426" s="160" t="s">
        <v>286</v>
      </c>
      <c r="AT1426" s="168" t="s">
        <v>74</v>
      </c>
      <c r="AU1426" s="168" t="s">
        <v>75</v>
      </c>
      <c r="AY1426" s="160" t="s">
        <v>271</v>
      </c>
      <c r="BK1426" s="169">
        <f>BK1427</f>
        <v>0</v>
      </c>
    </row>
    <row r="1427" spans="1:65" s="12" customFormat="1" ht="22.9" customHeight="1" x14ac:dyDescent="0.15">
      <c r="B1427" s="159"/>
      <c r="D1427" s="160" t="s">
        <v>74</v>
      </c>
      <c r="E1427" s="170" t="s">
        <v>2556</v>
      </c>
      <c r="F1427" s="170" t="s">
        <v>2557</v>
      </c>
      <c r="I1427" s="162"/>
      <c r="J1427" s="171">
        <f>BK1427</f>
        <v>0</v>
      </c>
      <c r="L1427" s="159"/>
      <c r="M1427" s="164"/>
      <c r="N1427" s="165"/>
      <c r="O1427" s="165"/>
      <c r="P1427" s="166">
        <f>SUM(P1428:P1430)</f>
        <v>0</v>
      </c>
      <c r="Q1427" s="165"/>
      <c r="R1427" s="166">
        <f>SUM(R1428:R1430)</f>
        <v>0</v>
      </c>
      <c r="S1427" s="165"/>
      <c r="T1427" s="167">
        <f>SUM(T1428:T1430)</f>
        <v>0</v>
      </c>
      <c r="AR1427" s="160" t="s">
        <v>286</v>
      </c>
      <c r="AT1427" s="168" t="s">
        <v>74</v>
      </c>
      <c r="AU1427" s="168" t="s">
        <v>82</v>
      </c>
      <c r="AY1427" s="160" t="s">
        <v>271</v>
      </c>
      <c r="BK1427" s="169">
        <f>SUM(BK1428:BK1430)</f>
        <v>0</v>
      </c>
    </row>
    <row r="1428" spans="1:65" s="2" customFormat="1" ht="21.75" customHeight="1" x14ac:dyDescent="0.15">
      <c r="A1428" s="35"/>
      <c r="B1428" s="141"/>
      <c r="C1428" s="172" t="s">
        <v>2558</v>
      </c>
      <c r="D1428" s="172" t="s">
        <v>274</v>
      </c>
      <c r="E1428" s="173" t="s">
        <v>2559</v>
      </c>
      <c r="F1428" s="174" t="s">
        <v>2560</v>
      </c>
      <c r="G1428" s="175" t="s">
        <v>319</v>
      </c>
      <c r="H1428" s="176">
        <v>742.56</v>
      </c>
      <c r="I1428" s="177"/>
      <c r="J1428" s="176">
        <f>ROUND(I1428*H1428,2)</f>
        <v>0</v>
      </c>
      <c r="K1428" s="178"/>
      <c r="L1428" s="36"/>
      <c r="M1428" s="179" t="s">
        <v>1</v>
      </c>
      <c r="N1428" s="180" t="s">
        <v>41</v>
      </c>
      <c r="O1428" s="61"/>
      <c r="P1428" s="181">
        <f>O1428*H1428</f>
        <v>0</v>
      </c>
      <c r="Q1428" s="181">
        <v>0</v>
      </c>
      <c r="R1428" s="181">
        <f>Q1428*H1428</f>
        <v>0</v>
      </c>
      <c r="S1428" s="181">
        <v>0</v>
      </c>
      <c r="T1428" s="182">
        <f>S1428*H1428</f>
        <v>0</v>
      </c>
      <c r="U1428" s="35"/>
      <c r="V1428" s="35"/>
      <c r="W1428" s="35"/>
      <c r="X1428" s="35"/>
      <c r="Y1428" s="35"/>
      <c r="Z1428" s="35"/>
      <c r="AA1428" s="35"/>
      <c r="AB1428" s="35"/>
      <c r="AC1428" s="35"/>
      <c r="AD1428" s="35"/>
      <c r="AE1428" s="35"/>
      <c r="AR1428" s="183" t="s">
        <v>1247</v>
      </c>
      <c r="AT1428" s="183" t="s">
        <v>274</v>
      </c>
      <c r="AU1428" s="183" t="s">
        <v>88</v>
      </c>
      <c r="AY1428" s="18" t="s">
        <v>271</v>
      </c>
      <c r="BE1428" s="105">
        <f>IF(N1428="základná",J1428,0)</f>
        <v>0</v>
      </c>
      <c r="BF1428" s="105">
        <f>IF(N1428="znížená",J1428,0)</f>
        <v>0</v>
      </c>
      <c r="BG1428" s="105">
        <f>IF(N1428="zákl. prenesená",J1428,0)</f>
        <v>0</v>
      </c>
      <c r="BH1428" s="105">
        <f>IF(N1428="zníž. prenesená",J1428,0)</f>
        <v>0</v>
      </c>
      <c r="BI1428" s="105">
        <f>IF(N1428="nulová",J1428,0)</f>
        <v>0</v>
      </c>
      <c r="BJ1428" s="18" t="s">
        <v>88</v>
      </c>
      <c r="BK1428" s="105">
        <f>ROUND(I1428*H1428,2)</f>
        <v>0</v>
      </c>
      <c r="BL1428" s="18" t="s">
        <v>1247</v>
      </c>
      <c r="BM1428" s="183" t="s">
        <v>2561</v>
      </c>
    </row>
    <row r="1429" spans="1:65" s="13" customFormat="1" x14ac:dyDescent="0.1">
      <c r="B1429" s="184"/>
      <c r="D1429" s="185" t="s">
        <v>280</v>
      </c>
      <c r="E1429" s="186" t="s">
        <v>1</v>
      </c>
      <c r="F1429" s="187" t="s">
        <v>2562</v>
      </c>
      <c r="H1429" s="188">
        <v>742.56</v>
      </c>
      <c r="I1429" s="189"/>
      <c r="L1429" s="184"/>
      <c r="M1429" s="190"/>
      <c r="N1429" s="191"/>
      <c r="O1429" s="191"/>
      <c r="P1429" s="191"/>
      <c r="Q1429" s="191"/>
      <c r="R1429" s="191"/>
      <c r="S1429" s="191"/>
      <c r="T1429" s="192"/>
      <c r="AT1429" s="186" t="s">
        <v>280</v>
      </c>
      <c r="AU1429" s="186" t="s">
        <v>88</v>
      </c>
      <c r="AV1429" s="13" t="s">
        <v>88</v>
      </c>
      <c r="AW1429" s="13" t="s">
        <v>29</v>
      </c>
      <c r="AX1429" s="13" t="s">
        <v>75</v>
      </c>
      <c r="AY1429" s="186" t="s">
        <v>271</v>
      </c>
    </row>
    <row r="1430" spans="1:65" s="14" customFormat="1" x14ac:dyDescent="0.1">
      <c r="B1430" s="193"/>
      <c r="D1430" s="185" t="s">
        <v>280</v>
      </c>
      <c r="E1430" s="194" t="s">
        <v>1</v>
      </c>
      <c r="F1430" s="195" t="s">
        <v>282</v>
      </c>
      <c r="H1430" s="196">
        <v>742.56</v>
      </c>
      <c r="I1430" s="197"/>
      <c r="L1430" s="193"/>
      <c r="M1430" s="217"/>
      <c r="N1430" s="218"/>
      <c r="O1430" s="218"/>
      <c r="P1430" s="218"/>
      <c r="Q1430" s="218"/>
      <c r="R1430" s="218"/>
      <c r="S1430" s="218"/>
      <c r="T1430" s="219"/>
      <c r="AT1430" s="194" t="s">
        <v>280</v>
      </c>
      <c r="AU1430" s="194" t="s">
        <v>88</v>
      </c>
      <c r="AV1430" s="14" t="s">
        <v>278</v>
      </c>
      <c r="AW1430" s="14" t="s">
        <v>29</v>
      </c>
      <c r="AX1430" s="14" t="s">
        <v>82</v>
      </c>
      <c r="AY1430" s="194" t="s">
        <v>271</v>
      </c>
    </row>
    <row r="1431" spans="1:65" s="2" customFormat="1" ht="6.95" customHeight="1" x14ac:dyDescent="0.1">
      <c r="A1431" s="35"/>
      <c r="B1431" s="50"/>
      <c r="C1431" s="51"/>
      <c r="D1431" s="51"/>
      <c r="E1431" s="51"/>
      <c r="F1431" s="51"/>
      <c r="G1431" s="51"/>
      <c r="H1431" s="51"/>
      <c r="I1431" s="51"/>
      <c r="J1431" s="51"/>
      <c r="K1431" s="51"/>
      <c r="L1431" s="36"/>
      <c r="M1431" s="35"/>
      <c r="O1431" s="35"/>
      <c r="P1431" s="35"/>
      <c r="Q1431" s="35"/>
      <c r="R1431" s="35"/>
      <c r="S1431" s="35"/>
      <c r="T1431" s="35"/>
      <c r="U1431" s="35"/>
      <c r="V1431" s="35"/>
      <c r="W1431" s="35"/>
      <c r="X1431" s="35"/>
      <c r="Y1431" s="35"/>
      <c r="Z1431" s="35"/>
      <c r="AA1431" s="35"/>
      <c r="AB1431" s="35"/>
      <c r="AC1431" s="35"/>
      <c r="AD1431" s="35"/>
      <c r="AE1431" s="35"/>
    </row>
  </sheetData>
  <autoFilter ref="C152:K1430" xr:uid="{00000000-0009-0000-0000-000004000000}"/>
  <mergeCells count="13">
    <mergeCell ref="E145:H145"/>
    <mergeCell ref="L2:V2"/>
    <mergeCell ref="E141:H141"/>
    <mergeCell ref="E143:H143"/>
    <mergeCell ref="E85:H85"/>
    <mergeCell ref="E87:H87"/>
    <mergeCell ref="E89:H89"/>
    <mergeCell ref="D130:F13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81"/>
  <sheetViews>
    <sheetView showGridLines="0" topLeftCell="A132" workbookViewId="0">
      <selection activeCell="F149" sqref="F149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101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2563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J109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ROUND((SUM(BE109:BE111) + SUM(BE133:BE280)),  2)</f>
        <v>0</v>
      </c>
      <c r="G37" s="35"/>
      <c r="H37" s="35"/>
      <c r="I37" s="120">
        <v>0.2</v>
      </c>
      <c r="J37" s="119">
        <f>ROUND(((SUM(BE109:BE111) + SUM(BE133:BE280))*I37),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ROUND((SUM(BF109:BF111) + SUM(BF133:BF280)),  2)</f>
        <v>0</v>
      </c>
      <c r="G38" s="35"/>
      <c r="H38" s="35"/>
      <c r="I38" s="120">
        <v>0.2</v>
      </c>
      <c r="J38" s="119">
        <f>ROUND(((SUM(BF109:BF111) + SUM(BF133:BF280))*I38),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ROUND((SUM(BG109:BG111) + SUM(BG133:BG280)),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ROUND((SUM(BH109:BH111) + SUM(BH133:BH280)),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ROUND((SUM(BI109:BI111) + SUM(BI133:BI280)),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05 - Vykurovanie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247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10" customFormat="1" ht="19.899999999999999" customHeight="1" x14ac:dyDescent="0.1">
      <c r="B100" s="135"/>
      <c r="D100" s="136" t="s">
        <v>880</v>
      </c>
      <c r="E100" s="137"/>
      <c r="F100" s="137"/>
      <c r="G100" s="137"/>
      <c r="H100" s="137"/>
      <c r="I100" s="137"/>
      <c r="J100" s="138">
        <f>J135</f>
        <v>0</v>
      </c>
      <c r="L100" s="135"/>
    </row>
    <row r="101" spans="1:65" s="10" customFormat="1" ht="19.899999999999999" customHeight="1" x14ac:dyDescent="0.1">
      <c r="B101" s="135"/>
      <c r="D101" s="136" t="s">
        <v>2564</v>
      </c>
      <c r="E101" s="137"/>
      <c r="F101" s="137"/>
      <c r="G101" s="137"/>
      <c r="H101" s="137"/>
      <c r="I101" s="137"/>
      <c r="J101" s="138">
        <f>J155</f>
        <v>0</v>
      </c>
      <c r="L101" s="135"/>
    </row>
    <row r="102" spans="1:65" s="10" customFormat="1" ht="19.899999999999999" customHeight="1" x14ac:dyDescent="0.1">
      <c r="B102" s="135"/>
      <c r="D102" s="136" t="s">
        <v>2565</v>
      </c>
      <c r="E102" s="137"/>
      <c r="F102" s="137"/>
      <c r="G102" s="137"/>
      <c r="H102" s="137"/>
      <c r="I102" s="137"/>
      <c r="J102" s="138">
        <f>J162</f>
        <v>0</v>
      </c>
      <c r="L102" s="135"/>
    </row>
    <row r="103" spans="1:65" s="10" customFormat="1" ht="19.899999999999999" customHeight="1" x14ac:dyDescent="0.1">
      <c r="B103" s="135"/>
      <c r="D103" s="136" t="s">
        <v>2566</v>
      </c>
      <c r="E103" s="137"/>
      <c r="F103" s="137"/>
      <c r="G103" s="137"/>
      <c r="H103" s="137"/>
      <c r="I103" s="137"/>
      <c r="J103" s="138">
        <f>J189</f>
        <v>0</v>
      </c>
      <c r="L103" s="135"/>
    </row>
    <row r="104" spans="1:65" s="10" customFormat="1" ht="19.899999999999999" customHeight="1" x14ac:dyDescent="0.1">
      <c r="B104" s="135"/>
      <c r="D104" s="136" t="s">
        <v>2567</v>
      </c>
      <c r="E104" s="137"/>
      <c r="F104" s="137"/>
      <c r="G104" s="137"/>
      <c r="H104" s="137"/>
      <c r="I104" s="137"/>
      <c r="J104" s="138">
        <f>J204</f>
        <v>0</v>
      </c>
      <c r="L104" s="135"/>
    </row>
    <row r="105" spans="1:65" s="10" customFormat="1" ht="19.899999999999999" customHeight="1" x14ac:dyDescent="0.1">
      <c r="B105" s="135"/>
      <c r="D105" s="136" t="s">
        <v>2568</v>
      </c>
      <c r="E105" s="137"/>
      <c r="F105" s="137"/>
      <c r="G105" s="137"/>
      <c r="H105" s="137"/>
      <c r="I105" s="137"/>
      <c r="J105" s="138">
        <f>J232</f>
        <v>0</v>
      </c>
      <c r="L105" s="135"/>
    </row>
    <row r="106" spans="1:65" s="10" customFormat="1" ht="14.85" customHeight="1" x14ac:dyDescent="0.1">
      <c r="B106" s="135"/>
      <c r="D106" s="136" t="s">
        <v>2569</v>
      </c>
      <c r="E106" s="137"/>
      <c r="F106" s="137"/>
      <c r="G106" s="137"/>
      <c r="H106" s="137"/>
      <c r="I106" s="137"/>
      <c r="J106" s="138">
        <f>J272</f>
        <v>0</v>
      </c>
      <c r="L106" s="135"/>
    </row>
    <row r="107" spans="1:65" s="2" customFormat="1" ht="21.75" customHeight="1" x14ac:dyDescent="0.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 x14ac:dyDescent="0.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 x14ac:dyDescent="0.1">
      <c r="A109" s="35"/>
      <c r="B109" s="36"/>
      <c r="C109" s="130" t="s">
        <v>254</v>
      </c>
      <c r="D109" s="35"/>
      <c r="E109" s="35"/>
      <c r="F109" s="35"/>
      <c r="G109" s="35"/>
      <c r="H109" s="35"/>
      <c r="I109" s="35"/>
      <c r="J109" s="139">
        <f>ROUND(J110,2)</f>
        <v>0</v>
      </c>
      <c r="K109" s="35"/>
      <c r="L109" s="45"/>
      <c r="N109" s="140" t="s">
        <v>39</v>
      </c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8" customHeight="1" x14ac:dyDescent="0.1">
      <c r="A110" s="35"/>
      <c r="B110" s="141"/>
      <c r="C110" s="142"/>
      <c r="D110" s="338" t="s">
        <v>255</v>
      </c>
      <c r="E110" s="342"/>
      <c r="F110" s="342"/>
      <c r="G110" s="142"/>
      <c r="H110" s="142"/>
      <c r="I110" s="142"/>
      <c r="J110" s="102">
        <v>0</v>
      </c>
      <c r="K110" s="142"/>
      <c r="L110" s="143"/>
      <c r="M110" s="144"/>
      <c r="N110" s="145" t="s">
        <v>41</v>
      </c>
      <c r="O110" s="144"/>
      <c r="P110" s="144"/>
      <c r="Q110" s="144"/>
      <c r="R110" s="144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4"/>
      <c r="AW110" s="144"/>
      <c r="AX110" s="144"/>
      <c r="AY110" s="146" t="s">
        <v>256</v>
      </c>
      <c r="AZ110" s="144"/>
      <c r="BA110" s="144"/>
      <c r="BB110" s="144"/>
      <c r="BC110" s="144"/>
      <c r="BD110" s="144"/>
      <c r="BE110" s="147">
        <f t="shared" ref="BE110" si="0">IF(N110="základná",J110,0)</f>
        <v>0</v>
      </c>
      <c r="BF110" s="147">
        <f t="shared" ref="BF110" si="1">IF(N110="znížená",J110,0)</f>
        <v>0</v>
      </c>
      <c r="BG110" s="147">
        <f t="shared" ref="BG110" si="2">IF(N110="zákl. prenesená",J110,0)</f>
        <v>0</v>
      </c>
      <c r="BH110" s="147">
        <f t="shared" ref="BH110" si="3">IF(N110="zníž. prenesená",J110,0)</f>
        <v>0</v>
      </c>
      <c r="BI110" s="147">
        <f t="shared" ref="BI110" si="4">IF(N110="nulová",J110,0)</f>
        <v>0</v>
      </c>
      <c r="BJ110" s="146" t="s">
        <v>88</v>
      </c>
      <c r="BK110" s="144"/>
      <c r="BL110" s="144"/>
      <c r="BM110" s="144"/>
    </row>
    <row r="111" spans="1:65" s="2" customFormat="1" x14ac:dyDescent="0.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9.25" customHeight="1" x14ac:dyDescent="0.1">
      <c r="A112" s="35"/>
      <c r="B112" s="36"/>
      <c r="C112" s="109" t="s">
        <v>213</v>
      </c>
      <c r="D112" s="110"/>
      <c r="E112" s="110"/>
      <c r="F112" s="110"/>
      <c r="G112" s="110"/>
      <c r="H112" s="110"/>
      <c r="I112" s="110"/>
      <c r="J112" s="111">
        <f>ROUND(J98+J109,2)</f>
        <v>0</v>
      </c>
      <c r="K112" s="110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 x14ac:dyDescent="0.1">
      <c r="A113" s="35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 x14ac:dyDescent="0.1">
      <c r="A117" s="35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 x14ac:dyDescent="0.1">
      <c r="A118" s="35"/>
      <c r="B118" s="36"/>
      <c r="C118" s="22" t="s">
        <v>257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 x14ac:dyDescent="0.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 x14ac:dyDescent="0.1">
      <c r="A120" s="35"/>
      <c r="B120" s="36"/>
      <c r="C120" s="28" t="s">
        <v>14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 x14ac:dyDescent="0.1">
      <c r="A121" s="35"/>
      <c r="B121" s="36"/>
      <c r="C121" s="35"/>
      <c r="D121" s="35"/>
      <c r="E121" s="340" t="str">
        <f>E7</f>
        <v>Kreatívne cenrum Nitra - Martinský vrch</v>
      </c>
      <c r="F121" s="341"/>
      <c r="G121" s="341"/>
      <c r="H121" s="341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 x14ac:dyDescent="0.1">
      <c r="B122" s="21"/>
      <c r="C122" s="28" t="s">
        <v>228</v>
      </c>
      <c r="L122" s="21"/>
    </row>
    <row r="123" spans="1:31" s="2" customFormat="1" ht="16.5" customHeight="1" x14ac:dyDescent="0.1">
      <c r="A123" s="35"/>
      <c r="B123" s="36"/>
      <c r="C123" s="35"/>
      <c r="D123" s="35"/>
      <c r="E123" s="340" t="s">
        <v>231</v>
      </c>
      <c r="F123" s="339"/>
      <c r="G123" s="339"/>
      <c r="H123" s="33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 x14ac:dyDescent="0.1">
      <c r="A124" s="35"/>
      <c r="B124" s="36"/>
      <c r="C124" s="28" t="s">
        <v>233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 x14ac:dyDescent="0.1">
      <c r="A125" s="35"/>
      <c r="B125" s="36"/>
      <c r="C125" s="35"/>
      <c r="D125" s="35"/>
      <c r="E125" s="321" t="str">
        <f>E11</f>
        <v>05 - Vykurovanie</v>
      </c>
      <c r="F125" s="339"/>
      <c r="G125" s="339"/>
      <c r="H125" s="33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 x14ac:dyDescent="0.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 x14ac:dyDescent="0.1">
      <c r="A127" s="35"/>
      <c r="B127" s="36"/>
      <c r="C127" s="28" t="s">
        <v>18</v>
      </c>
      <c r="D127" s="35"/>
      <c r="E127" s="35"/>
      <c r="F127" s="26" t="str">
        <f>F14</f>
        <v>Nitra</v>
      </c>
      <c r="G127" s="35"/>
      <c r="H127" s="35"/>
      <c r="I127" s="28" t="s">
        <v>20</v>
      </c>
      <c r="J127" s="58" t="str">
        <f>IF(J14="","",J14)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 x14ac:dyDescent="0.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 x14ac:dyDescent="0.15">
      <c r="A129" s="35"/>
      <c r="B129" s="36"/>
      <c r="C129" s="28" t="s">
        <v>22</v>
      </c>
      <c r="D129" s="35"/>
      <c r="E129" s="35"/>
      <c r="F129" s="26" t="str">
        <f>E17</f>
        <v>Mesto Nitra, Štefánikova tr. 60, 949 01 Nitra</v>
      </c>
      <c r="G129" s="35"/>
      <c r="H129" s="35"/>
      <c r="I129" s="28" t="s">
        <v>28</v>
      </c>
      <c r="J129" s="31" t="str">
        <f>E23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 x14ac:dyDescent="0.15">
      <c r="A130" s="35"/>
      <c r="B130" s="36"/>
      <c r="C130" s="28" t="s">
        <v>26</v>
      </c>
      <c r="D130" s="35"/>
      <c r="E130" s="35"/>
      <c r="F130" s="26" t="str">
        <f>IF(E20="","",E20)</f>
        <v>Vyplň údaj</v>
      </c>
      <c r="G130" s="35"/>
      <c r="H130" s="35"/>
      <c r="I130" s="28" t="s">
        <v>30</v>
      </c>
      <c r="J130" s="31" t="str">
        <f>E26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 x14ac:dyDescent="0.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 x14ac:dyDescent="0.15">
      <c r="A132" s="148"/>
      <c r="B132" s="149"/>
      <c r="C132" s="150" t="s">
        <v>258</v>
      </c>
      <c r="D132" s="151" t="s">
        <v>60</v>
      </c>
      <c r="E132" s="151" t="s">
        <v>56</v>
      </c>
      <c r="F132" s="151" t="s">
        <v>57</v>
      </c>
      <c r="G132" s="151" t="s">
        <v>259</v>
      </c>
      <c r="H132" s="151" t="s">
        <v>260</v>
      </c>
      <c r="I132" s="151" t="s">
        <v>261</v>
      </c>
      <c r="J132" s="152" t="s">
        <v>241</v>
      </c>
      <c r="K132" s="153" t="s">
        <v>262</v>
      </c>
      <c r="L132" s="154"/>
      <c r="M132" s="65" t="s">
        <v>1</v>
      </c>
      <c r="N132" s="66" t="s">
        <v>39</v>
      </c>
      <c r="O132" s="66" t="s">
        <v>263</v>
      </c>
      <c r="P132" s="66" t="s">
        <v>264</v>
      </c>
      <c r="Q132" s="66" t="s">
        <v>265</v>
      </c>
      <c r="R132" s="66" t="s">
        <v>266</v>
      </c>
      <c r="S132" s="66" t="s">
        <v>267</v>
      </c>
      <c r="T132" s="67" t="s">
        <v>268</v>
      </c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</row>
    <row r="133" spans="1:65" s="2" customFormat="1" ht="22.9" customHeight="1" x14ac:dyDescent="0.15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5">
        <f>BK133</f>
        <v>0</v>
      </c>
      <c r="K133" s="35"/>
      <c r="L133" s="36"/>
      <c r="M133" s="68"/>
      <c r="N133" s="59"/>
      <c r="O133" s="69"/>
      <c r="P133" s="156">
        <f>P134</f>
        <v>0</v>
      </c>
      <c r="Q133" s="69"/>
      <c r="R133" s="156">
        <f>R134</f>
        <v>0</v>
      </c>
      <c r="S133" s="69"/>
      <c r="T133" s="157">
        <f>T134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8">
        <f>BK134</f>
        <v>0</v>
      </c>
    </row>
    <row r="134" spans="1:65" s="12" customFormat="1" ht="25.9" customHeight="1" x14ac:dyDescent="0.15">
      <c r="B134" s="159"/>
      <c r="D134" s="160" t="s">
        <v>74</v>
      </c>
      <c r="E134" s="161" t="s">
        <v>469</v>
      </c>
      <c r="F134" s="161" t="s">
        <v>470</v>
      </c>
      <c r="I134" s="162"/>
      <c r="J134" s="163">
        <f>BK134</f>
        <v>0</v>
      </c>
      <c r="L134" s="159"/>
      <c r="M134" s="164"/>
      <c r="N134" s="165"/>
      <c r="O134" s="165"/>
      <c r="P134" s="166">
        <f>P135+P155+P162+P189+P204+P232</f>
        <v>0</v>
      </c>
      <c r="Q134" s="165"/>
      <c r="R134" s="166">
        <f>R135+R155+R162+R189+R204+R232</f>
        <v>0</v>
      </c>
      <c r="S134" s="165"/>
      <c r="T134" s="167">
        <f>T135+T155+T162+T189+T204+T232</f>
        <v>0</v>
      </c>
      <c r="AR134" s="160" t="s">
        <v>88</v>
      </c>
      <c r="AT134" s="168" t="s">
        <v>74</v>
      </c>
      <c r="AU134" s="168" t="s">
        <v>75</v>
      </c>
      <c r="AY134" s="160" t="s">
        <v>271</v>
      </c>
      <c r="BK134" s="169">
        <f>BK135+BK155+BK162+BK189+BK204+BK232</f>
        <v>0</v>
      </c>
    </row>
    <row r="135" spans="1:65" s="12" customFormat="1" ht="22.9" customHeight="1" x14ac:dyDescent="0.15">
      <c r="B135" s="159"/>
      <c r="D135" s="160" t="s">
        <v>74</v>
      </c>
      <c r="E135" s="170" t="s">
        <v>1506</v>
      </c>
      <c r="F135" s="170" t="s">
        <v>1507</v>
      </c>
      <c r="I135" s="162"/>
      <c r="J135" s="171">
        <f>BK135</f>
        <v>0</v>
      </c>
      <c r="L135" s="159"/>
      <c r="M135" s="164"/>
      <c r="N135" s="165"/>
      <c r="O135" s="165"/>
      <c r="P135" s="166">
        <f>SUM(P136:P154)</f>
        <v>0</v>
      </c>
      <c r="Q135" s="165"/>
      <c r="R135" s="166">
        <f>SUM(R136:R154)</f>
        <v>0</v>
      </c>
      <c r="S135" s="165"/>
      <c r="T135" s="167">
        <f>SUM(T136:T154)</f>
        <v>0</v>
      </c>
      <c r="AR135" s="160" t="s">
        <v>88</v>
      </c>
      <c r="AT135" s="168" t="s">
        <v>74</v>
      </c>
      <c r="AU135" s="168" t="s">
        <v>82</v>
      </c>
      <c r="AY135" s="160" t="s">
        <v>271</v>
      </c>
      <c r="BK135" s="169">
        <f>SUM(BK136:BK154)</f>
        <v>0</v>
      </c>
    </row>
    <row r="136" spans="1:65" s="2" customFormat="1" ht="21.75" customHeight="1" x14ac:dyDescent="0.15">
      <c r="A136" s="35"/>
      <c r="B136" s="141"/>
      <c r="C136" s="172" t="s">
        <v>82</v>
      </c>
      <c r="D136" s="172" t="s">
        <v>274</v>
      </c>
      <c r="E136" s="173" t="s">
        <v>2570</v>
      </c>
      <c r="F136" s="174" t="s">
        <v>2571</v>
      </c>
      <c r="G136" s="175" t="s">
        <v>319</v>
      </c>
      <c r="H136" s="176">
        <v>198</v>
      </c>
      <c r="I136" s="177"/>
      <c r="J136" s="176">
        <f t="shared" ref="J136:J154" si="5">ROUND(I136*H136,2)</f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ref="P136:P154" si="6">O136*H136</f>
        <v>0</v>
      </c>
      <c r="Q136" s="181">
        <v>0</v>
      </c>
      <c r="R136" s="181">
        <f t="shared" ref="R136:R154" si="7">Q136*H136</f>
        <v>0</v>
      </c>
      <c r="S136" s="181">
        <v>0</v>
      </c>
      <c r="T136" s="182">
        <f t="shared" ref="T136:T154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367</v>
      </c>
      <c r="AT136" s="183" t="s">
        <v>274</v>
      </c>
      <c r="AU136" s="183" t="s">
        <v>88</v>
      </c>
      <c r="AY136" s="18" t="s">
        <v>271</v>
      </c>
      <c r="BE136" s="105">
        <f t="shared" ref="BE136:BE154" si="9">IF(N136="základná",J136,0)</f>
        <v>0</v>
      </c>
      <c r="BF136" s="105">
        <f t="shared" ref="BF136:BF154" si="10">IF(N136="znížená",J136,0)</f>
        <v>0</v>
      </c>
      <c r="BG136" s="105">
        <f t="shared" ref="BG136:BG154" si="11">IF(N136="zákl. prenesená",J136,0)</f>
        <v>0</v>
      </c>
      <c r="BH136" s="105">
        <f t="shared" ref="BH136:BH154" si="12">IF(N136="zníž. prenesená",J136,0)</f>
        <v>0</v>
      </c>
      <c r="BI136" s="105">
        <f t="shared" ref="BI136:BI154" si="13">IF(N136="nulová",J136,0)</f>
        <v>0</v>
      </c>
      <c r="BJ136" s="18" t="s">
        <v>88</v>
      </c>
      <c r="BK136" s="105">
        <f t="shared" ref="BK136:BK154" si="14">ROUND(I136*H136,2)</f>
        <v>0</v>
      </c>
      <c r="BL136" s="18" t="s">
        <v>367</v>
      </c>
      <c r="BM136" s="183" t="s">
        <v>88</v>
      </c>
    </row>
    <row r="137" spans="1:65" s="2" customFormat="1" ht="16.5" customHeight="1" x14ac:dyDescent="0.15">
      <c r="A137" s="35"/>
      <c r="B137" s="141"/>
      <c r="C137" s="224" t="s">
        <v>88</v>
      </c>
      <c r="D137" s="224" t="s">
        <v>1138</v>
      </c>
      <c r="E137" s="226" t="s">
        <v>2572</v>
      </c>
      <c r="F137" s="227" t="s">
        <v>2573</v>
      </c>
      <c r="G137" s="228" t="s">
        <v>319</v>
      </c>
      <c r="H137" s="229">
        <v>142</v>
      </c>
      <c r="I137" s="230"/>
      <c r="J137" s="229">
        <f t="shared" si="5"/>
        <v>0</v>
      </c>
      <c r="K137" s="231"/>
      <c r="L137" s="232"/>
      <c r="M137" s="233" t="s">
        <v>1</v>
      </c>
      <c r="N137" s="234" t="s">
        <v>41</v>
      </c>
      <c r="O137" s="61"/>
      <c r="P137" s="181">
        <f t="shared" si="6"/>
        <v>0</v>
      </c>
      <c r="Q137" s="181">
        <v>0</v>
      </c>
      <c r="R137" s="181">
        <f t="shared" si="7"/>
        <v>0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478</v>
      </c>
      <c r="AT137" s="183" t="s">
        <v>1138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367</v>
      </c>
      <c r="BM137" s="183" t="s">
        <v>278</v>
      </c>
    </row>
    <row r="138" spans="1:65" s="2" customFormat="1" ht="16.5" customHeight="1" x14ac:dyDescent="0.15">
      <c r="A138" s="35"/>
      <c r="B138" s="141"/>
      <c r="C138" s="224" t="s">
        <v>286</v>
      </c>
      <c r="D138" s="224" t="s">
        <v>1138</v>
      </c>
      <c r="E138" s="226" t="s">
        <v>2574</v>
      </c>
      <c r="F138" s="227" t="s">
        <v>2575</v>
      </c>
      <c r="G138" s="228" t="s">
        <v>319</v>
      </c>
      <c r="H138" s="229">
        <v>56</v>
      </c>
      <c r="I138" s="230"/>
      <c r="J138" s="229">
        <f t="shared" si="5"/>
        <v>0</v>
      </c>
      <c r="K138" s="231"/>
      <c r="L138" s="232"/>
      <c r="M138" s="233" t="s">
        <v>1</v>
      </c>
      <c r="N138" s="234" t="s">
        <v>41</v>
      </c>
      <c r="O138" s="61"/>
      <c r="P138" s="181">
        <f t="shared" si="6"/>
        <v>0</v>
      </c>
      <c r="Q138" s="181">
        <v>0</v>
      </c>
      <c r="R138" s="181">
        <f t="shared" si="7"/>
        <v>0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478</v>
      </c>
      <c r="AT138" s="183" t="s">
        <v>1138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367</v>
      </c>
      <c r="BM138" s="183" t="s">
        <v>304</v>
      </c>
    </row>
    <row r="139" spans="1:65" s="2" customFormat="1" ht="21.75" customHeight="1" x14ac:dyDescent="0.15">
      <c r="A139" s="35"/>
      <c r="B139" s="141"/>
      <c r="C139" s="172" t="s">
        <v>278</v>
      </c>
      <c r="D139" s="172" t="s">
        <v>274</v>
      </c>
      <c r="E139" s="173" t="s">
        <v>2576</v>
      </c>
      <c r="F139" s="174" t="s">
        <v>2577</v>
      </c>
      <c r="G139" s="175" t="s">
        <v>319</v>
      </c>
      <c r="H139" s="176">
        <v>246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0</v>
      </c>
      <c r="R139" s="181">
        <f t="shared" si="7"/>
        <v>0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367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367</v>
      </c>
      <c r="BM139" s="183" t="s">
        <v>316</v>
      </c>
    </row>
    <row r="140" spans="1:65" s="2" customFormat="1" ht="16.5" customHeight="1" x14ac:dyDescent="0.15">
      <c r="A140" s="35"/>
      <c r="B140" s="141"/>
      <c r="C140" s="224" t="s">
        <v>299</v>
      </c>
      <c r="D140" s="224" t="s">
        <v>1138</v>
      </c>
      <c r="E140" s="226" t="s">
        <v>2578</v>
      </c>
      <c r="F140" s="227" t="s">
        <v>2579</v>
      </c>
      <c r="G140" s="228" t="s">
        <v>319</v>
      </c>
      <c r="H140" s="229">
        <v>246</v>
      </c>
      <c r="I140" s="230"/>
      <c r="J140" s="229">
        <f t="shared" si="5"/>
        <v>0</v>
      </c>
      <c r="K140" s="231"/>
      <c r="L140" s="232"/>
      <c r="M140" s="233" t="s">
        <v>1</v>
      </c>
      <c r="N140" s="234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478</v>
      </c>
      <c r="AT140" s="183" t="s">
        <v>1138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367</v>
      </c>
      <c r="BM140" s="183" t="s">
        <v>115</v>
      </c>
    </row>
    <row r="141" spans="1:65" s="2" customFormat="1" ht="16.5" customHeight="1" x14ac:dyDescent="0.15">
      <c r="A141" s="35"/>
      <c r="B141" s="141"/>
      <c r="C141" s="172" t="s">
        <v>304</v>
      </c>
      <c r="D141" s="172" t="s">
        <v>274</v>
      </c>
      <c r="E141" s="173" t="s">
        <v>2580</v>
      </c>
      <c r="F141" s="174" t="s">
        <v>2581</v>
      </c>
      <c r="G141" s="175" t="s">
        <v>319</v>
      </c>
      <c r="H141" s="176">
        <v>134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367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367</v>
      </c>
      <c r="BM141" s="183" t="s">
        <v>121</v>
      </c>
    </row>
    <row r="142" spans="1:65" s="2" customFormat="1" ht="16.5" customHeight="1" x14ac:dyDescent="0.15">
      <c r="A142" s="35"/>
      <c r="B142" s="141"/>
      <c r="C142" s="224" t="s">
        <v>310</v>
      </c>
      <c r="D142" s="224" t="s">
        <v>1138</v>
      </c>
      <c r="E142" s="226" t="s">
        <v>2582</v>
      </c>
      <c r="F142" s="227" t="s">
        <v>2583</v>
      </c>
      <c r="G142" s="228" t="s">
        <v>319</v>
      </c>
      <c r="H142" s="229">
        <v>134</v>
      </c>
      <c r="I142" s="230"/>
      <c r="J142" s="229">
        <f t="shared" si="5"/>
        <v>0</v>
      </c>
      <c r="K142" s="231"/>
      <c r="L142" s="232"/>
      <c r="M142" s="233" t="s">
        <v>1</v>
      </c>
      <c r="N142" s="234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478</v>
      </c>
      <c r="AT142" s="183" t="s">
        <v>1138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367</v>
      </c>
      <c r="BM142" s="183" t="s">
        <v>127</v>
      </c>
    </row>
    <row r="143" spans="1:65" s="2" customFormat="1" ht="16.5" customHeight="1" x14ac:dyDescent="0.15">
      <c r="A143" s="35"/>
      <c r="B143" s="141"/>
      <c r="C143" s="172" t="s">
        <v>316</v>
      </c>
      <c r="D143" s="172" t="s">
        <v>274</v>
      </c>
      <c r="E143" s="173" t="s">
        <v>2584</v>
      </c>
      <c r="F143" s="174" t="s">
        <v>2585</v>
      </c>
      <c r="G143" s="175" t="s">
        <v>319</v>
      </c>
      <c r="H143" s="176">
        <v>34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367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367</v>
      </c>
      <c r="BM143" s="183" t="s">
        <v>367</v>
      </c>
    </row>
    <row r="144" spans="1:65" s="2" customFormat="1" ht="16.5" customHeight="1" x14ac:dyDescent="0.15">
      <c r="A144" s="35"/>
      <c r="B144" s="141"/>
      <c r="C144" s="224" t="s">
        <v>272</v>
      </c>
      <c r="D144" s="224" t="s">
        <v>1138</v>
      </c>
      <c r="E144" s="226" t="s">
        <v>2586</v>
      </c>
      <c r="F144" s="227" t="s">
        <v>2587</v>
      </c>
      <c r="G144" s="228" t="s">
        <v>319</v>
      </c>
      <c r="H144" s="229">
        <v>34</v>
      </c>
      <c r="I144" s="230"/>
      <c r="J144" s="229">
        <f t="shared" si="5"/>
        <v>0</v>
      </c>
      <c r="K144" s="231"/>
      <c r="L144" s="232"/>
      <c r="M144" s="233" t="s">
        <v>1</v>
      </c>
      <c r="N144" s="234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478</v>
      </c>
      <c r="AT144" s="183" t="s">
        <v>1138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367</v>
      </c>
      <c r="BM144" s="183" t="s">
        <v>379</v>
      </c>
    </row>
    <row r="145" spans="1:65" s="2" customFormat="1" ht="16.5" customHeight="1" x14ac:dyDescent="0.15">
      <c r="A145" s="35"/>
      <c r="B145" s="141"/>
      <c r="C145" s="172" t="s">
        <v>115</v>
      </c>
      <c r="D145" s="172" t="s">
        <v>274</v>
      </c>
      <c r="E145" s="173" t="s">
        <v>2588</v>
      </c>
      <c r="F145" s="174" t="s">
        <v>2589</v>
      </c>
      <c r="G145" s="175" t="s">
        <v>319</v>
      </c>
      <c r="H145" s="176">
        <v>220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367</v>
      </c>
      <c r="AT145" s="183" t="s">
        <v>274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367</v>
      </c>
      <c r="BM145" s="183" t="s">
        <v>7</v>
      </c>
    </row>
    <row r="146" spans="1:65" s="2" customFormat="1" ht="16.5" customHeight="1" x14ac:dyDescent="0.15">
      <c r="A146" s="35"/>
      <c r="B146" s="141"/>
      <c r="C146" s="224" t="s">
        <v>118</v>
      </c>
      <c r="D146" s="224" t="s">
        <v>1138</v>
      </c>
      <c r="E146" s="226" t="s">
        <v>2590</v>
      </c>
      <c r="F146" s="227" t="s">
        <v>2591</v>
      </c>
      <c r="G146" s="228" t="s">
        <v>319</v>
      </c>
      <c r="H146" s="229">
        <v>131</v>
      </c>
      <c r="I146" s="230"/>
      <c r="J146" s="229">
        <f t="shared" si="5"/>
        <v>0</v>
      </c>
      <c r="K146" s="231"/>
      <c r="L146" s="232"/>
      <c r="M146" s="233" t="s">
        <v>1</v>
      </c>
      <c r="N146" s="234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478</v>
      </c>
      <c r="AT146" s="183" t="s">
        <v>1138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367</v>
      </c>
      <c r="BM146" s="183" t="s">
        <v>414</v>
      </c>
    </row>
    <row r="147" spans="1:65" s="2" customFormat="1" ht="21.75" customHeight="1" x14ac:dyDescent="0.15">
      <c r="A147" s="35"/>
      <c r="B147" s="141"/>
      <c r="C147" s="224" t="s">
        <v>121</v>
      </c>
      <c r="D147" s="290" t="s">
        <v>1138</v>
      </c>
      <c r="E147" s="226" t="s">
        <v>2592</v>
      </c>
      <c r="F147" s="227" t="s">
        <v>6744</v>
      </c>
      <c r="G147" s="228" t="s">
        <v>319</v>
      </c>
      <c r="H147" s="229">
        <v>6</v>
      </c>
      <c r="I147" s="230"/>
      <c r="J147" s="229">
        <f t="shared" si="5"/>
        <v>0</v>
      </c>
      <c r="K147" s="231"/>
      <c r="L147" s="232"/>
      <c r="M147" s="233" t="s">
        <v>1</v>
      </c>
      <c r="N147" s="234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478</v>
      </c>
      <c r="AT147" s="183" t="s">
        <v>1138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367</v>
      </c>
      <c r="BM147" s="183" t="s">
        <v>424</v>
      </c>
    </row>
    <row r="148" spans="1:65" s="2" customFormat="1" ht="16.5" customHeight="1" x14ac:dyDescent="0.15">
      <c r="A148" s="35"/>
      <c r="B148" s="141"/>
      <c r="C148" s="224" t="s">
        <v>124</v>
      </c>
      <c r="D148" s="224" t="s">
        <v>1138</v>
      </c>
      <c r="E148" s="226" t="s">
        <v>2593</v>
      </c>
      <c r="F148" s="227" t="s">
        <v>2594</v>
      </c>
      <c r="G148" s="228" t="s">
        <v>319</v>
      </c>
      <c r="H148" s="229">
        <v>34</v>
      </c>
      <c r="I148" s="230"/>
      <c r="J148" s="229">
        <f t="shared" si="5"/>
        <v>0</v>
      </c>
      <c r="K148" s="231"/>
      <c r="L148" s="232"/>
      <c r="M148" s="233" t="s">
        <v>1</v>
      </c>
      <c r="N148" s="234" t="s">
        <v>41</v>
      </c>
      <c r="O148" s="61"/>
      <c r="P148" s="181">
        <f t="shared" si="6"/>
        <v>0</v>
      </c>
      <c r="Q148" s="181">
        <v>0</v>
      </c>
      <c r="R148" s="181">
        <f t="shared" si="7"/>
        <v>0</v>
      </c>
      <c r="S148" s="181">
        <v>0</v>
      </c>
      <c r="T148" s="182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3" t="s">
        <v>478</v>
      </c>
      <c r="AT148" s="183" t="s">
        <v>1138</v>
      </c>
      <c r="AU148" s="183" t="s">
        <v>88</v>
      </c>
      <c r="AY148" s="18" t="s">
        <v>271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367</v>
      </c>
      <c r="BM148" s="183" t="s">
        <v>433</v>
      </c>
    </row>
    <row r="149" spans="1:65" s="2" customFormat="1" ht="21.75" customHeight="1" x14ac:dyDescent="0.15">
      <c r="A149" s="35"/>
      <c r="B149" s="141"/>
      <c r="C149" s="224" t="s">
        <v>127</v>
      </c>
      <c r="D149" s="290" t="s">
        <v>1138</v>
      </c>
      <c r="E149" s="226" t="s">
        <v>2595</v>
      </c>
      <c r="F149" s="227" t="s">
        <v>6745</v>
      </c>
      <c r="G149" s="228" t="s">
        <v>319</v>
      </c>
      <c r="H149" s="229">
        <v>12</v>
      </c>
      <c r="I149" s="230"/>
      <c r="J149" s="229">
        <f t="shared" si="5"/>
        <v>0</v>
      </c>
      <c r="K149" s="231"/>
      <c r="L149" s="232"/>
      <c r="M149" s="233" t="s">
        <v>1</v>
      </c>
      <c r="N149" s="234" t="s">
        <v>41</v>
      </c>
      <c r="O149" s="61"/>
      <c r="P149" s="181">
        <f t="shared" si="6"/>
        <v>0</v>
      </c>
      <c r="Q149" s="181">
        <v>0</v>
      </c>
      <c r="R149" s="181">
        <f t="shared" si="7"/>
        <v>0</v>
      </c>
      <c r="S149" s="181">
        <v>0</v>
      </c>
      <c r="T149" s="182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478</v>
      </c>
      <c r="AT149" s="183" t="s">
        <v>1138</v>
      </c>
      <c r="AU149" s="183" t="s">
        <v>88</v>
      </c>
      <c r="AY149" s="18" t="s">
        <v>271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367</v>
      </c>
      <c r="BM149" s="183" t="s">
        <v>441</v>
      </c>
    </row>
    <row r="150" spans="1:65" s="2" customFormat="1" ht="16.5" customHeight="1" x14ac:dyDescent="0.15">
      <c r="A150" s="35"/>
      <c r="B150" s="141"/>
      <c r="C150" s="224" t="s">
        <v>154</v>
      </c>
      <c r="D150" s="224" t="s">
        <v>1138</v>
      </c>
      <c r="E150" s="226" t="s">
        <v>2596</v>
      </c>
      <c r="F150" s="227" t="s">
        <v>2597</v>
      </c>
      <c r="G150" s="228" t="s">
        <v>319</v>
      </c>
      <c r="H150" s="229">
        <v>15</v>
      </c>
      <c r="I150" s="230"/>
      <c r="J150" s="229">
        <f t="shared" si="5"/>
        <v>0</v>
      </c>
      <c r="K150" s="231"/>
      <c r="L150" s="232"/>
      <c r="M150" s="233" t="s">
        <v>1</v>
      </c>
      <c r="N150" s="234" t="s">
        <v>41</v>
      </c>
      <c r="O150" s="61"/>
      <c r="P150" s="181">
        <f t="shared" si="6"/>
        <v>0</v>
      </c>
      <c r="Q150" s="181">
        <v>0</v>
      </c>
      <c r="R150" s="181">
        <f t="shared" si="7"/>
        <v>0</v>
      </c>
      <c r="S150" s="181">
        <v>0</v>
      </c>
      <c r="T150" s="182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478</v>
      </c>
      <c r="AT150" s="183" t="s">
        <v>1138</v>
      </c>
      <c r="AU150" s="183" t="s">
        <v>88</v>
      </c>
      <c r="AY150" s="18" t="s">
        <v>271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367</v>
      </c>
      <c r="BM150" s="183" t="s">
        <v>465</v>
      </c>
    </row>
    <row r="151" spans="1:65" s="2" customFormat="1" ht="16.5" customHeight="1" x14ac:dyDescent="0.15">
      <c r="A151" s="35"/>
      <c r="B151" s="141"/>
      <c r="C151" s="224" t="s">
        <v>367</v>
      </c>
      <c r="D151" s="224" t="s">
        <v>1138</v>
      </c>
      <c r="E151" s="226" t="s">
        <v>2598</v>
      </c>
      <c r="F151" s="227" t="s">
        <v>2599</v>
      </c>
      <c r="G151" s="228" t="s">
        <v>319</v>
      </c>
      <c r="H151" s="229">
        <v>16</v>
      </c>
      <c r="I151" s="230"/>
      <c r="J151" s="229">
        <f t="shared" si="5"/>
        <v>0</v>
      </c>
      <c r="K151" s="231"/>
      <c r="L151" s="232"/>
      <c r="M151" s="233" t="s">
        <v>1</v>
      </c>
      <c r="N151" s="234" t="s">
        <v>41</v>
      </c>
      <c r="O151" s="61"/>
      <c r="P151" s="181">
        <f t="shared" si="6"/>
        <v>0</v>
      </c>
      <c r="Q151" s="181">
        <v>0</v>
      </c>
      <c r="R151" s="181">
        <f t="shared" si="7"/>
        <v>0</v>
      </c>
      <c r="S151" s="181">
        <v>0</v>
      </c>
      <c r="T151" s="182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478</v>
      </c>
      <c r="AT151" s="183" t="s">
        <v>1138</v>
      </c>
      <c r="AU151" s="183" t="s">
        <v>88</v>
      </c>
      <c r="AY151" s="18" t="s">
        <v>271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367</v>
      </c>
      <c r="BM151" s="183" t="s">
        <v>478</v>
      </c>
    </row>
    <row r="152" spans="1:65" s="2" customFormat="1" ht="16.5" customHeight="1" x14ac:dyDescent="0.15">
      <c r="A152" s="35"/>
      <c r="B152" s="141"/>
      <c r="C152" s="224" t="s">
        <v>374</v>
      </c>
      <c r="D152" s="224" t="s">
        <v>1138</v>
      </c>
      <c r="E152" s="226" t="s">
        <v>2600</v>
      </c>
      <c r="F152" s="227" t="s">
        <v>2601</v>
      </c>
      <c r="G152" s="228" t="s">
        <v>319</v>
      </c>
      <c r="H152" s="229">
        <v>6</v>
      </c>
      <c r="I152" s="230"/>
      <c r="J152" s="229">
        <f t="shared" si="5"/>
        <v>0</v>
      </c>
      <c r="K152" s="231"/>
      <c r="L152" s="232"/>
      <c r="M152" s="233" t="s">
        <v>1</v>
      </c>
      <c r="N152" s="234" t="s">
        <v>41</v>
      </c>
      <c r="O152" s="61"/>
      <c r="P152" s="181">
        <f t="shared" si="6"/>
        <v>0</v>
      </c>
      <c r="Q152" s="181">
        <v>0</v>
      </c>
      <c r="R152" s="181">
        <f t="shared" si="7"/>
        <v>0</v>
      </c>
      <c r="S152" s="181">
        <v>0</v>
      </c>
      <c r="T152" s="182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478</v>
      </c>
      <c r="AT152" s="183" t="s">
        <v>1138</v>
      </c>
      <c r="AU152" s="183" t="s">
        <v>88</v>
      </c>
      <c r="AY152" s="18" t="s">
        <v>271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367</v>
      </c>
      <c r="BM152" s="183" t="s">
        <v>488</v>
      </c>
    </row>
    <row r="153" spans="1:65" s="2" customFormat="1" ht="16.5" customHeight="1" x14ac:dyDescent="0.15">
      <c r="A153" s="35"/>
      <c r="B153" s="141"/>
      <c r="C153" s="224" t="s">
        <v>379</v>
      </c>
      <c r="D153" s="224" t="s">
        <v>1138</v>
      </c>
      <c r="E153" s="226" t="s">
        <v>2602</v>
      </c>
      <c r="F153" s="227" t="s">
        <v>2603</v>
      </c>
      <c r="G153" s="228" t="s">
        <v>277</v>
      </c>
      <c r="H153" s="229">
        <v>4</v>
      </c>
      <c r="I153" s="230"/>
      <c r="J153" s="229">
        <f t="shared" si="5"/>
        <v>0</v>
      </c>
      <c r="K153" s="231"/>
      <c r="L153" s="232"/>
      <c r="M153" s="233" t="s">
        <v>1</v>
      </c>
      <c r="N153" s="234" t="s">
        <v>41</v>
      </c>
      <c r="O153" s="61"/>
      <c r="P153" s="181">
        <f t="shared" si="6"/>
        <v>0</v>
      </c>
      <c r="Q153" s="181">
        <v>0</v>
      </c>
      <c r="R153" s="181">
        <f t="shared" si="7"/>
        <v>0</v>
      </c>
      <c r="S153" s="181">
        <v>0</v>
      </c>
      <c r="T153" s="182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478</v>
      </c>
      <c r="AT153" s="183" t="s">
        <v>1138</v>
      </c>
      <c r="AU153" s="183" t="s">
        <v>88</v>
      </c>
      <c r="AY153" s="18" t="s">
        <v>271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367</v>
      </c>
      <c r="BM153" s="183" t="s">
        <v>500</v>
      </c>
    </row>
    <row r="154" spans="1:65" s="2" customFormat="1" ht="21.75" customHeight="1" x14ac:dyDescent="0.15">
      <c r="A154" s="35"/>
      <c r="B154" s="141"/>
      <c r="C154" s="172" t="s">
        <v>384</v>
      </c>
      <c r="D154" s="172" t="s">
        <v>274</v>
      </c>
      <c r="E154" s="173" t="s">
        <v>2604</v>
      </c>
      <c r="F154" s="174" t="s">
        <v>2605</v>
      </c>
      <c r="G154" s="175" t="s">
        <v>1420</v>
      </c>
      <c r="H154" s="177"/>
      <c r="I154" s="177"/>
      <c r="J154" s="176">
        <f t="shared" si="5"/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si="6"/>
        <v>0</v>
      </c>
      <c r="Q154" s="181">
        <v>0</v>
      </c>
      <c r="R154" s="181">
        <f t="shared" si="7"/>
        <v>0</v>
      </c>
      <c r="S154" s="181">
        <v>0</v>
      </c>
      <c r="T154" s="182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367</v>
      </c>
      <c r="AT154" s="183" t="s">
        <v>274</v>
      </c>
      <c r="AU154" s="183" t="s">
        <v>88</v>
      </c>
      <c r="AY154" s="18" t="s">
        <v>271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367</v>
      </c>
      <c r="BM154" s="183" t="s">
        <v>514</v>
      </c>
    </row>
    <row r="155" spans="1:65" s="12" customFormat="1" ht="22.9" customHeight="1" x14ac:dyDescent="0.15">
      <c r="B155" s="159"/>
      <c r="D155" s="160" t="s">
        <v>74</v>
      </c>
      <c r="E155" s="170" t="s">
        <v>2606</v>
      </c>
      <c r="F155" s="170" t="s">
        <v>2607</v>
      </c>
      <c r="I155" s="162"/>
      <c r="J155" s="171">
        <f>BK155</f>
        <v>0</v>
      </c>
      <c r="L155" s="159"/>
      <c r="M155" s="164"/>
      <c r="N155" s="165"/>
      <c r="O155" s="165"/>
      <c r="P155" s="166">
        <f>SUM(P156:P161)</f>
        <v>0</v>
      </c>
      <c r="Q155" s="165"/>
      <c r="R155" s="166">
        <f>SUM(R156:R161)</f>
        <v>0</v>
      </c>
      <c r="S155" s="165"/>
      <c r="T155" s="167">
        <f>SUM(T156:T161)</f>
        <v>0</v>
      </c>
      <c r="AR155" s="160" t="s">
        <v>88</v>
      </c>
      <c r="AT155" s="168" t="s">
        <v>74</v>
      </c>
      <c r="AU155" s="168" t="s">
        <v>82</v>
      </c>
      <c r="AY155" s="160" t="s">
        <v>271</v>
      </c>
      <c r="BK155" s="169">
        <f>SUM(BK156:BK161)</f>
        <v>0</v>
      </c>
    </row>
    <row r="156" spans="1:65" s="2" customFormat="1" ht="21.75" customHeight="1" x14ac:dyDescent="0.15">
      <c r="A156" s="35"/>
      <c r="B156" s="141"/>
      <c r="C156" s="172" t="s">
        <v>7</v>
      </c>
      <c r="D156" s="172" t="s">
        <v>274</v>
      </c>
      <c r="E156" s="173" t="s">
        <v>2608</v>
      </c>
      <c r="F156" s="174" t="s">
        <v>2609</v>
      </c>
      <c r="G156" s="175" t="s">
        <v>302</v>
      </c>
      <c r="H156" s="176">
        <v>2</v>
      </c>
      <c r="I156" s="177"/>
      <c r="J156" s="176">
        <f>ROUND(I156*H156,2)</f>
        <v>0</v>
      </c>
      <c r="K156" s="178"/>
      <c r="L156" s="36"/>
      <c r="M156" s="179" t="s">
        <v>1</v>
      </c>
      <c r="N156" s="180" t="s">
        <v>41</v>
      </c>
      <c r="O156" s="61"/>
      <c r="P156" s="181">
        <f>O156*H156</f>
        <v>0</v>
      </c>
      <c r="Q156" s="181">
        <v>0</v>
      </c>
      <c r="R156" s="181">
        <f>Q156*H156</f>
        <v>0</v>
      </c>
      <c r="S156" s="181">
        <v>0</v>
      </c>
      <c r="T156" s="18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367</v>
      </c>
      <c r="AT156" s="183" t="s">
        <v>274</v>
      </c>
      <c r="AU156" s="183" t="s">
        <v>88</v>
      </c>
      <c r="AY156" s="18" t="s">
        <v>271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367</v>
      </c>
      <c r="BM156" s="183" t="s">
        <v>528</v>
      </c>
    </row>
    <row r="157" spans="1:65" s="2" customFormat="1" ht="16.5" customHeight="1" x14ac:dyDescent="0.15">
      <c r="A157" s="35"/>
      <c r="B157" s="141"/>
      <c r="C157" s="224" t="s">
        <v>409</v>
      </c>
      <c r="D157" s="225" t="s">
        <v>1138</v>
      </c>
      <c r="E157" s="226" t="s">
        <v>2610</v>
      </c>
      <c r="F157" s="227" t="s">
        <v>2611</v>
      </c>
      <c r="G157" s="228" t="s">
        <v>302</v>
      </c>
      <c r="H157" s="229">
        <v>2</v>
      </c>
      <c r="I157" s="230"/>
      <c r="J157" s="229">
        <f>ROUND(I157*H157,2)</f>
        <v>0</v>
      </c>
      <c r="K157" s="231"/>
      <c r="L157" s="232"/>
      <c r="M157" s="233" t="s">
        <v>1</v>
      </c>
      <c r="N157" s="234" t="s">
        <v>41</v>
      </c>
      <c r="O157" s="61"/>
      <c r="P157" s="181">
        <f>O157*H157</f>
        <v>0</v>
      </c>
      <c r="Q157" s="181">
        <v>0</v>
      </c>
      <c r="R157" s="181">
        <f>Q157*H157</f>
        <v>0</v>
      </c>
      <c r="S157" s="181">
        <v>0</v>
      </c>
      <c r="T157" s="18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478</v>
      </c>
      <c r="AT157" s="183" t="s">
        <v>1138</v>
      </c>
      <c r="AU157" s="183" t="s">
        <v>88</v>
      </c>
      <c r="AY157" s="18" t="s">
        <v>271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367</v>
      </c>
      <c r="BM157" s="183" t="s">
        <v>542</v>
      </c>
    </row>
    <row r="158" spans="1:65" s="2" customFormat="1" ht="16.5" x14ac:dyDescent="0.1">
      <c r="A158" s="35"/>
      <c r="B158" s="36"/>
      <c r="C158" s="35"/>
      <c r="D158" s="185" t="s">
        <v>1142</v>
      </c>
      <c r="E158" s="35"/>
      <c r="F158" s="235" t="s">
        <v>1143</v>
      </c>
      <c r="G158" s="35"/>
      <c r="H158" s="35"/>
      <c r="I158" s="142"/>
      <c r="J158" s="35"/>
      <c r="K158" s="35"/>
      <c r="L158" s="36"/>
      <c r="M158" s="236"/>
      <c r="N158" s="237"/>
      <c r="O158" s="61"/>
      <c r="P158" s="61"/>
      <c r="Q158" s="61"/>
      <c r="R158" s="61"/>
      <c r="S158" s="61"/>
      <c r="T158" s="62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1142</v>
      </c>
      <c r="AU158" s="18" t="s">
        <v>88</v>
      </c>
    </row>
    <row r="159" spans="1:65" s="2" customFormat="1" ht="16.5" customHeight="1" x14ac:dyDescent="0.15">
      <c r="A159" s="35"/>
      <c r="B159" s="141"/>
      <c r="C159" s="224" t="s">
        <v>414</v>
      </c>
      <c r="D159" s="224" t="s">
        <v>1138</v>
      </c>
      <c r="E159" s="226" t="s">
        <v>2612</v>
      </c>
      <c r="F159" s="227" t="s">
        <v>2613</v>
      </c>
      <c r="G159" s="228" t="s">
        <v>302</v>
      </c>
      <c r="H159" s="229">
        <v>2</v>
      </c>
      <c r="I159" s="230"/>
      <c r="J159" s="229">
        <f>ROUND(I159*H159,2)</f>
        <v>0</v>
      </c>
      <c r="K159" s="231"/>
      <c r="L159" s="232"/>
      <c r="M159" s="233" t="s">
        <v>1</v>
      </c>
      <c r="N159" s="234" t="s">
        <v>41</v>
      </c>
      <c r="O159" s="61"/>
      <c r="P159" s="181">
        <f>O159*H159</f>
        <v>0</v>
      </c>
      <c r="Q159" s="181">
        <v>0</v>
      </c>
      <c r="R159" s="181">
        <f>Q159*H159</f>
        <v>0</v>
      </c>
      <c r="S159" s="181">
        <v>0</v>
      </c>
      <c r="T159" s="18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478</v>
      </c>
      <c r="AT159" s="183" t="s">
        <v>1138</v>
      </c>
      <c r="AU159" s="183" t="s">
        <v>88</v>
      </c>
      <c r="AY159" s="18" t="s">
        <v>271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367</v>
      </c>
      <c r="BM159" s="183" t="s">
        <v>555</v>
      </c>
    </row>
    <row r="160" spans="1:65" s="2" customFormat="1" ht="16.5" customHeight="1" x14ac:dyDescent="0.15">
      <c r="A160" s="35"/>
      <c r="B160" s="141"/>
      <c r="C160" s="224" t="s">
        <v>419</v>
      </c>
      <c r="D160" s="224" t="s">
        <v>1138</v>
      </c>
      <c r="E160" s="226" t="s">
        <v>2614</v>
      </c>
      <c r="F160" s="227" t="s">
        <v>2615</v>
      </c>
      <c r="G160" s="228" t="s">
        <v>302</v>
      </c>
      <c r="H160" s="229">
        <v>1</v>
      </c>
      <c r="I160" s="230"/>
      <c r="J160" s="229">
        <f>ROUND(I160*H160,2)</f>
        <v>0</v>
      </c>
      <c r="K160" s="231"/>
      <c r="L160" s="232"/>
      <c r="M160" s="233" t="s">
        <v>1</v>
      </c>
      <c r="N160" s="234" t="s">
        <v>41</v>
      </c>
      <c r="O160" s="61"/>
      <c r="P160" s="181">
        <f>O160*H160</f>
        <v>0</v>
      </c>
      <c r="Q160" s="181">
        <v>0</v>
      </c>
      <c r="R160" s="181">
        <f>Q160*H160</f>
        <v>0</v>
      </c>
      <c r="S160" s="181">
        <v>0</v>
      </c>
      <c r="T160" s="18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478</v>
      </c>
      <c r="AT160" s="183" t="s">
        <v>1138</v>
      </c>
      <c r="AU160" s="183" t="s">
        <v>88</v>
      </c>
      <c r="AY160" s="18" t="s">
        <v>271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367</v>
      </c>
      <c r="BM160" s="183" t="s">
        <v>1128</v>
      </c>
    </row>
    <row r="161" spans="1:65" s="2" customFormat="1" ht="21.75" customHeight="1" x14ac:dyDescent="0.15">
      <c r="A161" s="35"/>
      <c r="B161" s="141"/>
      <c r="C161" s="172" t="s">
        <v>424</v>
      </c>
      <c r="D161" s="172" t="s">
        <v>274</v>
      </c>
      <c r="E161" s="173" t="s">
        <v>2616</v>
      </c>
      <c r="F161" s="174" t="s">
        <v>2617</v>
      </c>
      <c r="G161" s="175" t="s">
        <v>1420</v>
      </c>
      <c r="H161" s="177"/>
      <c r="I161" s="177"/>
      <c r="J161" s="176">
        <f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367</v>
      </c>
      <c r="AT161" s="183" t="s">
        <v>274</v>
      </c>
      <c r="AU161" s="183" t="s">
        <v>88</v>
      </c>
      <c r="AY161" s="18" t="s">
        <v>271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367</v>
      </c>
      <c r="BM161" s="183" t="s">
        <v>1144</v>
      </c>
    </row>
    <row r="162" spans="1:65" s="12" customFormat="1" ht="22.9" customHeight="1" x14ac:dyDescent="0.15">
      <c r="B162" s="159"/>
      <c r="D162" s="160" t="s">
        <v>74</v>
      </c>
      <c r="E162" s="170" t="s">
        <v>2618</v>
      </c>
      <c r="F162" s="170" t="s">
        <v>2619</v>
      </c>
      <c r="I162" s="162"/>
      <c r="J162" s="171">
        <f>BK162</f>
        <v>0</v>
      </c>
      <c r="L162" s="159"/>
      <c r="M162" s="164"/>
      <c r="N162" s="165"/>
      <c r="O162" s="165"/>
      <c r="P162" s="166">
        <f>SUM(P163:P188)</f>
        <v>0</v>
      </c>
      <c r="Q162" s="165"/>
      <c r="R162" s="166">
        <f>SUM(R163:R188)</f>
        <v>0</v>
      </c>
      <c r="S162" s="165"/>
      <c r="T162" s="167">
        <f>SUM(T163:T188)</f>
        <v>0</v>
      </c>
      <c r="AR162" s="160" t="s">
        <v>88</v>
      </c>
      <c r="AT162" s="168" t="s">
        <v>74</v>
      </c>
      <c r="AU162" s="168" t="s">
        <v>82</v>
      </c>
      <c r="AY162" s="160" t="s">
        <v>271</v>
      </c>
      <c r="BK162" s="169">
        <f>SUM(BK163:BK188)</f>
        <v>0</v>
      </c>
    </row>
    <row r="163" spans="1:65" s="2" customFormat="1" ht="21.75" customHeight="1" x14ac:dyDescent="0.15">
      <c r="A163" s="35"/>
      <c r="B163" s="141"/>
      <c r="C163" s="172" t="s">
        <v>428</v>
      </c>
      <c r="D163" s="172" t="s">
        <v>274</v>
      </c>
      <c r="E163" s="173" t="s">
        <v>2620</v>
      </c>
      <c r="F163" s="174" t="s">
        <v>2621</v>
      </c>
      <c r="G163" s="175" t="s">
        <v>302</v>
      </c>
      <c r="H163" s="176">
        <v>1</v>
      </c>
      <c r="I163" s="177"/>
      <c r="J163" s="176">
        <f t="shared" ref="J163:J178" si="15"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ref="P163:P178" si="16">O163*H163</f>
        <v>0</v>
      </c>
      <c r="Q163" s="181">
        <v>0</v>
      </c>
      <c r="R163" s="181">
        <f t="shared" ref="R163:R178" si="17">Q163*H163</f>
        <v>0</v>
      </c>
      <c r="S163" s="181">
        <v>0</v>
      </c>
      <c r="T163" s="182">
        <f t="shared" ref="T163:T178" si="18"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367</v>
      </c>
      <c r="AT163" s="183" t="s">
        <v>274</v>
      </c>
      <c r="AU163" s="183" t="s">
        <v>88</v>
      </c>
      <c r="AY163" s="18" t="s">
        <v>271</v>
      </c>
      <c r="BE163" s="105">
        <f t="shared" ref="BE163:BE178" si="19">IF(N163="základná",J163,0)</f>
        <v>0</v>
      </c>
      <c r="BF163" s="105">
        <f t="shared" ref="BF163:BF178" si="20">IF(N163="znížená",J163,0)</f>
        <v>0</v>
      </c>
      <c r="BG163" s="105">
        <f t="shared" ref="BG163:BG178" si="21">IF(N163="zákl. prenesená",J163,0)</f>
        <v>0</v>
      </c>
      <c r="BH163" s="105">
        <f t="shared" ref="BH163:BH178" si="22">IF(N163="zníž. prenesená",J163,0)</f>
        <v>0</v>
      </c>
      <c r="BI163" s="105">
        <f t="shared" ref="BI163:BI178" si="23">IF(N163="nulová",J163,0)</f>
        <v>0</v>
      </c>
      <c r="BJ163" s="18" t="s">
        <v>88</v>
      </c>
      <c r="BK163" s="105">
        <f t="shared" ref="BK163:BK178" si="24">ROUND(I163*H163,2)</f>
        <v>0</v>
      </c>
      <c r="BL163" s="18" t="s">
        <v>367</v>
      </c>
      <c r="BM163" s="183" t="s">
        <v>1158</v>
      </c>
    </row>
    <row r="164" spans="1:65" s="2" customFormat="1" ht="16.5" customHeight="1" x14ac:dyDescent="0.15">
      <c r="A164" s="35"/>
      <c r="B164" s="141"/>
      <c r="C164" s="224" t="s">
        <v>433</v>
      </c>
      <c r="D164" s="224" t="s">
        <v>1138</v>
      </c>
      <c r="E164" s="226" t="s">
        <v>2622</v>
      </c>
      <c r="F164" s="227" t="s">
        <v>2623</v>
      </c>
      <c r="G164" s="228" t="s">
        <v>302</v>
      </c>
      <c r="H164" s="229">
        <v>1</v>
      </c>
      <c r="I164" s="230"/>
      <c r="J164" s="229">
        <f t="shared" si="15"/>
        <v>0</v>
      </c>
      <c r="K164" s="231"/>
      <c r="L164" s="232"/>
      <c r="M164" s="233" t="s">
        <v>1</v>
      </c>
      <c r="N164" s="234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478</v>
      </c>
      <c r="AT164" s="183" t="s">
        <v>1138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367</v>
      </c>
      <c r="BM164" s="183" t="s">
        <v>1172</v>
      </c>
    </row>
    <row r="165" spans="1:65" s="2" customFormat="1" ht="16.5" customHeight="1" x14ac:dyDescent="0.15">
      <c r="A165" s="35"/>
      <c r="B165" s="141"/>
      <c r="C165" s="224" t="s">
        <v>437</v>
      </c>
      <c r="D165" s="224" t="s">
        <v>1138</v>
      </c>
      <c r="E165" s="226" t="s">
        <v>2624</v>
      </c>
      <c r="F165" s="227" t="s">
        <v>2625</v>
      </c>
      <c r="G165" s="228" t="s">
        <v>302</v>
      </c>
      <c r="H165" s="229">
        <v>1</v>
      </c>
      <c r="I165" s="230"/>
      <c r="J165" s="229">
        <f t="shared" si="15"/>
        <v>0</v>
      </c>
      <c r="K165" s="231"/>
      <c r="L165" s="232"/>
      <c r="M165" s="233" t="s">
        <v>1</v>
      </c>
      <c r="N165" s="234" t="s">
        <v>41</v>
      </c>
      <c r="O165" s="61"/>
      <c r="P165" s="181">
        <f t="shared" si="16"/>
        <v>0</v>
      </c>
      <c r="Q165" s="181">
        <v>0</v>
      </c>
      <c r="R165" s="181">
        <f t="shared" si="17"/>
        <v>0</v>
      </c>
      <c r="S165" s="181">
        <v>0</v>
      </c>
      <c r="T165" s="182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478</v>
      </c>
      <c r="AT165" s="183" t="s">
        <v>1138</v>
      </c>
      <c r="AU165" s="183" t="s">
        <v>88</v>
      </c>
      <c r="AY165" s="18" t="s">
        <v>271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367</v>
      </c>
      <c r="BM165" s="183" t="s">
        <v>1189</v>
      </c>
    </row>
    <row r="166" spans="1:65" s="2" customFormat="1" ht="21.75" customHeight="1" x14ac:dyDescent="0.15">
      <c r="A166" s="35"/>
      <c r="B166" s="141"/>
      <c r="C166" s="172" t="s">
        <v>441</v>
      </c>
      <c r="D166" s="172" t="s">
        <v>274</v>
      </c>
      <c r="E166" s="173" t="s">
        <v>2626</v>
      </c>
      <c r="F166" s="174" t="s">
        <v>2627</v>
      </c>
      <c r="G166" s="175" t="s">
        <v>302</v>
      </c>
      <c r="H166" s="176">
        <v>2</v>
      </c>
      <c r="I166" s="177"/>
      <c r="J166" s="176">
        <f t="shared" si="15"/>
        <v>0</v>
      </c>
      <c r="K166" s="178"/>
      <c r="L166" s="36"/>
      <c r="M166" s="179" t="s">
        <v>1</v>
      </c>
      <c r="N166" s="180" t="s">
        <v>41</v>
      </c>
      <c r="O166" s="61"/>
      <c r="P166" s="181">
        <f t="shared" si="16"/>
        <v>0</v>
      </c>
      <c r="Q166" s="181">
        <v>0</v>
      </c>
      <c r="R166" s="181">
        <f t="shared" si="17"/>
        <v>0</v>
      </c>
      <c r="S166" s="181">
        <v>0</v>
      </c>
      <c r="T166" s="182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367</v>
      </c>
      <c r="AT166" s="183" t="s">
        <v>274</v>
      </c>
      <c r="AU166" s="183" t="s">
        <v>88</v>
      </c>
      <c r="AY166" s="18" t="s">
        <v>271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367</v>
      </c>
      <c r="BM166" s="183" t="s">
        <v>1204</v>
      </c>
    </row>
    <row r="167" spans="1:65" s="2" customFormat="1" ht="21.75" customHeight="1" x14ac:dyDescent="0.15">
      <c r="A167" s="35"/>
      <c r="B167" s="141"/>
      <c r="C167" s="224" t="s">
        <v>458</v>
      </c>
      <c r="D167" s="224" t="s">
        <v>1138</v>
      </c>
      <c r="E167" s="226" t="s">
        <v>2628</v>
      </c>
      <c r="F167" s="227" t="s">
        <v>2629</v>
      </c>
      <c r="G167" s="228" t="s">
        <v>302</v>
      </c>
      <c r="H167" s="229">
        <v>2</v>
      </c>
      <c r="I167" s="230"/>
      <c r="J167" s="229">
        <f t="shared" si="15"/>
        <v>0</v>
      </c>
      <c r="K167" s="231"/>
      <c r="L167" s="232"/>
      <c r="M167" s="233" t="s">
        <v>1</v>
      </c>
      <c r="N167" s="234" t="s">
        <v>41</v>
      </c>
      <c r="O167" s="61"/>
      <c r="P167" s="181">
        <f t="shared" si="16"/>
        <v>0</v>
      </c>
      <c r="Q167" s="181">
        <v>0</v>
      </c>
      <c r="R167" s="181">
        <f t="shared" si="17"/>
        <v>0</v>
      </c>
      <c r="S167" s="181">
        <v>0</v>
      </c>
      <c r="T167" s="182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478</v>
      </c>
      <c r="AT167" s="183" t="s">
        <v>1138</v>
      </c>
      <c r="AU167" s="183" t="s">
        <v>88</v>
      </c>
      <c r="AY167" s="18" t="s">
        <v>271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367</v>
      </c>
      <c r="BM167" s="183" t="s">
        <v>1216</v>
      </c>
    </row>
    <row r="168" spans="1:65" s="2" customFormat="1" ht="21.75" customHeight="1" x14ac:dyDescent="0.15">
      <c r="A168" s="35"/>
      <c r="B168" s="141"/>
      <c r="C168" s="224" t="s">
        <v>465</v>
      </c>
      <c r="D168" s="224" t="s">
        <v>1138</v>
      </c>
      <c r="E168" s="226" t="s">
        <v>2630</v>
      </c>
      <c r="F168" s="227" t="s">
        <v>2631</v>
      </c>
      <c r="G168" s="228" t="s">
        <v>302</v>
      </c>
      <c r="H168" s="229">
        <v>1</v>
      </c>
      <c r="I168" s="230"/>
      <c r="J168" s="229">
        <f t="shared" si="15"/>
        <v>0</v>
      </c>
      <c r="K168" s="231"/>
      <c r="L168" s="232"/>
      <c r="M168" s="233" t="s">
        <v>1</v>
      </c>
      <c r="N168" s="234" t="s">
        <v>41</v>
      </c>
      <c r="O168" s="61"/>
      <c r="P168" s="181">
        <f t="shared" si="16"/>
        <v>0</v>
      </c>
      <c r="Q168" s="181">
        <v>0</v>
      </c>
      <c r="R168" s="181">
        <f t="shared" si="17"/>
        <v>0</v>
      </c>
      <c r="S168" s="181">
        <v>0</v>
      </c>
      <c r="T168" s="182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478</v>
      </c>
      <c r="AT168" s="183" t="s">
        <v>1138</v>
      </c>
      <c r="AU168" s="183" t="s">
        <v>88</v>
      </c>
      <c r="AY168" s="18" t="s">
        <v>271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367</v>
      </c>
      <c r="BM168" s="183" t="s">
        <v>1228</v>
      </c>
    </row>
    <row r="169" spans="1:65" s="2" customFormat="1" ht="16.5" customHeight="1" x14ac:dyDescent="0.15">
      <c r="A169" s="35"/>
      <c r="B169" s="141"/>
      <c r="C169" s="224" t="s">
        <v>473</v>
      </c>
      <c r="D169" s="224" t="s">
        <v>1138</v>
      </c>
      <c r="E169" s="226" t="s">
        <v>2632</v>
      </c>
      <c r="F169" s="227" t="s">
        <v>2633</v>
      </c>
      <c r="G169" s="228" t="s">
        <v>302</v>
      </c>
      <c r="H169" s="229">
        <v>1</v>
      </c>
      <c r="I169" s="230"/>
      <c r="J169" s="229">
        <f t="shared" si="15"/>
        <v>0</v>
      </c>
      <c r="K169" s="231"/>
      <c r="L169" s="232"/>
      <c r="M169" s="233" t="s">
        <v>1</v>
      </c>
      <c r="N169" s="234" t="s">
        <v>41</v>
      </c>
      <c r="O169" s="61"/>
      <c r="P169" s="181">
        <f t="shared" si="16"/>
        <v>0</v>
      </c>
      <c r="Q169" s="181">
        <v>0</v>
      </c>
      <c r="R169" s="181">
        <f t="shared" si="17"/>
        <v>0</v>
      </c>
      <c r="S169" s="181">
        <v>0</v>
      </c>
      <c r="T169" s="182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478</v>
      </c>
      <c r="AT169" s="183" t="s">
        <v>1138</v>
      </c>
      <c r="AU169" s="183" t="s">
        <v>88</v>
      </c>
      <c r="AY169" s="18" t="s">
        <v>271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367</v>
      </c>
      <c r="BM169" s="183" t="s">
        <v>1238</v>
      </c>
    </row>
    <row r="170" spans="1:65" s="2" customFormat="1" ht="21.75" customHeight="1" x14ac:dyDescent="0.15">
      <c r="A170" s="35"/>
      <c r="B170" s="141"/>
      <c r="C170" s="172" t="s">
        <v>478</v>
      </c>
      <c r="D170" s="172" t="s">
        <v>274</v>
      </c>
      <c r="E170" s="173" t="s">
        <v>2634</v>
      </c>
      <c r="F170" s="174" t="s">
        <v>2635</v>
      </c>
      <c r="G170" s="175" t="s">
        <v>302</v>
      </c>
      <c r="H170" s="176">
        <v>2</v>
      </c>
      <c r="I170" s="177"/>
      <c r="J170" s="176">
        <f t="shared" si="1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16"/>
        <v>0</v>
      </c>
      <c r="Q170" s="181">
        <v>0</v>
      </c>
      <c r="R170" s="181">
        <f t="shared" si="17"/>
        <v>0</v>
      </c>
      <c r="S170" s="181">
        <v>0</v>
      </c>
      <c r="T170" s="182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367</v>
      </c>
      <c r="AT170" s="183" t="s">
        <v>274</v>
      </c>
      <c r="AU170" s="183" t="s">
        <v>88</v>
      </c>
      <c r="AY170" s="18" t="s">
        <v>271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367</v>
      </c>
      <c r="BM170" s="183" t="s">
        <v>1247</v>
      </c>
    </row>
    <row r="171" spans="1:65" s="2" customFormat="1" ht="16.5" customHeight="1" x14ac:dyDescent="0.15">
      <c r="A171" s="35"/>
      <c r="B171" s="141"/>
      <c r="C171" s="224" t="s">
        <v>482</v>
      </c>
      <c r="D171" s="224" t="s">
        <v>1138</v>
      </c>
      <c r="E171" s="226" t="s">
        <v>2636</v>
      </c>
      <c r="F171" s="227" t="s">
        <v>2637</v>
      </c>
      <c r="G171" s="228" t="s">
        <v>302</v>
      </c>
      <c r="H171" s="229">
        <v>1</v>
      </c>
      <c r="I171" s="230"/>
      <c r="J171" s="229">
        <f t="shared" si="15"/>
        <v>0</v>
      </c>
      <c r="K171" s="231"/>
      <c r="L171" s="232"/>
      <c r="M171" s="233" t="s">
        <v>1</v>
      </c>
      <c r="N171" s="234" t="s">
        <v>41</v>
      </c>
      <c r="O171" s="61"/>
      <c r="P171" s="181">
        <f t="shared" si="16"/>
        <v>0</v>
      </c>
      <c r="Q171" s="181">
        <v>0</v>
      </c>
      <c r="R171" s="181">
        <f t="shared" si="17"/>
        <v>0</v>
      </c>
      <c r="S171" s="181">
        <v>0</v>
      </c>
      <c r="T171" s="182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478</v>
      </c>
      <c r="AT171" s="183" t="s">
        <v>1138</v>
      </c>
      <c r="AU171" s="183" t="s">
        <v>88</v>
      </c>
      <c r="AY171" s="18" t="s">
        <v>271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367</v>
      </c>
      <c r="BM171" s="183" t="s">
        <v>1257</v>
      </c>
    </row>
    <row r="172" spans="1:65" s="2" customFormat="1" ht="16.5" customHeight="1" x14ac:dyDescent="0.15">
      <c r="A172" s="35"/>
      <c r="B172" s="141"/>
      <c r="C172" s="224" t="s">
        <v>488</v>
      </c>
      <c r="D172" s="224" t="s">
        <v>1138</v>
      </c>
      <c r="E172" s="226" t="s">
        <v>2638</v>
      </c>
      <c r="F172" s="227" t="s">
        <v>2639</v>
      </c>
      <c r="G172" s="228" t="s">
        <v>302</v>
      </c>
      <c r="H172" s="229">
        <v>1</v>
      </c>
      <c r="I172" s="230"/>
      <c r="J172" s="229">
        <f t="shared" si="15"/>
        <v>0</v>
      </c>
      <c r="K172" s="231"/>
      <c r="L172" s="232"/>
      <c r="M172" s="233" t="s">
        <v>1</v>
      </c>
      <c r="N172" s="234" t="s">
        <v>41</v>
      </c>
      <c r="O172" s="61"/>
      <c r="P172" s="181">
        <f t="shared" si="16"/>
        <v>0</v>
      </c>
      <c r="Q172" s="181">
        <v>0</v>
      </c>
      <c r="R172" s="181">
        <f t="shared" si="17"/>
        <v>0</v>
      </c>
      <c r="S172" s="181">
        <v>0</v>
      </c>
      <c r="T172" s="182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478</v>
      </c>
      <c r="AT172" s="183" t="s">
        <v>1138</v>
      </c>
      <c r="AU172" s="183" t="s">
        <v>88</v>
      </c>
      <c r="AY172" s="18" t="s">
        <v>271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367</v>
      </c>
      <c r="BM172" s="183" t="s">
        <v>1276</v>
      </c>
    </row>
    <row r="173" spans="1:65" s="2" customFormat="1" ht="21.75" customHeight="1" x14ac:dyDescent="0.15">
      <c r="A173" s="35"/>
      <c r="B173" s="141"/>
      <c r="C173" s="172" t="s">
        <v>496</v>
      </c>
      <c r="D173" s="172" t="s">
        <v>274</v>
      </c>
      <c r="E173" s="173" t="s">
        <v>2640</v>
      </c>
      <c r="F173" s="174" t="s">
        <v>2641</v>
      </c>
      <c r="G173" s="175" t="s">
        <v>302</v>
      </c>
      <c r="H173" s="176">
        <v>2</v>
      </c>
      <c r="I173" s="177"/>
      <c r="J173" s="176">
        <f t="shared" si="1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16"/>
        <v>0</v>
      </c>
      <c r="Q173" s="181">
        <v>0</v>
      </c>
      <c r="R173" s="181">
        <f t="shared" si="17"/>
        <v>0</v>
      </c>
      <c r="S173" s="181">
        <v>0</v>
      </c>
      <c r="T173" s="182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367</v>
      </c>
      <c r="AT173" s="183" t="s">
        <v>274</v>
      </c>
      <c r="AU173" s="183" t="s">
        <v>88</v>
      </c>
      <c r="AY173" s="18" t="s">
        <v>271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367</v>
      </c>
      <c r="BM173" s="183" t="s">
        <v>1285</v>
      </c>
    </row>
    <row r="174" spans="1:65" s="2" customFormat="1" ht="16.5" customHeight="1" x14ac:dyDescent="0.15">
      <c r="A174" s="35"/>
      <c r="B174" s="141"/>
      <c r="C174" s="224" t="s">
        <v>500</v>
      </c>
      <c r="D174" s="224" t="s">
        <v>1138</v>
      </c>
      <c r="E174" s="226" t="s">
        <v>2642</v>
      </c>
      <c r="F174" s="227" t="s">
        <v>2643</v>
      </c>
      <c r="G174" s="228" t="s">
        <v>302</v>
      </c>
      <c r="H174" s="229">
        <v>1</v>
      </c>
      <c r="I174" s="230"/>
      <c r="J174" s="229">
        <f t="shared" si="15"/>
        <v>0</v>
      </c>
      <c r="K174" s="231"/>
      <c r="L174" s="232"/>
      <c r="M174" s="233" t="s">
        <v>1</v>
      </c>
      <c r="N174" s="234" t="s">
        <v>41</v>
      </c>
      <c r="O174" s="61"/>
      <c r="P174" s="181">
        <f t="shared" si="16"/>
        <v>0</v>
      </c>
      <c r="Q174" s="181">
        <v>0</v>
      </c>
      <c r="R174" s="181">
        <f t="shared" si="17"/>
        <v>0</v>
      </c>
      <c r="S174" s="181">
        <v>0</v>
      </c>
      <c r="T174" s="182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478</v>
      </c>
      <c r="AT174" s="183" t="s">
        <v>1138</v>
      </c>
      <c r="AU174" s="183" t="s">
        <v>88</v>
      </c>
      <c r="AY174" s="18" t="s">
        <v>271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367</v>
      </c>
      <c r="BM174" s="183" t="s">
        <v>1296</v>
      </c>
    </row>
    <row r="175" spans="1:65" s="2" customFormat="1" ht="16.5" customHeight="1" x14ac:dyDescent="0.15">
      <c r="A175" s="35"/>
      <c r="B175" s="141"/>
      <c r="C175" s="224" t="s">
        <v>507</v>
      </c>
      <c r="D175" s="224" t="s">
        <v>1138</v>
      </c>
      <c r="E175" s="226" t="s">
        <v>2644</v>
      </c>
      <c r="F175" s="227" t="s">
        <v>2645</v>
      </c>
      <c r="G175" s="228" t="s">
        <v>302</v>
      </c>
      <c r="H175" s="229">
        <v>1</v>
      </c>
      <c r="I175" s="230"/>
      <c r="J175" s="229">
        <f t="shared" si="15"/>
        <v>0</v>
      </c>
      <c r="K175" s="231"/>
      <c r="L175" s="232"/>
      <c r="M175" s="233" t="s">
        <v>1</v>
      </c>
      <c r="N175" s="234" t="s">
        <v>41</v>
      </c>
      <c r="O175" s="61"/>
      <c r="P175" s="181">
        <f t="shared" si="16"/>
        <v>0</v>
      </c>
      <c r="Q175" s="181">
        <v>0</v>
      </c>
      <c r="R175" s="181">
        <f t="shared" si="17"/>
        <v>0</v>
      </c>
      <c r="S175" s="181">
        <v>0</v>
      </c>
      <c r="T175" s="182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478</v>
      </c>
      <c r="AT175" s="183" t="s">
        <v>1138</v>
      </c>
      <c r="AU175" s="183" t="s">
        <v>88</v>
      </c>
      <c r="AY175" s="18" t="s">
        <v>271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367</v>
      </c>
      <c r="BM175" s="183" t="s">
        <v>1302</v>
      </c>
    </row>
    <row r="176" spans="1:65" s="2" customFormat="1" ht="16.5" customHeight="1" x14ac:dyDescent="0.15">
      <c r="A176" s="35"/>
      <c r="B176" s="141"/>
      <c r="C176" s="224" t="s">
        <v>514</v>
      </c>
      <c r="D176" s="224" t="s">
        <v>1138</v>
      </c>
      <c r="E176" s="226" t="s">
        <v>2646</v>
      </c>
      <c r="F176" s="227" t="s">
        <v>2647</v>
      </c>
      <c r="G176" s="228" t="s">
        <v>319</v>
      </c>
      <c r="H176" s="229">
        <v>63</v>
      </c>
      <c r="I176" s="230"/>
      <c r="J176" s="229">
        <f t="shared" si="15"/>
        <v>0</v>
      </c>
      <c r="K176" s="231"/>
      <c r="L176" s="232"/>
      <c r="M176" s="233" t="s">
        <v>1</v>
      </c>
      <c r="N176" s="234" t="s">
        <v>41</v>
      </c>
      <c r="O176" s="61"/>
      <c r="P176" s="181">
        <f t="shared" si="16"/>
        <v>0</v>
      </c>
      <c r="Q176" s="181">
        <v>0</v>
      </c>
      <c r="R176" s="181">
        <f t="shared" si="17"/>
        <v>0</v>
      </c>
      <c r="S176" s="181">
        <v>0</v>
      </c>
      <c r="T176" s="182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478</v>
      </c>
      <c r="AT176" s="183" t="s">
        <v>1138</v>
      </c>
      <c r="AU176" s="183" t="s">
        <v>88</v>
      </c>
      <c r="AY176" s="18" t="s">
        <v>271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367</v>
      </c>
      <c r="BM176" s="183" t="s">
        <v>1312</v>
      </c>
    </row>
    <row r="177" spans="1:65" s="2" customFormat="1" ht="16.5" customHeight="1" x14ac:dyDescent="0.15">
      <c r="A177" s="35"/>
      <c r="B177" s="141"/>
      <c r="C177" s="224" t="s">
        <v>519</v>
      </c>
      <c r="D177" s="224" t="s">
        <v>1138</v>
      </c>
      <c r="E177" s="226" t="s">
        <v>2648</v>
      </c>
      <c r="F177" s="227" t="s">
        <v>2649</v>
      </c>
      <c r="G177" s="228" t="s">
        <v>319</v>
      </c>
      <c r="H177" s="229">
        <v>32</v>
      </c>
      <c r="I177" s="230"/>
      <c r="J177" s="229">
        <f t="shared" si="15"/>
        <v>0</v>
      </c>
      <c r="K177" s="231"/>
      <c r="L177" s="232"/>
      <c r="M177" s="233" t="s">
        <v>1</v>
      </c>
      <c r="N177" s="234" t="s">
        <v>41</v>
      </c>
      <c r="O177" s="61"/>
      <c r="P177" s="181">
        <f t="shared" si="16"/>
        <v>0</v>
      </c>
      <c r="Q177" s="181">
        <v>0</v>
      </c>
      <c r="R177" s="181">
        <f t="shared" si="17"/>
        <v>0</v>
      </c>
      <c r="S177" s="181">
        <v>0</v>
      </c>
      <c r="T177" s="182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478</v>
      </c>
      <c r="AT177" s="183" t="s">
        <v>1138</v>
      </c>
      <c r="AU177" s="183" t="s">
        <v>88</v>
      </c>
      <c r="AY177" s="18" t="s">
        <v>271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367</v>
      </c>
      <c r="BM177" s="183" t="s">
        <v>1321</v>
      </c>
    </row>
    <row r="178" spans="1:65" s="2" customFormat="1" ht="16.5" customHeight="1" x14ac:dyDescent="0.15">
      <c r="A178" s="35"/>
      <c r="B178" s="141"/>
      <c r="C178" s="224" t="s">
        <v>528</v>
      </c>
      <c r="D178" s="225" t="s">
        <v>1138</v>
      </c>
      <c r="E178" s="226" t="s">
        <v>2650</v>
      </c>
      <c r="F178" s="227" t="s">
        <v>2651</v>
      </c>
      <c r="G178" s="228" t="s">
        <v>302</v>
      </c>
      <c r="H178" s="229">
        <v>1</v>
      </c>
      <c r="I178" s="230"/>
      <c r="J178" s="229">
        <f t="shared" si="15"/>
        <v>0</v>
      </c>
      <c r="K178" s="231"/>
      <c r="L178" s="232"/>
      <c r="M178" s="233" t="s">
        <v>1</v>
      </c>
      <c r="N178" s="234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478</v>
      </c>
      <c r="AT178" s="183" t="s">
        <v>1138</v>
      </c>
      <c r="AU178" s="183" t="s">
        <v>88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367</v>
      </c>
      <c r="BM178" s="183" t="s">
        <v>1338</v>
      </c>
    </row>
    <row r="179" spans="1:65" s="2" customFormat="1" ht="24.75" x14ac:dyDescent="0.1">
      <c r="A179" s="35"/>
      <c r="B179" s="36"/>
      <c r="C179" s="35"/>
      <c r="D179" s="185" t="s">
        <v>1142</v>
      </c>
      <c r="E179" s="35"/>
      <c r="F179" s="235" t="s">
        <v>2652</v>
      </c>
      <c r="G179" s="35"/>
      <c r="H179" s="35"/>
      <c r="I179" s="142"/>
      <c r="J179" s="35"/>
      <c r="K179" s="35"/>
      <c r="L179" s="36"/>
      <c r="M179" s="236"/>
      <c r="N179" s="237"/>
      <c r="O179" s="61"/>
      <c r="P179" s="61"/>
      <c r="Q179" s="61"/>
      <c r="R179" s="61"/>
      <c r="S179" s="61"/>
      <c r="T179" s="62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8" t="s">
        <v>1142</v>
      </c>
      <c r="AU179" s="18" t="s">
        <v>88</v>
      </c>
    </row>
    <row r="180" spans="1:65" s="2" customFormat="1" ht="16.5" customHeight="1" x14ac:dyDescent="0.15">
      <c r="A180" s="35"/>
      <c r="B180" s="141"/>
      <c r="C180" s="224" t="s">
        <v>535</v>
      </c>
      <c r="D180" s="225" t="s">
        <v>1138</v>
      </c>
      <c r="E180" s="226" t="s">
        <v>2653</v>
      </c>
      <c r="F180" s="227" t="s">
        <v>2654</v>
      </c>
      <c r="G180" s="228" t="s">
        <v>302</v>
      </c>
      <c r="H180" s="229">
        <v>1</v>
      </c>
      <c r="I180" s="230"/>
      <c r="J180" s="229">
        <f>ROUND(I180*H180,2)</f>
        <v>0</v>
      </c>
      <c r="K180" s="231"/>
      <c r="L180" s="232"/>
      <c r="M180" s="233" t="s">
        <v>1</v>
      </c>
      <c r="N180" s="234" t="s">
        <v>41</v>
      </c>
      <c r="O180" s="61"/>
      <c r="P180" s="181">
        <f>O180*H180</f>
        <v>0</v>
      </c>
      <c r="Q180" s="181">
        <v>0</v>
      </c>
      <c r="R180" s="181">
        <f>Q180*H180</f>
        <v>0</v>
      </c>
      <c r="S180" s="181">
        <v>0</v>
      </c>
      <c r="T180" s="18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478</v>
      </c>
      <c r="AT180" s="183" t="s">
        <v>1138</v>
      </c>
      <c r="AU180" s="183" t="s">
        <v>88</v>
      </c>
      <c r="AY180" s="18" t="s">
        <v>271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88</v>
      </c>
      <c r="BK180" s="105">
        <f>ROUND(I180*H180,2)</f>
        <v>0</v>
      </c>
      <c r="BL180" s="18" t="s">
        <v>367</v>
      </c>
      <c r="BM180" s="183" t="s">
        <v>1362</v>
      </c>
    </row>
    <row r="181" spans="1:65" s="2" customFormat="1" ht="16.5" x14ac:dyDescent="0.1">
      <c r="A181" s="35"/>
      <c r="B181" s="36"/>
      <c r="C181" s="35"/>
      <c r="D181" s="185" t="s">
        <v>1142</v>
      </c>
      <c r="E181" s="35"/>
      <c r="F181" s="235" t="s">
        <v>1143</v>
      </c>
      <c r="G181" s="35"/>
      <c r="H181" s="35"/>
      <c r="I181" s="142"/>
      <c r="J181" s="35"/>
      <c r="K181" s="35"/>
      <c r="L181" s="36"/>
      <c r="M181" s="236"/>
      <c r="N181" s="237"/>
      <c r="O181" s="61"/>
      <c r="P181" s="61"/>
      <c r="Q181" s="61"/>
      <c r="R181" s="61"/>
      <c r="S181" s="61"/>
      <c r="T181" s="62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8" t="s">
        <v>1142</v>
      </c>
      <c r="AU181" s="18" t="s">
        <v>88</v>
      </c>
    </row>
    <row r="182" spans="1:65" s="2" customFormat="1" ht="16.5" customHeight="1" x14ac:dyDescent="0.15">
      <c r="A182" s="35"/>
      <c r="B182" s="141"/>
      <c r="C182" s="224" t="s">
        <v>542</v>
      </c>
      <c r="D182" s="225" t="s">
        <v>1138</v>
      </c>
      <c r="E182" s="226" t="s">
        <v>2655</v>
      </c>
      <c r="F182" s="227" t="s">
        <v>2656</v>
      </c>
      <c r="G182" s="228" t="s">
        <v>302</v>
      </c>
      <c r="H182" s="229">
        <v>1</v>
      </c>
      <c r="I182" s="230"/>
      <c r="J182" s="229">
        <f>ROUND(I182*H182,2)</f>
        <v>0</v>
      </c>
      <c r="K182" s="231"/>
      <c r="L182" s="232"/>
      <c r="M182" s="233" t="s">
        <v>1</v>
      </c>
      <c r="N182" s="234" t="s">
        <v>41</v>
      </c>
      <c r="O182" s="61"/>
      <c r="P182" s="181">
        <f>O182*H182</f>
        <v>0</v>
      </c>
      <c r="Q182" s="181">
        <v>0</v>
      </c>
      <c r="R182" s="181">
        <f>Q182*H182</f>
        <v>0</v>
      </c>
      <c r="S182" s="181">
        <v>0</v>
      </c>
      <c r="T182" s="18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478</v>
      </c>
      <c r="AT182" s="183" t="s">
        <v>1138</v>
      </c>
      <c r="AU182" s="183" t="s">
        <v>88</v>
      </c>
      <c r="AY182" s="18" t="s">
        <v>271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88</v>
      </c>
      <c r="BK182" s="105">
        <f>ROUND(I182*H182,2)</f>
        <v>0</v>
      </c>
      <c r="BL182" s="18" t="s">
        <v>367</v>
      </c>
      <c r="BM182" s="183" t="s">
        <v>1372</v>
      </c>
    </row>
    <row r="183" spans="1:65" s="2" customFormat="1" ht="16.5" x14ac:dyDescent="0.1">
      <c r="A183" s="35"/>
      <c r="B183" s="36"/>
      <c r="C183" s="35"/>
      <c r="D183" s="185" t="s">
        <v>1142</v>
      </c>
      <c r="E183" s="35"/>
      <c r="F183" s="235" t="s">
        <v>1143</v>
      </c>
      <c r="G183" s="35"/>
      <c r="H183" s="35"/>
      <c r="I183" s="142"/>
      <c r="J183" s="35"/>
      <c r="K183" s="35"/>
      <c r="L183" s="36"/>
      <c r="M183" s="236"/>
      <c r="N183" s="237"/>
      <c r="O183" s="61"/>
      <c r="P183" s="61"/>
      <c r="Q183" s="61"/>
      <c r="R183" s="61"/>
      <c r="S183" s="61"/>
      <c r="T183" s="62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8" t="s">
        <v>1142</v>
      </c>
      <c r="AU183" s="18" t="s">
        <v>88</v>
      </c>
    </row>
    <row r="184" spans="1:65" s="2" customFormat="1" ht="16.5" customHeight="1" x14ac:dyDescent="0.15">
      <c r="A184" s="35"/>
      <c r="B184" s="141"/>
      <c r="C184" s="224" t="s">
        <v>550</v>
      </c>
      <c r="D184" s="225" t="s">
        <v>1138</v>
      </c>
      <c r="E184" s="226" t="s">
        <v>2657</v>
      </c>
      <c r="F184" s="227" t="s">
        <v>2658</v>
      </c>
      <c r="G184" s="228" t="s">
        <v>302</v>
      </c>
      <c r="H184" s="229">
        <v>2</v>
      </c>
      <c r="I184" s="230"/>
      <c r="J184" s="229">
        <f>ROUND(I184*H184,2)</f>
        <v>0</v>
      </c>
      <c r="K184" s="231"/>
      <c r="L184" s="232"/>
      <c r="M184" s="233" t="s">
        <v>1</v>
      </c>
      <c r="N184" s="234" t="s">
        <v>41</v>
      </c>
      <c r="O184" s="61"/>
      <c r="P184" s="181">
        <f>O184*H184</f>
        <v>0</v>
      </c>
      <c r="Q184" s="181">
        <v>0</v>
      </c>
      <c r="R184" s="181">
        <f>Q184*H184</f>
        <v>0</v>
      </c>
      <c r="S184" s="181">
        <v>0</v>
      </c>
      <c r="T184" s="18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478</v>
      </c>
      <c r="AT184" s="183" t="s">
        <v>1138</v>
      </c>
      <c r="AU184" s="183" t="s">
        <v>88</v>
      </c>
      <c r="AY184" s="18" t="s">
        <v>271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367</v>
      </c>
      <c r="BM184" s="183" t="s">
        <v>1381</v>
      </c>
    </row>
    <row r="185" spans="1:65" s="2" customFormat="1" ht="16.5" x14ac:dyDescent="0.1">
      <c r="A185" s="35"/>
      <c r="B185" s="36"/>
      <c r="C185" s="35"/>
      <c r="D185" s="185" t="s">
        <v>1142</v>
      </c>
      <c r="E185" s="35"/>
      <c r="F185" s="235" t="s">
        <v>1143</v>
      </c>
      <c r="G185" s="35"/>
      <c r="H185" s="35"/>
      <c r="I185" s="142"/>
      <c r="J185" s="35"/>
      <c r="K185" s="35"/>
      <c r="L185" s="36"/>
      <c r="M185" s="236"/>
      <c r="N185" s="237"/>
      <c r="O185" s="61"/>
      <c r="P185" s="61"/>
      <c r="Q185" s="61"/>
      <c r="R185" s="61"/>
      <c r="S185" s="61"/>
      <c r="T185" s="62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T185" s="18" t="s">
        <v>1142</v>
      </c>
      <c r="AU185" s="18" t="s">
        <v>88</v>
      </c>
    </row>
    <row r="186" spans="1:65" s="2" customFormat="1" ht="16.5" customHeight="1" x14ac:dyDescent="0.15">
      <c r="A186" s="35"/>
      <c r="B186" s="141"/>
      <c r="C186" s="224" t="s">
        <v>555</v>
      </c>
      <c r="D186" s="225" t="s">
        <v>1138</v>
      </c>
      <c r="E186" s="226" t="s">
        <v>2659</v>
      </c>
      <c r="F186" s="227" t="s">
        <v>2660</v>
      </c>
      <c r="G186" s="228" t="s">
        <v>302</v>
      </c>
      <c r="H186" s="229">
        <v>5</v>
      </c>
      <c r="I186" s="230"/>
      <c r="J186" s="229">
        <f>ROUND(I186*H186,2)</f>
        <v>0</v>
      </c>
      <c r="K186" s="231"/>
      <c r="L186" s="232"/>
      <c r="M186" s="233" t="s">
        <v>1</v>
      </c>
      <c r="N186" s="234" t="s">
        <v>41</v>
      </c>
      <c r="O186" s="61"/>
      <c r="P186" s="181">
        <f>O186*H186</f>
        <v>0</v>
      </c>
      <c r="Q186" s="181">
        <v>0</v>
      </c>
      <c r="R186" s="181">
        <f>Q186*H186</f>
        <v>0</v>
      </c>
      <c r="S186" s="181">
        <v>0</v>
      </c>
      <c r="T186" s="18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478</v>
      </c>
      <c r="AT186" s="183" t="s">
        <v>1138</v>
      </c>
      <c r="AU186" s="183" t="s">
        <v>88</v>
      </c>
      <c r="AY186" s="18" t="s">
        <v>271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367</v>
      </c>
      <c r="BM186" s="183" t="s">
        <v>1392</v>
      </c>
    </row>
    <row r="187" spans="1:65" s="2" customFormat="1" ht="16.5" x14ac:dyDescent="0.1">
      <c r="A187" s="35"/>
      <c r="B187" s="36"/>
      <c r="C187" s="35"/>
      <c r="D187" s="185" t="s">
        <v>1142</v>
      </c>
      <c r="E187" s="35"/>
      <c r="F187" s="235" t="s">
        <v>1143</v>
      </c>
      <c r="G187" s="35"/>
      <c r="H187" s="35"/>
      <c r="I187" s="142"/>
      <c r="J187" s="35"/>
      <c r="K187" s="35"/>
      <c r="L187" s="36"/>
      <c r="M187" s="236"/>
      <c r="N187" s="237"/>
      <c r="O187" s="61"/>
      <c r="P187" s="61"/>
      <c r="Q187" s="61"/>
      <c r="R187" s="61"/>
      <c r="S187" s="61"/>
      <c r="T187" s="62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T187" s="18" t="s">
        <v>1142</v>
      </c>
      <c r="AU187" s="18" t="s">
        <v>88</v>
      </c>
    </row>
    <row r="188" spans="1:65" s="2" customFormat="1" ht="21.75" customHeight="1" x14ac:dyDescent="0.15">
      <c r="A188" s="35"/>
      <c r="B188" s="141"/>
      <c r="C188" s="172" t="s">
        <v>684</v>
      </c>
      <c r="D188" s="172" t="s">
        <v>274</v>
      </c>
      <c r="E188" s="173" t="s">
        <v>2661</v>
      </c>
      <c r="F188" s="174" t="s">
        <v>2662</v>
      </c>
      <c r="G188" s="175" t="s">
        <v>1420</v>
      </c>
      <c r="H188" s="177"/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0</v>
      </c>
      <c r="R188" s="181">
        <f>Q188*H188</f>
        <v>0</v>
      </c>
      <c r="S188" s="181">
        <v>0</v>
      </c>
      <c r="T188" s="18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367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367</v>
      </c>
      <c r="BM188" s="183" t="s">
        <v>1401</v>
      </c>
    </row>
    <row r="189" spans="1:65" s="12" customFormat="1" ht="22.9" customHeight="1" x14ac:dyDescent="0.15">
      <c r="B189" s="159"/>
      <c r="D189" s="160" t="s">
        <v>74</v>
      </c>
      <c r="E189" s="170" t="s">
        <v>2663</v>
      </c>
      <c r="F189" s="170" t="s">
        <v>2664</v>
      </c>
      <c r="I189" s="162"/>
      <c r="J189" s="171">
        <f>BK189</f>
        <v>0</v>
      </c>
      <c r="L189" s="159"/>
      <c r="M189" s="164"/>
      <c r="N189" s="165"/>
      <c r="O189" s="165"/>
      <c r="P189" s="166">
        <f>SUM(P190:P203)</f>
        <v>0</v>
      </c>
      <c r="Q189" s="165"/>
      <c r="R189" s="166">
        <f>SUM(R190:R203)</f>
        <v>0</v>
      </c>
      <c r="S189" s="165"/>
      <c r="T189" s="167">
        <f>SUM(T190:T203)</f>
        <v>0</v>
      </c>
      <c r="AR189" s="160" t="s">
        <v>88</v>
      </c>
      <c r="AT189" s="168" t="s">
        <v>74</v>
      </c>
      <c r="AU189" s="168" t="s">
        <v>82</v>
      </c>
      <c r="AY189" s="160" t="s">
        <v>271</v>
      </c>
      <c r="BK189" s="169">
        <f>SUM(BK190:BK203)</f>
        <v>0</v>
      </c>
    </row>
    <row r="190" spans="1:65" s="2" customFormat="1" ht="21.75" customHeight="1" x14ac:dyDescent="0.15">
      <c r="A190" s="35"/>
      <c r="B190" s="141"/>
      <c r="C190" s="172" t="s">
        <v>1128</v>
      </c>
      <c r="D190" s="172" t="s">
        <v>274</v>
      </c>
      <c r="E190" s="173" t="s">
        <v>2665</v>
      </c>
      <c r="F190" s="174" t="s">
        <v>2666</v>
      </c>
      <c r="G190" s="175" t="s">
        <v>319</v>
      </c>
      <c r="H190" s="176">
        <v>137</v>
      </c>
      <c r="I190" s="177"/>
      <c r="J190" s="176">
        <f t="shared" ref="J190:J203" si="25">ROUND(I190*H190,2)</f>
        <v>0</v>
      </c>
      <c r="K190" s="178"/>
      <c r="L190" s="36"/>
      <c r="M190" s="179" t="s">
        <v>1</v>
      </c>
      <c r="N190" s="180" t="s">
        <v>41</v>
      </c>
      <c r="O190" s="61"/>
      <c r="P190" s="181">
        <f t="shared" ref="P190:P203" si="26">O190*H190</f>
        <v>0</v>
      </c>
      <c r="Q190" s="181">
        <v>0</v>
      </c>
      <c r="R190" s="181">
        <f t="shared" ref="R190:R203" si="27">Q190*H190</f>
        <v>0</v>
      </c>
      <c r="S190" s="181">
        <v>0</v>
      </c>
      <c r="T190" s="182">
        <f t="shared" ref="T190:T203" si="28"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367</v>
      </c>
      <c r="AT190" s="183" t="s">
        <v>274</v>
      </c>
      <c r="AU190" s="183" t="s">
        <v>88</v>
      </c>
      <c r="AY190" s="18" t="s">
        <v>271</v>
      </c>
      <c r="BE190" s="105">
        <f t="shared" ref="BE190:BE203" si="29">IF(N190="základná",J190,0)</f>
        <v>0</v>
      </c>
      <c r="BF190" s="105">
        <f t="shared" ref="BF190:BF203" si="30">IF(N190="znížená",J190,0)</f>
        <v>0</v>
      </c>
      <c r="BG190" s="105">
        <f t="shared" ref="BG190:BG203" si="31">IF(N190="zákl. prenesená",J190,0)</f>
        <v>0</v>
      </c>
      <c r="BH190" s="105">
        <f t="shared" ref="BH190:BH203" si="32">IF(N190="zníž. prenesená",J190,0)</f>
        <v>0</v>
      </c>
      <c r="BI190" s="105">
        <f t="shared" ref="BI190:BI203" si="33">IF(N190="nulová",J190,0)</f>
        <v>0</v>
      </c>
      <c r="BJ190" s="18" t="s">
        <v>88</v>
      </c>
      <c r="BK190" s="105">
        <f t="shared" ref="BK190:BK203" si="34">ROUND(I190*H190,2)</f>
        <v>0</v>
      </c>
      <c r="BL190" s="18" t="s">
        <v>367</v>
      </c>
      <c r="BM190" s="183" t="s">
        <v>1411</v>
      </c>
    </row>
    <row r="191" spans="1:65" s="2" customFormat="1" ht="21.75" customHeight="1" x14ac:dyDescent="0.15">
      <c r="A191" s="35"/>
      <c r="B191" s="141"/>
      <c r="C191" s="172" t="s">
        <v>1137</v>
      </c>
      <c r="D191" s="172" t="s">
        <v>274</v>
      </c>
      <c r="E191" s="173" t="s">
        <v>2667</v>
      </c>
      <c r="F191" s="174" t="s">
        <v>2668</v>
      </c>
      <c r="G191" s="175" t="s">
        <v>319</v>
      </c>
      <c r="H191" s="176">
        <v>46</v>
      </c>
      <c r="I191" s="177"/>
      <c r="J191" s="176">
        <f t="shared" si="25"/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si="26"/>
        <v>0</v>
      </c>
      <c r="Q191" s="181">
        <v>0</v>
      </c>
      <c r="R191" s="181">
        <f t="shared" si="27"/>
        <v>0</v>
      </c>
      <c r="S191" s="181">
        <v>0</v>
      </c>
      <c r="T191" s="182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367</v>
      </c>
      <c r="AT191" s="183" t="s">
        <v>274</v>
      </c>
      <c r="AU191" s="183" t="s">
        <v>88</v>
      </c>
      <c r="AY191" s="18" t="s">
        <v>271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88</v>
      </c>
      <c r="BK191" s="105">
        <f t="shared" si="34"/>
        <v>0</v>
      </c>
      <c r="BL191" s="18" t="s">
        <v>367</v>
      </c>
      <c r="BM191" s="183" t="s">
        <v>1417</v>
      </c>
    </row>
    <row r="192" spans="1:65" s="2" customFormat="1" ht="21.75" customHeight="1" x14ac:dyDescent="0.15">
      <c r="A192" s="35"/>
      <c r="B192" s="141"/>
      <c r="C192" s="172" t="s">
        <v>1144</v>
      </c>
      <c r="D192" s="172" t="s">
        <v>274</v>
      </c>
      <c r="E192" s="173" t="s">
        <v>2669</v>
      </c>
      <c r="F192" s="174" t="s">
        <v>2670</v>
      </c>
      <c r="G192" s="175" t="s">
        <v>319</v>
      </c>
      <c r="H192" s="176">
        <v>15</v>
      </c>
      <c r="I192" s="177"/>
      <c r="J192" s="176">
        <f t="shared" si="2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26"/>
        <v>0</v>
      </c>
      <c r="Q192" s="181">
        <v>0</v>
      </c>
      <c r="R192" s="181">
        <f t="shared" si="27"/>
        <v>0</v>
      </c>
      <c r="S192" s="181">
        <v>0</v>
      </c>
      <c r="T192" s="182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367</v>
      </c>
      <c r="AT192" s="183" t="s">
        <v>274</v>
      </c>
      <c r="AU192" s="183" t="s">
        <v>88</v>
      </c>
      <c r="AY192" s="18" t="s">
        <v>271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88</v>
      </c>
      <c r="BK192" s="105">
        <f t="shared" si="34"/>
        <v>0</v>
      </c>
      <c r="BL192" s="18" t="s">
        <v>367</v>
      </c>
      <c r="BM192" s="183" t="s">
        <v>1433</v>
      </c>
    </row>
    <row r="193" spans="1:65" s="2" customFormat="1" ht="21.75" customHeight="1" x14ac:dyDescent="0.15">
      <c r="A193" s="35"/>
      <c r="B193" s="141"/>
      <c r="C193" s="172" t="s">
        <v>1154</v>
      </c>
      <c r="D193" s="172" t="s">
        <v>274</v>
      </c>
      <c r="E193" s="173" t="s">
        <v>2671</v>
      </c>
      <c r="F193" s="174" t="s">
        <v>2672</v>
      </c>
      <c r="G193" s="175" t="s">
        <v>319</v>
      </c>
      <c r="H193" s="176">
        <v>16</v>
      </c>
      <c r="I193" s="177"/>
      <c r="J193" s="176">
        <f t="shared" si="25"/>
        <v>0</v>
      </c>
      <c r="K193" s="178"/>
      <c r="L193" s="36"/>
      <c r="M193" s="179" t="s">
        <v>1</v>
      </c>
      <c r="N193" s="180" t="s">
        <v>41</v>
      </c>
      <c r="O193" s="61"/>
      <c r="P193" s="181">
        <f t="shared" si="26"/>
        <v>0</v>
      </c>
      <c r="Q193" s="181">
        <v>0</v>
      </c>
      <c r="R193" s="181">
        <f t="shared" si="27"/>
        <v>0</v>
      </c>
      <c r="S193" s="181">
        <v>0</v>
      </c>
      <c r="T193" s="182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367</v>
      </c>
      <c r="AT193" s="183" t="s">
        <v>274</v>
      </c>
      <c r="AU193" s="183" t="s">
        <v>88</v>
      </c>
      <c r="AY193" s="18" t="s">
        <v>271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88</v>
      </c>
      <c r="BK193" s="105">
        <f t="shared" si="34"/>
        <v>0</v>
      </c>
      <c r="BL193" s="18" t="s">
        <v>367</v>
      </c>
      <c r="BM193" s="183" t="s">
        <v>1442</v>
      </c>
    </row>
    <row r="194" spans="1:65" s="2" customFormat="1" ht="21.75" customHeight="1" x14ac:dyDescent="0.15">
      <c r="A194" s="35"/>
      <c r="B194" s="141"/>
      <c r="C194" s="172" t="s">
        <v>1158</v>
      </c>
      <c r="D194" s="172" t="s">
        <v>274</v>
      </c>
      <c r="E194" s="173" t="s">
        <v>2673</v>
      </c>
      <c r="F194" s="174" t="s">
        <v>2674</v>
      </c>
      <c r="G194" s="175" t="s">
        <v>319</v>
      </c>
      <c r="H194" s="176">
        <v>4</v>
      </c>
      <c r="I194" s="177"/>
      <c r="J194" s="176">
        <f t="shared" si="25"/>
        <v>0</v>
      </c>
      <c r="K194" s="178"/>
      <c r="L194" s="36"/>
      <c r="M194" s="179" t="s">
        <v>1</v>
      </c>
      <c r="N194" s="180" t="s">
        <v>41</v>
      </c>
      <c r="O194" s="61"/>
      <c r="P194" s="181">
        <f t="shared" si="26"/>
        <v>0</v>
      </c>
      <c r="Q194" s="181">
        <v>0</v>
      </c>
      <c r="R194" s="181">
        <f t="shared" si="27"/>
        <v>0</v>
      </c>
      <c r="S194" s="181">
        <v>0</v>
      </c>
      <c r="T194" s="182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367</v>
      </c>
      <c r="AT194" s="183" t="s">
        <v>274</v>
      </c>
      <c r="AU194" s="183" t="s">
        <v>88</v>
      </c>
      <c r="AY194" s="18" t="s">
        <v>271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88</v>
      </c>
      <c r="BK194" s="105">
        <f t="shared" si="34"/>
        <v>0</v>
      </c>
      <c r="BL194" s="18" t="s">
        <v>367</v>
      </c>
      <c r="BM194" s="183" t="s">
        <v>1449</v>
      </c>
    </row>
    <row r="195" spans="1:65" s="2" customFormat="1" ht="21.75" customHeight="1" x14ac:dyDescent="0.15">
      <c r="A195" s="35"/>
      <c r="B195" s="141"/>
      <c r="C195" s="172" t="s">
        <v>1162</v>
      </c>
      <c r="D195" s="172" t="s">
        <v>274</v>
      </c>
      <c r="E195" s="173" t="s">
        <v>2675</v>
      </c>
      <c r="F195" s="174" t="s">
        <v>2676</v>
      </c>
      <c r="G195" s="175" t="s">
        <v>319</v>
      </c>
      <c r="H195" s="176">
        <v>142</v>
      </c>
      <c r="I195" s="177"/>
      <c r="J195" s="176">
        <f t="shared" si="25"/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si="26"/>
        <v>0</v>
      </c>
      <c r="Q195" s="181">
        <v>0</v>
      </c>
      <c r="R195" s="181">
        <f t="shared" si="27"/>
        <v>0</v>
      </c>
      <c r="S195" s="181">
        <v>0</v>
      </c>
      <c r="T195" s="182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367</v>
      </c>
      <c r="AT195" s="183" t="s">
        <v>274</v>
      </c>
      <c r="AU195" s="183" t="s">
        <v>88</v>
      </c>
      <c r="AY195" s="18" t="s">
        <v>271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88</v>
      </c>
      <c r="BK195" s="105">
        <f t="shared" si="34"/>
        <v>0</v>
      </c>
      <c r="BL195" s="18" t="s">
        <v>367</v>
      </c>
      <c r="BM195" s="183" t="s">
        <v>1457</v>
      </c>
    </row>
    <row r="196" spans="1:65" s="2" customFormat="1" ht="21.75" customHeight="1" x14ac:dyDescent="0.15">
      <c r="A196" s="35"/>
      <c r="B196" s="141"/>
      <c r="C196" s="172" t="s">
        <v>1172</v>
      </c>
      <c r="D196" s="172" t="s">
        <v>274</v>
      </c>
      <c r="E196" s="173" t="s">
        <v>2677</v>
      </c>
      <c r="F196" s="174" t="s">
        <v>2678</v>
      </c>
      <c r="G196" s="175" t="s">
        <v>319</v>
      </c>
      <c r="H196" s="176">
        <v>56</v>
      </c>
      <c r="I196" s="177"/>
      <c r="J196" s="176">
        <f t="shared" si="25"/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si="26"/>
        <v>0</v>
      </c>
      <c r="Q196" s="181">
        <v>0</v>
      </c>
      <c r="R196" s="181">
        <f t="shared" si="27"/>
        <v>0</v>
      </c>
      <c r="S196" s="181">
        <v>0</v>
      </c>
      <c r="T196" s="182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367</v>
      </c>
      <c r="AT196" s="183" t="s">
        <v>274</v>
      </c>
      <c r="AU196" s="183" t="s">
        <v>88</v>
      </c>
      <c r="AY196" s="18" t="s">
        <v>271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88</v>
      </c>
      <c r="BK196" s="105">
        <f t="shared" si="34"/>
        <v>0</v>
      </c>
      <c r="BL196" s="18" t="s">
        <v>367</v>
      </c>
      <c r="BM196" s="183" t="s">
        <v>1469</v>
      </c>
    </row>
    <row r="197" spans="1:65" s="2" customFormat="1" ht="21.75" customHeight="1" x14ac:dyDescent="0.15">
      <c r="A197" s="35"/>
      <c r="B197" s="141"/>
      <c r="C197" s="172" t="s">
        <v>1178</v>
      </c>
      <c r="D197" s="172" t="s">
        <v>274</v>
      </c>
      <c r="E197" s="173" t="s">
        <v>2679</v>
      </c>
      <c r="F197" s="174" t="s">
        <v>2680</v>
      </c>
      <c r="G197" s="175" t="s">
        <v>319</v>
      </c>
      <c r="H197" s="176">
        <v>246</v>
      </c>
      <c r="I197" s="177"/>
      <c r="J197" s="176">
        <f t="shared" si="2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26"/>
        <v>0</v>
      </c>
      <c r="Q197" s="181">
        <v>0</v>
      </c>
      <c r="R197" s="181">
        <f t="shared" si="27"/>
        <v>0</v>
      </c>
      <c r="S197" s="181">
        <v>0</v>
      </c>
      <c r="T197" s="182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367</v>
      </c>
      <c r="AT197" s="183" t="s">
        <v>274</v>
      </c>
      <c r="AU197" s="183" t="s">
        <v>88</v>
      </c>
      <c r="AY197" s="18" t="s">
        <v>271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367</v>
      </c>
      <c r="BM197" s="183" t="s">
        <v>1478</v>
      </c>
    </row>
    <row r="198" spans="1:65" s="2" customFormat="1" ht="21.75" customHeight="1" x14ac:dyDescent="0.15">
      <c r="A198" s="35"/>
      <c r="B198" s="141"/>
      <c r="C198" s="172" t="s">
        <v>1189</v>
      </c>
      <c r="D198" s="172" t="s">
        <v>274</v>
      </c>
      <c r="E198" s="173" t="s">
        <v>2681</v>
      </c>
      <c r="F198" s="174" t="s">
        <v>2682</v>
      </c>
      <c r="G198" s="175" t="s">
        <v>319</v>
      </c>
      <c r="H198" s="176">
        <v>134</v>
      </c>
      <c r="I198" s="177"/>
      <c r="J198" s="176">
        <f t="shared" si="2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26"/>
        <v>0</v>
      </c>
      <c r="Q198" s="181">
        <v>0</v>
      </c>
      <c r="R198" s="181">
        <f t="shared" si="27"/>
        <v>0</v>
      </c>
      <c r="S198" s="181">
        <v>0</v>
      </c>
      <c r="T198" s="182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367</v>
      </c>
      <c r="AT198" s="183" t="s">
        <v>274</v>
      </c>
      <c r="AU198" s="183" t="s">
        <v>88</v>
      </c>
      <c r="AY198" s="18" t="s">
        <v>271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367</v>
      </c>
      <c r="BM198" s="183" t="s">
        <v>1491</v>
      </c>
    </row>
    <row r="199" spans="1:65" s="2" customFormat="1" ht="21.75" customHeight="1" x14ac:dyDescent="0.15">
      <c r="A199" s="35"/>
      <c r="B199" s="141"/>
      <c r="C199" s="172" t="s">
        <v>1197</v>
      </c>
      <c r="D199" s="172" t="s">
        <v>274</v>
      </c>
      <c r="E199" s="173" t="s">
        <v>2683</v>
      </c>
      <c r="F199" s="174" t="s">
        <v>2684</v>
      </c>
      <c r="G199" s="175" t="s">
        <v>319</v>
      </c>
      <c r="H199" s="176">
        <v>34</v>
      </c>
      <c r="I199" s="177"/>
      <c r="J199" s="176">
        <f t="shared" si="2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26"/>
        <v>0</v>
      </c>
      <c r="Q199" s="181">
        <v>0</v>
      </c>
      <c r="R199" s="181">
        <f t="shared" si="27"/>
        <v>0</v>
      </c>
      <c r="S199" s="181">
        <v>0</v>
      </c>
      <c r="T199" s="182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367</v>
      </c>
      <c r="AT199" s="183" t="s">
        <v>274</v>
      </c>
      <c r="AU199" s="183" t="s">
        <v>88</v>
      </c>
      <c r="AY199" s="18" t="s">
        <v>271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88</v>
      </c>
      <c r="BK199" s="105">
        <f t="shared" si="34"/>
        <v>0</v>
      </c>
      <c r="BL199" s="18" t="s">
        <v>367</v>
      </c>
      <c r="BM199" s="183" t="s">
        <v>1500</v>
      </c>
    </row>
    <row r="200" spans="1:65" s="2" customFormat="1" ht="16.5" customHeight="1" x14ac:dyDescent="0.15">
      <c r="A200" s="35"/>
      <c r="B200" s="141"/>
      <c r="C200" s="172" t="s">
        <v>1204</v>
      </c>
      <c r="D200" s="172" t="s">
        <v>274</v>
      </c>
      <c r="E200" s="173" t="s">
        <v>2685</v>
      </c>
      <c r="F200" s="174" t="s">
        <v>2686</v>
      </c>
      <c r="G200" s="175" t="s">
        <v>319</v>
      </c>
      <c r="H200" s="176">
        <v>6351</v>
      </c>
      <c r="I200" s="177"/>
      <c r="J200" s="176">
        <f t="shared" si="25"/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si="26"/>
        <v>0</v>
      </c>
      <c r="Q200" s="181">
        <v>0</v>
      </c>
      <c r="R200" s="181">
        <f t="shared" si="27"/>
        <v>0</v>
      </c>
      <c r="S200" s="181">
        <v>0</v>
      </c>
      <c r="T200" s="182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367</v>
      </c>
      <c r="AT200" s="183" t="s">
        <v>274</v>
      </c>
      <c r="AU200" s="183" t="s">
        <v>88</v>
      </c>
      <c r="AY200" s="18" t="s">
        <v>271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367</v>
      </c>
      <c r="BM200" s="183" t="s">
        <v>1508</v>
      </c>
    </row>
    <row r="201" spans="1:65" s="2" customFormat="1" ht="16.5" customHeight="1" x14ac:dyDescent="0.15">
      <c r="A201" s="35"/>
      <c r="B201" s="141"/>
      <c r="C201" s="224" t="s">
        <v>1210</v>
      </c>
      <c r="D201" s="224" t="s">
        <v>1138</v>
      </c>
      <c r="E201" s="226" t="s">
        <v>2687</v>
      </c>
      <c r="F201" s="227" t="s">
        <v>2688</v>
      </c>
      <c r="G201" s="228" t="s">
        <v>277</v>
      </c>
      <c r="H201" s="229">
        <v>1125</v>
      </c>
      <c r="I201" s="230"/>
      <c r="J201" s="229">
        <f t="shared" si="25"/>
        <v>0</v>
      </c>
      <c r="K201" s="231"/>
      <c r="L201" s="232"/>
      <c r="M201" s="233" t="s">
        <v>1</v>
      </c>
      <c r="N201" s="234" t="s">
        <v>41</v>
      </c>
      <c r="O201" s="61"/>
      <c r="P201" s="181">
        <f t="shared" si="26"/>
        <v>0</v>
      </c>
      <c r="Q201" s="181">
        <v>0</v>
      </c>
      <c r="R201" s="181">
        <f t="shared" si="27"/>
        <v>0</v>
      </c>
      <c r="S201" s="181">
        <v>0</v>
      </c>
      <c r="T201" s="182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478</v>
      </c>
      <c r="AT201" s="183" t="s">
        <v>1138</v>
      </c>
      <c r="AU201" s="183" t="s">
        <v>88</v>
      </c>
      <c r="AY201" s="18" t="s">
        <v>271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367</v>
      </c>
      <c r="BM201" s="183" t="s">
        <v>1518</v>
      </c>
    </row>
    <row r="202" spans="1:65" s="2" customFormat="1" ht="21.75" customHeight="1" x14ac:dyDescent="0.15">
      <c r="A202" s="35"/>
      <c r="B202" s="141"/>
      <c r="C202" s="172" t="s">
        <v>1216</v>
      </c>
      <c r="D202" s="172" t="s">
        <v>274</v>
      </c>
      <c r="E202" s="173" t="s">
        <v>2689</v>
      </c>
      <c r="F202" s="174" t="s">
        <v>2690</v>
      </c>
      <c r="G202" s="175" t="s">
        <v>319</v>
      </c>
      <c r="H202" s="176">
        <v>539</v>
      </c>
      <c r="I202" s="177"/>
      <c r="J202" s="176">
        <f t="shared" si="2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26"/>
        <v>0</v>
      </c>
      <c r="Q202" s="181">
        <v>0</v>
      </c>
      <c r="R202" s="181">
        <f t="shared" si="27"/>
        <v>0</v>
      </c>
      <c r="S202" s="181">
        <v>0</v>
      </c>
      <c r="T202" s="182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367</v>
      </c>
      <c r="AT202" s="183" t="s">
        <v>274</v>
      </c>
      <c r="AU202" s="183" t="s">
        <v>88</v>
      </c>
      <c r="AY202" s="18" t="s">
        <v>271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367</v>
      </c>
      <c r="BM202" s="183" t="s">
        <v>1528</v>
      </c>
    </row>
    <row r="203" spans="1:65" s="2" customFormat="1" ht="21.75" customHeight="1" x14ac:dyDescent="0.15">
      <c r="A203" s="35"/>
      <c r="B203" s="141"/>
      <c r="C203" s="172" t="s">
        <v>1222</v>
      </c>
      <c r="D203" s="172" t="s">
        <v>274</v>
      </c>
      <c r="E203" s="173" t="s">
        <v>2691</v>
      </c>
      <c r="F203" s="174" t="s">
        <v>2692</v>
      </c>
      <c r="G203" s="175" t="s">
        <v>1420</v>
      </c>
      <c r="H203" s="177"/>
      <c r="I203" s="177"/>
      <c r="J203" s="176">
        <f t="shared" si="2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26"/>
        <v>0</v>
      </c>
      <c r="Q203" s="181">
        <v>0</v>
      </c>
      <c r="R203" s="181">
        <f t="shared" si="27"/>
        <v>0</v>
      </c>
      <c r="S203" s="181">
        <v>0</v>
      </c>
      <c r="T203" s="182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367</v>
      </c>
      <c r="AT203" s="183" t="s">
        <v>274</v>
      </c>
      <c r="AU203" s="183" t="s">
        <v>88</v>
      </c>
      <c r="AY203" s="18" t="s">
        <v>271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367</v>
      </c>
      <c r="BM203" s="183" t="s">
        <v>1538</v>
      </c>
    </row>
    <row r="204" spans="1:65" s="12" customFormat="1" ht="22.9" customHeight="1" x14ac:dyDescent="0.15">
      <c r="B204" s="159"/>
      <c r="D204" s="160" t="s">
        <v>74</v>
      </c>
      <c r="E204" s="170" t="s">
        <v>2693</v>
      </c>
      <c r="F204" s="170" t="s">
        <v>2694</v>
      </c>
      <c r="I204" s="162"/>
      <c r="J204" s="171">
        <f>BK204</f>
        <v>0</v>
      </c>
      <c r="L204" s="159"/>
      <c r="M204" s="164"/>
      <c r="N204" s="165"/>
      <c r="O204" s="165"/>
      <c r="P204" s="166">
        <f>SUM(P205:P231)</f>
        <v>0</v>
      </c>
      <c r="Q204" s="165"/>
      <c r="R204" s="166">
        <f>SUM(R205:R231)</f>
        <v>0</v>
      </c>
      <c r="S204" s="165"/>
      <c r="T204" s="167">
        <f>SUM(T205:T231)</f>
        <v>0</v>
      </c>
      <c r="AR204" s="160" t="s">
        <v>88</v>
      </c>
      <c r="AT204" s="168" t="s">
        <v>74</v>
      </c>
      <c r="AU204" s="168" t="s">
        <v>82</v>
      </c>
      <c r="AY204" s="160" t="s">
        <v>271</v>
      </c>
      <c r="BK204" s="169">
        <f>SUM(BK205:BK231)</f>
        <v>0</v>
      </c>
    </row>
    <row r="205" spans="1:65" s="2" customFormat="1" ht="21.75" customHeight="1" x14ac:dyDescent="0.15">
      <c r="A205" s="35"/>
      <c r="B205" s="141"/>
      <c r="C205" s="172" t="s">
        <v>1228</v>
      </c>
      <c r="D205" s="172" t="s">
        <v>274</v>
      </c>
      <c r="E205" s="173" t="s">
        <v>2695</v>
      </c>
      <c r="F205" s="174" t="s">
        <v>2696</v>
      </c>
      <c r="G205" s="175" t="s">
        <v>302</v>
      </c>
      <c r="H205" s="176">
        <v>9</v>
      </c>
      <c r="I205" s="177"/>
      <c r="J205" s="176">
        <f>ROUND(I205*H205,2)</f>
        <v>0</v>
      </c>
      <c r="K205" s="178"/>
      <c r="L205" s="36"/>
      <c r="M205" s="179" t="s">
        <v>1</v>
      </c>
      <c r="N205" s="180" t="s">
        <v>41</v>
      </c>
      <c r="O205" s="61"/>
      <c r="P205" s="181">
        <f>O205*H205</f>
        <v>0</v>
      </c>
      <c r="Q205" s="181">
        <v>0</v>
      </c>
      <c r="R205" s="181">
        <f>Q205*H205</f>
        <v>0</v>
      </c>
      <c r="S205" s="181">
        <v>0</v>
      </c>
      <c r="T205" s="18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367</v>
      </c>
      <c r="AT205" s="183" t="s">
        <v>274</v>
      </c>
      <c r="AU205" s="183" t="s">
        <v>88</v>
      </c>
      <c r="AY205" s="18" t="s">
        <v>271</v>
      </c>
      <c r="BE205" s="105">
        <f>IF(N205="základná",J205,0)</f>
        <v>0</v>
      </c>
      <c r="BF205" s="105">
        <f>IF(N205="znížená",J205,0)</f>
        <v>0</v>
      </c>
      <c r="BG205" s="105">
        <f>IF(N205="zákl. prenesená",J205,0)</f>
        <v>0</v>
      </c>
      <c r="BH205" s="105">
        <f>IF(N205="zníž. prenesená",J205,0)</f>
        <v>0</v>
      </c>
      <c r="BI205" s="105">
        <f>IF(N205="nulová",J205,0)</f>
        <v>0</v>
      </c>
      <c r="BJ205" s="18" t="s">
        <v>88</v>
      </c>
      <c r="BK205" s="105">
        <f>ROUND(I205*H205,2)</f>
        <v>0</v>
      </c>
      <c r="BL205" s="18" t="s">
        <v>367</v>
      </c>
      <c r="BM205" s="183" t="s">
        <v>1546</v>
      </c>
    </row>
    <row r="206" spans="1:65" s="2" customFormat="1" ht="16.5" customHeight="1" x14ac:dyDescent="0.15">
      <c r="A206" s="35"/>
      <c r="B206" s="141"/>
      <c r="C206" s="224" t="s">
        <v>1233</v>
      </c>
      <c r="D206" s="224" t="s">
        <v>1138</v>
      </c>
      <c r="E206" s="226" t="s">
        <v>2697</v>
      </c>
      <c r="F206" s="227" t="s">
        <v>2698</v>
      </c>
      <c r="G206" s="228" t="s">
        <v>302</v>
      </c>
      <c r="H206" s="229">
        <v>9</v>
      </c>
      <c r="I206" s="230"/>
      <c r="J206" s="229">
        <f>ROUND(I206*H206,2)</f>
        <v>0</v>
      </c>
      <c r="K206" s="231"/>
      <c r="L206" s="232"/>
      <c r="M206" s="233" t="s">
        <v>1</v>
      </c>
      <c r="N206" s="234" t="s">
        <v>41</v>
      </c>
      <c r="O206" s="61"/>
      <c r="P206" s="181">
        <f>O206*H206</f>
        <v>0</v>
      </c>
      <c r="Q206" s="181">
        <v>0</v>
      </c>
      <c r="R206" s="181">
        <f>Q206*H206</f>
        <v>0</v>
      </c>
      <c r="S206" s="181">
        <v>0</v>
      </c>
      <c r="T206" s="18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478</v>
      </c>
      <c r="AT206" s="183" t="s">
        <v>1138</v>
      </c>
      <c r="AU206" s="183" t="s">
        <v>88</v>
      </c>
      <c r="AY206" s="18" t="s">
        <v>271</v>
      </c>
      <c r="BE206" s="105">
        <f>IF(N206="základná",J206,0)</f>
        <v>0</v>
      </c>
      <c r="BF206" s="105">
        <f>IF(N206="znížená",J206,0)</f>
        <v>0</v>
      </c>
      <c r="BG206" s="105">
        <f>IF(N206="zákl. prenesená",J206,0)</f>
        <v>0</v>
      </c>
      <c r="BH206" s="105">
        <f>IF(N206="zníž. prenesená",J206,0)</f>
        <v>0</v>
      </c>
      <c r="BI206" s="105">
        <f>IF(N206="nulová",J206,0)</f>
        <v>0</v>
      </c>
      <c r="BJ206" s="18" t="s">
        <v>88</v>
      </c>
      <c r="BK206" s="105">
        <f>ROUND(I206*H206,2)</f>
        <v>0</v>
      </c>
      <c r="BL206" s="18" t="s">
        <v>367</v>
      </c>
      <c r="BM206" s="183" t="s">
        <v>1557</v>
      </c>
    </row>
    <row r="207" spans="1:65" s="2" customFormat="1" ht="16.5" customHeight="1" x14ac:dyDescent="0.15">
      <c r="A207" s="35"/>
      <c r="B207" s="141"/>
      <c r="C207" s="172" t="s">
        <v>1238</v>
      </c>
      <c r="D207" s="172" t="s">
        <v>274</v>
      </c>
      <c r="E207" s="173" t="s">
        <v>2699</v>
      </c>
      <c r="F207" s="174" t="s">
        <v>2700</v>
      </c>
      <c r="G207" s="175" t="s">
        <v>302</v>
      </c>
      <c r="H207" s="176">
        <v>18</v>
      </c>
      <c r="I207" s="177"/>
      <c r="J207" s="176">
        <f>ROUND(I207*H207,2)</f>
        <v>0</v>
      </c>
      <c r="K207" s="178"/>
      <c r="L207" s="36"/>
      <c r="M207" s="179" t="s">
        <v>1</v>
      </c>
      <c r="N207" s="180" t="s">
        <v>41</v>
      </c>
      <c r="O207" s="61"/>
      <c r="P207" s="181">
        <f>O207*H207</f>
        <v>0</v>
      </c>
      <c r="Q207" s="181">
        <v>0</v>
      </c>
      <c r="R207" s="181">
        <f>Q207*H207</f>
        <v>0</v>
      </c>
      <c r="S207" s="181">
        <v>0</v>
      </c>
      <c r="T207" s="18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367</v>
      </c>
      <c r="AT207" s="183" t="s">
        <v>274</v>
      </c>
      <c r="AU207" s="183" t="s">
        <v>88</v>
      </c>
      <c r="AY207" s="18" t="s">
        <v>271</v>
      </c>
      <c r="BE207" s="105">
        <f>IF(N207="základná",J207,0)</f>
        <v>0</v>
      </c>
      <c r="BF207" s="105">
        <f>IF(N207="znížená",J207,0)</f>
        <v>0</v>
      </c>
      <c r="BG207" s="105">
        <f>IF(N207="zákl. prenesená",J207,0)</f>
        <v>0</v>
      </c>
      <c r="BH207" s="105">
        <f>IF(N207="zníž. prenesená",J207,0)</f>
        <v>0</v>
      </c>
      <c r="BI207" s="105">
        <f>IF(N207="nulová",J207,0)</f>
        <v>0</v>
      </c>
      <c r="BJ207" s="18" t="s">
        <v>88</v>
      </c>
      <c r="BK207" s="105">
        <f>ROUND(I207*H207,2)</f>
        <v>0</v>
      </c>
      <c r="BL207" s="18" t="s">
        <v>367</v>
      </c>
      <c r="BM207" s="183" t="s">
        <v>1572</v>
      </c>
    </row>
    <row r="208" spans="1:65" s="2" customFormat="1" ht="21.75" customHeight="1" x14ac:dyDescent="0.15">
      <c r="A208" s="35"/>
      <c r="B208" s="141"/>
      <c r="C208" s="224" t="s">
        <v>1243</v>
      </c>
      <c r="D208" s="224" t="s">
        <v>1138</v>
      </c>
      <c r="E208" s="226" t="s">
        <v>2701</v>
      </c>
      <c r="F208" s="227" t="s">
        <v>2702</v>
      </c>
      <c r="G208" s="228" t="s">
        <v>302</v>
      </c>
      <c r="H208" s="229">
        <v>18</v>
      </c>
      <c r="I208" s="230"/>
      <c r="J208" s="229">
        <f>ROUND(I208*H208,2)</f>
        <v>0</v>
      </c>
      <c r="K208" s="231"/>
      <c r="L208" s="232"/>
      <c r="M208" s="233" t="s">
        <v>1</v>
      </c>
      <c r="N208" s="234" t="s">
        <v>41</v>
      </c>
      <c r="O208" s="61"/>
      <c r="P208" s="181">
        <f>O208*H208</f>
        <v>0</v>
      </c>
      <c r="Q208" s="181">
        <v>0</v>
      </c>
      <c r="R208" s="181">
        <f>Q208*H208</f>
        <v>0</v>
      </c>
      <c r="S208" s="181">
        <v>0</v>
      </c>
      <c r="T208" s="18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478</v>
      </c>
      <c r="AT208" s="183" t="s">
        <v>1138</v>
      </c>
      <c r="AU208" s="183" t="s">
        <v>88</v>
      </c>
      <c r="AY208" s="18" t="s">
        <v>271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88</v>
      </c>
      <c r="BK208" s="105">
        <f>ROUND(I208*H208,2)</f>
        <v>0</v>
      </c>
      <c r="BL208" s="18" t="s">
        <v>367</v>
      </c>
      <c r="BM208" s="183" t="s">
        <v>1583</v>
      </c>
    </row>
    <row r="209" spans="1:65" s="2" customFormat="1" ht="16.5" customHeight="1" x14ac:dyDescent="0.15">
      <c r="A209" s="35"/>
      <c r="B209" s="141"/>
      <c r="C209" s="224" t="s">
        <v>1247</v>
      </c>
      <c r="D209" s="225" t="s">
        <v>1138</v>
      </c>
      <c r="E209" s="226" t="s">
        <v>2703</v>
      </c>
      <c r="F209" s="227" t="s">
        <v>2704</v>
      </c>
      <c r="G209" s="228" t="s">
        <v>476</v>
      </c>
      <c r="H209" s="229">
        <v>1</v>
      </c>
      <c r="I209" s="230"/>
      <c r="J209" s="229">
        <f>ROUND(I209*H209,2)</f>
        <v>0</v>
      </c>
      <c r="K209" s="231"/>
      <c r="L209" s="232"/>
      <c r="M209" s="233" t="s">
        <v>1</v>
      </c>
      <c r="N209" s="234" t="s">
        <v>41</v>
      </c>
      <c r="O209" s="61"/>
      <c r="P209" s="181">
        <f>O209*H209</f>
        <v>0</v>
      </c>
      <c r="Q209" s="181">
        <v>0</v>
      </c>
      <c r="R209" s="181">
        <f>Q209*H209</f>
        <v>0</v>
      </c>
      <c r="S209" s="181">
        <v>0</v>
      </c>
      <c r="T209" s="18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478</v>
      </c>
      <c r="AT209" s="183" t="s">
        <v>1138</v>
      </c>
      <c r="AU209" s="183" t="s">
        <v>88</v>
      </c>
      <c r="AY209" s="18" t="s">
        <v>271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88</v>
      </c>
      <c r="BK209" s="105">
        <f>ROUND(I209*H209,2)</f>
        <v>0</v>
      </c>
      <c r="BL209" s="18" t="s">
        <v>367</v>
      </c>
      <c r="BM209" s="183" t="s">
        <v>1592</v>
      </c>
    </row>
    <row r="210" spans="1:65" s="2" customFormat="1" ht="16.5" x14ac:dyDescent="0.1">
      <c r="A210" s="35"/>
      <c r="B210" s="36"/>
      <c r="C210" s="35"/>
      <c r="D210" s="185" t="s">
        <v>1142</v>
      </c>
      <c r="E210" s="35"/>
      <c r="F210" s="235" t="s">
        <v>1143</v>
      </c>
      <c r="G210" s="35"/>
      <c r="H210" s="35"/>
      <c r="I210" s="142"/>
      <c r="J210" s="35"/>
      <c r="K210" s="35"/>
      <c r="L210" s="36"/>
      <c r="M210" s="236"/>
      <c r="N210" s="237"/>
      <c r="O210" s="61"/>
      <c r="P210" s="61"/>
      <c r="Q210" s="61"/>
      <c r="R210" s="61"/>
      <c r="S210" s="61"/>
      <c r="T210" s="62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T210" s="18" t="s">
        <v>1142</v>
      </c>
      <c r="AU210" s="18" t="s">
        <v>88</v>
      </c>
    </row>
    <row r="211" spans="1:65" s="2" customFormat="1" ht="16.5" customHeight="1" x14ac:dyDescent="0.15">
      <c r="A211" s="35"/>
      <c r="B211" s="141"/>
      <c r="C211" s="172" t="s">
        <v>1252</v>
      </c>
      <c r="D211" s="172" t="s">
        <v>274</v>
      </c>
      <c r="E211" s="173" t="s">
        <v>2705</v>
      </c>
      <c r="F211" s="174" t="s">
        <v>2706</v>
      </c>
      <c r="G211" s="175" t="s">
        <v>302</v>
      </c>
      <c r="H211" s="176">
        <v>8</v>
      </c>
      <c r="I211" s="177"/>
      <c r="J211" s="176">
        <f t="shared" ref="J211:J231" si="35">ROUND(I211*H211,2)</f>
        <v>0</v>
      </c>
      <c r="K211" s="178"/>
      <c r="L211" s="36"/>
      <c r="M211" s="179" t="s">
        <v>1</v>
      </c>
      <c r="N211" s="180" t="s">
        <v>41</v>
      </c>
      <c r="O211" s="61"/>
      <c r="P211" s="181">
        <f t="shared" ref="P211:P231" si="36">O211*H211</f>
        <v>0</v>
      </c>
      <c r="Q211" s="181">
        <v>0</v>
      </c>
      <c r="R211" s="181">
        <f t="shared" ref="R211:R231" si="37">Q211*H211</f>
        <v>0</v>
      </c>
      <c r="S211" s="181">
        <v>0</v>
      </c>
      <c r="T211" s="182">
        <f t="shared" ref="T211:T231" si="38"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367</v>
      </c>
      <c r="AT211" s="183" t="s">
        <v>274</v>
      </c>
      <c r="AU211" s="183" t="s">
        <v>88</v>
      </c>
      <c r="AY211" s="18" t="s">
        <v>271</v>
      </c>
      <c r="BE211" s="105">
        <f t="shared" ref="BE211:BE231" si="39">IF(N211="základná",J211,0)</f>
        <v>0</v>
      </c>
      <c r="BF211" s="105">
        <f t="shared" ref="BF211:BF231" si="40">IF(N211="znížená",J211,0)</f>
        <v>0</v>
      </c>
      <c r="BG211" s="105">
        <f t="shared" ref="BG211:BG231" si="41">IF(N211="zákl. prenesená",J211,0)</f>
        <v>0</v>
      </c>
      <c r="BH211" s="105">
        <f t="shared" ref="BH211:BH231" si="42">IF(N211="zníž. prenesená",J211,0)</f>
        <v>0</v>
      </c>
      <c r="BI211" s="105">
        <f t="shared" ref="BI211:BI231" si="43">IF(N211="nulová",J211,0)</f>
        <v>0</v>
      </c>
      <c r="BJ211" s="18" t="s">
        <v>88</v>
      </c>
      <c r="BK211" s="105">
        <f t="shared" ref="BK211:BK231" si="44">ROUND(I211*H211,2)</f>
        <v>0</v>
      </c>
      <c r="BL211" s="18" t="s">
        <v>367</v>
      </c>
      <c r="BM211" s="183" t="s">
        <v>1602</v>
      </c>
    </row>
    <row r="212" spans="1:65" s="2" customFormat="1" ht="16.5" customHeight="1" x14ac:dyDescent="0.15">
      <c r="A212" s="35"/>
      <c r="B212" s="141"/>
      <c r="C212" s="172" t="s">
        <v>1257</v>
      </c>
      <c r="D212" s="172" t="s">
        <v>274</v>
      </c>
      <c r="E212" s="173" t="s">
        <v>2707</v>
      </c>
      <c r="F212" s="174" t="s">
        <v>2708</v>
      </c>
      <c r="G212" s="175" t="s">
        <v>302</v>
      </c>
      <c r="H212" s="176">
        <v>10</v>
      </c>
      <c r="I212" s="177"/>
      <c r="J212" s="176">
        <f t="shared" si="35"/>
        <v>0</v>
      </c>
      <c r="K212" s="178"/>
      <c r="L212" s="36"/>
      <c r="M212" s="179" t="s">
        <v>1</v>
      </c>
      <c r="N212" s="180" t="s">
        <v>41</v>
      </c>
      <c r="O212" s="61"/>
      <c r="P212" s="181">
        <f t="shared" si="36"/>
        <v>0</v>
      </c>
      <c r="Q212" s="181">
        <v>0</v>
      </c>
      <c r="R212" s="181">
        <f t="shared" si="37"/>
        <v>0</v>
      </c>
      <c r="S212" s="181">
        <v>0</v>
      </c>
      <c r="T212" s="182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367</v>
      </c>
      <c r="AT212" s="183" t="s">
        <v>274</v>
      </c>
      <c r="AU212" s="183" t="s">
        <v>88</v>
      </c>
      <c r="AY212" s="18" t="s">
        <v>271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88</v>
      </c>
      <c r="BK212" s="105">
        <f t="shared" si="44"/>
        <v>0</v>
      </c>
      <c r="BL212" s="18" t="s">
        <v>367</v>
      </c>
      <c r="BM212" s="183" t="s">
        <v>1612</v>
      </c>
    </row>
    <row r="213" spans="1:65" s="2" customFormat="1" ht="16.5" customHeight="1" x14ac:dyDescent="0.15">
      <c r="A213" s="35"/>
      <c r="B213" s="141"/>
      <c r="C213" s="172" t="s">
        <v>1264</v>
      </c>
      <c r="D213" s="172" t="s">
        <v>274</v>
      </c>
      <c r="E213" s="173" t="s">
        <v>2709</v>
      </c>
      <c r="F213" s="174" t="s">
        <v>2710</v>
      </c>
      <c r="G213" s="175" t="s">
        <v>302</v>
      </c>
      <c r="H213" s="176">
        <v>4</v>
      </c>
      <c r="I213" s="177"/>
      <c r="J213" s="176">
        <f t="shared" si="35"/>
        <v>0</v>
      </c>
      <c r="K213" s="178"/>
      <c r="L213" s="36"/>
      <c r="M213" s="179" t="s">
        <v>1</v>
      </c>
      <c r="N213" s="180" t="s">
        <v>41</v>
      </c>
      <c r="O213" s="61"/>
      <c r="P213" s="181">
        <f t="shared" si="36"/>
        <v>0</v>
      </c>
      <c r="Q213" s="181">
        <v>0</v>
      </c>
      <c r="R213" s="181">
        <f t="shared" si="37"/>
        <v>0</v>
      </c>
      <c r="S213" s="181">
        <v>0</v>
      </c>
      <c r="T213" s="182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367</v>
      </c>
      <c r="AT213" s="183" t="s">
        <v>274</v>
      </c>
      <c r="AU213" s="183" t="s">
        <v>88</v>
      </c>
      <c r="AY213" s="18" t="s">
        <v>271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88</v>
      </c>
      <c r="BK213" s="105">
        <f t="shared" si="44"/>
        <v>0</v>
      </c>
      <c r="BL213" s="18" t="s">
        <v>367</v>
      </c>
      <c r="BM213" s="183" t="s">
        <v>1621</v>
      </c>
    </row>
    <row r="214" spans="1:65" s="2" customFormat="1" ht="16.5" customHeight="1" x14ac:dyDescent="0.15">
      <c r="A214" s="35"/>
      <c r="B214" s="141"/>
      <c r="C214" s="172" t="s">
        <v>1276</v>
      </c>
      <c r="D214" s="172" t="s">
        <v>274</v>
      </c>
      <c r="E214" s="173" t="s">
        <v>2711</v>
      </c>
      <c r="F214" s="174" t="s">
        <v>2712</v>
      </c>
      <c r="G214" s="175" t="s">
        <v>302</v>
      </c>
      <c r="H214" s="176">
        <v>2</v>
      </c>
      <c r="I214" s="177"/>
      <c r="J214" s="176">
        <f t="shared" si="35"/>
        <v>0</v>
      </c>
      <c r="K214" s="178"/>
      <c r="L214" s="36"/>
      <c r="M214" s="179" t="s">
        <v>1</v>
      </c>
      <c r="N214" s="180" t="s">
        <v>41</v>
      </c>
      <c r="O214" s="61"/>
      <c r="P214" s="181">
        <f t="shared" si="36"/>
        <v>0</v>
      </c>
      <c r="Q214" s="181">
        <v>0</v>
      </c>
      <c r="R214" s="181">
        <f t="shared" si="37"/>
        <v>0</v>
      </c>
      <c r="S214" s="181">
        <v>0</v>
      </c>
      <c r="T214" s="182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367</v>
      </c>
      <c r="AT214" s="183" t="s">
        <v>274</v>
      </c>
      <c r="AU214" s="183" t="s">
        <v>88</v>
      </c>
      <c r="AY214" s="18" t="s">
        <v>271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88</v>
      </c>
      <c r="BK214" s="105">
        <f t="shared" si="44"/>
        <v>0</v>
      </c>
      <c r="BL214" s="18" t="s">
        <v>367</v>
      </c>
      <c r="BM214" s="183" t="s">
        <v>1632</v>
      </c>
    </row>
    <row r="215" spans="1:65" s="2" customFormat="1" ht="16.5" customHeight="1" x14ac:dyDescent="0.15">
      <c r="A215" s="35"/>
      <c r="B215" s="141"/>
      <c r="C215" s="172" t="s">
        <v>1281</v>
      </c>
      <c r="D215" s="172" t="s">
        <v>274</v>
      </c>
      <c r="E215" s="173" t="s">
        <v>2713</v>
      </c>
      <c r="F215" s="174" t="s">
        <v>2714</v>
      </c>
      <c r="G215" s="175" t="s">
        <v>476</v>
      </c>
      <c r="H215" s="176">
        <v>2</v>
      </c>
      <c r="I215" s="177"/>
      <c r="J215" s="176">
        <f t="shared" si="35"/>
        <v>0</v>
      </c>
      <c r="K215" s="178"/>
      <c r="L215" s="36"/>
      <c r="M215" s="179" t="s">
        <v>1</v>
      </c>
      <c r="N215" s="180" t="s">
        <v>41</v>
      </c>
      <c r="O215" s="61"/>
      <c r="P215" s="181">
        <f t="shared" si="36"/>
        <v>0</v>
      </c>
      <c r="Q215" s="181">
        <v>0</v>
      </c>
      <c r="R215" s="181">
        <f t="shared" si="37"/>
        <v>0</v>
      </c>
      <c r="S215" s="181">
        <v>0</v>
      </c>
      <c r="T215" s="182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367</v>
      </c>
      <c r="AT215" s="183" t="s">
        <v>274</v>
      </c>
      <c r="AU215" s="183" t="s">
        <v>88</v>
      </c>
      <c r="AY215" s="18" t="s">
        <v>271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88</v>
      </c>
      <c r="BK215" s="105">
        <f t="shared" si="44"/>
        <v>0</v>
      </c>
      <c r="BL215" s="18" t="s">
        <v>367</v>
      </c>
      <c r="BM215" s="183" t="s">
        <v>1643</v>
      </c>
    </row>
    <row r="216" spans="1:65" s="2" customFormat="1" ht="16.5" customHeight="1" x14ac:dyDescent="0.15">
      <c r="A216" s="35"/>
      <c r="B216" s="141"/>
      <c r="C216" s="172" t="s">
        <v>1285</v>
      </c>
      <c r="D216" s="172" t="s">
        <v>274</v>
      </c>
      <c r="E216" s="173" t="s">
        <v>2715</v>
      </c>
      <c r="F216" s="174" t="s">
        <v>2716</v>
      </c>
      <c r="G216" s="175" t="s">
        <v>476</v>
      </c>
      <c r="H216" s="176">
        <v>3</v>
      </c>
      <c r="I216" s="177"/>
      <c r="J216" s="176">
        <f t="shared" si="35"/>
        <v>0</v>
      </c>
      <c r="K216" s="178"/>
      <c r="L216" s="36"/>
      <c r="M216" s="179" t="s">
        <v>1</v>
      </c>
      <c r="N216" s="180" t="s">
        <v>41</v>
      </c>
      <c r="O216" s="61"/>
      <c r="P216" s="181">
        <f t="shared" si="36"/>
        <v>0</v>
      </c>
      <c r="Q216" s="181">
        <v>0</v>
      </c>
      <c r="R216" s="181">
        <f t="shared" si="37"/>
        <v>0</v>
      </c>
      <c r="S216" s="181">
        <v>0</v>
      </c>
      <c r="T216" s="182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367</v>
      </c>
      <c r="AT216" s="183" t="s">
        <v>274</v>
      </c>
      <c r="AU216" s="183" t="s">
        <v>88</v>
      </c>
      <c r="AY216" s="18" t="s">
        <v>271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88</v>
      </c>
      <c r="BK216" s="105">
        <f t="shared" si="44"/>
        <v>0</v>
      </c>
      <c r="BL216" s="18" t="s">
        <v>367</v>
      </c>
      <c r="BM216" s="183" t="s">
        <v>1652</v>
      </c>
    </row>
    <row r="217" spans="1:65" s="2" customFormat="1" ht="16.5" customHeight="1" x14ac:dyDescent="0.15">
      <c r="A217" s="35"/>
      <c r="B217" s="141"/>
      <c r="C217" s="172" t="s">
        <v>1292</v>
      </c>
      <c r="D217" s="172" t="s">
        <v>274</v>
      </c>
      <c r="E217" s="173" t="s">
        <v>2717</v>
      </c>
      <c r="F217" s="174" t="s">
        <v>2718</v>
      </c>
      <c r="G217" s="175" t="s">
        <v>476</v>
      </c>
      <c r="H217" s="176">
        <v>1</v>
      </c>
      <c r="I217" s="177"/>
      <c r="J217" s="176">
        <f t="shared" si="35"/>
        <v>0</v>
      </c>
      <c r="K217" s="178"/>
      <c r="L217" s="36"/>
      <c r="M217" s="179" t="s">
        <v>1</v>
      </c>
      <c r="N217" s="180" t="s">
        <v>41</v>
      </c>
      <c r="O217" s="61"/>
      <c r="P217" s="181">
        <f t="shared" si="36"/>
        <v>0</v>
      </c>
      <c r="Q217" s="181">
        <v>0</v>
      </c>
      <c r="R217" s="181">
        <f t="shared" si="37"/>
        <v>0</v>
      </c>
      <c r="S217" s="181">
        <v>0</v>
      </c>
      <c r="T217" s="182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367</v>
      </c>
      <c r="AT217" s="183" t="s">
        <v>274</v>
      </c>
      <c r="AU217" s="183" t="s">
        <v>88</v>
      </c>
      <c r="AY217" s="18" t="s">
        <v>271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88</v>
      </c>
      <c r="BK217" s="105">
        <f t="shared" si="44"/>
        <v>0</v>
      </c>
      <c r="BL217" s="18" t="s">
        <v>367</v>
      </c>
      <c r="BM217" s="183" t="s">
        <v>1662</v>
      </c>
    </row>
    <row r="218" spans="1:65" s="2" customFormat="1" ht="21.75" customHeight="1" x14ac:dyDescent="0.15">
      <c r="A218" s="35"/>
      <c r="B218" s="141"/>
      <c r="C218" s="172" t="s">
        <v>1296</v>
      </c>
      <c r="D218" s="172" t="s">
        <v>274</v>
      </c>
      <c r="E218" s="173" t="s">
        <v>2719</v>
      </c>
      <c r="F218" s="174" t="s">
        <v>2720</v>
      </c>
      <c r="G218" s="175" t="s">
        <v>302</v>
      </c>
      <c r="H218" s="176">
        <v>14</v>
      </c>
      <c r="I218" s="177"/>
      <c r="J218" s="176">
        <f t="shared" si="35"/>
        <v>0</v>
      </c>
      <c r="K218" s="178"/>
      <c r="L218" s="36"/>
      <c r="M218" s="179" t="s">
        <v>1</v>
      </c>
      <c r="N218" s="180" t="s">
        <v>41</v>
      </c>
      <c r="O218" s="61"/>
      <c r="P218" s="181">
        <f t="shared" si="36"/>
        <v>0</v>
      </c>
      <c r="Q218" s="181">
        <v>0</v>
      </c>
      <c r="R218" s="181">
        <f t="shared" si="37"/>
        <v>0</v>
      </c>
      <c r="S218" s="181">
        <v>0</v>
      </c>
      <c r="T218" s="182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367</v>
      </c>
      <c r="AT218" s="183" t="s">
        <v>274</v>
      </c>
      <c r="AU218" s="183" t="s">
        <v>88</v>
      </c>
      <c r="AY218" s="18" t="s">
        <v>271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88</v>
      </c>
      <c r="BK218" s="105">
        <f t="shared" si="44"/>
        <v>0</v>
      </c>
      <c r="BL218" s="18" t="s">
        <v>367</v>
      </c>
      <c r="BM218" s="183" t="s">
        <v>1670</v>
      </c>
    </row>
    <row r="219" spans="1:65" s="2" customFormat="1" ht="21.75" customHeight="1" x14ac:dyDescent="0.15">
      <c r="A219" s="35"/>
      <c r="B219" s="141"/>
      <c r="C219" s="172" t="s">
        <v>1300</v>
      </c>
      <c r="D219" s="172" t="s">
        <v>274</v>
      </c>
      <c r="E219" s="173" t="s">
        <v>2721</v>
      </c>
      <c r="F219" s="174" t="s">
        <v>2722</v>
      </c>
      <c r="G219" s="175" t="s">
        <v>476</v>
      </c>
      <c r="H219" s="176">
        <v>6</v>
      </c>
      <c r="I219" s="177"/>
      <c r="J219" s="176">
        <f t="shared" si="35"/>
        <v>0</v>
      </c>
      <c r="K219" s="178"/>
      <c r="L219" s="36"/>
      <c r="M219" s="179" t="s">
        <v>1</v>
      </c>
      <c r="N219" s="180" t="s">
        <v>41</v>
      </c>
      <c r="O219" s="61"/>
      <c r="P219" s="181">
        <f t="shared" si="36"/>
        <v>0</v>
      </c>
      <c r="Q219" s="181">
        <v>0</v>
      </c>
      <c r="R219" s="181">
        <f t="shared" si="37"/>
        <v>0</v>
      </c>
      <c r="S219" s="181">
        <v>0</v>
      </c>
      <c r="T219" s="182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367</v>
      </c>
      <c r="AT219" s="183" t="s">
        <v>274</v>
      </c>
      <c r="AU219" s="183" t="s">
        <v>88</v>
      </c>
      <c r="AY219" s="18" t="s">
        <v>271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88</v>
      </c>
      <c r="BK219" s="105">
        <f t="shared" si="44"/>
        <v>0</v>
      </c>
      <c r="BL219" s="18" t="s">
        <v>367</v>
      </c>
      <c r="BM219" s="183" t="s">
        <v>1697</v>
      </c>
    </row>
    <row r="220" spans="1:65" s="2" customFormat="1" ht="16.5" customHeight="1" x14ac:dyDescent="0.15">
      <c r="A220" s="35"/>
      <c r="B220" s="141"/>
      <c r="C220" s="224" t="s">
        <v>1302</v>
      </c>
      <c r="D220" s="224" t="s">
        <v>1138</v>
      </c>
      <c r="E220" s="226" t="s">
        <v>2723</v>
      </c>
      <c r="F220" s="227" t="s">
        <v>2724</v>
      </c>
      <c r="G220" s="228" t="s">
        <v>302</v>
      </c>
      <c r="H220" s="229">
        <v>2</v>
      </c>
      <c r="I220" s="230"/>
      <c r="J220" s="229">
        <f t="shared" si="35"/>
        <v>0</v>
      </c>
      <c r="K220" s="231"/>
      <c r="L220" s="232"/>
      <c r="M220" s="233" t="s">
        <v>1</v>
      </c>
      <c r="N220" s="234" t="s">
        <v>41</v>
      </c>
      <c r="O220" s="61"/>
      <c r="P220" s="181">
        <f t="shared" si="36"/>
        <v>0</v>
      </c>
      <c r="Q220" s="181">
        <v>0</v>
      </c>
      <c r="R220" s="181">
        <f t="shared" si="37"/>
        <v>0</v>
      </c>
      <c r="S220" s="181">
        <v>0</v>
      </c>
      <c r="T220" s="182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478</v>
      </c>
      <c r="AT220" s="183" t="s">
        <v>1138</v>
      </c>
      <c r="AU220" s="183" t="s">
        <v>88</v>
      </c>
      <c r="AY220" s="18" t="s">
        <v>271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88</v>
      </c>
      <c r="BK220" s="105">
        <f t="shared" si="44"/>
        <v>0</v>
      </c>
      <c r="BL220" s="18" t="s">
        <v>367</v>
      </c>
      <c r="BM220" s="183" t="s">
        <v>1712</v>
      </c>
    </row>
    <row r="221" spans="1:65" s="2" customFormat="1" ht="16.5" customHeight="1" x14ac:dyDescent="0.15">
      <c r="A221" s="35"/>
      <c r="B221" s="141"/>
      <c r="C221" s="224" t="s">
        <v>1307</v>
      </c>
      <c r="D221" s="224" t="s">
        <v>1138</v>
      </c>
      <c r="E221" s="226" t="s">
        <v>2725</v>
      </c>
      <c r="F221" s="227" t="s">
        <v>2726</v>
      </c>
      <c r="G221" s="228" t="s">
        <v>302</v>
      </c>
      <c r="H221" s="229">
        <v>1</v>
      </c>
      <c r="I221" s="230"/>
      <c r="J221" s="229">
        <f t="shared" si="35"/>
        <v>0</v>
      </c>
      <c r="K221" s="231"/>
      <c r="L221" s="232"/>
      <c r="M221" s="233" t="s">
        <v>1</v>
      </c>
      <c r="N221" s="234" t="s">
        <v>41</v>
      </c>
      <c r="O221" s="61"/>
      <c r="P221" s="181">
        <f t="shared" si="36"/>
        <v>0</v>
      </c>
      <c r="Q221" s="181">
        <v>0</v>
      </c>
      <c r="R221" s="181">
        <f t="shared" si="37"/>
        <v>0</v>
      </c>
      <c r="S221" s="181">
        <v>0</v>
      </c>
      <c r="T221" s="182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478</v>
      </c>
      <c r="AT221" s="183" t="s">
        <v>1138</v>
      </c>
      <c r="AU221" s="183" t="s">
        <v>88</v>
      </c>
      <c r="AY221" s="18" t="s">
        <v>271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88</v>
      </c>
      <c r="BK221" s="105">
        <f t="shared" si="44"/>
        <v>0</v>
      </c>
      <c r="BL221" s="18" t="s">
        <v>367</v>
      </c>
      <c r="BM221" s="183" t="s">
        <v>1722</v>
      </c>
    </row>
    <row r="222" spans="1:65" s="2" customFormat="1" ht="16.5" customHeight="1" x14ac:dyDescent="0.15">
      <c r="A222" s="35"/>
      <c r="B222" s="141"/>
      <c r="C222" s="224" t="s">
        <v>1312</v>
      </c>
      <c r="D222" s="224" t="s">
        <v>1138</v>
      </c>
      <c r="E222" s="226" t="s">
        <v>2727</v>
      </c>
      <c r="F222" s="227" t="s">
        <v>2728</v>
      </c>
      <c r="G222" s="228" t="s">
        <v>302</v>
      </c>
      <c r="H222" s="229">
        <v>1</v>
      </c>
      <c r="I222" s="230"/>
      <c r="J222" s="229">
        <f t="shared" si="35"/>
        <v>0</v>
      </c>
      <c r="K222" s="231"/>
      <c r="L222" s="232"/>
      <c r="M222" s="233" t="s">
        <v>1</v>
      </c>
      <c r="N222" s="234" t="s">
        <v>41</v>
      </c>
      <c r="O222" s="61"/>
      <c r="P222" s="181">
        <f t="shared" si="36"/>
        <v>0</v>
      </c>
      <c r="Q222" s="181">
        <v>0</v>
      </c>
      <c r="R222" s="181">
        <f t="shared" si="37"/>
        <v>0</v>
      </c>
      <c r="S222" s="181">
        <v>0</v>
      </c>
      <c r="T222" s="182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478</v>
      </c>
      <c r="AT222" s="183" t="s">
        <v>1138</v>
      </c>
      <c r="AU222" s="183" t="s">
        <v>88</v>
      </c>
      <c r="AY222" s="18" t="s">
        <v>271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88</v>
      </c>
      <c r="BK222" s="105">
        <f t="shared" si="44"/>
        <v>0</v>
      </c>
      <c r="BL222" s="18" t="s">
        <v>367</v>
      </c>
      <c r="BM222" s="183" t="s">
        <v>1739</v>
      </c>
    </row>
    <row r="223" spans="1:65" s="2" customFormat="1" ht="16.5" customHeight="1" x14ac:dyDescent="0.15">
      <c r="A223" s="35"/>
      <c r="B223" s="141"/>
      <c r="C223" s="224" t="s">
        <v>1317</v>
      </c>
      <c r="D223" s="224" t="s">
        <v>1138</v>
      </c>
      <c r="E223" s="226" t="s">
        <v>2729</v>
      </c>
      <c r="F223" s="227" t="s">
        <v>2730</v>
      </c>
      <c r="G223" s="228" t="s">
        <v>302</v>
      </c>
      <c r="H223" s="229">
        <v>2</v>
      </c>
      <c r="I223" s="230"/>
      <c r="J223" s="229">
        <f t="shared" si="35"/>
        <v>0</v>
      </c>
      <c r="K223" s="231"/>
      <c r="L223" s="232"/>
      <c r="M223" s="233" t="s">
        <v>1</v>
      </c>
      <c r="N223" s="234" t="s">
        <v>41</v>
      </c>
      <c r="O223" s="61"/>
      <c r="P223" s="181">
        <f t="shared" si="36"/>
        <v>0</v>
      </c>
      <c r="Q223" s="181">
        <v>0</v>
      </c>
      <c r="R223" s="181">
        <f t="shared" si="37"/>
        <v>0</v>
      </c>
      <c r="S223" s="181">
        <v>0</v>
      </c>
      <c r="T223" s="182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478</v>
      </c>
      <c r="AT223" s="183" t="s">
        <v>1138</v>
      </c>
      <c r="AU223" s="183" t="s">
        <v>88</v>
      </c>
      <c r="AY223" s="18" t="s">
        <v>271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88</v>
      </c>
      <c r="BK223" s="105">
        <f t="shared" si="44"/>
        <v>0</v>
      </c>
      <c r="BL223" s="18" t="s">
        <v>367</v>
      </c>
      <c r="BM223" s="183" t="s">
        <v>1751</v>
      </c>
    </row>
    <row r="224" spans="1:65" s="2" customFormat="1" ht="16.5" customHeight="1" x14ac:dyDescent="0.15">
      <c r="A224" s="35"/>
      <c r="B224" s="141"/>
      <c r="C224" s="224" t="s">
        <v>1321</v>
      </c>
      <c r="D224" s="224" t="s">
        <v>1138</v>
      </c>
      <c r="E224" s="226" t="s">
        <v>2731</v>
      </c>
      <c r="F224" s="227" t="s">
        <v>2732</v>
      </c>
      <c r="G224" s="228" t="s">
        <v>302</v>
      </c>
      <c r="H224" s="229">
        <v>1</v>
      </c>
      <c r="I224" s="230"/>
      <c r="J224" s="229">
        <f t="shared" si="35"/>
        <v>0</v>
      </c>
      <c r="K224" s="231"/>
      <c r="L224" s="232"/>
      <c r="M224" s="233" t="s">
        <v>1</v>
      </c>
      <c r="N224" s="234" t="s">
        <v>41</v>
      </c>
      <c r="O224" s="61"/>
      <c r="P224" s="181">
        <f t="shared" si="36"/>
        <v>0</v>
      </c>
      <c r="Q224" s="181">
        <v>0</v>
      </c>
      <c r="R224" s="181">
        <f t="shared" si="37"/>
        <v>0</v>
      </c>
      <c r="S224" s="181">
        <v>0</v>
      </c>
      <c r="T224" s="182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478</v>
      </c>
      <c r="AT224" s="183" t="s">
        <v>1138</v>
      </c>
      <c r="AU224" s="183" t="s">
        <v>88</v>
      </c>
      <c r="AY224" s="18" t="s">
        <v>271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88</v>
      </c>
      <c r="BK224" s="105">
        <f t="shared" si="44"/>
        <v>0</v>
      </c>
      <c r="BL224" s="18" t="s">
        <v>367</v>
      </c>
      <c r="BM224" s="183" t="s">
        <v>1761</v>
      </c>
    </row>
    <row r="225" spans="1:65" s="2" customFormat="1" ht="16.5" customHeight="1" x14ac:dyDescent="0.15">
      <c r="A225" s="35"/>
      <c r="B225" s="141"/>
      <c r="C225" s="224" t="s">
        <v>1325</v>
      </c>
      <c r="D225" s="224" t="s">
        <v>1138</v>
      </c>
      <c r="E225" s="226" t="s">
        <v>2733</v>
      </c>
      <c r="F225" s="227" t="s">
        <v>2734</v>
      </c>
      <c r="G225" s="228" t="s">
        <v>302</v>
      </c>
      <c r="H225" s="229">
        <v>1</v>
      </c>
      <c r="I225" s="230"/>
      <c r="J225" s="229">
        <f t="shared" si="35"/>
        <v>0</v>
      </c>
      <c r="K225" s="231"/>
      <c r="L225" s="232"/>
      <c r="M225" s="233" t="s">
        <v>1</v>
      </c>
      <c r="N225" s="234" t="s">
        <v>41</v>
      </c>
      <c r="O225" s="61"/>
      <c r="P225" s="181">
        <f t="shared" si="36"/>
        <v>0</v>
      </c>
      <c r="Q225" s="181">
        <v>0</v>
      </c>
      <c r="R225" s="181">
        <f t="shared" si="37"/>
        <v>0</v>
      </c>
      <c r="S225" s="181">
        <v>0</v>
      </c>
      <c r="T225" s="182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478</v>
      </c>
      <c r="AT225" s="183" t="s">
        <v>1138</v>
      </c>
      <c r="AU225" s="183" t="s">
        <v>88</v>
      </c>
      <c r="AY225" s="18" t="s">
        <v>271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88</v>
      </c>
      <c r="BK225" s="105">
        <f t="shared" si="44"/>
        <v>0</v>
      </c>
      <c r="BL225" s="18" t="s">
        <v>367</v>
      </c>
      <c r="BM225" s="183" t="s">
        <v>1769</v>
      </c>
    </row>
    <row r="226" spans="1:65" s="2" customFormat="1" ht="16.5" customHeight="1" x14ac:dyDescent="0.15">
      <c r="A226" s="35"/>
      <c r="B226" s="141"/>
      <c r="C226" s="224" t="s">
        <v>1338</v>
      </c>
      <c r="D226" s="224" t="s">
        <v>1138</v>
      </c>
      <c r="E226" s="226" t="s">
        <v>2735</v>
      </c>
      <c r="F226" s="227" t="s">
        <v>2736</v>
      </c>
      <c r="G226" s="228" t="s">
        <v>302</v>
      </c>
      <c r="H226" s="229">
        <v>8</v>
      </c>
      <c r="I226" s="230"/>
      <c r="J226" s="229">
        <f t="shared" si="35"/>
        <v>0</v>
      </c>
      <c r="K226" s="231"/>
      <c r="L226" s="232"/>
      <c r="M226" s="233" t="s">
        <v>1</v>
      </c>
      <c r="N226" s="234" t="s">
        <v>41</v>
      </c>
      <c r="O226" s="61"/>
      <c r="P226" s="181">
        <f t="shared" si="36"/>
        <v>0</v>
      </c>
      <c r="Q226" s="181">
        <v>0</v>
      </c>
      <c r="R226" s="181">
        <f t="shared" si="37"/>
        <v>0</v>
      </c>
      <c r="S226" s="181">
        <v>0</v>
      </c>
      <c r="T226" s="182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478</v>
      </c>
      <c r="AT226" s="183" t="s">
        <v>1138</v>
      </c>
      <c r="AU226" s="183" t="s">
        <v>88</v>
      </c>
      <c r="AY226" s="18" t="s">
        <v>271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88</v>
      </c>
      <c r="BK226" s="105">
        <f t="shared" si="44"/>
        <v>0</v>
      </c>
      <c r="BL226" s="18" t="s">
        <v>367</v>
      </c>
      <c r="BM226" s="183" t="s">
        <v>1779</v>
      </c>
    </row>
    <row r="227" spans="1:65" s="2" customFormat="1" ht="21.75" customHeight="1" x14ac:dyDescent="0.15">
      <c r="A227" s="35"/>
      <c r="B227" s="141"/>
      <c r="C227" s="224" t="s">
        <v>1349</v>
      </c>
      <c r="D227" s="224" t="s">
        <v>1138</v>
      </c>
      <c r="E227" s="226" t="s">
        <v>2737</v>
      </c>
      <c r="F227" s="227" t="s">
        <v>2738</v>
      </c>
      <c r="G227" s="228" t="s">
        <v>302</v>
      </c>
      <c r="H227" s="229">
        <v>2</v>
      </c>
      <c r="I227" s="230"/>
      <c r="J227" s="229">
        <f t="shared" si="35"/>
        <v>0</v>
      </c>
      <c r="K227" s="231"/>
      <c r="L227" s="232"/>
      <c r="M227" s="233" t="s">
        <v>1</v>
      </c>
      <c r="N227" s="234" t="s">
        <v>41</v>
      </c>
      <c r="O227" s="61"/>
      <c r="P227" s="181">
        <f t="shared" si="36"/>
        <v>0</v>
      </c>
      <c r="Q227" s="181">
        <v>0</v>
      </c>
      <c r="R227" s="181">
        <f t="shared" si="37"/>
        <v>0</v>
      </c>
      <c r="S227" s="181">
        <v>0</v>
      </c>
      <c r="T227" s="182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478</v>
      </c>
      <c r="AT227" s="183" t="s">
        <v>1138</v>
      </c>
      <c r="AU227" s="183" t="s">
        <v>88</v>
      </c>
      <c r="AY227" s="18" t="s">
        <v>271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88</v>
      </c>
      <c r="BK227" s="105">
        <f t="shared" si="44"/>
        <v>0</v>
      </c>
      <c r="BL227" s="18" t="s">
        <v>367</v>
      </c>
      <c r="BM227" s="183" t="s">
        <v>1788</v>
      </c>
    </row>
    <row r="228" spans="1:65" s="2" customFormat="1" ht="21.75" customHeight="1" x14ac:dyDescent="0.15">
      <c r="A228" s="35"/>
      <c r="B228" s="141"/>
      <c r="C228" s="224" t="s">
        <v>1362</v>
      </c>
      <c r="D228" s="224" t="s">
        <v>1138</v>
      </c>
      <c r="E228" s="226" t="s">
        <v>2739</v>
      </c>
      <c r="F228" s="227" t="s">
        <v>2740</v>
      </c>
      <c r="G228" s="228" t="s">
        <v>302</v>
      </c>
      <c r="H228" s="229">
        <v>1</v>
      </c>
      <c r="I228" s="230"/>
      <c r="J228" s="229">
        <f t="shared" si="35"/>
        <v>0</v>
      </c>
      <c r="K228" s="231"/>
      <c r="L228" s="232"/>
      <c r="M228" s="233" t="s">
        <v>1</v>
      </c>
      <c r="N228" s="234" t="s">
        <v>41</v>
      </c>
      <c r="O228" s="61"/>
      <c r="P228" s="181">
        <f t="shared" si="36"/>
        <v>0</v>
      </c>
      <c r="Q228" s="181">
        <v>0</v>
      </c>
      <c r="R228" s="181">
        <f t="shared" si="37"/>
        <v>0</v>
      </c>
      <c r="S228" s="181">
        <v>0</v>
      </c>
      <c r="T228" s="182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478</v>
      </c>
      <c r="AT228" s="183" t="s">
        <v>1138</v>
      </c>
      <c r="AU228" s="183" t="s">
        <v>88</v>
      </c>
      <c r="AY228" s="18" t="s">
        <v>271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88</v>
      </c>
      <c r="BK228" s="105">
        <f t="shared" si="44"/>
        <v>0</v>
      </c>
      <c r="BL228" s="18" t="s">
        <v>367</v>
      </c>
      <c r="BM228" s="183" t="s">
        <v>1800</v>
      </c>
    </row>
    <row r="229" spans="1:65" s="2" customFormat="1" ht="16.5" customHeight="1" x14ac:dyDescent="0.15">
      <c r="A229" s="35"/>
      <c r="B229" s="141"/>
      <c r="C229" s="224" t="s">
        <v>1366</v>
      </c>
      <c r="D229" s="224" t="s">
        <v>1138</v>
      </c>
      <c r="E229" s="226" t="s">
        <v>2741</v>
      </c>
      <c r="F229" s="227" t="s">
        <v>2742</v>
      </c>
      <c r="G229" s="228" t="s">
        <v>302</v>
      </c>
      <c r="H229" s="229">
        <v>116</v>
      </c>
      <c r="I229" s="230"/>
      <c r="J229" s="229">
        <f t="shared" si="35"/>
        <v>0</v>
      </c>
      <c r="K229" s="231"/>
      <c r="L229" s="232"/>
      <c r="M229" s="233" t="s">
        <v>1</v>
      </c>
      <c r="N229" s="234" t="s">
        <v>41</v>
      </c>
      <c r="O229" s="61"/>
      <c r="P229" s="181">
        <f t="shared" si="36"/>
        <v>0</v>
      </c>
      <c r="Q229" s="181">
        <v>0</v>
      </c>
      <c r="R229" s="181">
        <f t="shared" si="37"/>
        <v>0</v>
      </c>
      <c r="S229" s="181">
        <v>0</v>
      </c>
      <c r="T229" s="182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478</v>
      </c>
      <c r="AT229" s="183" t="s">
        <v>1138</v>
      </c>
      <c r="AU229" s="183" t="s">
        <v>88</v>
      </c>
      <c r="AY229" s="18" t="s">
        <v>271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88</v>
      </c>
      <c r="BK229" s="105">
        <f t="shared" si="44"/>
        <v>0</v>
      </c>
      <c r="BL229" s="18" t="s">
        <v>367</v>
      </c>
      <c r="BM229" s="183" t="s">
        <v>1809</v>
      </c>
    </row>
    <row r="230" spans="1:65" s="2" customFormat="1" ht="21.75" customHeight="1" x14ac:dyDescent="0.15">
      <c r="A230" s="35"/>
      <c r="B230" s="141"/>
      <c r="C230" s="224" t="s">
        <v>1372</v>
      </c>
      <c r="D230" s="224" t="s">
        <v>1138</v>
      </c>
      <c r="E230" s="226" t="s">
        <v>2743</v>
      </c>
      <c r="F230" s="227" t="s">
        <v>2744</v>
      </c>
      <c r="G230" s="228" t="s">
        <v>2745</v>
      </c>
      <c r="H230" s="229">
        <v>8</v>
      </c>
      <c r="I230" s="230"/>
      <c r="J230" s="229">
        <f t="shared" si="35"/>
        <v>0</v>
      </c>
      <c r="K230" s="231"/>
      <c r="L230" s="232"/>
      <c r="M230" s="233" t="s">
        <v>1</v>
      </c>
      <c r="N230" s="234" t="s">
        <v>41</v>
      </c>
      <c r="O230" s="61"/>
      <c r="P230" s="181">
        <f t="shared" si="36"/>
        <v>0</v>
      </c>
      <c r="Q230" s="181">
        <v>0</v>
      </c>
      <c r="R230" s="181">
        <f t="shared" si="37"/>
        <v>0</v>
      </c>
      <c r="S230" s="181">
        <v>0</v>
      </c>
      <c r="T230" s="182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478</v>
      </c>
      <c r="AT230" s="183" t="s">
        <v>1138</v>
      </c>
      <c r="AU230" s="183" t="s">
        <v>88</v>
      </c>
      <c r="AY230" s="18" t="s">
        <v>271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88</v>
      </c>
      <c r="BK230" s="105">
        <f t="shared" si="44"/>
        <v>0</v>
      </c>
      <c r="BL230" s="18" t="s">
        <v>367</v>
      </c>
      <c r="BM230" s="183" t="s">
        <v>1820</v>
      </c>
    </row>
    <row r="231" spans="1:65" s="2" customFormat="1" ht="21.75" customHeight="1" x14ac:dyDescent="0.15">
      <c r="A231" s="35"/>
      <c r="B231" s="141"/>
      <c r="C231" s="172" t="s">
        <v>1377</v>
      </c>
      <c r="D231" s="172" t="s">
        <v>274</v>
      </c>
      <c r="E231" s="173" t="s">
        <v>2746</v>
      </c>
      <c r="F231" s="174" t="s">
        <v>2747</v>
      </c>
      <c r="G231" s="175" t="s">
        <v>1420</v>
      </c>
      <c r="H231" s="177"/>
      <c r="I231" s="177"/>
      <c r="J231" s="176">
        <f t="shared" si="35"/>
        <v>0</v>
      </c>
      <c r="K231" s="178"/>
      <c r="L231" s="36"/>
      <c r="M231" s="179" t="s">
        <v>1</v>
      </c>
      <c r="N231" s="180" t="s">
        <v>41</v>
      </c>
      <c r="O231" s="61"/>
      <c r="P231" s="181">
        <f t="shared" si="36"/>
        <v>0</v>
      </c>
      <c r="Q231" s="181">
        <v>0</v>
      </c>
      <c r="R231" s="181">
        <f t="shared" si="37"/>
        <v>0</v>
      </c>
      <c r="S231" s="181">
        <v>0</v>
      </c>
      <c r="T231" s="182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367</v>
      </c>
      <c r="AT231" s="183" t="s">
        <v>274</v>
      </c>
      <c r="AU231" s="183" t="s">
        <v>88</v>
      </c>
      <c r="AY231" s="18" t="s">
        <v>271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88</v>
      </c>
      <c r="BK231" s="105">
        <f t="shared" si="44"/>
        <v>0</v>
      </c>
      <c r="BL231" s="18" t="s">
        <v>367</v>
      </c>
      <c r="BM231" s="183" t="s">
        <v>1830</v>
      </c>
    </row>
    <row r="232" spans="1:65" s="12" customFormat="1" ht="22.9" customHeight="1" x14ac:dyDescent="0.15">
      <c r="B232" s="159"/>
      <c r="D232" s="160" t="s">
        <v>74</v>
      </c>
      <c r="E232" s="170" t="s">
        <v>2748</v>
      </c>
      <c r="F232" s="170" t="s">
        <v>2749</v>
      </c>
      <c r="I232" s="162"/>
      <c r="J232" s="171">
        <f>BK232</f>
        <v>0</v>
      </c>
      <c r="L232" s="159"/>
      <c r="M232" s="164"/>
      <c r="N232" s="165"/>
      <c r="O232" s="165"/>
      <c r="P232" s="166">
        <f>P233+SUM(P234:P272)</f>
        <v>0</v>
      </c>
      <c r="Q232" s="165"/>
      <c r="R232" s="166">
        <f>R233+SUM(R234:R272)</f>
        <v>0</v>
      </c>
      <c r="S232" s="165"/>
      <c r="T232" s="167">
        <f>T233+SUM(T234:T272)</f>
        <v>0</v>
      </c>
      <c r="AR232" s="160" t="s">
        <v>88</v>
      </c>
      <c r="AT232" s="168" t="s">
        <v>74</v>
      </c>
      <c r="AU232" s="168" t="s">
        <v>82</v>
      </c>
      <c r="AY232" s="160" t="s">
        <v>271</v>
      </c>
      <c r="BK232" s="169">
        <f>BK233+SUM(BK234:BK272)</f>
        <v>0</v>
      </c>
    </row>
    <row r="233" spans="1:65" s="2" customFormat="1" ht="16.5" customHeight="1" x14ac:dyDescent="0.15">
      <c r="A233" s="35"/>
      <c r="B233" s="141"/>
      <c r="C233" s="172" t="s">
        <v>1381</v>
      </c>
      <c r="D233" s="172" t="s">
        <v>274</v>
      </c>
      <c r="E233" s="173" t="s">
        <v>2750</v>
      </c>
      <c r="F233" s="174" t="s">
        <v>2751</v>
      </c>
      <c r="G233" s="175" t="s">
        <v>302</v>
      </c>
      <c r="H233" s="176">
        <v>1</v>
      </c>
      <c r="I233" s="177"/>
      <c r="J233" s="176">
        <f t="shared" ref="J233:J250" si="45">ROUND(I233*H233,2)</f>
        <v>0</v>
      </c>
      <c r="K233" s="178"/>
      <c r="L233" s="36"/>
      <c r="M233" s="179" t="s">
        <v>1</v>
      </c>
      <c r="N233" s="180" t="s">
        <v>41</v>
      </c>
      <c r="O233" s="61"/>
      <c r="P233" s="181">
        <f t="shared" ref="P233:P250" si="46">O233*H233</f>
        <v>0</v>
      </c>
      <c r="Q233" s="181">
        <v>0</v>
      </c>
      <c r="R233" s="181">
        <f t="shared" ref="R233:R250" si="47">Q233*H233</f>
        <v>0</v>
      </c>
      <c r="S233" s="181">
        <v>0</v>
      </c>
      <c r="T233" s="182">
        <f t="shared" ref="T233:T250" si="48"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3" t="s">
        <v>367</v>
      </c>
      <c r="AT233" s="183" t="s">
        <v>274</v>
      </c>
      <c r="AU233" s="183" t="s">
        <v>88</v>
      </c>
      <c r="AY233" s="18" t="s">
        <v>271</v>
      </c>
      <c r="BE233" s="105">
        <f t="shared" ref="BE233:BE250" si="49">IF(N233="základná",J233,0)</f>
        <v>0</v>
      </c>
      <c r="BF233" s="105">
        <f t="shared" ref="BF233:BF250" si="50">IF(N233="znížená",J233,0)</f>
        <v>0</v>
      </c>
      <c r="BG233" s="105">
        <f t="shared" ref="BG233:BG250" si="51">IF(N233="zákl. prenesená",J233,0)</f>
        <v>0</v>
      </c>
      <c r="BH233" s="105">
        <f t="shared" ref="BH233:BH250" si="52">IF(N233="zníž. prenesená",J233,0)</f>
        <v>0</v>
      </c>
      <c r="BI233" s="105">
        <f t="shared" ref="BI233:BI250" si="53">IF(N233="nulová",J233,0)</f>
        <v>0</v>
      </c>
      <c r="BJ233" s="18" t="s">
        <v>88</v>
      </c>
      <c r="BK233" s="105">
        <f t="shared" ref="BK233:BK250" si="54">ROUND(I233*H233,2)</f>
        <v>0</v>
      </c>
      <c r="BL233" s="18" t="s">
        <v>367</v>
      </c>
      <c r="BM233" s="183" t="s">
        <v>1841</v>
      </c>
    </row>
    <row r="234" spans="1:65" s="2" customFormat="1" ht="21.75" customHeight="1" x14ac:dyDescent="0.15">
      <c r="A234" s="35"/>
      <c r="B234" s="141"/>
      <c r="C234" s="224" t="s">
        <v>1387</v>
      </c>
      <c r="D234" s="224" t="s">
        <v>1138</v>
      </c>
      <c r="E234" s="226" t="s">
        <v>2752</v>
      </c>
      <c r="F234" s="227" t="s">
        <v>2753</v>
      </c>
      <c r="G234" s="228" t="s">
        <v>302</v>
      </c>
      <c r="H234" s="229">
        <v>1</v>
      </c>
      <c r="I234" s="230"/>
      <c r="J234" s="229">
        <f t="shared" si="45"/>
        <v>0</v>
      </c>
      <c r="K234" s="231"/>
      <c r="L234" s="232"/>
      <c r="M234" s="233" t="s">
        <v>1</v>
      </c>
      <c r="N234" s="234" t="s">
        <v>41</v>
      </c>
      <c r="O234" s="61"/>
      <c r="P234" s="181">
        <f t="shared" si="46"/>
        <v>0</v>
      </c>
      <c r="Q234" s="181">
        <v>0</v>
      </c>
      <c r="R234" s="181">
        <f t="shared" si="47"/>
        <v>0</v>
      </c>
      <c r="S234" s="181">
        <v>0</v>
      </c>
      <c r="T234" s="182">
        <f t="shared" si="4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478</v>
      </c>
      <c r="AT234" s="183" t="s">
        <v>1138</v>
      </c>
      <c r="AU234" s="183" t="s">
        <v>88</v>
      </c>
      <c r="AY234" s="18" t="s">
        <v>271</v>
      </c>
      <c r="BE234" s="105">
        <f t="shared" si="49"/>
        <v>0</v>
      </c>
      <c r="BF234" s="105">
        <f t="shared" si="50"/>
        <v>0</v>
      </c>
      <c r="BG234" s="105">
        <f t="shared" si="51"/>
        <v>0</v>
      </c>
      <c r="BH234" s="105">
        <f t="shared" si="52"/>
        <v>0</v>
      </c>
      <c r="BI234" s="105">
        <f t="shared" si="53"/>
        <v>0</v>
      </c>
      <c r="BJ234" s="18" t="s">
        <v>88</v>
      </c>
      <c r="BK234" s="105">
        <f t="shared" si="54"/>
        <v>0</v>
      </c>
      <c r="BL234" s="18" t="s">
        <v>367</v>
      </c>
      <c r="BM234" s="183" t="s">
        <v>1854</v>
      </c>
    </row>
    <row r="235" spans="1:65" s="2" customFormat="1" ht="16.5" customHeight="1" x14ac:dyDescent="0.15">
      <c r="A235" s="35"/>
      <c r="B235" s="141"/>
      <c r="C235" s="172" t="s">
        <v>1392</v>
      </c>
      <c r="D235" s="172" t="s">
        <v>274</v>
      </c>
      <c r="E235" s="173" t="s">
        <v>2754</v>
      </c>
      <c r="F235" s="174" t="s">
        <v>2755</v>
      </c>
      <c r="G235" s="175" t="s">
        <v>302</v>
      </c>
      <c r="H235" s="176">
        <v>1</v>
      </c>
      <c r="I235" s="177"/>
      <c r="J235" s="176">
        <f t="shared" si="45"/>
        <v>0</v>
      </c>
      <c r="K235" s="178"/>
      <c r="L235" s="36"/>
      <c r="M235" s="179" t="s">
        <v>1</v>
      </c>
      <c r="N235" s="180" t="s">
        <v>41</v>
      </c>
      <c r="O235" s="61"/>
      <c r="P235" s="181">
        <f t="shared" si="46"/>
        <v>0</v>
      </c>
      <c r="Q235" s="181">
        <v>0</v>
      </c>
      <c r="R235" s="181">
        <f t="shared" si="47"/>
        <v>0</v>
      </c>
      <c r="S235" s="181">
        <v>0</v>
      </c>
      <c r="T235" s="182">
        <f t="shared" si="4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3" t="s">
        <v>367</v>
      </c>
      <c r="AT235" s="183" t="s">
        <v>274</v>
      </c>
      <c r="AU235" s="183" t="s">
        <v>88</v>
      </c>
      <c r="AY235" s="18" t="s">
        <v>271</v>
      </c>
      <c r="BE235" s="105">
        <f t="shared" si="49"/>
        <v>0</v>
      </c>
      <c r="BF235" s="105">
        <f t="shared" si="50"/>
        <v>0</v>
      </c>
      <c r="BG235" s="105">
        <f t="shared" si="51"/>
        <v>0</v>
      </c>
      <c r="BH235" s="105">
        <f t="shared" si="52"/>
        <v>0</v>
      </c>
      <c r="BI235" s="105">
        <f t="shared" si="53"/>
        <v>0</v>
      </c>
      <c r="BJ235" s="18" t="s">
        <v>88</v>
      </c>
      <c r="BK235" s="105">
        <f t="shared" si="54"/>
        <v>0</v>
      </c>
      <c r="BL235" s="18" t="s">
        <v>367</v>
      </c>
      <c r="BM235" s="183" t="s">
        <v>1864</v>
      </c>
    </row>
    <row r="236" spans="1:65" s="2" customFormat="1" ht="21.75" customHeight="1" x14ac:dyDescent="0.15">
      <c r="A236" s="35"/>
      <c r="B236" s="141"/>
      <c r="C236" s="224" t="s">
        <v>1398</v>
      </c>
      <c r="D236" s="224" t="s">
        <v>1138</v>
      </c>
      <c r="E236" s="226" t="s">
        <v>2756</v>
      </c>
      <c r="F236" s="227" t="s">
        <v>2757</v>
      </c>
      <c r="G236" s="228" t="s">
        <v>302</v>
      </c>
      <c r="H236" s="229">
        <v>1</v>
      </c>
      <c r="I236" s="230"/>
      <c r="J236" s="229">
        <f t="shared" si="45"/>
        <v>0</v>
      </c>
      <c r="K236" s="231"/>
      <c r="L236" s="232"/>
      <c r="M236" s="233" t="s">
        <v>1</v>
      </c>
      <c r="N236" s="234" t="s">
        <v>41</v>
      </c>
      <c r="O236" s="61"/>
      <c r="P236" s="181">
        <f t="shared" si="46"/>
        <v>0</v>
      </c>
      <c r="Q236" s="181">
        <v>0</v>
      </c>
      <c r="R236" s="181">
        <f t="shared" si="47"/>
        <v>0</v>
      </c>
      <c r="S236" s="181">
        <v>0</v>
      </c>
      <c r="T236" s="182">
        <f t="shared" si="4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3" t="s">
        <v>478</v>
      </c>
      <c r="AT236" s="183" t="s">
        <v>1138</v>
      </c>
      <c r="AU236" s="183" t="s">
        <v>88</v>
      </c>
      <c r="AY236" s="18" t="s">
        <v>271</v>
      </c>
      <c r="BE236" s="105">
        <f t="shared" si="49"/>
        <v>0</v>
      </c>
      <c r="BF236" s="105">
        <f t="shared" si="50"/>
        <v>0</v>
      </c>
      <c r="BG236" s="105">
        <f t="shared" si="51"/>
        <v>0</v>
      </c>
      <c r="BH236" s="105">
        <f t="shared" si="52"/>
        <v>0</v>
      </c>
      <c r="BI236" s="105">
        <f t="shared" si="53"/>
        <v>0</v>
      </c>
      <c r="BJ236" s="18" t="s">
        <v>88</v>
      </c>
      <c r="BK236" s="105">
        <f t="shared" si="54"/>
        <v>0</v>
      </c>
      <c r="BL236" s="18" t="s">
        <v>367</v>
      </c>
      <c r="BM236" s="183" t="s">
        <v>1874</v>
      </c>
    </row>
    <row r="237" spans="1:65" s="2" customFormat="1" ht="16.5" customHeight="1" x14ac:dyDescent="0.15">
      <c r="A237" s="35"/>
      <c r="B237" s="141"/>
      <c r="C237" s="172" t="s">
        <v>1401</v>
      </c>
      <c r="D237" s="172" t="s">
        <v>274</v>
      </c>
      <c r="E237" s="173" t="s">
        <v>2758</v>
      </c>
      <c r="F237" s="174" t="s">
        <v>2759</v>
      </c>
      <c r="G237" s="175" t="s">
        <v>302</v>
      </c>
      <c r="H237" s="176">
        <v>1</v>
      </c>
      <c r="I237" s="177"/>
      <c r="J237" s="176">
        <f t="shared" si="45"/>
        <v>0</v>
      </c>
      <c r="K237" s="178"/>
      <c r="L237" s="36"/>
      <c r="M237" s="179" t="s">
        <v>1</v>
      </c>
      <c r="N237" s="180" t="s">
        <v>41</v>
      </c>
      <c r="O237" s="61"/>
      <c r="P237" s="181">
        <f t="shared" si="46"/>
        <v>0</v>
      </c>
      <c r="Q237" s="181">
        <v>0</v>
      </c>
      <c r="R237" s="181">
        <f t="shared" si="47"/>
        <v>0</v>
      </c>
      <c r="S237" s="181">
        <v>0</v>
      </c>
      <c r="T237" s="182">
        <f t="shared" si="4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367</v>
      </c>
      <c r="AT237" s="183" t="s">
        <v>274</v>
      </c>
      <c r="AU237" s="183" t="s">
        <v>88</v>
      </c>
      <c r="AY237" s="18" t="s">
        <v>271</v>
      </c>
      <c r="BE237" s="105">
        <f t="shared" si="49"/>
        <v>0</v>
      </c>
      <c r="BF237" s="105">
        <f t="shared" si="50"/>
        <v>0</v>
      </c>
      <c r="BG237" s="105">
        <f t="shared" si="51"/>
        <v>0</v>
      </c>
      <c r="BH237" s="105">
        <f t="shared" si="52"/>
        <v>0</v>
      </c>
      <c r="BI237" s="105">
        <f t="shared" si="53"/>
        <v>0</v>
      </c>
      <c r="BJ237" s="18" t="s">
        <v>88</v>
      </c>
      <c r="BK237" s="105">
        <f t="shared" si="54"/>
        <v>0</v>
      </c>
      <c r="BL237" s="18" t="s">
        <v>367</v>
      </c>
      <c r="BM237" s="183" t="s">
        <v>1883</v>
      </c>
    </row>
    <row r="238" spans="1:65" s="2" customFormat="1" ht="21.75" customHeight="1" x14ac:dyDescent="0.15">
      <c r="A238" s="35"/>
      <c r="B238" s="141"/>
      <c r="C238" s="224" t="s">
        <v>1406</v>
      </c>
      <c r="D238" s="224" t="s">
        <v>1138</v>
      </c>
      <c r="E238" s="226" t="s">
        <v>2760</v>
      </c>
      <c r="F238" s="227" t="s">
        <v>2761</v>
      </c>
      <c r="G238" s="228" t="s">
        <v>302</v>
      </c>
      <c r="H238" s="229">
        <v>1</v>
      </c>
      <c r="I238" s="230"/>
      <c r="J238" s="229">
        <f t="shared" si="45"/>
        <v>0</v>
      </c>
      <c r="K238" s="231"/>
      <c r="L238" s="232"/>
      <c r="M238" s="233" t="s">
        <v>1</v>
      </c>
      <c r="N238" s="234" t="s">
        <v>41</v>
      </c>
      <c r="O238" s="61"/>
      <c r="P238" s="181">
        <f t="shared" si="46"/>
        <v>0</v>
      </c>
      <c r="Q238" s="181">
        <v>0</v>
      </c>
      <c r="R238" s="181">
        <f t="shared" si="47"/>
        <v>0</v>
      </c>
      <c r="S238" s="181">
        <v>0</v>
      </c>
      <c r="T238" s="182">
        <f t="shared" si="4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3" t="s">
        <v>478</v>
      </c>
      <c r="AT238" s="183" t="s">
        <v>1138</v>
      </c>
      <c r="AU238" s="183" t="s">
        <v>88</v>
      </c>
      <c r="AY238" s="18" t="s">
        <v>271</v>
      </c>
      <c r="BE238" s="105">
        <f t="shared" si="49"/>
        <v>0</v>
      </c>
      <c r="BF238" s="105">
        <f t="shared" si="50"/>
        <v>0</v>
      </c>
      <c r="BG238" s="105">
        <f t="shared" si="51"/>
        <v>0</v>
      </c>
      <c r="BH238" s="105">
        <f t="shared" si="52"/>
        <v>0</v>
      </c>
      <c r="BI238" s="105">
        <f t="shared" si="53"/>
        <v>0</v>
      </c>
      <c r="BJ238" s="18" t="s">
        <v>88</v>
      </c>
      <c r="BK238" s="105">
        <f t="shared" si="54"/>
        <v>0</v>
      </c>
      <c r="BL238" s="18" t="s">
        <v>367</v>
      </c>
      <c r="BM238" s="183" t="s">
        <v>1891</v>
      </c>
    </row>
    <row r="239" spans="1:65" s="2" customFormat="1" ht="16.5" customHeight="1" x14ac:dyDescent="0.15">
      <c r="A239" s="35"/>
      <c r="B239" s="141"/>
      <c r="C239" s="172" t="s">
        <v>1411</v>
      </c>
      <c r="D239" s="172" t="s">
        <v>274</v>
      </c>
      <c r="E239" s="173" t="s">
        <v>2762</v>
      </c>
      <c r="F239" s="174" t="s">
        <v>2763</v>
      </c>
      <c r="G239" s="175" t="s">
        <v>302</v>
      </c>
      <c r="H239" s="176">
        <v>3</v>
      </c>
      <c r="I239" s="177"/>
      <c r="J239" s="176">
        <f t="shared" si="45"/>
        <v>0</v>
      </c>
      <c r="K239" s="178"/>
      <c r="L239" s="36"/>
      <c r="M239" s="179" t="s">
        <v>1</v>
      </c>
      <c r="N239" s="180" t="s">
        <v>41</v>
      </c>
      <c r="O239" s="61"/>
      <c r="P239" s="181">
        <f t="shared" si="46"/>
        <v>0</v>
      </c>
      <c r="Q239" s="181">
        <v>0</v>
      </c>
      <c r="R239" s="181">
        <f t="shared" si="47"/>
        <v>0</v>
      </c>
      <c r="S239" s="181">
        <v>0</v>
      </c>
      <c r="T239" s="182">
        <f t="shared" si="4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3" t="s">
        <v>367</v>
      </c>
      <c r="AT239" s="183" t="s">
        <v>274</v>
      </c>
      <c r="AU239" s="183" t="s">
        <v>88</v>
      </c>
      <c r="AY239" s="18" t="s">
        <v>271</v>
      </c>
      <c r="BE239" s="105">
        <f t="shared" si="49"/>
        <v>0</v>
      </c>
      <c r="BF239" s="105">
        <f t="shared" si="50"/>
        <v>0</v>
      </c>
      <c r="BG239" s="105">
        <f t="shared" si="51"/>
        <v>0</v>
      </c>
      <c r="BH239" s="105">
        <f t="shared" si="52"/>
        <v>0</v>
      </c>
      <c r="BI239" s="105">
        <f t="shared" si="53"/>
        <v>0</v>
      </c>
      <c r="BJ239" s="18" t="s">
        <v>88</v>
      </c>
      <c r="BK239" s="105">
        <f t="shared" si="54"/>
        <v>0</v>
      </c>
      <c r="BL239" s="18" t="s">
        <v>367</v>
      </c>
      <c r="BM239" s="183" t="s">
        <v>1900</v>
      </c>
    </row>
    <row r="240" spans="1:65" s="2" customFormat="1" ht="21.75" customHeight="1" x14ac:dyDescent="0.15">
      <c r="A240" s="35"/>
      <c r="B240" s="141"/>
      <c r="C240" s="224" t="s">
        <v>1415</v>
      </c>
      <c r="D240" s="224" t="s">
        <v>1138</v>
      </c>
      <c r="E240" s="226" t="s">
        <v>2764</v>
      </c>
      <c r="F240" s="227" t="s">
        <v>2765</v>
      </c>
      <c r="G240" s="228" t="s">
        <v>302</v>
      </c>
      <c r="H240" s="229">
        <v>3</v>
      </c>
      <c r="I240" s="230"/>
      <c r="J240" s="229">
        <f t="shared" si="45"/>
        <v>0</v>
      </c>
      <c r="K240" s="231"/>
      <c r="L240" s="232"/>
      <c r="M240" s="233" t="s">
        <v>1</v>
      </c>
      <c r="N240" s="234" t="s">
        <v>41</v>
      </c>
      <c r="O240" s="61"/>
      <c r="P240" s="181">
        <f t="shared" si="46"/>
        <v>0</v>
      </c>
      <c r="Q240" s="181">
        <v>0</v>
      </c>
      <c r="R240" s="181">
        <f t="shared" si="47"/>
        <v>0</v>
      </c>
      <c r="S240" s="181">
        <v>0</v>
      </c>
      <c r="T240" s="182">
        <f t="shared" si="4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478</v>
      </c>
      <c r="AT240" s="183" t="s">
        <v>1138</v>
      </c>
      <c r="AU240" s="183" t="s">
        <v>88</v>
      </c>
      <c r="AY240" s="18" t="s">
        <v>271</v>
      </c>
      <c r="BE240" s="105">
        <f t="shared" si="49"/>
        <v>0</v>
      </c>
      <c r="BF240" s="105">
        <f t="shared" si="50"/>
        <v>0</v>
      </c>
      <c r="BG240" s="105">
        <f t="shared" si="51"/>
        <v>0</v>
      </c>
      <c r="BH240" s="105">
        <f t="shared" si="52"/>
        <v>0</v>
      </c>
      <c r="BI240" s="105">
        <f t="shared" si="53"/>
        <v>0</v>
      </c>
      <c r="BJ240" s="18" t="s">
        <v>88</v>
      </c>
      <c r="BK240" s="105">
        <f t="shared" si="54"/>
        <v>0</v>
      </c>
      <c r="BL240" s="18" t="s">
        <v>367</v>
      </c>
      <c r="BM240" s="183" t="s">
        <v>1908</v>
      </c>
    </row>
    <row r="241" spans="1:65" s="2" customFormat="1" ht="16.5" customHeight="1" x14ac:dyDescent="0.15">
      <c r="A241" s="35"/>
      <c r="B241" s="141"/>
      <c r="C241" s="172" t="s">
        <v>1417</v>
      </c>
      <c r="D241" s="172" t="s">
        <v>274</v>
      </c>
      <c r="E241" s="173" t="s">
        <v>2766</v>
      </c>
      <c r="F241" s="174" t="s">
        <v>2767</v>
      </c>
      <c r="G241" s="175" t="s">
        <v>302</v>
      </c>
      <c r="H241" s="176">
        <v>2</v>
      </c>
      <c r="I241" s="177"/>
      <c r="J241" s="176">
        <f t="shared" si="45"/>
        <v>0</v>
      </c>
      <c r="K241" s="178"/>
      <c r="L241" s="36"/>
      <c r="M241" s="179" t="s">
        <v>1</v>
      </c>
      <c r="N241" s="180" t="s">
        <v>41</v>
      </c>
      <c r="O241" s="61"/>
      <c r="P241" s="181">
        <f t="shared" si="46"/>
        <v>0</v>
      </c>
      <c r="Q241" s="181">
        <v>0</v>
      </c>
      <c r="R241" s="181">
        <f t="shared" si="47"/>
        <v>0</v>
      </c>
      <c r="S241" s="181">
        <v>0</v>
      </c>
      <c r="T241" s="182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367</v>
      </c>
      <c r="AT241" s="183" t="s">
        <v>274</v>
      </c>
      <c r="AU241" s="183" t="s">
        <v>88</v>
      </c>
      <c r="AY241" s="18" t="s">
        <v>271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88</v>
      </c>
      <c r="BK241" s="105">
        <f t="shared" si="54"/>
        <v>0</v>
      </c>
      <c r="BL241" s="18" t="s">
        <v>367</v>
      </c>
      <c r="BM241" s="183" t="s">
        <v>1916</v>
      </c>
    </row>
    <row r="242" spans="1:65" s="2" customFormat="1" ht="21.75" customHeight="1" x14ac:dyDescent="0.15">
      <c r="A242" s="35"/>
      <c r="B242" s="141"/>
      <c r="C242" s="224" t="s">
        <v>1424</v>
      </c>
      <c r="D242" s="224" t="s">
        <v>1138</v>
      </c>
      <c r="E242" s="226" t="s">
        <v>2768</v>
      </c>
      <c r="F242" s="227" t="s">
        <v>2769</v>
      </c>
      <c r="G242" s="228" t="s">
        <v>302</v>
      </c>
      <c r="H242" s="229">
        <v>2</v>
      </c>
      <c r="I242" s="230"/>
      <c r="J242" s="229">
        <f t="shared" si="45"/>
        <v>0</v>
      </c>
      <c r="K242" s="231"/>
      <c r="L242" s="232"/>
      <c r="M242" s="233" t="s">
        <v>1</v>
      </c>
      <c r="N242" s="234" t="s">
        <v>41</v>
      </c>
      <c r="O242" s="61"/>
      <c r="P242" s="181">
        <f t="shared" si="46"/>
        <v>0</v>
      </c>
      <c r="Q242" s="181">
        <v>0</v>
      </c>
      <c r="R242" s="181">
        <f t="shared" si="47"/>
        <v>0</v>
      </c>
      <c r="S242" s="181">
        <v>0</v>
      </c>
      <c r="T242" s="182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3" t="s">
        <v>478</v>
      </c>
      <c r="AT242" s="183" t="s">
        <v>1138</v>
      </c>
      <c r="AU242" s="183" t="s">
        <v>88</v>
      </c>
      <c r="AY242" s="18" t="s">
        <v>271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88</v>
      </c>
      <c r="BK242" s="105">
        <f t="shared" si="54"/>
        <v>0</v>
      </c>
      <c r="BL242" s="18" t="s">
        <v>367</v>
      </c>
      <c r="BM242" s="183" t="s">
        <v>1927</v>
      </c>
    </row>
    <row r="243" spans="1:65" s="2" customFormat="1" ht="21.75" customHeight="1" x14ac:dyDescent="0.15">
      <c r="A243" s="35"/>
      <c r="B243" s="141"/>
      <c r="C243" s="172" t="s">
        <v>1433</v>
      </c>
      <c r="D243" s="172" t="s">
        <v>274</v>
      </c>
      <c r="E243" s="173" t="s">
        <v>2770</v>
      </c>
      <c r="F243" s="174" t="s">
        <v>2771</v>
      </c>
      <c r="G243" s="175" t="s">
        <v>302</v>
      </c>
      <c r="H243" s="176">
        <v>3</v>
      </c>
      <c r="I243" s="177"/>
      <c r="J243" s="176">
        <f t="shared" si="45"/>
        <v>0</v>
      </c>
      <c r="K243" s="178"/>
      <c r="L243" s="36"/>
      <c r="M243" s="179" t="s">
        <v>1</v>
      </c>
      <c r="N243" s="180" t="s">
        <v>41</v>
      </c>
      <c r="O243" s="61"/>
      <c r="P243" s="181">
        <f t="shared" si="46"/>
        <v>0</v>
      </c>
      <c r="Q243" s="181">
        <v>0</v>
      </c>
      <c r="R243" s="181">
        <f t="shared" si="47"/>
        <v>0</v>
      </c>
      <c r="S243" s="181">
        <v>0</v>
      </c>
      <c r="T243" s="182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367</v>
      </c>
      <c r="AT243" s="183" t="s">
        <v>274</v>
      </c>
      <c r="AU243" s="183" t="s">
        <v>88</v>
      </c>
      <c r="AY243" s="18" t="s">
        <v>271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88</v>
      </c>
      <c r="BK243" s="105">
        <f t="shared" si="54"/>
        <v>0</v>
      </c>
      <c r="BL243" s="18" t="s">
        <v>367</v>
      </c>
      <c r="BM243" s="183" t="s">
        <v>1940</v>
      </c>
    </row>
    <row r="244" spans="1:65" s="2" customFormat="1" ht="16.5" customHeight="1" x14ac:dyDescent="0.15">
      <c r="A244" s="35"/>
      <c r="B244" s="141"/>
      <c r="C244" s="224" t="s">
        <v>1438</v>
      </c>
      <c r="D244" s="224" t="s">
        <v>1138</v>
      </c>
      <c r="E244" s="226" t="s">
        <v>2772</v>
      </c>
      <c r="F244" s="227" t="s">
        <v>2773</v>
      </c>
      <c r="G244" s="228" t="s">
        <v>302</v>
      </c>
      <c r="H244" s="229">
        <v>3</v>
      </c>
      <c r="I244" s="230"/>
      <c r="J244" s="229">
        <f t="shared" si="45"/>
        <v>0</v>
      </c>
      <c r="K244" s="231"/>
      <c r="L244" s="232"/>
      <c r="M244" s="233" t="s">
        <v>1</v>
      </c>
      <c r="N244" s="234" t="s">
        <v>41</v>
      </c>
      <c r="O244" s="61"/>
      <c r="P244" s="181">
        <f t="shared" si="46"/>
        <v>0</v>
      </c>
      <c r="Q244" s="181">
        <v>0</v>
      </c>
      <c r="R244" s="181">
        <f t="shared" si="47"/>
        <v>0</v>
      </c>
      <c r="S244" s="181">
        <v>0</v>
      </c>
      <c r="T244" s="182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478</v>
      </c>
      <c r="AT244" s="183" t="s">
        <v>1138</v>
      </c>
      <c r="AU244" s="183" t="s">
        <v>88</v>
      </c>
      <c r="AY244" s="18" t="s">
        <v>271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88</v>
      </c>
      <c r="BK244" s="105">
        <f t="shared" si="54"/>
        <v>0</v>
      </c>
      <c r="BL244" s="18" t="s">
        <v>367</v>
      </c>
      <c r="BM244" s="183" t="s">
        <v>1952</v>
      </c>
    </row>
    <row r="245" spans="1:65" s="2" customFormat="1" ht="21.75" customHeight="1" x14ac:dyDescent="0.15">
      <c r="A245" s="35"/>
      <c r="B245" s="141"/>
      <c r="C245" s="172" t="s">
        <v>1442</v>
      </c>
      <c r="D245" s="172" t="s">
        <v>274</v>
      </c>
      <c r="E245" s="173" t="s">
        <v>2774</v>
      </c>
      <c r="F245" s="174" t="s">
        <v>2775</v>
      </c>
      <c r="G245" s="175" t="s">
        <v>302</v>
      </c>
      <c r="H245" s="176">
        <v>4</v>
      </c>
      <c r="I245" s="177"/>
      <c r="J245" s="176">
        <f t="shared" si="45"/>
        <v>0</v>
      </c>
      <c r="K245" s="178"/>
      <c r="L245" s="36"/>
      <c r="M245" s="179" t="s">
        <v>1</v>
      </c>
      <c r="N245" s="180" t="s">
        <v>41</v>
      </c>
      <c r="O245" s="61"/>
      <c r="P245" s="181">
        <f t="shared" si="46"/>
        <v>0</v>
      </c>
      <c r="Q245" s="181">
        <v>0</v>
      </c>
      <c r="R245" s="181">
        <f t="shared" si="47"/>
        <v>0</v>
      </c>
      <c r="S245" s="181">
        <v>0</v>
      </c>
      <c r="T245" s="182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367</v>
      </c>
      <c r="AT245" s="183" t="s">
        <v>274</v>
      </c>
      <c r="AU245" s="183" t="s">
        <v>88</v>
      </c>
      <c r="AY245" s="18" t="s">
        <v>271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88</v>
      </c>
      <c r="BK245" s="105">
        <f t="shared" si="54"/>
        <v>0</v>
      </c>
      <c r="BL245" s="18" t="s">
        <v>367</v>
      </c>
      <c r="BM245" s="183" t="s">
        <v>1964</v>
      </c>
    </row>
    <row r="246" spans="1:65" s="2" customFormat="1" ht="16.5" customHeight="1" x14ac:dyDescent="0.15">
      <c r="A246" s="35"/>
      <c r="B246" s="141"/>
      <c r="C246" s="224" t="s">
        <v>463</v>
      </c>
      <c r="D246" s="224" t="s">
        <v>1138</v>
      </c>
      <c r="E246" s="226" t="s">
        <v>2776</v>
      </c>
      <c r="F246" s="227" t="s">
        <v>2777</v>
      </c>
      <c r="G246" s="228" t="s">
        <v>302</v>
      </c>
      <c r="H246" s="229">
        <v>4</v>
      </c>
      <c r="I246" s="230"/>
      <c r="J246" s="229">
        <f t="shared" si="45"/>
        <v>0</v>
      </c>
      <c r="K246" s="231"/>
      <c r="L246" s="232"/>
      <c r="M246" s="233" t="s">
        <v>1</v>
      </c>
      <c r="N246" s="234" t="s">
        <v>41</v>
      </c>
      <c r="O246" s="61"/>
      <c r="P246" s="181">
        <f t="shared" si="46"/>
        <v>0</v>
      </c>
      <c r="Q246" s="181">
        <v>0</v>
      </c>
      <c r="R246" s="181">
        <f t="shared" si="47"/>
        <v>0</v>
      </c>
      <c r="S246" s="181">
        <v>0</v>
      </c>
      <c r="T246" s="182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478</v>
      </c>
      <c r="AT246" s="183" t="s">
        <v>1138</v>
      </c>
      <c r="AU246" s="183" t="s">
        <v>88</v>
      </c>
      <c r="AY246" s="18" t="s">
        <v>271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88</v>
      </c>
      <c r="BK246" s="105">
        <f t="shared" si="54"/>
        <v>0</v>
      </c>
      <c r="BL246" s="18" t="s">
        <v>367</v>
      </c>
      <c r="BM246" s="183" t="s">
        <v>1975</v>
      </c>
    </row>
    <row r="247" spans="1:65" s="2" customFormat="1" ht="21.75" customHeight="1" x14ac:dyDescent="0.15">
      <c r="A247" s="35"/>
      <c r="B247" s="141"/>
      <c r="C247" s="172" t="s">
        <v>1449</v>
      </c>
      <c r="D247" s="172" t="s">
        <v>274</v>
      </c>
      <c r="E247" s="173" t="s">
        <v>2778</v>
      </c>
      <c r="F247" s="174" t="s">
        <v>2779</v>
      </c>
      <c r="G247" s="175" t="s">
        <v>302</v>
      </c>
      <c r="H247" s="176">
        <v>1</v>
      </c>
      <c r="I247" s="177"/>
      <c r="J247" s="176">
        <f t="shared" si="45"/>
        <v>0</v>
      </c>
      <c r="K247" s="178"/>
      <c r="L247" s="36"/>
      <c r="M247" s="179" t="s">
        <v>1</v>
      </c>
      <c r="N247" s="180" t="s">
        <v>41</v>
      </c>
      <c r="O247" s="61"/>
      <c r="P247" s="181">
        <f t="shared" si="46"/>
        <v>0</v>
      </c>
      <c r="Q247" s="181">
        <v>0</v>
      </c>
      <c r="R247" s="181">
        <f t="shared" si="47"/>
        <v>0</v>
      </c>
      <c r="S247" s="181">
        <v>0</v>
      </c>
      <c r="T247" s="182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367</v>
      </c>
      <c r="AT247" s="183" t="s">
        <v>274</v>
      </c>
      <c r="AU247" s="183" t="s">
        <v>88</v>
      </c>
      <c r="AY247" s="18" t="s">
        <v>271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88</v>
      </c>
      <c r="BK247" s="105">
        <f t="shared" si="54"/>
        <v>0</v>
      </c>
      <c r="BL247" s="18" t="s">
        <v>367</v>
      </c>
      <c r="BM247" s="183" t="s">
        <v>1985</v>
      </c>
    </row>
    <row r="248" spans="1:65" s="2" customFormat="1" ht="16.5" customHeight="1" x14ac:dyDescent="0.15">
      <c r="A248" s="35"/>
      <c r="B248" s="141"/>
      <c r="C248" s="224" t="s">
        <v>1453</v>
      </c>
      <c r="D248" s="224" t="s">
        <v>1138</v>
      </c>
      <c r="E248" s="226" t="s">
        <v>2780</v>
      </c>
      <c r="F248" s="227" t="s">
        <v>2781</v>
      </c>
      <c r="G248" s="228" t="s">
        <v>302</v>
      </c>
      <c r="H248" s="229">
        <v>1</v>
      </c>
      <c r="I248" s="230"/>
      <c r="J248" s="229">
        <f t="shared" si="45"/>
        <v>0</v>
      </c>
      <c r="K248" s="231"/>
      <c r="L248" s="232"/>
      <c r="M248" s="233" t="s">
        <v>1</v>
      </c>
      <c r="N248" s="234" t="s">
        <v>41</v>
      </c>
      <c r="O248" s="61"/>
      <c r="P248" s="181">
        <f t="shared" si="46"/>
        <v>0</v>
      </c>
      <c r="Q248" s="181">
        <v>0</v>
      </c>
      <c r="R248" s="181">
        <f t="shared" si="47"/>
        <v>0</v>
      </c>
      <c r="S248" s="181">
        <v>0</v>
      </c>
      <c r="T248" s="182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478</v>
      </c>
      <c r="AT248" s="183" t="s">
        <v>1138</v>
      </c>
      <c r="AU248" s="183" t="s">
        <v>88</v>
      </c>
      <c r="AY248" s="18" t="s">
        <v>271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88</v>
      </c>
      <c r="BK248" s="105">
        <f t="shared" si="54"/>
        <v>0</v>
      </c>
      <c r="BL248" s="18" t="s">
        <v>367</v>
      </c>
      <c r="BM248" s="183" t="s">
        <v>1995</v>
      </c>
    </row>
    <row r="249" spans="1:65" s="2" customFormat="1" ht="21.75" customHeight="1" x14ac:dyDescent="0.15">
      <c r="A249" s="35"/>
      <c r="B249" s="141"/>
      <c r="C249" s="224" t="s">
        <v>1457</v>
      </c>
      <c r="D249" s="224" t="s">
        <v>1138</v>
      </c>
      <c r="E249" s="226" t="s">
        <v>2782</v>
      </c>
      <c r="F249" s="227" t="s">
        <v>2783</v>
      </c>
      <c r="G249" s="228" t="s">
        <v>319</v>
      </c>
      <c r="H249" s="229">
        <v>604</v>
      </c>
      <c r="I249" s="230"/>
      <c r="J249" s="229">
        <f t="shared" si="45"/>
        <v>0</v>
      </c>
      <c r="K249" s="231"/>
      <c r="L249" s="232"/>
      <c r="M249" s="233" t="s">
        <v>1</v>
      </c>
      <c r="N249" s="234" t="s">
        <v>41</v>
      </c>
      <c r="O249" s="61"/>
      <c r="P249" s="181">
        <f t="shared" si="46"/>
        <v>0</v>
      </c>
      <c r="Q249" s="181">
        <v>0</v>
      </c>
      <c r="R249" s="181">
        <f t="shared" si="47"/>
        <v>0</v>
      </c>
      <c r="S249" s="181">
        <v>0</v>
      </c>
      <c r="T249" s="182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3" t="s">
        <v>478</v>
      </c>
      <c r="AT249" s="183" t="s">
        <v>1138</v>
      </c>
      <c r="AU249" s="183" t="s">
        <v>88</v>
      </c>
      <c r="AY249" s="18" t="s">
        <v>271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88</v>
      </c>
      <c r="BK249" s="105">
        <f t="shared" si="54"/>
        <v>0</v>
      </c>
      <c r="BL249" s="18" t="s">
        <v>367</v>
      </c>
      <c r="BM249" s="183" t="s">
        <v>2005</v>
      </c>
    </row>
    <row r="250" spans="1:65" s="2" customFormat="1" ht="16.5" customHeight="1" x14ac:dyDescent="0.15">
      <c r="A250" s="35"/>
      <c r="B250" s="141"/>
      <c r="C250" s="224" t="s">
        <v>1465</v>
      </c>
      <c r="D250" s="225" t="s">
        <v>1138</v>
      </c>
      <c r="E250" s="226" t="s">
        <v>2784</v>
      </c>
      <c r="F250" s="227" t="s">
        <v>2785</v>
      </c>
      <c r="G250" s="228" t="s">
        <v>302</v>
      </c>
      <c r="H250" s="229">
        <v>1</v>
      </c>
      <c r="I250" s="230"/>
      <c r="J250" s="229">
        <f t="shared" si="45"/>
        <v>0</v>
      </c>
      <c r="K250" s="231"/>
      <c r="L250" s="232"/>
      <c r="M250" s="233" t="s">
        <v>1</v>
      </c>
      <c r="N250" s="234" t="s">
        <v>41</v>
      </c>
      <c r="O250" s="61"/>
      <c r="P250" s="181">
        <f t="shared" si="46"/>
        <v>0</v>
      </c>
      <c r="Q250" s="181">
        <v>0</v>
      </c>
      <c r="R250" s="181">
        <f t="shared" si="47"/>
        <v>0</v>
      </c>
      <c r="S250" s="181">
        <v>0</v>
      </c>
      <c r="T250" s="182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478</v>
      </c>
      <c r="AT250" s="183" t="s">
        <v>1138</v>
      </c>
      <c r="AU250" s="183" t="s">
        <v>88</v>
      </c>
      <c r="AY250" s="18" t="s">
        <v>271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88</v>
      </c>
      <c r="BK250" s="105">
        <f t="shared" si="54"/>
        <v>0</v>
      </c>
      <c r="BL250" s="18" t="s">
        <v>367</v>
      </c>
      <c r="BM250" s="183" t="s">
        <v>2013</v>
      </c>
    </row>
    <row r="251" spans="1:65" s="2" customFormat="1" ht="16.5" x14ac:dyDescent="0.1">
      <c r="A251" s="35"/>
      <c r="B251" s="36"/>
      <c r="C251" s="35"/>
      <c r="D251" s="185" t="s">
        <v>1142</v>
      </c>
      <c r="E251" s="35"/>
      <c r="F251" s="235" t="s">
        <v>1143</v>
      </c>
      <c r="G251" s="35"/>
      <c r="H251" s="35"/>
      <c r="I251" s="142"/>
      <c r="J251" s="35"/>
      <c r="K251" s="35"/>
      <c r="L251" s="36"/>
      <c r="M251" s="236"/>
      <c r="N251" s="237"/>
      <c r="O251" s="61"/>
      <c r="P251" s="61"/>
      <c r="Q251" s="61"/>
      <c r="R251" s="61"/>
      <c r="S251" s="61"/>
      <c r="T251" s="62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T251" s="18" t="s">
        <v>1142</v>
      </c>
      <c r="AU251" s="18" t="s">
        <v>88</v>
      </c>
    </row>
    <row r="252" spans="1:65" s="2" customFormat="1" ht="16.5" customHeight="1" x14ac:dyDescent="0.15">
      <c r="A252" s="35"/>
      <c r="B252" s="141"/>
      <c r="C252" s="224" t="s">
        <v>1469</v>
      </c>
      <c r="D252" s="225" t="s">
        <v>1138</v>
      </c>
      <c r="E252" s="226" t="s">
        <v>2786</v>
      </c>
      <c r="F252" s="227" t="s">
        <v>2787</v>
      </c>
      <c r="G252" s="228" t="s">
        <v>302</v>
      </c>
      <c r="H252" s="229">
        <v>10</v>
      </c>
      <c r="I252" s="230"/>
      <c r="J252" s="229">
        <f>ROUND(I252*H252,2)</f>
        <v>0</v>
      </c>
      <c r="K252" s="231"/>
      <c r="L252" s="232"/>
      <c r="M252" s="233" t="s">
        <v>1</v>
      </c>
      <c r="N252" s="234" t="s">
        <v>41</v>
      </c>
      <c r="O252" s="61"/>
      <c r="P252" s="181">
        <f>O252*H252</f>
        <v>0</v>
      </c>
      <c r="Q252" s="181">
        <v>0</v>
      </c>
      <c r="R252" s="181">
        <f>Q252*H252</f>
        <v>0</v>
      </c>
      <c r="S252" s="181">
        <v>0</v>
      </c>
      <c r="T252" s="18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478</v>
      </c>
      <c r="AT252" s="183" t="s">
        <v>1138</v>
      </c>
      <c r="AU252" s="183" t="s">
        <v>88</v>
      </c>
      <c r="AY252" s="18" t="s">
        <v>271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88</v>
      </c>
      <c r="BK252" s="105">
        <f>ROUND(I252*H252,2)</f>
        <v>0</v>
      </c>
      <c r="BL252" s="18" t="s">
        <v>367</v>
      </c>
      <c r="BM252" s="183" t="s">
        <v>2021</v>
      </c>
    </row>
    <row r="253" spans="1:65" s="2" customFormat="1" ht="16.5" x14ac:dyDescent="0.1">
      <c r="A253" s="35"/>
      <c r="B253" s="36"/>
      <c r="C253" s="35"/>
      <c r="D253" s="185" t="s">
        <v>1142</v>
      </c>
      <c r="E253" s="35"/>
      <c r="F253" s="235" t="s">
        <v>1143</v>
      </c>
      <c r="G253" s="35"/>
      <c r="H253" s="35"/>
      <c r="I253" s="142"/>
      <c r="J253" s="35"/>
      <c r="K253" s="35"/>
      <c r="L253" s="36"/>
      <c r="M253" s="236"/>
      <c r="N253" s="237"/>
      <c r="O253" s="61"/>
      <c r="P253" s="61"/>
      <c r="Q253" s="61"/>
      <c r="R253" s="61"/>
      <c r="S253" s="61"/>
      <c r="T253" s="62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T253" s="18" t="s">
        <v>1142</v>
      </c>
      <c r="AU253" s="18" t="s">
        <v>88</v>
      </c>
    </row>
    <row r="254" spans="1:65" s="2" customFormat="1" ht="16.5" customHeight="1" x14ac:dyDescent="0.15">
      <c r="A254" s="35"/>
      <c r="B254" s="141"/>
      <c r="C254" s="224" t="s">
        <v>1473</v>
      </c>
      <c r="D254" s="225" t="s">
        <v>1138</v>
      </c>
      <c r="E254" s="226" t="s">
        <v>2788</v>
      </c>
      <c r="F254" s="227" t="s">
        <v>2789</v>
      </c>
      <c r="G254" s="228" t="s">
        <v>302</v>
      </c>
      <c r="H254" s="229">
        <v>42</v>
      </c>
      <c r="I254" s="230"/>
      <c r="J254" s="229">
        <f>ROUND(I254*H254,2)</f>
        <v>0</v>
      </c>
      <c r="K254" s="231"/>
      <c r="L254" s="232"/>
      <c r="M254" s="233" t="s">
        <v>1</v>
      </c>
      <c r="N254" s="234" t="s">
        <v>41</v>
      </c>
      <c r="O254" s="61"/>
      <c r="P254" s="181">
        <f>O254*H254</f>
        <v>0</v>
      </c>
      <c r="Q254" s="181">
        <v>0</v>
      </c>
      <c r="R254" s="181">
        <f>Q254*H254</f>
        <v>0</v>
      </c>
      <c r="S254" s="181">
        <v>0</v>
      </c>
      <c r="T254" s="18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478</v>
      </c>
      <c r="AT254" s="183" t="s">
        <v>1138</v>
      </c>
      <c r="AU254" s="183" t="s">
        <v>88</v>
      </c>
      <c r="AY254" s="18" t="s">
        <v>271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88</v>
      </c>
      <c r="BK254" s="105">
        <f>ROUND(I254*H254,2)</f>
        <v>0</v>
      </c>
      <c r="BL254" s="18" t="s">
        <v>367</v>
      </c>
      <c r="BM254" s="183" t="s">
        <v>2032</v>
      </c>
    </row>
    <row r="255" spans="1:65" s="2" customFormat="1" ht="16.5" x14ac:dyDescent="0.1">
      <c r="A255" s="35"/>
      <c r="B255" s="36"/>
      <c r="C255" s="35"/>
      <c r="D255" s="185" t="s">
        <v>1142</v>
      </c>
      <c r="E255" s="35"/>
      <c r="F255" s="235" t="s">
        <v>1143</v>
      </c>
      <c r="G255" s="35"/>
      <c r="H255" s="35"/>
      <c r="I255" s="142"/>
      <c r="J255" s="35"/>
      <c r="K255" s="35"/>
      <c r="L255" s="36"/>
      <c r="M255" s="236"/>
      <c r="N255" s="237"/>
      <c r="O255" s="61"/>
      <c r="P255" s="61"/>
      <c r="Q255" s="61"/>
      <c r="R255" s="61"/>
      <c r="S255" s="61"/>
      <c r="T255" s="62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T255" s="18" t="s">
        <v>1142</v>
      </c>
      <c r="AU255" s="18" t="s">
        <v>88</v>
      </c>
    </row>
    <row r="256" spans="1:65" s="2" customFormat="1" ht="16.5" customHeight="1" x14ac:dyDescent="0.15">
      <c r="A256" s="35"/>
      <c r="B256" s="141"/>
      <c r="C256" s="224" t="s">
        <v>1478</v>
      </c>
      <c r="D256" s="225" t="s">
        <v>1138</v>
      </c>
      <c r="E256" s="226" t="s">
        <v>2790</v>
      </c>
      <c r="F256" s="227" t="s">
        <v>2791</v>
      </c>
      <c r="G256" s="228" t="s">
        <v>302</v>
      </c>
      <c r="H256" s="229">
        <v>8</v>
      </c>
      <c r="I256" s="230"/>
      <c r="J256" s="229">
        <f>ROUND(I256*H256,2)</f>
        <v>0</v>
      </c>
      <c r="K256" s="231"/>
      <c r="L256" s="232"/>
      <c r="M256" s="233" t="s">
        <v>1</v>
      </c>
      <c r="N256" s="234" t="s">
        <v>41</v>
      </c>
      <c r="O256" s="61"/>
      <c r="P256" s="181">
        <f>O256*H256</f>
        <v>0</v>
      </c>
      <c r="Q256" s="181">
        <v>0</v>
      </c>
      <c r="R256" s="181">
        <f>Q256*H256</f>
        <v>0</v>
      </c>
      <c r="S256" s="181">
        <v>0</v>
      </c>
      <c r="T256" s="18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478</v>
      </c>
      <c r="AT256" s="183" t="s">
        <v>1138</v>
      </c>
      <c r="AU256" s="183" t="s">
        <v>88</v>
      </c>
      <c r="AY256" s="18" t="s">
        <v>271</v>
      </c>
      <c r="BE256" s="105">
        <f>IF(N256="základná",J256,0)</f>
        <v>0</v>
      </c>
      <c r="BF256" s="105">
        <f>IF(N256="znížená",J256,0)</f>
        <v>0</v>
      </c>
      <c r="BG256" s="105">
        <f>IF(N256="zákl. prenesená",J256,0)</f>
        <v>0</v>
      </c>
      <c r="BH256" s="105">
        <f>IF(N256="zníž. prenesená",J256,0)</f>
        <v>0</v>
      </c>
      <c r="BI256" s="105">
        <f>IF(N256="nulová",J256,0)</f>
        <v>0</v>
      </c>
      <c r="BJ256" s="18" t="s">
        <v>88</v>
      </c>
      <c r="BK256" s="105">
        <f>ROUND(I256*H256,2)</f>
        <v>0</v>
      </c>
      <c r="BL256" s="18" t="s">
        <v>367</v>
      </c>
      <c r="BM256" s="183" t="s">
        <v>2048</v>
      </c>
    </row>
    <row r="257" spans="1:65" s="2" customFormat="1" ht="16.5" x14ac:dyDescent="0.1">
      <c r="A257" s="35"/>
      <c r="B257" s="36"/>
      <c r="C257" s="35"/>
      <c r="D257" s="185" t="s">
        <v>1142</v>
      </c>
      <c r="E257" s="35"/>
      <c r="F257" s="235" t="s">
        <v>1143</v>
      </c>
      <c r="G257" s="35"/>
      <c r="H257" s="35"/>
      <c r="I257" s="142"/>
      <c r="J257" s="35"/>
      <c r="K257" s="35"/>
      <c r="L257" s="36"/>
      <c r="M257" s="236"/>
      <c r="N257" s="237"/>
      <c r="O257" s="61"/>
      <c r="P257" s="61"/>
      <c r="Q257" s="61"/>
      <c r="R257" s="61"/>
      <c r="S257" s="61"/>
      <c r="T257" s="62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T257" s="18" t="s">
        <v>1142</v>
      </c>
      <c r="AU257" s="18" t="s">
        <v>88</v>
      </c>
    </row>
    <row r="258" spans="1:65" s="2" customFormat="1" ht="16.5" customHeight="1" x14ac:dyDescent="0.15">
      <c r="A258" s="35"/>
      <c r="B258" s="141"/>
      <c r="C258" s="224" t="s">
        <v>1483</v>
      </c>
      <c r="D258" s="225" t="s">
        <v>1138</v>
      </c>
      <c r="E258" s="226" t="s">
        <v>2792</v>
      </c>
      <c r="F258" s="227" t="s">
        <v>2793</v>
      </c>
      <c r="G258" s="228" t="s">
        <v>302</v>
      </c>
      <c r="H258" s="229">
        <v>8</v>
      </c>
      <c r="I258" s="230"/>
      <c r="J258" s="229">
        <f>ROUND(I258*H258,2)</f>
        <v>0</v>
      </c>
      <c r="K258" s="231"/>
      <c r="L258" s="232"/>
      <c r="M258" s="233" t="s">
        <v>1</v>
      </c>
      <c r="N258" s="234" t="s">
        <v>41</v>
      </c>
      <c r="O258" s="61"/>
      <c r="P258" s="181">
        <f>O258*H258</f>
        <v>0</v>
      </c>
      <c r="Q258" s="181">
        <v>0</v>
      </c>
      <c r="R258" s="181">
        <f>Q258*H258</f>
        <v>0</v>
      </c>
      <c r="S258" s="181">
        <v>0</v>
      </c>
      <c r="T258" s="18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3" t="s">
        <v>478</v>
      </c>
      <c r="AT258" s="183" t="s">
        <v>1138</v>
      </c>
      <c r="AU258" s="183" t="s">
        <v>88</v>
      </c>
      <c r="AY258" s="18" t="s">
        <v>271</v>
      </c>
      <c r="BE258" s="105">
        <f>IF(N258="základná",J258,0)</f>
        <v>0</v>
      </c>
      <c r="BF258" s="105">
        <f>IF(N258="znížená",J258,0)</f>
        <v>0</v>
      </c>
      <c r="BG258" s="105">
        <f>IF(N258="zákl. prenesená",J258,0)</f>
        <v>0</v>
      </c>
      <c r="BH258" s="105">
        <f>IF(N258="zníž. prenesená",J258,0)</f>
        <v>0</v>
      </c>
      <c r="BI258" s="105">
        <f>IF(N258="nulová",J258,0)</f>
        <v>0</v>
      </c>
      <c r="BJ258" s="18" t="s">
        <v>88</v>
      </c>
      <c r="BK258" s="105">
        <f>ROUND(I258*H258,2)</f>
        <v>0</v>
      </c>
      <c r="BL258" s="18" t="s">
        <v>367</v>
      </c>
      <c r="BM258" s="183" t="s">
        <v>2056</v>
      </c>
    </row>
    <row r="259" spans="1:65" s="2" customFormat="1" ht="16.5" x14ac:dyDescent="0.1">
      <c r="A259" s="35"/>
      <c r="B259" s="36"/>
      <c r="C259" s="35"/>
      <c r="D259" s="185" t="s">
        <v>1142</v>
      </c>
      <c r="E259" s="35"/>
      <c r="F259" s="235" t="s">
        <v>1143</v>
      </c>
      <c r="G259" s="35"/>
      <c r="H259" s="35"/>
      <c r="I259" s="142"/>
      <c r="J259" s="35"/>
      <c r="K259" s="35"/>
      <c r="L259" s="36"/>
      <c r="M259" s="236"/>
      <c r="N259" s="237"/>
      <c r="O259" s="61"/>
      <c r="P259" s="61"/>
      <c r="Q259" s="61"/>
      <c r="R259" s="61"/>
      <c r="S259" s="61"/>
      <c r="T259" s="62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T259" s="18" t="s">
        <v>1142</v>
      </c>
      <c r="AU259" s="18" t="s">
        <v>88</v>
      </c>
    </row>
    <row r="260" spans="1:65" s="2" customFormat="1" ht="16.5" customHeight="1" x14ac:dyDescent="0.15">
      <c r="A260" s="35"/>
      <c r="B260" s="141"/>
      <c r="C260" s="224" t="s">
        <v>1491</v>
      </c>
      <c r="D260" s="224" t="s">
        <v>1138</v>
      </c>
      <c r="E260" s="226" t="s">
        <v>2794</v>
      </c>
      <c r="F260" s="227" t="s">
        <v>2795</v>
      </c>
      <c r="G260" s="228" t="s">
        <v>302</v>
      </c>
      <c r="H260" s="229">
        <v>1</v>
      </c>
      <c r="I260" s="230"/>
      <c r="J260" s="229">
        <f>ROUND(I260*H260,2)</f>
        <v>0</v>
      </c>
      <c r="K260" s="231"/>
      <c r="L260" s="232"/>
      <c r="M260" s="233" t="s">
        <v>1</v>
      </c>
      <c r="N260" s="234" t="s">
        <v>41</v>
      </c>
      <c r="O260" s="61"/>
      <c r="P260" s="181">
        <f>O260*H260</f>
        <v>0</v>
      </c>
      <c r="Q260" s="181">
        <v>0</v>
      </c>
      <c r="R260" s="181">
        <f>Q260*H260</f>
        <v>0</v>
      </c>
      <c r="S260" s="181">
        <v>0</v>
      </c>
      <c r="T260" s="18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478</v>
      </c>
      <c r="AT260" s="183" t="s">
        <v>1138</v>
      </c>
      <c r="AU260" s="183" t="s">
        <v>88</v>
      </c>
      <c r="AY260" s="18" t="s">
        <v>271</v>
      </c>
      <c r="BE260" s="105">
        <f>IF(N260="základná",J260,0)</f>
        <v>0</v>
      </c>
      <c r="BF260" s="105">
        <f>IF(N260="znížená",J260,0)</f>
        <v>0</v>
      </c>
      <c r="BG260" s="105">
        <f>IF(N260="zákl. prenesená",J260,0)</f>
        <v>0</v>
      </c>
      <c r="BH260" s="105">
        <f>IF(N260="zníž. prenesená",J260,0)</f>
        <v>0</v>
      </c>
      <c r="BI260" s="105">
        <f>IF(N260="nulová",J260,0)</f>
        <v>0</v>
      </c>
      <c r="BJ260" s="18" t="s">
        <v>88</v>
      </c>
      <c r="BK260" s="105">
        <f>ROUND(I260*H260,2)</f>
        <v>0</v>
      </c>
      <c r="BL260" s="18" t="s">
        <v>367</v>
      </c>
      <c r="BM260" s="183" t="s">
        <v>2063</v>
      </c>
    </row>
    <row r="261" spans="1:65" s="2" customFormat="1" ht="16.5" customHeight="1" x14ac:dyDescent="0.15">
      <c r="A261" s="35"/>
      <c r="B261" s="141"/>
      <c r="C261" s="224" t="s">
        <v>1496</v>
      </c>
      <c r="D261" s="224" t="s">
        <v>1138</v>
      </c>
      <c r="E261" s="226" t="s">
        <v>2796</v>
      </c>
      <c r="F261" s="227" t="s">
        <v>2797</v>
      </c>
      <c r="G261" s="228" t="s">
        <v>302</v>
      </c>
      <c r="H261" s="229">
        <v>7</v>
      </c>
      <c r="I261" s="230"/>
      <c r="J261" s="229">
        <f>ROUND(I261*H261,2)</f>
        <v>0</v>
      </c>
      <c r="K261" s="231"/>
      <c r="L261" s="232"/>
      <c r="M261" s="233" t="s">
        <v>1</v>
      </c>
      <c r="N261" s="234" t="s">
        <v>41</v>
      </c>
      <c r="O261" s="61"/>
      <c r="P261" s="181">
        <f>O261*H261</f>
        <v>0</v>
      </c>
      <c r="Q261" s="181">
        <v>0</v>
      </c>
      <c r="R261" s="181">
        <f>Q261*H261</f>
        <v>0</v>
      </c>
      <c r="S261" s="181">
        <v>0</v>
      </c>
      <c r="T261" s="18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478</v>
      </c>
      <c r="AT261" s="183" t="s">
        <v>1138</v>
      </c>
      <c r="AU261" s="183" t="s">
        <v>88</v>
      </c>
      <c r="AY261" s="18" t="s">
        <v>271</v>
      </c>
      <c r="BE261" s="105">
        <f>IF(N261="základná",J261,0)</f>
        <v>0</v>
      </c>
      <c r="BF261" s="105">
        <f>IF(N261="znížená",J261,0)</f>
        <v>0</v>
      </c>
      <c r="BG261" s="105">
        <f>IF(N261="zákl. prenesená",J261,0)</f>
        <v>0</v>
      </c>
      <c r="BH261" s="105">
        <f>IF(N261="zníž. prenesená",J261,0)</f>
        <v>0</v>
      </c>
      <c r="BI261" s="105">
        <f>IF(N261="nulová",J261,0)</f>
        <v>0</v>
      </c>
      <c r="BJ261" s="18" t="s">
        <v>88</v>
      </c>
      <c r="BK261" s="105">
        <f>ROUND(I261*H261,2)</f>
        <v>0</v>
      </c>
      <c r="BL261" s="18" t="s">
        <v>367</v>
      </c>
      <c r="BM261" s="183" t="s">
        <v>2069</v>
      </c>
    </row>
    <row r="262" spans="1:65" s="2" customFormat="1" ht="21.75" customHeight="1" x14ac:dyDescent="0.15">
      <c r="A262" s="35"/>
      <c r="B262" s="141"/>
      <c r="C262" s="172" t="s">
        <v>1500</v>
      </c>
      <c r="D262" s="172" t="s">
        <v>274</v>
      </c>
      <c r="E262" s="173" t="s">
        <v>2798</v>
      </c>
      <c r="F262" s="174" t="s">
        <v>2799</v>
      </c>
      <c r="G262" s="175" t="s">
        <v>476</v>
      </c>
      <c r="H262" s="176">
        <v>1</v>
      </c>
      <c r="I262" s="177"/>
      <c r="J262" s="176">
        <f>ROUND(I262*H262,2)</f>
        <v>0</v>
      </c>
      <c r="K262" s="178"/>
      <c r="L262" s="36"/>
      <c r="M262" s="179" t="s">
        <v>1</v>
      </c>
      <c r="N262" s="180" t="s">
        <v>41</v>
      </c>
      <c r="O262" s="61"/>
      <c r="P262" s="181">
        <f>O262*H262</f>
        <v>0</v>
      </c>
      <c r="Q262" s="181">
        <v>0</v>
      </c>
      <c r="R262" s="181">
        <f>Q262*H262</f>
        <v>0</v>
      </c>
      <c r="S262" s="181">
        <v>0</v>
      </c>
      <c r="T262" s="18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367</v>
      </c>
      <c r="AT262" s="183" t="s">
        <v>274</v>
      </c>
      <c r="AU262" s="183" t="s">
        <v>88</v>
      </c>
      <c r="AY262" s="18" t="s">
        <v>271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88</v>
      </c>
      <c r="BK262" s="105">
        <f>ROUND(I262*H262,2)</f>
        <v>0</v>
      </c>
      <c r="BL262" s="18" t="s">
        <v>367</v>
      </c>
      <c r="BM262" s="183" t="s">
        <v>2078</v>
      </c>
    </row>
    <row r="263" spans="1:65" s="2" customFormat="1" ht="16.5" customHeight="1" x14ac:dyDescent="0.15">
      <c r="A263" s="35"/>
      <c r="B263" s="141"/>
      <c r="C263" s="224" t="s">
        <v>1502</v>
      </c>
      <c r="D263" s="225" t="s">
        <v>1138</v>
      </c>
      <c r="E263" s="226" t="s">
        <v>2800</v>
      </c>
      <c r="F263" s="227" t="s">
        <v>2801</v>
      </c>
      <c r="G263" s="228" t="s">
        <v>302</v>
      </c>
      <c r="H263" s="229">
        <v>1</v>
      </c>
      <c r="I263" s="230"/>
      <c r="J263" s="229">
        <f>ROUND(I263*H263,2)</f>
        <v>0</v>
      </c>
      <c r="K263" s="231"/>
      <c r="L263" s="232"/>
      <c r="M263" s="233" t="s">
        <v>1</v>
      </c>
      <c r="N263" s="234" t="s">
        <v>41</v>
      </c>
      <c r="O263" s="61"/>
      <c r="P263" s="181">
        <f>O263*H263</f>
        <v>0</v>
      </c>
      <c r="Q263" s="181">
        <v>0</v>
      </c>
      <c r="R263" s="181">
        <f>Q263*H263</f>
        <v>0</v>
      </c>
      <c r="S263" s="181">
        <v>0</v>
      </c>
      <c r="T263" s="182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3" t="s">
        <v>478</v>
      </c>
      <c r="AT263" s="183" t="s">
        <v>1138</v>
      </c>
      <c r="AU263" s="183" t="s">
        <v>88</v>
      </c>
      <c r="AY263" s="18" t="s">
        <v>271</v>
      </c>
      <c r="BE263" s="105">
        <f>IF(N263="základná",J263,0)</f>
        <v>0</v>
      </c>
      <c r="BF263" s="105">
        <f>IF(N263="znížená",J263,0)</f>
        <v>0</v>
      </c>
      <c r="BG263" s="105">
        <f>IF(N263="zákl. prenesená",J263,0)</f>
        <v>0</v>
      </c>
      <c r="BH263" s="105">
        <f>IF(N263="zníž. prenesená",J263,0)</f>
        <v>0</v>
      </c>
      <c r="BI263" s="105">
        <f>IF(N263="nulová",J263,0)</f>
        <v>0</v>
      </c>
      <c r="BJ263" s="18" t="s">
        <v>88</v>
      </c>
      <c r="BK263" s="105">
        <f>ROUND(I263*H263,2)</f>
        <v>0</v>
      </c>
      <c r="BL263" s="18" t="s">
        <v>367</v>
      </c>
      <c r="BM263" s="183" t="s">
        <v>2114</v>
      </c>
    </row>
    <row r="264" spans="1:65" s="2" customFormat="1" ht="16.5" x14ac:dyDescent="0.1">
      <c r="A264" s="35"/>
      <c r="B264" s="36"/>
      <c r="C264" s="35"/>
      <c r="D264" s="185" t="s">
        <v>1142</v>
      </c>
      <c r="E264" s="35"/>
      <c r="F264" s="235" t="s">
        <v>1143</v>
      </c>
      <c r="G264" s="35"/>
      <c r="H264" s="35"/>
      <c r="I264" s="142"/>
      <c r="J264" s="35"/>
      <c r="K264" s="35"/>
      <c r="L264" s="36"/>
      <c r="M264" s="236"/>
      <c r="N264" s="237"/>
      <c r="O264" s="61"/>
      <c r="P264" s="61"/>
      <c r="Q264" s="61"/>
      <c r="R264" s="61"/>
      <c r="S264" s="61"/>
      <c r="T264" s="62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T264" s="18" t="s">
        <v>1142</v>
      </c>
      <c r="AU264" s="18" t="s">
        <v>88</v>
      </c>
    </row>
    <row r="265" spans="1:65" s="2" customFormat="1" ht="21.75" customHeight="1" x14ac:dyDescent="0.15">
      <c r="A265" s="35"/>
      <c r="B265" s="141"/>
      <c r="C265" s="172" t="s">
        <v>1508</v>
      </c>
      <c r="D265" s="172" t="s">
        <v>274</v>
      </c>
      <c r="E265" s="173" t="s">
        <v>2802</v>
      </c>
      <c r="F265" s="174" t="s">
        <v>2803</v>
      </c>
      <c r="G265" s="175" t="s">
        <v>476</v>
      </c>
      <c r="H265" s="176">
        <v>2</v>
      </c>
      <c r="I265" s="177"/>
      <c r="J265" s="176">
        <f t="shared" ref="J265:J271" si="55">ROUND(I265*H265,2)</f>
        <v>0</v>
      </c>
      <c r="K265" s="178"/>
      <c r="L265" s="36"/>
      <c r="M265" s="179" t="s">
        <v>1</v>
      </c>
      <c r="N265" s="180" t="s">
        <v>41</v>
      </c>
      <c r="O265" s="61"/>
      <c r="P265" s="181">
        <f t="shared" ref="P265:P271" si="56">O265*H265</f>
        <v>0</v>
      </c>
      <c r="Q265" s="181">
        <v>0</v>
      </c>
      <c r="R265" s="181">
        <f t="shared" ref="R265:R271" si="57">Q265*H265</f>
        <v>0</v>
      </c>
      <c r="S265" s="181">
        <v>0</v>
      </c>
      <c r="T265" s="182">
        <f t="shared" ref="T265:T271" si="58"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367</v>
      </c>
      <c r="AT265" s="183" t="s">
        <v>274</v>
      </c>
      <c r="AU265" s="183" t="s">
        <v>88</v>
      </c>
      <c r="AY265" s="18" t="s">
        <v>271</v>
      </c>
      <c r="BE265" s="105">
        <f t="shared" ref="BE265:BE271" si="59">IF(N265="základná",J265,0)</f>
        <v>0</v>
      </c>
      <c r="BF265" s="105">
        <f t="shared" ref="BF265:BF271" si="60">IF(N265="znížená",J265,0)</f>
        <v>0</v>
      </c>
      <c r="BG265" s="105">
        <f t="shared" ref="BG265:BG271" si="61">IF(N265="zákl. prenesená",J265,0)</f>
        <v>0</v>
      </c>
      <c r="BH265" s="105">
        <f t="shared" ref="BH265:BH271" si="62">IF(N265="zníž. prenesená",J265,0)</f>
        <v>0</v>
      </c>
      <c r="BI265" s="105">
        <f t="shared" ref="BI265:BI271" si="63">IF(N265="nulová",J265,0)</f>
        <v>0</v>
      </c>
      <c r="BJ265" s="18" t="s">
        <v>88</v>
      </c>
      <c r="BK265" s="105">
        <f t="shared" ref="BK265:BK271" si="64">ROUND(I265*H265,2)</f>
        <v>0</v>
      </c>
      <c r="BL265" s="18" t="s">
        <v>367</v>
      </c>
      <c r="BM265" s="183" t="s">
        <v>2124</v>
      </c>
    </row>
    <row r="266" spans="1:65" s="2" customFormat="1" ht="16.5" customHeight="1" x14ac:dyDescent="0.15">
      <c r="A266" s="35"/>
      <c r="B266" s="141"/>
      <c r="C266" s="224" t="s">
        <v>1513</v>
      </c>
      <c r="D266" s="224" t="s">
        <v>1138</v>
      </c>
      <c r="E266" s="226" t="s">
        <v>2804</v>
      </c>
      <c r="F266" s="227" t="s">
        <v>2805</v>
      </c>
      <c r="G266" s="228" t="s">
        <v>302</v>
      </c>
      <c r="H266" s="229">
        <v>2</v>
      </c>
      <c r="I266" s="230"/>
      <c r="J266" s="229">
        <f t="shared" si="55"/>
        <v>0</v>
      </c>
      <c r="K266" s="231"/>
      <c r="L266" s="232"/>
      <c r="M266" s="233" t="s">
        <v>1</v>
      </c>
      <c r="N266" s="234" t="s">
        <v>41</v>
      </c>
      <c r="O266" s="61"/>
      <c r="P266" s="181">
        <f t="shared" si="56"/>
        <v>0</v>
      </c>
      <c r="Q266" s="181">
        <v>0</v>
      </c>
      <c r="R266" s="181">
        <f t="shared" si="57"/>
        <v>0</v>
      </c>
      <c r="S266" s="181">
        <v>0</v>
      </c>
      <c r="T266" s="182">
        <f t="shared" si="5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3" t="s">
        <v>478</v>
      </c>
      <c r="AT266" s="183" t="s">
        <v>1138</v>
      </c>
      <c r="AU266" s="183" t="s">
        <v>88</v>
      </c>
      <c r="AY266" s="18" t="s">
        <v>271</v>
      </c>
      <c r="BE266" s="105">
        <f t="shared" si="59"/>
        <v>0</v>
      </c>
      <c r="BF266" s="105">
        <f t="shared" si="60"/>
        <v>0</v>
      </c>
      <c r="BG266" s="105">
        <f t="shared" si="61"/>
        <v>0</v>
      </c>
      <c r="BH266" s="105">
        <f t="shared" si="62"/>
        <v>0</v>
      </c>
      <c r="BI266" s="105">
        <f t="shared" si="63"/>
        <v>0</v>
      </c>
      <c r="BJ266" s="18" t="s">
        <v>88</v>
      </c>
      <c r="BK266" s="105">
        <f t="shared" si="64"/>
        <v>0</v>
      </c>
      <c r="BL266" s="18" t="s">
        <v>367</v>
      </c>
      <c r="BM266" s="183" t="s">
        <v>2139</v>
      </c>
    </row>
    <row r="267" spans="1:65" s="2" customFormat="1" ht="21.75" customHeight="1" x14ac:dyDescent="0.15">
      <c r="A267" s="35"/>
      <c r="B267" s="141"/>
      <c r="C267" s="172" t="s">
        <v>1518</v>
      </c>
      <c r="D267" s="172" t="s">
        <v>274</v>
      </c>
      <c r="E267" s="173" t="s">
        <v>2806</v>
      </c>
      <c r="F267" s="174" t="s">
        <v>2807</v>
      </c>
      <c r="G267" s="175" t="s">
        <v>476</v>
      </c>
      <c r="H267" s="176">
        <v>3</v>
      </c>
      <c r="I267" s="177"/>
      <c r="J267" s="176">
        <f t="shared" si="55"/>
        <v>0</v>
      </c>
      <c r="K267" s="178"/>
      <c r="L267" s="36"/>
      <c r="M267" s="179" t="s">
        <v>1</v>
      </c>
      <c r="N267" s="180" t="s">
        <v>41</v>
      </c>
      <c r="O267" s="61"/>
      <c r="P267" s="181">
        <f t="shared" si="56"/>
        <v>0</v>
      </c>
      <c r="Q267" s="181">
        <v>0</v>
      </c>
      <c r="R267" s="181">
        <f t="shared" si="57"/>
        <v>0</v>
      </c>
      <c r="S267" s="181">
        <v>0</v>
      </c>
      <c r="T267" s="182">
        <f t="shared" si="5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367</v>
      </c>
      <c r="AT267" s="183" t="s">
        <v>274</v>
      </c>
      <c r="AU267" s="183" t="s">
        <v>88</v>
      </c>
      <c r="AY267" s="18" t="s">
        <v>271</v>
      </c>
      <c r="BE267" s="105">
        <f t="shared" si="59"/>
        <v>0</v>
      </c>
      <c r="BF267" s="105">
        <f t="shared" si="60"/>
        <v>0</v>
      </c>
      <c r="BG267" s="105">
        <f t="shared" si="61"/>
        <v>0</v>
      </c>
      <c r="BH267" s="105">
        <f t="shared" si="62"/>
        <v>0</v>
      </c>
      <c r="BI267" s="105">
        <f t="shared" si="63"/>
        <v>0</v>
      </c>
      <c r="BJ267" s="18" t="s">
        <v>88</v>
      </c>
      <c r="BK267" s="105">
        <f t="shared" si="64"/>
        <v>0</v>
      </c>
      <c r="BL267" s="18" t="s">
        <v>367</v>
      </c>
      <c r="BM267" s="183" t="s">
        <v>2150</v>
      </c>
    </row>
    <row r="268" spans="1:65" s="2" customFormat="1" ht="16.5" customHeight="1" x14ac:dyDescent="0.15">
      <c r="A268" s="35"/>
      <c r="B268" s="141"/>
      <c r="C268" s="224" t="s">
        <v>1523</v>
      </c>
      <c r="D268" s="224" t="s">
        <v>1138</v>
      </c>
      <c r="E268" s="226" t="s">
        <v>2808</v>
      </c>
      <c r="F268" s="227" t="s">
        <v>2809</v>
      </c>
      <c r="G268" s="228" t="s">
        <v>302</v>
      </c>
      <c r="H268" s="229">
        <v>3</v>
      </c>
      <c r="I268" s="230"/>
      <c r="J268" s="229">
        <f t="shared" si="55"/>
        <v>0</v>
      </c>
      <c r="K268" s="231"/>
      <c r="L268" s="232"/>
      <c r="M268" s="233" t="s">
        <v>1</v>
      </c>
      <c r="N268" s="234" t="s">
        <v>41</v>
      </c>
      <c r="O268" s="61"/>
      <c r="P268" s="181">
        <f t="shared" si="56"/>
        <v>0</v>
      </c>
      <c r="Q268" s="181">
        <v>0</v>
      </c>
      <c r="R268" s="181">
        <f t="shared" si="57"/>
        <v>0</v>
      </c>
      <c r="S268" s="181">
        <v>0</v>
      </c>
      <c r="T268" s="182">
        <f t="shared" si="5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478</v>
      </c>
      <c r="AT268" s="183" t="s">
        <v>1138</v>
      </c>
      <c r="AU268" s="183" t="s">
        <v>88</v>
      </c>
      <c r="AY268" s="18" t="s">
        <v>271</v>
      </c>
      <c r="BE268" s="105">
        <f t="shared" si="59"/>
        <v>0</v>
      </c>
      <c r="BF268" s="105">
        <f t="shared" si="60"/>
        <v>0</v>
      </c>
      <c r="BG268" s="105">
        <f t="shared" si="61"/>
        <v>0</v>
      </c>
      <c r="BH268" s="105">
        <f t="shared" si="62"/>
        <v>0</v>
      </c>
      <c r="BI268" s="105">
        <f t="shared" si="63"/>
        <v>0</v>
      </c>
      <c r="BJ268" s="18" t="s">
        <v>88</v>
      </c>
      <c r="BK268" s="105">
        <f t="shared" si="64"/>
        <v>0</v>
      </c>
      <c r="BL268" s="18" t="s">
        <v>367</v>
      </c>
      <c r="BM268" s="183" t="s">
        <v>2158</v>
      </c>
    </row>
    <row r="269" spans="1:65" s="2" customFormat="1" ht="21.75" customHeight="1" x14ac:dyDescent="0.15">
      <c r="A269" s="35"/>
      <c r="B269" s="141"/>
      <c r="C269" s="172" t="s">
        <v>1528</v>
      </c>
      <c r="D269" s="172" t="s">
        <v>274</v>
      </c>
      <c r="E269" s="173" t="s">
        <v>2810</v>
      </c>
      <c r="F269" s="174" t="s">
        <v>2811</v>
      </c>
      <c r="G269" s="175" t="s">
        <v>476</v>
      </c>
      <c r="H269" s="176">
        <v>12</v>
      </c>
      <c r="I269" s="177"/>
      <c r="J269" s="176">
        <f t="shared" si="55"/>
        <v>0</v>
      </c>
      <c r="K269" s="178"/>
      <c r="L269" s="36"/>
      <c r="M269" s="179" t="s">
        <v>1</v>
      </c>
      <c r="N269" s="180" t="s">
        <v>41</v>
      </c>
      <c r="O269" s="61"/>
      <c r="P269" s="181">
        <f t="shared" si="56"/>
        <v>0</v>
      </c>
      <c r="Q269" s="181">
        <v>0</v>
      </c>
      <c r="R269" s="181">
        <f t="shared" si="57"/>
        <v>0</v>
      </c>
      <c r="S269" s="181">
        <v>0</v>
      </c>
      <c r="T269" s="182">
        <f t="shared" si="5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367</v>
      </c>
      <c r="AT269" s="183" t="s">
        <v>274</v>
      </c>
      <c r="AU269" s="183" t="s">
        <v>88</v>
      </c>
      <c r="AY269" s="18" t="s">
        <v>271</v>
      </c>
      <c r="BE269" s="105">
        <f t="shared" si="59"/>
        <v>0</v>
      </c>
      <c r="BF269" s="105">
        <f t="shared" si="60"/>
        <v>0</v>
      </c>
      <c r="BG269" s="105">
        <f t="shared" si="61"/>
        <v>0</v>
      </c>
      <c r="BH269" s="105">
        <f t="shared" si="62"/>
        <v>0</v>
      </c>
      <c r="BI269" s="105">
        <f t="shared" si="63"/>
        <v>0</v>
      </c>
      <c r="BJ269" s="18" t="s">
        <v>88</v>
      </c>
      <c r="BK269" s="105">
        <f t="shared" si="64"/>
        <v>0</v>
      </c>
      <c r="BL269" s="18" t="s">
        <v>367</v>
      </c>
      <c r="BM269" s="183" t="s">
        <v>2166</v>
      </c>
    </row>
    <row r="270" spans="1:65" s="2" customFormat="1" ht="16.5" customHeight="1" x14ac:dyDescent="0.15">
      <c r="A270" s="35"/>
      <c r="B270" s="141"/>
      <c r="C270" s="224" t="s">
        <v>1533</v>
      </c>
      <c r="D270" s="224" t="s">
        <v>1138</v>
      </c>
      <c r="E270" s="226" t="s">
        <v>2812</v>
      </c>
      <c r="F270" s="227" t="s">
        <v>2813</v>
      </c>
      <c r="G270" s="228" t="s">
        <v>302</v>
      </c>
      <c r="H270" s="229">
        <v>12</v>
      </c>
      <c r="I270" s="230"/>
      <c r="J270" s="229">
        <f t="shared" si="55"/>
        <v>0</v>
      </c>
      <c r="K270" s="231"/>
      <c r="L270" s="232"/>
      <c r="M270" s="233" t="s">
        <v>1</v>
      </c>
      <c r="N270" s="234" t="s">
        <v>41</v>
      </c>
      <c r="O270" s="61"/>
      <c r="P270" s="181">
        <f t="shared" si="56"/>
        <v>0</v>
      </c>
      <c r="Q270" s="181">
        <v>0</v>
      </c>
      <c r="R270" s="181">
        <f t="shared" si="57"/>
        <v>0</v>
      </c>
      <c r="S270" s="181">
        <v>0</v>
      </c>
      <c r="T270" s="182">
        <f t="shared" si="5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478</v>
      </c>
      <c r="AT270" s="183" t="s">
        <v>1138</v>
      </c>
      <c r="AU270" s="183" t="s">
        <v>88</v>
      </c>
      <c r="AY270" s="18" t="s">
        <v>271</v>
      </c>
      <c r="BE270" s="105">
        <f t="shared" si="59"/>
        <v>0</v>
      </c>
      <c r="BF270" s="105">
        <f t="shared" si="60"/>
        <v>0</v>
      </c>
      <c r="BG270" s="105">
        <f t="shared" si="61"/>
        <v>0</v>
      </c>
      <c r="BH270" s="105">
        <f t="shared" si="62"/>
        <v>0</v>
      </c>
      <c r="BI270" s="105">
        <f t="shared" si="63"/>
        <v>0</v>
      </c>
      <c r="BJ270" s="18" t="s">
        <v>88</v>
      </c>
      <c r="BK270" s="105">
        <f t="shared" si="64"/>
        <v>0</v>
      </c>
      <c r="BL270" s="18" t="s">
        <v>367</v>
      </c>
      <c r="BM270" s="183" t="s">
        <v>2176</v>
      </c>
    </row>
    <row r="271" spans="1:65" s="2" customFormat="1" ht="21.75" customHeight="1" x14ac:dyDescent="0.15">
      <c r="A271" s="35"/>
      <c r="B271" s="141"/>
      <c r="C271" s="172" t="s">
        <v>1538</v>
      </c>
      <c r="D271" s="172" t="s">
        <v>274</v>
      </c>
      <c r="E271" s="173" t="s">
        <v>2814</v>
      </c>
      <c r="F271" s="174" t="s">
        <v>2815</v>
      </c>
      <c r="G271" s="175" t="s">
        <v>1420</v>
      </c>
      <c r="H271" s="177"/>
      <c r="I271" s="177"/>
      <c r="J271" s="176">
        <f t="shared" si="55"/>
        <v>0</v>
      </c>
      <c r="K271" s="178"/>
      <c r="L271" s="36"/>
      <c r="M271" s="179" t="s">
        <v>1</v>
      </c>
      <c r="N271" s="180" t="s">
        <v>41</v>
      </c>
      <c r="O271" s="61"/>
      <c r="P271" s="181">
        <f t="shared" si="56"/>
        <v>0</v>
      </c>
      <c r="Q271" s="181">
        <v>0</v>
      </c>
      <c r="R271" s="181">
        <f t="shared" si="57"/>
        <v>0</v>
      </c>
      <c r="S271" s="181">
        <v>0</v>
      </c>
      <c r="T271" s="182">
        <f t="shared" si="5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3" t="s">
        <v>367</v>
      </c>
      <c r="AT271" s="183" t="s">
        <v>274</v>
      </c>
      <c r="AU271" s="183" t="s">
        <v>88</v>
      </c>
      <c r="AY271" s="18" t="s">
        <v>271</v>
      </c>
      <c r="BE271" s="105">
        <f t="shared" si="59"/>
        <v>0</v>
      </c>
      <c r="BF271" s="105">
        <f t="shared" si="60"/>
        <v>0</v>
      </c>
      <c r="BG271" s="105">
        <f t="shared" si="61"/>
        <v>0</v>
      </c>
      <c r="BH271" s="105">
        <f t="shared" si="62"/>
        <v>0</v>
      </c>
      <c r="BI271" s="105">
        <f t="shared" si="63"/>
        <v>0</v>
      </c>
      <c r="BJ271" s="18" t="s">
        <v>88</v>
      </c>
      <c r="BK271" s="105">
        <f t="shared" si="64"/>
        <v>0</v>
      </c>
      <c r="BL271" s="18" t="s">
        <v>367</v>
      </c>
      <c r="BM271" s="183" t="s">
        <v>2186</v>
      </c>
    </row>
    <row r="272" spans="1:65" s="12" customFormat="1" ht="20.85" customHeight="1" x14ac:dyDescent="0.15">
      <c r="B272" s="159"/>
      <c r="D272" s="160" t="s">
        <v>74</v>
      </c>
      <c r="E272" s="170" t="s">
        <v>2816</v>
      </c>
      <c r="F272" s="170" t="s">
        <v>2817</v>
      </c>
      <c r="I272" s="162"/>
      <c r="J272" s="171">
        <f>BK272</f>
        <v>0</v>
      </c>
      <c r="L272" s="159"/>
      <c r="M272" s="164"/>
      <c r="N272" s="165"/>
      <c r="O272" s="165"/>
      <c r="P272" s="166">
        <f>SUM(P273:P280)</f>
        <v>0</v>
      </c>
      <c r="Q272" s="165"/>
      <c r="R272" s="166">
        <f>SUM(R273:R280)</f>
        <v>0</v>
      </c>
      <c r="S272" s="165"/>
      <c r="T272" s="167">
        <f>SUM(T273:T280)</f>
        <v>0</v>
      </c>
      <c r="AR272" s="160" t="s">
        <v>82</v>
      </c>
      <c r="AT272" s="168" t="s">
        <v>74</v>
      </c>
      <c r="AU272" s="168" t="s">
        <v>88</v>
      </c>
      <c r="AY272" s="160" t="s">
        <v>271</v>
      </c>
      <c r="BK272" s="169">
        <f>SUM(BK273:BK280)</f>
        <v>0</v>
      </c>
    </row>
    <row r="273" spans="1:65" s="2" customFormat="1" ht="21.75" customHeight="1" x14ac:dyDescent="0.15">
      <c r="A273" s="35"/>
      <c r="B273" s="141"/>
      <c r="C273" s="172" t="s">
        <v>1542</v>
      </c>
      <c r="D273" s="172" t="s">
        <v>274</v>
      </c>
      <c r="E273" s="173" t="s">
        <v>2818</v>
      </c>
      <c r="F273" s="174" t="s">
        <v>2819</v>
      </c>
      <c r="G273" s="175" t="s">
        <v>2820</v>
      </c>
      <c r="H273" s="176">
        <v>1</v>
      </c>
      <c r="I273" s="177"/>
      <c r="J273" s="176">
        <f t="shared" ref="J273:J280" si="65">ROUND(I273*H273,2)</f>
        <v>0</v>
      </c>
      <c r="K273" s="178"/>
      <c r="L273" s="36"/>
      <c r="M273" s="179" t="s">
        <v>1</v>
      </c>
      <c r="N273" s="180" t="s">
        <v>41</v>
      </c>
      <c r="O273" s="61"/>
      <c r="P273" s="181">
        <f t="shared" ref="P273:P280" si="66">O273*H273</f>
        <v>0</v>
      </c>
      <c r="Q273" s="181">
        <v>0</v>
      </c>
      <c r="R273" s="181">
        <f t="shared" ref="R273:R280" si="67">Q273*H273</f>
        <v>0</v>
      </c>
      <c r="S273" s="181">
        <v>0</v>
      </c>
      <c r="T273" s="182">
        <f t="shared" ref="T273:T280" si="68"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278</v>
      </c>
      <c r="AT273" s="183" t="s">
        <v>274</v>
      </c>
      <c r="AU273" s="183" t="s">
        <v>286</v>
      </c>
      <c r="AY273" s="18" t="s">
        <v>271</v>
      </c>
      <c r="BE273" s="105">
        <f t="shared" ref="BE273:BE280" si="69">IF(N273="základná",J273,0)</f>
        <v>0</v>
      </c>
      <c r="BF273" s="105">
        <f t="shared" ref="BF273:BF280" si="70">IF(N273="znížená",J273,0)</f>
        <v>0</v>
      </c>
      <c r="BG273" s="105">
        <f t="shared" ref="BG273:BG280" si="71">IF(N273="zákl. prenesená",J273,0)</f>
        <v>0</v>
      </c>
      <c r="BH273" s="105">
        <f t="shared" ref="BH273:BH280" si="72">IF(N273="zníž. prenesená",J273,0)</f>
        <v>0</v>
      </c>
      <c r="BI273" s="105">
        <f t="shared" ref="BI273:BI280" si="73">IF(N273="nulová",J273,0)</f>
        <v>0</v>
      </c>
      <c r="BJ273" s="18" t="s">
        <v>88</v>
      </c>
      <c r="BK273" s="105">
        <f t="shared" ref="BK273:BK280" si="74">ROUND(I273*H273,2)</f>
        <v>0</v>
      </c>
      <c r="BL273" s="18" t="s">
        <v>278</v>
      </c>
      <c r="BM273" s="183" t="s">
        <v>2192</v>
      </c>
    </row>
    <row r="274" spans="1:65" s="2" customFormat="1" ht="16.5" customHeight="1" x14ac:dyDescent="0.15">
      <c r="A274" s="35"/>
      <c r="B274" s="141"/>
      <c r="C274" s="172" t="s">
        <v>1546</v>
      </c>
      <c r="D274" s="172" t="s">
        <v>274</v>
      </c>
      <c r="E274" s="173" t="s">
        <v>2821</v>
      </c>
      <c r="F274" s="174" t="s">
        <v>2822</v>
      </c>
      <c r="G274" s="175" t="s">
        <v>2823</v>
      </c>
      <c r="H274" s="176">
        <v>8</v>
      </c>
      <c r="I274" s="177"/>
      <c r="J274" s="176">
        <f t="shared" si="65"/>
        <v>0</v>
      </c>
      <c r="K274" s="178"/>
      <c r="L274" s="36"/>
      <c r="M274" s="179" t="s">
        <v>1</v>
      </c>
      <c r="N274" s="180" t="s">
        <v>41</v>
      </c>
      <c r="O274" s="61"/>
      <c r="P274" s="181">
        <f t="shared" si="66"/>
        <v>0</v>
      </c>
      <c r="Q274" s="181">
        <v>0</v>
      </c>
      <c r="R274" s="181">
        <f t="shared" si="67"/>
        <v>0</v>
      </c>
      <c r="S274" s="181">
        <v>0</v>
      </c>
      <c r="T274" s="182">
        <f t="shared" si="6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278</v>
      </c>
      <c r="AT274" s="183" t="s">
        <v>274</v>
      </c>
      <c r="AU274" s="183" t="s">
        <v>286</v>
      </c>
      <c r="AY274" s="18" t="s">
        <v>271</v>
      </c>
      <c r="BE274" s="105">
        <f t="shared" si="69"/>
        <v>0</v>
      </c>
      <c r="BF274" s="105">
        <f t="shared" si="70"/>
        <v>0</v>
      </c>
      <c r="BG274" s="105">
        <f t="shared" si="71"/>
        <v>0</v>
      </c>
      <c r="BH274" s="105">
        <f t="shared" si="72"/>
        <v>0</v>
      </c>
      <c r="BI274" s="105">
        <f t="shared" si="73"/>
        <v>0</v>
      </c>
      <c r="BJ274" s="18" t="s">
        <v>88</v>
      </c>
      <c r="BK274" s="105">
        <f t="shared" si="74"/>
        <v>0</v>
      </c>
      <c r="BL274" s="18" t="s">
        <v>278</v>
      </c>
      <c r="BM274" s="183" t="s">
        <v>2200</v>
      </c>
    </row>
    <row r="275" spans="1:65" s="2" customFormat="1" ht="16.5" customHeight="1" x14ac:dyDescent="0.15">
      <c r="A275" s="35"/>
      <c r="B275" s="141"/>
      <c r="C275" s="172" t="s">
        <v>1553</v>
      </c>
      <c r="D275" s="172" t="s">
        <v>274</v>
      </c>
      <c r="E275" s="173" t="s">
        <v>2824</v>
      </c>
      <c r="F275" s="174" t="s">
        <v>2825</v>
      </c>
      <c r="G275" s="175" t="s">
        <v>319</v>
      </c>
      <c r="H275" s="176">
        <v>7181</v>
      </c>
      <c r="I275" s="177"/>
      <c r="J275" s="176">
        <f t="shared" si="65"/>
        <v>0</v>
      </c>
      <c r="K275" s="178"/>
      <c r="L275" s="36"/>
      <c r="M275" s="179" t="s">
        <v>1</v>
      </c>
      <c r="N275" s="180" t="s">
        <v>41</v>
      </c>
      <c r="O275" s="61"/>
      <c r="P275" s="181">
        <f t="shared" si="66"/>
        <v>0</v>
      </c>
      <c r="Q275" s="181">
        <v>0</v>
      </c>
      <c r="R275" s="181">
        <f t="shared" si="67"/>
        <v>0</v>
      </c>
      <c r="S275" s="181">
        <v>0</v>
      </c>
      <c r="T275" s="182">
        <f t="shared" si="6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278</v>
      </c>
      <c r="AT275" s="183" t="s">
        <v>274</v>
      </c>
      <c r="AU275" s="183" t="s">
        <v>286</v>
      </c>
      <c r="AY275" s="18" t="s">
        <v>271</v>
      </c>
      <c r="BE275" s="105">
        <f t="shared" si="69"/>
        <v>0</v>
      </c>
      <c r="BF275" s="105">
        <f t="shared" si="70"/>
        <v>0</v>
      </c>
      <c r="BG275" s="105">
        <f t="shared" si="71"/>
        <v>0</v>
      </c>
      <c r="BH275" s="105">
        <f t="shared" si="72"/>
        <v>0</v>
      </c>
      <c r="BI275" s="105">
        <f t="shared" si="73"/>
        <v>0</v>
      </c>
      <c r="BJ275" s="18" t="s">
        <v>88</v>
      </c>
      <c r="BK275" s="105">
        <f t="shared" si="74"/>
        <v>0</v>
      </c>
      <c r="BL275" s="18" t="s">
        <v>278</v>
      </c>
      <c r="BM275" s="183" t="s">
        <v>2208</v>
      </c>
    </row>
    <row r="276" spans="1:65" s="2" customFormat="1" ht="16.5" customHeight="1" x14ac:dyDescent="0.15">
      <c r="A276" s="35"/>
      <c r="B276" s="141"/>
      <c r="C276" s="172" t="s">
        <v>1557</v>
      </c>
      <c r="D276" s="172" t="s">
        <v>274</v>
      </c>
      <c r="E276" s="173" t="s">
        <v>2826</v>
      </c>
      <c r="F276" s="174" t="s">
        <v>2827</v>
      </c>
      <c r="G276" s="175" t="s">
        <v>2823</v>
      </c>
      <c r="H276" s="176">
        <v>12</v>
      </c>
      <c r="I276" s="177"/>
      <c r="J276" s="176">
        <f t="shared" si="65"/>
        <v>0</v>
      </c>
      <c r="K276" s="178"/>
      <c r="L276" s="36"/>
      <c r="M276" s="179" t="s">
        <v>1</v>
      </c>
      <c r="N276" s="180" t="s">
        <v>41</v>
      </c>
      <c r="O276" s="61"/>
      <c r="P276" s="181">
        <f t="shared" si="66"/>
        <v>0</v>
      </c>
      <c r="Q276" s="181">
        <v>0</v>
      </c>
      <c r="R276" s="181">
        <f t="shared" si="67"/>
        <v>0</v>
      </c>
      <c r="S276" s="181">
        <v>0</v>
      </c>
      <c r="T276" s="182">
        <f t="shared" si="6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278</v>
      </c>
      <c r="AT276" s="183" t="s">
        <v>274</v>
      </c>
      <c r="AU276" s="183" t="s">
        <v>286</v>
      </c>
      <c r="AY276" s="18" t="s">
        <v>271</v>
      </c>
      <c r="BE276" s="105">
        <f t="shared" si="69"/>
        <v>0</v>
      </c>
      <c r="BF276" s="105">
        <f t="shared" si="70"/>
        <v>0</v>
      </c>
      <c r="BG276" s="105">
        <f t="shared" si="71"/>
        <v>0</v>
      </c>
      <c r="BH276" s="105">
        <f t="shared" si="72"/>
        <v>0</v>
      </c>
      <c r="BI276" s="105">
        <f t="shared" si="73"/>
        <v>0</v>
      </c>
      <c r="BJ276" s="18" t="s">
        <v>88</v>
      </c>
      <c r="BK276" s="105">
        <f t="shared" si="74"/>
        <v>0</v>
      </c>
      <c r="BL276" s="18" t="s">
        <v>278</v>
      </c>
      <c r="BM276" s="183" t="s">
        <v>2216</v>
      </c>
    </row>
    <row r="277" spans="1:65" s="2" customFormat="1" ht="16.5" customHeight="1" x14ac:dyDescent="0.15">
      <c r="A277" s="35"/>
      <c r="B277" s="141"/>
      <c r="C277" s="172" t="s">
        <v>1567</v>
      </c>
      <c r="D277" s="172" t="s">
        <v>274</v>
      </c>
      <c r="E277" s="173" t="s">
        <v>2828</v>
      </c>
      <c r="F277" s="174" t="s">
        <v>2829</v>
      </c>
      <c r="G277" s="175" t="s">
        <v>2823</v>
      </c>
      <c r="H277" s="176">
        <v>72</v>
      </c>
      <c r="I277" s="177"/>
      <c r="J277" s="176">
        <f t="shared" si="65"/>
        <v>0</v>
      </c>
      <c r="K277" s="178"/>
      <c r="L277" s="36"/>
      <c r="M277" s="179" t="s">
        <v>1</v>
      </c>
      <c r="N277" s="180" t="s">
        <v>41</v>
      </c>
      <c r="O277" s="61"/>
      <c r="P277" s="181">
        <f t="shared" si="66"/>
        <v>0</v>
      </c>
      <c r="Q277" s="181">
        <v>0</v>
      </c>
      <c r="R277" s="181">
        <f t="shared" si="67"/>
        <v>0</v>
      </c>
      <c r="S277" s="181">
        <v>0</v>
      </c>
      <c r="T277" s="182">
        <f t="shared" si="6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278</v>
      </c>
      <c r="AT277" s="183" t="s">
        <v>274</v>
      </c>
      <c r="AU277" s="183" t="s">
        <v>286</v>
      </c>
      <c r="AY277" s="18" t="s">
        <v>271</v>
      </c>
      <c r="BE277" s="105">
        <f t="shared" si="69"/>
        <v>0</v>
      </c>
      <c r="BF277" s="105">
        <f t="shared" si="70"/>
        <v>0</v>
      </c>
      <c r="BG277" s="105">
        <f t="shared" si="71"/>
        <v>0</v>
      </c>
      <c r="BH277" s="105">
        <f t="shared" si="72"/>
        <v>0</v>
      </c>
      <c r="BI277" s="105">
        <f t="shared" si="73"/>
        <v>0</v>
      </c>
      <c r="BJ277" s="18" t="s">
        <v>88</v>
      </c>
      <c r="BK277" s="105">
        <f t="shared" si="74"/>
        <v>0</v>
      </c>
      <c r="BL277" s="18" t="s">
        <v>278</v>
      </c>
      <c r="BM277" s="183" t="s">
        <v>2224</v>
      </c>
    </row>
    <row r="278" spans="1:65" s="2" customFormat="1" ht="16.5" customHeight="1" x14ac:dyDescent="0.15">
      <c r="A278" s="35"/>
      <c r="B278" s="141"/>
      <c r="C278" s="172" t="s">
        <v>1572</v>
      </c>
      <c r="D278" s="172" t="s">
        <v>274</v>
      </c>
      <c r="E278" s="173" t="s">
        <v>2830</v>
      </c>
      <c r="F278" s="174" t="s">
        <v>2831</v>
      </c>
      <c r="G278" s="175" t="s">
        <v>2823</v>
      </c>
      <c r="H278" s="176">
        <v>4</v>
      </c>
      <c r="I278" s="177"/>
      <c r="J278" s="176">
        <f t="shared" si="65"/>
        <v>0</v>
      </c>
      <c r="K278" s="178"/>
      <c r="L278" s="36"/>
      <c r="M278" s="179" t="s">
        <v>1</v>
      </c>
      <c r="N278" s="180" t="s">
        <v>41</v>
      </c>
      <c r="O278" s="61"/>
      <c r="P278" s="181">
        <f t="shared" si="66"/>
        <v>0</v>
      </c>
      <c r="Q278" s="181">
        <v>0</v>
      </c>
      <c r="R278" s="181">
        <f t="shared" si="67"/>
        <v>0</v>
      </c>
      <c r="S278" s="181">
        <v>0</v>
      </c>
      <c r="T278" s="182">
        <f t="shared" si="6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3" t="s">
        <v>278</v>
      </c>
      <c r="AT278" s="183" t="s">
        <v>274</v>
      </c>
      <c r="AU278" s="183" t="s">
        <v>286</v>
      </c>
      <c r="AY278" s="18" t="s">
        <v>271</v>
      </c>
      <c r="BE278" s="105">
        <f t="shared" si="69"/>
        <v>0</v>
      </c>
      <c r="BF278" s="105">
        <f t="shared" si="70"/>
        <v>0</v>
      </c>
      <c r="BG278" s="105">
        <f t="shared" si="71"/>
        <v>0</v>
      </c>
      <c r="BH278" s="105">
        <f t="shared" si="72"/>
        <v>0</v>
      </c>
      <c r="BI278" s="105">
        <f t="shared" si="73"/>
        <v>0</v>
      </c>
      <c r="BJ278" s="18" t="s">
        <v>88</v>
      </c>
      <c r="BK278" s="105">
        <f t="shared" si="74"/>
        <v>0</v>
      </c>
      <c r="BL278" s="18" t="s">
        <v>278</v>
      </c>
      <c r="BM278" s="183" t="s">
        <v>2232</v>
      </c>
    </row>
    <row r="279" spans="1:65" s="2" customFormat="1" ht="16.5" customHeight="1" x14ac:dyDescent="0.15">
      <c r="A279" s="35"/>
      <c r="B279" s="141"/>
      <c r="C279" s="172" t="s">
        <v>1578</v>
      </c>
      <c r="D279" s="172" t="s">
        <v>274</v>
      </c>
      <c r="E279" s="173" t="s">
        <v>2832</v>
      </c>
      <c r="F279" s="174" t="s">
        <v>2833</v>
      </c>
      <c r="G279" s="175" t="s">
        <v>2823</v>
      </c>
      <c r="H279" s="176">
        <v>14</v>
      </c>
      <c r="I279" s="177"/>
      <c r="J279" s="176">
        <f t="shared" si="65"/>
        <v>0</v>
      </c>
      <c r="K279" s="178"/>
      <c r="L279" s="36"/>
      <c r="M279" s="179" t="s">
        <v>1</v>
      </c>
      <c r="N279" s="180" t="s">
        <v>41</v>
      </c>
      <c r="O279" s="61"/>
      <c r="P279" s="181">
        <f t="shared" si="66"/>
        <v>0</v>
      </c>
      <c r="Q279" s="181">
        <v>0</v>
      </c>
      <c r="R279" s="181">
        <f t="shared" si="67"/>
        <v>0</v>
      </c>
      <c r="S279" s="181">
        <v>0</v>
      </c>
      <c r="T279" s="182">
        <f t="shared" si="6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278</v>
      </c>
      <c r="AT279" s="183" t="s">
        <v>274</v>
      </c>
      <c r="AU279" s="183" t="s">
        <v>286</v>
      </c>
      <c r="AY279" s="18" t="s">
        <v>271</v>
      </c>
      <c r="BE279" s="105">
        <f t="shared" si="69"/>
        <v>0</v>
      </c>
      <c r="BF279" s="105">
        <f t="shared" si="70"/>
        <v>0</v>
      </c>
      <c r="BG279" s="105">
        <f t="shared" si="71"/>
        <v>0</v>
      </c>
      <c r="BH279" s="105">
        <f t="shared" si="72"/>
        <v>0</v>
      </c>
      <c r="BI279" s="105">
        <f t="shared" si="73"/>
        <v>0</v>
      </c>
      <c r="BJ279" s="18" t="s">
        <v>88</v>
      </c>
      <c r="BK279" s="105">
        <f t="shared" si="74"/>
        <v>0</v>
      </c>
      <c r="BL279" s="18" t="s">
        <v>278</v>
      </c>
      <c r="BM279" s="183" t="s">
        <v>2271</v>
      </c>
    </row>
    <row r="280" spans="1:65" s="2" customFormat="1" ht="16.5" customHeight="1" x14ac:dyDescent="0.15">
      <c r="A280" s="35"/>
      <c r="B280" s="141"/>
      <c r="C280" s="172" t="s">
        <v>1583</v>
      </c>
      <c r="D280" s="172" t="s">
        <v>274</v>
      </c>
      <c r="E280" s="173" t="s">
        <v>2834</v>
      </c>
      <c r="F280" s="174" t="s">
        <v>2835</v>
      </c>
      <c r="G280" s="175" t="s">
        <v>476</v>
      </c>
      <c r="H280" s="176">
        <v>1</v>
      </c>
      <c r="I280" s="177"/>
      <c r="J280" s="176">
        <f t="shared" si="65"/>
        <v>0</v>
      </c>
      <c r="K280" s="178"/>
      <c r="L280" s="36"/>
      <c r="M280" s="241" t="s">
        <v>1</v>
      </c>
      <c r="N280" s="242" t="s">
        <v>41</v>
      </c>
      <c r="O280" s="243"/>
      <c r="P280" s="244">
        <f t="shared" si="66"/>
        <v>0</v>
      </c>
      <c r="Q280" s="244">
        <v>0</v>
      </c>
      <c r="R280" s="244">
        <f t="shared" si="67"/>
        <v>0</v>
      </c>
      <c r="S280" s="244">
        <v>0</v>
      </c>
      <c r="T280" s="245">
        <f t="shared" si="6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278</v>
      </c>
      <c r="AT280" s="183" t="s">
        <v>274</v>
      </c>
      <c r="AU280" s="183" t="s">
        <v>286</v>
      </c>
      <c r="AY280" s="18" t="s">
        <v>271</v>
      </c>
      <c r="BE280" s="105">
        <f t="shared" si="69"/>
        <v>0</v>
      </c>
      <c r="BF280" s="105">
        <f t="shared" si="70"/>
        <v>0</v>
      </c>
      <c r="BG280" s="105">
        <f t="shared" si="71"/>
        <v>0</v>
      </c>
      <c r="BH280" s="105">
        <f t="shared" si="72"/>
        <v>0</v>
      </c>
      <c r="BI280" s="105">
        <f t="shared" si="73"/>
        <v>0</v>
      </c>
      <c r="BJ280" s="18" t="s">
        <v>88</v>
      </c>
      <c r="BK280" s="105">
        <f t="shared" si="74"/>
        <v>0</v>
      </c>
      <c r="BL280" s="18" t="s">
        <v>278</v>
      </c>
      <c r="BM280" s="183" t="s">
        <v>2319</v>
      </c>
    </row>
    <row r="281" spans="1:65" s="2" customFormat="1" ht="6.95" customHeight="1" x14ac:dyDescent="0.1">
      <c r="A281" s="35"/>
      <c r="B281" s="50"/>
      <c r="C281" s="51"/>
      <c r="D281" s="51"/>
      <c r="E281" s="51"/>
      <c r="F281" s="51"/>
      <c r="G281" s="51"/>
      <c r="H281" s="51"/>
      <c r="I281" s="51"/>
      <c r="J281" s="51"/>
      <c r="K281" s="51"/>
      <c r="L281" s="36"/>
      <c r="M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</row>
  </sheetData>
  <autoFilter ref="C132:K280" xr:uid="{00000000-0009-0000-0000-000005000000}"/>
  <mergeCells count="13">
    <mergeCell ref="E125:H125"/>
    <mergeCell ref="L2:V2"/>
    <mergeCell ref="E121:H121"/>
    <mergeCell ref="E123:H123"/>
    <mergeCell ref="E85:H85"/>
    <mergeCell ref="E87:H87"/>
    <mergeCell ref="E89:H8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379"/>
  <sheetViews>
    <sheetView showGridLines="0" topLeftCell="A188" workbookViewId="0">
      <selection activeCell="D311" sqref="D311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104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2836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J135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ROUND((SUM(BE135:BE137) + SUM(BE159:BE378)),  2)</f>
        <v>0</v>
      </c>
      <c r="G37" s="35"/>
      <c r="H37" s="35"/>
      <c r="I37" s="120">
        <v>0.2</v>
      </c>
      <c r="J37" s="119">
        <f>ROUND(((SUM(BE135:BE137) + SUM(BE159:BE378))*I37),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ROUND((SUM(BF135:BF137) + SUM(BF159:BF378)),  2)</f>
        <v>0</v>
      </c>
      <c r="G38" s="35"/>
      <c r="H38" s="35"/>
      <c r="I38" s="120">
        <v>0.2</v>
      </c>
      <c r="J38" s="119">
        <f>ROUND(((SUM(BF135:BF137) + SUM(BF159:BF378))*I38),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ROUND((SUM(BG135:BG137) + SUM(BG159:BG378)),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ROUND((SUM(BH135:BH137) + SUM(BH159:BH378)),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ROUND((SUM(BI135:BI137) + SUM(BI159:BI378)),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06 - Vzduchotechnika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J159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 x14ac:dyDescent="0.1">
      <c r="B99" s="131"/>
      <c r="D99" s="132" t="s">
        <v>2837</v>
      </c>
      <c r="E99" s="133"/>
      <c r="F99" s="133"/>
      <c r="G99" s="133"/>
      <c r="H99" s="133"/>
      <c r="I99" s="133"/>
      <c r="J99" s="134">
        <f>J160</f>
        <v>0</v>
      </c>
      <c r="L99" s="131"/>
    </row>
    <row r="100" spans="1:47" s="10" customFormat="1" ht="19.899999999999999" customHeight="1" x14ac:dyDescent="0.1">
      <c r="B100" s="135"/>
      <c r="D100" s="136" t="s">
        <v>2838</v>
      </c>
      <c r="E100" s="137"/>
      <c r="F100" s="137"/>
      <c r="G100" s="137"/>
      <c r="H100" s="137"/>
      <c r="I100" s="137"/>
      <c r="J100" s="138">
        <f>J169</f>
        <v>0</v>
      </c>
      <c r="L100" s="135"/>
    </row>
    <row r="101" spans="1:47" s="10" customFormat="1" ht="19.899999999999999" customHeight="1" x14ac:dyDescent="0.1">
      <c r="B101" s="135"/>
      <c r="D101" s="136" t="s">
        <v>2839</v>
      </c>
      <c r="E101" s="137"/>
      <c r="F101" s="137"/>
      <c r="G101" s="137"/>
      <c r="H101" s="137"/>
      <c r="I101" s="137"/>
      <c r="J101" s="138">
        <f>J176</f>
        <v>0</v>
      </c>
      <c r="L101" s="135"/>
    </row>
    <row r="102" spans="1:47" s="10" customFormat="1" ht="19.899999999999999" customHeight="1" x14ac:dyDescent="0.1">
      <c r="B102" s="135"/>
      <c r="D102" s="136" t="s">
        <v>2840</v>
      </c>
      <c r="E102" s="137"/>
      <c r="F102" s="137"/>
      <c r="G102" s="137"/>
      <c r="H102" s="137"/>
      <c r="I102" s="137"/>
      <c r="J102" s="138">
        <f>J185</f>
        <v>0</v>
      </c>
      <c r="L102" s="135"/>
    </row>
    <row r="103" spans="1:47" s="10" customFormat="1" ht="19.899999999999999" customHeight="1" x14ac:dyDescent="0.1">
      <c r="B103" s="135"/>
      <c r="D103" s="136" t="s">
        <v>2841</v>
      </c>
      <c r="E103" s="137"/>
      <c r="F103" s="137"/>
      <c r="G103" s="137"/>
      <c r="H103" s="137"/>
      <c r="I103" s="137"/>
      <c r="J103" s="138">
        <f>J190</f>
        <v>0</v>
      </c>
      <c r="L103" s="135"/>
    </row>
    <row r="104" spans="1:47" s="10" customFormat="1" ht="19.899999999999999" customHeight="1" x14ac:dyDescent="0.1">
      <c r="B104" s="135"/>
      <c r="D104" s="136" t="s">
        <v>2842</v>
      </c>
      <c r="E104" s="137"/>
      <c r="F104" s="137"/>
      <c r="G104" s="137"/>
      <c r="H104" s="137"/>
      <c r="I104" s="137"/>
      <c r="J104" s="138">
        <f>J207</f>
        <v>0</v>
      </c>
      <c r="L104" s="135"/>
    </row>
    <row r="105" spans="1:47" s="10" customFormat="1" ht="19.899999999999999" customHeight="1" x14ac:dyDescent="0.1">
      <c r="B105" s="135"/>
      <c r="D105" s="136" t="s">
        <v>2843</v>
      </c>
      <c r="E105" s="137"/>
      <c r="F105" s="137"/>
      <c r="G105" s="137"/>
      <c r="H105" s="137"/>
      <c r="I105" s="137"/>
      <c r="J105" s="138">
        <f>J212</f>
        <v>0</v>
      </c>
      <c r="L105" s="135"/>
    </row>
    <row r="106" spans="1:47" s="9" customFormat="1" ht="24.95" customHeight="1" x14ac:dyDescent="0.1">
      <c r="B106" s="131"/>
      <c r="D106" s="132" t="s">
        <v>2844</v>
      </c>
      <c r="E106" s="133"/>
      <c r="F106" s="133"/>
      <c r="G106" s="133"/>
      <c r="H106" s="133"/>
      <c r="I106" s="133"/>
      <c r="J106" s="134">
        <f>J218</f>
        <v>0</v>
      </c>
      <c r="L106" s="131"/>
    </row>
    <row r="107" spans="1:47" s="10" customFormat="1" ht="19.899999999999999" customHeight="1" x14ac:dyDescent="0.1">
      <c r="B107" s="135"/>
      <c r="D107" s="136" t="s">
        <v>2845</v>
      </c>
      <c r="E107" s="137"/>
      <c r="F107" s="137"/>
      <c r="G107" s="137"/>
      <c r="H107" s="137"/>
      <c r="I107" s="137"/>
      <c r="J107" s="138">
        <f>J223</f>
        <v>0</v>
      </c>
      <c r="L107" s="135"/>
    </row>
    <row r="108" spans="1:47" s="10" customFormat="1" ht="19.899999999999999" customHeight="1" x14ac:dyDescent="0.1">
      <c r="B108" s="135"/>
      <c r="D108" s="136" t="s">
        <v>2846</v>
      </c>
      <c r="E108" s="137"/>
      <c r="F108" s="137"/>
      <c r="G108" s="137"/>
      <c r="H108" s="137"/>
      <c r="I108" s="137"/>
      <c r="J108" s="138">
        <f>J235</f>
        <v>0</v>
      </c>
      <c r="L108" s="135"/>
    </row>
    <row r="109" spans="1:47" s="10" customFormat="1" ht="19.899999999999999" customHeight="1" x14ac:dyDescent="0.1">
      <c r="B109" s="135"/>
      <c r="D109" s="136" t="s">
        <v>2845</v>
      </c>
      <c r="E109" s="137"/>
      <c r="F109" s="137"/>
      <c r="G109" s="137"/>
      <c r="H109" s="137"/>
      <c r="I109" s="137"/>
      <c r="J109" s="138">
        <f>J239</f>
        <v>0</v>
      </c>
      <c r="L109" s="135"/>
    </row>
    <row r="110" spans="1:47" s="10" customFormat="1" ht="19.899999999999999" customHeight="1" x14ac:dyDescent="0.1">
      <c r="B110" s="135"/>
      <c r="D110" s="136" t="s">
        <v>2846</v>
      </c>
      <c r="E110" s="137"/>
      <c r="F110" s="137"/>
      <c r="G110" s="137"/>
      <c r="H110" s="137"/>
      <c r="I110" s="137"/>
      <c r="J110" s="138">
        <f>J256</f>
        <v>0</v>
      </c>
      <c r="L110" s="135"/>
    </row>
    <row r="111" spans="1:47" s="10" customFormat="1" ht="19.899999999999999" customHeight="1" x14ac:dyDescent="0.1">
      <c r="B111" s="135"/>
      <c r="D111" s="136" t="s">
        <v>2845</v>
      </c>
      <c r="E111" s="137"/>
      <c r="F111" s="137"/>
      <c r="G111" s="137"/>
      <c r="H111" s="137"/>
      <c r="I111" s="137"/>
      <c r="J111" s="138">
        <f>J259</f>
        <v>0</v>
      </c>
      <c r="L111" s="135"/>
    </row>
    <row r="112" spans="1:47" s="10" customFormat="1" ht="19.899999999999999" customHeight="1" x14ac:dyDescent="0.1">
      <c r="B112" s="135"/>
      <c r="D112" s="136" t="s">
        <v>2845</v>
      </c>
      <c r="E112" s="137"/>
      <c r="F112" s="137"/>
      <c r="G112" s="137"/>
      <c r="H112" s="137"/>
      <c r="I112" s="137"/>
      <c r="J112" s="138">
        <f>J274</f>
        <v>0</v>
      </c>
      <c r="L112" s="135"/>
    </row>
    <row r="113" spans="2:12" s="9" customFormat="1" ht="24.95" customHeight="1" x14ac:dyDescent="0.1">
      <c r="B113" s="131"/>
      <c r="D113" s="132" t="s">
        <v>2847</v>
      </c>
      <c r="E113" s="133"/>
      <c r="F113" s="133"/>
      <c r="G113" s="133"/>
      <c r="H113" s="133"/>
      <c r="I113" s="133"/>
      <c r="J113" s="134">
        <f>J279</f>
        <v>0</v>
      </c>
      <c r="L113" s="131"/>
    </row>
    <row r="114" spans="2:12" s="10" customFormat="1" ht="19.899999999999999" customHeight="1" x14ac:dyDescent="0.1">
      <c r="B114" s="135"/>
      <c r="D114" s="136" t="s">
        <v>2841</v>
      </c>
      <c r="E114" s="137"/>
      <c r="F114" s="137"/>
      <c r="G114" s="137"/>
      <c r="H114" s="137"/>
      <c r="I114" s="137"/>
      <c r="J114" s="138">
        <f>J284</f>
        <v>0</v>
      </c>
      <c r="L114" s="135"/>
    </row>
    <row r="115" spans="2:12" s="10" customFormat="1" ht="19.899999999999999" customHeight="1" x14ac:dyDescent="0.1">
      <c r="B115" s="135"/>
      <c r="D115" s="136" t="s">
        <v>2843</v>
      </c>
      <c r="E115" s="137"/>
      <c r="F115" s="137"/>
      <c r="G115" s="137"/>
      <c r="H115" s="137"/>
      <c r="I115" s="137"/>
      <c r="J115" s="138">
        <f>J288</f>
        <v>0</v>
      </c>
      <c r="L115" s="135"/>
    </row>
    <row r="116" spans="2:12" s="9" customFormat="1" ht="24.95" customHeight="1" x14ac:dyDescent="0.1">
      <c r="B116" s="131"/>
      <c r="D116" s="132" t="s">
        <v>2848</v>
      </c>
      <c r="E116" s="133"/>
      <c r="F116" s="133"/>
      <c r="G116" s="133"/>
      <c r="H116" s="133"/>
      <c r="I116" s="133"/>
      <c r="J116" s="134">
        <f>J292</f>
        <v>0</v>
      </c>
      <c r="L116" s="131"/>
    </row>
    <row r="117" spans="2:12" s="10" customFormat="1" ht="19.899999999999999" customHeight="1" x14ac:dyDescent="0.1">
      <c r="B117" s="135"/>
      <c r="D117" s="136" t="s">
        <v>2845</v>
      </c>
      <c r="E117" s="137"/>
      <c r="F117" s="137"/>
      <c r="G117" s="137"/>
      <c r="H117" s="137"/>
      <c r="I117" s="137"/>
      <c r="J117" s="138">
        <f>J297</f>
        <v>0</v>
      </c>
      <c r="L117" s="135"/>
    </row>
    <row r="118" spans="2:12" s="10" customFormat="1" ht="19.899999999999999" customHeight="1" x14ac:dyDescent="0.1">
      <c r="B118" s="135"/>
      <c r="D118" s="136" t="s">
        <v>2845</v>
      </c>
      <c r="E118" s="137"/>
      <c r="F118" s="137"/>
      <c r="G118" s="137"/>
      <c r="H118" s="137"/>
      <c r="I118" s="137"/>
      <c r="J118" s="138">
        <f>J305</f>
        <v>0</v>
      </c>
      <c r="L118" s="135"/>
    </row>
    <row r="119" spans="2:12" s="9" customFormat="1" ht="24.95" customHeight="1" x14ac:dyDescent="0.1">
      <c r="B119" s="131"/>
      <c r="D119" s="132" t="s">
        <v>2849</v>
      </c>
      <c r="E119" s="133"/>
      <c r="F119" s="133"/>
      <c r="G119" s="133"/>
      <c r="H119" s="133"/>
      <c r="I119" s="133"/>
      <c r="J119" s="134">
        <f>J310</f>
        <v>0</v>
      </c>
      <c r="L119" s="131"/>
    </row>
    <row r="120" spans="2:12" s="10" customFormat="1" ht="19.899999999999999" customHeight="1" x14ac:dyDescent="0.1">
      <c r="B120" s="135"/>
      <c r="D120" s="136" t="s">
        <v>2850</v>
      </c>
      <c r="E120" s="137"/>
      <c r="F120" s="137"/>
      <c r="G120" s="137"/>
      <c r="H120" s="137"/>
      <c r="I120" s="137"/>
      <c r="J120" s="138">
        <f>J320</f>
        <v>0</v>
      </c>
      <c r="L120" s="135"/>
    </row>
    <row r="121" spans="2:12" s="10" customFormat="1" ht="19.899999999999999" customHeight="1" x14ac:dyDescent="0.1">
      <c r="B121" s="135"/>
      <c r="D121" s="136" t="s">
        <v>2840</v>
      </c>
      <c r="E121" s="137"/>
      <c r="F121" s="137"/>
      <c r="G121" s="137"/>
      <c r="H121" s="137"/>
      <c r="I121" s="137"/>
      <c r="J121" s="138">
        <f>J325</f>
        <v>0</v>
      </c>
      <c r="L121" s="135"/>
    </row>
    <row r="122" spans="2:12" s="10" customFormat="1" ht="19.899999999999999" customHeight="1" x14ac:dyDescent="0.1">
      <c r="B122" s="135"/>
      <c r="D122" s="136" t="s">
        <v>2851</v>
      </c>
      <c r="E122" s="137"/>
      <c r="F122" s="137"/>
      <c r="G122" s="137"/>
      <c r="H122" s="137"/>
      <c r="I122" s="137"/>
      <c r="J122" s="138">
        <f>J329</f>
        <v>0</v>
      </c>
      <c r="L122" s="135"/>
    </row>
    <row r="123" spans="2:12" s="10" customFormat="1" ht="19.899999999999999" customHeight="1" x14ac:dyDescent="0.1">
      <c r="B123" s="135"/>
      <c r="D123" s="136" t="s">
        <v>2852</v>
      </c>
      <c r="E123" s="137"/>
      <c r="F123" s="137"/>
      <c r="G123" s="137"/>
      <c r="H123" s="137"/>
      <c r="I123" s="137"/>
      <c r="J123" s="138">
        <f>J332</f>
        <v>0</v>
      </c>
      <c r="L123" s="135"/>
    </row>
    <row r="124" spans="2:12" s="10" customFormat="1" ht="19.899999999999999" customHeight="1" x14ac:dyDescent="0.1">
      <c r="B124" s="135"/>
      <c r="D124" s="136" t="s">
        <v>2842</v>
      </c>
      <c r="E124" s="137"/>
      <c r="F124" s="137"/>
      <c r="G124" s="137"/>
      <c r="H124" s="137"/>
      <c r="I124" s="137"/>
      <c r="J124" s="138">
        <f>J335</f>
        <v>0</v>
      </c>
      <c r="L124" s="135"/>
    </row>
    <row r="125" spans="2:12" s="10" customFormat="1" ht="19.899999999999999" customHeight="1" x14ac:dyDescent="0.1">
      <c r="B125" s="135"/>
      <c r="D125" s="136" t="s">
        <v>2843</v>
      </c>
      <c r="E125" s="137"/>
      <c r="F125" s="137"/>
      <c r="G125" s="137"/>
      <c r="H125" s="137"/>
      <c r="I125" s="137"/>
      <c r="J125" s="138">
        <f>J340</f>
        <v>0</v>
      </c>
      <c r="L125" s="135"/>
    </row>
    <row r="126" spans="2:12" s="9" customFormat="1" ht="24.95" customHeight="1" x14ac:dyDescent="0.1">
      <c r="B126" s="131"/>
      <c r="D126" s="132" t="s">
        <v>2853</v>
      </c>
      <c r="E126" s="133"/>
      <c r="F126" s="133"/>
      <c r="G126" s="133"/>
      <c r="H126" s="133"/>
      <c r="I126" s="133"/>
      <c r="J126" s="134">
        <f>J343</f>
        <v>0</v>
      </c>
      <c r="L126" s="131"/>
    </row>
    <row r="127" spans="2:12" s="10" customFormat="1" ht="19.899999999999999" customHeight="1" x14ac:dyDescent="0.1">
      <c r="B127" s="135"/>
      <c r="D127" s="136" t="s">
        <v>2852</v>
      </c>
      <c r="E127" s="137"/>
      <c r="F127" s="137"/>
      <c r="G127" s="137"/>
      <c r="H127" s="137"/>
      <c r="I127" s="137"/>
      <c r="J127" s="138">
        <f>J345</f>
        <v>0</v>
      </c>
      <c r="L127" s="135"/>
    </row>
    <row r="128" spans="2:12" s="10" customFormat="1" ht="19.899999999999999" customHeight="1" x14ac:dyDescent="0.1">
      <c r="B128" s="135"/>
      <c r="D128" s="136" t="s">
        <v>2842</v>
      </c>
      <c r="E128" s="137"/>
      <c r="F128" s="137"/>
      <c r="G128" s="137"/>
      <c r="H128" s="137"/>
      <c r="I128" s="137"/>
      <c r="J128" s="138">
        <f>J350</f>
        <v>0</v>
      </c>
      <c r="L128" s="135"/>
    </row>
    <row r="129" spans="1:65" s="10" customFormat="1" ht="19.899999999999999" customHeight="1" x14ac:dyDescent="0.1">
      <c r="B129" s="135"/>
      <c r="D129" s="136" t="s">
        <v>2843</v>
      </c>
      <c r="E129" s="137"/>
      <c r="F129" s="137"/>
      <c r="G129" s="137"/>
      <c r="H129" s="137"/>
      <c r="I129" s="137"/>
      <c r="J129" s="138">
        <f>J356</f>
        <v>0</v>
      </c>
      <c r="L129" s="135"/>
    </row>
    <row r="130" spans="1:65" s="9" customFormat="1" ht="24.95" customHeight="1" x14ac:dyDescent="0.1">
      <c r="B130" s="131"/>
      <c r="D130" s="132" t="s">
        <v>2854</v>
      </c>
      <c r="E130" s="133"/>
      <c r="F130" s="133"/>
      <c r="G130" s="133"/>
      <c r="H130" s="133"/>
      <c r="I130" s="133"/>
      <c r="J130" s="134">
        <f>J359</f>
        <v>0</v>
      </c>
      <c r="L130" s="131"/>
    </row>
    <row r="131" spans="1:65" s="10" customFormat="1" ht="19.899999999999999" customHeight="1" x14ac:dyDescent="0.1">
      <c r="B131" s="135"/>
      <c r="D131" s="136" t="s">
        <v>2845</v>
      </c>
      <c r="E131" s="137"/>
      <c r="F131" s="137"/>
      <c r="G131" s="137"/>
      <c r="H131" s="137"/>
      <c r="I131" s="137"/>
      <c r="J131" s="138">
        <f>J364</f>
        <v>0</v>
      </c>
      <c r="L131" s="135"/>
    </row>
    <row r="132" spans="1:65" s="9" customFormat="1" ht="24.95" customHeight="1" x14ac:dyDescent="0.1">
      <c r="B132" s="131"/>
      <c r="D132" s="132" t="s">
        <v>2855</v>
      </c>
      <c r="E132" s="133"/>
      <c r="F132" s="133"/>
      <c r="G132" s="133"/>
      <c r="H132" s="133"/>
      <c r="I132" s="133"/>
      <c r="J132" s="134">
        <f>J370</f>
        <v>0</v>
      </c>
      <c r="L132" s="131"/>
    </row>
    <row r="133" spans="1:65" s="2" customFormat="1" ht="21.75" customHeight="1" x14ac:dyDescent="0.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 x14ac:dyDescent="0.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29.25" customHeight="1" x14ac:dyDescent="0.1">
      <c r="A135" s="35"/>
      <c r="B135" s="36"/>
      <c r="C135" s="130" t="s">
        <v>254</v>
      </c>
      <c r="D135" s="35"/>
      <c r="E135" s="35"/>
      <c r="F135" s="35"/>
      <c r="G135" s="35"/>
      <c r="H135" s="35"/>
      <c r="I135" s="35"/>
      <c r="J135" s="139">
        <f>ROUND(J136,2)</f>
        <v>0</v>
      </c>
      <c r="K135" s="35"/>
      <c r="L135" s="45"/>
      <c r="N135" s="140" t="s">
        <v>39</v>
      </c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8" customHeight="1" x14ac:dyDescent="0.1">
      <c r="A136" s="35"/>
      <c r="B136" s="141"/>
      <c r="C136" s="142"/>
      <c r="D136" s="338" t="s">
        <v>255</v>
      </c>
      <c r="E136" s="342"/>
      <c r="F136" s="342"/>
      <c r="G136" s="142"/>
      <c r="H136" s="142"/>
      <c r="I136" s="142"/>
      <c r="J136" s="102">
        <v>0</v>
      </c>
      <c r="K136" s="142"/>
      <c r="L136" s="143"/>
      <c r="M136" s="144"/>
      <c r="N136" s="145" t="s">
        <v>41</v>
      </c>
      <c r="O136" s="144"/>
      <c r="P136" s="144"/>
      <c r="Q136" s="144"/>
      <c r="R136" s="144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  <c r="AU136" s="144"/>
      <c r="AV136" s="144"/>
      <c r="AW136" s="144"/>
      <c r="AX136" s="144"/>
      <c r="AY136" s="146" t="s">
        <v>256</v>
      </c>
      <c r="AZ136" s="144"/>
      <c r="BA136" s="144"/>
      <c r="BB136" s="144"/>
      <c r="BC136" s="144"/>
      <c r="BD136" s="144"/>
      <c r="BE136" s="147">
        <f t="shared" ref="BE136" si="0">IF(N136="základná",J136,0)</f>
        <v>0</v>
      </c>
      <c r="BF136" s="147">
        <f t="shared" ref="BF136" si="1">IF(N136="znížená",J136,0)</f>
        <v>0</v>
      </c>
      <c r="BG136" s="147">
        <f t="shared" ref="BG136" si="2">IF(N136="zákl. prenesená",J136,0)</f>
        <v>0</v>
      </c>
      <c r="BH136" s="147">
        <f t="shared" ref="BH136" si="3">IF(N136="zníž. prenesená",J136,0)</f>
        <v>0</v>
      </c>
      <c r="BI136" s="147">
        <f t="shared" ref="BI136" si="4">IF(N136="nulová",J136,0)</f>
        <v>0</v>
      </c>
      <c r="BJ136" s="146" t="s">
        <v>88</v>
      </c>
      <c r="BK136" s="144"/>
      <c r="BL136" s="144"/>
      <c r="BM136" s="144"/>
    </row>
    <row r="137" spans="1:65" s="2" customFormat="1" x14ac:dyDescent="0.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29.25" customHeight="1" x14ac:dyDescent="0.1">
      <c r="A138" s="35"/>
      <c r="B138" s="36"/>
      <c r="C138" s="109" t="s">
        <v>213</v>
      </c>
      <c r="D138" s="110"/>
      <c r="E138" s="110"/>
      <c r="F138" s="110"/>
      <c r="G138" s="110"/>
      <c r="H138" s="110"/>
      <c r="I138" s="110"/>
      <c r="J138" s="111">
        <f>ROUND(J98+J135,2)</f>
        <v>0</v>
      </c>
      <c r="K138" s="110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2" customFormat="1" ht="6.95" customHeight="1" x14ac:dyDescent="0.1">
      <c r="A139" s="35"/>
      <c r="B139" s="50"/>
      <c r="C139" s="51"/>
      <c r="D139" s="51"/>
      <c r="E139" s="51"/>
      <c r="F139" s="51"/>
      <c r="G139" s="51"/>
      <c r="H139" s="51"/>
      <c r="I139" s="51"/>
      <c r="J139" s="51"/>
      <c r="K139" s="51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3" spans="1:65" s="2" customFormat="1" ht="6.95" customHeight="1" x14ac:dyDescent="0.1">
      <c r="A143" s="35"/>
      <c r="B143" s="52"/>
      <c r="C143" s="53"/>
      <c r="D143" s="53"/>
      <c r="E143" s="53"/>
      <c r="F143" s="53"/>
      <c r="G143" s="53"/>
      <c r="H143" s="53"/>
      <c r="I143" s="53"/>
      <c r="J143" s="53"/>
      <c r="K143" s="53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2" customFormat="1" ht="24.95" customHeight="1" x14ac:dyDescent="0.1">
      <c r="A144" s="35"/>
      <c r="B144" s="36"/>
      <c r="C144" s="22" t="s">
        <v>257</v>
      </c>
      <c r="D144" s="35"/>
      <c r="E144" s="35"/>
      <c r="F144" s="35"/>
      <c r="G144" s="35"/>
      <c r="H144" s="35"/>
      <c r="I144" s="35"/>
      <c r="J144" s="35"/>
      <c r="K144" s="35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63" s="2" customFormat="1" ht="6.95" customHeight="1" x14ac:dyDescent="0.1">
      <c r="A145" s="35"/>
      <c r="B145" s="36"/>
      <c r="C145" s="35"/>
      <c r="D145" s="35"/>
      <c r="E145" s="35"/>
      <c r="F145" s="35"/>
      <c r="G145" s="35"/>
      <c r="H145" s="35"/>
      <c r="I145" s="35"/>
      <c r="J145" s="35"/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3" s="2" customFormat="1" ht="12" customHeight="1" x14ac:dyDescent="0.1">
      <c r="A146" s="35"/>
      <c r="B146" s="36"/>
      <c r="C146" s="28" t="s">
        <v>14</v>
      </c>
      <c r="D146" s="35"/>
      <c r="E146" s="35"/>
      <c r="F146" s="35"/>
      <c r="G146" s="35"/>
      <c r="H146" s="35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63" s="2" customFormat="1" ht="16.5" customHeight="1" x14ac:dyDescent="0.1">
      <c r="A147" s="35"/>
      <c r="B147" s="36"/>
      <c r="C147" s="35"/>
      <c r="D147" s="35"/>
      <c r="E147" s="340" t="str">
        <f>E7</f>
        <v>Kreatívne cenrum Nitra - Martinský vrch</v>
      </c>
      <c r="F147" s="341"/>
      <c r="G147" s="341"/>
      <c r="H147" s="341"/>
      <c r="I147" s="35"/>
      <c r="J147" s="35"/>
      <c r="K147" s="35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63" s="1" customFormat="1" ht="12" customHeight="1" x14ac:dyDescent="0.1">
      <c r="B148" s="21"/>
      <c r="C148" s="28" t="s">
        <v>228</v>
      </c>
      <c r="L148" s="21"/>
    </row>
    <row r="149" spans="1:63" s="2" customFormat="1" ht="16.5" customHeight="1" x14ac:dyDescent="0.1">
      <c r="A149" s="35"/>
      <c r="B149" s="36"/>
      <c r="C149" s="35"/>
      <c r="D149" s="35"/>
      <c r="E149" s="340" t="s">
        <v>231</v>
      </c>
      <c r="F149" s="339"/>
      <c r="G149" s="339"/>
      <c r="H149" s="339"/>
      <c r="I149" s="35"/>
      <c r="J149" s="35"/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63" s="2" customFormat="1" ht="12" customHeight="1" x14ac:dyDescent="0.1">
      <c r="A150" s="35"/>
      <c r="B150" s="36"/>
      <c r="C150" s="28" t="s">
        <v>233</v>
      </c>
      <c r="D150" s="35"/>
      <c r="E150" s="35"/>
      <c r="F150" s="35"/>
      <c r="G150" s="35"/>
      <c r="H150" s="35"/>
      <c r="I150" s="35"/>
      <c r="J150" s="35"/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63" s="2" customFormat="1" ht="16.5" customHeight="1" x14ac:dyDescent="0.1">
      <c r="A151" s="35"/>
      <c r="B151" s="36"/>
      <c r="C151" s="35"/>
      <c r="D151" s="35"/>
      <c r="E151" s="321" t="str">
        <f>E11</f>
        <v>06 - Vzduchotechnika</v>
      </c>
      <c r="F151" s="339"/>
      <c r="G151" s="339"/>
      <c r="H151" s="339"/>
      <c r="I151" s="35"/>
      <c r="J151" s="35"/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63" s="2" customFormat="1" ht="6.95" customHeight="1" x14ac:dyDescent="0.1">
      <c r="A152" s="35"/>
      <c r="B152" s="36"/>
      <c r="C152" s="35"/>
      <c r="D152" s="35"/>
      <c r="E152" s="35"/>
      <c r="F152" s="35"/>
      <c r="G152" s="35"/>
      <c r="H152" s="35"/>
      <c r="I152" s="35"/>
      <c r="J152" s="35"/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63" s="2" customFormat="1" ht="12" customHeight="1" x14ac:dyDescent="0.1">
      <c r="A153" s="35"/>
      <c r="B153" s="36"/>
      <c r="C153" s="28" t="s">
        <v>18</v>
      </c>
      <c r="D153" s="35"/>
      <c r="E153" s="35"/>
      <c r="F153" s="26" t="str">
        <f>F14</f>
        <v>Nitra</v>
      </c>
      <c r="G153" s="35"/>
      <c r="H153" s="35"/>
      <c r="I153" s="28" t="s">
        <v>20</v>
      </c>
      <c r="J153" s="58" t="str">
        <f>IF(J14="","",J14)</f>
        <v>26. 8. 2020</v>
      </c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63" s="2" customFormat="1" ht="6.95" customHeight="1" x14ac:dyDescent="0.1">
      <c r="A154" s="35"/>
      <c r="B154" s="36"/>
      <c r="C154" s="35"/>
      <c r="D154" s="35"/>
      <c r="E154" s="35"/>
      <c r="F154" s="35"/>
      <c r="G154" s="35"/>
      <c r="H154" s="35"/>
      <c r="I154" s="35"/>
      <c r="J154" s="35"/>
      <c r="K154" s="35"/>
      <c r="L154" s="4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  <row r="155" spans="1:63" s="2" customFormat="1" ht="40.15" customHeight="1" x14ac:dyDescent="0.15">
      <c r="A155" s="35"/>
      <c r="B155" s="36"/>
      <c r="C155" s="28" t="s">
        <v>22</v>
      </c>
      <c r="D155" s="35"/>
      <c r="E155" s="35"/>
      <c r="F155" s="26" t="str">
        <f>E17</f>
        <v>Mesto Nitra, Štefánikova tr. 60, 949 01 Nitra</v>
      </c>
      <c r="G155" s="35"/>
      <c r="H155" s="35"/>
      <c r="I155" s="28" t="s">
        <v>28</v>
      </c>
      <c r="J155" s="31" t="str">
        <f>E23</f>
        <v>Mesto Nitra, Štefánikova tr. 60, 949 01 Nitra</v>
      </c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63" s="2" customFormat="1" ht="15.2" customHeight="1" x14ac:dyDescent="0.15">
      <c r="A156" s="35"/>
      <c r="B156" s="36"/>
      <c r="C156" s="28" t="s">
        <v>26</v>
      </c>
      <c r="D156" s="35"/>
      <c r="E156" s="35"/>
      <c r="F156" s="26" t="str">
        <f>IF(E20="","",E20)</f>
        <v>Vyplň údaj</v>
      </c>
      <c r="G156" s="35"/>
      <c r="H156" s="35"/>
      <c r="I156" s="28" t="s">
        <v>30</v>
      </c>
      <c r="J156" s="31" t="str">
        <f>E26</f>
        <v>Mesto Nitra</v>
      </c>
      <c r="K156" s="35"/>
      <c r="L156" s="4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  <row r="157" spans="1:63" s="2" customFormat="1" ht="10.35" customHeight="1" x14ac:dyDescent="0.1">
      <c r="A157" s="35"/>
      <c r="B157" s="36"/>
      <c r="C157" s="35"/>
      <c r="D157" s="35"/>
      <c r="E157" s="35"/>
      <c r="F157" s="35"/>
      <c r="G157" s="35"/>
      <c r="H157" s="35"/>
      <c r="I157" s="35"/>
      <c r="J157" s="35"/>
      <c r="K157" s="35"/>
      <c r="L157" s="4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  <row r="158" spans="1:63" s="11" customFormat="1" ht="29.25" customHeight="1" x14ac:dyDescent="0.15">
      <c r="A158" s="148"/>
      <c r="B158" s="149"/>
      <c r="C158" s="150" t="s">
        <v>258</v>
      </c>
      <c r="D158" s="151" t="s">
        <v>60</v>
      </c>
      <c r="E158" s="151" t="s">
        <v>56</v>
      </c>
      <c r="F158" s="151" t="s">
        <v>57</v>
      </c>
      <c r="G158" s="151" t="s">
        <v>259</v>
      </c>
      <c r="H158" s="151" t="s">
        <v>260</v>
      </c>
      <c r="I158" s="151" t="s">
        <v>261</v>
      </c>
      <c r="J158" s="152" t="s">
        <v>241</v>
      </c>
      <c r="K158" s="153" t="s">
        <v>262</v>
      </c>
      <c r="L158" s="154"/>
      <c r="M158" s="65" t="s">
        <v>1</v>
      </c>
      <c r="N158" s="66" t="s">
        <v>39</v>
      </c>
      <c r="O158" s="66" t="s">
        <v>263</v>
      </c>
      <c r="P158" s="66" t="s">
        <v>264</v>
      </c>
      <c r="Q158" s="66" t="s">
        <v>265</v>
      </c>
      <c r="R158" s="66" t="s">
        <v>266</v>
      </c>
      <c r="S158" s="66" t="s">
        <v>267</v>
      </c>
      <c r="T158" s="67" t="s">
        <v>268</v>
      </c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</row>
    <row r="159" spans="1:63" s="2" customFormat="1" ht="22.9" customHeight="1" x14ac:dyDescent="0.15">
      <c r="A159" s="35"/>
      <c r="B159" s="36"/>
      <c r="C159" s="72" t="s">
        <v>238</v>
      </c>
      <c r="D159" s="35"/>
      <c r="E159" s="35"/>
      <c r="F159" s="35"/>
      <c r="G159" s="35"/>
      <c r="H159" s="35"/>
      <c r="I159" s="35"/>
      <c r="J159" s="155">
        <f>BK159</f>
        <v>0</v>
      </c>
      <c r="K159" s="35"/>
      <c r="L159" s="36"/>
      <c r="M159" s="68"/>
      <c r="N159" s="59"/>
      <c r="O159" s="69"/>
      <c r="P159" s="156">
        <f>P160+P218+P279+P292+P310+P343+P359+P370</f>
        <v>0</v>
      </c>
      <c r="Q159" s="69"/>
      <c r="R159" s="156">
        <f>R160+R218+R279+R292+R310+R343+R359+R370</f>
        <v>0</v>
      </c>
      <c r="S159" s="69"/>
      <c r="T159" s="157">
        <f>T160+T218+T279+T292+T310+T343+T359+T370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8" t="s">
        <v>74</v>
      </c>
      <c r="AU159" s="18" t="s">
        <v>243</v>
      </c>
      <c r="BK159" s="158">
        <f>BK160+BK218+BK279+BK292+BK310+BK343+BK359+BK370</f>
        <v>0</v>
      </c>
    </row>
    <row r="160" spans="1:63" s="12" customFormat="1" ht="25.9" customHeight="1" x14ac:dyDescent="0.15">
      <c r="B160" s="159"/>
      <c r="D160" s="160" t="s">
        <v>74</v>
      </c>
      <c r="E160" s="161" t="s">
        <v>2856</v>
      </c>
      <c r="F160" s="161" t="s">
        <v>2857</v>
      </c>
      <c r="I160" s="162"/>
      <c r="J160" s="163">
        <f>BK160</f>
        <v>0</v>
      </c>
      <c r="L160" s="159"/>
      <c r="M160" s="164"/>
      <c r="N160" s="165"/>
      <c r="O160" s="165"/>
      <c r="P160" s="166">
        <f>P161+SUM(P162:P169)+P176+P185+P190+P207+P212</f>
        <v>0</v>
      </c>
      <c r="Q160" s="165"/>
      <c r="R160" s="166">
        <f>R161+SUM(R162:R169)+R176+R185+R190+R207+R212</f>
        <v>0</v>
      </c>
      <c r="S160" s="165"/>
      <c r="T160" s="167">
        <f>T161+SUM(T162:T169)+T176+T185+T190+T207+T212</f>
        <v>0</v>
      </c>
      <c r="AR160" s="160" t="s">
        <v>82</v>
      </c>
      <c r="AT160" s="168" t="s">
        <v>74</v>
      </c>
      <c r="AU160" s="168" t="s">
        <v>75</v>
      </c>
      <c r="AY160" s="160" t="s">
        <v>271</v>
      </c>
      <c r="BK160" s="169">
        <f>BK161+SUM(BK162:BK169)+BK176+BK185+BK190+BK207+BK212</f>
        <v>0</v>
      </c>
    </row>
    <row r="161" spans="1:65" s="2" customFormat="1" ht="44.25" customHeight="1" x14ac:dyDescent="0.15">
      <c r="A161" s="35"/>
      <c r="B161" s="141"/>
      <c r="C161" s="172" t="s">
        <v>82</v>
      </c>
      <c r="D161" s="246" t="s">
        <v>274</v>
      </c>
      <c r="E161" s="173" t="s">
        <v>2858</v>
      </c>
      <c r="F161" s="174" t="s">
        <v>2859</v>
      </c>
      <c r="G161" s="175" t="s">
        <v>302</v>
      </c>
      <c r="H161" s="176">
        <v>1</v>
      </c>
      <c r="I161" s="177"/>
      <c r="J161" s="176">
        <f>ROUND(I161*H161,2)</f>
        <v>0</v>
      </c>
      <c r="K161" s="178"/>
      <c r="L161" s="36"/>
      <c r="M161" s="179" t="s">
        <v>1</v>
      </c>
      <c r="N161" s="180" t="s">
        <v>41</v>
      </c>
      <c r="O161" s="6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278</v>
      </c>
      <c r="AT161" s="183" t="s">
        <v>274</v>
      </c>
      <c r="AU161" s="183" t="s">
        <v>82</v>
      </c>
      <c r="AY161" s="18" t="s">
        <v>271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278</v>
      </c>
      <c r="BM161" s="183" t="s">
        <v>88</v>
      </c>
    </row>
    <row r="162" spans="1:65" s="2" customFormat="1" ht="16.5" x14ac:dyDescent="0.1">
      <c r="A162" s="35"/>
      <c r="B162" s="36"/>
      <c r="C162" s="35"/>
      <c r="D162" s="185" t="s">
        <v>1142</v>
      </c>
      <c r="E162" s="35"/>
      <c r="F162" s="235" t="s">
        <v>1143</v>
      </c>
      <c r="G162" s="35"/>
      <c r="H162" s="35"/>
      <c r="I162" s="142"/>
      <c r="J162" s="35"/>
      <c r="K162" s="35"/>
      <c r="L162" s="36"/>
      <c r="M162" s="236"/>
      <c r="N162" s="237"/>
      <c r="O162" s="61"/>
      <c r="P162" s="61"/>
      <c r="Q162" s="61"/>
      <c r="R162" s="61"/>
      <c r="S162" s="61"/>
      <c r="T162" s="62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T162" s="18" t="s">
        <v>1142</v>
      </c>
      <c r="AU162" s="18" t="s">
        <v>82</v>
      </c>
    </row>
    <row r="163" spans="1:65" s="2" customFormat="1" ht="16.5" customHeight="1" x14ac:dyDescent="0.15">
      <c r="A163" s="35"/>
      <c r="B163" s="141"/>
      <c r="C163" s="172" t="s">
        <v>88</v>
      </c>
      <c r="D163" s="172" t="s">
        <v>274</v>
      </c>
      <c r="E163" s="173" t="s">
        <v>2860</v>
      </c>
      <c r="F163" s="174" t="s">
        <v>2861</v>
      </c>
      <c r="G163" s="175" t="s">
        <v>2862</v>
      </c>
      <c r="H163" s="176">
        <v>1</v>
      </c>
      <c r="I163" s="177"/>
      <c r="J163" s="176">
        <f>ROUND(I163*H163,2)</f>
        <v>0</v>
      </c>
      <c r="K163" s="178"/>
      <c r="L163" s="36"/>
      <c r="M163" s="179" t="s">
        <v>1</v>
      </c>
      <c r="N163" s="180" t="s">
        <v>41</v>
      </c>
      <c r="O163" s="61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82</v>
      </c>
      <c r="AY163" s="18" t="s">
        <v>271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278</v>
      </c>
      <c r="BM163" s="183" t="s">
        <v>278</v>
      </c>
    </row>
    <row r="164" spans="1:65" s="2" customFormat="1" ht="44.25" customHeight="1" x14ac:dyDescent="0.15">
      <c r="A164" s="35"/>
      <c r="B164" s="141"/>
      <c r="C164" s="172" t="s">
        <v>286</v>
      </c>
      <c r="D164" s="246" t="s">
        <v>274</v>
      </c>
      <c r="E164" s="173" t="s">
        <v>2863</v>
      </c>
      <c r="F164" s="174" t="s">
        <v>2864</v>
      </c>
      <c r="G164" s="175" t="s">
        <v>302</v>
      </c>
      <c r="H164" s="176">
        <v>1</v>
      </c>
      <c r="I164" s="177"/>
      <c r="J164" s="176">
        <f>ROUND(I164*H164,2)</f>
        <v>0</v>
      </c>
      <c r="K164" s="178"/>
      <c r="L164" s="36"/>
      <c r="M164" s="179" t="s">
        <v>1</v>
      </c>
      <c r="N164" s="180" t="s">
        <v>41</v>
      </c>
      <c r="O164" s="61"/>
      <c r="P164" s="181">
        <f>O164*H164</f>
        <v>0</v>
      </c>
      <c r="Q164" s="181">
        <v>0</v>
      </c>
      <c r="R164" s="181">
        <f>Q164*H164</f>
        <v>0</v>
      </c>
      <c r="S164" s="181">
        <v>0</v>
      </c>
      <c r="T164" s="18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82</v>
      </c>
      <c r="AY164" s="18" t="s">
        <v>271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278</v>
      </c>
      <c r="BM164" s="183" t="s">
        <v>304</v>
      </c>
    </row>
    <row r="165" spans="1:65" s="2" customFormat="1" ht="16.5" x14ac:dyDescent="0.1">
      <c r="A165" s="35"/>
      <c r="B165" s="36"/>
      <c r="C165" s="35"/>
      <c r="D165" s="185" t="s">
        <v>1142</v>
      </c>
      <c r="E165" s="35"/>
      <c r="F165" s="235" t="s">
        <v>1143</v>
      </c>
      <c r="G165" s="35"/>
      <c r="H165" s="35"/>
      <c r="I165" s="142"/>
      <c r="J165" s="35"/>
      <c r="K165" s="35"/>
      <c r="L165" s="36"/>
      <c r="M165" s="236"/>
      <c r="N165" s="237"/>
      <c r="O165" s="61"/>
      <c r="P165" s="61"/>
      <c r="Q165" s="61"/>
      <c r="R165" s="61"/>
      <c r="S165" s="61"/>
      <c r="T165" s="62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8" t="s">
        <v>1142</v>
      </c>
      <c r="AU165" s="18" t="s">
        <v>82</v>
      </c>
    </row>
    <row r="166" spans="1:65" s="2" customFormat="1" ht="16.5" customHeight="1" x14ac:dyDescent="0.15">
      <c r="A166" s="35"/>
      <c r="B166" s="141"/>
      <c r="C166" s="172" t="s">
        <v>278</v>
      </c>
      <c r="D166" s="172" t="s">
        <v>274</v>
      </c>
      <c r="E166" s="173" t="s">
        <v>2860</v>
      </c>
      <c r="F166" s="174" t="s">
        <v>2861</v>
      </c>
      <c r="G166" s="175" t="s">
        <v>2862</v>
      </c>
      <c r="H166" s="176">
        <v>1</v>
      </c>
      <c r="I166" s="177"/>
      <c r="J166" s="176">
        <f>ROUND(I166*H166,2)</f>
        <v>0</v>
      </c>
      <c r="K166" s="178"/>
      <c r="L166" s="36"/>
      <c r="M166" s="179" t="s">
        <v>1</v>
      </c>
      <c r="N166" s="180" t="s">
        <v>41</v>
      </c>
      <c r="O166" s="61"/>
      <c r="P166" s="181">
        <f>O166*H166</f>
        <v>0</v>
      </c>
      <c r="Q166" s="181">
        <v>0</v>
      </c>
      <c r="R166" s="181">
        <f>Q166*H166</f>
        <v>0</v>
      </c>
      <c r="S166" s="181">
        <v>0</v>
      </c>
      <c r="T166" s="18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82</v>
      </c>
      <c r="AY166" s="18" t="s">
        <v>271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88</v>
      </c>
      <c r="BK166" s="105">
        <f>ROUND(I166*H166,2)</f>
        <v>0</v>
      </c>
      <c r="BL166" s="18" t="s">
        <v>278</v>
      </c>
      <c r="BM166" s="183" t="s">
        <v>316</v>
      </c>
    </row>
    <row r="167" spans="1:65" s="2" customFormat="1" ht="16.5" customHeight="1" x14ac:dyDescent="0.15">
      <c r="A167" s="35"/>
      <c r="B167" s="141"/>
      <c r="C167" s="172" t="s">
        <v>299</v>
      </c>
      <c r="D167" s="172" t="s">
        <v>274</v>
      </c>
      <c r="E167" s="173" t="s">
        <v>2865</v>
      </c>
      <c r="F167" s="174" t="s">
        <v>2866</v>
      </c>
      <c r="G167" s="175" t="s">
        <v>302</v>
      </c>
      <c r="H167" s="176">
        <v>4</v>
      </c>
      <c r="I167" s="177"/>
      <c r="J167" s="176">
        <f>ROUND(I167*H167,2)</f>
        <v>0</v>
      </c>
      <c r="K167" s="178"/>
      <c r="L167" s="36"/>
      <c r="M167" s="179" t="s">
        <v>1</v>
      </c>
      <c r="N167" s="180" t="s">
        <v>41</v>
      </c>
      <c r="O167" s="61"/>
      <c r="P167" s="181">
        <f>O167*H167</f>
        <v>0</v>
      </c>
      <c r="Q167" s="181">
        <v>0</v>
      </c>
      <c r="R167" s="181">
        <f>Q167*H167</f>
        <v>0</v>
      </c>
      <c r="S167" s="181">
        <v>0</v>
      </c>
      <c r="T167" s="18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278</v>
      </c>
      <c r="AT167" s="183" t="s">
        <v>274</v>
      </c>
      <c r="AU167" s="183" t="s">
        <v>82</v>
      </c>
      <c r="AY167" s="18" t="s">
        <v>271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278</v>
      </c>
      <c r="BM167" s="183" t="s">
        <v>115</v>
      </c>
    </row>
    <row r="168" spans="1:65" s="2" customFormat="1" ht="16.5" customHeight="1" x14ac:dyDescent="0.15">
      <c r="A168" s="35"/>
      <c r="B168" s="141"/>
      <c r="C168" s="172" t="s">
        <v>304</v>
      </c>
      <c r="D168" s="172" t="s">
        <v>274</v>
      </c>
      <c r="E168" s="173" t="s">
        <v>2867</v>
      </c>
      <c r="F168" s="174" t="s">
        <v>2868</v>
      </c>
      <c r="G168" s="175" t="s">
        <v>302</v>
      </c>
      <c r="H168" s="176">
        <v>4</v>
      </c>
      <c r="I168" s="177"/>
      <c r="J168" s="176">
        <f>ROUND(I168*H168,2)</f>
        <v>0</v>
      </c>
      <c r="K168" s="178"/>
      <c r="L168" s="36"/>
      <c r="M168" s="179" t="s">
        <v>1</v>
      </c>
      <c r="N168" s="180" t="s">
        <v>41</v>
      </c>
      <c r="O168" s="61"/>
      <c r="P168" s="181">
        <f>O168*H168</f>
        <v>0</v>
      </c>
      <c r="Q168" s="181">
        <v>0</v>
      </c>
      <c r="R168" s="181">
        <f>Q168*H168</f>
        <v>0</v>
      </c>
      <c r="S168" s="181">
        <v>0</v>
      </c>
      <c r="T168" s="18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278</v>
      </c>
      <c r="AT168" s="183" t="s">
        <v>274</v>
      </c>
      <c r="AU168" s="183" t="s">
        <v>82</v>
      </c>
      <c r="AY168" s="18" t="s">
        <v>271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88</v>
      </c>
      <c r="BK168" s="105">
        <f>ROUND(I168*H168,2)</f>
        <v>0</v>
      </c>
      <c r="BL168" s="18" t="s">
        <v>278</v>
      </c>
      <c r="BM168" s="183" t="s">
        <v>121</v>
      </c>
    </row>
    <row r="169" spans="1:65" s="12" customFormat="1" ht="22.9" customHeight="1" x14ac:dyDescent="0.15">
      <c r="B169" s="159"/>
      <c r="D169" s="160" t="s">
        <v>74</v>
      </c>
      <c r="E169" s="170" t="s">
        <v>2869</v>
      </c>
      <c r="F169" s="170" t="s">
        <v>2870</v>
      </c>
      <c r="I169" s="162"/>
      <c r="J169" s="171">
        <f>BK169</f>
        <v>0</v>
      </c>
      <c r="L169" s="159"/>
      <c r="M169" s="164"/>
      <c r="N169" s="165"/>
      <c r="O169" s="165"/>
      <c r="P169" s="166">
        <f>SUM(P170:P175)</f>
        <v>0</v>
      </c>
      <c r="Q169" s="165"/>
      <c r="R169" s="166">
        <f>SUM(R170:R175)</f>
        <v>0</v>
      </c>
      <c r="S169" s="165"/>
      <c r="T169" s="167">
        <f>SUM(T170:T175)</f>
        <v>0</v>
      </c>
      <c r="AR169" s="160" t="s">
        <v>82</v>
      </c>
      <c r="AT169" s="168" t="s">
        <v>74</v>
      </c>
      <c r="AU169" s="168" t="s">
        <v>82</v>
      </c>
      <c r="AY169" s="160" t="s">
        <v>271</v>
      </c>
      <c r="BK169" s="169">
        <f>SUM(BK170:BK175)</f>
        <v>0</v>
      </c>
    </row>
    <row r="170" spans="1:65" s="2" customFormat="1" ht="16.5" customHeight="1" x14ac:dyDescent="0.15">
      <c r="A170" s="35"/>
      <c r="B170" s="141"/>
      <c r="C170" s="172" t="s">
        <v>310</v>
      </c>
      <c r="D170" s="172" t="s">
        <v>274</v>
      </c>
      <c r="E170" s="173" t="s">
        <v>2871</v>
      </c>
      <c r="F170" s="174" t="s">
        <v>2872</v>
      </c>
      <c r="G170" s="175" t="s">
        <v>302</v>
      </c>
      <c r="H170" s="176">
        <v>15</v>
      </c>
      <c r="I170" s="177"/>
      <c r="J170" s="176">
        <f t="shared" ref="J170:J175" si="5">ROUND(I170*H170,2)</f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ref="P170:P175" si="6">O170*H170</f>
        <v>0</v>
      </c>
      <c r="Q170" s="181">
        <v>0</v>
      </c>
      <c r="R170" s="181">
        <f t="shared" ref="R170:R175" si="7">Q170*H170</f>
        <v>0</v>
      </c>
      <c r="S170" s="181">
        <v>0</v>
      </c>
      <c r="T170" s="182">
        <f t="shared" ref="T170:T175" si="8"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278</v>
      </c>
      <c r="AT170" s="183" t="s">
        <v>274</v>
      </c>
      <c r="AU170" s="183" t="s">
        <v>88</v>
      </c>
      <c r="AY170" s="18" t="s">
        <v>271</v>
      </c>
      <c r="BE170" s="105">
        <f t="shared" ref="BE170:BE175" si="9">IF(N170="základná",J170,0)</f>
        <v>0</v>
      </c>
      <c r="BF170" s="105">
        <f t="shared" ref="BF170:BF175" si="10">IF(N170="znížená",J170,0)</f>
        <v>0</v>
      </c>
      <c r="BG170" s="105">
        <f t="shared" ref="BG170:BG175" si="11">IF(N170="zákl. prenesená",J170,0)</f>
        <v>0</v>
      </c>
      <c r="BH170" s="105">
        <f t="shared" ref="BH170:BH175" si="12">IF(N170="zníž. prenesená",J170,0)</f>
        <v>0</v>
      </c>
      <c r="BI170" s="105">
        <f t="shared" ref="BI170:BI175" si="13">IF(N170="nulová",J170,0)</f>
        <v>0</v>
      </c>
      <c r="BJ170" s="18" t="s">
        <v>88</v>
      </c>
      <c r="BK170" s="105">
        <f t="shared" ref="BK170:BK175" si="14">ROUND(I170*H170,2)</f>
        <v>0</v>
      </c>
      <c r="BL170" s="18" t="s">
        <v>278</v>
      </c>
      <c r="BM170" s="183" t="s">
        <v>127</v>
      </c>
    </row>
    <row r="171" spans="1:65" s="2" customFormat="1" ht="16.5" customHeight="1" x14ac:dyDescent="0.15">
      <c r="A171" s="35"/>
      <c r="B171" s="141"/>
      <c r="C171" s="172" t="s">
        <v>316</v>
      </c>
      <c r="D171" s="172" t="s">
        <v>274</v>
      </c>
      <c r="E171" s="173" t="s">
        <v>2873</v>
      </c>
      <c r="F171" s="174" t="s">
        <v>2874</v>
      </c>
      <c r="G171" s="175" t="s">
        <v>302</v>
      </c>
      <c r="H171" s="176">
        <v>29</v>
      </c>
      <c r="I171" s="177"/>
      <c r="J171" s="176">
        <f t="shared" si="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6"/>
        <v>0</v>
      </c>
      <c r="Q171" s="181">
        <v>0</v>
      </c>
      <c r="R171" s="181">
        <f t="shared" si="7"/>
        <v>0</v>
      </c>
      <c r="S171" s="181">
        <v>0</v>
      </c>
      <c r="T171" s="182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278</v>
      </c>
      <c r="AT171" s="183" t="s">
        <v>274</v>
      </c>
      <c r="AU171" s="183" t="s">
        <v>88</v>
      </c>
      <c r="AY171" s="18" t="s">
        <v>271</v>
      </c>
      <c r="BE171" s="105">
        <f t="shared" si="9"/>
        <v>0</v>
      </c>
      <c r="BF171" s="105">
        <f t="shared" si="10"/>
        <v>0</v>
      </c>
      <c r="BG171" s="105">
        <f t="shared" si="11"/>
        <v>0</v>
      </c>
      <c r="BH171" s="105">
        <f t="shared" si="12"/>
        <v>0</v>
      </c>
      <c r="BI171" s="105">
        <f t="shared" si="13"/>
        <v>0</v>
      </c>
      <c r="BJ171" s="18" t="s">
        <v>88</v>
      </c>
      <c r="BK171" s="105">
        <f t="shared" si="14"/>
        <v>0</v>
      </c>
      <c r="BL171" s="18" t="s">
        <v>278</v>
      </c>
      <c r="BM171" s="183" t="s">
        <v>367</v>
      </c>
    </row>
    <row r="172" spans="1:65" s="2" customFormat="1" ht="16.5" customHeight="1" x14ac:dyDescent="0.15">
      <c r="A172" s="35"/>
      <c r="B172" s="141"/>
      <c r="C172" s="172" t="s">
        <v>272</v>
      </c>
      <c r="D172" s="172" t="s">
        <v>274</v>
      </c>
      <c r="E172" s="173" t="s">
        <v>2875</v>
      </c>
      <c r="F172" s="174" t="s">
        <v>2876</v>
      </c>
      <c r="G172" s="175" t="s">
        <v>302</v>
      </c>
      <c r="H172" s="176">
        <v>2</v>
      </c>
      <c r="I172" s="177"/>
      <c r="J172" s="176">
        <f t="shared" si="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6"/>
        <v>0</v>
      </c>
      <c r="Q172" s="181">
        <v>0</v>
      </c>
      <c r="R172" s="181">
        <f t="shared" si="7"/>
        <v>0</v>
      </c>
      <c r="S172" s="181">
        <v>0</v>
      </c>
      <c r="T172" s="182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278</v>
      </c>
      <c r="AT172" s="183" t="s">
        <v>274</v>
      </c>
      <c r="AU172" s="183" t="s">
        <v>88</v>
      </c>
      <c r="AY172" s="18" t="s">
        <v>271</v>
      </c>
      <c r="BE172" s="105">
        <f t="shared" si="9"/>
        <v>0</v>
      </c>
      <c r="BF172" s="105">
        <f t="shared" si="10"/>
        <v>0</v>
      </c>
      <c r="BG172" s="105">
        <f t="shared" si="11"/>
        <v>0</v>
      </c>
      <c r="BH172" s="105">
        <f t="shared" si="12"/>
        <v>0</v>
      </c>
      <c r="BI172" s="105">
        <f t="shared" si="13"/>
        <v>0</v>
      </c>
      <c r="BJ172" s="18" t="s">
        <v>88</v>
      </c>
      <c r="BK172" s="105">
        <f t="shared" si="14"/>
        <v>0</v>
      </c>
      <c r="BL172" s="18" t="s">
        <v>278</v>
      </c>
      <c r="BM172" s="183" t="s">
        <v>379</v>
      </c>
    </row>
    <row r="173" spans="1:65" s="2" customFormat="1" ht="16.5" customHeight="1" x14ac:dyDescent="0.15">
      <c r="A173" s="35"/>
      <c r="B173" s="141"/>
      <c r="C173" s="172" t="s">
        <v>115</v>
      </c>
      <c r="D173" s="172" t="s">
        <v>274</v>
      </c>
      <c r="E173" s="173" t="s">
        <v>2877</v>
      </c>
      <c r="F173" s="174" t="s">
        <v>2878</v>
      </c>
      <c r="G173" s="175" t="s">
        <v>1</v>
      </c>
      <c r="H173" s="176">
        <v>2</v>
      </c>
      <c r="I173" s="177"/>
      <c r="J173" s="176">
        <f t="shared" si="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6"/>
        <v>0</v>
      </c>
      <c r="Q173" s="181">
        <v>0</v>
      </c>
      <c r="R173" s="181">
        <f t="shared" si="7"/>
        <v>0</v>
      </c>
      <c r="S173" s="181">
        <v>0</v>
      </c>
      <c r="T173" s="182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278</v>
      </c>
      <c r="AT173" s="183" t="s">
        <v>274</v>
      </c>
      <c r="AU173" s="183" t="s">
        <v>88</v>
      </c>
      <c r="AY173" s="18" t="s">
        <v>271</v>
      </c>
      <c r="BE173" s="105">
        <f t="shared" si="9"/>
        <v>0</v>
      </c>
      <c r="BF173" s="105">
        <f t="shared" si="10"/>
        <v>0</v>
      </c>
      <c r="BG173" s="105">
        <f t="shared" si="11"/>
        <v>0</v>
      </c>
      <c r="BH173" s="105">
        <f t="shared" si="12"/>
        <v>0</v>
      </c>
      <c r="BI173" s="105">
        <f t="shared" si="13"/>
        <v>0</v>
      </c>
      <c r="BJ173" s="18" t="s">
        <v>88</v>
      </c>
      <c r="BK173" s="105">
        <f t="shared" si="14"/>
        <v>0</v>
      </c>
      <c r="BL173" s="18" t="s">
        <v>278</v>
      </c>
      <c r="BM173" s="183" t="s">
        <v>7</v>
      </c>
    </row>
    <row r="174" spans="1:65" s="2" customFormat="1" ht="16.5" customHeight="1" x14ac:dyDescent="0.15">
      <c r="A174" s="35"/>
      <c r="B174" s="141"/>
      <c r="C174" s="172" t="s">
        <v>118</v>
      </c>
      <c r="D174" s="172" t="s">
        <v>274</v>
      </c>
      <c r="E174" s="173" t="s">
        <v>2879</v>
      </c>
      <c r="F174" s="174" t="s">
        <v>2880</v>
      </c>
      <c r="G174" s="175" t="s">
        <v>302</v>
      </c>
      <c r="H174" s="176">
        <v>1</v>
      </c>
      <c r="I174" s="177"/>
      <c r="J174" s="176">
        <f t="shared" si="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6"/>
        <v>0</v>
      </c>
      <c r="Q174" s="181">
        <v>0</v>
      </c>
      <c r="R174" s="181">
        <f t="shared" si="7"/>
        <v>0</v>
      </c>
      <c r="S174" s="181">
        <v>0</v>
      </c>
      <c r="T174" s="182">
        <f t="shared" si="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278</v>
      </c>
      <c r="AT174" s="183" t="s">
        <v>274</v>
      </c>
      <c r="AU174" s="183" t="s">
        <v>88</v>
      </c>
      <c r="AY174" s="18" t="s">
        <v>271</v>
      </c>
      <c r="BE174" s="105">
        <f t="shared" si="9"/>
        <v>0</v>
      </c>
      <c r="BF174" s="105">
        <f t="shared" si="10"/>
        <v>0</v>
      </c>
      <c r="BG174" s="105">
        <f t="shared" si="11"/>
        <v>0</v>
      </c>
      <c r="BH174" s="105">
        <f t="shared" si="12"/>
        <v>0</v>
      </c>
      <c r="BI174" s="105">
        <f t="shared" si="13"/>
        <v>0</v>
      </c>
      <c r="BJ174" s="18" t="s">
        <v>88</v>
      </c>
      <c r="BK174" s="105">
        <f t="shared" si="14"/>
        <v>0</v>
      </c>
      <c r="BL174" s="18" t="s">
        <v>278</v>
      </c>
      <c r="BM174" s="183" t="s">
        <v>414</v>
      </c>
    </row>
    <row r="175" spans="1:65" s="2" customFormat="1" ht="16.5" customHeight="1" x14ac:dyDescent="0.15">
      <c r="A175" s="35"/>
      <c r="B175" s="141"/>
      <c r="C175" s="172" t="s">
        <v>121</v>
      </c>
      <c r="D175" s="172" t="s">
        <v>274</v>
      </c>
      <c r="E175" s="173" t="s">
        <v>2881</v>
      </c>
      <c r="F175" s="174" t="s">
        <v>2882</v>
      </c>
      <c r="G175" s="175" t="s">
        <v>302</v>
      </c>
      <c r="H175" s="176">
        <v>1</v>
      </c>
      <c r="I175" s="177"/>
      <c r="J175" s="176">
        <f t="shared" si="5"/>
        <v>0</v>
      </c>
      <c r="K175" s="178"/>
      <c r="L175" s="36"/>
      <c r="M175" s="179" t="s">
        <v>1</v>
      </c>
      <c r="N175" s="180" t="s">
        <v>41</v>
      </c>
      <c r="O175" s="61"/>
      <c r="P175" s="181">
        <f t="shared" si="6"/>
        <v>0</v>
      </c>
      <c r="Q175" s="181">
        <v>0</v>
      </c>
      <c r="R175" s="181">
        <f t="shared" si="7"/>
        <v>0</v>
      </c>
      <c r="S175" s="181">
        <v>0</v>
      </c>
      <c r="T175" s="182">
        <f t="shared" si="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278</v>
      </c>
      <c r="AT175" s="183" t="s">
        <v>274</v>
      </c>
      <c r="AU175" s="183" t="s">
        <v>88</v>
      </c>
      <c r="AY175" s="18" t="s">
        <v>271</v>
      </c>
      <c r="BE175" s="105">
        <f t="shared" si="9"/>
        <v>0</v>
      </c>
      <c r="BF175" s="105">
        <f t="shared" si="10"/>
        <v>0</v>
      </c>
      <c r="BG175" s="105">
        <f t="shared" si="11"/>
        <v>0</v>
      </c>
      <c r="BH175" s="105">
        <f t="shared" si="12"/>
        <v>0</v>
      </c>
      <c r="BI175" s="105">
        <f t="shared" si="13"/>
        <v>0</v>
      </c>
      <c r="BJ175" s="18" t="s">
        <v>88</v>
      </c>
      <c r="BK175" s="105">
        <f t="shared" si="14"/>
        <v>0</v>
      </c>
      <c r="BL175" s="18" t="s">
        <v>278</v>
      </c>
      <c r="BM175" s="183" t="s">
        <v>424</v>
      </c>
    </row>
    <row r="176" spans="1:65" s="12" customFormat="1" ht="22.9" customHeight="1" x14ac:dyDescent="0.15">
      <c r="B176" s="159"/>
      <c r="D176" s="160" t="s">
        <v>74</v>
      </c>
      <c r="E176" s="170" t="s">
        <v>2883</v>
      </c>
      <c r="F176" s="170" t="s">
        <v>2884</v>
      </c>
      <c r="I176" s="162"/>
      <c r="J176" s="171">
        <f>BK176</f>
        <v>0</v>
      </c>
      <c r="L176" s="159"/>
      <c r="M176" s="164"/>
      <c r="N176" s="165"/>
      <c r="O176" s="165"/>
      <c r="P176" s="166">
        <f>SUM(P177:P184)</f>
        <v>0</v>
      </c>
      <c r="Q176" s="165"/>
      <c r="R176" s="166">
        <f>SUM(R177:R184)</f>
        <v>0</v>
      </c>
      <c r="S176" s="165"/>
      <c r="T176" s="167">
        <f>SUM(T177:T184)</f>
        <v>0</v>
      </c>
      <c r="AR176" s="160" t="s">
        <v>82</v>
      </c>
      <c r="AT176" s="168" t="s">
        <v>74</v>
      </c>
      <c r="AU176" s="168" t="s">
        <v>82</v>
      </c>
      <c r="AY176" s="160" t="s">
        <v>271</v>
      </c>
      <c r="BK176" s="169">
        <f>SUM(BK177:BK184)</f>
        <v>0</v>
      </c>
    </row>
    <row r="177" spans="1:65" s="2" customFormat="1" ht="16.5" customHeight="1" x14ac:dyDescent="0.15">
      <c r="A177" s="35"/>
      <c r="B177" s="141"/>
      <c r="C177" s="172" t="s">
        <v>124</v>
      </c>
      <c r="D177" s="172" t="s">
        <v>274</v>
      </c>
      <c r="E177" s="173" t="s">
        <v>2885</v>
      </c>
      <c r="F177" s="174" t="s">
        <v>2886</v>
      </c>
      <c r="G177" s="175" t="s">
        <v>302</v>
      </c>
      <c r="H177" s="176">
        <v>6</v>
      </c>
      <c r="I177" s="177"/>
      <c r="J177" s="176">
        <f t="shared" ref="J177:J184" si="15">ROUND(I177*H177,2)</f>
        <v>0</v>
      </c>
      <c r="K177" s="178"/>
      <c r="L177" s="36"/>
      <c r="M177" s="179" t="s">
        <v>1</v>
      </c>
      <c r="N177" s="180" t="s">
        <v>41</v>
      </c>
      <c r="O177" s="61"/>
      <c r="P177" s="181">
        <f t="shared" ref="P177:P184" si="16">O177*H177</f>
        <v>0</v>
      </c>
      <c r="Q177" s="181">
        <v>0</v>
      </c>
      <c r="R177" s="181">
        <f t="shared" ref="R177:R184" si="17">Q177*H177</f>
        <v>0</v>
      </c>
      <c r="S177" s="181">
        <v>0</v>
      </c>
      <c r="T177" s="182">
        <f t="shared" ref="T177:T184" si="18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278</v>
      </c>
      <c r="AT177" s="183" t="s">
        <v>274</v>
      </c>
      <c r="AU177" s="183" t="s">
        <v>88</v>
      </c>
      <c r="AY177" s="18" t="s">
        <v>271</v>
      </c>
      <c r="BE177" s="105">
        <f t="shared" ref="BE177:BE184" si="19">IF(N177="základná",J177,0)</f>
        <v>0</v>
      </c>
      <c r="BF177" s="105">
        <f t="shared" ref="BF177:BF184" si="20">IF(N177="znížená",J177,0)</f>
        <v>0</v>
      </c>
      <c r="BG177" s="105">
        <f t="shared" ref="BG177:BG184" si="21">IF(N177="zákl. prenesená",J177,0)</f>
        <v>0</v>
      </c>
      <c r="BH177" s="105">
        <f t="shared" ref="BH177:BH184" si="22">IF(N177="zníž. prenesená",J177,0)</f>
        <v>0</v>
      </c>
      <c r="BI177" s="105">
        <f t="shared" ref="BI177:BI184" si="23">IF(N177="nulová",J177,0)</f>
        <v>0</v>
      </c>
      <c r="BJ177" s="18" t="s">
        <v>88</v>
      </c>
      <c r="BK177" s="105">
        <f t="shared" ref="BK177:BK184" si="24">ROUND(I177*H177,2)</f>
        <v>0</v>
      </c>
      <c r="BL177" s="18" t="s">
        <v>278</v>
      </c>
      <c r="BM177" s="183" t="s">
        <v>433</v>
      </c>
    </row>
    <row r="178" spans="1:65" s="2" customFormat="1" ht="16.5" customHeight="1" x14ac:dyDescent="0.15">
      <c r="A178" s="35"/>
      <c r="B178" s="141"/>
      <c r="C178" s="172" t="s">
        <v>127</v>
      </c>
      <c r="D178" s="172" t="s">
        <v>274</v>
      </c>
      <c r="E178" s="173" t="s">
        <v>2887</v>
      </c>
      <c r="F178" s="174" t="s">
        <v>2888</v>
      </c>
      <c r="G178" s="175" t="s">
        <v>302</v>
      </c>
      <c r="H178" s="176">
        <v>30</v>
      </c>
      <c r="I178" s="177"/>
      <c r="J178" s="176">
        <f t="shared" si="15"/>
        <v>0</v>
      </c>
      <c r="K178" s="178"/>
      <c r="L178" s="36"/>
      <c r="M178" s="179" t="s">
        <v>1</v>
      </c>
      <c r="N178" s="180" t="s">
        <v>41</v>
      </c>
      <c r="O178" s="61"/>
      <c r="P178" s="181">
        <f t="shared" si="16"/>
        <v>0</v>
      </c>
      <c r="Q178" s="181">
        <v>0</v>
      </c>
      <c r="R178" s="181">
        <f t="shared" si="17"/>
        <v>0</v>
      </c>
      <c r="S178" s="181">
        <v>0</v>
      </c>
      <c r="T178" s="182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278</v>
      </c>
      <c r="AT178" s="183" t="s">
        <v>274</v>
      </c>
      <c r="AU178" s="183" t="s">
        <v>88</v>
      </c>
      <c r="AY178" s="18" t="s">
        <v>271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278</v>
      </c>
      <c r="BM178" s="183" t="s">
        <v>441</v>
      </c>
    </row>
    <row r="179" spans="1:65" s="2" customFormat="1" ht="16.5" customHeight="1" x14ac:dyDescent="0.15">
      <c r="A179" s="35"/>
      <c r="B179" s="141"/>
      <c r="C179" s="172" t="s">
        <v>154</v>
      </c>
      <c r="D179" s="172" t="s">
        <v>274</v>
      </c>
      <c r="E179" s="173" t="s">
        <v>2889</v>
      </c>
      <c r="F179" s="174" t="s">
        <v>2890</v>
      </c>
      <c r="G179" s="175" t="s">
        <v>302</v>
      </c>
      <c r="H179" s="176">
        <v>3</v>
      </c>
      <c r="I179" s="177"/>
      <c r="J179" s="176">
        <f t="shared" si="15"/>
        <v>0</v>
      </c>
      <c r="K179" s="178"/>
      <c r="L179" s="36"/>
      <c r="M179" s="179" t="s">
        <v>1</v>
      </c>
      <c r="N179" s="180" t="s">
        <v>41</v>
      </c>
      <c r="O179" s="61"/>
      <c r="P179" s="181">
        <f t="shared" si="16"/>
        <v>0</v>
      </c>
      <c r="Q179" s="181">
        <v>0</v>
      </c>
      <c r="R179" s="181">
        <f t="shared" si="17"/>
        <v>0</v>
      </c>
      <c r="S179" s="181">
        <v>0</v>
      </c>
      <c r="T179" s="182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278</v>
      </c>
      <c r="AT179" s="183" t="s">
        <v>274</v>
      </c>
      <c r="AU179" s="183" t="s">
        <v>88</v>
      </c>
      <c r="AY179" s="18" t="s">
        <v>271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278</v>
      </c>
      <c r="BM179" s="183" t="s">
        <v>465</v>
      </c>
    </row>
    <row r="180" spans="1:65" s="2" customFormat="1" ht="16.5" customHeight="1" x14ac:dyDescent="0.15">
      <c r="A180" s="35"/>
      <c r="B180" s="141"/>
      <c r="C180" s="172" t="s">
        <v>367</v>
      </c>
      <c r="D180" s="172" t="s">
        <v>274</v>
      </c>
      <c r="E180" s="173" t="s">
        <v>2891</v>
      </c>
      <c r="F180" s="174" t="s">
        <v>2892</v>
      </c>
      <c r="G180" s="175" t="s">
        <v>302</v>
      </c>
      <c r="H180" s="176">
        <v>2</v>
      </c>
      <c r="I180" s="177"/>
      <c r="J180" s="176">
        <f t="shared" si="15"/>
        <v>0</v>
      </c>
      <c r="K180" s="178"/>
      <c r="L180" s="36"/>
      <c r="M180" s="179" t="s">
        <v>1</v>
      </c>
      <c r="N180" s="180" t="s">
        <v>41</v>
      </c>
      <c r="O180" s="61"/>
      <c r="P180" s="181">
        <f t="shared" si="16"/>
        <v>0</v>
      </c>
      <c r="Q180" s="181">
        <v>0</v>
      </c>
      <c r="R180" s="181">
        <f t="shared" si="17"/>
        <v>0</v>
      </c>
      <c r="S180" s="181">
        <v>0</v>
      </c>
      <c r="T180" s="182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278</v>
      </c>
      <c r="AT180" s="183" t="s">
        <v>274</v>
      </c>
      <c r="AU180" s="183" t="s">
        <v>88</v>
      </c>
      <c r="AY180" s="18" t="s">
        <v>271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278</v>
      </c>
      <c r="BM180" s="183" t="s">
        <v>478</v>
      </c>
    </row>
    <row r="181" spans="1:65" s="2" customFormat="1" ht="16.5" customHeight="1" x14ac:dyDescent="0.15">
      <c r="A181" s="35"/>
      <c r="B181" s="141"/>
      <c r="C181" s="172" t="s">
        <v>374</v>
      </c>
      <c r="D181" s="172" t="s">
        <v>274</v>
      </c>
      <c r="E181" s="173" t="s">
        <v>2893</v>
      </c>
      <c r="F181" s="174" t="s">
        <v>2894</v>
      </c>
      <c r="G181" s="175" t="s">
        <v>302</v>
      </c>
      <c r="H181" s="176">
        <v>2</v>
      </c>
      <c r="I181" s="177"/>
      <c r="J181" s="176">
        <f t="shared" si="15"/>
        <v>0</v>
      </c>
      <c r="K181" s="178"/>
      <c r="L181" s="36"/>
      <c r="M181" s="179" t="s">
        <v>1</v>
      </c>
      <c r="N181" s="180" t="s">
        <v>41</v>
      </c>
      <c r="O181" s="61"/>
      <c r="P181" s="181">
        <f t="shared" si="16"/>
        <v>0</v>
      </c>
      <c r="Q181" s="181">
        <v>0</v>
      </c>
      <c r="R181" s="181">
        <f t="shared" si="17"/>
        <v>0</v>
      </c>
      <c r="S181" s="181">
        <v>0</v>
      </c>
      <c r="T181" s="182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3" t="s">
        <v>278</v>
      </c>
      <c r="AT181" s="183" t="s">
        <v>274</v>
      </c>
      <c r="AU181" s="183" t="s">
        <v>88</v>
      </c>
      <c r="AY181" s="18" t="s">
        <v>271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278</v>
      </c>
      <c r="BM181" s="183" t="s">
        <v>488</v>
      </c>
    </row>
    <row r="182" spans="1:65" s="2" customFormat="1" ht="16.5" customHeight="1" x14ac:dyDescent="0.15">
      <c r="A182" s="35"/>
      <c r="B182" s="141"/>
      <c r="C182" s="172" t="s">
        <v>379</v>
      </c>
      <c r="D182" s="172" t="s">
        <v>274</v>
      </c>
      <c r="E182" s="173" t="s">
        <v>2895</v>
      </c>
      <c r="F182" s="174" t="s">
        <v>2896</v>
      </c>
      <c r="G182" s="175" t="s">
        <v>302</v>
      </c>
      <c r="H182" s="176">
        <v>2</v>
      </c>
      <c r="I182" s="177"/>
      <c r="J182" s="176">
        <f t="shared" si="15"/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si="16"/>
        <v>0</v>
      </c>
      <c r="Q182" s="181">
        <v>0</v>
      </c>
      <c r="R182" s="181">
        <f t="shared" si="17"/>
        <v>0</v>
      </c>
      <c r="S182" s="181">
        <v>0</v>
      </c>
      <c r="T182" s="182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278</v>
      </c>
      <c r="AT182" s="183" t="s">
        <v>274</v>
      </c>
      <c r="AU182" s="183" t="s">
        <v>88</v>
      </c>
      <c r="AY182" s="18" t="s">
        <v>271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278</v>
      </c>
      <c r="BM182" s="183" t="s">
        <v>500</v>
      </c>
    </row>
    <row r="183" spans="1:65" s="2" customFormat="1" ht="16.5" customHeight="1" x14ac:dyDescent="0.15">
      <c r="A183" s="35"/>
      <c r="B183" s="141"/>
      <c r="C183" s="172" t="s">
        <v>384</v>
      </c>
      <c r="D183" s="172" t="s">
        <v>274</v>
      </c>
      <c r="E183" s="173" t="s">
        <v>2897</v>
      </c>
      <c r="F183" s="174" t="s">
        <v>2898</v>
      </c>
      <c r="G183" s="175" t="s">
        <v>302</v>
      </c>
      <c r="H183" s="176">
        <v>12</v>
      </c>
      <c r="I183" s="177"/>
      <c r="J183" s="176">
        <f t="shared" si="15"/>
        <v>0</v>
      </c>
      <c r="K183" s="178"/>
      <c r="L183" s="36"/>
      <c r="M183" s="179" t="s">
        <v>1</v>
      </c>
      <c r="N183" s="180" t="s">
        <v>41</v>
      </c>
      <c r="O183" s="61"/>
      <c r="P183" s="181">
        <f t="shared" si="16"/>
        <v>0</v>
      </c>
      <c r="Q183" s="181">
        <v>0</v>
      </c>
      <c r="R183" s="181">
        <f t="shared" si="17"/>
        <v>0</v>
      </c>
      <c r="S183" s="181">
        <v>0</v>
      </c>
      <c r="T183" s="182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278</v>
      </c>
      <c r="AT183" s="183" t="s">
        <v>274</v>
      </c>
      <c r="AU183" s="183" t="s">
        <v>88</v>
      </c>
      <c r="AY183" s="18" t="s">
        <v>271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278</v>
      </c>
      <c r="BM183" s="183" t="s">
        <v>514</v>
      </c>
    </row>
    <row r="184" spans="1:65" s="2" customFormat="1" ht="16.5" customHeight="1" x14ac:dyDescent="0.15">
      <c r="A184" s="35"/>
      <c r="B184" s="141"/>
      <c r="C184" s="172" t="s">
        <v>7</v>
      </c>
      <c r="D184" s="172" t="s">
        <v>274</v>
      </c>
      <c r="E184" s="173" t="s">
        <v>2881</v>
      </c>
      <c r="F184" s="174" t="s">
        <v>2882</v>
      </c>
      <c r="G184" s="175" t="s">
        <v>302</v>
      </c>
      <c r="H184" s="176">
        <v>12</v>
      </c>
      <c r="I184" s="177"/>
      <c r="J184" s="176">
        <f t="shared" si="15"/>
        <v>0</v>
      </c>
      <c r="K184" s="178"/>
      <c r="L184" s="36"/>
      <c r="M184" s="179" t="s">
        <v>1</v>
      </c>
      <c r="N184" s="180" t="s">
        <v>41</v>
      </c>
      <c r="O184" s="61"/>
      <c r="P184" s="181">
        <f t="shared" si="16"/>
        <v>0</v>
      </c>
      <c r="Q184" s="181">
        <v>0</v>
      </c>
      <c r="R184" s="181">
        <f t="shared" si="17"/>
        <v>0</v>
      </c>
      <c r="S184" s="181">
        <v>0</v>
      </c>
      <c r="T184" s="182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278</v>
      </c>
      <c r="AT184" s="183" t="s">
        <v>274</v>
      </c>
      <c r="AU184" s="183" t="s">
        <v>88</v>
      </c>
      <c r="AY184" s="18" t="s">
        <v>271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278</v>
      </c>
      <c r="BM184" s="183" t="s">
        <v>528</v>
      </c>
    </row>
    <row r="185" spans="1:65" s="12" customFormat="1" ht="22.9" customHeight="1" x14ac:dyDescent="0.15">
      <c r="B185" s="159"/>
      <c r="D185" s="160" t="s">
        <v>74</v>
      </c>
      <c r="E185" s="170" t="s">
        <v>2899</v>
      </c>
      <c r="F185" s="170" t="s">
        <v>2900</v>
      </c>
      <c r="I185" s="162"/>
      <c r="J185" s="171">
        <f>BK185</f>
        <v>0</v>
      </c>
      <c r="L185" s="159"/>
      <c r="M185" s="164"/>
      <c r="N185" s="165"/>
      <c r="O185" s="165"/>
      <c r="P185" s="166">
        <f>SUM(P186:P189)</f>
        <v>0</v>
      </c>
      <c r="Q185" s="165"/>
      <c r="R185" s="166">
        <f>SUM(R186:R189)</f>
        <v>0</v>
      </c>
      <c r="S185" s="165"/>
      <c r="T185" s="167">
        <f>SUM(T186:T189)</f>
        <v>0</v>
      </c>
      <c r="AR185" s="160" t="s">
        <v>82</v>
      </c>
      <c r="AT185" s="168" t="s">
        <v>74</v>
      </c>
      <c r="AU185" s="168" t="s">
        <v>82</v>
      </c>
      <c r="AY185" s="160" t="s">
        <v>271</v>
      </c>
      <c r="BK185" s="169">
        <f>SUM(BK186:BK189)</f>
        <v>0</v>
      </c>
    </row>
    <row r="186" spans="1:65" s="2" customFormat="1" ht="16.5" customHeight="1" x14ac:dyDescent="0.15">
      <c r="A186" s="35"/>
      <c r="B186" s="141"/>
      <c r="C186" s="172" t="s">
        <v>409</v>
      </c>
      <c r="D186" s="172" t="s">
        <v>274</v>
      </c>
      <c r="E186" s="173" t="s">
        <v>2901</v>
      </c>
      <c r="F186" s="174" t="s">
        <v>2902</v>
      </c>
      <c r="G186" s="175" t="s">
        <v>302</v>
      </c>
      <c r="H186" s="176">
        <v>29</v>
      </c>
      <c r="I186" s="177"/>
      <c r="J186" s="176">
        <f>ROUND(I186*H186,2)</f>
        <v>0</v>
      </c>
      <c r="K186" s="178"/>
      <c r="L186" s="36"/>
      <c r="M186" s="179" t="s">
        <v>1</v>
      </c>
      <c r="N186" s="180" t="s">
        <v>41</v>
      </c>
      <c r="O186" s="61"/>
      <c r="P186" s="181">
        <f>O186*H186</f>
        <v>0</v>
      </c>
      <c r="Q186" s="181">
        <v>0</v>
      </c>
      <c r="R186" s="181">
        <f>Q186*H186</f>
        <v>0</v>
      </c>
      <c r="S186" s="181">
        <v>0</v>
      </c>
      <c r="T186" s="18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278</v>
      </c>
      <c r="AT186" s="183" t="s">
        <v>274</v>
      </c>
      <c r="AU186" s="183" t="s">
        <v>88</v>
      </c>
      <c r="AY186" s="18" t="s">
        <v>271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278</v>
      </c>
      <c r="BM186" s="183" t="s">
        <v>542</v>
      </c>
    </row>
    <row r="187" spans="1:65" s="2" customFormat="1" ht="16.5" customHeight="1" x14ac:dyDescent="0.15">
      <c r="A187" s="35"/>
      <c r="B187" s="141"/>
      <c r="C187" s="172" t="s">
        <v>414</v>
      </c>
      <c r="D187" s="172" t="s">
        <v>274</v>
      </c>
      <c r="E187" s="173" t="s">
        <v>2903</v>
      </c>
      <c r="F187" s="174" t="s">
        <v>2904</v>
      </c>
      <c r="G187" s="175" t="s">
        <v>302</v>
      </c>
      <c r="H187" s="176">
        <v>1</v>
      </c>
      <c r="I187" s="177"/>
      <c r="J187" s="176">
        <f>ROUND(I187*H187,2)</f>
        <v>0</v>
      </c>
      <c r="K187" s="178"/>
      <c r="L187" s="36"/>
      <c r="M187" s="179" t="s">
        <v>1</v>
      </c>
      <c r="N187" s="180" t="s">
        <v>41</v>
      </c>
      <c r="O187" s="61"/>
      <c r="P187" s="181">
        <f>O187*H187</f>
        <v>0</v>
      </c>
      <c r="Q187" s="181">
        <v>0</v>
      </c>
      <c r="R187" s="181">
        <f>Q187*H187</f>
        <v>0</v>
      </c>
      <c r="S187" s="181">
        <v>0</v>
      </c>
      <c r="T187" s="18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278</v>
      </c>
      <c r="AT187" s="183" t="s">
        <v>274</v>
      </c>
      <c r="AU187" s="183" t="s">
        <v>88</v>
      </c>
      <c r="AY187" s="18" t="s">
        <v>271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278</v>
      </c>
      <c r="BM187" s="183" t="s">
        <v>555</v>
      </c>
    </row>
    <row r="188" spans="1:65" s="2" customFormat="1" ht="16.5" customHeight="1" x14ac:dyDescent="0.15">
      <c r="A188" s="35"/>
      <c r="B188" s="141"/>
      <c r="C188" s="172" t="s">
        <v>419</v>
      </c>
      <c r="D188" s="172" t="s">
        <v>274</v>
      </c>
      <c r="E188" s="173" t="s">
        <v>2905</v>
      </c>
      <c r="F188" s="174" t="s">
        <v>2906</v>
      </c>
      <c r="G188" s="175" t="s">
        <v>302</v>
      </c>
      <c r="H188" s="176">
        <v>1</v>
      </c>
      <c r="I188" s="177"/>
      <c r="J188" s="176">
        <f>ROUND(I188*H188,2)</f>
        <v>0</v>
      </c>
      <c r="K188" s="178"/>
      <c r="L188" s="36"/>
      <c r="M188" s="179" t="s">
        <v>1</v>
      </c>
      <c r="N188" s="180" t="s">
        <v>41</v>
      </c>
      <c r="O188" s="61"/>
      <c r="P188" s="181">
        <f>O188*H188</f>
        <v>0</v>
      </c>
      <c r="Q188" s="181">
        <v>0</v>
      </c>
      <c r="R188" s="181">
        <f>Q188*H188</f>
        <v>0</v>
      </c>
      <c r="S188" s="181">
        <v>0</v>
      </c>
      <c r="T188" s="18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278</v>
      </c>
      <c r="AT188" s="183" t="s">
        <v>274</v>
      </c>
      <c r="AU188" s="183" t="s">
        <v>88</v>
      </c>
      <c r="AY188" s="18" t="s">
        <v>271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278</v>
      </c>
      <c r="BM188" s="183" t="s">
        <v>1128</v>
      </c>
    </row>
    <row r="189" spans="1:65" s="2" customFormat="1" ht="16.5" customHeight="1" x14ac:dyDescent="0.15">
      <c r="A189" s="35"/>
      <c r="B189" s="141"/>
      <c r="C189" s="172" t="s">
        <v>424</v>
      </c>
      <c r="D189" s="172" t="s">
        <v>274</v>
      </c>
      <c r="E189" s="173" t="s">
        <v>2907</v>
      </c>
      <c r="F189" s="174" t="s">
        <v>2908</v>
      </c>
      <c r="G189" s="175" t="s">
        <v>302</v>
      </c>
      <c r="H189" s="176">
        <v>1</v>
      </c>
      <c r="I189" s="177"/>
      <c r="J189" s="176">
        <f>ROUND(I189*H189,2)</f>
        <v>0</v>
      </c>
      <c r="K189" s="178"/>
      <c r="L189" s="36"/>
      <c r="M189" s="179" t="s">
        <v>1</v>
      </c>
      <c r="N189" s="180" t="s">
        <v>41</v>
      </c>
      <c r="O189" s="61"/>
      <c r="P189" s="181">
        <f>O189*H189</f>
        <v>0</v>
      </c>
      <c r="Q189" s="181">
        <v>0</v>
      </c>
      <c r="R189" s="181">
        <f>Q189*H189</f>
        <v>0</v>
      </c>
      <c r="S189" s="181">
        <v>0</v>
      </c>
      <c r="T189" s="18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278</v>
      </c>
      <c r="AT189" s="183" t="s">
        <v>274</v>
      </c>
      <c r="AU189" s="183" t="s">
        <v>88</v>
      </c>
      <c r="AY189" s="18" t="s">
        <v>271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278</v>
      </c>
      <c r="BM189" s="183" t="s">
        <v>1144</v>
      </c>
    </row>
    <row r="190" spans="1:65" s="12" customFormat="1" ht="22.9" customHeight="1" x14ac:dyDescent="0.15">
      <c r="B190" s="159"/>
      <c r="D190" s="160" t="s">
        <v>74</v>
      </c>
      <c r="E190" s="170" t="s">
        <v>2909</v>
      </c>
      <c r="F190" s="170" t="s">
        <v>2910</v>
      </c>
      <c r="I190" s="162"/>
      <c r="J190" s="171">
        <f>BK190</f>
        <v>0</v>
      </c>
      <c r="L190" s="159"/>
      <c r="M190" s="164"/>
      <c r="N190" s="165"/>
      <c r="O190" s="165"/>
      <c r="P190" s="166">
        <f>SUM(P191:P206)</f>
        <v>0</v>
      </c>
      <c r="Q190" s="165"/>
      <c r="R190" s="166">
        <f>SUM(R191:R206)</f>
        <v>0</v>
      </c>
      <c r="S190" s="165"/>
      <c r="T190" s="167">
        <f>SUM(T191:T206)</f>
        <v>0</v>
      </c>
      <c r="AR190" s="160" t="s">
        <v>82</v>
      </c>
      <c r="AT190" s="168" t="s">
        <v>74</v>
      </c>
      <c r="AU190" s="168" t="s">
        <v>82</v>
      </c>
      <c r="AY190" s="160" t="s">
        <v>271</v>
      </c>
      <c r="BK190" s="169">
        <f>SUM(BK191:BK206)</f>
        <v>0</v>
      </c>
    </row>
    <row r="191" spans="1:65" s="2" customFormat="1" ht="16.5" customHeight="1" x14ac:dyDescent="0.15">
      <c r="A191" s="35"/>
      <c r="B191" s="141"/>
      <c r="C191" s="172" t="s">
        <v>428</v>
      </c>
      <c r="D191" s="172" t="s">
        <v>274</v>
      </c>
      <c r="E191" s="173" t="s">
        <v>2911</v>
      </c>
      <c r="F191" s="174" t="s">
        <v>2912</v>
      </c>
      <c r="G191" s="175" t="s">
        <v>2913</v>
      </c>
      <c r="H191" s="176">
        <v>7</v>
      </c>
      <c r="I191" s="177"/>
      <c r="J191" s="176">
        <f t="shared" ref="J191:J206" si="25">ROUND(I191*H191,2)</f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ref="P191:P206" si="26">O191*H191</f>
        <v>0</v>
      </c>
      <c r="Q191" s="181">
        <v>0</v>
      </c>
      <c r="R191" s="181">
        <f t="shared" ref="R191:R206" si="27">Q191*H191</f>
        <v>0</v>
      </c>
      <c r="S191" s="181">
        <v>0</v>
      </c>
      <c r="T191" s="182">
        <f t="shared" ref="T191:T206" si="28"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278</v>
      </c>
      <c r="AT191" s="183" t="s">
        <v>274</v>
      </c>
      <c r="AU191" s="183" t="s">
        <v>88</v>
      </c>
      <c r="AY191" s="18" t="s">
        <v>271</v>
      </c>
      <c r="BE191" s="105">
        <f t="shared" ref="BE191:BE206" si="29">IF(N191="základná",J191,0)</f>
        <v>0</v>
      </c>
      <c r="BF191" s="105">
        <f t="shared" ref="BF191:BF206" si="30">IF(N191="znížená",J191,0)</f>
        <v>0</v>
      </c>
      <c r="BG191" s="105">
        <f t="shared" ref="BG191:BG206" si="31">IF(N191="zákl. prenesená",J191,0)</f>
        <v>0</v>
      </c>
      <c r="BH191" s="105">
        <f t="shared" ref="BH191:BH206" si="32">IF(N191="zníž. prenesená",J191,0)</f>
        <v>0</v>
      </c>
      <c r="BI191" s="105">
        <f t="shared" ref="BI191:BI206" si="33">IF(N191="nulová",J191,0)</f>
        <v>0</v>
      </c>
      <c r="BJ191" s="18" t="s">
        <v>88</v>
      </c>
      <c r="BK191" s="105">
        <f t="shared" ref="BK191:BK206" si="34">ROUND(I191*H191,2)</f>
        <v>0</v>
      </c>
      <c r="BL191" s="18" t="s">
        <v>278</v>
      </c>
      <c r="BM191" s="183" t="s">
        <v>1158</v>
      </c>
    </row>
    <row r="192" spans="1:65" s="2" customFormat="1" ht="16.5" customHeight="1" x14ac:dyDescent="0.15">
      <c r="A192" s="35"/>
      <c r="B192" s="141"/>
      <c r="C192" s="172" t="s">
        <v>433</v>
      </c>
      <c r="D192" s="172" t="s">
        <v>274</v>
      </c>
      <c r="E192" s="173" t="s">
        <v>2914</v>
      </c>
      <c r="F192" s="174" t="s">
        <v>2915</v>
      </c>
      <c r="G192" s="175" t="s">
        <v>2913</v>
      </c>
      <c r="H192" s="176">
        <v>28</v>
      </c>
      <c r="I192" s="177"/>
      <c r="J192" s="176">
        <f t="shared" si="2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26"/>
        <v>0</v>
      </c>
      <c r="Q192" s="181">
        <v>0</v>
      </c>
      <c r="R192" s="181">
        <f t="shared" si="27"/>
        <v>0</v>
      </c>
      <c r="S192" s="181">
        <v>0</v>
      </c>
      <c r="T192" s="182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278</v>
      </c>
      <c r="AT192" s="183" t="s">
        <v>274</v>
      </c>
      <c r="AU192" s="183" t="s">
        <v>88</v>
      </c>
      <c r="AY192" s="18" t="s">
        <v>271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88</v>
      </c>
      <c r="BK192" s="105">
        <f t="shared" si="34"/>
        <v>0</v>
      </c>
      <c r="BL192" s="18" t="s">
        <v>278</v>
      </c>
      <c r="BM192" s="183" t="s">
        <v>1172</v>
      </c>
    </row>
    <row r="193" spans="1:65" s="2" customFormat="1" ht="16.5" customHeight="1" x14ac:dyDescent="0.15">
      <c r="A193" s="35"/>
      <c r="B193" s="141"/>
      <c r="C193" s="172" t="s">
        <v>437</v>
      </c>
      <c r="D193" s="172" t="s">
        <v>274</v>
      </c>
      <c r="E193" s="173" t="s">
        <v>2916</v>
      </c>
      <c r="F193" s="174" t="s">
        <v>2917</v>
      </c>
      <c r="G193" s="175" t="s">
        <v>2913</v>
      </c>
      <c r="H193" s="176">
        <v>45</v>
      </c>
      <c r="I193" s="177"/>
      <c r="J193" s="176">
        <f t="shared" si="25"/>
        <v>0</v>
      </c>
      <c r="K193" s="178"/>
      <c r="L193" s="36"/>
      <c r="M193" s="179" t="s">
        <v>1</v>
      </c>
      <c r="N193" s="180" t="s">
        <v>41</v>
      </c>
      <c r="O193" s="61"/>
      <c r="P193" s="181">
        <f t="shared" si="26"/>
        <v>0</v>
      </c>
      <c r="Q193" s="181">
        <v>0</v>
      </c>
      <c r="R193" s="181">
        <f t="shared" si="27"/>
        <v>0</v>
      </c>
      <c r="S193" s="181">
        <v>0</v>
      </c>
      <c r="T193" s="182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278</v>
      </c>
      <c r="AT193" s="183" t="s">
        <v>274</v>
      </c>
      <c r="AU193" s="183" t="s">
        <v>88</v>
      </c>
      <c r="AY193" s="18" t="s">
        <v>271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88</v>
      </c>
      <c r="BK193" s="105">
        <f t="shared" si="34"/>
        <v>0</v>
      </c>
      <c r="BL193" s="18" t="s">
        <v>278</v>
      </c>
      <c r="BM193" s="183" t="s">
        <v>1189</v>
      </c>
    </row>
    <row r="194" spans="1:65" s="2" customFormat="1" ht="16.5" customHeight="1" x14ac:dyDescent="0.15">
      <c r="A194" s="35"/>
      <c r="B194" s="141"/>
      <c r="C194" s="172" t="s">
        <v>441</v>
      </c>
      <c r="D194" s="172" t="s">
        <v>274</v>
      </c>
      <c r="E194" s="173" t="s">
        <v>2918</v>
      </c>
      <c r="F194" s="174" t="s">
        <v>2919</v>
      </c>
      <c r="G194" s="175" t="s">
        <v>2913</v>
      </c>
      <c r="H194" s="176">
        <v>23</v>
      </c>
      <c r="I194" s="177"/>
      <c r="J194" s="176">
        <f t="shared" si="25"/>
        <v>0</v>
      </c>
      <c r="K194" s="178"/>
      <c r="L194" s="36"/>
      <c r="M194" s="179" t="s">
        <v>1</v>
      </c>
      <c r="N194" s="180" t="s">
        <v>41</v>
      </c>
      <c r="O194" s="61"/>
      <c r="P194" s="181">
        <f t="shared" si="26"/>
        <v>0</v>
      </c>
      <c r="Q194" s="181">
        <v>0</v>
      </c>
      <c r="R194" s="181">
        <f t="shared" si="27"/>
        <v>0</v>
      </c>
      <c r="S194" s="181">
        <v>0</v>
      </c>
      <c r="T194" s="182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278</v>
      </c>
      <c r="AT194" s="183" t="s">
        <v>274</v>
      </c>
      <c r="AU194" s="183" t="s">
        <v>88</v>
      </c>
      <c r="AY194" s="18" t="s">
        <v>271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88</v>
      </c>
      <c r="BK194" s="105">
        <f t="shared" si="34"/>
        <v>0</v>
      </c>
      <c r="BL194" s="18" t="s">
        <v>278</v>
      </c>
      <c r="BM194" s="183" t="s">
        <v>1204</v>
      </c>
    </row>
    <row r="195" spans="1:65" s="2" customFormat="1" ht="16.5" customHeight="1" x14ac:dyDescent="0.15">
      <c r="A195" s="35"/>
      <c r="B195" s="141"/>
      <c r="C195" s="172" t="s">
        <v>458</v>
      </c>
      <c r="D195" s="172" t="s">
        <v>274</v>
      </c>
      <c r="E195" s="173" t="s">
        <v>2920</v>
      </c>
      <c r="F195" s="174" t="s">
        <v>2921</v>
      </c>
      <c r="G195" s="175" t="s">
        <v>2913</v>
      </c>
      <c r="H195" s="176">
        <v>13</v>
      </c>
      <c r="I195" s="177"/>
      <c r="J195" s="176">
        <f t="shared" si="25"/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si="26"/>
        <v>0</v>
      </c>
      <c r="Q195" s="181">
        <v>0</v>
      </c>
      <c r="R195" s="181">
        <f t="shared" si="27"/>
        <v>0</v>
      </c>
      <c r="S195" s="181">
        <v>0</v>
      </c>
      <c r="T195" s="182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278</v>
      </c>
      <c r="AT195" s="183" t="s">
        <v>274</v>
      </c>
      <c r="AU195" s="183" t="s">
        <v>88</v>
      </c>
      <c r="AY195" s="18" t="s">
        <v>271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88</v>
      </c>
      <c r="BK195" s="105">
        <f t="shared" si="34"/>
        <v>0</v>
      </c>
      <c r="BL195" s="18" t="s">
        <v>278</v>
      </c>
      <c r="BM195" s="183" t="s">
        <v>1216</v>
      </c>
    </row>
    <row r="196" spans="1:65" s="2" customFormat="1" ht="16.5" customHeight="1" x14ac:dyDescent="0.15">
      <c r="A196" s="35"/>
      <c r="B196" s="141"/>
      <c r="C196" s="172" t="s">
        <v>465</v>
      </c>
      <c r="D196" s="172" t="s">
        <v>274</v>
      </c>
      <c r="E196" s="173" t="s">
        <v>2922</v>
      </c>
      <c r="F196" s="174" t="s">
        <v>2923</v>
      </c>
      <c r="G196" s="175" t="s">
        <v>2913</v>
      </c>
      <c r="H196" s="176">
        <v>38</v>
      </c>
      <c r="I196" s="177"/>
      <c r="J196" s="176">
        <f t="shared" si="25"/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si="26"/>
        <v>0</v>
      </c>
      <c r="Q196" s="181">
        <v>0</v>
      </c>
      <c r="R196" s="181">
        <f t="shared" si="27"/>
        <v>0</v>
      </c>
      <c r="S196" s="181">
        <v>0</v>
      </c>
      <c r="T196" s="182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278</v>
      </c>
      <c r="AT196" s="183" t="s">
        <v>274</v>
      </c>
      <c r="AU196" s="183" t="s">
        <v>88</v>
      </c>
      <c r="AY196" s="18" t="s">
        <v>271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88</v>
      </c>
      <c r="BK196" s="105">
        <f t="shared" si="34"/>
        <v>0</v>
      </c>
      <c r="BL196" s="18" t="s">
        <v>278</v>
      </c>
      <c r="BM196" s="183" t="s">
        <v>1228</v>
      </c>
    </row>
    <row r="197" spans="1:65" s="2" customFormat="1" ht="16.5" customHeight="1" x14ac:dyDescent="0.15">
      <c r="A197" s="35"/>
      <c r="B197" s="141"/>
      <c r="C197" s="172" t="s">
        <v>473</v>
      </c>
      <c r="D197" s="172" t="s">
        <v>274</v>
      </c>
      <c r="E197" s="173" t="s">
        <v>2924</v>
      </c>
      <c r="F197" s="174" t="s">
        <v>2925</v>
      </c>
      <c r="G197" s="175" t="s">
        <v>2913</v>
      </c>
      <c r="H197" s="176">
        <v>8</v>
      </c>
      <c r="I197" s="177"/>
      <c r="J197" s="176">
        <f t="shared" si="2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26"/>
        <v>0</v>
      </c>
      <c r="Q197" s="181">
        <v>0</v>
      </c>
      <c r="R197" s="181">
        <f t="shared" si="27"/>
        <v>0</v>
      </c>
      <c r="S197" s="181">
        <v>0</v>
      </c>
      <c r="T197" s="182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278</v>
      </c>
      <c r="AT197" s="183" t="s">
        <v>274</v>
      </c>
      <c r="AU197" s="183" t="s">
        <v>88</v>
      </c>
      <c r="AY197" s="18" t="s">
        <v>271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278</v>
      </c>
      <c r="BM197" s="183" t="s">
        <v>1238</v>
      </c>
    </row>
    <row r="198" spans="1:65" s="2" customFormat="1" ht="16.5" customHeight="1" x14ac:dyDescent="0.15">
      <c r="A198" s="35"/>
      <c r="B198" s="141"/>
      <c r="C198" s="172" t="s">
        <v>478</v>
      </c>
      <c r="D198" s="172" t="s">
        <v>274</v>
      </c>
      <c r="E198" s="173" t="s">
        <v>2926</v>
      </c>
      <c r="F198" s="174" t="s">
        <v>2927</v>
      </c>
      <c r="G198" s="175" t="s">
        <v>2913</v>
      </c>
      <c r="H198" s="176">
        <v>5</v>
      </c>
      <c r="I198" s="177"/>
      <c r="J198" s="176">
        <f t="shared" si="2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26"/>
        <v>0</v>
      </c>
      <c r="Q198" s="181">
        <v>0</v>
      </c>
      <c r="R198" s="181">
        <f t="shared" si="27"/>
        <v>0</v>
      </c>
      <c r="S198" s="181">
        <v>0</v>
      </c>
      <c r="T198" s="182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278</v>
      </c>
      <c r="AT198" s="183" t="s">
        <v>274</v>
      </c>
      <c r="AU198" s="183" t="s">
        <v>88</v>
      </c>
      <c r="AY198" s="18" t="s">
        <v>271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278</v>
      </c>
      <c r="BM198" s="183" t="s">
        <v>1247</v>
      </c>
    </row>
    <row r="199" spans="1:65" s="2" customFormat="1" ht="16.5" customHeight="1" x14ac:dyDescent="0.15">
      <c r="A199" s="35"/>
      <c r="B199" s="141"/>
      <c r="C199" s="172" t="s">
        <v>482</v>
      </c>
      <c r="D199" s="172" t="s">
        <v>274</v>
      </c>
      <c r="E199" s="173" t="s">
        <v>2928</v>
      </c>
      <c r="F199" s="174" t="s">
        <v>2929</v>
      </c>
      <c r="G199" s="175" t="s">
        <v>2913</v>
      </c>
      <c r="H199" s="176">
        <v>13</v>
      </c>
      <c r="I199" s="177"/>
      <c r="J199" s="176">
        <f t="shared" si="2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26"/>
        <v>0</v>
      </c>
      <c r="Q199" s="181">
        <v>0</v>
      </c>
      <c r="R199" s="181">
        <f t="shared" si="27"/>
        <v>0</v>
      </c>
      <c r="S199" s="181">
        <v>0</v>
      </c>
      <c r="T199" s="182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278</v>
      </c>
      <c r="AT199" s="183" t="s">
        <v>274</v>
      </c>
      <c r="AU199" s="183" t="s">
        <v>88</v>
      </c>
      <c r="AY199" s="18" t="s">
        <v>271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88</v>
      </c>
      <c r="BK199" s="105">
        <f t="shared" si="34"/>
        <v>0</v>
      </c>
      <c r="BL199" s="18" t="s">
        <v>278</v>
      </c>
      <c r="BM199" s="183" t="s">
        <v>1257</v>
      </c>
    </row>
    <row r="200" spans="1:65" s="2" customFormat="1" ht="16.5" customHeight="1" x14ac:dyDescent="0.15">
      <c r="A200" s="35"/>
      <c r="B200" s="141"/>
      <c r="C200" s="172" t="s">
        <v>488</v>
      </c>
      <c r="D200" s="172" t="s">
        <v>274</v>
      </c>
      <c r="E200" s="173" t="s">
        <v>2930</v>
      </c>
      <c r="F200" s="174" t="s">
        <v>2931</v>
      </c>
      <c r="G200" s="175" t="s">
        <v>2913</v>
      </c>
      <c r="H200" s="176">
        <v>13</v>
      </c>
      <c r="I200" s="177"/>
      <c r="J200" s="176">
        <f t="shared" si="25"/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si="26"/>
        <v>0</v>
      </c>
      <c r="Q200" s="181">
        <v>0</v>
      </c>
      <c r="R200" s="181">
        <f t="shared" si="27"/>
        <v>0</v>
      </c>
      <c r="S200" s="181">
        <v>0</v>
      </c>
      <c r="T200" s="182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278</v>
      </c>
      <c r="AT200" s="183" t="s">
        <v>274</v>
      </c>
      <c r="AU200" s="183" t="s">
        <v>88</v>
      </c>
      <c r="AY200" s="18" t="s">
        <v>271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278</v>
      </c>
      <c r="BM200" s="183" t="s">
        <v>1276</v>
      </c>
    </row>
    <row r="201" spans="1:65" s="2" customFormat="1" ht="16.5" customHeight="1" x14ac:dyDescent="0.15">
      <c r="A201" s="35"/>
      <c r="B201" s="141"/>
      <c r="C201" s="172" t="s">
        <v>496</v>
      </c>
      <c r="D201" s="172" t="s">
        <v>274</v>
      </c>
      <c r="E201" s="173" t="s">
        <v>2932</v>
      </c>
      <c r="F201" s="174" t="s">
        <v>2933</v>
      </c>
      <c r="G201" s="175" t="s">
        <v>2913</v>
      </c>
      <c r="H201" s="176">
        <v>16</v>
      </c>
      <c r="I201" s="177"/>
      <c r="J201" s="176">
        <f t="shared" si="2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26"/>
        <v>0</v>
      </c>
      <c r="Q201" s="181">
        <v>0</v>
      </c>
      <c r="R201" s="181">
        <f t="shared" si="27"/>
        <v>0</v>
      </c>
      <c r="S201" s="181">
        <v>0</v>
      </c>
      <c r="T201" s="182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278</v>
      </c>
      <c r="AT201" s="183" t="s">
        <v>274</v>
      </c>
      <c r="AU201" s="183" t="s">
        <v>88</v>
      </c>
      <c r="AY201" s="18" t="s">
        <v>271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278</v>
      </c>
      <c r="BM201" s="183" t="s">
        <v>1285</v>
      </c>
    </row>
    <row r="202" spans="1:65" s="2" customFormat="1" ht="16.5" customHeight="1" x14ac:dyDescent="0.15">
      <c r="A202" s="35"/>
      <c r="B202" s="141"/>
      <c r="C202" s="172" t="s">
        <v>500</v>
      </c>
      <c r="D202" s="172" t="s">
        <v>274</v>
      </c>
      <c r="E202" s="173" t="s">
        <v>2934</v>
      </c>
      <c r="F202" s="174" t="s">
        <v>2935</v>
      </c>
      <c r="G202" s="175" t="s">
        <v>2913</v>
      </c>
      <c r="H202" s="176">
        <v>10</v>
      </c>
      <c r="I202" s="177"/>
      <c r="J202" s="176">
        <f t="shared" si="2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26"/>
        <v>0</v>
      </c>
      <c r="Q202" s="181">
        <v>0</v>
      </c>
      <c r="R202" s="181">
        <f t="shared" si="27"/>
        <v>0</v>
      </c>
      <c r="S202" s="181">
        <v>0</v>
      </c>
      <c r="T202" s="182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278</v>
      </c>
      <c r="AT202" s="183" t="s">
        <v>274</v>
      </c>
      <c r="AU202" s="183" t="s">
        <v>88</v>
      </c>
      <c r="AY202" s="18" t="s">
        <v>271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278</v>
      </c>
      <c r="BM202" s="183" t="s">
        <v>1296</v>
      </c>
    </row>
    <row r="203" spans="1:65" s="2" customFormat="1" ht="16.5" customHeight="1" x14ac:dyDescent="0.15">
      <c r="A203" s="35"/>
      <c r="B203" s="141"/>
      <c r="C203" s="172" t="s">
        <v>507</v>
      </c>
      <c r="D203" s="172" t="s">
        <v>274</v>
      </c>
      <c r="E203" s="173" t="s">
        <v>2936</v>
      </c>
      <c r="F203" s="174" t="s">
        <v>2937</v>
      </c>
      <c r="G203" s="175" t="s">
        <v>2913</v>
      </c>
      <c r="H203" s="176">
        <v>8</v>
      </c>
      <c r="I203" s="177"/>
      <c r="J203" s="176">
        <f t="shared" si="2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26"/>
        <v>0</v>
      </c>
      <c r="Q203" s="181">
        <v>0</v>
      </c>
      <c r="R203" s="181">
        <f t="shared" si="27"/>
        <v>0</v>
      </c>
      <c r="S203" s="181">
        <v>0</v>
      </c>
      <c r="T203" s="182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278</v>
      </c>
      <c r="AT203" s="183" t="s">
        <v>274</v>
      </c>
      <c r="AU203" s="183" t="s">
        <v>88</v>
      </c>
      <c r="AY203" s="18" t="s">
        <v>271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278</v>
      </c>
      <c r="BM203" s="183" t="s">
        <v>1302</v>
      </c>
    </row>
    <row r="204" spans="1:65" s="2" customFormat="1" ht="16.5" customHeight="1" x14ac:dyDescent="0.15">
      <c r="A204" s="35"/>
      <c r="B204" s="141"/>
      <c r="C204" s="172" t="s">
        <v>514</v>
      </c>
      <c r="D204" s="172" t="s">
        <v>274</v>
      </c>
      <c r="E204" s="173" t="s">
        <v>2938</v>
      </c>
      <c r="F204" s="174" t="s">
        <v>2939</v>
      </c>
      <c r="G204" s="175" t="s">
        <v>2913</v>
      </c>
      <c r="H204" s="176">
        <v>1</v>
      </c>
      <c r="I204" s="177"/>
      <c r="J204" s="176">
        <f t="shared" si="25"/>
        <v>0</v>
      </c>
      <c r="K204" s="178"/>
      <c r="L204" s="36"/>
      <c r="M204" s="179" t="s">
        <v>1</v>
      </c>
      <c r="N204" s="180" t="s">
        <v>41</v>
      </c>
      <c r="O204" s="61"/>
      <c r="P204" s="181">
        <f t="shared" si="26"/>
        <v>0</v>
      </c>
      <c r="Q204" s="181">
        <v>0</v>
      </c>
      <c r="R204" s="181">
        <f t="shared" si="27"/>
        <v>0</v>
      </c>
      <c r="S204" s="181">
        <v>0</v>
      </c>
      <c r="T204" s="182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278</v>
      </c>
      <c r="AT204" s="183" t="s">
        <v>274</v>
      </c>
      <c r="AU204" s="183" t="s">
        <v>88</v>
      </c>
      <c r="AY204" s="18" t="s">
        <v>271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278</v>
      </c>
      <c r="BM204" s="183" t="s">
        <v>1312</v>
      </c>
    </row>
    <row r="205" spans="1:65" s="2" customFormat="1" ht="16.5" customHeight="1" x14ac:dyDescent="0.15">
      <c r="A205" s="35"/>
      <c r="B205" s="141"/>
      <c r="C205" s="172" t="s">
        <v>519</v>
      </c>
      <c r="D205" s="172" t="s">
        <v>274</v>
      </c>
      <c r="E205" s="173" t="s">
        <v>2940</v>
      </c>
      <c r="F205" s="174" t="s">
        <v>2941</v>
      </c>
      <c r="G205" s="175" t="s">
        <v>2913</v>
      </c>
      <c r="H205" s="176">
        <v>8</v>
      </c>
      <c r="I205" s="177"/>
      <c r="J205" s="176">
        <f t="shared" si="2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26"/>
        <v>0</v>
      </c>
      <c r="Q205" s="181">
        <v>0</v>
      </c>
      <c r="R205" s="181">
        <f t="shared" si="27"/>
        <v>0</v>
      </c>
      <c r="S205" s="181">
        <v>0</v>
      </c>
      <c r="T205" s="182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278</v>
      </c>
      <c r="AT205" s="183" t="s">
        <v>274</v>
      </c>
      <c r="AU205" s="183" t="s">
        <v>88</v>
      </c>
      <c r="AY205" s="18" t="s">
        <v>271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278</v>
      </c>
      <c r="BM205" s="183" t="s">
        <v>1321</v>
      </c>
    </row>
    <row r="206" spans="1:65" s="2" customFormat="1" ht="16.5" customHeight="1" x14ac:dyDescent="0.15">
      <c r="A206" s="35"/>
      <c r="B206" s="141"/>
      <c r="C206" s="172" t="s">
        <v>528</v>
      </c>
      <c r="D206" s="172" t="s">
        <v>274</v>
      </c>
      <c r="E206" s="173" t="s">
        <v>2942</v>
      </c>
      <c r="F206" s="174" t="s">
        <v>2943</v>
      </c>
      <c r="G206" s="175" t="s">
        <v>2913</v>
      </c>
      <c r="H206" s="176">
        <v>5</v>
      </c>
      <c r="I206" s="177"/>
      <c r="J206" s="176">
        <f t="shared" si="25"/>
        <v>0</v>
      </c>
      <c r="K206" s="178"/>
      <c r="L206" s="36"/>
      <c r="M206" s="179" t="s">
        <v>1</v>
      </c>
      <c r="N206" s="180" t="s">
        <v>41</v>
      </c>
      <c r="O206" s="61"/>
      <c r="P206" s="181">
        <f t="shared" si="26"/>
        <v>0</v>
      </c>
      <c r="Q206" s="181">
        <v>0</v>
      </c>
      <c r="R206" s="181">
        <f t="shared" si="27"/>
        <v>0</v>
      </c>
      <c r="S206" s="181">
        <v>0</v>
      </c>
      <c r="T206" s="182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278</v>
      </c>
      <c r="AT206" s="183" t="s">
        <v>274</v>
      </c>
      <c r="AU206" s="183" t="s">
        <v>88</v>
      </c>
      <c r="AY206" s="18" t="s">
        <v>271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278</v>
      </c>
      <c r="BM206" s="183" t="s">
        <v>1338</v>
      </c>
    </row>
    <row r="207" spans="1:65" s="12" customFormat="1" ht="22.9" customHeight="1" x14ac:dyDescent="0.15">
      <c r="B207" s="159"/>
      <c r="D207" s="160" t="s">
        <v>74</v>
      </c>
      <c r="E207" s="170" t="s">
        <v>2944</v>
      </c>
      <c r="F207" s="170" t="s">
        <v>2945</v>
      </c>
      <c r="I207" s="162"/>
      <c r="J207" s="171">
        <f>BK207</f>
        <v>0</v>
      </c>
      <c r="L207" s="159"/>
      <c r="M207" s="164"/>
      <c r="N207" s="165"/>
      <c r="O207" s="165"/>
      <c r="P207" s="166">
        <f>SUM(P208:P211)</f>
        <v>0</v>
      </c>
      <c r="Q207" s="165"/>
      <c r="R207" s="166">
        <f>SUM(R208:R211)</f>
        <v>0</v>
      </c>
      <c r="S207" s="165"/>
      <c r="T207" s="167">
        <f>SUM(T208:T211)</f>
        <v>0</v>
      </c>
      <c r="AR207" s="160" t="s">
        <v>82</v>
      </c>
      <c r="AT207" s="168" t="s">
        <v>74</v>
      </c>
      <c r="AU207" s="168" t="s">
        <v>82</v>
      </c>
      <c r="AY207" s="160" t="s">
        <v>271</v>
      </c>
      <c r="BK207" s="169">
        <f>SUM(BK208:BK211)</f>
        <v>0</v>
      </c>
    </row>
    <row r="208" spans="1:65" s="2" customFormat="1" ht="16.5" customHeight="1" x14ac:dyDescent="0.15">
      <c r="A208" s="35"/>
      <c r="B208" s="141"/>
      <c r="C208" s="172" t="s">
        <v>535</v>
      </c>
      <c r="D208" s="172" t="s">
        <v>274</v>
      </c>
      <c r="E208" s="173" t="s">
        <v>2946</v>
      </c>
      <c r="F208" s="174" t="s">
        <v>2947</v>
      </c>
      <c r="G208" s="175" t="s">
        <v>2913</v>
      </c>
      <c r="H208" s="176">
        <v>7</v>
      </c>
      <c r="I208" s="177"/>
      <c r="J208" s="176">
        <f>ROUND(I208*H208,2)</f>
        <v>0</v>
      </c>
      <c r="K208" s="178"/>
      <c r="L208" s="36"/>
      <c r="M208" s="179" t="s">
        <v>1</v>
      </c>
      <c r="N208" s="180" t="s">
        <v>41</v>
      </c>
      <c r="O208" s="61"/>
      <c r="P208" s="181">
        <f>O208*H208</f>
        <v>0</v>
      </c>
      <c r="Q208" s="181">
        <v>0</v>
      </c>
      <c r="R208" s="181">
        <f>Q208*H208</f>
        <v>0</v>
      </c>
      <c r="S208" s="181">
        <v>0</v>
      </c>
      <c r="T208" s="18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278</v>
      </c>
      <c r="AT208" s="183" t="s">
        <v>274</v>
      </c>
      <c r="AU208" s="183" t="s">
        <v>88</v>
      </c>
      <c r="AY208" s="18" t="s">
        <v>271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88</v>
      </c>
      <c r="BK208" s="105">
        <f>ROUND(I208*H208,2)</f>
        <v>0</v>
      </c>
      <c r="BL208" s="18" t="s">
        <v>278</v>
      </c>
      <c r="BM208" s="183" t="s">
        <v>1362</v>
      </c>
    </row>
    <row r="209" spans="1:65" s="2" customFormat="1" ht="16.5" customHeight="1" x14ac:dyDescent="0.15">
      <c r="A209" s="35"/>
      <c r="B209" s="141"/>
      <c r="C209" s="172" t="s">
        <v>542</v>
      </c>
      <c r="D209" s="172" t="s">
        <v>274</v>
      </c>
      <c r="E209" s="173" t="s">
        <v>2948</v>
      </c>
      <c r="F209" s="174" t="s">
        <v>2949</v>
      </c>
      <c r="G209" s="175" t="s">
        <v>2913</v>
      </c>
      <c r="H209" s="176">
        <v>363</v>
      </c>
      <c r="I209" s="177"/>
      <c r="J209" s="176">
        <f>ROUND(I209*H209,2)</f>
        <v>0</v>
      </c>
      <c r="K209" s="178"/>
      <c r="L209" s="36"/>
      <c r="M209" s="179" t="s">
        <v>1</v>
      </c>
      <c r="N209" s="180" t="s">
        <v>41</v>
      </c>
      <c r="O209" s="61"/>
      <c r="P209" s="181">
        <f>O209*H209</f>
        <v>0</v>
      </c>
      <c r="Q209" s="181">
        <v>0</v>
      </c>
      <c r="R209" s="181">
        <f>Q209*H209</f>
        <v>0</v>
      </c>
      <c r="S209" s="181">
        <v>0</v>
      </c>
      <c r="T209" s="18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278</v>
      </c>
      <c r="AT209" s="183" t="s">
        <v>274</v>
      </c>
      <c r="AU209" s="183" t="s">
        <v>88</v>
      </c>
      <c r="AY209" s="18" t="s">
        <v>271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88</v>
      </c>
      <c r="BK209" s="105">
        <f>ROUND(I209*H209,2)</f>
        <v>0</v>
      </c>
      <c r="BL209" s="18" t="s">
        <v>278</v>
      </c>
      <c r="BM209" s="183" t="s">
        <v>1372</v>
      </c>
    </row>
    <row r="210" spans="1:65" s="2" customFormat="1" ht="16.5" customHeight="1" x14ac:dyDescent="0.15">
      <c r="A210" s="35"/>
      <c r="B210" s="141"/>
      <c r="C210" s="172" t="s">
        <v>550</v>
      </c>
      <c r="D210" s="172" t="s">
        <v>274</v>
      </c>
      <c r="E210" s="173" t="s">
        <v>2950</v>
      </c>
      <c r="F210" s="174" t="s">
        <v>2951</v>
      </c>
      <c r="G210" s="175" t="s">
        <v>2913</v>
      </c>
      <c r="H210" s="176">
        <v>8</v>
      </c>
      <c r="I210" s="177"/>
      <c r="J210" s="176">
        <f>ROUND(I210*H210,2)</f>
        <v>0</v>
      </c>
      <c r="K210" s="178"/>
      <c r="L210" s="36"/>
      <c r="M210" s="179" t="s">
        <v>1</v>
      </c>
      <c r="N210" s="180" t="s">
        <v>41</v>
      </c>
      <c r="O210" s="61"/>
      <c r="P210" s="181">
        <f>O210*H210</f>
        <v>0</v>
      </c>
      <c r="Q210" s="181">
        <v>0</v>
      </c>
      <c r="R210" s="181">
        <f>Q210*H210</f>
        <v>0</v>
      </c>
      <c r="S210" s="181">
        <v>0</v>
      </c>
      <c r="T210" s="18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278</v>
      </c>
      <c r="AT210" s="183" t="s">
        <v>274</v>
      </c>
      <c r="AU210" s="183" t="s">
        <v>88</v>
      </c>
      <c r="AY210" s="18" t="s">
        <v>271</v>
      </c>
      <c r="BE210" s="105">
        <f>IF(N210="základná",J210,0)</f>
        <v>0</v>
      </c>
      <c r="BF210" s="105">
        <f>IF(N210="znížená",J210,0)</f>
        <v>0</v>
      </c>
      <c r="BG210" s="105">
        <f>IF(N210="zákl. prenesená",J210,0)</f>
        <v>0</v>
      </c>
      <c r="BH210" s="105">
        <f>IF(N210="zníž. prenesená",J210,0)</f>
        <v>0</v>
      </c>
      <c r="BI210" s="105">
        <f>IF(N210="nulová",J210,0)</f>
        <v>0</v>
      </c>
      <c r="BJ210" s="18" t="s">
        <v>88</v>
      </c>
      <c r="BK210" s="105">
        <f>ROUND(I210*H210,2)</f>
        <v>0</v>
      </c>
      <c r="BL210" s="18" t="s">
        <v>278</v>
      </c>
      <c r="BM210" s="183" t="s">
        <v>1381</v>
      </c>
    </row>
    <row r="211" spans="1:65" s="2" customFormat="1" ht="16.5" customHeight="1" x14ac:dyDescent="0.15">
      <c r="A211" s="35"/>
      <c r="B211" s="141"/>
      <c r="C211" s="172" t="s">
        <v>555</v>
      </c>
      <c r="D211" s="172" t="s">
        <v>274</v>
      </c>
      <c r="E211" s="173" t="s">
        <v>2952</v>
      </c>
      <c r="F211" s="174" t="s">
        <v>2953</v>
      </c>
      <c r="G211" s="175" t="s">
        <v>2913</v>
      </c>
      <c r="H211" s="176">
        <v>38</v>
      </c>
      <c r="I211" s="177"/>
      <c r="J211" s="176">
        <f>ROUND(I211*H211,2)</f>
        <v>0</v>
      </c>
      <c r="K211" s="178"/>
      <c r="L211" s="36"/>
      <c r="M211" s="179" t="s">
        <v>1</v>
      </c>
      <c r="N211" s="180" t="s">
        <v>41</v>
      </c>
      <c r="O211" s="61"/>
      <c r="P211" s="181">
        <f>O211*H211</f>
        <v>0</v>
      </c>
      <c r="Q211" s="181">
        <v>0</v>
      </c>
      <c r="R211" s="181">
        <f>Q211*H211</f>
        <v>0</v>
      </c>
      <c r="S211" s="181">
        <v>0</v>
      </c>
      <c r="T211" s="18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278</v>
      </c>
      <c r="AT211" s="183" t="s">
        <v>274</v>
      </c>
      <c r="AU211" s="183" t="s">
        <v>88</v>
      </c>
      <c r="AY211" s="18" t="s">
        <v>271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88</v>
      </c>
      <c r="BK211" s="105">
        <f>ROUND(I211*H211,2)</f>
        <v>0</v>
      </c>
      <c r="BL211" s="18" t="s">
        <v>278</v>
      </c>
      <c r="BM211" s="183" t="s">
        <v>1392</v>
      </c>
    </row>
    <row r="212" spans="1:65" s="12" customFormat="1" ht="22.9" customHeight="1" x14ac:dyDescent="0.15">
      <c r="B212" s="159"/>
      <c r="D212" s="160" t="s">
        <v>74</v>
      </c>
      <c r="E212" s="170" t="s">
        <v>2954</v>
      </c>
      <c r="F212" s="170" t="s">
        <v>2955</v>
      </c>
      <c r="I212" s="162"/>
      <c r="J212" s="171">
        <f>BK212</f>
        <v>0</v>
      </c>
      <c r="L212" s="159"/>
      <c r="M212" s="164"/>
      <c r="N212" s="165"/>
      <c r="O212" s="165"/>
      <c r="P212" s="166">
        <f>SUM(P213:P217)</f>
        <v>0</v>
      </c>
      <c r="Q212" s="165"/>
      <c r="R212" s="166">
        <f>SUM(R213:R217)</f>
        <v>0</v>
      </c>
      <c r="S212" s="165"/>
      <c r="T212" s="167">
        <f>SUM(T213:T217)</f>
        <v>0</v>
      </c>
      <c r="AR212" s="160" t="s">
        <v>82</v>
      </c>
      <c r="AT212" s="168" t="s">
        <v>74</v>
      </c>
      <c r="AU212" s="168" t="s">
        <v>82</v>
      </c>
      <c r="AY212" s="160" t="s">
        <v>271</v>
      </c>
      <c r="BK212" s="169">
        <f>SUM(BK213:BK217)</f>
        <v>0</v>
      </c>
    </row>
    <row r="213" spans="1:65" s="2" customFormat="1" ht="21.75" customHeight="1" x14ac:dyDescent="0.15">
      <c r="A213" s="35"/>
      <c r="B213" s="141"/>
      <c r="C213" s="172" t="s">
        <v>684</v>
      </c>
      <c r="D213" s="172" t="s">
        <v>274</v>
      </c>
      <c r="E213" s="173" t="s">
        <v>2956</v>
      </c>
      <c r="F213" s="174" t="s">
        <v>2957</v>
      </c>
      <c r="G213" s="175" t="s">
        <v>277</v>
      </c>
      <c r="H213" s="176">
        <v>1030</v>
      </c>
      <c r="I213" s="177"/>
      <c r="J213" s="176">
        <f>ROUND(I213*H213,2)</f>
        <v>0</v>
      </c>
      <c r="K213" s="178"/>
      <c r="L213" s="36"/>
      <c r="M213" s="179" t="s">
        <v>1</v>
      </c>
      <c r="N213" s="180" t="s">
        <v>41</v>
      </c>
      <c r="O213" s="61"/>
      <c r="P213" s="181">
        <f>O213*H213</f>
        <v>0</v>
      </c>
      <c r="Q213" s="181">
        <v>0</v>
      </c>
      <c r="R213" s="181">
        <f>Q213*H213</f>
        <v>0</v>
      </c>
      <c r="S213" s="181">
        <v>0</v>
      </c>
      <c r="T213" s="18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278</v>
      </c>
      <c r="AT213" s="183" t="s">
        <v>274</v>
      </c>
      <c r="AU213" s="183" t="s">
        <v>88</v>
      </c>
      <c r="AY213" s="18" t="s">
        <v>271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88</v>
      </c>
      <c r="BK213" s="105">
        <f>ROUND(I213*H213,2)</f>
        <v>0</v>
      </c>
      <c r="BL213" s="18" t="s">
        <v>278</v>
      </c>
      <c r="BM213" s="183" t="s">
        <v>1401</v>
      </c>
    </row>
    <row r="214" spans="1:65" s="2" customFormat="1" ht="16.5" customHeight="1" x14ac:dyDescent="0.15">
      <c r="A214" s="35"/>
      <c r="B214" s="141"/>
      <c r="C214" s="172" t="s">
        <v>1128</v>
      </c>
      <c r="D214" s="172" t="s">
        <v>274</v>
      </c>
      <c r="E214" s="173" t="s">
        <v>2958</v>
      </c>
      <c r="F214" s="174" t="s">
        <v>2959</v>
      </c>
      <c r="G214" s="175" t="s">
        <v>277</v>
      </c>
      <c r="H214" s="176">
        <v>555</v>
      </c>
      <c r="I214" s="177"/>
      <c r="J214" s="176">
        <f>ROUND(I214*H214,2)</f>
        <v>0</v>
      </c>
      <c r="K214" s="178"/>
      <c r="L214" s="36"/>
      <c r="M214" s="179" t="s">
        <v>1</v>
      </c>
      <c r="N214" s="180" t="s">
        <v>41</v>
      </c>
      <c r="O214" s="61"/>
      <c r="P214" s="181">
        <f>O214*H214</f>
        <v>0</v>
      </c>
      <c r="Q214" s="181">
        <v>0</v>
      </c>
      <c r="R214" s="181">
        <f>Q214*H214</f>
        <v>0</v>
      </c>
      <c r="S214" s="181">
        <v>0</v>
      </c>
      <c r="T214" s="18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278</v>
      </c>
      <c r="AT214" s="183" t="s">
        <v>274</v>
      </c>
      <c r="AU214" s="183" t="s">
        <v>88</v>
      </c>
      <c r="AY214" s="18" t="s">
        <v>271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88</v>
      </c>
      <c r="BK214" s="105">
        <f>ROUND(I214*H214,2)</f>
        <v>0</v>
      </c>
      <c r="BL214" s="18" t="s">
        <v>278</v>
      </c>
      <c r="BM214" s="183" t="s">
        <v>1411</v>
      </c>
    </row>
    <row r="215" spans="1:65" s="2" customFormat="1" ht="21.75" customHeight="1" x14ac:dyDescent="0.15">
      <c r="A215" s="35"/>
      <c r="B215" s="141"/>
      <c r="C215" s="172" t="s">
        <v>1137</v>
      </c>
      <c r="D215" s="172" t="s">
        <v>274</v>
      </c>
      <c r="E215" s="173" t="s">
        <v>2960</v>
      </c>
      <c r="F215" s="174" t="s">
        <v>2961</v>
      </c>
      <c r="G215" s="175" t="s">
        <v>277</v>
      </c>
      <c r="H215" s="176">
        <v>350</v>
      </c>
      <c r="I215" s="177"/>
      <c r="J215" s="176">
        <f>ROUND(I215*H215,2)</f>
        <v>0</v>
      </c>
      <c r="K215" s="178"/>
      <c r="L215" s="36"/>
      <c r="M215" s="179" t="s">
        <v>1</v>
      </c>
      <c r="N215" s="180" t="s">
        <v>41</v>
      </c>
      <c r="O215" s="61"/>
      <c r="P215" s="181">
        <f>O215*H215</f>
        <v>0</v>
      </c>
      <c r="Q215" s="181">
        <v>0</v>
      </c>
      <c r="R215" s="181">
        <f>Q215*H215</f>
        <v>0</v>
      </c>
      <c r="S215" s="181">
        <v>0</v>
      </c>
      <c r="T215" s="18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278</v>
      </c>
      <c r="AT215" s="183" t="s">
        <v>274</v>
      </c>
      <c r="AU215" s="183" t="s">
        <v>88</v>
      </c>
      <c r="AY215" s="18" t="s">
        <v>271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88</v>
      </c>
      <c r="BK215" s="105">
        <f>ROUND(I215*H215,2)</f>
        <v>0</v>
      </c>
      <c r="BL215" s="18" t="s">
        <v>278</v>
      </c>
      <c r="BM215" s="183" t="s">
        <v>1417</v>
      </c>
    </row>
    <row r="216" spans="1:65" s="2" customFormat="1" ht="21.75" customHeight="1" x14ac:dyDescent="0.15">
      <c r="A216" s="35"/>
      <c r="B216" s="141"/>
      <c r="C216" s="172" t="s">
        <v>1144</v>
      </c>
      <c r="D216" s="172" t="s">
        <v>274</v>
      </c>
      <c r="E216" s="173" t="s">
        <v>2962</v>
      </c>
      <c r="F216" s="174" t="s">
        <v>2963</v>
      </c>
      <c r="G216" s="175" t="s">
        <v>277</v>
      </c>
      <c r="H216" s="176">
        <v>110</v>
      </c>
      <c r="I216" s="177"/>
      <c r="J216" s="176">
        <f>ROUND(I216*H216,2)</f>
        <v>0</v>
      </c>
      <c r="K216" s="178"/>
      <c r="L216" s="36"/>
      <c r="M216" s="179" t="s">
        <v>1</v>
      </c>
      <c r="N216" s="180" t="s">
        <v>41</v>
      </c>
      <c r="O216" s="61"/>
      <c r="P216" s="181">
        <f>O216*H216</f>
        <v>0</v>
      </c>
      <c r="Q216" s="181">
        <v>0</v>
      </c>
      <c r="R216" s="181">
        <f>Q216*H216</f>
        <v>0</v>
      </c>
      <c r="S216" s="181">
        <v>0</v>
      </c>
      <c r="T216" s="18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278</v>
      </c>
      <c r="AT216" s="183" t="s">
        <v>274</v>
      </c>
      <c r="AU216" s="183" t="s">
        <v>88</v>
      </c>
      <c r="AY216" s="18" t="s">
        <v>271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88</v>
      </c>
      <c r="BK216" s="105">
        <f>ROUND(I216*H216,2)</f>
        <v>0</v>
      </c>
      <c r="BL216" s="18" t="s">
        <v>278</v>
      </c>
      <c r="BM216" s="183" t="s">
        <v>1433</v>
      </c>
    </row>
    <row r="217" spans="1:65" s="2" customFormat="1" ht="16.5" customHeight="1" x14ac:dyDescent="0.15">
      <c r="A217" s="35"/>
      <c r="B217" s="141"/>
      <c r="C217" s="172" t="s">
        <v>1154</v>
      </c>
      <c r="D217" s="172" t="s">
        <v>274</v>
      </c>
      <c r="E217" s="173" t="s">
        <v>2964</v>
      </c>
      <c r="F217" s="174" t="s">
        <v>2965</v>
      </c>
      <c r="G217" s="175" t="s">
        <v>2862</v>
      </c>
      <c r="H217" s="176">
        <v>1</v>
      </c>
      <c r="I217" s="177"/>
      <c r="J217" s="176">
        <f>ROUND(I217*H217,2)</f>
        <v>0</v>
      </c>
      <c r="K217" s="178"/>
      <c r="L217" s="36"/>
      <c r="M217" s="179" t="s">
        <v>1</v>
      </c>
      <c r="N217" s="180" t="s">
        <v>41</v>
      </c>
      <c r="O217" s="61"/>
      <c r="P217" s="181">
        <f>O217*H217</f>
        <v>0</v>
      </c>
      <c r="Q217" s="181">
        <v>0</v>
      </c>
      <c r="R217" s="181">
        <f>Q217*H217</f>
        <v>0</v>
      </c>
      <c r="S217" s="181">
        <v>0</v>
      </c>
      <c r="T217" s="18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278</v>
      </c>
      <c r="AT217" s="183" t="s">
        <v>274</v>
      </c>
      <c r="AU217" s="183" t="s">
        <v>88</v>
      </c>
      <c r="AY217" s="18" t="s">
        <v>271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88</v>
      </c>
      <c r="BK217" s="105">
        <f>ROUND(I217*H217,2)</f>
        <v>0</v>
      </c>
      <c r="BL217" s="18" t="s">
        <v>278</v>
      </c>
      <c r="BM217" s="183" t="s">
        <v>1442</v>
      </c>
    </row>
    <row r="218" spans="1:65" s="12" customFormat="1" ht="25.9" customHeight="1" x14ac:dyDescent="0.15">
      <c r="B218" s="159"/>
      <c r="D218" s="160" t="s">
        <v>74</v>
      </c>
      <c r="E218" s="161" t="s">
        <v>2966</v>
      </c>
      <c r="F218" s="161" t="s">
        <v>2967</v>
      </c>
      <c r="I218" s="162"/>
      <c r="J218" s="163">
        <f>BK218</f>
        <v>0</v>
      </c>
      <c r="L218" s="159"/>
      <c r="M218" s="164"/>
      <c r="N218" s="165"/>
      <c r="O218" s="165"/>
      <c r="P218" s="166">
        <f>P219+SUM(P220:P223)+P235+P239+P256+P259+P274</f>
        <v>0</v>
      </c>
      <c r="Q218" s="165"/>
      <c r="R218" s="166">
        <f>R219+SUM(R220:R223)+R235+R239+R256+R259+R274</f>
        <v>0</v>
      </c>
      <c r="S218" s="165"/>
      <c r="T218" s="167">
        <f>T219+SUM(T220:T223)+T235+T239+T256+T259+T274</f>
        <v>0</v>
      </c>
      <c r="AR218" s="160" t="s">
        <v>82</v>
      </c>
      <c r="AT218" s="168" t="s">
        <v>74</v>
      </c>
      <c r="AU218" s="168" t="s">
        <v>75</v>
      </c>
      <c r="AY218" s="160" t="s">
        <v>271</v>
      </c>
      <c r="BK218" s="169">
        <f>BK219+SUM(BK220:BK223)+BK235+BK239+BK256+BK259+BK274</f>
        <v>0</v>
      </c>
    </row>
    <row r="219" spans="1:65" s="2" customFormat="1" ht="55.5" customHeight="1" x14ac:dyDescent="0.15">
      <c r="A219" s="35"/>
      <c r="B219" s="141"/>
      <c r="C219" s="172" t="s">
        <v>1158</v>
      </c>
      <c r="D219" s="246" t="s">
        <v>274</v>
      </c>
      <c r="E219" s="173" t="s">
        <v>2968</v>
      </c>
      <c r="F219" s="174" t="s">
        <v>2969</v>
      </c>
      <c r="G219" s="175" t="s">
        <v>302</v>
      </c>
      <c r="H219" s="176">
        <v>2</v>
      </c>
      <c r="I219" s="177"/>
      <c r="J219" s="176">
        <f>ROUND(I219*H219,2)</f>
        <v>0</v>
      </c>
      <c r="K219" s="178"/>
      <c r="L219" s="36"/>
      <c r="M219" s="179" t="s">
        <v>1</v>
      </c>
      <c r="N219" s="180" t="s">
        <v>41</v>
      </c>
      <c r="O219" s="61"/>
      <c r="P219" s="181">
        <f>O219*H219</f>
        <v>0</v>
      </c>
      <c r="Q219" s="181">
        <v>0</v>
      </c>
      <c r="R219" s="181">
        <f>Q219*H219</f>
        <v>0</v>
      </c>
      <c r="S219" s="181">
        <v>0</v>
      </c>
      <c r="T219" s="18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278</v>
      </c>
      <c r="AT219" s="183" t="s">
        <v>274</v>
      </c>
      <c r="AU219" s="183" t="s">
        <v>82</v>
      </c>
      <c r="AY219" s="18" t="s">
        <v>271</v>
      </c>
      <c r="BE219" s="105">
        <f>IF(N219="základná",J219,0)</f>
        <v>0</v>
      </c>
      <c r="BF219" s="105">
        <f>IF(N219="znížená",J219,0)</f>
        <v>0</v>
      </c>
      <c r="BG219" s="105">
        <f>IF(N219="zákl. prenesená",J219,0)</f>
        <v>0</v>
      </c>
      <c r="BH219" s="105">
        <f>IF(N219="zníž. prenesená",J219,0)</f>
        <v>0</v>
      </c>
      <c r="BI219" s="105">
        <f>IF(N219="nulová",J219,0)</f>
        <v>0</v>
      </c>
      <c r="BJ219" s="18" t="s">
        <v>88</v>
      </c>
      <c r="BK219" s="105">
        <f>ROUND(I219*H219,2)</f>
        <v>0</v>
      </c>
      <c r="BL219" s="18" t="s">
        <v>278</v>
      </c>
      <c r="BM219" s="183" t="s">
        <v>1449</v>
      </c>
    </row>
    <row r="220" spans="1:65" s="2" customFormat="1" ht="16.5" x14ac:dyDescent="0.1">
      <c r="A220" s="35"/>
      <c r="B220" s="36"/>
      <c r="C220" s="35"/>
      <c r="D220" s="185" t="s">
        <v>1142</v>
      </c>
      <c r="E220" s="35"/>
      <c r="F220" s="235" t="s">
        <v>1143</v>
      </c>
      <c r="G220" s="35"/>
      <c r="H220" s="35"/>
      <c r="I220" s="142"/>
      <c r="J220" s="35"/>
      <c r="K220" s="35"/>
      <c r="L220" s="36"/>
      <c r="M220" s="236"/>
      <c r="N220" s="237"/>
      <c r="O220" s="61"/>
      <c r="P220" s="61"/>
      <c r="Q220" s="61"/>
      <c r="R220" s="61"/>
      <c r="S220" s="61"/>
      <c r="T220" s="62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T220" s="18" t="s">
        <v>1142</v>
      </c>
      <c r="AU220" s="18" t="s">
        <v>82</v>
      </c>
    </row>
    <row r="221" spans="1:65" s="2" customFormat="1" ht="16.5" customHeight="1" x14ac:dyDescent="0.15">
      <c r="A221" s="35"/>
      <c r="B221" s="141"/>
      <c r="C221" s="172" t="s">
        <v>1162</v>
      </c>
      <c r="D221" s="172" t="s">
        <v>274</v>
      </c>
      <c r="E221" s="173" t="s">
        <v>2970</v>
      </c>
      <c r="F221" s="174" t="s">
        <v>2971</v>
      </c>
      <c r="G221" s="175" t="s">
        <v>302</v>
      </c>
      <c r="H221" s="176">
        <v>2</v>
      </c>
      <c r="I221" s="177"/>
      <c r="J221" s="176">
        <f>ROUND(I221*H221,2)</f>
        <v>0</v>
      </c>
      <c r="K221" s="178"/>
      <c r="L221" s="36"/>
      <c r="M221" s="179" t="s">
        <v>1</v>
      </c>
      <c r="N221" s="180" t="s">
        <v>41</v>
      </c>
      <c r="O221" s="61"/>
      <c r="P221" s="181">
        <f>O221*H221</f>
        <v>0</v>
      </c>
      <c r="Q221" s="181">
        <v>0</v>
      </c>
      <c r="R221" s="181">
        <f>Q221*H221</f>
        <v>0</v>
      </c>
      <c r="S221" s="181">
        <v>0</v>
      </c>
      <c r="T221" s="18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278</v>
      </c>
      <c r="AT221" s="183" t="s">
        <v>274</v>
      </c>
      <c r="AU221" s="183" t="s">
        <v>82</v>
      </c>
      <c r="AY221" s="18" t="s">
        <v>271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88</v>
      </c>
      <c r="BK221" s="105">
        <f>ROUND(I221*H221,2)</f>
        <v>0</v>
      </c>
      <c r="BL221" s="18" t="s">
        <v>278</v>
      </c>
      <c r="BM221" s="183" t="s">
        <v>1457</v>
      </c>
    </row>
    <row r="222" spans="1:65" s="2" customFormat="1" ht="16.5" customHeight="1" x14ac:dyDescent="0.15">
      <c r="A222" s="35"/>
      <c r="B222" s="141"/>
      <c r="C222" s="172" t="s">
        <v>1172</v>
      </c>
      <c r="D222" s="172" t="s">
        <v>274</v>
      </c>
      <c r="E222" s="173" t="s">
        <v>2972</v>
      </c>
      <c r="F222" s="174" t="s">
        <v>2973</v>
      </c>
      <c r="G222" s="175" t="s">
        <v>302</v>
      </c>
      <c r="H222" s="176">
        <v>2</v>
      </c>
      <c r="I222" s="177"/>
      <c r="J222" s="176">
        <f>ROUND(I222*H222,2)</f>
        <v>0</v>
      </c>
      <c r="K222" s="178"/>
      <c r="L222" s="36"/>
      <c r="M222" s="179" t="s">
        <v>1</v>
      </c>
      <c r="N222" s="180" t="s">
        <v>41</v>
      </c>
      <c r="O222" s="61"/>
      <c r="P222" s="181">
        <f>O222*H222</f>
        <v>0</v>
      </c>
      <c r="Q222" s="181">
        <v>0</v>
      </c>
      <c r="R222" s="181">
        <f>Q222*H222</f>
        <v>0</v>
      </c>
      <c r="S222" s="181">
        <v>0</v>
      </c>
      <c r="T222" s="18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278</v>
      </c>
      <c r="AT222" s="183" t="s">
        <v>274</v>
      </c>
      <c r="AU222" s="183" t="s">
        <v>82</v>
      </c>
      <c r="AY222" s="18" t="s">
        <v>271</v>
      </c>
      <c r="BE222" s="105">
        <f>IF(N222="základná",J222,0)</f>
        <v>0</v>
      </c>
      <c r="BF222" s="105">
        <f>IF(N222="znížená",J222,0)</f>
        <v>0</v>
      </c>
      <c r="BG222" s="105">
        <f>IF(N222="zákl. prenesená",J222,0)</f>
        <v>0</v>
      </c>
      <c r="BH222" s="105">
        <f>IF(N222="zníž. prenesená",J222,0)</f>
        <v>0</v>
      </c>
      <c r="BI222" s="105">
        <f>IF(N222="nulová",J222,0)</f>
        <v>0</v>
      </c>
      <c r="BJ222" s="18" t="s">
        <v>88</v>
      </c>
      <c r="BK222" s="105">
        <f>ROUND(I222*H222,2)</f>
        <v>0</v>
      </c>
      <c r="BL222" s="18" t="s">
        <v>278</v>
      </c>
      <c r="BM222" s="183" t="s">
        <v>1469</v>
      </c>
    </row>
    <row r="223" spans="1:65" s="12" customFormat="1" ht="22.9" customHeight="1" x14ac:dyDescent="0.15">
      <c r="B223" s="159"/>
      <c r="D223" s="160" t="s">
        <v>74</v>
      </c>
      <c r="E223" s="170" t="s">
        <v>2816</v>
      </c>
      <c r="F223" s="170" t="s">
        <v>2974</v>
      </c>
      <c r="I223" s="162"/>
      <c r="J223" s="171">
        <f>BK223</f>
        <v>0</v>
      </c>
      <c r="L223" s="159"/>
      <c r="M223" s="164"/>
      <c r="N223" s="165"/>
      <c r="O223" s="165"/>
      <c r="P223" s="166">
        <f>SUM(P224:P234)</f>
        <v>0</v>
      </c>
      <c r="Q223" s="165"/>
      <c r="R223" s="166">
        <f>SUM(R224:R234)</f>
        <v>0</v>
      </c>
      <c r="S223" s="165"/>
      <c r="T223" s="167">
        <f>SUM(T224:T234)</f>
        <v>0</v>
      </c>
      <c r="AR223" s="160" t="s">
        <v>82</v>
      </c>
      <c r="AT223" s="168" t="s">
        <v>74</v>
      </c>
      <c r="AU223" s="168" t="s">
        <v>82</v>
      </c>
      <c r="AY223" s="160" t="s">
        <v>271</v>
      </c>
      <c r="BK223" s="169">
        <f>SUM(BK224:BK234)</f>
        <v>0</v>
      </c>
    </row>
    <row r="224" spans="1:65" s="2" customFormat="1" ht="16.5" customHeight="1" x14ac:dyDescent="0.15">
      <c r="A224" s="35"/>
      <c r="B224" s="141"/>
      <c r="C224" s="172" t="s">
        <v>1178</v>
      </c>
      <c r="D224" s="172" t="s">
        <v>274</v>
      </c>
      <c r="E224" s="173" t="s">
        <v>2975</v>
      </c>
      <c r="F224" s="174" t="s">
        <v>2976</v>
      </c>
      <c r="G224" s="175" t="s">
        <v>2913</v>
      </c>
      <c r="H224" s="176">
        <v>20</v>
      </c>
      <c r="I224" s="177"/>
      <c r="J224" s="176">
        <f t="shared" ref="J224:J229" si="35">ROUND(I224*H224,2)</f>
        <v>0</v>
      </c>
      <c r="K224" s="178"/>
      <c r="L224" s="36"/>
      <c r="M224" s="179" t="s">
        <v>1</v>
      </c>
      <c r="N224" s="180" t="s">
        <v>41</v>
      </c>
      <c r="O224" s="61"/>
      <c r="P224" s="181">
        <f t="shared" ref="P224:P229" si="36">O224*H224</f>
        <v>0</v>
      </c>
      <c r="Q224" s="181">
        <v>0</v>
      </c>
      <c r="R224" s="181">
        <f t="shared" ref="R224:R229" si="37">Q224*H224</f>
        <v>0</v>
      </c>
      <c r="S224" s="181">
        <v>0</v>
      </c>
      <c r="T224" s="182">
        <f t="shared" ref="T224:T229" si="38"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278</v>
      </c>
      <c r="AT224" s="183" t="s">
        <v>274</v>
      </c>
      <c r="AU224" s="183" t="s">
        <v>88</v>
      </c>
      <c r="AY224" s="18" t="s">
        <v>271</v>
      </c>
      <c r="BE224" s="105">
        <f t="shared" ref="BE224:BE229" si="39">IF(N224="základná",J224,0)</f>
        <v>0</v>
      </c>
      <c r="BF224" s="105">
        <f t="shared" ref="BF224:BF229" si="40">IF(N224="znížená",J224,0)</f>
        <v>0</v>
      </c>
      <c r="BG224" s="105">
        <f t="shared" ref="BG224:BG229" si="41">IF(N224="zákl. prenesená",J224,0)</f>
        <v>0</v>
      </c>
      <c r="BH224" s="105">
        <f t="shared" ref="BH224:BH229" si="42">IF(N224="zníž. prenesená",J224,0)</f>
        <v>0</v>
      </c>
      <c r="BI224" s="105">
        <f t="shared" ref="BI224:BI229" si="43">IF(N224="nulová",J224,0)</f>
        <v>0</v>
      </c>
      <c r="BJ224" s="18" t="s">
        <v>88</v>
      </c>
      <c r="BK224" s="105">
        <f t="shared" ref="BK224:BK229" si="44">ROUND(I224*H224,2)</f>
        <v>0</v>
      </c>
      <c r="BL224" s="18" t="s">
        <v>278</v>
      </c>
      <c r="BM224" s="183" t="s">
        <v>1478</v>
      </c>
    </row>
    <row r="225" spans="1:65" s="2" customFormat="1" ht="16.5" customHeight="1" x14ac:dyDescent="0.15">
      <c r="A225" s="35"/>
      <c r="B225" s="141"/>
      <c r="C225" s="172" t="s">
        <v>1189</v>
      </c>
      <c r="D225" s="172" t="s">
        <v>274</v>
      </c>
      <c r="E225" s="173" t="s">
        <v>2977</v>
      </c>
      <c r="F225" s="174" t="s">
        <v>2978</v>
      </c>
      <c r="G225" s="175" t="s">
        <v>2913</v>
      </c>
      <c r="H225" s="176">
        <v>20</v>
      </c>
      <c r="I225" s="177"/>
      <c r="J225" s="176">
        <f t="shared" si="35"/>
        <v>0</v>
      </c>
      <c r="K225" s="178"/>
      <c r="L225" s="36"/>
      <c r="M225" s="179" t="s">
        <v>1</v>
      </c>
      <c r="N225" s="180" t="s">
        <v>41</v>
      </c>
      <c r="O225" s="61"/>
      <c r="P225" s="181">
        <f t="shared" si="36"/>
        <v>0</v>
      </c>
      <c r="Q225" s="181">
        <v>0</v>
      </c>
      <c r="R225" s="181">
        <f t="shared" si="37"/>
        <v>0</v>
      </c>
      <c r="S225" s="181">
        <v>0</v>
      </c>
      <c r="T225" s="182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278</v>
      </c>
      <c r="AT225" s="183" t="s">
        <v>274</v>
      </c>
      <c r="AU225" s="183" t="s">
        <v>88</v>
      </c>
      <c r="AY225" s="18" t="s">
        <v>271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88</v>
      </c>
      <c r="BK225" s="105">
        <f t="shared" si="44"/>
        <v>0</v>
      </c>
      <c r="BL225" s="18" t="s">
        <v>278</v>
      </c>
      <c r="BM225" s="183" t="s">
        <v>1491</v>
      </c>
    </row>
    <row r="226" spans="1:65" s="2" customFormat="1" ht="16.5" customHeight="1" x14ac:dyDescent="0.15">
      <c r="A226" s="35"/>
      <c r="B226" s="141"/>
      <c r="C226" s="172" t="s">
        <v>1197</v>
      </c>
      <c r="D226" s="172" t="s">
        <v>274</v>
      </c>
      <c r="E226" s="173" t="s">
        <v>2979</v>
      </c>
      <c r="F226" s="174" t="s">
        <v>2980</v>
      </c>
      <c r="G226" s="175" t="s">
        <v>2913</v>
      </c>
      <c r="H226" s="176">
        <v>24</v>
      </c>
      <c r="I226" s="177"/>
      <c r="J226" s="176">
        <f t="shared" si="35"/>
        <v>0</v>
      </c>
      <c r="K226" s="178"/>
      <c r="L226" s="36"/>
      <c r="M226" s="179" t="s">
        <v>1</v>
      </c>
      <c r="N226" s="180" t="s">
        <v>41</v>
      </c>
      <c r="O226" s="61"/>
      <c r="P226" s="181">
        <f t="shared" si="36"/>
        <v>0</v>
      </c>
      <c r="Q226" s="181">
        <v>0</v>
      </c>
      <c r="R226" s="181">
        <f t="shared" si="37"/>
        <v>0</v>
      </c>
      <c r="S226" s="181">
        <v>0</v>
      </c>
      <c r="T226" s="182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278</v>
      </c>
      <c r="AT226" s="183" t="s">
        <v>274</v>
      </c>
      <c r="AU226" s="183" t="s">
        <v>88</v>
      </c>
      <c r="AY226" s="18" t="s">
        <v>271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88</v>
      </c>
      <c r="BK226" s="105">
        <f t="shared" si="44"/>
        <v>0</v>
      </c>
      <c r="BL226" s="18" t="s">
        <v>278</v>
      </c>
      <c r="BM226" s="183" t="s">
        <v>1500</v>
      </c>
    </row>
    <row r="227" spans="1:65" s="2" customFormat="1" ht="21.75" customHeight="1" x14ac:dyDescent="0.15">
      <c r="A227" s="35"/>
      <c r="B227" s="141"/>
      <c r="C227" s="172" t="s">
        <v>1204</v>
      </c>
      <c r="D227" s="172" t="s">
        <v>274</v>
      </c>
      <c r="E227" s="173" t="s">
        <v>2981</v>
      </c>
      <c r="F227" s="174" t="s">
        <v>2982</v>
      </c>
      <c r="G227" s="175" t="s">
        <v>2913</v>
      </c>
      <c r="H227" s="176">
        <v>5</v>
      </c>
      <c r="I227" s="177"/>
      <c r="J227" s="176">
        <f t="shared" si="35"/>
        <v>0</v>
      </c>
      <c r="K227" s="178"/>
      <c r="L227" s="36"/>
      <c r="M227" s="179" t="s">
        <v>1</v>
      </c>
      <c r="N227" s="180" t="s">
        <v>41</v>
      </c>
      <c r="O227" s="61"/>
      <c r="P227" s="181">
        <f t="shared" si="36"/>
        <v>0</v>
      </c>
      <c r="Q227" s="181">
        <v>0</v>
      </c>
      <c r="R227" s="181">
        <f t="shared" si="37"/>
        <v>0</v>
      </c>
      <c r="S227" s="181">
        <v>0</v>
      </c>
      <c r="T227" s="182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278</v>
      </c>
      <c r="AT227" s="183" t="s">
        <v>274</v>
      </c>
      <c r="AU227" s="183" t="s">
        <v>88</v>
      </c>
      <c r="AY227" s="18" t="s">
        <v>271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88</v>
      </c>
      <c r="BK227" s="105">
        <f t="shared" si="44"/>
        <v>0</v>
      </c>
      <c r="BL227" s="18" t="s">
        <v>278</v>
      </c>
      <c r="BM227" s="183" t="s">
        <v>1508</v>
      </c>
    </row>
    <row r="228" spans="1:65" s="2" customFormat="1" ht="16.5" customHeight="1" x14ac:dyDescent="0.15">
      <c r="A228" s="35"/>
      <c r="B228" s="141"/>
      <c r="C228" s="172" t="s">
        <v>1210</v>
      </c>
      <c r="D228" s="172" t="s">
        <v>274</v>
      </c>
      <c r="E228" s="173" t="s">
        <v>2983</v>
      </c>
      <c r="F228" s="174" t="s">
        <v>2965</v>
      </c>
      <c r="G228" s="175" t="s">
        <v>2862</v>
      </c>
      <c r="H228" s="176">
        <v>1</v>
      </c>
      <c r="I228" s="177"/>
      <c r="J228" s="176">
        <f t="shared" si="35"/>
        <v>0</v>
      </c>
      <c r="K228" s="178"/>
      <c r="L228" s="36"/>
      <c r="M228" s="179" t="s">
        <v>1</v>
      </c>
      <c r="N228" s="180" t="s">
        <v>41</v>
      </c>
      <c r="O228" s="61"/>
      <c r="P228" s="181">
        <f t="shared" si="36"/>
        <v>0</v>
      </c>
      <c r="Q228" s="181">
        <v>0</v>
      </c>
      <c r="R228" s="181">
        <f t="shared" si="37"/>
        <v>0</v>
      </c>
      <c r="S228" s="181">
        <v>0</v>
      </c>
      <c r="T228" s="182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278</v>
      </c>
      <c r="AT228" s="183" t="s">
        <v>274</v>
      </c>
      <c r="AU228" s="183" t="s">
        <v>88</v>
      </c>
      <c r="AY228" s="18" t="s">
        <v>271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88</v>
      </c>
      <c r="BK228" s="105">
        <f t="shared" si="44"/>
        <v>0</v>
      </c>
      <c r="BL228" s="18" t="s">
        <v>278</v>
      </c>
      <c r="BM228" s="183" t="s">
        <v>1518</v>
      </c>
    </row>
    <row r="229" spans="1:65" s="2" customFormat="1" ht="55.5" customHeight="1" x14ac:dyDescent="0.15">
      <c r="A229" s="35"/>
      <c r="B229" s="141"/>
      <c r="C229" s="172" t="s">
        <v>1216</v>
      </c>
      <c r="D229" s="246" t="s">
        <v>274</v>
      </c>
      <c r="E229" s="173" t="s">
        <v>2984</v>
      </c>
      <c r="F229" s="174" t="s">
        <v>2985</v>
      </c>
      <c r="G229" s="175" t="s">
        <v>302</v>
      </c>
      <c r="H229" s="176">
        <v>1</v>
      </c>
      <c r="I229" s="177"/>
      <c r="J229" s="176">
        <f t="shared" si="35"/>
        <v>0</v>
      </c>
      <c r="K229" s="178"/>
      <c r="L229" s="36"/>
      <c r="M229" s="179" t="s">
        <v>1</v>
      </c>
      <c r="N229" s="180" t="s">
        <v>41</v>
      </c>
      <c r="O229" s="61"/>
      <c r="P229" s="181">
        <f t="shared" si="36"/>
        <v>0</v>
      </c>
      <c r="Q229" s="181">
        <v>0</v>
      </c>
      <c r="R229" s="181">
        <f t="shared" si="37"/>
        <v>0</v>
      </c>
      <c r="S229" s="181">
        <v>0</v>
      </c>
      <c r="T229" s="182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278</v>
      </c>
      <c r="AT229" s="183" t="s">
        <v>274</v>
      </c>
      <c r="AU229" s="183" t="s">
        <v>88</v>
      </c>
      <c r="AY229" s="18" t="s">
        <v>271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88</v>
      </c>
      <c r="BK229" s="105">
        <f t="shared" si="44"/>
        <v>0</v>
      </c>
      <c r="BL229" s="18" t="s">
        <v>278</v>
      </c>
      <c r="BM229" s="183" t="s">
        <v>1528</v>
      </c>
    </row>
    <row r="230" spans="1:65" s="2" customFormat="1" ht="16.5" x14ac:dyDescent="0.1">
      <c r="A230" s="35"/>
      <c r="B230" s="36"/>
      <c r="C230" s="35"/>
      <c r="D230" s="185" t="s">
        <v>1142</v>
      </c>
      <c r="E230" s="35"/>
      <c r="F230" s="235" t="s">
        <v>1143</v>
      </c>
      <c r="G230" s="35"/>
      <c r="H230" s="35"/>
      <c r="I230" s="142"/>
      <c r="J230" s="35"/>
      <c r="K230" s="35"/>
      <c r="L230" s="36"/>
      <c r="M230" s="236"/>
      <c r="N230" s="237"/>
      <c r="O230" s="61"/>
      <c r="P230" s="61"/>
      <c r="Q230" s="61"/>
      <c r="R230" s="61"/>
      <c r="S230" s="61"/>
      <c r="T230" s="62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T230" s="18" t="s">
        <v>1142</v>
      </c>
      <c r="AU230" s="18" t="s">
        <v>88</v>
      </c>
    </row>
    <row r="231" spans="1:65" s="2" customFormat="1" ht="33" customHeight="1" x14ac:dyDescent="0.15">
      <c r="A231" s="35"/>
      <c r="B231" s="141"/>
      <c r="C231" s="172" t="s">
        <v>1222</v>
      </c>
      <c r="D231" s="172" t="s">
        <v>274</v>
      </c>
      <c r="E231" s="173" t="s">
        <v>2986</v>
      </c>
      <c r="F231" s="174" t="s">
        <v>2987</v>
      </c>
      <c r="G231" s="175" t="s">
        <v>302</v>
      </c>
      <c r="H231" s="176">
        <v>2</v>
      </c>
      <c r="I231" s="177"/>
      <c r="J231" s="176">
        <f>ROUND(I231*H231,2)</f>
        <v>0</v>
      </c>
      <c r="K231" s="178"/>
      <c r="L231" s="36"/>
      <c r="M231" s="179" t="s">
        <v>1</v>
      </c>
      <c r="N231" s="180" t="s">
        <v>41</v>
      </c>
      <c r="O231" s="61"/>
      <c r="P231" s="181">
        <f>O231*H231</f>
        <v>0</v>
      </c>
      <c r="Q231" s="181">
        <v>0</v>
      </c>
      <c r="R231" s="181">
        <f>Q231*H231</f>
        <v>0</v>
      </c>
      <c r="S231" s="181">
        <v>0</v>
      </c>
      <c r="T231" s="18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278</v>
      </c>
      <c r="AT231" s="183" t="s">
        <v>274</v>
      </c>
      <c r="AU231" s="183" t="s">
        <v>88</v>
      </c>
      <c r="AY231" s="18" t="s">
        <v>271</v>
      </c>
      <c r="BE231" s="105">
        <f>IF(N231="základná",J231,0)</f>
        <v>0</v>
      </c>
      <c r="BF231" s="105">
        <f>IF(N231="znížená",J231,0)</f>
        <v>0</v>
      </c>
      <c r="BG231" s="105">
        <f>IF(N231="zákl. prenesená",J231,0)</f>
        <v>0</v>
      </c>
      <c r="BH231" s="105">
        <f>IF(N231="zníž. prenesená",J231,0)</f>
        <v>0</v>
      </c>
      <c r="BI231" s="105">
        <f>IF(N231="nulová",J231,0)</f>
        <v>0</v>
      </c>
      <c r="BJ231" s="18" t="s">
        <v>88</v>
      </c>
      <c r="BK231" s="105">
        <f>ROUND(I231*H231,2)</f>
        <v>0</v>
      </c>
      <c r="BL231" s="18" t="s">
        <v>278</v>
      </c>
      <c r="BM231" s="183" t="s">
        <v>1538</v>
      </c>
    </row>
    <row r="232" spans="1:65" s="2" customFormat="1" ht="33" customHeight="1" x14ac:dyDescent="0.15">
      <c r="A232" s="35"/>
      <c r="B232" s="141"/>
      <c r="C232" s="172" t="s">
        <v>1228</v>
      </c>
      <c r="D232" s="172" t="s">
        <v>274</v>
      </c>
      <c r="E232" s="173" t="s">
        <v>2988</v>
      </c>
      <c r="F232" s="174" t="s">
        <v>2989</v>
      </c>
      <c r="G232" s="175" t="s">
        <v>302</v>
      </c>
      <c r="H232" s="176">
        <v>8</v>
      </c>
      <c r="I232" s="177"/>
      <c r="J232" s="176">
        <f>ROUND(I232*H232,2)</f>
        <v>0</v>
      </c>
      <c r="K232" s="178"/>
      <c r="L232" s="36"/>
      <c r="M232" s="179" t="s">
        <v>1</v>
      </c>
      <c r="N232" s="180" t="s">
        <v>41</v>
      </c>
      <c r="O232" s="61"/>
      <c r="P232" s="181">
        <f>O232*H232</f>
        <v>0</v>
      </c>
      <c r="Q232" s="181">
        <v>0</v>
      </c>
      <c r="R232" s="181">
        <f>Q232*H232</f>
        <v>0</v>
      </c>
      <c r="S232" s="181">
        <v>0</v>
      </c>
      <c r="T232" s="18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3" t="s">
        <v>278</v>
      </c>
      <c r="AT232" s="183" t="s">
        <v>274</v>
      </c>
      <c r="AU232" s="183" t="s">
        <v>88</v>
      </c>
      <c r="AY232" s="18" t="s">
        <v>271</v>
      </c>
      <c r="BE232" s="105">
        <f>IF(N232="základná",J232,0)</f>
        <v>0</v>
      </c>
      <c r="BF232" s="105">
        <f>IF(N232="znížená",J232,0)</f>
        <v>0</v>
      </c>
      <c r="BG232" s="105">
        <f>IF(N232="zákl. prenesená",J232,0)</f>
        <v>0</v>
      </c>
      <c r="BH232" s="105">
        <f>IF(N232="zníž. prenesená",J232,0)</f>
        <v>0</v>
      </c>
      <c r="BI232" s="105">
        <f>IF(N232="nulová",J232,0)</f>
        <v>0</v>
      </c>
      <c r="BJ232" s="18" t="s">
        <v>88</v>
      </c>
      <c r="BK232" s="105">
        <f>ROUND(I232*H232,2)</f>
        <v>0</v>
      </c>
      <c r="BL232" s="18" t="s">
        <v>278</v>
      </c>
      <c r="BM232" s="183" t="s">
        <v>1546</v>
      </c>
    </row>
    <row r="233" spans="1:65" s="2" customFormat="1" ht="16.5" customHeight="1" x14ac:dyDescent="0.15">
      <c r="A233" s="35"/>
      <c r="B233" s="141"/>
      <c r="C233" s="172" t="s">
        <v>1233</v>
      </c>
      <c r="D233" s="172" t="s">
        <v>274</v>
      </c>
      <c r="E233" s="173" t="s">
        <v>2990</v>
      </c>
      <c r="F233" s="174" t="s">
        <v>2991</v>
      </c>
      <c r="G233" s="175" t="s">
        <v>302</v>
      </c>
      <c r="H233" s="176">
        <v>10</v>
      </c>
      <c r="I233" s="177"/>
      <c r="J233" s="176">
        <f>ROUND(I233*H233,2)</f>
        <v>0</v>
      </c>
      <c r="K233" s="178"/>
      <c r="L233" s="36"/>
      <c r="M233" s="179" t="s">
        <v>1</v>
      </c>
      <c r="N233" s="180" t="s">
        <v>41</v>
      </c>
      <c r="O233" s="61"/>
      <c r="P233" s="181">
        <f>O233*H233</f>
        <v>0</v>
      </c>
      <c r="Q233" s="181">
        <v>0</v>
      </c>
      <c r="R233" s="181">
        <f>Q233*H233</f>
        <v>0</v>
      </c>
      <c r="S233" s="181">
        <v>0</v>
      </c>
      <c r="T233" s="18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3" t="s">
        <v>278</v>
      </c>
      <c r="AT233" s="183" t="s">
        <v>274</v>
      </c>
      <c r="AU233" s="183" t="s">
        <v>88</v>
      </c>
      <c r="AY233" s="18" t="s">
        <v>271</v>
      </c>
      <c r="BE233" s="105">
        <f>IF(N233="základná",J233,0)</f>
        <v>0</v>
      </c>
      <c r="BF233" s="105">
        <f>IF(N233="znížená",J233,0)</f>
        <v>0</v>
      </c>
      <c r="BG233" s="105">
        <f>IF(N233="zákl. prenesená",J233,0)</f>
        <v>0</v>
      </c>
      <c r="BH233" s="105">
        <f>IF(N233="zníž. prenesená",J233,0)</f>
        <v>0</v>
      </c>
      <c r="BI233" s="105">
        <f>IF(N233="nulová",J233,0)</f>
        <v>0</v>
      </c>
      <c r="BJ233" s="18" t="s">
        <v>88</v>
      </c>
      <c r="BK233" s="105">
        <f>ROUND(I233*H233,2)</f>
        <v>0</v>
      </c>
      <c r="BL233" s="18" t="s">
        <v>278</v>
      </c>
      <c r="BM233" s="183" t="s">
        <v>1557</v>
      </c>
    </row>
    <row r="234" spans="1:65" s="2" customFormat="1" ht="16.5" customHeight="1" x14ac:dyDescent="0.15">
      <c r="A234" s="35"/>
      <c r="B234" s="141"/>
      <c r="C234" s="172" t="s">
        <v>1238</v>
      </c>
      <c r="D234" s="172" t="s">
        <v>274</v>
      </c>
      <c r="E234" s="173" t="s">
        <v>2992</v>
      </c>
      <c r="F234" s="174" t="s">
        <v>2993</v>
      </c>
      <c r="G234" s="175" t="s">
        <v>302</v>
      </c>
      <c r="H234" s="176">
        <v>4</v>
      </c>
      <c r="I234" s="177"/>
      <c r="J234" s="176">
        <f>ROUND(I234*H234,2)</f>
        <v>0</v>
      </c>
      <c r="K234" s="178"/>
      <c r="L234" s="36"/>
      <c r="M234" s="179" t="s">
        <v>1</v>
      </c>
      <c r="N234" s="180" t="s">
        <v>41</v>
      </c>
      <c r="O234" s="61"/>
      <c r="P234" s="181">
        <f>O234*H234</f>
        <v>0</v>
      </c>
      <c r="Q234" s="181">
        <v>0</v>
      </c>
      <c r="R234" s="181">
        <f>Q234*H234</f>
        <v>0</v>
      </c>
      <c r="S234" s="181">
        <v>0</v>
      </c>
      <c r="T234" s="18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278</v>
      </c>
      <c r="AT234" s="183" t="s">
        <v>274</v>
      </c>
      <c r="AU234" s="183" t="s">
        <v>88</v>
      </c>
      <c r="AY234" s="18" t="s">
        <v>271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88</v>
      </c>
      <c r="BK234" s="105">
        <f>ROUND(I234*H234,2)</f>
        <v>0</v>
      </c>
      <c r="BL234" s="18" t="s">
        <v>278</v>
      </c>
      <c r="BM234" s="183" t="s">
        <v>1572</v>
      </c>
    </row>
    <row r="235" spans="1:65" s="12" customFormat="1" ht="22.9" customHeight="1" x14ac:dyDescent="0.15">
      <c r="B235" s="159"/>
      <c r="D235" s="160" t="s">
        <v>74</v>
      </c>
      <c r="E235" s="170" t="s">
        <v>2994</v>
      </c>
      <c r="F235" s="170" t="s">
        <v>2995</v>
      </c>
      <c r="I235" s="162"/>
      <c r="J235" s="171">
        <f>BK235</f>
        <v>0</v>
      </c>
      <c r="L235" s="159"/>
      <c r="M235" s="164"/>
      <c r="N235" s="165"/>
      <c r="O235" s="165"/>
      <c r="P235" s="166">
        <f>SUM(P236:P238)</f>
        <v>0</v>
      </c>
      <c r="Q235" s="165"/>
      <c r="R235" s="166">
        <f>SUM(R236:R238)</f>
        <v>0</v>
      </c>
      <c r="S235" s="165"/>
      <c r="T235" s="167">
        <f>SUM(T236:T238)</f>
        <v>0</v>
      </c>
      <c r="AR235" s="160" t="s">
        <v>82</v>
      </c>
      <c r="AT235" s="168" t="s">
        <v>74</v>
      </c>
      <c r="AU235" s="168" t="s">
        <v>82</v>
      </c>
      <c r="AY235" s="160" t="s">
        <v>271</v>
      </c>
      <c r="BK235" s="169">
        <f>SUM(BK236:BK238)</f>
        <v>0</v>
      </c>
    </row>
    <row r="236" spans="1:65" s="2" customFormat="1" ht="16.5" customHeight="1" x14ac:dyDescent="0.15">
      <c r="A236" s="35"/>
      <c r="B236" s="141"/>
      <c r="C236" s="172" t="s">
        <v>1243</v>
      </c>
      <c r="D236" s="172" t="s">
        <v>274</v>
      </c>
      <c r="E236" s="173" t="s">
        <v>2996</v>
      </c>
      <c r="F236" s="174" t="s">
        <v>2997</v>
      </c>
      <c r="G236" s="175" t="s">
        <v>302</v>
      </c>
      <c r="H236" s="176">
        <v>2</v>
      </c>
      <c r="I236" s="177"/>
      <c r="J236" s="176">
        <f>ROUND(I236*H236,2)</f>
        <v>0</v>
      </c>
      <c r="K236" s="178"/>
      <c r="L236" s="36"/>
      <c r="M236" s="179" t="s">
        <v>1</v>
      </c>
      <c r="N236" s="180" t="s">
        <v>41</v>
      </c>
      <c r="O236" s="61"/>
      <c r="P236" s="181">
        <f>O236*H236</f>
        <v>0</v>
      </c>
      <c r="Q236" s="181">
        <v>0</v>
      </c>
      <c r="R236" s="181">
        <f>Q236*H236</f>
        <v>0</v>
      </c>
      <c r="S236" s="181">
        <v>0</v>
      </c>
      <c r="T236" s="18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3" t="s">
        <v>278</v>
      </c>
      <c r="AT236" s="183" t="s">
        <v>274</v>
      </c>
      <c r="AU236" s="183" t="s">
        <v>88</v>
      </c>
      <c r="AY236" s="18" t="s">
        <v>271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88</v>
      </c>
      <c r="BK236" s="105">
        <f>ROUND(I236*H236,2)</f>
        <v>0</v>
      </c>
      <c r="BL236" s="18" t="s">
        <v>278</v>
      </c>
      <c r="BM236" s="183" t="s">
        <v>1583</v>
      </c>
    </row>
    <row r="237" spans="1:65" s="2" customFormat="1" ht="16.5" customHeight="1" x14ac:dyDescent="0.15">
      <c r="A237" s="35"/>
      <c r="B237" s="141"/>
      <c r="C237" s="172" t="s">
        <v>1247</v>
      </c>
      <c r="D237" s="172" t="s">
        <v>274</v>
      </c>
      <c r="E237" s="173" t="s">
        <v>2998</v>
      </c>
      <c r="F237" s="174" t="s">
        <v>2999</v>
      </c>
      <c r="G237" s="175" t="s">
        <v>302</v>
      </c>
      <c r="H237" s="176">
        <v>5</v>
      </c>
      <c r="I237" s="177"/>
      <c r="J237" s="176">
        <f>ROUND(I237*H237,2)</f>
        <v>0</v>
      </c>
      <c r="K237" s="178"/>
      <c r="L237" s="36"/>
      <c r="M237" s="179" t="s">
        <v>1</v>
      </c>
      <c r="N237" s="180" t="s">
        <v>41</v>
      </c>
      <c r="O237" s="61"/>
      <c r="P237" s="181">
        <f>O237*H237</f>
        <v>0</v>
      </c>
      <c r="Q237" s="181">
        <v>0</v>
      </c>
      <c r="R237" s="181">
        <f>Q237*H237</f>
        <v>0</v>
      </c>
      <c r="S237" s="181">
        <v>0</v>
      </c>
      <c r="T237" s="18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278</v>
      </c>
      <c r="AT237" s="183" t="s">
        <v>274</v>
      </c>
      <c r="AU237" s="183" t="s">
        <v>88</v>
      </c>
      <c r="AY237" s="18" t="s">
        <v>271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88</v>
      </c>
      <c r="BK237" s="105">
        <f>ROUND(I237*H237,2)</f>
        <v>0</v>
      </c>
      <c r="BL237" s="18" t="s">
        <v>278</v>
      </c>
      <c r="BM237" s="183" t="s">
        <v>1592</v>
      </c>
    </row>
    <row r="238" spans="1:65" s="2" customFormat="1" ht="16.5" customHeight="1" x14ac:dyDescent="0.15">
      <c r="A238" s="35"/>
      <c r="B238" s="141"/>
      <c r="C238" s="172" t="s">
        <v>1252</v>
      </c>
      <c r="D238" s="172" t="s">
        <v>274</v>
      </c>
      <c r="E238" s="173" t="s">
        <v>3000</v>
      </c>
      <c r="F238" s="174" t="s">
        <v>3001</v>
      </c>
      <c r="G238" s="175" t="s">
        <v>302</v>
      </c>
      <c r="H238" s="176">
        <v>2</v>
      </c>
      <c r="I238" s="177"/>
      <c r="J238" s="176">
        <f>ROUND(I238*H238,2)</f>
        <v>0</v>
      </c>
      <c r="K238" s="178"/>
      <c r="L238" s="36"/>
      <c r="M238" s="179" t="s">
        <v>1</v>
      </c>
      <c r="N238" s="180" t="s">
        <v>41</v>
      </c>
      <c r="O238" s="61"/>
      <c r="P238" s="181">
        <f>O238*H238</f>
        <v>0</v>
      </c>
      <c r="Q238" s="181">
        <v>0</v>
      </c>
      <c r="R238" s="181">
        <f>Q238*H238</f>
        <v>0</v>
      </c>
      <c r="S238" s="181">
        <v>0</v>
      </c>
      <c r="T238" s="18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3" t="s">
        <v>278</v>
      </c>
      <c r="AT238" s="183" t="s">
        <v>274</v>
      </c>
      <c r="AU238" s="183" t="s">
        <v>88</v>
      </c>
      <c r="AY238" s="18" t="s">
        <v>271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88</v>
      </c>
      <c r="BK238" s="105">
        <f>ROUND(I238*H238,2)</f>
        <v>0</v>
      </c>
      <c r="BL238" s="18" t="s">
        <v>278</v>
      </c>
      <c r="BM238" s="183" t="s">
        <v>1602</v>
      </c>
    </row>
    <row r="239" spans="1:65" s="12" customFormat="1" ht="22.9" customHeight="1" x14ac:dyDescent="0.15">
      <c r="B239" s="159"/>
      <c r="D239" s="160" t="s">
        <v>74</v>
      </c>
      <c r="E239" s="170" t="s">
        <v>2816</v>
      </c>
      <c r="F239" s="170" t="s">
        <v>2974</v>
      </c>
      <c r="I239" s="162"/>
      <c r="J239" s="171">
        <f>BK239</f>
        <v>0</v>
      </c>
      <c r="L239" s="159"/>
      <c r="M239" s="164"/>
      <c r="N239" s="165"/>
      <c r="O239" s="165"/>
      <c r="P239" s="166">
        <f>SUM(P240:P255)</f>
        <v>0</v>
      </c>
      <c r="Q239" s="165"/>
      <c r="R239" s="166">
        <f>SUM(R240:R255)</f>
        <v>0</v>
      </c>
      <c r="S239" s="165"/>
      <c r="T239" s="167">
        <f>SUM(T240:T255)</f>
        <v>0</v>
      </c>
      <c r="AR239" s="160" t="s">
        <v>82</v>
      </c>
      <c r="AT239" s="168" t="s">
        <v>74</v>
      </c>
      <c r="AU239" s="168" t="s">
        <v>82</v>
      </c>
      <c r="AY239" s="160" t="s">
        <v>271</v>
      </c>
      <c r="BK239" s="169">
        <f>SUM(BK240:BK255)</f>
        <v>0</v>
      </c>
    </row>
    <row r="240" spans="1:65" s="2" customFormat="1" ht="16.5" customHeight="1" x14ac:dyDescent="0.15">
      <c r="A240" s="35"/>
      <c r="B240" s="141"/>
      <c r="C240" s="172" t="s">
        <v>1257</v>
      </c>
      <c r="D240" s="172" t="s">
        <v>274</v>
      </c>
      <c r="E240" s="173" t="s">
        <v>3002</v>
      </c>
      <c r="F240" s="174" t="s">
        <v>3003</v>
      </c>
      <c r="G240" s="175" t="s">
        <v>2913</v>
      </c>
      <c r="H240" s="176">
        <v>35</v>
      </c>
      <c r="I240" s="177"/>
      <c r="J240" s="176">
        <f t="shared" ref="J240:J250" si="45">ROUND(I240*H240,2)</f>
        <v>0</v>
      </c>
      <c r="K240" s="178"/>
      <c r="L240" s="36"/>
      <c r="M240" s="179" t="s">
        <v>1</v>
      </c>
      <c r="N240" s="180" t="s">
        <v>41</v>
      </c>
      <c r="O240" s="61"/>
      <c r="P240" s="181">
        <f t="shared" ref="P240:P250" si="46">O240*H240</f>
        <v>0</v>
      </c>
      <c r="Q240" s="181">
        <v>0</v>
      </c>
      <c r="R240" s="181">
        <f t="shared" ref="R240:R250" si="47">Q240*H240</f>
        <v>0</v>
      </c>
      <c r="S240" s="181">
        <v>0</v>
      </c>
      <c r="T240" s="182">
        <f t="shared" ref="T240:T250" si="48"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278</v>
      </c>
      <c r="AT240" s="183" t="s">
        <v>274</v>
      </c>
      <c r="AU240" s="183" t="s">
        <v>88</v>
      </c>
      <c r="AY240" s="18" t="s">
        <v>271</v>
      </c>
      <c r="BE240" s="105">
        <f t="shared" ref="BE240:BE250" si="49">IF(N240="základná",J240,0)</f>
        <v>0</v>
      </c>
      <c r="BF240" s="105">
        <f t="shared" ref="BF240:BF250" si="50">IF(N240="znížená",J240,0)</f>
        <v>0</v>
      </c>
      <c r="BG240" s="105">
        <f t="shared" ref="BG240:BG250" si="51">IF(N240="zákl. prenesená",J240,0)</f>
        <v>0</v>
      </c>
      <c r="BH240" s="105">
        <f t="shared" ref="BH240:BH250" si="52">IF(N240="zníž. prenesená",J240,0)</f>
        <v>0</v>
      </c>
      <c r="BI240" s="105">
        <f t="shared" ref="BI240:BI250" si="53">IF(N240="nulová",J240,0)</f>
        <v>0</v>
      </c>
      <c r="BJ240" s="18" t="s">
        <v>88</v>
      </c>
      <c r="BK240" s="105">
        <f t="shared" ref="BK240:BK250" si="54">ROUND(I240*H240,2)</f>
        <v>0</v>
      </c>
      <c r="BL240" s="18" t="s">
        <v>278</v>
      </c>
      <c r="BM240" s="183" t="s">
        <v>1612</v>
      </c>
    </row>
    <row r="241" spans="1:65" s="2" customFormat="1" ht="16.5" customHeight="1" x14ac:dyDescent="0.15">
      <c r="A241" s="35"/>
      <c r="B241" s="141"/>
      <c r="C241" s="172" t="s">
        <v>1264</v>
      </c>
      <c r="D241" s="172" t="s">
        <v>274</v>
      </c>
      <c r="E241" s="173" t="s">
        <v>3004</v>
      </c>
      <c r="F241" s="174" t="s">
        <v>3005</v>
      </c>
      <c r="G241" s="175" t="s">
        <v>2913</v>
      </c>
      <c r="H241" s="176">
        <v>12</v>
      </c>
      <c r="I241" s="177"/>
      <c r="J241" s="176">
        <f t="shared" si="45"/>
        <v>0</v>
      </c>
      <c r="K241" s="178"/>
      <c r="L241" s="36"/>
      <c r="M241" s="179" t="s">
        <v>1</v>
      </c>
      <c r="N241" s="180" t="s">
        <v>41</v>
      </c>
      <c r="O241" s="61"/>
      <c r="P241" s="181">
        <f t="shared" si="46"/>
        <v>0</v>
      </c>
      <c r="Q241" s="181">
        <v>0</v>
      </c>
      <c r="R241" s="181">
        <f t="shared" si="47"/>
        <v>0</v>
      </c>
      <c r="S241" s="181">
        <v>0</v>
      </c>
      <c r="T241" s="182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278</v>
      </c>
      <c r="AT241" s="183" t="s">
        <v>274</v>
      </c>
      <c r="AU241" s="183" t="s">
        <v>88</v>
      </c>
      <c r="AY241" s="18" t="s">
        <v>271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88</v>
      </c>
      <c r="BK241" s="105">
        <f t="shared" si="54"/>
        <v>0</v>
      </c>
      <c r="BL241" s="18" t="s">
        <v>278</v>
      </c>
      <c r="BM241" s="183" t="s">
        <v>1621</v>
      </c>
    </row>
    <row r="242" spans="1:65" s="2" customFormat="1" ht="16.5" customHeight="1" x14ac:dyDescent="0.15">
      <c r="A242" s="35"/>
      <c r="B242" s="141"/>
      <c r="C242" s="172" t="s">
        <v>1276</v>
      </c>
      <c r="D242" s="172" t="s">
        <v>274</v>
      </c>
      <c r="E242" s="173" t="s">
        <v>2975</v>
      </c>
      <c r="F242" s="174" t="s">
        <v>2976</v>
      </c>
      <c r="G242" s="175" t="s">
        <v>2913</v>
      </c>
      <c r="H242" s="176">
        <v>54</v>
      </c>
      <c r="I242" s="177"/>
      <c r="J242" s="176">
        <f t="shared" si="45"/>
        <v>0</v>
      </c>
      <c r="K242" s="178"/>
      <c r="L242" s="36"/>
      <c r="M242" s="179" t="s">
        <v>1</v>
      </c>
      <c r="N242" s="180" t="s">
        <v>41</v>
      </c>
      <c r="O242" s="61"/>
      <c r="P242" s="181">
        <f t="shared" si="46"/>
        <v>0</v>
      </c>
      <c r="Q242" s="181">
        <v>0</v>
      </c>
      <c r="R242" s="181">
        <f t="shared" si="47"/>
        <v>0</v>
      </c>
      <c r="S242" s="181">
        <v>0</v>
      </c>
      <c r="T242" s="182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3" t="s">
        <v>278</v>
      </c>
      <c r="AT242" s="183" t="s">
        <v>274</v>
      </c>
      <c r="AU242" s="183" t="s">
        <v>88</v>
      </c>
      <c r="AY242" s="18" t="s">
        <v>271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88</v>
      </c>
      <c r="BK242" s="105">
        <f t="shared" si="54"/>
        <v>0</v>
      </c>
      <c r="BL242" s="18" t="s">
        <v>278</v>
      </c>
      <c r="BM242" s="183" t="s">
        <v>1632</v>
      </c>
    </row>
    <row r="243" spans="1:65" s="2" customFormat="1" ht="16.5" customHeight="1" x14ac:dyDescent="0.15">
      <c r="A243" s="35"/>
      <c r="B243" s="141"/>
      <c r="C243" s="172" t="s">
        <v>1281</v>
      </c>
      <c r="D243" s="172" t="s">
        <v>274</v>
      </c>
      <c r="E243" s="173" t="s">
        <v>3006</v>
      </c>
      <c r="F243" s="174" t="s">
        <v>3007</v>
      </c>
      <c r="G243" s="175" t="s">
        <v>2913</v>
      </c>
      <c r="H243" s="176">
        <v>60</v>
      </c>
      <c r="I243" s="177"/>
      <c r="J243" s="176">
        <f t="shared" si="45"/>
        <v>0</v>
      </c>
      <c r="K243" s="178"/>
      <c r="L243" s="36"/>
      <c r="M243" s="179" t="s">
        <v>1</v>
      </c>
      <c r="N243" s="180" t="s">
        <v>41</v>
      </c>
      <c r="O243" s="61"/>
      <c r="P243" s="181">
        <f t="shared" si="46"/>
        <v>0</v>
      </c>
      <c r="Q243" s="181">
        <v>0</v>
      </c>
      <c r="R243" s="181">
        <f t="shared" si="47"/>
        <v>0</v>
      </c>
      <c r="S243" s="181">
        <v>0</v>
      </c>
      <c r="T243" s="182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278</v>
      </c>
      <c r="AT243" s="183" t="s">
        <v>274</v>
      </c>
      <c r="AU243" s="183" t="s">
        <v>88</v>
      </c>
      <c r="AY243" s="18" t="s">
        <v>271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88</v>
      </c>
      <c r="BK243" s="105">
        <f t="shared" si="54"/>
        <v>0</v>
      </c>
      <c r="BL243" s="18" t="s">
        <v>278</v>
      </c>
      <c r="BM243" s="183" t="s">
        <v>1643</v>
      </c>
    </row>
    <row r="244" spans="1:65" s="2" customFormat="1" ht="16.5" customHeight="1" x14ac:dyDescent="0.15">
      <c r="A244" s="35"/>
      <c r="B244" s="141"/>
      <c r="C244" s="172" t="s">
        <v>1285</v>
      </c>
      <c r="D244" s="172" t="s">
        <v>274</v>
      </c>
      <c r="E244" s="173" t="s">
        <v>2977</v>
      </c>
      <c r="F244" s="174" t="s">
        <v>2978</v>
      </c>
      <c r="G244" s="175" t="s">
        <v>2913</v>
      </c>
      <c r="H244" s="176">
        <v>19</v>
      </c>
      <c r="I244" s="177"/>
      <c r="J244" s="176">
        <f t="shared" si="45"/>
        <v>0</v>
      </c>
      <c r="K244" s="178"/>
      <c r="L244" s="36"/>
      <c r="M244" s="179" t="s">
        <v>1</v>
      </c>
      <c r="N244" s="180" t="s">
        <v>41</v>
      </c>
      <c r="O244" s="61"/>
      <c r="P244" s="181">
        <f t="shared" si="46"/>
        <v>0</v>
      </c>
      <c r="Q244" s="181">
        <v>0</v>
      </c>
      <c r="R244" s="181">
        <f t="shared" si="47"/>
        <v>0</v>
      </c>
      <c r="S244" s="181">
        <v>0</v>
      </c>
      <c r="T244" s="182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278</v>
      </c>
      <c r="AT244" s="183" t="s">
        <v>274</v>
      </c>
      <c r="AU244" s="183" t="s">
        <v>88</v>
      </c>
      <c r="AY244" s="18" t="s">
        <v>271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88</v>
      </c>
      <c r="BK244" s="105">
        <f t="shared" si="54"/>
        <v>0</v>
      </c>
      <c r="BL244" s="18" t="s">
        <v>278</v>
      </c>
      <c r="BM244" s="183" t="s">
        <v>1652</v>
      </c>
    </row>
    <row r="245" spans="1:65" s="2" customFormat="1" ht="16.5" customHeight="1" x14ac:dyDescent="0.15">
      <c r="A245" s="35"/>
      <c r="B245" s="141"/>
      <c r="C245" s="172" t="s">
        <v>1292</v>
      </c>
      <c r="D245" s="172" t="s">
        <v>274</v>
      </c>
      <c r="E245" s="173" t="s">
        <v>3008</v>
      </c>
      <c r="F245" s="174" t="s">
        <v>3009</v>
      </c>
      <c r="G245" s="175" t="s">
        <v>2913</v>
      </c>
      <c r="H245" s="176">
        <v>48</v>
      </c>
      <c r="I245" s="177"/>
      <c r="J245" s="176">
        <f t="shared" si="45"/>
        <v>0</v>
      </c>
      <c r="K245" s="178"/>
      <c r="L245" s="36"/>
      <c r="M245" s="179" t="s">
        <v>1</v>
      </c>
      <c r="N245" s="180" t="s">
        <v>41</v>
      </c>
      <c r="O245" s="61"/>
      <c r="P245" s="181">
        <f t="shared" si="46"/>
        <v>0</v>
      </c>
      <c r="Q245" s="181">
        <v>0</v>
      </c>
      <c r="R245" s="181">
        <f t="shared" si="47"/>
        <v>0</v>
      </c>
      <c r="S245" s="181">
        <v>0</v>
      </c>
      <c r="T245" s="182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278</v>
      </c>
      <c r="AT245" s="183" t="s">
        <v>274</v>
      </c>
      <c r="AU245" s="183" t="s">
        <v>88</v>
      </c>
      <c r="AY245" s="18" t="s">
        <v>271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88</v>
      </c>
      <c r="BK245" s="105">
        <f t="shared" si="54"/>
        <v>0</v>
      </c>
      <c r="BL245" s="18" t="s">
        <v>278</v>
      </c>
      <c r="BM245" s="183" t="s">
        <v>1662</v>
      </c>
    </row>
    <row r="246" spans="1:65" s="2" customFormat="1" ht="16.5" customHeight="1" x14ac:dyDescent="0.15">
      <c r="A246" s="35"/>
      <c r="B246" s="141"/>
      <c r="C246" s="172" t="s">
        <v>1296</v>
      </c>
      <c r="D246" s="172" t="s">
        <v>274</v>
      </c>
      <c r="E246" s="173" t="s">
        <v>2979</v>
      </c>
      <c r="F246" s="174" t="s">
        <v>2980</v>
      </c>
      <c r="G246" s="175" t="s">
        <v>2913</v>
      </c>
      <c r="H246" s="176">
        <v>220</v>
      </c>
      <c r="I246" s="177"/>
      <c r="J246" s="176">
        <f t="shared" si="45"/>
        <v>0</v>
      </c>
      <c r="K246" s="178"/>
      <c r="L246" s="36"/>
      <c r="M246" s="179" t="s">
        <v>1</v>
      </c>
      <c r="N246" s="180" t="s">
        <v>41</v>
      </c>
      <c r="O246" s="61"/>
      <c r="P246" s="181">
        <f t="shared" si="46"/>
        <v>0</v>
      </c>
      <c r="Q246" s="181">
        <v>0</v>
      </c>
      <c r="R246" s="181">
        <f t="shared" si="47"/>
        <v>0</v>
      </c>
      <c r="S246" s="181">
        <v>0</v>
      </c>
      <c r="T246" s="182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278</v>
      </c>
      <c r="AT246" s="183" t="s">
        <v>274</v>
      </c>
      <c r="AU246" s="183" t="s">
        <v>88</v>
      </c>
      <c r="AY246" s="18" t="s">
        <v>271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88</v>
      </c>
      <c r="BK246" s="105">
        <f t="shared" si="54"/>
        <v>0</v>
      </c>
      <c r="BL246" s="18" t="s">
        <v>278</v>
      </c>
      <c r="BM246" s="183" t="s">
        <v>1670</v>
      </c>
    </row>
    <row r="247" spans="1:65" s="2" customFormat="1" ht="21.75" customHeight="1" x14ac:dyDescent="0.15">
      <c r="A247" s="35"/>
      <c r="B247" s="141"/>
      <c r="C247" s="172" t="s">
        <v>1300</v>
      </c>
      <c r="D247" s="172" t="s">
        <v>274</v>
      </c>
      <c r="E247" s="173" t="s">
        <v>2981</v>
      </c>
      <c r="F247" s="174" t="s">
        <v>2982</v>
      </c>
      <c r="G247" s="175" t="s">
        <v>2913</v>
      </c>
      <c r="H247" s="176">
        <v>70</v>
      </c>
      <c r="I247" s="177"/>
      <c r="J247" s="176">
        <f t="shared" si="45"/>
        <v>0</v>
      </c>
      <c r="K247" s="178"/>
      <c r="L247" s="36"/>
      <c r="M247" s="179" t="s">
        <v>1</v>
      </c>
      <c r="N247" s="180" t="s">
        <v>41</v>
      </c>
      <c r="O247" s="61"/>
      <c r="P247" s="181">
        <f t="shared" si="46"/>
        <v>0</v>
      </c>
      <c r="Q247" s="181">
        <v>0</v>
      </c>
      <c r="R247" s="181">
        <f t="shared" si="47"/>
        <v>0</v>
      </c>
      <c r="S247" s="181">
        <v>0</v>
      </c>
      <c r="T247" s="182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278</v>
      </c>
      <c r="AT247" s="183" t="s">
        <v>274</v>
      </c>
      <c r="AU247" s="183" t="s">
        <v>88</v>
      </c>
      <c r="AY247" s="18" t="s">
        <v>271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88</v>
      </c>
      <c r="BK247" s="105">
        <f t="shared" si="54"/>
        <v>0</v>
      </c>
      <c r="BL247" s="18" t="s">
        <v>278</v>
      </c>
      <c r="BM247" s="183" t="s">
        <v>1697</v>
      </c>
    </row>
    <row r="248" spans="1:65" s="2" customFormat="1" ht="16.5" customHeight="1" x14ac:dyDescent="0.15">
      <c r="A248" s="35"/>
      <c r="B248" s="141"/>
      <c r="C248" s="172" t="s">
        <v>1302</v>
      </c>
      <c r="D248" s="172" t="s">
        <v>274</v>
      </c>
      <c r="E248" s="173" t="s">
        <v>3010</v>
      </c>
      <c r="F248" s="174" t="s">
        <v>3011</v>
      </c>
      <c r="G248" s="175" t="s">
        <v>1375</v>
      </c>
      <c r="H248" s="176">
        <v>21.5</v>
      </c>
      <c r="I248" s="177"/>
      <c r="J248" s="176">
        <f t="shared" si="45"/>
        <v>0</v>
      </c>
      <c r="K248" s="178"/>
      <c r="L248" s="36"/>
      <c r="M248" s="179" t="s">
        <v>1</v>
      </c>
      <c r="N248" s="180" t="s">
        <v>41</v>
      </c>
      <c r="O248" s="61"/>
      <c r="P248" s="181">
        <f t="shared" si="46"/>
        <v>0</v>
      </c>
      <c r="Q248" s="181">
        <v>0</v>
      </c>
      <c r="R248" s="181">
        <f t="shared" si="47"/>
        <v>0</v>
      </c>
      <c r="S248" s="181">
        <v>0</v>
      </c>
      <c r="T248" s="182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278</v>
      </c>
      <c r="AT248" s="183" t="s">
        <v>274</v>
      </c>
      <c r="AU248" s="183" t="s">
        <v>88</v>
      </c>
      <c r="AY248" s="18" t="s">
        <v>271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88</v>
      </c>
      <c r="BK248" s="105">
        <f t="shared" si="54"/>
        <v>0</v>
      </c>
      <c r="BL248" s="18" t="s">
        <v>278</v>
      </c>
      <c r="BM248" s="183" t="s">
        <v>1712</v>
      </c>
    </row>
    <row r="249" spans="1:65" s="2" customFormat="1" ht="16.5" customHeight="1" x14ac:dyDescent="0.15">
      <c r="A249" s="35"/>
      <c r="B249" s="141"/>
      <c r="C249" s="172" t="s">
        <v>1307</v>
      </c>
      <c r="D249" s="172" t="s">
        <v>274</v>
      </c>
      <c r="E249" s="173" t="s">
        <v>3012</v>
      </c>
      <c r="F249" s="174" t="s">
        <v>2965</v>
      </c>
      <c r="G249" s="175" t="s">
        <v>2862</v>
      </c>
      <c r="H249" s="176">
        <v>1</v>
      </c>
      <c r="I249" s="177"/>
      <c r="J249" s="176">
        <f t="shared" si="45"/>
        <v>0</v>
      </c>
      <c r="K249" s="178"/>
      <c r="L249" s="36"/>
      <c r="M249" s="179" t="s">
        <v>1</v>
      </c>
      <c r="N249" s="180" t="s">
        <v>41</v>
      </c>
      <c r="O249" s="61"/>
      <c r="P249" s="181">
        <f t="shared" si="46"/>
        <v>0</v>
      </c>
      <c r="Q249" s="181">
        <v>0</v>
      </c>
      <c r="R249" s="181">
        <f t="shared" si="47"/>
        <v>0</v>
      </c>
      <c r="S249" s="181">
        <v>0</v>
      </c>
      <c r="T249" s="182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3" t="s">
        <v>278</v>
      </c>
      <c r="AT249" s="183" t="s">
        <v>274</v>
      </c>
      <c r="AU249" s="183" t="s">
        <v>88</v>
      </c>
      <c r="AY249" s="18" t="s">
        <v>271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88</v>
      </c>
      <c r="BK249" s="105">
        <f t="shared" si="54"/>
        <v>0</v>
      </c>
      <c r="BL249" s="18" t="s">
        <v>278</v>
      </c>
      <c r="BM249" s="183" t="s">
        <v>1722</v>
      </c>
    </row>
    <row r="250" spans="1:65" s="2" customFormat="1" ht="55.5" customHeight="1" x14ac:dyDescent="0.15">
      <c r="A250" s="35"/>
      <c r="B250" s="141"/>
      <c r="C250" s="172" t="s">
        <v>1312</v>
      </c>
      <c r="D250" s="246" t="s">
        <v>274</v>
      </c>
      <c r="E250" s="173" t="s">
        <v>3013</v>
      </c>
      <c r="F250" s="174" t="s">
        <v>3014</v>
      </c>
      <c r="G250" s="175" t="s">
        <v>302</v>
      </c>
      <c r="H250" s="176">
        <v>1</v>
      </c>
      <c r="I250" s="177"/>
      <c r="J250" s="176">
        <f t="shared" si="45"/>
        <v>0</v>
      </c>
      <c r="K250" s="178"/>
      <c r="L250" s="36"/>
      <c r="M250" s="179" t="s">
        <v>1</v>
      </c>
      <c r="N250" s="180" t="s">
        <v>41</v>
      </c>
      <c r="O250" s="61"/>
      <c r="P250" s="181">
        <f t="shared" si="46"/>
        <v>0</v>
      </c>
      <c r="Q250" s="181">
        <v>0</v>
      </c>
      <c r="R250" s="181">
        <f t="shared" si="47"/>
        <v>0</v>
      </c>
      <c r="S250" s="181">
        <v>0</v>
      </c>
      <c r="T250" s="182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278</v>
      </c>
      <c r="AT250" s="183" t="s">
        <v>274</v>
      </c>
      <c r="AU250" s="183" t="s">
        <v>88</v>
      </c>
      <c r="AY250" s="18" t="s">
        <v>271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88</v>
      </c>
      <c r="BK250" s="105">
        <f t="shared" si="54"/>
        <v>0</v>
      </c>
      <c r="BL250" s="18" t="s">
        <v>278</v>
      </c>
      <c r="BM250" s="183" t="s">
        <v>1739</v>
      </c>
    </row>
    <row r="251" spans="1:65" s="2" customFormat="1" ht="16.5" x14ac:dyDescent="0.1">
      <c r="A251" s="35"/>
      <c r="B251" s="36"/>
      <c r="C251" s="35"/>
      <c r="D251" s="185" t="s">
        <v>1142</v>
      </c>
      <c r="E251" s="35"/>
      <c r="F251" s="235" t="s">
        <v>1143</v>
      </c>
      <c r="G251" s="35"/>
      <c r="H251" s="35"/>
      <c r="I251" s="142"/>
      <c r="J251" s="35"/>
      <c r="K251" s="35"/>
      <c r="L251" s="36"/>
      <c r="M251" s="236"/>
      <c r="N251" s="237"/>
      <c r="O251" s="61"/>
      <c r="P251" s="61"/>
      <c r="Q251" s="61"/>
      <c r="R251" s="61"/>
      <c r="S251" s="61"/>
      <c r="T251" s="62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T251" s="18" t="s">
        <v>1142</v>
      </c>
      <c r="AU251" s="18" t="s">
        <v>88</v>
      </c>
    </row>
    <row r="252" spans="1:65" s="2" customFormat="1" ht="33" customHeight="1" x14ac:dyDescent="0.15">
      <c r="A252" s="35"/>
      <c r="B252" s="141"/>
      <c r="C252" s="172" t="s">
        <v>1317</v>
      </c>
      <c r="D252" s="172" t="s">
        <v>274</v>
      </c>
      <c r="E252" s="173" t="s">
        <v>3015</v>
      </c>
      <c r="F252" s="174" t="s">
        <v>3016</v>
      </c>
      <c r="G252" s="175" t="s">
        <v>302</v>
      </c>
      <c r="H252" s="176">
        <v>7</v>
      </c>
      <c r="I252" s="177"/>
      <c r="J252" s="176">
        <f>ROUND(I252*H252,2)</f>
        <v>0</v>
      </c>
      <c r="K252" s="178"/>
      <c r="L252" s="36"/>
      <c r="M252" s="179" t="s">
        <v>1</v>
      </c>
      <c r="N252" s="180" t="s">
        <v>41</v>
      </c>
      <c r="O252" s="61"/>
      <c r="P252" s="181">
        <f>O252*H252</f>
        <v>0</v>
      </c>
      <c r="Q252" s="181">
        <v>0</v>
      </c>
      <c r="R252" s="181">
        <f>Q252*H252</f>
        <v>0</v>
      </c>
      <c r="S252" s="181">
        <v>0</v>
      </c>
      <c r="T252" s="18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278</v>
      </c>
      <c r="AT252" s="183" t="s">
        <v>274</v>
      </c>
      <c r="AU252" s="183" t="s">
        <v>88</v>
      </c>
      <c r="AY252" s="18" t="s">
        <v>271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88</v>
      </c>
      <c r="BK252" s="105">
        <f>ROUND(I252*H252,2)</f>
        <v>0</v>
      </c>
      <c r="BL252" s="18" t="s">
        <v>278</v>
      </c>
      <c r="BM252" s="183" t="s">
        <v>1751</v>
      </c>
    </row>
    <row r="253" spans="1:65" s="2" customFormat="1" ht="33" customHeight="1" x14ac:dyDescent="0.15">
      <c r="A253" s="35"/>
      <c r="B253" s="141"/>
      <c r="C253" s="172" t="s">
        <v>1321</v>
      </c>
      <c r="D253" s="172" t="s">
        <v>274</v>
      </c>
      <c r="E253" s="173" t="s">
        <v>3017</v>
      </c>
      <c r="F253" s="174" t="s">
        <v>3018</v>
      </c>
      <c r="G253" s="175" t="s">
        <v>302</v>
      </c>
      <c r="H253" s="176">
        <v>1</v>
      </c>
      <c r="I253" s="177"/>
      <c r="J253" s="176">
        <f>ROUND(I253*H253,2)</f>
        <v>0</v>
      </c>
      <c r="K253" s="178"/>
      <c r="L253" s="36"/>
      <c r="M253" s="179" t="s">
        <v>1</v>
      </c>
      <c r="N253" s="180" t="s">
        <v>41</v>
      </c>
      <c r="O253" s="61"/>
      <c r="P253" s="181">
        <f>O253*H253</f>
        <v>0</v>
      </c>
      <c r="Q253" s="181">
        <v>0</v>
      </c>
      <c r="R253" s="181">
        <f>Q253*H253</f>
        <v>0</v>
      </c>
      <c r="S253" s="181">
        <v>0</v>
      </c>
      <c r="T253" s="18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3" t="s">
        <v>278</v>
      </c>
      <c r="AT253" s="183" t="s">
        <v>274</v>
      </c>
      <c r="AU253" s="183" t="s">
        <v>88</v>
      </c>
      <c r="AY253" s="18" t="s">
        <v>271</v>
      </c>
      <c r="BE253" s="105">
        <f>IF(N253="základná",J253,0)</f>
        <v>0</v>
      </c>
      <c r="BF253" s="105">
        <f>IF(N253="znížená",J253,0)</f>
        <v>0</v>
      </c>
      <c r="BG253" s="105">
        <f>IF(N253="zákl. prenesená",J253,0)</f>
        <v>0</v>
      </c>
      <c r="BH253" s="105">
        <f>IF(N253="zníž. prenesená",J253,0)</f>
        <v>0</v>
      </c>
      <c r="BI253" s="105">
        <f>IF(N253="nulová",J253,0)</f>
        <v>0</v>
      </c>
      <c r="BJ253" s="18" t="s">
        <v>88</v>
      </c>
      <c r="BK253" s="105">
        <f>ROUND(I253*H253,2)</f>
        <v>0</v>
      </c>
      <c r="BL253" s="18" t="s">
        <v>278</v>
      </c>
      <c r="BM253" s="183" t="s">
        <v>1761</v>
      </c>
    </row>
    <row r="254" spans="1:65" s="2" customFormat="1" ht="16.5" customHeight="1" x14ac:dyDescent="0.15">
      <c r="A254" s="35"/>
      <c r="B254" s="141"/>
      <c r="C254" s="172" t="s">
        <v>1325</v>
      </c>
      <c r="D254" s="172" t="s">
        <v>274</v>
      </c>
      <c r="E254" s="173" t="s">
        <v>2990</v>
      </c>
      <c r="F254" s="174" t="s">
        <v>2991</v>
      </c>
      <c r="G254" s="175" t="s">
        <v>302</v>
      </c>
      <c r="H254" s="176">
        <v>8</v>
      </c>
      <c r="I254" s="177"/>
      <c r="J254" s="176">
        <f>ROUND(I254*H254,2)</f>
        <v>0</v>
      </c>
      <c r="K254" s="178"/>
      <c r="L254" s="36"/>
      <c r="M254" s="179" t="s">
        <v>1</v>
      </c>
      <c r="N254" s="180" t="s">
        <v>41</v>
      </c>
      <c r="O254" s="61"/>
      <c r="P254" s="181">
        <f>O254*H254</f>
        <v>0</v>
      </c>
      <c r="Q254" s="181">
        <v>0</v>
      </c>
      <c r="R254" s="181">
        <f>Q254*H254</f>
        <v>0</v>
      </c>
      <c r="S254" s="181">
        <v>0</v>
      </c>
      <c r="T254" s="18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278</v>
      </c>
      <c r="AT254" s="183" t="s">
        <v>274</v>
      </c>
      <c r="AU254" s="183" t="s">
        <v>88</v>
      </c>
      <c r="AY254" s="18" t="s">
        <v>271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88</v>
      </c>
      <c r="BK254" s="105">
        <f>ROUND(I254*H254,2)</f>
        <v>0</v>
      </c>
      <c r="BL254" s="18" t="s">
        <v>278</v>
      </c>
      <c r="BM254" s="183" t="s">
        <v>1769</v>
      </c>
    </row>
    <row r="255" spans="1:65" s="2" customFormat="1" ht="16.5" customHeight="1" x14ac:dyDescent="0.15">
      <c r="A255" s="35"/>
      <c r="B255" s="141"/>
      <c r="C255" s="172" t="s">
        <v>1338</v>
      </c>
      <c r="D255" s="172" t="s">
        <v>274</v>
      </c>
      <c r="E255" s="173" t="s">
        <v>2992</v>
      </c>
      <c r="F255" s="174" t="s">
        <v>2993</v>
      </c>
      <c r="G255" s="175" t="s">
        <v>302</v>
      </c>
      <c r="H255" s="176">
        <v>2</v>
      </c>
      <c r="I255" s="177"/>
      <c r="J255" s="176">
        <f>ROUND(I255*H255,2)</f>
        <v>0</v>
      </c>
      <c r="K255" s="178"/>
      <c r="L255" s="36"/>
      <c r="M255" s="179" t="s">
        <v>1</v>
      </c>
      <c r="N255" s="180" t="s">
        <v>41</v>
      </c>
      <c r="O255" s="61"/>
      <c r="P255" s="181">
        <f>O255*H255</f>
        <v>0</v>
      </c>
      <c r="Q255" s="181">
        <v>0</v>
      </c>
      <c r="R255" s="181">
        <f>Q255*H255</f>
        <v>0</v>
      </c>
      <c r="S255" s="181">
        <v>0</v>
      </c>
      <c r="T255" s="18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3" t="s">
        <v>278</v>
      </c>
      <c r="AT255" s="183" t="s">
        <v>274</v>
      </c>
      <c r="AU255" s="183" t="s">
        <v>88</v>
      </c>
      <c r="AY255" s="18" t="s">
        <v>271</v>
      </c>
      <c r="BE255" s="105">
        <f>IF(N255="základná",J255,0)</f>
        <v>0</v>
      </c>
      <c r="BF255" s="105">
        <f>IF(N255="znížená",J255,0)</f>
        <v>0</v>
      </c>
      <c r="BG255" s="105">
        <f>IF(N255="zákl. prenesená",J255,0)</f>
        <v>0</v>
      </c>
      <c r="BH255" s="105">
        <f>IF(N255="zníž. prenesená",J255,0)</f>
        <v>0</v>
      </c>
      <c r="BI255" s="105">
        <f>IF(N255="nulová",J255,0)</f>
        <v>0</v>
      </c>
      <c r="BJ255" s="18" t="s">
        <v>88</v>
      </c>
      <c r="BK255" s="105">
        <f>ROUND(I255*H255,2)</f>
        <v>0</v>
      </c>
      <c r="BL255" s="18" t="s">
        <v>278</v>
      </c>
      <c r="BM255" s="183" t="s">
        <v>1779</v>
      </c>
    </row>
    <row r="256" spans="1:65" s="12" customFormat="1" ht="22.9" customHeight="1" x14ac:dyDescent="0.15">
      <c r="B256" s="159"/>
      <c r="D256" s="160" t="s">
        <v>74</v>
      </c>
      <c r="E256" s="170" t="s">
        <v>2994</v>
      </c>
      <c r="F256" s="170" t="s">
        <v>2995</v>
      </c>
      <c r="I256" s="162"/>
      <c r="J256" s="171">
        <f>BK256</f>
        <v>0</v>
      </c>
      <c r="L256" s="159"/>
      <c r="M256" s="164"/>
      <c r="N256" s="165"/>
      <c r="O256" s="165"/>
      <c r="P256" s="166">
        <f>SUM(P257:P258)</f>
        <v>0</v>
      </c>
      <c r="Q256" s="165"/>
      <c r="R256" s="166">
        <f>SUM(R257:R258)</f>
        <v>0</v>
      </c>
      <c r="S256" s="165"/>
      <c r="T256" s="167">
        <f>SUM(T257:T258)</f>
        <v>0</v>
      </c>
      <c r="AR256" s="160" t="s">
        <v>82</v>
      </c>
      <c r="AT256" s="168" t="s">
        <v>74</v>
      </c>
      <c r="AU256" s="168" t="s">
        <v>82</v>
      </c>
      <c r="AY256" s="160" t="s">
        <v>271</v>
      </c>
      <c r="BK256" s="169">
        <f>SUM(BK257:BK258)</f>
        <v>0</v>
      </c>
    </row>
    <row r="257" spans="1:65" s="2" customFormat="1" ht="16.5" customHeight="1" x14ac:dyDescent="0.15">
      <c r="A257" s="35"/>
      <c r="B257" s="141"/>
      <c r="C257" s="172" t="s">
        <v>1349</v>
      </c>
      <c r="D257" s="172" t="s">
        <v>274</v>
      </c>
      <c r="E257" s="173" t="s">
        <v>2998</v>
      </c>
      <c r="F257" s="174" t="s">
        <v>2999</v>
      </c>
      <c r="G257" s="175" t="s">
        <v>302</v>
      </c>
      <c r="H257" s="176">
        <v>4</v>
      </c>
      <c r="I257" s="177"/>
      <c r="J257" s="176">
        <f>ROUND(I257*H257,2)</f>
        <v>0</v>
      </c>
      <c r="K257" s="178"/>
      <c r="L257" s="36"/>
      <c r="M257" s="179" t="s">
        <v>1</v>
      </c>
      <c r="N257" s="180" t="s">
        <v>41</v>
      </c>
      <c r="O257" s="61"/>
      <c r="P257" s="181">
        <f>O257*H257</f>
        <v>0</v>
      </c>
      <c r="Q257" s="181">
        <v>0</v>
      </c>
      <c r="R257" s="181">
        <f>Q257*H257</f>
        <v>0</v>
      </c>
      <c r="S257" s="181">
        <v>0</v>
      </c>
      <c r="T257" s="18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278</v>
      </c>
      <c r="AT257" s="183" t="s">
        <v>274</v>
      </c>
      <c r="AU257" s="183" t="s">
        <v>88</v>
      </c>
      <c r="AY257" s="18" t="s">
        <v>271</v>
      </c>
      <c r="BE257" s="105">
        <f>IF(N257="základná",J257,0)</f>
        <v>0</v>
      </c>
      <c r="BF257" s="105">
        <f>IF(N257="znížená",J257,0)</f>
        <v>0</v>
      </c>
      <c r="BG257" s="105">
        <f>IF(N257="zákl. prenesená",J257,0)</f>
        <v>0</v>
      </c>
      <c r="BH257" s="105">
        <f>IF(N257="zníž. prenesená",J257,0)</f>
        <v>0</v>
      </c>
      <c r="BI257" s="105">
        <f>IF(N257="nulová",J257,0)</f>
        <v>0</v>
      </c>
      <c r="BJ257" s="18" t="s">
        <v>88</v>
      </c>
      <c r="BK257" s="105">
        <f>ROUND(I257*H257,2)</f>
        <v>0</v>
      </c>
      <c r="BL257" s="18" t="s">
        <v>278</v>
      </c>
      <c r="BM257" s="183" t="s">
        <v>1788</v>
      </c>
    </row>
    <row r="258" spans="1:65" s="2" customFormat="1" ht="16.5" customHeight="1" x14ac:dyDescent="0.15">
      <c r="A258" s="35"/>
      <c r="B258" s="141"/>
      <c r="C258" s="172" t="s">
        <v>1362</v>
      </c>
      <c r="D258" s="172" t="s">
        <v>274</v>
      </c>
      <c r="E258" s="173" t="s">
        <v>3000</v>
      </c>
      <c r="F258" s="174" t="s">
        <v>3001</v>
      </c>
      <c r="G258" s="175" t="s">
        <v>302</v>
      </c>
      <c r="H258" s="176">
        <v>3</v>
      </c>
      <c r="I258" s="177"/>
      <c r="J258" s="176">
        <f>ROUND(I258*H258,2)</f>
        <v>0</v>
      </c>
      <c r="K258" s="178"/>
      <c r="L258" s="36"/>
      <c r="M258" s="179" t="s">
        <v>1</v>
      </c>
      <c r="N258" s="180" t="s">
        <v>41</v>
      </c>
      <c r="O258" s="61"/>
      <c r="P258" s="181">
        <f>O258*H258</f>
        <v>0</v>
      </c>
      <c r="Q258" s="181">
        <v>0</v>
      </c>
      <c r="R258" s="181">
        <f>Q258*H258</f>
        <v>0</v>
      </c>
      <c r="S258" s="181">
        <v>0</v>
      </c>
      <c r="T258" s="18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3" t="s">
        <v>278</v>
      </c>
      <c r="AT258" s="183" t="s">
        <v>274</v>
      </c>
      <c r="AU258" s="183" t="s">
        <v>88</v>
      </c>
      <c r="AY258" s="18" t="s">
        <v>271</v>
      </c>
      <c r="BE258" s="105">
        <f>IF(N258="základná",J258,0)</f>
        <v>0</v>
      </c>
      <c r="BF258" s="105">
        <f>IF(N258="znížená",J258,0)</f>
        <v>0</v>
      </c>
      <c r="BG258" s="105">
        <f>IF(N258="zákl. prenesená",J258,0)</f>
        <v>0</v>
      </c>
      <c r="BH258" s="105">
        <f>IF(N258="zníž. prenesená",J258,0)</f>
        <v>0</v>
      </c>
      <c r="BI258" s="105">
        <f>IF(N258="nulová",J258,0)</f>
        <v>0</v>
      </c>
      <c r="BJ258" s="18" t="s">
        <v>88</v>
      </c>
      <c r="BK258" s="105">
        <f>ROUND(I258*H258,2)</f>
        <v>0</v>
      </c>
      <c r="BL258" s="18" t="s">
        <v>278</v>
      </c>
      <c r="BM258" s="183" t="s">
        <v>1800</v>
      </c>
    </row>
    <row r="259" spans="1:65" s="12" customFormat="1" ht="22.9" customHeight="1" x14ac:dyDescent="0.15">
      <c r="B259" s="159"/>
      <c r="D259" s="160" t="s">
        <v>74</v>
      </c>
      <c r="E259" s="170" t="s">
        <v>2816</v>
      </c>
      <c r="F259" s="170" t="s">
        <v>2974</v>
      </c>
      <c r="I259" s="162"/>
      <c r="J259" s="171">
        <f>BK259</f>
        <v>0</v>
      </c>
      <c r="L259" s="159"/>
      <c r="M259" s="164"/>
      <c r="N259" s="165"/>
      <c r="O259" s="165"/>
      <c r="P259" s="166">
        <f>SUM(P260:P273)</f>
        <v>0</v>
      </c>
      <c r="Q259" s="165"/>
      <c r="R259" s="166">
        <f>SUM(R260:R273)</f>
        <v>0</v>
      </c>
      <c r="S259" s="165"/>
      <c r="T259" s="167">
        <f>SUM(T260:T273)</f>
        <v>0</v>
      </c>
      <c r="AR259" s="160" t="s">
        <v>82</v>
      </c>
      <c r="AT259" s="168" t="s">
        <v>74</v>
      </c>
      <c r="AU259" s="168" t="s">
        <v>82</v>
      </c>
      <c r="AY259" s="160" t="s">
        <v>271</v>
      </c>
      <c r="BK259" s="169">
        <f>SUM(BK260:BK273)</f>
        <v>0</v>
      </c>
    </row>
    <row r="260" spans="1:65" s="2" customFormat="1" ht="16.5" customHeight="1" x14ac:dyDescent="0.15">
      <c r="A260" s="35"/>
      <c r="B260" s="141"/>
      <c r="C260" s="172" t="s">
        <v>1366</v>
      </c>
      <c r="D260" s="172" t="s">
        <v>274</v>
      </c>
      <c r="E260" s="173" t="s">
        <v>3002</v>
      </c>
      <c r="F260" s="174" t="s">
        <v>3003</v>
      </c>
      <c r="G260" s="175" t="s">
        <v>2913</v>
      </c>
      <c r="H260" s="176">
        <v>18</v>
      </c>
      <c r="I260" s="177"/>
      <c r="J260" s="176">
        <f t="shared" ref="J260:J270" si="55">ROUND(I260*H260,2)</f>
        <v>0</v>
      </c>
      <c r="K260" s="178"/>
      <c r="L260" s="36"/>
      <c r="M260" s="179" t="s">
        <v>1</v>
      </c>
      <c r="N260" s="180" t="s">
        <v>41</v>
      </c>
      <c r="O260" s="61"/>
      <c r="P260" s="181">
        <f t="shared" ref="P260:P270" si="56">O260*H260</f>
        <v>0</v>
      </c>
      <c r="Q260" s="181">
        <v>0</v>
      </c>
      <c r="R260" s="181">
        <f t="shared" ref="R260:R270" si="57">Q260*H260</f>
        <v>0</v>
      </c>
      <c r="S260" s="181">
        <v>0</v>
      </c>
      <c r="T260" s="182">
        <f t="shared" ref="T260:T270" si="58"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278</v>
      </c>
      <c r="AT260" s="183" t="s">
        <v>274</v>
      </c>
      <c r="AU260" s="183" t="s">
        <v>88</v>
      </c>
      <c r="AY260" s="18" t="s">
        <v>271</v>
      </c>
      <c r="BE260" s="105">
        <f t="shared" ref="BE260:BE270" si="59">IF(N260="základná",J260,0)</f>
        <v>0</v>
      </c>
      <c r="BF260" s="105">
        <f t="shared" ref="BF260:BF270" si="60">IF(N260="znížená",J260,0)</f>
        <v>0</v>
      </c>
      <c r="BG260" s="105">
        <f t="shared" ref="BG260:BG270" si="61">IF(N260="zákl. prenesená",J260,0)</f>
        <v>0</v>
      </c>
      <c r="BH260" s="105">
        <f t="shared" ref="BH260:BH270" si="62">IF(N260="zníž. prenesená",J260,0)</f>
        <v>0</v>
      </c>
      <c r="BI260" s="105">
        <f t="shared" ref="BI260:BI270" si="63">IF(N260="nulová",J260,0)</f>
        <v>0</v>
      </c>
      <c r="BJ260" s="18" t="s">
        <v>88</v>
      </c>
      <c r="BK260" s="105">
        <f t="shared" ref="BK260:BK270" si="64">ROUND(I260*H260,2)</f>
        <v>0</v>
      </c>
      <c r="BL260" s="18" t="s">
        <v>278</v>
      </c>
      <c r="BM260" s="183" t="s">
        <v>1809</v>
      </c>
    </row>
    <row r="261" spans="1:65" s="2" customFormat="1" ht="16.5" customHeight="1" x14ac:dyDescent="0.15">
      <c r="A261" s="35"/>
      <c r="B261" s="141"/>
      <c r="C261" s="172" t="s">
        <v>1372</v>
      </c>
      <c r="D261" s="172" t="s">
        <v>274</v>
      </c>
      <c r="E261" s="173" t="s">
        <v>3004</v>
      </c>
      <c r="F261" s="174" t="s">
        <v>3005</v>
      </c>
      <c r="G261" s="175" t="s">
        <v>2913</v>
      </c>
      <c r="H261" s="176">
        <v>13.1</v>
      </c>
      <c r="I261" s="177"/>
      <c r="J261" s="176">
        <f t="shared" si="55"/>
        <v>0</v>
      </c>
      <c r="K261" s="178"/>
      <c r="L261" s="36"/>
      <c r="M261" s="179" t="s">
        <v>1</v>
      </c>
      <c r="N261" s="180" t="s">
        <v>41</v>
      </c>
      <c r="O261" s="61"/>
      <c r="P261" s="181">
        <f t="shared" si="56"/>
        <v>0</v>
      </c>
      <c r="Q261" s="181">
        <v>0</v>
      </c>
      <c r="R261" s="181">
        <f t="shared" si="57"/>
        <v>0</v>
      </c>
      <c r="S261" s="181">
        <v>0</v>
      </c>
      <c r="T261" s="182">
        <f t="shared" si="5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278</v>
      </c>
      <c r="AT261" s="183" t="s">
        <v>274</v>
      </c>
      <c r="AU261" s="183" t="s">
        <v>88</v>
      </c>
      <c r="AY261" s="18" t="s">
        <v>271</v>
      </c>
      <c r="BE261" s="105">
        <f t="shared" si="59"/>
        <v>0</v>
      </c>
      <c r="BF261" s="105">
        <f t="shared" si="60"/>
        <v>0</v>
      </c>
      <c r="BG261" s="105">
        <f t="shared" si="61"/>
        <v>0</v>
      </c>
      <c r="BH261" s="105">
        <f t="shared" si="62"/>
        <v>0</v>
      </c>
      <c r="BI261" s="105">
        <f t="shared" si="63"/>
        <v>0</v>
      </c>
      <c r="BJ261" s="18" t="s">
        <v>88</v>
      </c>
      <c r="BK261" s="105">
        <f t="shared" si="64"/>
        <v>0</v>
      </c>
      <c r="BL261" s="18" t="s">
        <v>278</v>
      </c>
      <c r="BM261" s="183" t="s">
        <v>1820</v>
      </c>
    </row>
    <row r="262" spans="1:65" s="2" customFormat="1" ht="16.5" customHeight="1" x14ac:dyDescent="0.15">
      <c r="A262" s="35"/>
      <c r="B262" s="141"/>
      <c r="C262" s="172" t="s">
        <v>1377</v>
      </c>
      <c r="D262" s="172" t="s">
        <v>274</v>
      </c>
      <c r="E262" s="173" t="s">
        <v>2975</v>
      </c>
      <c r="F262" s="174" t="s">
        <v>2976</v>
      </c>
      <c r="G262" s="175" t="s">
        <v>2913</v>
      </c>
      <c r="H262" s="176">
        <v>12.2</v>
      </c>
      <c r="I262" s="177"/>
      <c r="J262" s="176">
        <f t="shared" si="55"/>
        <v>0</v>
      </c>
      <c r="K262" s="178"/>
      <c r="L262" s="36"/>
      <c r="M262" s="179" t="s">
        <v>1</v>
      </c>
      <c r="N262" s="180" t="s">
        <v>41</v>
      </c>
      <c r="O262" s="61"/>
      <c r="P262" s="181">
        <f t="shared" si="56"/>
        <v>0</v>
      </c>
      <c r="Q262" s="181">
        <v>0</v>
      </c>
      <c r="R262" s="181">
        <f t="shared" si="57"/>
        <v>0</v>
      </c>
      <c r="S262" s="181">
        <v>0</v>
      </c>
      <c r="T262" s="182">
        <f t="shared" si="5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278</v>
      </c>
      <c r="AT262" s="183" t="s">
        <v>274</v>
      </c>
      <c r="AU262" s="183" t="s">
        <v>88</v>
      </c>
      <c r="AY262" s="18" t="s">
        <v>271</v>
      </c>
      <c r="BE262" s="105">
        <f t="shared" si="59"/>
        <v>0</v>
      </c>
      <c r="BF262" s="105">
        <f t="shared" si="60"/>
        <v>0</v>
      </c>
      <c r="BG262" s="105">
        <f t="shared" si="61"/>
        <v>0</v>
      </c>
      <c r="BH262" s="105">
        <f t="shared" si="62"/>
        <v>0</v>
      </c>
      <c r="BI262" s="105">
        <f t="shared" si="63"/>
        <v>0</v>
      </c>
      <c r="BJ262" s="18" t="s">
        <v>88</v>
      </c>
      <c r="BK262" s="105">
        <f t="shared" si="64"/>
        <v>0</v>
      </c>
      <c r="BL262" s="18" t="s">
        <v>278</v>
      </c>
      <c r="BM262" s="183" t="s">
        <v>1830</v>
      </c>
    </row>
    <row r="263" spans="1:65" s="2" customFormat="1" ht="16.5" customHeight="1" x14ac:dyDescent="0.15">
      <c r="A263" s="35"/>
      <c r="B263" s="141"/>
      <c r="C263" s="172" t="s">
        <v>1381</v>
      </c>
      <c r="D263" s="172" t="s">
        <v>274</v>
      </c>
      <c r="E263" s="173" t="s">
        <v>3006</v>
      </c>
      <c r="F263" s="174" t="s">
        <v>3007</v>
      </c>
      <c r="G263" s="175" t="s">
        <v>2913</v>
      </c>
      <c r="H263" s="176">
        <v>73.099999999999994</v>
      </c>
      <c r="I263" s="177"/>
      <c r="J263" s="176">
        <f t="shared" si="55"/>
        <v>0</v>
      </c>
      <c r="K263" s="178"/>
      <c r="L263" s="36"/>
      <c r="M263" s="179" t="s">
        <v>1</v>
      </c>
      <c r="N263" s="180" t="s">
        <v>41</v>
      </c>
      <c r="O263" s="61"/>
      <c r="P263" s="181">
        <f t="shared" si="56"/>
        <v>0</v>
      </c>
      <c r="Q263" s="181">
        <v>0</v>
      </c>
      <c r="R263" s="181">
        <f t="shared" si="57"/>
        <v>0</v>
      </c>
      <c r="S263" s="181">
        <v>0</v>
      </c>
      <c r="T263" s="182">
        <f t="shared" si="5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3" t="s">
        <v>278</v>
      </c>
      <c r="AT263" s="183" t="s">
        <v>274</v>
      </c>
      <c r="AU263" s="183" t="s">
        <v>88</v>
      </c>
      <c r="AY263" s="18" t="s">
        <v>271</v>
      </c>
      <c r="BE263" s="105">
        <f t="shared" si="59"/>
        <v>0</v>
      </c>
      <c r="BF263" s="105">
        <f t="shared" si="60"/>
        <v>0</v>
      </c>
      <c r="BG263" s="105">
        <f t="shared" si="61"/>
        <v>0</v>
      </c>
      <c r="BH263" s="105">
        <f t="shared" si="62"/>
        <v>0</v>
      </c>
      <c r="BI263" s="105">
        <f t="shared" si="63"/>
        <v>0</v>
      </c>
      <c r="BJ263" s="18" t="s">
        <v>88</v>
      </c>
      <c r="BK263" s="105">
        <f t="shared" si="64"/>
        <v>0</v>
      </c>
      <c r="BL263" s="18" t="s">
        <v>278</v>
      </c>
      <c r="BM263" s="183" t="s">
        <v>1841</v>
      </c>
    </row>
    <row r="264" spans="1:65" s="2" customFormat="1" ht="16.5" customHeight="1" x14ac:dyDescent="0.15">
      <c r="A264" s="35"/>
      <c r="B264" s="141"/>
      <c r="C264" s="172" t="s">
        <v>1387</v>
      </c>
      <c r="D264" s="172" t="s">
        <v>274</v>
      </c>
      <c r="E264" s="173" t="s">
        <v>2977</v>
      </c>
      <c r="F264" s="174" t="s">
        <v>2978</v>
      </c>
      <c r="G264" s="175" t="s">
        <v>2913</v>
      </c>
      <c r="H264" s="176">
        <v>22.7</v>
      </c>
      <c r="I264" s="177"/>
      <c r="J264" s="176">
        <f t="shared" si="55"/>
        <v>0</v>
      </c>
      <c r="K264" s="178"/>
      <c r="L264" s="36"/>
      <c r="M264" s="179" t="s">
        <v>1</v>
      </c>
      <c r="N264" s="180" t="s">
        <v>41</v>
      </c>
      <c r="O264" s="61"/>
      <c r="P264" s="181">
        <f t="shared" si="56"/>
        <v>0</v>
      </c>
      <c r="Q264" s="181">
        <v>0</v>
      </c>
      <c r="R264" s="181">
        <f t="shared" si="57"/>
        <v>0</v>
      </c>
      <c r="S264" s="181">
        <v>0</v>
      </c>
      <c r="T264" s="182">
        <f t="shared" si="5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278</v>
      </c>
      <c r="AT264" s="183" t="s">
        <v>274</v>
      </c>
      <c r="AU264" s="183" t="s">
        <v>88</v>
      </c>
      <c r="AY264" s="18" t="s">
        <v>271</v>
      </c>
      <c r="BE264" s="105">
        <f t="shared" si="59"/>
        <v>0</v>
      </c>
      <c r="BF264" s="105">
        <f t="shared" si="60"/>
        <v>0</v>
      </c>
      <c r="BG264" s="105">
        <f t="shared" si="61"/>
        <v>0</v>
      </c>
      <c r="BH264" s="105">
        <f t="shared" si="62"/>
        <v>0</v>
      </c>
      <c r="BI264" s="105">
        <f t="shared" si="63"/>
        <v>0</v>
      </c>
      <c r="BJ264" s="18" t="s">
        <v>88</v>
      </c>
      <c r="BK264" s="105">
        <f t="shared" si="64"/>
        <v>0</v>
      </c>
      <c r="BL264" s="18" t="s">
        <v>278</v>
      </c>
      <c r="BM264" s="183" t="s">
        <v>1854</v>
      </c>
    </row>
    <row r="265" spans="1:65" s="2" customFormat="1" ht="16.5" customHeight="1" x14ac:dyDescent="0.15">
      <c r="A265" s="35"/>
      <c r="B265" s="141"/>
      <c r="C265" s="172" t="s">
        <v>1392</v>
      </c>
      <c r="D265" s="172" t="s">
        <v>274</v>
      </c>
      <c r="E265" s="173" t="s">
        <v>3008</v>
      </c>
      <c r="F265" s="174" t="s">
        <v>3009</v>
      </c>
      <c r="G265" s="175" t="s">
        <v>2913</v>
      </c>
      <c r="H265" s="176">
        <v>52.5</v>
      </c>
      <c r="I265" s="177"/>
      <c r="J265" s="176">
        <f t="shared" si="55"/>
        <v>0</v>
      </c>
      <c r="K265" s="178"/>
      <c r="L265" s="36"/>
      <c r="M265" s="179" t="s">
        <v>1</v>
      </c>
      <c r="N265" s="180" t="s">
        <v>41</v>
      </c>
      <c r="O265" s="61"/>
      <c r="P265" s="181">
        <f t="shared" si="56"/>
        <v>0</v>
      </c>
      <c r="Q265" s="181">
        <v>0</v>
      </c>
      <c r="R265" s="181">
        <f t="shared" si="57"/>
        <v>0</v>
      </c>
      <c r="S265" s="181">
        <v>0</v>
      </c>
      <c r="T265" s="182">
        <f t="shared" si="5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278</v>
      </c>
      <c r="AT265" s="183" t="s">
        <v>274</v>
      </c>
      <c r="AU265" s="183" t="s">
        <v>88</v>
      </c>
      <c r="AY265" s="18" t="s">
        <v>271</v>
      </c>
      <c r="BE265" s="105">
        <f t="shared" si="59"/>
        <v>0</v>
      </c>
      <c r="BF265" s="105">
        <f t="shared" si="60"/>
        <v>0</v>
      </c>
      <c r="BG265" s="105">
        <f t="shared" si="61"/>
        <v>0</v>
      </c>
      <c r="BH265" s="105">
        <f t="shared" si="62"/>
        <v>0</v>
      </c>
      <c r="BI265" s="105">
        <f t="shared" si="63"/>
        <v>0</v>
      </c>
      <c r="BJ265" s="18" t="s">
        <v>88</v>
      </c>
      <c r="BK265" s="105">
        <f t="shared" si="64"/>
        <v>0</v>
      </c>
      <c r="BL265" s="18" t="s">
        <v>278</v>
      </c>
      <c r="BM265" s="183" t="s">
        <v>1864</v>
      </c>
    </row>
    <row r="266" spans="1:65" s="2" customFormat="1" ht="16.5" customHeight="1" x14ac:dyDescent="0.15">
      <c r="A266" s="35"/>
      <c r="B266" s="141"/>
      <c r="C266" s="172" t="s">
        <v>1398</v>
      </c>
      <c r="D266" s="172" t="s">
        <v>274</v>
      </c>
      <c r="E266" s="173" t="s">
        <v>2979</v>
      </c>
      <c r="F266" s="174" t="s">
        <v>2980</v>
      </c>
      <c r="G266" s="175" t="s">
        <v>2913</v>
      </c>
      <c r="H266" s="176">
        <v>180</v>
      </c>
      <c r="I266" s="177"/>
      <c r="J266" s="176">
        <f t="shared" si="55"/>
        <v>0</v>
      </c>
      <c r="K266" s="178"/>
      <c r="L266" s="36"/>
      <c r="M266" s="179" t="s">
        <v>1</v>
      </c>
      <c r="N266" s="180" t="s">
        <v>41</v>
      </c>
      <c r="O266" s="61"/>
      <c r="P266" s="181">
        <f t="shared" si="56"/>
        <v>0</v>
      </c>
      <c r="Q266" s="181">
        <v>0</v>
      </c>
      <c r="R266" s="181">
        <f t="shared" si="57"/>
        <v>0</v>
      </c>
      <c r="S266" s="181">
        <v>0</v>
      </c>
      <c r="T266" s="182">
        <f t="shared" si="5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3" t="s">
        <v>278</v>
      </c>
      <c r="AT266" s="183" t="s">
        <v>274</v>
      </c>
      <c r="AU266" s="183" t="s">
        <v>88</v>
      </c>
      <c r="AY266" s="18" t="s">
        <v>271</v>
      </c>
      <c r="BE266" s="105">
        <f t="shared" si="59"/>
        <v>0</v>
      </c>
      <c r="BF266" s="105">
        <f t="shared" si="60"/>
        <v>0</v>
      </c>
      <c r="BG266" s="105">
        <f t="shared" si="61"/>
        <v>0</v>
      </c>
      <c r="BH266" s="105">
        <f t="shared" si="62"/>
        <v>0</v>
      </c>
      <c r="BI266" s="105">
        <f t="shared" si="63"/>
        <v>0</v>
      </c>
      <c r="BJ266" s="18" t="s">
        <v>88</v>
      </c>
      <c r="BK266" s="105">
        <f t="shared" si="64"/>
        <v>0</v>
      </c>
      <c r="BL266" s="18" t="s">
        <v>278</v>
      </c>
      <c r="BM266" s="183" t="s">
        <v>1874</v>
      </c>
    </row>
    <row r="267" spans="1:65" s="2" customFormat="1" ht="21.75" customHeight="1" x14ac:dyDescent="0.15">
      <c r="A267" s="35"/>
      <c r="B267" s="141"/>
      <c r="C267" s="172" t="s">
        <v>1401</v>
      </c>
      <c r="D267" s="172" t="s">
        <v>274</v>
      </c>
      <c r="E267" s="173" t="s">
        <v>2981</v>
      </c>
      <c r="F267" s="174" t="s">
        <v>2982</v>
      </c>
      <c r="G267" s="175" t="s">
        <v>2913</v>
      </c>
      <c r="H267" s="176">
        <v>90</v>
      </c>
      <c r="I267" s="177"/>
      <c r="J267" s="176">
        <f t="shared" si="55"/>
        <v>0</v>
      </c>
      <c r="K267" s="178"/>
      <c r="L267" s="36"/>
      <c r="M267" s="179" t="s">
        <v>1</v>
      </c>
      <c r="N267" s="180" t="s">
        <v>41</v>
      </c>
      <c r="O267" s="61"/>
      <c r="P267" s="181">
        <f t="shared" si="56"/>
        <v>0</v>
      </c>
      <c r="Q267" s="181">
        <v>0</v>
      </c>
      <c r="R267" s="181">
        <f t="shared" si="57"/>
        <v>0</v>
      </c>
      <c r="S267" s="181">
        <v>0</v>
      </c>
      <c r="T267" s="182">
        <f t="shared" si="5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278</v>
      </c>
      <c r="AT267" s="183" t="s">
        <v>274</v>
      </c>
      <c r="AU267" s="183" t="s">
        <v>88</v>
      </c>
      <c r="AY267" s="18" t="s">
        <v>271</v>
      </c>
      <c r="BE267" s="105">
        <f t="shared" si="59"/>
        <v>0</v>
      </c>
      <c r="BF267" s="105">
        <f t="shared" si="60"/>
        <v>0</v>
      </c>
      <c r="BG267" s="105">
        <f t="shared" si="61"/>
        <v>0</v>
      </c>
      <c r="BH267" s="105">
        <f t="shared" si="62"/>
        <v>0</v>
      </c>
      <c r="BI267" s="105">
        <f t="shared" si="63"/>
        <v>0</v>
      </c>
      <c r="BJ267" s="18" t="s">
        <v>88</v>
      </c>
      <c r="BK267" s="105">
        <f t="shared" si="64"/>
        <v>0</v>
      </c>
      <c r="BL267" s="18" t="s">
        <v>278</v>
      </c>
      <c r="BM267" s="183" t="s">
        <v>1883</v>
      </c>
    </row>
    <row r="268" spans="1:65" s="2" customFormat="1" ht="16.5" customHeight="1" x14ac:dyDescent="0.15">
      <c r="A268" s="35"/>
      <c r="B268" s="141"/>
      <c r="C268" s="172" t="s">
        <v>1406</v>
      </c>
      <c r="D268" s="172" t="s">
        <v>274</v>
      </c>
      <c r="E268" s="173" t="s">
        <v>3010</v>
      </c>
      <c r="F268" s="174" t="s">
        <v>3011</v>
      </c>
      <c r="G268" s="175" t="s">
        <v>1375</v>
      </c>
      <c r="H268" s="176">
        <v>9</v>
      </c>
      <c r="I268" s="177"/>
      <c r="J268" s="176">
        <f t="shared" si="55"/>
        <v>0</v>
      </c>
      <c r="K268" s="178"/>
      <c r="L268" s="36"/>
      <c r="M268" s="179" t="s">
        <v>1</v>
      </c>
      <c r="N268" s="180" t="s">
        <v>41</v>
      </c>
      <c r="O268" s="61"/>
      <c r="P268" s="181">
        <f t="shared" si="56"/>
        <v>0</v>
      </c>
      <c r="Q268" s="181">
        <v>0</v>
      </c>
      <c r="R268" s="181">
        <f t="shared" si="57"/>
        <v>0</v>
      </c>
      <c r="S268" s="181">
        <v>0</v>
      </c>
      <c r="T268" s="182">
        <f t="shared" si="5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278</v>
      </c>
      <c r="AT268" s="183" t="s">
        <v>274</v>
      </c>
      <c r="AU268" s="183" t="s">
        <v>88</v>
      </c>
      <c r="AY268" s="18" t="s">
        <v>271</v>
      </c>
      <c r="BE268" s="105">
        <f t="shared" si="59"/>
        <v>0</v>
      </c>
      <c r="BF268" s="105">
        <f t="shared" si="60"/>
        <v>0</v>
      </c>
      <c r="BG268" s="105">
        <f t="shared" si="61"/>
        <v>0</v>
      </c>
      <c r="BH268" s="105">
        <f t="shared" si="62"/>
        <v>0</v>
      </c>
      <c r="BI268" s="105">
        <f t="shared" si="63"/>
        <v>0</v>
      </c>
      <c r="BJ268" s="18" t="s">
        <v>88</v>
      </c>
      <c r="BK268" s="105">
        <f t="shared" si="64"/>
        <v>0</v>
      </c>
      <c r="BL268" s="18" t="s">
        <v>278</v>
      </c>
      <c r="BM268" s="183" t="s">
        <v>1891</v>
      </c>
    </row>
    <row r="269" spans="1:65" s="2" customFormat="1" ht="16.5" customHeight="1" x14ac:dyDescent="0.15">
      <c r="A269" s="35"/>
      <c r="B269" s="141"/>
      <c r="C269" s="172" t="s">
        <v>1411</v>
      </c>
      <c r="D269" s="172" t="s">
        <v>274</v>
      </c>
      <c r="E269" s="173" t="s">
        <v>3012</v>
      </c>
      <c r="F269" s="174" t="s">
        <v>2965</v>
      </c>
      <c r="G269" s="175" t="s">
        <v>2862</v>
      </c>
      <c r="H269" s="176">
        <v>1</v>
      </c>
      <c r="I269" s="177"/>
      <c r="J269" s="176">
        <f t="shared" si="55"/>
        <v>0</v>
      </c>
      <c r="K269" s="178"/>
      <c r="L269" s="36"/>
      <c r="M269" s="179" t="s">
        <v>1</v>
      </c>
      <c r="N269" s="180" t="s">
        <v>41</v>
      </c>
      <c r="O269" s="61"/>
      <c r="P269" s="181">
        <f t="shared" si="56"/>
        <v>0</v>
      </c>
      <c r="Q269" s="181">
        <v>0</v>
      </c>
      <c r="R269" s="181">
        <f t="shared" si="57"/>
        <v>0</v>
      </c>
      <c r="S269" s="181">
        <v>0</v>
      </c>
      <c r="T269" s="182">
        <f t="shared" si="5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278</v>
      </c>
      <c r="AT269" s="183" t="s">
        <v>274</v>
      </c>
      <c r="AU269" s="183" t="s">
        <v>88</v>
      </c>
      <c r="AY269" s="18" t="s">
        <v>271</v>
      </c>
      <c r="BE269" s="105">
        <f t="shared" si="59"/>
        <v>0</v>
      </c>
      <c r="BF269" s="105">
        <f t="shared" si="60"/>
        <v>0</v>
      </c>
      <c r="BG269" s="105">
        <f t="shared" si="61"/>
        <v>0</v>
      </c>
      <c r="BH269" s="105">
        <f t="shared" si="62"/>
        <v>0</v>
      </c>
      <c r="BI269" s="105">
        <f t="shared" si="63"/>
        <v>0</v>
      </c>
      <c r="BJ269" s="18" t="s">
        <v>88</v>
      </c>
      <c r="BK269" s="105">
        <f t="shared" si="64"/>
        <v>0</v>
      </c>
      <c r="BL269" s="18" t="s">
        <v>278</v>
      </c>
      <c r="BM269" s="183" t="s">
        <v>1900</v>
      </c>
    </row>
    <row r="270" spans="1:65" s="2" customFormat="1" ht="55.5" customHeight="1" x14ac:dyDescent="0.15">
      <c r="A270" s="35"/>
      <c r="B270" s="141"/>
      <c r="C270" s="172" t="s">
        <v>1415</v>
      </c>
      <c r="D270" s="246" t="s">
        <v>274</v>
      </c>
      <c r="E270" s="173" t="s">
        <v>3019</v>
      </c>
      <c r="F270" s="174" t="s">
        <v>3020</v>
      </c>
      <c r="G270" s="175" t="s">
        <v>302</v>
      </c>
      <c r="H270" s="176">
        <v>1</v>
      </c>
      <c r="I270" s="177"/>
      <c r="J270" s="176">
        <f t="shared" si="55"/>
        <v>0</v>
      </c>
      <c r="K270" s="178"/>
      <c r="L270" s="36"/>
      <c r="M270" s="179" t="s">
        <v>1</v>
      </c>
      <c r="N270" s="180" t="s">
        <v>41</v>
      </c>
      <c r="O270" s="61"/>
      <c r="P270" s="181">
        <f t="shared" si="56"/>
        <v>0</v>
      </c>
      <c r="Q270" s="181">
        <v>0</v>
      </c>
      <c r="R270" s="181">
        <f t="shared" si="57"/>
        <v>0</v>
      </c>
      <c r="S270" s="181">
        <v>0</v>
      </c>
      <c r="T270" s="182">
        <f t="shared" si="5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278</v>
      </c>
      <c r="AT270" s="183" t="s">
        <v>274</v>
      </c>
      <c r="AU270" s="183" t="s">
        <v>88</v>
      </c>
      <c r="AY270" s="18" t="s">
        <v>271</v>
      </c>
      <c r="BE270" s="105">
        <f t="shared" si="59"/>
        <v>0</v>
      </c>
      <c r="BF270" s="105">
        <f t="shared" si="60"/>
        <v>0</v>
      </c>
      <c r="BG270" s="105">
        <f t="shared" si="61"/>
        <v>0</v>
      </c>
      <c r="BH270" s="105">
        <f t="shared" si="62"/>
        <v>0</v>
      </c>
      <c r="BI270" s="105">
        <f t="shared" si="63"/>
        <v>0</v>
      </c>
      <c r="BJ270" s="18" t="s">
        <v>88</v>
      </c>
      <c r="BK270" s="105">
        <f t="shared" si="64"/>
        <v>0</v>
      </c>
      <c r="BL270" s="18" t="s">
        <v>278</v>
      </c>
      <c r="BM270" s="183" t="s">
        <v>1908</v>
      </c>
    </row>
    <row r="271" spans="1:65" s="2" customFormat="1" ht="16.5" x14ac:dyDescent="0.1">
      <c r="A271" s="35"/>
      <c r="B271" s="36"/>
      <c r="C271" s="35"/>
      <c r="D271" s="185" t="s">
        <v>1142</v>
      </c>
      <c r="E271" s="35"/>
      <c r="F271" s="235" t="s">
        <v>1143</v>
      </c>
      <c r="G271" s="35"/>
      <c r="H271" s="35"/>
      <c r="I271" s="142"/>
      <c r="J271" s="35"/>
      <c r="K271" s="35"/>
      <c r="L271" s="36"/>
      <c r="M271" s="236"/>
      <c r="N271" s="237"/>
      <c r="O271" s="61"/>
      <c r="P271" s="61"/>
      <c r="Q271" s="61"/>
      <c r="R271" s="61"/>
      <c r="S271" s="61"/>
      <c r="T271" s="62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T271" s="18" t="s">
        <v>1142</v>
      </c>
      <c r="AU271" s="18" t="s">
        <v>88</v>
      </c>
    </row>
    <row r="272" spans="1:65" s="2" customFormat="1" ht="21.75" customHeight="1" x14ac:dyDescent="0.15">
      <c r="A272" s="35"/>
      <c r="B272" s="141"/>
      <c r="C272" s="172" t="s">
        <v>1417</v>
      </c>
      <c r="D272" s="172" t="s">
        <v>274</v>
      </c>
      <c r="E272" s="173" t="s">
        <v>3021</v>
      </c>
      <c r="F272" s="174" t="s">
        <v>3022</v>
      </c>
      <c r="G272" s="175" t="s">
        <v>302</v>
      </c>
      <c r="H272" s="176">
        <v>2</v>
      </c>
      <c r="I272" s="177"/>
      <c r="J272" s="176">
        <f>ROUND(I272*H272,2)</f>
        <v>0</v>
      </c>
      <c r="K272" s="178"/>
      <c r="L272" s="36"/>
      <c r="M272" s="179" t="s">
        <v>1</v>
      </c>
      <c r="N272" s="180" t="s">
        <v>41</v>
      </c>
      <c r="O272" s="61"/>
      <c r="P272" s="181">
        <f>O272*H272</f>
        <v>0</v>
      </c>
      <c r="Q272" s="181">
        <v>0</v>
      </c>
      <c r="R272" s="181">
        <f>Q272*H272</f>
        <v>0</v>
      </c>
      <c r="S272" s="181">
        <v>0</v>
      </c>
      <c r="T272" s="18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278</v>
      </c>
      <c r="AT272" s="183" t="s">
        <v>274</v>
      </c>
      <c r="AU272" s="183" t="s">
        <v>88</v>
      </c>
      <c r="AY272" s="18" t="s">
        <v>271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88</v>
      </c>
      <c r="BK272" s="105">
        <f>ROUND(I272*H272,2)</f>
        <v>0</v>
      </c>
      <c r="BL272" s="18" t="s">
        <v>278</v>
      </c>
      <c r="BM272" s="183" t="s">
        <v>1916</v>
      </c>
    </row>
    <row r="273" spans="1:65" s="2" customFormat="1" ht="16.5" customHeight="1" x14ac:dyDescent="0.15">
      <c r="A273" s="35"/>
      <c r="B273" s="141"/>
      <c r="C273" s="172" t="s">
        <v>1424</v>
      </c>
      <c r="D273" s="172" t="s">
        <v>274</v>
      </c>
      <c r="E273" s="173" t="s">
        <v>3023</v>
      </c>
      <c r="F273" s="174" t="s">
        <v>3024</v>
      </c>
      <c r="G273" s="175" t="s">
        <v>302</v>
      </c>
      <c r="H273" s="176">
        <v>2</v>
      </c>
      <c r="I273" s="177"/>
      <c r="J273" s="176">
        <f>ROUND(I273*H273,2)</f>
        <v>0</v>
      </c>
      <c r="K273" s="178"/>
      <c r="L273" s="36"/>
      <c r="M273" s="179" t="s">
        <v>1</v>
      </c>
      <c r="N273" s="180" t="s">
        <v>41</v>
      </c>
      <c r="O273" s="61"/>
      <c r="P273" s="181">
        <f>O273*H273</f>
        <v>0</v>
      </c>
      <c r="Q273" s="181">
        <v>0</v>
      </c>
      <c r="R273" s="181">
        <f>Q273*H273</f>
        <v>0</v>
      </c>
      <c r="S273" s="181">
        <v>0</v>
      </c>
      <c r="T273" s="182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278</v>
      </c>
      <c r="AT273" s="183" t="s">
        <v>274</v>
      </c>
      <c r="AU273" s="183" t="s">
        <v>88</v>
      </c>
      <c r="AY273" s="18" t="s">
        <v>271</v>
      </c>
      <c r="BE273" s="105">
        <f>IF(N273="základná",J273,0)</f>
        <v>0</v>
      </c>
      <c r="BF273" s="105">
        <f>IF(N273="znížená",J273,0)</f>
        <v>0</v>
      </c>
      <c r="BG273" s="105">
        <f>IF(N273="zákl. prenesená",J273,0)</f>
        <v>0</v>
      </c>
      <c r="BH273" s="105">
        <f>IF(N273="zníž. prenesená",J273,0)</f>
        <v>0</v>
      </c>
      <c r="BI273" s="105">
        <f>IF(N273="nulová",J273,0)</f>
        <v>0</v>
      </c>
      <c r="BJ273" s="18" t="s">
        <v>88</v>
      </c>
      <c r="BK273" s="105">
        <f>ROUND(I273*H273,2)</f>
        <v>0</v>
      </c>
      <c r="BL273" s="18" t="s">
        <v>278</v>
      </c>
      <c r="BM273" s="183" t="s">
        <v>1927</v>
      </c>
    </row>
    <row r="274" spans="1:65" s="12" customFormat="1" ht="22.9" customHeight="1" x14ac:dyDescent="0.15">
      <c r="B274" s="159"/>
      <c r="D274" s="160" t="s">
        <v>74</v>
      </c>
      <c r="E274" s="170" t="s">
        <v>2816</v>
      </c>
      <c r="F274" s="170" t="s">
        <v>2974</v>
      </c>
      <c r="I274" s="162"/>
      <c r="J274" s="171">
        <f>BK274</f>
        <v>0</v>
      </c>
      <c r="L274" s="159"/>
      <c r="M274" s="164"/>
      <c r="N274" s="165"/>
      <c r="O274" s="165"/>
      <c r="P274" s="166">
        <f>SUM(P275:P278)</f>
        <v>0</v>
      </c>
      <c r="Q274" s="165"/>
      <c r="R274" s="166">
        <f>SUM(R275:R278)</f>
        <v>0</v>
      </c>
      <c r="S274" s="165"/>
      <c r="T274" s="167">
        <f>SUM(T275:T278)</f>
        <v>0</v>
      </c>
      <c r="AR274" s="160" t="s">
        <v>82</v>
      </c>
      <c r="AT274" s="168" t="s">
        <v>74</v>
      </c>
      <c r="AU274" s="168" t="s">
        <v>82</v>
      </c>
      <c r="AY274" s="160" t="s">
        <v>271</v>
      </c>
      <c r="BK274" s="169">
        <f>SUM(BK275:BK278)</f>
        <v>0</v>
      </c>
    </row>
    <row r="275" spans="1:65" s="2" customFormat="1" ht="16.5" customHeight="1" x14ac:dyDescent="0.15">
      <c r="A275" s="35"/>
      <c r="B275" s="141"/>
      <c r="C275" s="172" t="s">
        <v>1433</v>
      </c>
      <c r="D275" s="172" t="s">
        <v>274</v>
      </c>
      <c r="E275" s="173" t="s">
        <v>2977</v>
      </c>
      <c r="F275" s="174" t="s">
        <v>2978</v>
      </c>
      <c r="G275" s="175" t="s">
        <v>2913</v>
      </c>
      <c r="H275" s="176">
        <v>23</v>
      </c>
      <c r="I275" s="177"/>
      <c r="J275" s="176">
        <f>ROUND(I275*H275,2)</f>
        <v>0</v>
      </c>
      <c r="K275" s="178"/>
      <c r="L275" s="36"/>
      <c r="M275" s="179" t="s">
        <v>1</v>
      </c>
      <c r="N275" s="180" t="s">
        <v>41</v>
      </c>
      <c r="O275" s="61"/>
      <c r="P275" s="181">
        <f>O275*H275</f>
        <v>0</v>
      </c>
      <c r="Q275" s="181">
        <v>0</v>
      </c>
      <c r="R275" s="181">
        <f>Q275*H275</f>
        <v>0</v>
      </c>
      <c r="S275" s="181">
        <v>0</v>
      </c>
      <c r="T275" s="18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278</v>
      </c>
      <c r="AT275" s="183" t="s">
        <v>274</v>
      </c>
      <c r="AU275" s="183" t="s">
        <v>88</v>
      </c>
      <c r="AY275" s="18" t="s">
        <v>271</v>
      </c>
      <c r="BE275" s="105">
        <f>IF(N275="základná",J275,0)</f>
        <v>0</v>
      </c>
      <c r="BF275" s="105">
        <f>IF(N275="znížená",J275,0)</f>
        <v>0</v>
      </c>
      <c r="BG275" s="105">
        <f>IF(N275="zákl. prenesená",J275,0)</f>
        <v>0</v>
      </c>
      <c r="BH275" s="105">
        <f>IF(N275="zníž. prenesená",J275,0)</f>
        <v>0</v>
      </c>
      <c r="BI275" s="105">
        <f>IF(N275="nulová",J275,0)</f>
        <v>0</v>
      </c>
      <c r="BJ275" s="18" t="s">
        <v>88</v>
      </c>
      <c r="BK275" s="105">
        <f>ROUND(I275*H275,2)</f>
        <v>0</v>
      </c>
      <c r="BL275" s="18" t="s">
        <v>278</v>
      </c>
      <c r="BM275" s="183" t="s">
        <v>1940</v>
      </c>
    </row>
    <row r="276" spans="1:65" s="2" customFormat="1" ht="16.5" customHeight="1" x14ac:dyDescent="0.15">
      <c r="A276" s="35"/>
      <c r="B276" s="141"/>
      <c r="C276" s="172" t="s">
        <v>1438</v>
      </c>
      <c r="D276" s="172" t="s">
        <v>274</v>
      </c>
      <c r="E276" s="173" t="s">
        <v>3008</v>
      </c>
      <c r="F276" s="174" t="s">
        <v>3009</v>
      </c>
      <c r="G276" s="175" t="s">
        <v>2913</v>
      </c>
      <c r="H276" s="176">
        <v>23</v>
      </c>
      <c r="I276" s="177"/>
      <c r="J276" s="176">
        <f>ROUND(I276*H276,2)</f>
        <v>0</v>
      </c>
      <c r="K276" s="178"/>
      <c r="L276" s="36"/>
      <c r="M276" s="179" t="s">
        <v>1</v>
      </c>
      <c r="N276" s="180" t="s">
        <v>41</v>
      </c>
      <c r="O276" s="61"/>
      <c r="P276" s="181">
        <f>O276*H276</f>
        <v>0</v>
      </c>
      <c r="Q276" s="181">
        <v>0</v>
      </c>
      <c r="R276" s="181">
        <f>Q276*H276</f>
        <v>0</v>
      </c>
      <c r="S276" s="181">
        <v>0</v>
      </c>
      <c r="T276" s="18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278</v>
      </c>
      <c r="AT276" s="183" t="s">
        <v>274</v>
      </c>
      <c r="AU276" s="183" t="s">
        <v>88</v>
      </c>
      <c r="AY276" s="18" t="s">
        <v>271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88</v>
      </c>
      <c r="BK276" s="105">
        <f>ROUND(I276*H276,2)</f>
        <v>0</v>
      </c>
      <c r="BL276" s="18" t="s">
        <v>278</v>
      </c>
      <c r="BM276" s="183" t="s">
        <v>1952</v>
      </c>
    </row>
    <row r="277" spans="1:65" s="2" customFormat="1" ht="16.5" customHeight="1" x14ac:dyDescent="0.15">
      <c r="A277" s="35"/>
      <c r="B277" s="141"/>
      <c r="C277" s="172" t="s">
        <v>1442</v>
      </c>
      <c r="D277" s="172" t="s">
        <v>274</v>
      </c>
      <c r="E277" s="173" t="s">
        <v>3025</v>
      </c>
      <c r="F277" s="174" t="s">
        <v>3026</v>
      </c>
      <c r="G277" s="175" t="s">
        <v>2913</v>
      </c>
      <c r="H277" s="176">
        <v>25</v>
      </c>
      <c r="I277" s="177"/>
      <c r="J277" s="176">
        <f>ROUND(I277*H277,2)</f>
        <v>0</v>
      </c>
      <c r="K277" s="178"/>
      <c r="L277" s="36"/>
      <c r="M277" s="179" t="s">
        <v>1</v>
      </c>
      <c r="N277" s="180" t="s">
        <v>41</v>
      </c>
      <c r="O277" s="61"/>
      <c r="P277" s="181">
        <f>O277*H277</f>
        <v>0</v>
      </c>
      <c r="Q277" s="181">
        <v>0</v>
      </c>
      <c r="R277" s="181">
        <f>Q277*H277</f>
        <v>0</v>
      </c>
      <c r="S277" s="181">
        <v>0</v>
      </c>
      <c r="T277" s="18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278</v>
      </c>
      <c r="AT277" s="183" t="s">
        <v>274</v>
      </c>
      <c r="AU277" s="183" t="s">
        <v>88</v>
      </c>
      <c r="AY277" s="18" t="s">
        <v>271</v>
      </c>
      <c r="BE277" s="105">
        <f>IF(N277="základná",J277,0)</f>
        <v>0</v>
      </c>
      <c r="BF277" s="105">
        <f>IF(N277="znížená",J277,0)</f>
        <v>0</v>
      </c>
      <c r="BG277" s="105">
        <f>IF(N277="zákl. prenesená",J277,0)</f>
        <v>0</v>
      </c>
      <c r="BH277" s="105">
        <f>IF(N277="zníž. prenesená",J277,0)</f>
        <v>0</v>
      </c>
      <c r="BI277" s="105">
        <f>IF(N277="nulová",J277,0)</f>
        <v>0</v>
      </c>
      <c r="BJ277" s="18" t="s">
        <v>88</v>
      </c>
      <c r="BK277" s="105">
        <f>ROUND(I277*H277,2)</f>
        <v>0</v>
      </c>
      <c r="BL277" s="18" t="s">
        <v>278</v>
      </c>
      <c r="BM277" s="183" t="s">
        <v>1964</v>
      </c>
    </row>
    <row r="278" spans="1:65" s="2" customFormat="1" ht="16.5" customHeight="1" x14ac:dyDescent="0.15">
      <c r="A278" s="35"/>
      <c r="B278" s="141"/>
      <c r="C278" s="172" t="s">
        <v>463</v>
      </c>
      <c r="D278" s="172" t="s">
        <v>274</v>
      </c>
      <c r="E278" s="173" t="s">
        <v>2983</v>
      </c>
      <c r="F278" s="174" t="s">
        <v>2965</v>
      </c>
      <c r="G278" s="175" t="s">
        <v>2862</v>
      </c>
      <c r="H278" s="176">
        <v>1</v>
      </c>
      <c r="I278" s="177"/>
      <c r="J278" s="176">
        <f>ROUND(I278*H278,2)</f>
        <v>0</v>
      </c>
      <c r="K278" s="178"/>
      <c r="L278" s="36"/>
      <c r="M278" s="179" t="s">
        <v>1</v>
      </c>
      <c r="N278" s="180" t="s">
        <v>41</v>
      </c>
      <c r="O278" s="61"/>
      <c r="P278" s="181">
        <f>O278*H278</f>
        <v>0</v>
      </c>
      <c r="Q278" s="181">
        <v>0</v>
      </c>
      <c r="R278" s="181">
        <f>Q278*H278</f>
        <v>0</v>
      </c>
      <c r="S278" s="181">
        <v>0</v>
      </c>
      <c r="T278" s="18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3" t="s">
        <v>278</v>
      </c>
      <c r="AT278" s="183" t="s">
        <v>274</v>
      </c>
      <c r="AU278" s="183" t="s">
        <v>88</v>
      </c>
      <c r="AY278" s="18" t="s">
        <v>271</v>
      </c>
      <c r="BE278" s="105">
        <f>IF(N278="základná",J278,0)</f>
        <v>0</v>
      </c>
      <c r="BF278" s="105">
        <f>IF(N278="znížená",J278,0)</f>
        <v>0</v>
      </c>
      <c r="BG278" s="105">
        <f>IF(N278="zákl. prenesená",J278,0)</f>
        <v>0</v>
      </c>
      <c r="BH278" s="105">
        <f>IF(N278="zníž. prenesená",J278,0)</f>
        <v>0</v>
      </c>
      <c r="BI278" s="105">
        <f>IF(N278="nulová",J278,0)</f>
        <v>0</v>
      </c>
      <c r="BJ278" s="18" t="s">
        <v>88</v>
      </c>
      <c r="BK278" s="105">
        <f>ROUND(I278*H278,2)</f>
        <v>0</v>
      </c>
      <c r="BL278" s="18" t="s">
        <v>278</v>
      </c>
      <c r="BM278" s="183" t="s">
        <v>1975</v>
      </c>
    </row>
    <row r="279" spans="1:65" s="12" customFormat="1" ht="25.9" customHeight="1" x14ac:dyDescent="0.15">
      <c r="B279" s="159"/>
      <c r="D279" s="160" t="s">
        <v>74</v>
      </c>
      <c r="E279" s="161" t="s">
        <v>3027</v>
      </c>
      <c r="F279" s="161" t="s">
        <v>3028</v>
      </c>
      <c r="I279" s="162"/>
      <c r="J279" s="163">
        <f>BK279</f>
        <v>0</v>
      </c>
      <c r="L279" s="159"/>
      <c r="M279" s="164"/>
      <c r="N279" s="165"/>
      <c r="O279" s="165"/>
      <c r="P279" s="166">
        <f>P280+SUM(P281:P284)+P288</f>
        <v>0</v>
      </c>
      <c r="Q279" s="165"/>
      <c r="R279" s="166">
        <f>R280+SUM(R281:R284)+R288</f>
        <v>0</v>
      </c>
      <c r="S279" s="165"/>
      <c r="T279" s="167">
        <f>T280+SUM(T281:T284)+T288</f>
        <v>0</v>
      </c>
      <c r="AR279" s="160" t="s">
        <v>82</v>
      </c>
      <c r="AT279" s="168" t="s">
        <v>74</v>
      </c>
      <c r="AU279" s="168" t="s">
        <v>75</v>
      </c>
      <c r="AY279" s="160" t="s">
        <v>271</v>
      </c>
      <c r="BK279" s="169">
        <f>BK280+SUM(BK281:BK284)+BK288</f>
        <v>0</v>
      </c>
    </row>
    <row r="280" spans="1:65" s="2" customFormat="1" ht="44.25" customHeight="1" x14ac:dyDescent="0.15">
      <c r="A280" s="35"/>
      <c r="B280" s="141"/>
      <c r="C280" s="172" t="s">
        <v>1449</v>
      </c>
      <c r="D280" s="246" t="s">
        <v>274</v>
      </c>
      <c r="E280" s="173" t="s">
        <v>3029</v>
      </c>
      <c r="F280" s="174" t="s">
        <v>3030</v>
      </c>
      <c r="G280" s="175" t="s">
        <v>302</v>
      </c>
      <c r="H280" s="176">
        <v>1</v>
      </c>
      <c r="I280" s="177"/>
      <c r="J280" s="176">
        <f>ROUND(I280*H280,2)</f>
        <v>0</v>
      </c>
      <c r="K280" s="178"/>
      <c r="L280" s="36"/>
      <c r="M280" s="179" t="s">
        <v>1</v>
      </c>
      <c r="N280" s="180" t="s">
        <v>41</v>
      </c>
      <c r="O280" s="61"/>
      <c r="P280" s="181">
        <f>O280*H280</f>
        <v>0</v>
      </c>
      <c r="Q280" s="181">
        <v>0</v>
      </c>
      <c r="R280" s="181">
        <f>Q280*H280</f>
        <v>0</v>
      </c>
      <c r="S280" s="181">
        <v>0</v>
      </c>
      <c r="T280" s="182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278</v>
      </c>
      <c r="AT280" s="183" t="s">
        <v>274</v>
      </c>
      <c r="AU280" s="183" t="s">
        <v>82</v>
      </c>
      <c r="AY280" s="18" t="s">
        <v>271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88</v>
      </c>
      <c r="BK280" s="105">
        <f>ROUND(I280*H280,2)</f>
        <v>0</v>
      </c>
      <c r="BL280" s="18" t="s">
        <v>278</v>
      </c>
      <c r="BM280" s="183" t="s">
        <v>1985</v>
      </c>
    </row>
    <row r="281" spans="1:65" s="2" customFormat="1" ht="16.5" x14ac:dyDescent="0.1">
      <c r="A281" s="35"/>
      <c r="B281" s="36"/>
      <c r="C281" s="35"/>
      <c r="D281" s="185" t="s">
        <v>1142</v>
      </c>
      <c r="E281" s="35"/>
      <c r="F281" s="235" t="s">
        <v>1143</v>
      </c>
      <c r="G281" s="35"/>
      <c r="H281" s="35"/>
      <c r="I281" s="142"/>
      <c r="J281" s="35"/>
      <c r="K281" s="35"/>
      <c r="L281" s="36"/>
      <c r="M281" s="236"/>
      <c r="N281" s="237"/>
      <c r="O281" s="61"/>
      <c r="P281" s="61"/>
      <c r="Q281" s="61"/>
      <c r="R281" s="61"/>
      <c r="S281" s="61"/>
      <c r="T281" s="62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T281" s="18" t="s">
        <v>1142</v>
      </c>
      <c r="AU281" s="18" t="s">
        <v>82</v>
      </c>
    </row>
    <row r="282" spans="1:65" s="2" customFormat="1" ht="16.5" customHeight="1" x14ac:dyDescent="0.15">
      <c r="A282" s="35"/>
      <c r="B282" s="141"/>
      <c r="C282" s="172" t="s">
        <v>1453</v>
      </c>
      <c r="D282" s="172" t="s">
        <v>274</v>
      </c>
      <c r="E282" s="173" t="s">
        <v>2860</v>
      </c>
      <c r="F282" s="174" t="s">
        <v>2861</v>
      </c>
      <c r="G282" s="175" t="s">
        <v>2862</v>
      </c>
      <c r="H282" s="176">
        <v>1</v>
      </c>
      <c r="I282" s="177"/>
      <c r="J282" s="176">
        <f>ROUND(I282*H282,2)</f>
        <v>0</v>
      </c>
      <c r="K282" s="178"/>
      <c r="L282" s="36"/>
      <c r="M282" s="179" t="s">
        <v>1</v>
      </c>
      <c r="N282" s="180" t="s">
        <v>41</v>
      </c>
      <c r="O282" s="61"/>
      <c r="P282" s="181">
        <f>O282*H282</f>
        <v>0</v>
      </c>
      <c r="Q282" s="181">
        <v>0</v>
      </c>
      <c r="R282" s="181">
        <f>Q282*H282</f>
        <v>0</v>
      </c>
      <c r="S282" s="181">
        <v>0</v>
      </c>
      <c r="T282" s="182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3" t="s">
        <v>278</v>
      </c>
      <c r="AT282" s="183" t="s">
        <v>274</v>
      </c>
      <c r="AU282" s="183" t="s">
        <v>82</v>
      </c>
      <c r="AY282" s="18" t="s">
        <v>271</v>
      </c>
      <c r="BE282" s="105">
        <f>IF(N282="základná",J282,0)</f>
        <v>0</v>
      </c>
      <c r="BF282" s="105">
        <f>IF(N282="znížená",J282,0)</f>
        <v>0</v>
      </c>
      <c r="BG282" s="105">
        <f>IF(N282="zákl. prenesená",J282,0)</f>
        <v>0</v>
      </c>
      <c r="BH282" s="105">
        <f>IF(N282="zníž. prenesená",J282,0)</f>
        <v>0</v>
      </c>
      <c r="BI282" s="105">
        <f>IF(N282="nulová",J282,0)</f>
        <v>0</v>
      </c>
      <c r="BJ282" s="18" t="s">
        <v>88</v>
      </c>
      <c r="BK282" s="105">
        <f>ROUND(I282*H282,2)</f>
        <v>0</v>
      </c>
      <c r="BL282" s="18" t="s">
        <v>278</v>
      </c>
      <c r="BM282" s="183" t="s">
        <v>1995</v>
      </c>
    </row>
    <row r="283" spans="1:65" s="2" customFormat="1" ht="16.5" customHeight="1" x14ac:dyDescent="0.15">
      <c r="A283" s="35"/>
      <c r="B283" s="141"/>
      <c r="C283" s="172" t="s">
        <v>1457</v>
      </c>
      <c r="D283" s="172" t="s">
        <v>274</v>
      </c>
      <c r="E283" s="173" t="s">
        <v>3031</v>
      </c>
      <c r="F283" s="174" t="s">
        <v>3032</v>
      </c>
      <c r="G283" s="175" t="s">
        <v>302</v>
      </c>
      <c r="H283" s="176">
        <v>8</v>
      </c>
      <c r="I283" s="177"/>
      <c r="J283" s="176">
        <f>ROUND(I283*H283,2)</f>
        <v>0</v>
      </c>
      <c r="K283" s="178"/>
      <c r="L283" s="36"/>
      <c r="M283" s="179" t="s">
        <v>1</v>
      </c>
      <c r="N283" s="180" t="s">
        <v>41</v>
      </c>
      <c r="O283" s="61"/>
      <c r="P283" s="181">
        <f>O283*H283</f>
        <v>0</v>
      </c>
      <c r="Q283" s="181">
        <v>0</v>
      </c>
      <c r="R283" s="181">
        <f>Q283*H283</f>
        <v>0</v>
      </c>
      <c r="S283" s="181">
        <v>0</v>
      </c>
      <c r="T283" s="18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278</v>
      </c>
      <c r="AT283" s="183" t="s">
        <v>274</v>
      </c>
      <c r="AU283" s="183" t="s">
        <v>82</v>
      </c>
      <c r="AY283" s="18" t="s">
        <v>271</v>
      </c>
      <c r="BE283" s="105">
        <f>IF(N283="základná",J283,0)</f>
        <v>0</v>
      </c>
      <c r="BF283" s="105">
        <f>IF(N283="znížená",J283,0)</f>
        <v>0</v>
      </c>
      <c r="BG283" s="105">
        <f>IF(N283="zákl. prenesená",J283,0)</f>
        <v>0</v>
      </c>
      <c r="BH283" s="105">
        <f>IF(N283="zníž. prenesená",J283,0)</f>
        <v>0</v>
      </c>
      <c r="BI283" s="105">
        <f>IF(N283="nulová",J283,0)</f>
        <v>0</v>
      </c>
      <c r="BJ283" s="18" t="s">
        <v>88</v>
      </c>
      <c r="BK283" s="105">
        <f>ROUND(I283*H283,2)</f>
        <v>0</v>
      </c>
      <c r="BL283" s="18" t="s">
        <v>278</v>
      </c>
      <c r="BM283" s="183" t="s">
        <v>2005</v>
      </c>
    </row>
    <row r="284" spans="1:65" s="12" customFormat="1" ht="22.9" customHeight="1" x14ac:dyDescent="0.15">
      <c r="B284" s="159"/>
      <c r="D284" s="160" t="s">
        <v>74</v>
      </c>
      <c r="E284" s="170" t="s">
        <v>2909</v>
      </c>
      <c r="F284" s="170" t="s">
        <v>2910</v>
      </c>
      <c r="I284" s="162"/>
      <c r="J284" s="171">
        <f>BK284</f>
        <v>0</v>
      </c>
      <c r="L284" s="159"/>
      <c r="M284" s="164"/>
      <c r="N284" s="165"/>
      <c r="O284" s="165"/>
      <c r="P284" s="166">
        <f>SUM(P285:P287)</f>
        <v>0</v>
      </c>
      <c r="Q284" s="165"/>
      <c r="R284" s="166">
        <f>SUM(R285:R287)</f>
        <v>0</v>
      </c>
      <c r="S284" s="165"/>
      <c r="T284" s="167">
        <f>SUM(T285:T287)</f>
        <v>0</v>
      </c>
      <c r="AR284" s="160" t="s">
        <v>82</v>
      </c>
      <c r="AT284" s="168" t="s">
        <v>74</v>
      </c>
      <c r="AU284" s="168" t="s">
        <v>82</v>
      </c>
      <c r="AY284" s="160" t="s">
        <v>271</v>
      </c>
      <c r="BK284" s="169">
        <f>SUM(BK285:BK287)</f>
        <v>0</v>
      </c>
    </row>
    <row r="285" spans="1:65" s="2" customFormat="1" ht="16.5" customHeight="1" x14ac:dyDescent="0.15">
      <c r="A285" s="35"/>
      <c r="B285" s="141"/>
      <c r="C285" s="172" t="s">
        <v>1465</v>
      </c>
      <c r="D285" s="172" t="s">
        <v>274</v>
      </c>
      <c r="E285" s="173" t="s">
        <v>3033</v>
      </c>
      <c r="F285" s="174" t="s">
        <v>3034</v>
      </c>
      <c r="G285" s="175" t="s">
        <v>2913</v>
      </c>
      <c r="H285" s="176">
        <v>2</v>
      </c>
      <c r="I285" s="177"/>
      <c r="J285" s="176">
        <f>ROUND(I285*H285,2)</f>
        <v>0</v>
      </c>
      <c r="K285" s="178"/>
      <c r="L285" s="36"/>
      <c r="M285" s="179" t="s">
        <v>1</v>
      </c>
      <c r="N285" s="180" t="s">
        <v>41</v>
      </c>
      <c r="O285" s="61"/>
      <c r="P285" s="181">
        <f>O285*H285</f>
        <v>0</v>
      </c>
      <c r="Q285" s="181">
        <v>0</v>
      </c>
      <c r="R285" s="181">
        <f>Q285*H285</f>
        <v>0</v>
      </c>
      <c r="S285" s="181">
        <v>0</v>
      </c>
      <c r="T285" s="182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278</v>
      </c>
      <c r="AT285" s="183" t="s">
        <v>274</v>
      </c>
      <c r="AU285" s="183" t="s">
        <v>88</v>
      </c>
      <c r="AY285" s="18" t="s">
        <v>271</v>
      </c>
      <c r="BE285" s="105">
        <f>IF(N285="základná",J285,0)</f>
        <v>0</v>
      </c>
      <c r="BF285" s="105">
        <f>IF(N285="znížená",J285,0)</f>
        <v>0</v>
      </c>
      <c r="BG285" s="105">
        <f>IF(N285="zákl. prenesená",J285,0)</f>
        <v>0</v>
      </c>
      <c r="BH285" s="105">
        <f>IF(N285="zníž. prenesená",J285,0)</f>
        <v>0</v>
      </c>
      <c r="BI285" s="105">
        <f>IF(N285="nulová",J285,0)</f>
        <v>0</v>
      </c>
      <c r="BJ285" s="18" t="s">
        <v>88</v>
      </c>
      <c r="BK285" s="105">
        <f>ROUND(I285*H285,2)</f>
        <v>0</v>
      </c>
      <c r="BL285" s="18" t="s">
        <v>278</v>
      </c>
      <c r="BM285" s="183" t="s">
        <v>2013</v>
      </c>
    </row>
    <row r="286" spans="1:65" s="2" customFormat="1" ht="16.5" customHeight="1" x14ac:dyDescent="0.15">
      <c r="A286" s="35"/>
      <c r="B286" s="141"/>
      <c r="C286" s="172" t="s">
        <v>1469</v>
      </c>
      <c r="D286" s="172" t="s">
        <v>274</v>
      </c>
      <c r="E286" s="173" t="s">
        <v>3035</v>
      </c>
      <c r="F286" s="174" t="s">
        <v>3036</v>
      </c>
      <c r="G286" s="175" t="s">
        <v>1</v>
      </c>
      <c r="H286" s="176">
        <v>7</v>
      </c>
      <c r="I286" s="177"/>
      <c r="J286" s="176">
        <f>ROUND(I286*H286,2)</f>
        <v>0</v>
      </c>
      <c r="K286" s="178"/>
      <c r="L286" s="36"/>
      <c r="M286" s="179" t="s">
        <v>1</v>
      </c>
      <c r="N286" s="180" t="s">
        <v>41</v>
      </c>
      <c r="O286" s="61"/>
      <c r="P286" s="181">
        <f>O286*H286</f>
        <v>0</v>
      </c>
      <c r="Q286" s="181">
        <v>0</v>
      </c>
      <c r="R286" s="181">
        <f>Q286*H286</f>
        <v>0</v>
      </c>
      <c r="S286" s="181">
        <v>0</v>
      </c>
      <c r="T286" s="18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3" t="s">
        <v>278</v>
      </c>
      <c r="AT286" s="183" t="s">
        <v>274</v>
      </c>
      <c r="AU286" s="183" t="s">
        <v>88</v>
      </c>
      <c r="AY286" s="18" t="s">
        <v>271</v>
      </c>
      <c r="BE286" s="105">
        <f>IF(N286="základná",J286,0)</f>
        <v>0</v>
      </c>
      <c r="BF286" s="105">
        <f>IF(N286="znížená",J286,0)</f>
        <v>0</v>
      </c>
      <c r="BG286" s="105">
        <f>IF(N286="zákl. prenesená",J286,0)</f>
        <v>0</v>
      </c>
      <c r="BH286" s="105">
        <f>IF(N286="zníž. prenesená",J286,0)</f>
        <v>0</v>
      </c>
      <c r="BI286" s="105">
        <f>IF(N286="nulová",J286,0)</f>
        <v>0</v>
      </c>
      <c r="BJ286" s="18" t="s">
        <v>88</v>
      </c>
      <c r="BK286" s="105">
        <f>ROUND(I286*H286,2)</f>
        <v>0</v>
      </c>
      <c r="BL286" s="18" t="s">
        <v>278</v>
      </c>
      <c r="BM286" s="183" t="s">
        <v>2021</v>
      </c>
    </row>
    <row r="287" spans="1:65" s="2" customFormat="1" ht="16.5" customHeight="1" x14ac:dyDescent="0.15">
      <c r="A287" s="35"/>
      <c r="B287" s="141"/>
      <c r="C287" s="172" t="s">
        <v>1473</v>
      </c>
      <c r="D287" s="172" t="s">
        <v>274</v>
      </c>
      <c r="E287" s="173" t="s">
        <v>3037</v>
      </c>
      <c r="F287" s="174" t="s">
        <v>3038</v>
      </c>
      <c r="G287" s="175" t="s">
        <v>1</v>
      </c>
      <c r="H287" s="176">
        <v>7</v>
      </c>
      <c r="I287" s="177"/>
      <c r="J287" s="176">
        <f>ROUND(I287*H287,2)</f>
        <v>0</v>
      </c>
      <c r="K287" s="178"/>
      <c r="L287" s="36"/>
      <c r="M287" s="179" t="s">
        <v>1</v>
      </c>
      <c r="N287" s="180" t="s">
        <v>41</v>
      </c>
      <c r="O287" s="61"/>
      <c r="P287" s="181">
        <f>O287*H287</f>
        <v>0</v>
      </c>
      <c r="Q287" s="181">
        <v>0</v>
      </c>
      <c r="R287" s="181">
        <f>Q287*H287</f>
        <v>0</v>
      </c>
      <c r="S287" s="181">
        <v>0</v>
      </c>
      <c r="T287" s="182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3" t="s">
        <v>278</v>
      </c>
      <c r="AT287" s="183" t="s">
        <v>274</v>
      </c>
      <c r="AU287" s="183" t="s">
        <v>88</v>
      </c>
      <c r="AY287" s="18" t="s">
        <v>271</v>
      </c>
      <c r="BE287" s="105">
        <f>IF(N287="základná",J287,0)</f>
        <v>0</v>
      </c>
      <c r="BF287" s="105">
        <f>IF(N287="znížená",J287,0)</f>
        <v>0</v>
      </c>
      <c r="BG287" s="105">
        <f>IF(N287="zákl. prenesená",J287,0)</f>
        <v>0</v>
      </c>
      <c r="BH287" s="105">
        <f>IF(N287="zníž. prenesená",J287,0)</f>
        <v>0</v>
      </c>
      <c r="BI287" s="105">
        <f>IF(N287="nulová",J287,0)</f>
        <v>0</v>
      </c>
      <c r="BJ287" s="18" t="s">
        <v>88</v>
      </c>
      <c r="BK287" s="105">
        <f>ROUND(I287*H287,2)</f>
        <v>0</v>
      </c>
      <c r="BL287" s="18" t="s">
        <v>278</v>
      </c>
      <c r="BM287" s="183" t="s">
        <v>2032</v>
      </c>
    </row>
    <row r="288" spans="1:65" s="12" customFormat="1" ht="22.9" customHeight="1" x14ac:dyDescent="0.15">
      <c r="B288" s="159"/>
      <c r="D288" s="160" t="s">
        <v>74</v>
      </c>
      <c r="E288" s="170" t="s">
        <v>2954</v>
      </c>
      <c r="F288" s="170" t="s">
        <v>2955</v>
      </c>
      <c r="I288" s="162"/>
      <c r="J288" s="171">
        <f>BK288</f>
        <v>0</v>
      </c>
      <c r="L288" s="159"/>
      <c r="M288" s="164"/>
      <c r="N288" s="165"/>
      <c r="O288" s="165"/>
      <c r="P288" s="166">
        <f>SUM(P289:P291)</f>
        <v>0</v>
      </c>
      <c r="Q288" s="165"/>
      <c r="R288" s="166">
        <f>SUM(R289:R291)</f>
        <v>0</v>
      </c>
      <c r="S288" s="165"/>
      <c r="T288" s="167">
        <f>SUM(T289:T291)</f>
        <v>0</v>
      </c>
      <c r="AR288" s="160" t="s">
        <v>82</v>
      </c>
      <c r="AT288" s="168" t="s">
        <v>74</v>
      </c>
      <c r="AU288" s="168" t="s">
        <v>82</v>
      </c>
      <c r="AY288" s="160" t="s">
        <v>271</v>
      </c>
      <c r="BK288" s="169">
        <f>SUM(BK289:BK291)</f>
        <v>0</v>
      </c>
    </row>
    <row r="289" spans="1:65" s="2" customFormat="1" ht="16.5" customHeight="1" x14ac:dyDescent="0.15">
      <c r="A289" s="35"/>
      <c r="B289" s="141"/>
      <c r="C289" s="172" t="s">
        <v>1478</v>
      </c>
      <c r="D289" s="172" t="s">
        <v>274</v>
      </c>
      <c r="E289" s="173" t="s">
        <v>3039</v>
      </c>
      <c r="F289" s="174" t="s">
        <v>3040</v>
      </c>
      <c r="G289" s="175" t="s">
        <v>277</v>
      </c>
      <c r="H289" s="176">
        <v>90</v>
      </c>
      <c r="I289" s="177"/>
      <c r="J289" s="176">
        <f>ROUND(I289*H289,2)</f>
        <v>0</v>
      </c>
      <c r="K289" s="178"/>
      <c r="L289" s="36"/>
      <c r="M289" s="179" t="s">
        <v>1</v>
      </c>
      <c r="N289" s="180" t="s">
        <v>41</v>
      </c>
      <c r="O289" s="61"/>
      <c r="P289" s="181">
        <f>O289*H289</f>
        <v>0</v>
      </c>
      <c r="Q289" s="181">
        <v>0</v>
      </c>
      <c r="R289" s="181">
        <f>Q289*H289</f>
        <v>0</v>
      </c>
      <c r="S289" s="181">
        <v>0</v>
      </c>
      <c r="T289" s="18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278</v>
      </c>
      <c r="AT289" s="183" t="s">
        <v>274</v>
      </c>
      <c r="AU289" s="183" t="s">
        <v>88</v>
      </c>
      <c r="AY289" s="18" t="s">
        <v>271</v>
      </c>
      <c r="BE289" s="105">
        <f>IF(N289="základná",J289,0)</f>
        <v>0</v>
      </c>
      <c r="BF289" s="105">
        <f>IF(N289="znížená",J289,0)</f>
        <v>0</v>
      </c>
      <c r="BG289" s="105">
        <f>IF(N289="zákl. prenesená",J289,0)</f>
        <v>0</v>
      </c>
      <c r="BH289" s="105">
        <f>IF(N289="zníž. prenesená",J289,0)</f>
        <v>0</v>
      </c>
      <c r="BI289" s="105">
        <f>IF(N289="nulová",J289,0)</f>
        <v>0</v>
      </c>
      <c r="BJ289" s="18" t="s">
        <v>88</v>
      </c>
      <c r="BK289" s="105">
        <f>ROUND(I289*H289,2)</f>
        <v>0</v>
      </c>
      <c r="BL289" s="18" t="s">
        <v>278</v>
      </c>
      <c r="BM289" s="183" t="s">
        <v>2048</v>
      </c>
    </row>
    <row r="290" spans="1:65" s="2" customFormat="1" ht="16.5" customHeight="1" x14ac:dyDescent="0.15">
      <c r="A290" s="35"/>
      <c r="B290" s="141"/>
      <c r="C290" s="172" t="s">
        <v>1483</v>
      </c>
      <c r="D290" s="172" t="s">
        <v>274</v>
      </c>
      <c r="E290" s="173" t="s">
        <v>2958</v>
      </c>
      <c r="F290" s="174" t="s">
        <v>2959</v>
      </c>
      <c r="G290" s="175" t="s">
        <v>277</v>
      </c>
      <c r="H290" s="176">
        <v>90</v>
      </c>
      <c r="I290" s="177"/>
      <c r="J290" s="176">
        <f>ROUND(I290*H290,2)</f>
        <v>0</v>
      </c>
      <c r="K290" s="178"/>
      <c r="L290" s="36"/>
      <c r="M290" s="179" t="s">
        <v>1</v>
      </c>
      <c r="N290" s="180" t="s">
        <v>41</v>
      </c>
      <c r="O290" s="61"/>
      <c r="P290" s="181">
        <f>O290*H290</f>
        <v>0</v>
      </c>
      <c r="Q290" s="181">
        <v>0</v>
      </c>
      <c r="R290" s="181">
        <f>Q290*H290</f>
        <v>0</v>
      </c>
      <c r="S290" s="181">
        <v>0</v>
      </c>
      <c r="T290" s="18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3" t="s">
        <v>278</v>
      </c>
      <c r="AT290" s="183" t="s">
        <v>274</v>
      </c>
      <c r="AU290" s="183" t="s">
        <v>88</v>
      </c>
      <c r="AY290" s="18" t="s">
        <v>271</v>
      </c>
      <c r="BE290" s="105">
        <f>IF(N290="základná",J290,0)</f>
        <v>0</v>
      </c>
      <c r="BF290" s="105">
        <f>IF(N290="znížená",J290,0)</f>
        <v>0</v>
      </c>
      <c r="BG290" s="105">
        <f>IF(N290="zákl. prenesená",J290,0)</f>
        <v>0</v>
      </c>
      <c r="BH290" s="105">
        <f>IF(N290="zníž. prenesená",J290,0)</f>
        <v>0</v>
      </c>
      <c r="BI290" s="105">
        <f>IF(N290="nulová",J290,0)</f>
        <v>0</v>
      </c>
      <c r="BJ290" s="18" t="s">
        <v>88</v>
      </c>
      <c r="BK290" s="105">
        <f>ROUND(I290*H290,2)</f>
        <v>0</v>
      </c>
      <c r="BL290" s="18" t="s">
        <v>278</v>
      </c>
      <c r="BM290" s="183" t="s">
        <v>2056</v>
      </c>
    </row>
    <row r="291" spans="1:65" s="2" customFormat="1" ht="16.5" customHeight="1" x14ac:dyDescent="0.15">
      <c r="A291" s="35"/>
      <c r="B291" s="141"/>
      <c r="C291" s="172" t="s">
        <v>1491</v>
      </c>
      <c r="D291" s="172" t="s">
        <v>274</v>
      </c>
      <c r="E291" s="173" t="s">
        <v>3041</v>
      </c>
      <c r="F291" s="174" t="s">
        <v>2965</v>
      </c>
      <c r="G291" s="175" t="s">
        <v>2862</v>
      </c>
      <c r="H291" s="176">
        <v>1</v>
      </c>
      <c r="I291" s="177"/>
      <c r="J291" s="176">
        <f>ROUND(I291*H291,2)</f>
        <v>0</v>
      </c>
      <c r="K291" s="178"/>
      <c r="L291" s="36"/>
      <c r="M291" s="179" t="s">
        <v>1</v>
      </c>
      <c r="N291" s="180" t="s">
        <v>41</v>
      </c>
      <c r="O291" s="61"/>
      <c r="P291" s="181">
        <f>O291*H291</f>
        <v>0</v>
      </c>
      <c r="Q291" s="181">
        <v>0</v>
      </c>
      <c r="R291" s="181">
        <f>Q291*H291</f>
        <v>0</v>
      </c>
      <c r="S291" s="181">
        <v>0</v>
      </c>
      <c r="T291" s="18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278</v>
      </c>
      <c r="AT291" s="183" t="s">
        <v>274</v>
      </c>
      <c r="AU291" s="183" t="s">
        <v>88</v>
      </c>
      <c r="AY291" s="18" t="s">
        <v>271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88</v>
      </c>
      <c r="BK291" s="105">
        <f>ROUND(I291*H291,2)</f>
        <v>0</v>
      </c>
      <c r="BL291" s="18" t="s">
        <v>278</v>
      </c>
      <c r="BM291" s="183" t="s">
        <v>2063</v>
      </c>
    </row>
    <row r="292" spans="1:65" s="12" customFormat="1" ht="25.9" customHeight="1" x14ac:dyDescent="0.15">
      <c r="B292" s="159"/>
      <c r="D292" s="160" t="s">
        <v>74</v>
      </c>
      <c r="E292" s="161" t="s">
        <v>3042</v>
      </c>
      <c r="F292" s="161" t="s">
        <v>3043</v>
      </c>
      <c r="I292" s="162"/>
      <c r="J292" s="163">
        <f>BK292</f>
        <v>0</v>
      </c>
      <c r="L292" s="159"/>
      <c r="M292" s="164"/>
      <c r="N292" s="165"/>
      <c r="O292" s="165"/>
      <c r="P292" s="166">
        <f>P293+SUM(P294:P297)+P305</f>
        <v>0</v>
      </c>
      <c r="Q292" s="165"/>
      <c r="R292" s="166">
        <f>R293+SUM(R294:R297)+R305</f>
        <v>0</v>
      </c>
      <c r="S292" s="165"/>
      <c r="T292" s="167">
        <f>T293+SUM(T294:T297)+T305</f>
        <v>0</v>
      </c>
      <c r="AR292" s="160" t="s">
        <v>82</v>
      </c>
      <c r="AT292" s="168" t="s">
        <v>74</v>
      </c>
      <c r="AU292" s="168" t="s">
        <v>75</v>
      </c>
      <c r="AY292" s="160" t="s">
        <v>271</v>
      </c>
      <c r="BK292" s="169">
        <f>BK293+SUM(BK294:BK297)+BK305</f>
        <v>0</v>
      </c>
    </row>
    <row r="293" spans="1:65" s="2" customFormat="1" ht="55.5" customHeight="1" x14ac:dyDescent="0.15">
      <c r="A293" s="35"/>
      <c r="B293" s="141"/>
      <c r="C293" s="172" t="s">
        <v>1496</v>
      </c>
      <c r="D293" s="246" t="s">
        <v>274</v>
      </c>
      <c r="E293" s="173" t="s">
        <v>3044</v>
      </c>
      <c r="F293" s="174" t="s">
        <v>3045</v>
      </c>
      <c r="G293" s="175" t="s">
        <v>302</v>
      </c>
      <c r="H293" s="176">
        <v>1</v>
      </c>
      <c r="I293" s="177"/>
      <c r="J293" s="176">
        <f>ROUND(I293*H293,2)</f>
        <v>0</v>
      </c>
      <c r="K293" s="178"/>
      <c r="L293" s="36"/>
      <c r="M293" s="179" t="s">
        <v>1</v>
      </c>
      <c r="N293" s="180" t="s">
        <v>41</v>
      </c>
      <c r="O293" s="61"/>
      <c r="P293" s="181">
        <f>O293*H293</f>
        <v>0</v>
      </c>
      <c r="Q293" s="181">
        <v>0</v>
      </c>
      <c r="R293" s="181">
        <f>Q293*H293</f>
        <v>0</v>
      </c>
      <c r="S293" s="181">
        <v>0</v>
      </c>
      <c r="T293" s="18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3" t="s">
        <v>278</v>
      </c>
      <c r="AT293" s="183" t="s">
        <v>274</v>
      </c>
      <c r="AU293" s="183" t="s">
        <v>82</v>
      </c>
      <c r="AY293" s="18" t="s">
        <v>271</v>
      </c>
      <c r="BE293" s="105">
        <f>IF(N293="základná",J293,0)</f>
        <v>0</v>
      </c>
      <c r="BF293" s="105">
        <f>IF(N293="znížená",J293,0)</f>
        <v>0</v>
      </c>
      <c r="BG293" s="105">
        <f>IF(N293="zákl. prenesená",J293,0)</f>
        <v>0</v>
      </c>
      <c r="BH293" s="105">
        <f>IF(N293="zníž. prenesená",J293,0)</f>
        <v>0</v>
      </c>
      <c r="BI293" s="105">
        <f>IF(N293="nulová",J293,0)</f>
        <v>0</v>
      </c>
      <c r="BJ293" s="18" t="s">
        <v>88</v>
      </c>
      <c r="BK293" s="105">
        <f>ROUND(I293*H293,2)</f>
        <v>0</v>
      </c>
      <c r="BL293" s="18" t="s">
        <v>278</v>
      </c>
      <c r="BM293" s="183" t="s">
        <v>2069</v>
      </c>
    </row>
    <row r="294" spans="1:65" s="2" customFormat="1" ht="16.5" x14ac:dyDescent="0.1">
      <c r="A294" s="35"/>
      <c r="B294" s="36"/>
      <c r="C294" s="35"/>
      <c r="D294" s="185" t="s">
        <v>1142</v>
      </c>
      <c r="E294" s="35"/>
      <c r="F294" s="235" t="s">
        <v>1143</v>
      </c>
      <c r="G294" s="35"/>
      <c r="H294" s="35"/>
      <c r="I294" s="142"/>
      <c r="J294" s="35"/>
      <c r="K294" s="35"/>
      <c r="L294" s="36"/>
      <c r="M294" s="236"/>
      <c r="N294" s="237"/>
      <c r="O294" s="61"/>
      <c r="P294" s="61"/>
      <c r="Q294" s="61"/>
      <c r="R294" s="61"/>
      <c r="S294" s="61"/>
      <c r="T294" s="62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T294" s="18" t="s">
        <v>1142</v>
      </c>
      <c r="AU294" s="18" t="s">
        <v>82</v>
      </c>
    </row>
    <row r="295" spans="1:65" s="2" customFormat="1" ht="16.5" customHeight="1" x14ac:dyDescent="0.15">
      <c r="A295" s="35"/>
      <c r="B295" s="141"/>
      <c r="C295" s="172" t="s">
        <v>1500</v>
      </c>
      <c r="D295" s="172" t="s">
        <v>274</v>
      </c>
      <c r="E295" s="173" t="s">
        <v>2970</v>
      </c>
      <c r="F295" s="174" t="s">
        <v>2971</v>
      </c>
      <c r="G295" s="175" t="s">
        <v>302</v>
      </c>
      <c r="H295" s="176">
        <v>1</v>
      </c>
      <c r="I295" s="177"/>
      <c r="J295" s="176">
        <f>ROUND(I295*H295,2)</f>
        <v>0</v>
      </c>
      <c r="K295" s="178"/>
      <c r="L295" s="36"/>
      <c r="M295" s="179" t="s">
        <v>1</v>
      </c>
      <c r="N295" s="180" t="s">
        <v>41</v>
      </c>
      <c r="O295" s="61"/>
      <c r="P295" s="181">
        <f>O295*H295</f>
        <v>0</v>
      </c>
      <c r="Q295" s="181">
        <v>0</v>
      </c>
      <c r="R295" s="181">
        <f>Q295*H295</f>
        <v>0</v>
      </c>
      <c r="S295" s="181">
        <v>0</v>
      </c>
      <c r="T295" s="18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278</v>
      </c>
      <c r="AT295" s="183" t="s">
        <v>274</v>
      </c>
      <c r="AU295" s="183" t="s">
        <v>82</v>
      </c>
      <c r="AY295" s="18" t="s">
        <v>271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88</v>
      </c>
      <c r="BK295" s="105">
        <f>ROUND(I295*H295,2)</f>
        <v>0</v>
      </c>
      <c r="BL295" s="18" t="s">
        <v>278</v>
      </c>
      <c r="BM295" s="183" t="s">
        <v>2078</v>
      </c>
    </row>
    <row r="296" spans="1:65" s="2" customFormat="1" ht="16.5" customHeight="1" x14ac:dyDescent="0.15">
      <c r="A296" s="35"/>
      <c r="B296" s="141"/>
      <c r="C296" s="172" t="s">
        <v>1502</v>
      </c>
      <c r="D296" s="172" t="s">
        <v>274</v>
      </c>
      <c r="E296" s="173" t="s">
        <v>2972</v>
      </c>
      <c r="F296" s="174" t="s">
        <v>2973</v>
      </c>
      <c r="G296" s="175" t="s">
        <v>302</v>
      </c>
      <c r="H296" s="176">
        <v>1</v>
      </c>
      <c r="I296" s="177"/>
      <c r="J296" s="176">
        <f>ROUND(I296*H296,2)</f>
        <v>0</v>
      </c>
      <c r="K296" s="178"/>
      <c r="L296" s="36"/>
      <c r="M296" s="179" t="s">
        <v>1</v>
      </c>
      <c r="N296" s="180" t="s">
        <v>41</v>
      </c>
      <c r="O296" s="61"/>
      <c r="P296" s="181">
        <f>O296*H296</f>
        <v>0</v>
      </c>
      <c r="Q296" s="181">
        <v>0</v>
      </c>
      <c r="R296" s="181">
        <f>Q296*H296</f>
        <v>0</v>
      </c>
      <c r="S296" s="181">
        <v>0</v>
      </c>
      <c r="T296" s="18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3" t="s">
        <v>278</v>
      </c>
      <c r="AT296" s="183" t="s">
        <v>274</v>
      </c>
      <c r="AU296" s="183" t="s">
        <v>82</v>
      </c>
      <c r="AY296" s="18" t="s">
        <v>271</v>
      </c>
      <c r="BE296" s="105">
        <f>IF(N296="základná",J296,0)</f>
        <v>0</v>
      </c>
      <c r="BF296" s="105">
        <f>IF(N296="znížená",J296,0)</f>
        <v>0</v>
      </c>
      <c r="BG296" s="105">
        <f>IF(N296="zákl. prenesená",J296,0)</f>
        <v>0</v>
      </c>
      <c r="BH296" s="105">
        <f>IF(N296="zníž. prenesená",J296,0)</f>
        <v>0</v>
      </c>
      <c r="BI296" s="105">
        <f>IF(N296="nulová",J296,0)</f>
        <v>0</v>
      </c>
      <c r="BJ296" s="18" t="s">
        <v>88</v>
      </c>
      <c r="BK296" s="105">
        <f>ROUND(I296*H296,2)</f>
        <v>0</v>
      </c>
      <c r="BL296" s="18" t="s">
        <v>278</v>
      </c>
      <c r="BM296" s="183" t="s">
        <v>2114</v>
      </c>
    </row>
    <row r="297" spans="1:65" s="12" customFormat="1" ht="22.9" customHeight="1" x14ac:dyDescent="0.15">
      <c r="B297" s="159"/>
      <c r="D297" s="160" t="s">
        <v>74</v>
      </c>
      <c r="E297" s="170" t="s">
        <v>2816</v>
      </c>
      <c r="F297" s="170" t="s">
        <v>2974</v>
      </c>
      <c r="I297" s="162"/>
      <c r="J297" s="171">
        <f>BK297</f>
        <v>0</v>
      </c>
      <c r="L297" s="159"/>
      <c r="M297" s="164"/>
      <c r="N297" s="165"/>
      <c r="O297" s="165"/>
      <c r="P297" s="166">
        <f>SUM(P298:P304)</f>
        <v>0</v>
      </c>
      <c r="Q297" s="165"/>
      <c r="R297" s="166">
        <f>SUM(R298:R304)</f>
        <v>0</v>
      </c>
      <c r="S297" s="165"/>
      <c r="T297" s="167">
        <f>SUM(T298:T304)</f>
        <v>0</v>
      </c>
      <c r="AR297" s="160" t="s">
        <v>82</v>
      </c>
      <c r="AT297" s="168" t="s">
        <v>74</v>
      </c>
      <c r="AU297" s="168" t="s">
        <v>82</v>
      </c>
      <c r="AY297" s="160" t="s">
        <v>271</v>
      </c>
      <c r="BK297" s="169">
        <f>SUM(BK298:BK304)</f>
        <v>0</v>
      </c>
    </row>
    <row r="298" spans="1:65" s="2" customFormat="1" ht="16.5" customHeight="1" x14ac:dyDescent="0.15">
      <c r="A298" s="35"/>
      <c r="B298" s="141"/>
      <c r="C298" s="172" t="s">
        <v>1508</v>
      </c>
      <c r="D298" s="172" t="s">
        <v>274</v>
      </c>
      <c r="E298" s="173" t="s">
        <v>2975</v>
      </c>
      <c r="F298" s="174" t="s">
        <v>2976</v>
      </c>
      <c r="G298" s="175" t="s">
        <v>2913</v>
      </c>
      <c r="H298" s="176">
        <v>5</v>
      </c>
      <c r="I298" s="177"/>
      <c r="J298" s="176">
        <f t="shared" ref="J298:J303" si="65">ROUND(I298*H298,2)</f>
        <v>0</v>
      </c>
      <c r="K298" s="178"/>
      <c r="L298" s="36"/>
      <c r="M298" s="179" t="s">
        <v>1</v>
      </c>
      <c r="N298" s="180" t="s">
        <v>41</v>
      </c>
      <c r="O298" s="61"/>
      <c r="P298" s="181">
        <f t="shared" ref="P298:P303" si="66">O298*H298</f>
        <v>0</v>
      </c>
      <c r="Q298" s="181">
        <v>0</v>
      </c>
      <c r="R298" s="181">
        <f t="shared" ref="R298:R303" si="67">Q298*H298</f>
        <v>0</v>
      </c>
      <c r="S298" s="181">
        <v>0</v>
      </c>
      <c r="T298" s="182">
        <f t="shared" ref="T298:T303" si="68"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3" t="s">
        <v>278</v>
      </c>
      <c r="AT298" s="183" t="s">
        <v>274</v>
      </c>
      <c r="AU298" s="183" t="s">
        <v>88</v>
      </c>
      <c r="AY298" s="18" t="s">
        <v>271</v>
      </c>
      <c r="BE298" s="105">
        <f t="shared" ref="BE298:BE303" si="69">IF(N298="základná",J298,0)</f>
        <v>0</v>
      </c>
      <c r="BF298" s="105">
        <f t="shared" ref="BF298:BF303" si="70">IF(N298="znížená",J298,0)</f>
        <v>0</v>
      </c>
      <c r="BG298" s="105">
        <f t="shared" ref="BG298:BG303" si="71">IF(N298="zákl. prenesená",J298,0)</f>
        <v>0</v>
      </c>
      <c r="BH298" s="105">
        <f t="shared" ref="BH298:BH303" si="72">IF(N298="zníž. prenesená",J298,0)</f>
        <v>0</v>
      </c>
      <c r="BI298" s="105">
        <f t="shared" ref="BI298:BI303" si="73">IF(N298="nulová",J298,0)</f>
        <v>0</v>
      </c>
      <c r="BJ298" s="18" t="s">
        <v>88</v>
      </c>
      <c r="BK298" s="105">
        <f t="shared" ref="BK298:BK303" si="74">ROUND(I298*H298,2)</f>
        <v>0</v>
      </c>
      <c r="BL298" s="18" t="s">
        <v>278</v>
      </c>
      <c r="BM298" s="183" t="s">
        <v>2124</v>
      </c>
    </row>
    <row r="299" spans="1:65" s="2" customFormat="1" ht="16.5" customHeight="1" x14ac:dyDescent="0.15">
      <c r="A299" s="35"/>
      <c r="B299" s="141"/>
      <c r="C299" s="172" t="s">
        <v>1513</v>
      </c>
      <c r="D299" s="172" t="s">
        <v>274</v>
      </c>
      <c r="E299" s="173" t="s">
        <v>2977</v>
      </c>
      <c r="F299" s="174" t="s">
        <v>2978</v>
      </c>
      <c r="G299" s="175" t="s">
        <v>2913</v>
      </c>
      <c r="H299" s="176">
        <v>5</v>
      </c>
      <c r="I299" s="177"/>
      <c r="J299" s="176">
        <f t="shared" si="65"/>
        <v>0</v>
      </c>
      <c r="K299" s="178"/>
      <c r="L299" s="36"/>
      <c r="M299" s="179" t="s">
        <v>1</v>
      </c>
      <c r="N299" s="180" t="s">
        <v>41</v>
      </c>
      <c r="O299" s="61"/>
      <c r="P299" s="181">
        <f t="shared" si="66"/>
        <v>0</v>
      </c>
      <c r="Q299" s="181">
        <v>0</v>
      </c>
      <c r="R299" s="181">
        <f t="shared" si="67"/>
        <v>0</v>
      </c>
      <c r="S299" s="181">
        <v>0</v>
      </c>
      <c r="T299" s="182">
        <f t="shared" si="6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3" t="s">
        <v>278</v>
      </c>
      <c r="AT299" s="183" t="s">
        <v>274</v>
      </c>
      <c r="AU299" s="183" t="s">
        <v>88</v>
      </c>
      <c r="AY299" s="18" t="s">
        <v>271</v>
      </c>
      <c r="BE299" s="105">
        <f t="shared" si="69"/>
        <v>0</v>
      </c>
      <c r="BF299" s="105">
        <f t="shared" si="70"/>
        <v>0</v>
      </c>
      <c r="BG299" s="105">
        <f t="shared" si="71"/>
        <v>0</v>
      </c>
      <c r="BH299" s="105">
        <f t="shared" si="72"/>
        <v>0</v>
      </c>
      <c r="BI299" s="105">
        <f t="shared" si="73"/>
        <v>0</v>
      </c>
      <c r="BJ299" s="18" t="s">
        <v>88</v>
      </c>
      <c r="BK299" s="105">
        <f t="shared" si="74"/>
        <v>0</v>
      </c>
      <c r="BL299" s="18" t="s">
        <v>278</v>
      </c>
      <c r="BM299" s="183" t="s">
        <v>2139</v>
      </c>
    </row>
    <row r="300" spans="1:65" s="2" customFormat="1" ht="16.5" customHeight="1" x14ac:dyDescent="0.15">
      <c r="A300" s="35"/>
      <c r="B300" s="141"/>
      <c r="C300" s="172" t="s">
        <v>1518</v>
      </c>
      <c r="D300" s="172" t="s">
        <v>274</v>
      </c>
      <c r="E300" s="173" t="s">
        <v>2979</v>
      </c>
      <c r="F300" s="174" t="s">
        <v>2980</v>
      </c>
      <c r="G300" s="175" t="s">
        <v>2913</v>
      </c>
      <c r="H300" s="176">
        <v>6</v>
      </c>
      <c r="I300" s="177"/>
      <c r="J300" s="176">
        <f t="shared" si="65"/>
        <v>0</v>
      </c>
      <c r="K300" s="178"/>
      <c r="L300" s="36"/>
      <c r="M300" s="179" t="s">
        <v>1</v>
      </c>
      <c r="N300" s="180" t="s">
        <v>41</v>
      </c>
      <c r="O300" s="61"/>
      <c r="P300" s="181">
        <f t="shared" si="66"/>
        <v>0</v>
      </c>
      <c r="Q300" s="181">
        <v>0</v>
      </c>
      <c r="R300" s="181">
        <f t="shared" si="67"/>
        <v>0</v>
      </c>
      <c r="S300" s="181">
        <v>0</v>
      </c>
      <c r="T300" s="182">
        <f t="shared" si="68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3" t="s">
        <v>278</v>
      </c>
      <c r="AT300" s="183" t="s">
        <v>274</v>
      </c>
      <c r="AU300" s="183" t="s">
        <v>88</v>
      </c>
      <c r="AY300" s="18" t="s">
        <v>271</v>
      </c>
      <c r="BE300" s="105">
        <f t="shared" si="69"/>
        <v>0</v>
      </c>
      <c r="BF300" s="105">
        <f t="shared" si="70"/>
        <v>0</v>
      </c>
      <c r="BG300" s="105">
        <f t="shared" si="71"/>
        <v>0</v>
      </c>
      <c r="BH300" s="105">
        <f t="shared" si="72"/>
        <v>0</v>
      </c>
      <c r="BI300" s="105">
        <f t="shared" si="73"/>
        <v>0</v>
      </c>
      <c r="BJ300" s="18" t="s">
        <v>88</v>
      </c>
      <c r="BK300" s="105">
        <f t="shared" si="74"/>
        <v>0</v>
      </c>
      <c r="BL300" s="18" t="s">
        <v>278</v>
      </c>
      <c r="BM300" s="183" t="s">
        <v>2150</v>
      </c>
    </row>
    <row r="301" spans="1:65" s="2" customFormat="1" ht="21.75" customHeight="1" x14ac:dyDescent="0.15">
      <c r="A301" s="35"/>
      <c r="B301" s="141"/>
      <c r="C301" s="172" t="s">
        <v>1523</v>
      </c>
      <c r="D301" s="172" t="s">
        <v>274</v>
      </c>
      <c r="E301" s="173" t="s">
        <v>2981</v>
      </c>
      <c r="F301" s="174" t="s">
        <v>2982</v>
      </c>
      <c r="G301" s="175" t="s">
        <v>2913</v>
      </c>
      <c r="H301" s="176">
        <v>6</v>
      </c>
      <c r="I301" s="177"/>
      <c r="J301" s="176">
        <f t="shared" si="65"/>
        <v>0</v>
      </c>
      <c r="K301" s="178"/>
      <c r="L301" s="36"/>
      <c r="M301" s="179" t="s">
        <v>1</v>
      </c>
      <c r="N301" s="180" t="s">
        <v>41</v>
      </c>
      <c r="O301" s="61"/>
      <c r="P301" s="181">
        <f t="shared" si="66"/>
        <v>0</v>
      </c>
      <c r="Q301" s="181">
        <v>0</v>
      </c>
      <c r="R301" s="181">
        <f t="shared" si="67"/>
        <v>0</v>
      </c>
      <c r="S301" s="181">
        <v>0</v>
      </c>
      <c r="T301" s="182">
        <f t="shared" si="68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3" t="s">
        <v>278</v>
      </c>
      <c r="AT301" s="183" t="s">
        <v>274</v>
      </c>
      <c r="AU301" s="183" t="s">
        <v>88</v>
      </c>
      <c r="AY301" s="18" t="s">
        <v>271</v>
      </c>
      <c r="BE301" s="105">
        <f t="shared" si="69"/>
        <v>0</v>
      </c>
      <c r="BF301" s="105">
        <f t="shared" si="70"/>
        <v>0</v>
      </c>
      <c r="BG301" s="105">
        <f t="shared" si="71"/>
        <v>0</v>
      </c>
      <c r="BH301" s="105">
        <f t="shared" si="72"/>
        <v>0</v>
      </c>
      <c r="BI301" s="105">
        <f t="shared" si="73"/>
        <v>0</v>
      </c>
      <c r="BJ301" s="18" t="s">
        <v>88</v>
      </c>
      <c r="BK301" s="105">
        <f t="shared" si="74"/>
        <v>0</v>
      </c>
      <c r="BL301" s="18" t="s">
        <v>278</v>
      </c>
      <c r="BM301" s="183" t="s">
        <v>2158</v>
      </c>
    </row>
    <row r="302" spans="1:65" s="2" customFormat="1" ht="16.5" customHeight="1" x14ac:dyDescent="0.15">
      <c r="A302" s="35"/>
      <c r="B302" s="141"/>
      <c r="C302" s="172" t="s">
        <v>1528</v>
      </c>
      <c r="D302" s="172" t="s">
        <v>274</v>
      </c>
      <c r="E302" s="173" t="s">
        <v>2983</v>
      </c>
      <c r="F302" s="174" t="s">
        <v>2965</v>
      </c>
      <c r="G302" s="175" t="s">
        <v>2862</v>
      </c>
      <c r="H302" s="176">
        <v>1</v>
      </c>
      <c r="I302" s="177"/>
      <c r="J302" s="176">
        <f t="shared" si="65"/>
        <v>0</v>
      </c>
      <c r="K302" s="178"/>
      <c r="L302" s="36"/>
      <c r="M302" s="179" t="s">
        <v>1</v>
      </c>
      <c r="N302" s="180" t="s">
        <v>41</v>
      </c>
      <c r="O302" s="61"/>
      <c r="P302" s="181">
        <f t="shared" si="66"/>
        <v>0</v>
      </c>
      <c r="Q302" s="181">
        <v>0</v>
      </c>
      <c r="R302" s="181">
        <f t="shared" si="67"/>
        <v>0</v>
      </c>
      <c r="S302" s="181">
        <v>0</v>
      </c>
      <c r="T302" s="182">
        <f t="shared" si="68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3" t="s">
        <v>278</v>
      </c>
      <c r="AT302" s="183" t="s">
        <v>274</v>
      </c>
      <c r="AU302" s="183" t="s">
        <v>88</v>
      </c>
      <c r="AY302" s="18" t="s">
        <v>271</v>
      </c>
      <c r="BE302" s="105">
        <f t="shared" si="69"/>
        <v>0</v>
      </c>
      <c r="BF302" s="105">
        <f t="shared" si="70"/>
        <v>0</v>
      </c>
      <c r="BG302" s="105">
        <f t="shared" si="71"/>
        <v>0</v>
      </c>
      <c r="BH302" s="105">
        <f t="shared" si="72"/>
        <v>0</v>
      </c>
      <c r="BI302" s="105">
        <f t="shared" si="73"/>
        <v>0</v>
      </c>
      <c r="BJ302" s="18" t="s">
        <v>88</v>
      </c>
      <c r="BK302" s="105">
        <f t="shared" si="74"/>
        <v>0</v>
      </c>
      <c r="BL302" s="18" t="s">
        <v>278</v>
      </c>
      <c r="BM302" s="183" t="s">
        <v>2166</v>
      </c>
    </row>
    <row r="303" spans="1:65" s="2" customFormat="1" ht="44.25" customHeight="1" x14ac:dyDescent="0.15">
      <c r="A303" s="35"/>
      <c r="B303" s="141"/>
      <c r="C303" s="172" t="s">
        <v>1533</v>
      </c>
      <c r="D303" s="246" t="s">
        <v>274</v>
      </c>
      <c r="E303" s="173" t="s">
        <v>3046</v>
      </c>
      <c r="F303" s="174" t="s">
        <v>3047</v>
      </c>
      <c r="G303" s="175" t="s">
        <v>302</v>
      </c>
      <c r="H303" s="176">
        <v>1</v>
      </c>
      <c r="I303" s="177"/>
      <c r="J303" s="176">
        <f t="shared" si="65"/>
        <v>0</v>
      </c>
      <c r="K303" s="178"/>
      <c r="L303" s="36"/>
      <c r="M303" s="179" t="s">
        <v>1</v>
      </c>
      <c r="N303" s="180" t="s">
        <v>41</v>
      </c>
      <c r="O303" s="61"/>
      <c r="P303" s="181">
        <f t="shared" si="66"/>
        <v>0</v>
      </c>
      <c r="Q303" s="181">
        <v>0</v>
      </c>
      <c r="R303" s="181">
        <f t="shared" si="67"/>
        <v>0</v>
      </c>
      <c r="S303" s="181">
        <v>0</v>
      </c>
      <c r="T303" s="182">
        <f t="shared" si="68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3" t="s">
        <v>278</v>
      </c>
      <c r="AT303" s="183" t="s">
        <v>274</v>
      </c>
      <c r="AU303" s="183" t="s">
        <v>88</v>
      </c>
      <c r="AY303" s="18" t="s">
        <v>271</v>
      </c>
      <c r="BE303" s="105">
        <f t="shared" si="69"/>
        <v>0</v>
      </c>
      <c r="BF303" s="105">
        <f t="shared" si="70"/>
        <v>0</v>
      </c>
      <c r="BG303" s="105">
        <f t="shared" si="71"/>
        <v>0</v>
      </c>
      <c r="BH303" s="105">
        <f t="shared" si="72"/>
        <v>0</v>
      </c>
      <c r="BI303" s="105">
        <f t="shared" si="73"/>
        <v>0</v>
      </c>
      <c r="BJ303" s="18" t="s">
        <v>88</v>
      </c>
      <c r="BK303" s="105">
        <f t="shared" si="74"/>
        <v>0</v>
      </c>
      <c r="BL303" s="18" t="s">
        <v>278</v>
      </c>
      <c r="BM303" s="183" t="s">
        <v>2176</v>
      </c>
    </row>
    <row r="304" spans="1:65" s="2" customFormat="1" ht="16.5" x14ac:dyDescent="0.1">
      <c r="A304" s="35"/>
      <c r="B304" s="36"/>
      <c r="C304" s="35"/>
      <c r="D304" s="185" t="s">
        <v>1142</v>
      </c>
      <c r="E304" s="35"/>
      <c r="F304" s="235" t="s">
        <v>1143</v>
      </c>
      <c r="G304" s="35"/>
      <c r="H304" s="35"/>
      <c r="I304" s="142"/>
      <c r="J304" s="35"/>
      <c r="K304" s="35"/>
      <c r="L304" s="36"/>
      <c r="M304" s="236"/>
      <c r="N304" s="237"/>
      <c r="O304" s="61"/>
      <c r="P304" s="61"/>
      <c r="Q304" s="61"/>
      <c r="R304" s="61"/>
      <c r="S304" s="61"/>
      <c r="T304" s="62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T304" s="18" t="s">
        <v>1142</v>
      </c>
      <c r="AU304" s="18" t="s">
        <v>88</v>
      </c>
    </row>
    <row r="305" spans="1:65" s="12" customFormat="1" ht="22.9" customHeight="1" x14ac:dyDescent="0.15">
      <c r="B305" s="159"/>
      <c r="D305" s="160" t="s">
        <v>74</v>
      </c>
      <c r="E305" s="170" t="s">
        <v>2816</v>
      </c>
      <c r="F305" s="170" t="s">
        <v>2974</v>
      </c>
      <c r="I305" s="162"/>
      <c r="J305" s="171">
        <f>BK305</f>
        <v>0</v>
      </c>
      <c r="L305" s="159"/>
      <c r="M305" s="164"/>
      <c r="N305" s="165"/>
      <c r="O305" s="165"/>
      <c r="P305" s="166">
        <f>SUM(P306:P309)</f>
        <v>0</v>
      </c>
      <c r="Q305" s="165"/>
      <c r="R305" s="166">
        <f>SUM(R306:R309)</f>
        <v>0</v>
      </c>
      <c r="S305" s="165"/>
      <c r="T305" s="167">
        <f>SUM(T306:T309)</f>
        <v>0</v>
      </c>
      <c r="AR305" s="160" t="s">
        <v>82</v>
      </c>
      <c r="AT305" s="168" t="s">
        <v>74</v>
      </c>
      <c r="AU305" s="168" t="s">
        <v>82</v>
      </c>
      <c r="AY305" s="160" t="s">
        <v>271</v>
      </c>
      <c r="BK305" s="169">
        <f>SUM(BK306:BK309)</f>
        <v>0</v>
      </c>
    </row>
    <row r="306" spans="1:65" s="2" customFormat="1" ht="16.5" customHeight="1" x14ac:dyDescent="0.15">
      <c r="A306" s="35"/>
      <c r="B306" s="141"/>
      <c r="C306" s="172" t="s">
        <v>1538</v>
      </c>
      <c r="D306" s="172" t="s">
        <v>274</v>
      </c>
      <c r="E306" s="173" t="s">
        <v>2975</v>
      </c>
      <c r="F306" s="174" t="s">
        <v>2976</v>
      </c>
      <c r="G306" s="175" t="s">
        <v>2913</v>
      </c>
      <c r="H306" s="176">
        <v>5</v>
      </c>
      <c r="I306" s="177"/>
      <c r="J306" s="176">
        <f>ROUND(I306*H306,2)</f>
        <v>0</v>
      </c>
      <c r="K306" s="178"/>
      <c r="L306" s="36"/>
      <c r="M306" s="179" t="s">
        <v>1</v>
      </c>
      <c r="N306" s="180" t="s">
        <v>41</v>
      </c>
      <c r="O306" s="61"/>
      <c r="P306" s="181">
        <f>O306*H306</f>
        <v>0</v>
      </c>
      <c r="Q306" s="181">
        <v>0</v>
      </c>
      <c r="R306" s="181">
        <f>Q306*H306</f>
        <v>0</v>
      </c>
      <c r="S306" s="181">
        <v>0</v>
      </c>
      <c r="T306" s="18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3" t="s">
        <v>278</v>
      </c>
      <c r="AT306" s="183" t="s">
        <v>274</v>
      </c>
      <c r="AU306" s="183" t="s">
        <v>88</v>
      </c>
      <c r="AY306" s="18" t="s">
        <v>271</v>
      </c>
      <c r="BE306" s="105">
        <f>IF(N306="základná",J306,0)</f>
        <v>0</v>
      </c>
      <c r="BF306" s="105">
        <f>IF(N306="znížená",J306,0)</f>
        <v>0</v>
      </c>
      <c r="BG306" s="105">
        <f>IF(N306="zákl. prenesená",J306,0)</f>
        <v>0</v>
      </c>
      <c r="BH306" s="105">
        <f>IF(N306="zníž. prenesená",J306,0)</f>
        <v>0</v>
      </c>
      <c r="BI306" s="105">
        <f>IF(N306="nulová",J306,0)</f>
        <v>0</v>
      </c>
      <c r="BJ306" s="18" t="s">
        <v>88</v>
      </c>
      <c r="BK306" s="105">
        <f>ROUND(I306*H306,2)</f>
        <v>0</v>
      </c>
      <c r="BL306" s="18" t="s">
        <v>278</v>
      </c>
      <c r="BM306" s="183" t="s">
        <v>2186</v>
      </c>
    </row>
    <row r="307" spans="1:65" s="2" customFormat="1" ht="16.5" customHeight="1" x14ac:dyDescent="0.15">
      <c r="A307" s="35"/>
      <c r="B307" s="141"/>
      <c r="C307" s="172" t="s">
        <v>1542</v>
      </c>
      <c r="D307" s="172" t="s">
        <v>274</v>
      </c>
      <c r="E307" s="173" t="s">
        <v>2977</v>
      </c>
      <c r="F307" s="174" t="s">
        <v>2978</v>
      </c>
      <c r="G307" s="175" t="s">
        <v>2913</v>
      </c>
      <c r="H307" s="176">
        <v>5</v>
      </c>
      <c r="I307" s="177"/>
      <c r="J307" s="176">
        <f>ROUND(I307*H307,2)</f>
        <v>0</v>
      </c>
      <c r="K307" s="178"/>
      <c r="L307" s="36"/>
      <c r="M307" s="179" t="s">
        <v>1</v>
      </c>
      <c r="N307" s="180" t="s">
        <v>41</v>
      </c>
      <c r="O307" s="61"/>
      <c r="P307" s="181">
        <f>O307*H307</f>
        <v>0</v>
      </c>
      <c r="Q307" s="181">
        <v>0</v>
      </c>
      <c r="R307" s="181">
        <f>Q307*H307</f>
        <v>0</v>
      </c>
      <c r="S307" s="181">
        <v>0</v>
      </c>
      <c r="T307" s="182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3" t="s">
        <v>278</v>
      </c>
      <c r="AT307" s="183" t="s">
        <v>274</v>
      </c>
      <c r="AU307" s="183" t="s">
        <v>88</v>
      </c>
      <c r="AY307" s="18" t="s">
        <v>271</v>
      </c>
      <c r="BE307" s="105">
        <f>IF(N307="základná",J307,0)</f>
        <v>0</v>
      </c>
      <c r="BF307" s="105">
        <f>IF(N307="znížená",J307,0)</f>
        <v>0</v>
      </c>
      <c r="BG307" s="105">
        <f>IF(N307="zákl. prenesená",J307,0)</f>
        <v>0</v>
      </c>
      <c r="BH307" s="105">
        <f>IF(N307="zníž. prenesená",J307,0)</f>
        <v>0</v>
      </c>
      <c r="BI307" s="105">
        <f>IF(N307="nulová",J307,0)</f>
        <v>0</v>
      </c>
      <c r="BJ307" s="18" t="s">
        <v>88</v>
      </c>
      <c r="BK307" s="105">
        <f>ROUND(I307*H307,2)</f>
        <v>0</v>
      </c>
      <c r="BL307" s="18" t="s">
        <v>278</v>
      </c>
      <c r="BM307" s="183" t="s">
        <v>2192</v>
      </c>
    </row>
    <row r="308" spans="1:65" s="2" customFormat="1" ht="16.5" customHeight="1" x14ac:dyDescent="0.15">
      <c r="A308" s="35"/>
      <c r="B308" s="141"/>
      <c r="C308" s="172" t="s">
        <v>1546</v>
      </c>
      <c r="D308" s="172" t="s">
        <v>274</v>
      </c>
      <c r="E308" s="173" t="s">
        <v>2979</v>
      </c>
      <c r="F308" s="174" t="s">
        <v>2980</v>
      </c>
      <c r="G308" s="175" t="s">
        <v>2913</v>
      </c>
      <c r="H308" s="176">
        <v>6</v>
      </c>
      <c r="I308" s="177"/>
      <c r="J308" s="176">
        <f>ROUND(I308*H308,2)</f>
        <v>0</v>
      </c>
      <c r="K308" s="178"/>
      <c r="L308" s="36"/>
      <c r="M308" s="179" t="s">
        <v>1</v>
      </c>
      <c r="N308" s="180" t="s">
        <v>41</v>
      </c>
      <c r="O308" s="61"/>
      <c r="P308" s="181">
        <f>O308*H308</f>
        <v>0</v>
      </c>
      <c r="Q308" s="181">
        <v>0</v>
      </c>
      <c r="R308" s="181">
        <f>Q308*H308</f>
        <v>0</v>
      </c>
      <c r="S308" s="181">
        <v>0</v>
      </c>
      <c r="T308" s="18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3" t="s">
        <v>278</v>
      </c>
      <c r="AT308" s="183" t="s">
        <v>274</v>
      </c>
      <c r="AU308" s="183" t="s">
        <v>88</v>
      </c>
      <c r="AY308" s="18" t="s">
        <v>271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88</v>
      </c>
      <c r="BK308" s="105">
        <f>ROUND(I308*H308,2)</f>
        <v>0</v>
      </c>
      <c r="BL308" s="18" t="s">
        <v>278</v>
      </c>
      <c r="BM308" s="183" t="s">
        <v>2200</v>
      </c>
    </row>
    <row r="309" spans="1:65" s="2" customFormat="1" ht="16.5" customHeight="1" x14ac:dyDescent="0.15">
      <c r="A309" s="35"/>
      <c r="B309" s="141"/>
      <c r="C309" s="172" t="s">
        <v>1553</v>
      </c>
      <c r="D309" s="172" t="s">
        <v>274</v>
      </c>
      <c r="E309" s="173" t="s">
        <v>2983</v>
      </c>
      <c r="F309" s="174" t="s">
        <v>2965</v>
      </c>
      <c r="G309" s="175" t="s">
        <v>2862</v>
      </c>
      <c r="H309" s="176">
        <v>1</v>
      </c>
      <c r="I309" s="177"/>
      <c r="J309" s="176">
        <f>ROUND(I309*H309,2)</f>
        <v>0</v>
      </c>
      <c r="K309" s="178"/>
      <c r="L309" s="36"/>
      <c r="M309" s="179" t="s">
        <v>1</v>
      </c>
      <c r="N309" s="180" t="s">
        <v>41</v>
      </c>
      <c r="O309" s="61"/>
      <c r="P309" s="181">
        <f>O309*H309</f>
        <v>0</v>
      </c>
      <c r="Q309" s="181">
        <v>0</v>
      </c>
      <c r="R309" s="181">
        <f>Q309*H309</f>
        <v>0</v>
      </c>
      <c r="S309" s="181">
        <v>0</v>
      </c>
      <c r="T309" s="18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3" t="s">
        <v>278</v>
      </c>
      <c r="AT309" s="183" t="s">
        <v>274</v>
      </c>
      <c r="AU309" s="183" t="s">
        <v>88</v>
      </c>
      <c r="AY309" s="18" t="s">
        <v>271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88</v>
      </c>
      <c r="BK309" s="105">
        <f>ROUND(I309*H309,2)</f>
        <v>0</v>
      </c>
      <c r="BL309" s="18" t="s">
        <v>278</v>
      </c>
      <c r="BM309" s="183" t="s">
        <v>2208</v>
      </c>
    </row>
    <row r="310" spans="1:65" s="12" customFormat="1" ht="25.9" customHeight="1" x14ac:dyDescent="0.15">
      <c r="B310" s="159"/>
      <c r="D310" s="160" t="s">
        <v>74</v>
      </c>
      <c r="E310" s="161" t="s">
        <v>3048</v>
      </c>
      <c r="F310" s="161" t="s">
        <v>3049</v>
      </c>
      <c r="I310" s="162"/>
      <c r="J310" s="163">
        <f>BK310</f>
        <v>0</v>
      </c>
      <c r="L310" s="159"/>
      <c r="M310" s="164"/>
      <c r="N310" s="165"/>
      <c r="O310" s="165"/>
      <c r="P310" s="166">
        <f>P311+SUM(P312:P320)+P325+P329+P332+P335+P340</f>
        <v>0</v>
      </c>
      <c r="Q310" s="165"/>
      <c r="R310" s="166">
        <f>R311+SUM(R312:R320)+R325+R329+R332+R335+R340</f>
        <v>0</v>
      </c>
      <c r="S310" s="165"/>
      <c r="T310" s="167">
        <f>T311+SUM(T312:T320)+T325+T329+T332+T335+T340</f>
        <v>0</v>
      </c>
      <c r="AR310" s="160" t="s">
        <v>82</v>
      </c>
      <c r="AT310" s="168" t="s">
        <v>74</v>
      </c>
      <c r="AU310" s="168" t="s">
        <v>75</v>
      </c>
      <c r="AY310" s="160" t="s">
        <v>271</v>
      </c>
      <c r="BK310" s="169">
        <f>BK311+SUM(BK312:BK320)+BK325+BK329+BK332+BK335+BK340</f>
        <v>0</v>
      </c>
    </row>
    <row r="311" spans="1:65" s="2" customFormat="1" ht="31.5" x14ac:dyDescent="0.15">
      <c r="A311" s="35"/>
      <c r="B311" s="141"/>
      <c r="C311" s="172" t="s">
        <v>1557</v>
      </c>
      <c r="D311" s="289" t="s">
        <v>274</v>
      </c>
      <c r="E311" s="173" t="s">
        <v>3050</v>
      </c>
      <c r="F311" s="174" t="s">
        <v>6730</v>
      </c>
      <c r="G311" s="175" t="s">
        <v>302</v>
      </c>
      <c r="H311" s="176">
        <v>1</v>
      </c>
      <c r="I311" s="177"/>
      <c r="J311" s="176">
        <f t="shared" ref="J311:J319" si="75">ROUND(I311*H311,2)</f>
        <v>0</v>
      </c>
      <c r="K311" s="178"/>
      <c r="L311" s="36"/>
      <c r="M311" s="179" t="s">
        <v>1</v>
      </c>
      <c r="N311" s="180" t="s">
        <v>41</v>
      </c>
      <c r="O311" s="61"/>
      <c r="P311" s="181">
        <f t="shared" ref="P311:P319" si="76">O311*H311</f>
        <v>0</v>
      </c>
      <c r="Q311" s="181">
        <v>0</v>
      </c>
      <c r="R311" s="181">
        <f t="shared" ref="R311:R319" si="77">Q311*H311</f>
        <v>0</v>
      </c>
      <c r="S311" s="181">
        <v>0</v>
      </c>
      <c r="T311" s="182">
        <f t="shared" ref="T311:T319" si="78"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3" t="s">
        <v>278</v>
      </c>
      <c r="AT311" s="183" t="s">
        <v>274</v>
      </c>
      <c r="AU311" s="183" t="s">
        <v>82</v>
      </c>
      <c r="AY311" s="18" t="s">
        <v>271</v>
      </c>
      <c r="BE311" s="105">
        <f t="shared" ref="BE311:BE319" si="79">IF(N311="základná",J311,0)</f>
        <v>0</v>
      </c>
      <c r="BF311" s="105">
        <f t="shared" ref="BF311:BF319" si="80">IF(N311="znížená",J311,0)</f>
        <v>0</v>
      </c>
      <c r="BG311" s="105">
        <f t="shared" ref="BG311:BG319" si="81">IF(N311="zákl. prenesená",J311,0)</f>
        <v>0</v>
      </c>
      <c r="BH311" s="105">
        <f t="shared" ref="BH311:BH319" si="82">IF(N311="zníž. prenesená",J311,0)</f>
        <v>0</v>
      </c>
      <c r="BI311" s="105">
        <f t="shared" ref="BI311:BI319" si="83">IF(N311="nulová",J311,0)</f>
        <v>0</v>
      </c>
      <c r="BJ311" s="18" t="s">
        <v>88</v>
      </c>
      <c r="BK311" s="105">
        <f t="shared" ref="BK311:BK319" si="84">ROUND(I311*H311,2)</f>
        <v>0</v>
      </c>
      <c r="BL311" s="18" t="s">
        <v>278</v>
      </c>
      <c r="BM311" s="183" t="s">
        <v>2216</v>
      </c>
    </row>
    <row r="312" spans="1:65" s="2" customFormat="1" ht="16.5" customHeight="1" x14ac:dyDescent="0.15">
      <c r="A312" s="35"/>
      <c r="B312" s="141"/>
      <c r="C312" s="172" t="s">
        <v>1567</v>
      </c>
      <c r="D312" s="172" t="s">
        <v>274</v>
      </c>
      <c r="E312" s="173" t="s">
        <v>3051</v>
      </c>
      <c r="F312" s="174" t="s">
        <v>3052</v>
      </c>
      <c r="G312" s="175" t="s">
        <v>302</v>
      </c>
      <c r="H312" s="176">
        <v>1</v>
      </c>
      <c r="I312" s="177"/>
      <c r="J312" s="176">
        <f t="shared" si="75"/>
        <v>0</v>
      </c>
      <c r="K312" s="178"/>
      <c r="L312" s="36"/>
      <c r="M312" s="179" t="s">
        <v>1</v>
      </c>
      <c r="N312" s="180" t="s">
        <v>41</v>
      </c>
      <c r="O312" s="61"/>
      <c r="P312" s="181">
        <f t="shared" si="76"/>
        <v>0</v>
      </c>
      <c r="Q312" s="181">
        <v>0</v>
      </c>
      <c r="R312" s="181">
        <f t="shared" si="77"/>
        <v>0</v>
      </c>
      <c r="S312" s="181">
        <v>0</v>
      </c>
      <c r="T312" s="182">
        <f t="shared" si="7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3" t="s">
        <v>278</v>
      </c>
      <c r="AT312" s="183" t="s">
        <v>274</v>
      </c>
      <c r="AU312" s="183" t="s">
        <v>82</v>
      </c>
      <c r="AY312" s="18" t="s">
        <v>271</v>
      </c>
      <c r="BE312" s="105">
        <f t="shared" si="79"/>
        <v>0</v>
      </c>
      <c r="BF312" s="105">
        <f t="shared" si="80"/>
        <v>0</v>
      </c>
      <c r="BG312" s="105">
        <f t="shared" si="81"/>
        <v>0</v>
      </c>
      <c r="BH312" s="105">
        <f t="shared" si="82"/>
        <v>0</v>
      </c>
      <c r="BI312" s="105">
        <f t="shared" si="83"/>
        <v>0</v>
      </c>
      <c r="BJ312" s="18" t="s">
        <v>88</v>
      </c>
      <c r="BK312" s="105">
        <f t="shared" si="84"/>
        <v>0</v>
      </c>
      <c r="BL312" s="18" t="s">
        <v>278</v>
      </c>
      <c r="BM312" s="183" t="s">
        <v>2224</v>
      </c>
    </row>
    <row r="313" spans="1:65" s="2" customFormat="1" ht="16.5" customHeight="1" x14ac:dyDescent="0.15">
      <c r="A313" s="35"/>
      <c r="B313" s="141"/>
      <c r="C313" s="172" t="s">
        <v>1572</v>
      </c>
      <c r="D313" s="172" t="s">
        <v>274</v>
      </c>
      <c r="E313" s="173" t="s">
        <v>3053</v>
      </c>
      <c r="F313" s="174" t="s">
        <v>3054</v>
      </c>
      <c r="G313" s="175" t="s">
        <v>302</v>
      </c>
      <c r="H313" s="176">
        <v>2</v>
      </c>
      <c r="I313" s="177"/>
      <c r="J313" s="176">
        <f t="shared" si="75"/>
        <v>0</v>
      </c>
      <c r="K313" s="178"/>
      <c r="L313" s="36"/>
      <c r="M313" s="179" t="s">
        <v>1</v>
      </c>
      <c r="N313" s="180" t="s">
        <v>41</v>
      </c>
      <c r="O313" s="61"/>
      <c r="P313" s="181">
        <f t="shared" si="76"/>
        <v>0</v>
      </c>
      <c r="Q313" s="181">
        <v>0</v>
      </c>
      <c r="R313" s="181">
        <f t="shared" si="77"/>
        <v>0</v>
      </c>
      <c r="S313" s="181">
        <v>0</v>
      </c>
      <c r="T313" s="182">
        <f t="shared" si="7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3" t="s">
        <v>278</v>
      </c>
      <c r="AT313" s="183" t="s">
        <v>274</v>
      </c>
      <c r="AU313" s="183" t="s">
        <v>82</v>
      </c>
      <c r="AY313" s="18" t="s">
        <v>271</v>
      </c>
      <c r="BE313" s="105">
        <f t="shared" si="79"/>
        <v>0</v>
      </c>
      <c r="BF313" s="105">
        <f t="shared" si="80"/>
        <v>0</v>
      </c>
      <c r="BG313" s="105">
        <f t="shared" si="81"/>
        <v>0</v>
      </c>
      <c r="BH313" s="105">
        <f t="shared" si="82"/>
        <v>0</v>
      </c>
      <c r="BI313" s="105">
        <f t="shared" si="83"/>
        <v>0</v>
      </c>
      <c r="BJ313" s="18" t="s">
        <v>88</v>
      </c>
      <c r="BK313" s="105">
        <f t="shared" si="84"/>
        <v>0</v>
      </c>
      <c r="BL313" s="18" t="s">
        <v>278</v>
      </c>
      <c r="BM313" s="183" t="s">
        <v>2232</v>
      </c>
    </row>
    <row r="314" spans="1:65" s="2" customFormat="1" ht="31.5" x14ac:dyDescent="0.15">
      <c r="A314" s="35"/>
      <c r="B314" s="141"/>
      <c r="C314" s="172" t="s">
        <v>1578</v>
      </c>
      <c r="D314" s="289" t="s">
        <v>274</v>
      </c>
      <c r="E314" s="173" t="s">
        <v>3055</v>
      </c>
      <c r="F314" s="174" t="s">
        <v>6735</v>
      </c>
      <c r="G314" s="175" t="s">
        <v>302</v>
      </c>
      <c r="H314" s="176">
        <v>2</v>
      </c>
      <c r="I314" s="177"/>
      <c r="J314" s="176">
        <f t="shared" si="75"/>
        <v>0</v>
      </c>
      <c r="K314" s="178"/>
      <c r="L314" s="36"/>
      <c r="M314" s="179" t="s">
        <v>1</v>
      </c>
      <c r="N314" s="180" t="s">
        <v>41</v>
      </c>
      <c r="O314" s="61"/>
      <c r="P314" s="181">
        <f t="shared" si="76"/>
        <v>0</v>
      </c>
      <c r="Q314" s="181">
        <v>0</v>
      </c>
      <c r="R314" s="181">
        <f t="shared" si="77"/>
        <v>0</v>
      </c>
      <c r="S314" s="181">
        <v>0</v>
      </c>
      <c r="T314" s="182">
        <f t="shared" si="78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3" t="s">
        <v>278</v>
      </c>
      <c r="AT314" s="183" t="s">
        <v>274</v>
      </c>
      <c r="AU314" s="183" t="s">
        <v>82</v>
      </c>
      <c r="AY314" s="18" t="s">
        <v>271</v>
      </c>
      <c r="BE314" s="105">
        <f t="shared" si="79"/>
        <v>0</v>
      </c>
      <c r="BF314" s="105">
        <f t="shared" si="80"/>
        <v>0</v>
      </c>
      <c r="BG314" s="105">
        <f t="shared" si="81"/>
        <v>0</v>
      </c>
      <c r="BH314" s="105">
        <f t="shared" si="82"/>
        <v>0</v>
      </c>
      <c r="BI314" s="105">
        <f t="shared" si="83"/>
        <v>0</v>
      </c>
      <c r="BJ314" s="18" t="s">
        <v>88</v>
      </c>
      <c r="BK314" s="105">
        <f t="shared" si="84"/>
        <v>0</v>
      </c>
      <c r="BL314" s="18" t="s">
        <v>278</v>
      </c>
      <c r="BM314" s="183" t="s">
        <v>2271</v>
      </c>
    </row>
    <row r="315" spans="1:65" s="2" customFormat="1" ht="16.5" customHeight="1" x14ac:dyDescent="0.15">
      <c r="A315" s="35"/>
      <c r="B315" s="141"/>
      <c r="C315" s="172" t="s">
        <v>1583</v>
      </c>
      <c r="D315" s="172" t="s">
        <v>274</v>
      </c>
      <c r="E315" s="173" t="s">
        <v>3056</v>
      </c>
      <c r="F315" s="174" t="s">
        <v>3057</v>
      </c>
      <c r="G315" s="175" t="s">
        <v>302</v>
      </c>
      <c r="H315" s="176">
        <v>2</v>
      </c>
      <c r="I315" s="177"/>
      <c r="J315" s="176">
        <f t="shared" si="75"/>
        <v>0</v>
      </c>
      <c r="K315" s="178"/>
      <c r="L315" s="36"/>
      <c r="M315" s="179" t="s">
        <v>1</v>
      </c>
      <c r="N315" s="180" t="s">
        <v>41</v>
      </c>
      <c r="O315" s="61"/>
      <c r="P315" s="181">
        <f t="shared" si="76"/>
        <v>0</v>
      </c>
      <c r="Q315" s="181">
        <v>0</v>
      </c>
      <c r="R315" s="181">
        <f t="shared" si="77"/>
        <v>0</v>
      </c>
      <c r="S315" s="181">
        <v>0</v>
      </c>
      <c r="T315" s="182">
        <f t="shared" si="78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3" t="s">
        <v>278</v>
      </c>
      <c r="AT315" s="183" t="s">
        <v>274</v>
      </c>
      <c r="AU315" s="183" t="s">
        <v>82</v>
      </c>
      <c r="AY315" s="18" t="s">
        <v>271</v>
      </c>
      <c r="BE315" s="105">
        <f t="shared" si="79"/>
        <v>0</v>
      </c>
      <c r="BF315" s="105">
        <f t="shared" si="80"/>
        <v>0</v>
      </c>
      <c r="BG315" s="105">
        <f t="shared" si="81"/>
        <v>0</v>
      </c>
      <c r="BH315" s="105">
        <f t="shared" si="82"/>
        <v>0</v>
      </c>
      <c r="BI315" s="105">
        <f t="shared" si="83"/>
        <v>0</v>
      </c>
      <c r="BJ315" s="18" t="s">
        <v>88</v>
      </c>
      <c r="BK315" s="105">
        <f t="shared" si="84"/>
        <v>0</v>
      </c>
      <c r="BL315" s="18" t="s">
        <v>278</v>
      </c>
      <c r="BM315" s="183" t="s">
        <v>2319</v>
      </c>
    </row>
    <row r="316" spans="1:65" s="2" customFormat="1" ht="16.5" customHeight="1" x14ac:dyDescent="0.15">
      <c r="A316" s="35"/>
      <c r="B316" s="141"/>
      <c r="C316" s="172" t="s">
        <v>1588</v>
      </c>
      <c r="D316" s="172" t="s">
        <v>274</v>
      </c>
      <c r="E316" s="173" t="s">
        <v>3058</v>
      </c>
      <c r="F316" s="174" t="s">
        <v>3059</v>
      </c>
      <c r="G316" s="175" t="s">
        <v>302</v>
      </c>
      <c r="H316" s="176">
        <v>4</v>
      </c>
      <c r="I316" s="177"/>
      <c r="J316" s="176">
        <f t="shared" si="75"/>
        <v>0</v>
      </c>
      <c r="K316" s="178"/>
      <c r="L316" s="36"/>
      <c r="M316" s="179" t="s">
        <v>1</v>
      </c>
      <c r="N316" s="180" t="s">
        <v>41</v>
      </c>
      <c r="O316" s="61"/>
      <c r="P316" s="181">
        <f t="shared" si="76"/>
        <v>0</v>
      </c>
      <c r="Q316" s="181">
        <v>0</v>
      </c>
      <c r="R316" s="181">
        <f t="shared" si="77"/>
        <v>0</v>
      </c>
      <c r="S316" s="181">
        <v>0</v>
      </c>
      <c r="T316" s="182">
        <f t="shared" si="78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3" t="s">
        <v>278</v>
      </c>
      <c r="AT316" s="183" t="s">
        <v>274</v>
      </c>
      <c r="AU316" s="183" t="s">
        <v>82</v>
      </c>
      <c r="AY316" s="18" t="s">
        <v>271</v>
      </c>
      <c r="BE316" s="105">
        <f t="shared" si="79"/>
        <v>0</v>
      </c>
      <c r="BF316" s="105">
        <f t="shared" si="80"/>
        <v>0</v>
      </c>
      <c r="BG316" s="105">
        <f t="shared" si="81"/>
        <v>0</v>
      </c>
      <c r="BH316" s="105">
        <f t="shared" si="82"/>
        <v>0</v>
      </c>
      <c r="BI316" s="105">
        <f t="shared" si="83"/>
        <v>0</v>
      </c>
      <c r="BJ316" s="18" t="s">
        <v>88</v>
      </c>
      <c r="BK316" s="105">
        <f t="shared" si="84"/>
        <v>0</v>
      </c>
      <c r="BL316" s="18" t="s">
        <v>278</v>
      </c>
      <c r="BM316" s="183" t="s">
        <v>2332</v>
      </c>
    </row>
    <row r="317" spans="1:65" s="2" customFormat="1" ht="31.5" x14ac:dyDescent="0.15">
      <c r="A317" s="35"/>
      <c r="B317" s="141"/>
      <c r="C317" s="172" t="s">
        <v>1592</v>
      </c>
      <c r="D317" s="289" t="s">
        <v>274</v>
      </c>
      <c r="E317" s="173" t="s">
        <v>3060</v>
      </c>
      <c r="F317" s="174" t="s">
        <v>6736</v>
      </c>
      <c r="G317" s="175" t="s">
        <v>302</v>
      </c>
      <c r="H317" s="176">
        <v>1</v>
      </c>
      <c r="I317" s="177"/>
      <c r="J317" s="176">
        <f t="shared" si="75"/>
        <v>0</v>
      </c>
      <c r="K317" s="178"/>
      <c r="L317" s="36"/>
      <c r="M317" s="179" t="s">
        <v>1</v>
      </c>
      <c r="N317" s="180" t="s">
        <v>41</v>
      </c>
      <c r="O317" s="61"/>
      <c r="P317" s="181">
        <f t="shared" si="76"/>
        <v>0</v>
      </c>
      <c r="Q317" s="181">
        <v>0</v>
      </c>
      <c r="R317" s="181">
        <f t="shared" si="77"/>
        <v>0</v>
      </c>
      <c r="S317" s="181">
        <v>0</v>
      </c>
      <c r="T317" s="182">
        <f t="shared" si="7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3" t="s">
        <v>278</v>
      </c>
      <c r="AT317" s="183" t="s">
        <v>274</v>
      </c>
      <c r="AU317" s="183" t="s">
        <v>82</v>
      </c>
      <c r="AY317" s="18" t="s">
        <v>271</v>
      </c>
      <c r="BE317" s="105">
        <f t="shared" si="79"/>
        <v>0</v>
      </c>
      <c r="BF317" s="105">
        <f t="shared" si="80"/>
        <v>0</v>
      </c>
      <c r="BG317" s="105">
        <f t="shared" si="81"/>
        <v>0</v>
      </c>
      <c r="BH317" s="105">
        <f t="shared" si="82"/>
        <v>0</v>
      </c>
      <c r="BI317" s="105">
        <f t="shared" si="83"/>
        <v>0</v>
      </c>
      <c r="BJ317" s="18" t="s">
        <v>88</v>
      </c>
      <c r="BK317" s="105">
        <f t="shared" si="84"/>
        <v>0</v>
      </c>
      <c r="BL317" s="18" t="s">
        <v>278</v>
      </c>
      <c r="BM317" s="183" t="s">
        <v>2345</v>
      </c>
    </row>
    <row r="318" spans="1:65" s="2" customFormat="1" ht="16.5" customHeight="1" x14ac:dyDescent="0.15">
      <c r="A318" s="35"/>
      <c r="B318" s="141"/>
      <c r="C318" s="172" t="s">
        <v>1597</v>
      </c>
      <c r="D318" s="172" t="s">
        <v>274</v>
      </c>
      <c r="E318" s="173" t="s">
        <v>3061</v>
      </c>
      <c r="F318" s="174" t="s">
        <v>3062</v>
      </c>
      <c r="G318" s="175" t="s">
        <v>302</v>
      </c>
      <c r="H318" s="176">
        <v>1</v>
      </c>
      <c r="I318" s="177"/>
      <c r="J318" s="176">
        <f t="shared" si="75"/>
        <v>0</v>
      </c>
      <c r="K318" s="178"/>
      <c r="L318" s="36"/>
      <c r="M318" s="179" t="s">
        <v>1</v>
      </c>
      <c r="N318" s="180" t="s">
        <v>41</v>
      </c>
      <c r="O318" s="61"/>
      <c r="P318" s="181">
        <f t="shared" si="76"/>
        <v>0</v>
      </c>
      <c r="Q318" s="181">
        <v>0</v>
      </c>
      <c r="R318" s="181">
        <f t="shared" si="77"/>
        <v>0</v>
      </c>
      <c r="S318" s="181">
        <v>0</v>
      </c>
      <c r="T318" s="182">
        <f t="shared" si="7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3" t="s">
        <v>278</v>
      </c>
      <c r="AT318" s="183" t="s">
        <v>274</v>
      </c>
      <c r="AU318" s="183" t="s">
        <v>82</v>
      </c>
      <c r="AY318" s="18" t="s">
        <v>271</v>
      </c>
      <c r="BE318" s="105">
        <f t="shared" si="79"/>
        <v>0</v>
      </c>
      <c r="BF318" s="105">
        <f t="shared" si="80"/>
        <v>0</v>
      </c>
      <c r="BG318" s="105">
        <f t="shared" si="81"/>
        <v>0</v>
      </c>
      <c r="BH318" s="105">
        <f t="shared" si="82"/>
        <v>0</v>
      </c>
      <c r="BI318" s="105">
        <f t="shared" si="83"/>
        <v>0</v>
      </c>
      <c r="BJ318" s="18" t="s">
        <v>88</v>
      </c>
      <c r="BK318" s="105">
        <f t="shared" si="84"/>
        <v>0</v>
      </c>
      <c r="BL318" s="18" t="s">
        <v>278</v>
      </c>
      <c r="BM318" s="183" t="s">
        <v>2355</v>
      </c>
    </row>
    <row r="319" spans="1:65" s="2" customFormat="1" ht="16.5" customHeight="1" x14ac:dyDescent="0.15">
      <c r="A319" s="35"/>
      <c r="B319" s="141"/>
      <c r="C319" s="172" t="s">
        <v>1602</v>
      </c>
      <c r="D319" s="172" t="s">
        <v>274</v>
      </c>
      <c r="E319" s="173" t="s">
        <v>3063</v>
      </c>
      <c r="F319" s="174" t="s">
        <v>3064</v>
      </c>
      <c r="G319" s="175" t="s">
        <v>302</v>
      </c>
      <c r="H319" s="176">
        <v>2</v>
      </c>
      <c r="I319" s="177"/>
      <c r="J319" s="176">
        <f t="shared" si="75"/>
        <v>0</v>
      </c>
      <c r="K319" s="178"/>
      <c r="L319" s="36"/>
      <c r="M319" s="179" t="s">
        <v>1</v>
      </c>
      <c r="N319" s="180" t="s">
        <v>41</v>
      </c>
      <c r="O319" s="61"/>
      <c r="P319" s="181">
        <f t="shared" si="76"/>
        <v>0</v>
      </c>
      <c r="Q319" s="181">
        <v>0</v>
      </c>
      <c r="R319" s="181">
        <f t="shared" si="77"/>
        <v>0</v>
      </c>
      <c r="S319" s="181">
        <v>0</v>
      </c>
      <c r="T319" s="182">
        <f t="shared" si="78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3" t="s">
        <v>278</v>
      </c>
      <c r="AT319" s="183" t="s">
        <v>274</v>
      </c>
      <c r="AU319" s="183" t="s">
        <v>82</v>
      </c>
      <c r="AY319" s="18" t="s">
        <v>271</v>
      </c>
      <c r="BE319" s="105">
        <f t="shared" si="79"/>
        <v>0</v>
      </c>
      <c r="BF319" s="105">
        <f t="shared" si="80"/>
        <v>0</v>
      </c>
      <c r="BG319" s="105">
        <f t="shared" si="81"/>
        <v>0</v>
      </c>
      <c r="BH319" s="105">
        <f t="shared" si="82"/>
        <v>0</v>
      </c>
      <c r="BI319" s="105">
        <f t="shared" si="83"/>
        <v>0</v>
      </c>
      <c r="BJ319" s="18" t="s">
        <v>88</v>
      </c>
      <c r="BK319" s="105">
        <f t="shared" si="84"/>
        <v>0</v>
      </c>
      <c r="BL319" s="18" t="s">
        <v>278</v>
      </c>
      <c r="BM319" s="183" t="s">
        <v>2377</v>
      </c>
    </row>
    <row r="320" spans="1:65" s="12" customFormat="1" ht="22.9" customHeight="1" x14ac:dyDescent="0.15">
      <c r="B320" s="159"/>
      <c r="D320" s="160" t="s">
        <v>74</v>
      </c>
      <c r="E320" s="170" t="s">
        <v>3065</v>
      </c>
      <c r="F320" s="170" t="s">
        <v>3066</v>
      </c>
      <c r="I320" s="162"/>
      <c r="J320" s="171">
        <f>BK320</f>
        <v>0</v>
      </c>
      <c r="L320" s="159"/>
      <c r="M320" s="164"/>
      <c r="N320" s="165"/>
      <c r="O320" s="165"/>
      <c r="P320" s="166">
        <f>SUM(P321:P324)</f>
        <v>0</v>
      </c>
      <c r="Q320" s="165"/>
      <c r="R320" s="166">
        <f>SUM(R321:R324)</f>
        <v>0</v>
      </c>
      <c r="S320" s="165"/>
      <c r="T320" s="167">
        <f>SUM(T321:T324)</f>
        <v>0</v>
      </c>
      <c r="AR320" s="160" t="s">
        <v>82</v>
      </c>
      <c r="AT320" s="168" t="s">
        <v>74</v>
      </c>
      <c r="AU320" s="168" t="s">
        <v>82</v>
      </c>
      <c r="AY320" s="160" t="s">
        <v>271</v>
      </c>
      <c r="BK320" s="169">
        <f>SUM(BK321:BK324)</f>
        <v>0</v>
      </c>
    </row>
    <row r="321" spans="1:65" s="2" customFormat="1" ht="16.5" customHeight="1" x14ac:dyDescent="0.15">
      <c r="A321" s="35"/>
      <c r="B321" s="141"/>
      <c r="C321" s="172" t="s">
        <v>1607</v>
      </c>
      <c r="D321" s="172" t="s">
        <v>274</v>
      </c>
      <c r="E321" s="173" t="s">
        <v>3067</v>
      </c>
      <c r="F321" s="174" t="s">
        <v>3068</v>
      </c>
      <c r="G321" s="175" t="s">
        <v>302</v>
      </c>
      <c r="H321" s="176">
        <v>2</v>
      </c>
      <c r="I321" s="177"/>
      <c r="J321" s="176">
        <f>ROUND(I321*H321,2)</f>
        <v>0</v>
      </c>
      <c r="K321" s="178"/>
      <c r="L321" s="36"/>
      <c r="M321" s="179" t="s">
        <v>1</v>
      </c>
      <c r="N321" s="180" t="s">
        <v>41</v>
      </c>
      <c r="O321" s="61"/>
      <c r="P321" s="181">
        <f>O321*H321</f>
        <v>0</v>
      </c>
      <c r="Q321" s="181">
        <v>0</v>
      </c>
      <c r="R321" s="181">
        <f>Q321*H321</f>
        <v>0</v>
      </c>
      <c r="S321" s="181">
        <v>0</v>
      </c>
      <c r="T321" s="182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3" t="s">
        <v>278</v>
      </c>
      <c r="AT321" s="183" t="s">
        <v>274</v>
      </c>
      <c r="AU321" s="183" t="s">
        <v>88</v>
      </c>
      <c r="AY321" s="18" t="s">
        <v>271</v>
      </c>
      <c r="BE321" s="105">
        <f>IF(N321="základná",J321,0)</f>
        <v>0</v>
      </c>
      <c r="BF321" s="105">
        <f>IF(N321="znížená",J321,0)</f>
        <v>0</v>
      </c>
      <c r="BG321" s="105">
        <f>IF(N321="zákl. prenesená",J321,0)</f>
        <v>0</v>
      </c>
      <c r="BH321" s="105">
        <f>IF(N321="zníž. prenesená",J321,0)</f>
        <v>0</v>
      </c>
      <c r="BI321" s="105">
        <f>IF(N321="nulová",J321,0)</f>
        <v>0</v>
      </c>
      <c r="BJ321" s="18" t="s">
        <v>88</v>
      </c>
      <c r="BK321" s="105">
        <f>ROUND(I321*H321,2)</f>
        <v>0</v>
      </c>
      <c r="BL321" s="18" t="s">
        <v>278</v>
      </c>
      <c r="BM321" s="183" t="s">
        <v>2388</v>
      </c>
    </row>
    <row r="322" spans="1:65" s="2" customFormat="1" ht="16.5" customHeight="1" x14ac:dyDescent="0.15">
      <c r="A322" s="35"/>
      <c r="B322" s="141"/>
      <c r="C322" s="172" t="s">
        <v>1612</v>
      </c>
      <c r="D322" s="172" t="s">
        <v>274</v>
      </c>
      <c r="E322" s="173" t="s">
        <v>3069</v>
      </c>
      <c r="F322" s="174" t="s">
        <v>3070</v>
      </c>
      <c r="G322" s="175" t="s">
        <v>302</v>
      </c>
      <c r="H322" s="176">
        <v>4</v>
      </c>
      <c r="I322" s="177"/>
      <c r="J322" s="176">
        <f>ROUND(I322*H322,2)</f>
        <v>0</v>
      </c>
      <c r="K322" s="178"/>
      <c r="L322" s="36"/>
      <c r="M322" s="179" t="s">
        <v>1</v>
      </c>
      <c r="N322" s="180" t="s">
        <v>41</v>
      </c>
      <c r="O322" s="61"/>
      <c r="P322" s="181">
        <f>O322*H322</f>
        <v>0</v>
      </c>
      <c r="Q322" s="181">
        <v>0</v>
      </c>
      <c r="R322" s="181">
        <f>Q322*H322</f>
        <v>0</v>
      </c>
      <c r="S322" s="181">
        <v>0</v>
      </c>
      <c r="T322" s="182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3" t="s">
        <v>278</v>
      </c>
      <c r="AT322" s="183" t="s">
        <v>274</v>
      </c>
      <c r="AU322" s="183" t="s">
        <v>88</v>
      </c>
      <c r="AY322" s="18" t="s">
        <v>271</v>
      </c>
      <c r="BE322" s="105">
        <f>IF(N322="základná",J322,0)</f>
        <v>0</v>
      </c>
      <c r="BF322" s="105">
        <f>IF(N322="znížená",J322,0)</f>
        <v>0</v>
      </c>
      <c r="BG322" s="105">
        <f>IF(N322="zákl. prenesená",J322,0)</f>
        <v>0</v>
      </c>
      <c r="BH322" s="105">
        <f>IF(N322="zníž. prenesená",J322,0)</f>
        <v>0</v>
      </c>
      <c r="BI322" s="105">
        <f>IF(N322="nulová",J322,0)</f>
        <v>0</v>
      </c>
      <c r="BJ322" s="18" t="s">
        <v>88</v>
      </c>
      <c r="BK322" s="105">
        <f>ROUND(I322*H322,2)</f>
        <v>0</v>
      </c>
      <c r="BL322" s="18" t="s">
        <v>278</v>
      </c>
      <c r="BM322" s="183" t="s">
        <v>2397</v>
      </c>
    </row>
    <row r="323" spans="1:65" s="2" customFormat="1" ht="16.5" customHeight="1" x14ac:dyDescent="0.15">
      <c r="A323" s="35"/>
      <c r="B323" s="141"/>
      <c r="C323" s="172" t="s">
        <v>1616</v>
      </c>
      <c r="D323" s="172" t="s">
        <v>274</v>
      </c>
      <c r="E323" s="173" t="s">
        <v>3071</v>
      </c>
      <c r="F323" s="174" t="s">
        <v>3072</v>
      </c>
      <c r="G323" s="175" t="s">
        <v>302</v>
      </c>
      <c r="H323" s="176">
        <v>2</v>
      </c>
      <c r="I323" s="177"/>
      <c r="J323" s="176">
        <f>ROUND(I323*H323,2)</f>
        <v>0</v>
      </c>
      <c r="K323" s="178"/>
      <c r="L323" s="36"/>
      <c r="M323" s="179" t="s">
        <v>1</v>
      </c>
      <c r="N323" s="180" t="s">
        <v>41</v>
      </c>
      <c r="O323" s="61"/>
      <c r="P323" s="181">
        <f>O323*H323</f>
        <v>0</v>
      </c>
      <c r="Q323" s="181">
        <v>0</v>
      </c>
      <c r="R323" s="181">
        <f>Q323*H323</f>
        <v>0</v>
      </c>
      <c r="S323" s="181">
        <v>0</v>
      </c>
      <c r="T323" s="182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3" t="s">
        <v>278</v>
      </c>
      <c r="AT323" s="183" t="s">
        <v>274</v>
      </c>
      <c r="AU323" s="183" t="s">
        <v>88</v>
      </c>
      <c r="AY323" s="18" t="s">
        <v>271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88</v>
      </c>
      <c r="BK323" s="105">
        <f>ROUND(I323*H323,2)</f>
        <v>0</v>
      </c>
      <c r="BL323" s="18" t="s">
        <v>278</v>
      </c>
      <c r="BM323" s="183" t="s">
        <v>2420</v>
      </c>
    </row>
    <row r="324" spans="1:65" s="2" customFormat="1" ht="16.5" customHeight="1" x14ac:dyDescent="0.15">
      <c r="A324" s="35"/>
      <c r="B324" s="141"/>
      <c r="C324" s="172" t="s">
        <v>1621</v>
      </c>
      <c r="D324" s="172" t="s">
        <v>274</v>
      </c>
      <c r="E324" s="173" t="s">
        <v>3073</v>
      </c>
      <c r="F324" s="174" t="s">
        <v>3074</v>
      </c>
      <c r="G324" s="175" t="s">
        <v>302</v>
      </c>
      <c r="H324" s="176">
        <v>2</v>
      </c>
      <c r="I324" s="177"/>
      <c r="J324" s="176">
        <f>ROUND(I324*H324,2)</f>
        <v>0</v>
      </c>
      <c r="K324" s="178"/>
      <c r="L324" s="36"/>
      <c r="M324" s="179" t="s">
        <v>1</v>
      </c>
      <c r="N324" s="180" t="s">
        <v>41</v>
      </c>
      <c r="O324" s="61"/>
      <c r="P324" s="181">
        <f>O324*H324</f>
        <v>0</v>
      </c>
      <c r="Q324" s="181">
        <v>0</v>
      </c>
      <c r="R324" s="181">
        <f>Q324*H324</f>
        <v>0</v>
      </c>
      <c r="S324" s="181">
        <v>0</v>
      </c>
      <c r="T324" s="182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3" t="s">
        <v>278</v>
      </c>
      <c r="AT324" s="183" t="s">
        <v>274</v>
      </c>
      <c r="AU324" s="183" t="s">
        <v>88</v>
      </c>
      <c r="AY324" s="18" t="s">
        <v>271</v>
      </c>
      <c r="BE324" s="105">
        <f>IF(N324="základná",J324,0)</f>
        <v>0</v>
      </c>
      <c r="BF324" s="105">
        <f>IF(N324="znížená",J324,0)</f>
        <v>0</v>
      </c>
      <c r="BG324" s="105">
        <f>IF(N324="zákl. prenesená",J324,0)</f>
        <v>0</v>
      </c>
      <c r="BH324" s="105">
        <f>IF(N324="zníž. prenesená",J324,0)</f>
        <v>0</v>
      </c>
      <c r="BI324" s="105">
        <f>IF(N324="nulová",J324,0)</f>
        <v>0</v>
      </c>
      <c r="BJ324" s="18" t="s">
        <v>88</v>
      </c>
      <c r="BK324" s="105">
        <f>ROUND(I324*H324,2)</f>
        <v>0</v>
      </c>
      <c r="BL324" s="18" t="s">
        <v>278</v>
      </c>
      <c r="BM324" s="183" t="s">
        <v>2431</v>
      </c>
    </row>
    <row r="325" spans="1:65" s="12" customFormat="1" ht="22.9" customHeight="1" x14ac:dyDescent="0.15">
      <c r="B325" s="159"/>
      <c r="D325" s="160" t="s">
        <v>74</v>
      </c>
      <c r="E325" s="170" t="s">
        <v>2899</v>
      </c>
      <c r="F325" s="170" t="s">
        <v>2900</v>
      </c>
      <c r="I325" s="162"/>
      <c r="J325" s="171">
        <f>BK325</f>
        <v>0</v>
      </c>
      <c r="L325" s="159"/>
      <c r="M325" s="164"/>
      <c r="N325" s="165"/>
      <c r="O325" s="165"/>
      <c r="P325" s="166">
        <f>SUM(P326:P328)</f>
        <v>0</v>
      </c>
      <c r="Q325" s="165"/>
      <c r="R325" s="166">
        <f>SUM(R326:R328)</f>
        <v>0</v>
      </c>
      <c r="S325" s="165"/>
      <c r="T325" s="167">
        <f>SUM(T326:T328)</f>
        <v>0</v>
      </c>
      <c r="AR325" s="160" t="s">
        <v>82</v>
      </c>
      <c r="AT325" s="168" t="s">
        <v>74</v>
      </c>
      <c r="AU325" s="168" t="s">
        <v>82</v>
      </c>
      <c r="AY325" s="160" t="s">
        <v>271</v>
      </c>
      <c r="BK325" s="169">
        <f>SUM(BK326:BK328)</f>
        <v>0</v>
      </c>
    </row>
    <row r="326" spans="1:65" s="2" customFormat="1" ht="16.5" customHeight="1" x14ac:dyDescent="0.15">
      <c r="A326" s="35"/>
      <c r="B326" s="141"/>
      <c r="C326" s="172" t="s">
        <v>1625</v>
      </c>
      <c r="D326" s="172" t="s">
        <v>274</v>
      </c>
      <c r="E326" s="173" t="s">
        <v>2905</v>
      </c>
      <c r="F326" s="174" t="s">
        <v>2906</v>
      </c>
      <c r="G326" s="175" t="s">
        <v>302</v>
      </c>
      <c r="H326" s="176">
        <v>1</v>
      </c>
      <c r="I326" s="177"/>
      <c r="J326" s="176">
        <f>ROUND(I326*H326,2)</f>
        <v>0</v>
      </c>
      <c r="K326" s="178"/>
      <c r="L326" s="36"/>
      <c r="M326" s="179" t="s">
        <v>1</v>
      </c>
      <c r="N326" s="180" t="s">
        <v>41</v>
      </c>
      <c r="O326" s="61"/>
      <c r="P326" s="181">
        <f>O326*H326</f>
        <v>0</v>
      </c>
      <c r="Q326" s="181">
        <v>0</v>
      </c>
      <c r="R326" s="181">
        <f>Q326*H326</f>
        <v>0</v>
      </c>
      <c r="S326" s="181">
        <v>0</v>
      </c>
      <c r="T326" s="182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3" t="s">
        <v>278</v>
      </c>
      <c r="AT326" s="183" t="s">
        <v>274</v>
      </c>
      <c r="AU326" s="183" t="s">
        <v>88</v>
      </c>
      <c r="AY326" s="18" t="s">
        <v>271</v>
      </c>
      <c r="BE326" s="105">
        <f>IF(N326="základná",J326,0)</f>
        <v>0</v>
      </c>
      <c r="BF326" s="105">
        <f>IF(N326="znížená",J326,0)</f>
        <v>0</v>
      </c>
      <c r="BG326" s="105">
        <f>IF(N326="zákl. prenesená",J326,0)</f>
        <v>0</v>
      </c>
      <c r="BH326" s="105">
        <f>IF(N326="zníž. prenesená",J326,0)</f>
        <v>0</v>
      </c>
      <c r="BI326" s="105">
        <f>IF(N326="nulová",J326,0)</f>
        <v>0</v>
      </c>
      <c r="BJ326" s="18" t="s">
        <v>88</v>
      </c>
      <c r="BK326" s="105">
        <f>ROUND(I326*H326,2)</f>
        <v>0</v>
      </c>
      <c r="BL326" s="18" t="s">
        <v>278</v>
      </c>
      <c r="BM326" s="183" t="s">
        <v>2455</v>
      </c>
    </row>
    <row r="327" spans="1:65" s="2" customFormat="1" ht="16.5" customHeight="1" x14ac:dyDescent="0.15">
      <c r="A327" s="35"/>
      <c r="B327" s="141"/>
      <c r="C327" s="172" t="s">
        <v>1632</v>
      </c>
      <c r="D327" s="172" t="s">
        <v>274</v>
      </c>
      <c r="E327" s="173" t="s">
        <v>3075</v>
      </c>
      <c r="F327" s="174" t="s">
        <v>3076</v>
      </c>
      <c r="G327" s="175" t="s">
        <v>302</v>
      </c>
      <c r="H327" s="176">
        <v>2</v>
      </c>
      <c r="I327" s="177"/>
      <c r="J327" s="176">
        <f>ROUND(I327*H327,2)</f>
        <v>0</v>
      </c>
      <c r="K327" s="178"/>
      <c r="L327" s="36"/>
      <c r="M327" s="179" t="s">
        <v>1</v>
      </c>
      <c r="N327" s="180" t="s">
        <v>41</v>
      </c>
      <c r="O327" s="61"/>
      <c r="P327" s="181">
        <f>O327*H327</f>
        <v>0</v>
      </c>
      <c r="Q327" s="181">
        <v>0</v>
      </c>
      <c r="R327" s="181">
        <f>Q327*H327</f>
        <v>0</v>
      </c>
      <c r="S327" s="181">
        <v>0</v>
      </c>
      <c r="T327" s="182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3" t="s">
        <v>278</v>
      </c>
      <c r="AT327" s="183" t="s">
        <v>274</v>
      </c>
      <c r="AU327" s="183" t="s">
        <v>88</v>
      </c>
      <c r="AY327" s="18" t="s">
        <v>271</v>
      </c>
      <c r="BE327" s="105">
        <f>IF(N327="základná",J327,0)</f>
        <v>0</v>
      </c>
      <c r="BF327" s="105">
        <f>IF(N327="znížená",J327,0)</f>
        <v>0</v>
      </c>
      <c r="BG327" s="105">
        <f>IF(N327="zákl. prenesená",J327,0)</f>
        <v>0</v>
      </c>
      <c r="BH327" s="105">
        <f>IF(N327="zníž. prenesená",J327,0)</f>
        <v>0</v>
      </c>
      <c r="BI327" s="105">
        <f>IF(N327="nulová",J327,0)</f>
        <v>0</v>
      </c>
      <c r="BJ327" s="18" t="s">
        <v>88</v>
      </c>
      <c r="BK327" s="105">
        <f>ROUND(I327*H327,2)</f>
        <v>0</v>
      </c>
      <c r="BL327" s="18" t="s">
        <v>278</v>
      </c>
      <c r="BM327" s="183" t="s">
        <v>2478</v>
      </c>
    </row>
    <row r="328" spans="1:65" s="2" customFormat="1" ht="16.5" customHeight="1" x14ac:dyDescent="0.15">
      <c r="A328" s="35"/>
      <c r="B328" s="141"/>
      <c r="C328" s="172" t="s">
        <v>1638</v>
      </c>
      <c r="D328" s="172" t="s">
        <v>274</v>
      </c>
      <c r="E328" s="173" t="s">
        <v>3077</v>
      </c>
      <c r="F328" s="174" t="s">
        <v>3078</v>
      </c>
      <c r="G328" s="175" t="s">
        <v>302</v>
      </c>
      <c r="H328" s="176">
        <v>3</v>
      </c>
      <c r="I328" s="177"/>
      <c r="J328" s="176">
        <f>ROUND(I328*H328,2)</f>
        <v>0</v>
      </c>
      <c r="K328" s="178"/>
      <c r="L328" s="36"/>
      <c r="M328" s="179" t="s">
        <v>1</v>
      </c>
      <c r="N328" s="180" t="s">
        <v>41</v>
      </c>
      <c r="O328" s="61"/>
      <c r="P328" s="181">
        <f>O328*H328</f>
        <v>0</v>
      </c>
      <c r="Q328" s="181">
        <v>0</v>
      </c>
      <c r="R328" s="181">
        <f>Q328*H328</f>
        <v>0</v>
      </c>
      <c r="S328" s="181">
        <v>0</v>
      </c>
      <c r="T328" s="182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3" t="s">
        <v>278</v>
      </c>
      <c r="AT328" s="183" t="s">
        <v>274</v>
      </c>
      <c r="AU328" s="183" t="s">
        <v>88</v>
      </c>
      <c r="AY328" s="18" t="s">
        <v>271</v>
      </c>
      <c r="BE328" s="105">
        <f>IF(N328="základná",J328,0)</f>
        <v>0</v>
      </c>
      <c r="BF328" s="105">
        <f>IF(N328="znížená",J328,0)</f>
        <v>0</v>
      </c>
      <c r="BG328" s="105">
        <f>IF(N328="zákl. prenesená",J328,0)</f>
        <v>0</v>
      </c>
      <c r="BH328" s="105">
        <f>IF(N328="zníž. prenesená",J328,0)</f>
        <v>0</v>
      </c>
      <c r="BI328" s="105">
        <f>IF(N328="nulová",J328,0)</f>
        <v>0</v>
      </c>
      <c r="BJ328" s="18" t="s">
        <v>88</v>
      </c>
      <c r="BK328" s="105">
        <f>ROUND(I328*H328,2)</f>
        <v>0</v>
      </c>
      <c r="BL328" s="18" t="s">
        <v>278</v>
      </c>
      <c r="BM328" s="183" t="s">
        <v>2533</v>
      </c>
    </row>
    <row r="329" spans="1:65" s="12" customFormat="1" ht="22.9" customHeight="1" x14ac:dyDescent="0.15">
      <c r="B329" s="159"/>
      <c r="D329" s="160" t="s">
        <v>74</v>
      </c>
      <c r="E329" s="170" t="s">
        <v>3079</v>
      </c>
      <c r="F329" s="170" t="s">
        <v>3080</v>
      </c>
      <c r="I329" s="162"/>
      <c r="J329" s="171">
        <f>BK329</f>
        <v>0</v>
      </c>
      <c r="L329" s="159"/>
      <c r="M329" s="164"/>
      <c r="N329" s="165"/>
      <c r="O329" s="165"/>
      <c r="P329" s="166">
        <f>SUM(P330:P331)</f>
        <v>0</v>
      </c>
      <c r="Q329" s="165"/>
      <c r="R329" s="166">
        <f>SUM(R330:R331)</f>
        <v>0</v>
      </c>
      <c r="S329" s="165"/>
      <c r="T329" s="167">
        <f>SUM(T330:T331)</f>
        <v>0</v>
      </c>
      <c r="AR329" s="160" t="s">
        <v>82</v>
      </c>
      <c r="AT329" s="168" t="s">
        <v>74</v>
      </c>
      <c r="AU329" s="168" t="s">
        <v>82</v>
      </c>
      <c r="AY329" s="160" t="s">
        <v>271</v>
      </c>
      <c r="BK329" s="169">
        <f>SUM(BK330:BK331)</f>
        <v>0</v>
      </c>
    </row>
    <row r="330" spans="1:65" s="2" customFormat="1" ht="16.5" customHeight="1" x14ac:dyDescent="0.15">
      <c r="A330" s="35"/>
      <c r="B330" s="141"/>
      <c r="C330" s="172" t="s">
        <v>1643</v>
      </c>
      <c r="D330" s="172" t="s">
        <v>274</v>
      </c>
      <c r="E330" s="173" t="s">
        <v>3081</v>
      </c>
      <c r="F330" s="174" t="s">
        <v>3082</v>
      </c>
      <c r="G330" s="175" t="s">
        <v>302</v>
      </c>
      <c r="H330" s="176">
        <v>1</v>
      </c>
      <c r="I330" s="177"/>
      <c r="J330" s="176">
        <f>ROUND(I330*H330,2)</f>
        <v>0</v>
      </c>
      <c r="K330" s="178"/>
      <c r="L330" s="36"/>
      <c r="M330" s="179" t="s">
        <v>1</v>
      </c>
      <c r="N330" s="180" t="s">
        <v>41</v>
      </c>
      <c r="O330" s="61"/>
      <c r="P330" s="181">
        <f>O330*H330</f>
        <v>0</v>
      </c>
      <c r="Q330" s="181">
        <v>0</v>
      </c>
      <c r="R330" s="181">
        <f>Q330*H330</f>
        <v>0</v>
      </c>
      <c r="S330" s="181">
        <v>0</v>
      </c>
      <c r="T330" s="182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83" t="s">
        <v>278</v>
      </c>
      <c r="AT330" s="183" t="s">
        <v>274</v>
      </c>
      <c r="AU330" s="183" t="s">
        <v>88</v>
      </c>
      <c r="AY330" s="18" t="s">
        <v>271</v>
      </c>
      <c r="BE330" s="105">
        <f>IF(N330="základná",J330,0)</f>
        <v>0</v>
      </c>
      <c r="BF330" s="105">
        <f>IF(N330="znížená",J330,0)</f>
        <v>0</v>
      </c>
      <c r="BG330" s="105">
        <f>IF(N330="zákl. prenesená",J330,0)</f>
        <v>0</v>
      </c>
      <c r="BH330" s="105">
        <f>IF(N330="zníž. prenesená",J330,0)</f>
        <v>0</v>
      </c>
      <c r="BI330" s="105">
        <f>IF(N330="nulová",J330,0)</f>
        <v>0</v>
      </c>
      <c r="BJ330" s="18" t="s">
        <v>88</v>
      </c>
      <c r="BK330" s="105">
        <f>ROUND(I330*H330,2)</f>
        <v>0</v>
      </c>
      <c r="BL330" s="18" t="s">
        <v>278</v>
      </c>
      <c r="BM330" s="183" t="s">
        <v>2558</v>
      </c>
    </row>
    <row r="331" spans="1:65" s="2" customFormat="1" ht="16.5" customHeight="1" x14ac:dyDescent="0.15">
      <c r="A331" s="35"/>
      <c r="B331" s="141"/>
      <c r="C331" s="172" t="s">
        <v>1648</v>
      </c>
      <c r="D331" s="172" t="s">
        <v>274</v>
      </c>
      <c r="E331" s="173" t="s">
        <v>3083</v>
      </c>
      <c r="F331" s="174" t="s">
        <v>3084</v>
      </c>
      <c r="G331" s="175" t="s">
        <v>302</v>
      </c>
      <c r="H331" s="176">
        <v>1</v>
      </c>
      <c r="I331" s="177"/>
      <c r="J331" s="176">
        <f>ROUND(I331*H331,2)</f>
        <v>0</v>
      </c>
      <c r="K331" s="178"/>
      <c r="L331" s="36"/>
      <c r="M331" s="179" t="s">
        <v>1</v>
      </c>
      <c r="N331" s="180" t="s">
        <v>41</v>
      </c>
      <c r="O331" s="61"/>
      <c r="P331" s="181">
        <f>O331*H331</f>
        <v>0</v>
      </c>
      <c r="Q331" s="181">
        <v>0</v>
      </c>
      <c r="R331" s="181">
        <f>Q331*H331</f>
        <v>0</v>
      </c>
      <c r="S331" s="181">
        <v>0</v>
      </c>
      <c r="T331" s="182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83" t="s">
        <v>278</v>
      </c>
      <c r="AT331" s="183" t="s">
        <v>274</v>
      </c>
      <c r="AU331" s="183" t="s">
        <v>88</v>
      </c>
      <c r="AY331" s="18" t="s">
        <v>271</v>
      </c>
      <c r="BE331" s="105">
        <f>IF(N331="základná",J331,0)</f>
        <v>0</v>
      </c>
      <c r="BF331" s="105">
        <f>IF(N331="znížená",J331,0)</f>
        <v>0</v>
      </c>
      <c r="BG331" s="105">
        <f>IF(N331="zákl. prenesená",J331,0)</f>
        <v>0</v>
      </c>
      <c r="BH331" s="105">
        <f>IF(N331="zníž. prenesená",J331,0)</f>
        <v>0</v>
      </c>
      <c r="BI331" s="105">
        <f>IF(N331="nulová",J331,0)</f>
        <v>0</v>
      </c>
      <c r="BJ331" s="18" t="s">
        <v>88</v>
      </c>
      <c r="BK331" s="105">
        <f>ROUND(I331*H331,2)</f>
        <v>0</v>
      </c>
      <c r="BL331" s="18" t="s">
        <v>278</v>
      </c>
      <c r="BM331" s="183" t="s">
        <v>3085</v>
      </c>
    </row>
    <row r="332" spans="1:65" s="12" customFormat="1" ht="22.9" customHeight="1" x14ac:dyDescent="0.15">
      <c r="B332" s="159"/>
      <c r="D332" s="160" t="s">
        <v>74</v>
      </c>
      <c r="E332" s="170" t="s">
        <v>3086</v>
      </c>
      <c r="F332" s="170" t="s">
        <v>3087</v>
      </c>
      <c r="I332" s="162"/>
      <c r="J332" s="171">
        <f>BK332</f>
        <v>0</v>
      </c>
      <c r="L332" s="159"/>
      <c r="M332" s="164"/>
      <c r="N332" s="165"/>
      <c r="O332" s="165"/>
      <c r="P332" s="166">
        <f>SUM(P333:P334)</f>
        <v>0</v>
      </c>
      <c r="Q332" s="165"/>
      <c r="R332" s="166">
        <f>SUM(R333:R334)</f>
        <v>0</v>
      </c>
      <c r="S332" s="165"/>
      <c r="T332" s="167">
        <f>SUM(T333:T334)</f>
        <v>0</v>
      </c>
      <c r="AR332" s="160" t="s">
        <v>82</v>
      </c>
      <c r="AT332" s="168" t="s">
        <v>74</v>
      </c>
      <c r="AU332" s="168" t="s">
        <v>82</v>
      </c>
      <c r="AY332" s="160" t="s">
        <v>271</v>
      </c>
      <c r="BK332" s="169">
        <f>SUM(BK333:BK334)</f>
        <v>0</v>
      </c>
    </row>
    <row r="333" spans="1:65" s="2" customFormat="1" ht="16.5" customHeight="1" x14ac:dyDescent="0.15">
      <c r="A333" s="35"/>
      <c r="B333" s="141"/>
      <c r="C333" s="172" t="s">
        <v>1652</v>
      </c>
      <c r="D333" s="172" t="s">
        <v>274</v>
      </c>
      <c r="E333" s="173" t="s">
        <v>3088</v>
      </c>
      <c r="F333" s="174" t="s">
        <v>3089</v>
      </c>
      <c r="G333" s="175" t="s">
        <v>302</v>
      </c>
      <c r="H333" s="176">
        <v>3</v>
      </c>
      <c r="I333" s="177"/>
      <c r="J333" s="176">
        <f>ROUND(I333*H333,2)</f>
        <v>0</v>
      </c>
      <c r="K333" s="178"/>
      <c r="L333" s="36"/>
      <c r="M333" s="179" t="s">
        <v>1</v>
      </c>
      <c r="N333" s="180" t="s">
        <v>41</v>
      </c>
      <c r="O333" s="61"/>
      <c r="P333" s="181">
        <f>O333*H333</f>
        <v>0</v>
      </c>
      <c r="Q333" s="181">
        <v>0</v>
      </c>
      <c r="R333" s="181">
        <f>Q333*H333</f>
        <v>0</v>
      </c>
      <c r="S333" s="181">
        <v>0</v>
      </c>
      <c r="T333" s="182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3" t="s">
        <v>278</v>
      </c>
      <c r="AT333" s="183" t="s">
        <v>274</v>
      </c>
      <c r="AU333" s="183" t="s">
        <v>88</v>
      </c>
      <c r="AY333" s="18" t="s">
        <v>271</v>
      </c>
      <c r="BE333" s="105">
        <f>IF(N333="základná",J333,0)</f>
        <v>0</v>
      </c>
      <c r="BF333" s="105">
        <f>IF(N333="znížená",J333,0)</f>
        <v>0</v>
      </c>
      <c r="BG333" s="105">
        <f>IF(N333="zákl. prenesená",J333,0)</f>
        <v>0</v>
      </c>
      <c r="BH333" s="105">
        <f>IF(N333="zníž. prenesená",J333,0)</f>
        <v>0</v>
      </c>
      <c r="BI333" s="105">
        <f>IF(N333="nulová",J333,0)</f>
        <v>0</v>
      </c>
      <c r="BJ333" s="18" t="s">
        <v>88</v>
      </c>
      <c r="BK333" s="105">
        <f>ROUND(I333*H333,2)</f>
        <v>0</v>
      </c>
      <c r="BL333" s="18" t="s">
        <v>278</v>
      </c>
      <c r="BM333" s="183" t="s">
        <v>3090</v>
      </c>
    </row>
    <row r="334" spans="1:65" s="2" customFormat="1" ht="16.5" customHeight="1" x14ac:dyDescent="0.15">
      <c r="A334" s="35"/>
      <c r="B334" s="141"/>
      <c r="C334" s="172" t="s">
        <v>1658</v>
      </c>
      <c r="D334" s="172" t="s">
        <v>274</v>
      </c>
      <c r="E334" s="173" t="s">
        <v>3091</v>
      </c>
      <c r="F334" s="174" t="s">
        <v>3092</v>
      </c>
      <c r="G334" s="175" t="s">
        <v>302</v>
      </c>
      <c r="H334" s="176">
        <v>1</v>
      </c>
      <c r="I334" s="177"/>
      <c r="J334" s="176">
        <f>ROUND(I334*H334,2)</f>
        <v>0</v>
      </c>
      <c r="K334" s="178"/>
      <c r="L334" s="36"/>
      <c r="M334" s="179" t="s">
        <v>1</v>
      </c>
      <c r="N334" s="180" t="s">
        <v>41</v>
      </c>
      <c r="O334" s="61"/>
      <c r="P334" s="181">
        <f>O334*H334</f>
        <v>0</v>
      </c>
      <c r="Q334" s="181">
        <v>0</v>
      </c>
      <c r="R334" s="181">
        <f>Q334*H334</f>
        <v>0</v>
      </c>
      <c r="S334" s="181">
        <v>0</v>
      </c>
      <c r="T334" s="182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3" t="s">
        <v>278</v>
      </c>
      <c r="AT334" s="183" t="s">
        <v>274</v>
      </c>
      <c r="AU334" s="183" t="s">
        <v>88</v>
      </c>
      <c r="AY334" s="18" t="s">
        <v>271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88</v>
      </c>
      <c r="BK334" s="105">
        <f>ROUND(I334*H334,2)</f>
        <v>0</v>
      </c>
      <c r="BL334" s="18" t="s">
        <v>278</v>
      </c>
      <c r="BM334" s="183" t="s">
        <v>3093</v>
      </c>
    </row>
    <row r="335" spans="1:65" s="12" customFormat="1" ht="22.9" customHeight="1" x14ac:dyDescent="0.15">
      <c r="B335" s="159"/>
      <c r="D335" s="160" t="s">
        <v>74</v>
      </c>
      <c r="E335" s="170" t="s">
        <v>2944</v>
      </c>
      <c r="F335" s="170" t="s">
        <v>2945</v>
      </c>
      <c r="I335" s="162"/>
      <c r="J335" s="171">
        <f>BK335</f>
        <v>0</v>
      </c>
      <c r="L335" s="159"/>
      <c r="M335" s="164"/>
      <c r="N335" s="165"/>
      <c r="O335" s="165"/>
      <c r="P335" s="166">
        <f>SUM(P336:P339)</f>
        <v>0</v>
      </c>
      <c r="Q335" s="165"/>
      <c r="R335" s="166">
        <f>SUM(R336:R339)</f>
        <v>0</v>
      </c>
      <c r="S335" s="165"/>
      <c r="T335" s="167">
        <f>SUM(T336:T339)</f>
        <v>0</v>
      </c>
      <c r="AR335" s="160" t="s">
        <v>82</v>
      </c>
      <c r="AT335" s="168" t="s">
        <v>74</v>
      </c>
      <c r="AU335" s="168" t="s">
        <v>82</v>
      </c>
      <c r="AY335" s="160" t="s">
        <v>271</v>
      </c>
      <c r="BK335" s="169">
        <f>SUM(BK336:BK339)</f>
        <v>0</v>
      </c>
    </row>
    <row r="336" spans="1:65" s="2" customFormat="1" ht="16.5" customHeight="1" x14ac:dyDescent="0.15">
      <c r="A336" s="35"/>
      <c r="B336" s="141"/>
      <c r="C336" s="172" t="s">
        <v>1662</v>
      </c>
      <c r="D336" s="172" t="s">
        <v>274</v>
      </c>
      <c r="E336" s="173" t="s">
        <v>3094</v>
      </c>
      <c r="F336" s="174" t="s">
        <v>3095</v>
      </c>
      <c r="G336" s="175" t="s">
        <v>2913</v>
      </c>
      <c r="H336" s="176">
        <v>2</v>
      </c>
      <c r="I336" s="177"/>
      <c r="J336" s="176">
        <f>ROUND(I336*H336,2)</f>
        <v>0</v>
      </c>
      <c r="K336" s="178"/>
      <c r="L336" s="36"/>
      <c r="M336" s="179" t="s">
        <v>1</v>
      </c>
      <c r="N336" s="180" t="s">
        <v>41</v>
      </c>
      <c r="O336" s="61"/>
      <c r="P336" s="181">
        <f>O336*H336</f>
        <v>0</v>
      </c>
      <c r="Q336" s="181">
        <v>0</v>
      </c>
      <c r="R336" s="181">
        <f>Q336*H336</f>
        <v>0</v>
      </c>
      <c r="S336" s="181">
        <v>0</v>
      </c>
      <c r="T336" s="182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3" t="s">
        <v>278</v>
      </c>
      <c r="AT336" s="183" t="s">
        <v>274</v>
      </c>
      <c r="AU336" s="183" t="s">
        <v>88</v>
      </c>
      <c r="AY336" s="18" t="s">
        <v>271</v>
      </c>
      <c r="BE336" s="105">
        <f>IF(N336="základná",J336,0)</f>
        <v>0</v>
      </c>
      <c r="BF336" s="105">
        <f>IF(N336="znížená",J336,0)</f>
        <v>0</v>
      </c>
      <c r="BG336" s="105">
        <f>IF(N336="zákl. prenesená",J336,0)</f>
        <v>0</v>
      </c>
      <c r="BH336" s="105">
        <f>IF(N336="zníž. prenesená",J336,0)</f>
        <v>0</v>
      </c>
      <c r="BI336" s="105">
        <f>IF(N336="nulová",J336,0)</f>
        <v>0</v>
      </c>
      <c r="BJ336" s="18" t="s">
        <v>88</v>
      </c>
      <c r="BK336" s="105">
        <f>ROUND(I336*H336,2)</f>
        <v>0</v>
      </c>
      <c r="BL336" s="18" t="s">
        <v>278</v>
      </c>
      <c r="BM336" s="183" t="s">
        <v>3096</v>
      </c>
    </row>
    <row r="337" spans="1:65" s="2" customFormat="1" ht="16.5" customHeight="1" x14ac:dyDescent="0.15">
      <c r="A337" s="35"/>
      <c r="B337" s="141"/>
      <c r="C337" s="172" t="s">
        <v>1666</v>
      </c>
      <c r="D337" s="172" t="s">
        <v>274</v>
      </c>
      <c r="E337" s="173" t="s">
        <v>3097</v>
      </c>
      <c r="F337" s="174" t="s">
        <v>3098</v>
      </c>
      <c r="G337" s="175" t="s">
        <v>2913</v>
      </c>
      <c r="H337" s="176">
        <v>7</v>
      </c>
      <c r="I337" s="177"/>
      <c r="J337" s="176">
        <f>ROUND(I337*H337,2)</f>
        <v>0</v>
      </c>
      <c r="K337" s="178"/>
      <c r="L337" s="36"/>
      <c r="M337" s="179" t="s">
        <v>1</v>
      </c>
      <c r="N337" s="180" t="s">
        <v>41</v>
      </c>
      <c r="O337" s="61"/>
      <c r="P337" s="181">
        <f>O337*H337</f>
        <v>0</v>
      </c>
      <c r="Q337" s="181">
        <v>0</v>
      </c>
      <c r="R337" s="181">
        <f>Q337*H337</f>
        <v>0</v>
      </c>
      <c r="S337" s="181">
        <v>0</v>
      </c>
      <c r="T337" s="182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3" t="s">
        <v>278</v>
      </c>
      <c r="AT337" s="183" t="s">
        <v>274</v>
      </c>
      <c r="AU337" s="183" t="s">
        <v>88</v>
      </c>
      <c r="AY337" s="18" t="s">
        <v>271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88</v>
      </c>
      <c r="BK337" s="105">
        <f>ROUND(I337*H337,2)</f>
        <v>0</v>
      </c>
      <c r="BL337" s="18" t="s">
        <v>278</v>
      </c>
      <c r="BM337" s="183" t="s">
        <v>3099</v>
      </c>
    </row>
    <row r="338" spans="1:65" s="2" customFormat="1" ht="16.5" customHeight="1" x14ac:dyDescent="0.15">
      <c r="A338" s="35"/>
      <c r="B338" s="141"/>
      <c r="C338" s="172" t="s">
        <v>1670</v>
      </c>
      <c r="D338" s="172" t="s">
        <v>274</v>
      </c>
      <c r="E338" s="173" t="s">
        <v>3100</v>
      </c>
      <c r="F338" s="174" t="s">
        <v>3101</v>
      </c>
      <c r="G338" s="175" t="s">
        <v>2913</v>
      </c>
      <c r="H338" s="176">
        <v>5</v>
      </c>
      <c r="I338" s="177"/>
      <c r="J338" s="176">
        <f>ROUND(I338*H338,2)</f>
        <v>0</v>
      </c>
      <c r="K338" s="178"/>
      <c r="L338" s="36"/>
      <c r="M338" s="179" t="s">
        <v>1</v>
      </c>
      <c r="N338" s="180" t="s">
        <v>41</v>
      </c>
      <c r="O338" s="61"/>
      <c r="P338" s="181">
        <f>O338*H338</f>
        <v>0</v>
      </c>
      <c r="Q338" s="181">
        <v>0</v>
      </c>
      <c r="R338" s="181">
        <f>Q338*H338</f>
        <v>0</v>
      </c>
      <c r="S338" s="181">
        <v>0</v>
      </c>
      <c r="T338" s="182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3" t="s">
        <v>278</v>
      </c>
      <c r="AT338" s="183" t="s">
        <v>274</v>
      </c>
      <c r="AU338" s="183" t="s">
        <v>88</v>
      </c>
      <c r="AY338" s="18" t="s">
        <v>271</v>
      </c>
      <c r="BE338" s="105">
        <f>IF(N338="základná",J338,0)</f>
        <v>0</v>
      </c>
      <c r="BF338" s="105">
        <f>IF(N338="znížená",J338,0)</f>
        <v>0</v>
      </c>
      <c r="BG338" s="105">
        <f>IF(N338="zákl. prenesená",J338,0)</f>
        <v>0</v>
      </c>
      <c r="BH338" s="105">
        <f>IF(N338="zníž. prenesená",J338,0)</f>
        <v>0</v>
      </c>
      <c r="BI338" s="105">
        <f>IF(N338="nulová",J338,0)</f>
        <v>0</v>
      </c>
      <c r="BJ338" s="18" t="s">
        <v>88</v>
      </c>
      <c r="BK338" s="105">
        <f>ROUND(I338*H338,2)</f>
        <v>0</v>
      </c>
      <c r="BL338" s="18" t="s">
        <v>278</v>
      </c>
      <c r="BM338" s="183" t="s">
        <v>3102</v>
      </c>
    </row>
    <row r="339" spans="1:65" s="2" customFormat="1" ht="16.5" customHeight="1" x14ac:dyDescent="0.15">
      <c r="A339" s="35"/>
      <c r="B339" s="141"/>
      <c r="C339" s="172" t="s">
        <v>1687</v>
      </c>
      <c r="D339" s="172" t="s">
        <v>274</v>
      </c>
      <c r="E339" s="173" t="s">
        <v>3103</v>
      </c>
      <c r="F339" s="174" t="s">
        <v>3104</v>
      </c>
      <c r="G339" s="175" t="s">
        <v>2913</v>
      </c>
      <c r="H339" s="176">
        <v>9</v>
      </c>
      <c r="I339" s="177"/>
      <c r="J339" s="176">
        <f>ROUND(I339*H339,2)</f>
        <v>0</v>
      </c>
      <c r="K339" s="178"/>
      <c r="L339" s="36"/>
      <c r="M339" s="179" t="s">
        <v>1</v>
      </c>
      <c r="N339" s="180" t="s">
        <v>41</v>
      </c>
      <c r="O339" s="61"/>
      <c r="P339" s="181">
        <f>O339*H339</f>
        <v>0</v>
      </c>
      <c r="Q339" s="181">
        <v>0</v>
      </c>
      <c r="R339" s="181">
        <f>Q339*H339</f>
        <v>0</v>
      </c>
      <c r="S339" s="181">
        <v>0</v>
      </c>
      <c r="T339" s="182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3" t="s">
        <v>278</v>
      </c>
      <c r="AT339" s="183" t="s">
        <v>274</v>
      </c>
      <c r="AU339" s="183" t="s">
        <v>88</v>
      </c>
      <c r="AY339" s="18" t="s">
        <v>271</v>
      </c>
      <c r="BE339" s="105">
        <f>IF(N339="základná",J339,0)</f>
        <v>0</v>
      </c>
      <c r="BF339" s="105">
        <f>IF(N339="znížená",J339,0)</f>
        <v>0</v>
      </c>
      <c r="BG339" s="105">
        <f>IF(N339="zákl. prenesená",J339,0)</f>
        <v>0</v>
      </c>
      <c r="BH339" s="105">
        <f>IF(N339="zníž. prenesená",J339,0)</f>
        <v>0</v>
      </c>
      <c r="BI339" s="105">
        <f>IF(N339="nulová",J339,0)</f>
        <v>0</v>
      </c>
      <c r="BJ339" s="18" t="s">
        <v>88</v>
      </c>
      <c r="BK339" s="105">
        <f>ROUND(I339*H339,2)</f>
        <v>0</v>
      </c>
      <c r="BL339" s="18" t="s">
        <v>278</v>
      </c>
      <c r="BM339" s="183" t="s">
        <v>3105</v>
      </c>
    </row>
    <row r="340" spans="1:65" s="12" customFormat="1" ht="22.9" customHeight="1" x14ac:dyDescent="0.15">
      <c r="B340" s="159"/>
      <c r="D340" s="160" t="s">
        <v>74</v>
      </c>
      <c r="E340" s="170" t="s">
        <v>2954</v>
      </c>
      <c r="F340" s="170" t="s">
        <v>2955</v>
      </c>
      <c r="I340" s="162"/>
      <c r="J340" s="171">
        <f>BK340</f>
        <v>0</v>
      </c>
      <c r="L340" s="159"/>
      <c r="M340" s="164"/>
      <c r="N340" s="165"/>
      <c r="O340" s="165"/>
      <c r="P340" s="166">
        <f>SUM(P341:P342)</f>
        <v>0</v>
      </c>
      <c r="Q340" s="165"/>
      <c r="R340" s="166">
        <f>SUM(R341:R342)</f>
        <v>0</v>
      </c>
      <c r="S340" s="165"/>
      <c r="T340" s="167">
        <f>SUM(T341:T342)</f>
        <v>0</v>
      </c>
      <c r="AR340" s="160" t="s">
        <v>82</v>
      </c>
      <c r="AT340" s="168" t="s">
        <v>74</v>
      </c>
      <c r="AU340" s="168" t="s">
        <v>82</v>
      </c>
      <c r="AY340" s="160" t="s">
        <v>271</v>
      </c>
      <c r="BK340" s="169">
        <f>SUM(BK341:BK342)</f>
        <v>0</v>
      </c>
    </row>
    <row r="341" spans="1:65" s="2" customFormat="1" ht="21.75" customHeight="1" x14ac:dyDescent="0.15">
      <c r="A341" s="35"/>
      <c r="B341" s="141"/>
      <c r="C341" s="172" t="s">
        <v>1697</v>
      </c>
      <c r="D341" s="172" t="s">
        <v>274</v>
      </c>
      <c r="E341" s="173" t="s">
        <v>3106</v>
      </c>
      <c r="F341" s="174" t="s">
        <v>3107</v>
      </c>
      <c r="G341" s="175" t="s">
        <v>277</v>
      </c>
      <c r="H341" s="176">
        <v>4</v>
      </c>
      <c r="I341" s="177"/>
      <c r="J341" s="176">
        <f>ROUND(I341*H341,2)</f>
        <v>0</v>
      </c>
      <c r="K341" s="178"/>
      <c r="L341" s="36"/>
      <c r="M341" s="179" t="s">
        <v>1</v>
      </c>
      <c r="N341" s="180" t="s">
        <v>41</v>
      </c>
      <c r="O341" s="61"/>
      <c r="P341" s="181">
        <f>O341*H341</f>
        <v>0</v>
      </c>
      <c r="Q341" s="181">
        <v>0</v>
      </c>
      <c r="R341" s="181">
        <f>Q341*H341</f>
        <v>0</v>
      </c>
      <c r="S341" s="181">
        <v>0</v>
      </c>
      <c r="T341" s="182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3" t="s">
        <v>278</v>
      </c>
      <c r="AT341" s="183" t="s">
        <v>274</v>
      </c>
      <c r="AU341" s="183" t="s">
        <v>88</v>
      </c>
      <c r="AY341" s="18" t="s">
        <v>271</v>
      </c>
      <c r="BE341" s="105">
        <f>IF(N341="základná",J341,0)</f>
        <v>0</v>
      </c>
      <c r="BF341" s="105">
        <f>IF(N341="znížená",J341,0)</f>
        <v>0</v>
      </c>
      <c r="BG341" s="105">
        <f>IF(N341="zákl. prenesená",J341,0)</f>
        <v>0</v>
      </c>
      <c r="BH341" s="105">
        <f>IF(N341="zníž. prenesená",J341,0)</f>
        <v>0</v>
      </c>
      <c r="BI341" s="105">
        <f>IF(N341="nulová",J341,0)</f>
        <v>0</v>
      </c>
      <c r="BJ341" s="18" t="s">
        <v>88</v>
      </c>
      <c r="BK341" s="105">
        <f>ROUND(I341*H341,2)</f>
        <v>0</v>
      </c>
      <c r="BL341" s="18" t="s">
        <v>278</v>
      </c>
      <c r="BM341" s="183" t="s">
        <v>3108</v>
      </c>
    </row>
    <row r="342" spans="1:65" s="2" customFormat="1" ht="16.5" customHeight="1" x14ac:dyDescent="0.15">
      <c r="A342" s="35"/>
      <c r="B342" s="141"/>
      <c r="C342" s="172" t="s">
        <v>1705</v>
      </c>
      <c r="D342" s="172" t="s">
        <v>274</v>
      </c>
      <c r="E342" s="173" t="s">
        <v>3012</v>
      </c>
      <c r="F342" s="174" t="s">
        <v>2965</v>
      </c>
      <c r="G342" s="175" t="s">
        <v>2862</v>
      </c>
      <c r="H342" s="176">
        <v>1</v>
      </c>
      <c r="I342" s="177"/>
      <c r="J342" s="176">
        <f>ROUND(I342*H342,2)</f>
        <v>0</v>
      </c>
      <c r="K342" s="178"/>
      <c r="L342" s="36"/>
      <c r="M342" s="179" t="s">
        <v>1</v>
      </c>
      <c r="N342" s="180" t="s">
        <v>41</v>
      </c>
      <c r="O342" s="61"/>
      <c r="P342" s="181">
        <f>O342*H342</f>
        <v>0</v>
      </c>
      <c r="Q342" s="181">
        <v>0</v>
      </c>
      <c r="R342" s="181">
        <f>Q342*H342</f>
        <v>0</v>
      </c>
      <c r="S342" s="181">
        <v>0</v>
      </c>
      <c r="T342" s="182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3" t="s">
        <v>278</v>
      </c>
      <c r="AT342" s="183" t="s">
        <v>274</v>
      </c>
      <c r="AU342" s="183" t="s">
        <v>88</v>
      </c>
      <c r="AY342" s="18" t="s">
        <v>271</v>
      </c>
      <c r="BE342" s="105">
        <f>IF(N342="základná",J342,0)</f>
        <v>0</v>
      </c>
      <c r="BF342" s="105">
        <f>IF(N342="znížená",J342,0)</f>
        <v>0</v>
      </c>
      <c r="BG342" s="105">
        <f>IF(N342="zákl. prenesená",J342,0)</f>
        <v>0</v>
      </c>
      <c r="BH342" s="105">
        <f>IF(N342="zníž. prenesená",J342,0)</f>
        <v>0</v>
      </c>
      <c r="BI342" s="105">
        <f>IF(N342="nulová",J342,0)</f>
        <v>0</v>
      </c>
      <c r="BJ342" s="18" t="s">
        <v>88</v>
      </c>
      <c r="BK342" s="105">
        <f>ROUND(I342*H342,2)</f>
        <v>0</v>
      </c>
      <c r="BL342" s="18" t="s">
        <v>278</v>
      </c>
      <c r="BM342" s="183" t="s">
        <v>3109</v>
      </c>
    </row>
    <row r="343" spans="1:65" s="12" customFormat="1" ht="25.9" customHeight="1" x14ac:dyDescent="0.15">
      <c r="B343" s="159"/>
      <c r="D343" s="160" t="s">
        <v>74</v>
      </c>
      <c r="E343" s="161" t="s">
        <v>3110</v>
      </c>
      <c r="F343" s="161" t="s">
        <v>3111</v>
      </c>
      <c r="I343" s="162"/>
      <c r="J343" s="163">
        <f>BK343</f>
        <v>0</v>
      </c>
      <c r="L343" s="159"/>
      <c r="M343" s="164"/>
      <c r="N343" s="165"/>
      <c r="O343" s="165"/>
      <c r="P343" s="166">
        <f>P344+P345+P350+P356</f>
        <v>0</v>
      </c>
      <c r="Q343" s="165"/>
      <c r="R343" s="166">
        <f>R344+R345+R350+R356</f>
        <v>0</v>
      </c>
      <c r="S343" s="165"/>
      <c r="T343" s="167">
        <f>T344+T345+T350+T356</f>
        <v>0</v>
      </c>
      <c r="AR343" s="160" t="s">
        <v>82</v>
      </c>
      <c r="AT343" s="168" t="s">
        <v>74</v>
      </c>
      <c r="AU343" s="168" t="s">
        <v>75</v>
      </c>
      <c r="AY343" s="160" t="s">
        <v>271</v>
      </c>
      <c r="BK343" s="169">
        <f>BK344+BK345+BK350+BK356</f>
        <v>0</v>
      </c>
    </row>
    <row r="344" spans="1:65" s="2" customFormat="1" ht="21.75" customHeight="1" x14ac:dyDescent="0.15">
      <c r="A344" s="35"/>
      <c r="B344" s="141"/>
      <c r="C344" s="172" t="s">
        <v>1712</v>
      </c>
      <c r="D344" s="172" t="s">
        <v>274</v>
      </c>
      <c r="E344" s="173" t="s">
        <v>3112</v>
      </c>
      <c r="F344" s="174" t="s">
        <v>3113</v>
      </c>
      <c r="G344" s="175" t="s">
        <v>302</v>
      </c>
      <c r="H344" s="176">
        <v>23</v>
      </c>
      <c r="I344" s="177"/>
      <c r="J344" s="176">
        <f>ROUND(I344*H344,2)</f>
        <v>0</v>
      </c>
      <c r="K344" s="178"/>
      <c r="L344" s="36"/>
      <c r="M344" s="179" t="s">
        <v>1</v>
      </c>
      <c r="N344" s="180" t="s">
        <v>41</v>
      </c>
      <c r="O344" s="61"/>
      <c r="P344" s="181">
        <f>O344*H344</f>
        <v>0</v>
      </c>
      <c r="Q344" s="181">
        <v>0</v>
      </c>
      <c r="R344" s="181">
        <f>Q344*H344</f>
        <v>0</v>
      </c>
      <c r="S344" s="181">
        <v>0</v>
      </c>
      <c r="T344" s="182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3" t="s">
        <v>278</v>
      </c>
      <c r="AT344" s="183" t="s">
        <v>274</v>
      </c>
      <c r="AU344" s="183" t="s">
        <v>82</v>
      </c>
      <c r="AY344" s="18" t="s">
        <v>271</v>
      </c>
      <c r="BE344" s="105">
        <f>IF(N344="základná",J344,0)</f>
        <v>0</v>
      </c>
      <c r="BF344" s="105">
        <f>IF(N344="znížená",J344,0)</f>
        <v>0</v>
      </c>
      <c r="BG344" s="105">
        <f>IF(N344="zákl. prenesená",J344,0)</f>
        <v>0</v>
      </c>
      <c r="BH344" s="105">
        <f>IF(N344="zníž. prenesená",J344,0)</f>
        <v>0</v>
      </c>
      <c r="BI344" s="105">
        <f>IF(N344="nulová",J344,0)</f>
        <v>0</v>
      </c>
      <c r="BJ344" s="18" t="s">
        <v>88</v>
      </c>
      <c r="BK344" s="105">
        <f>ROUND(I344*H344,2)</f>
        <v>0</v>
      </c>
      <c r="BL344" s="18" t="s">
        <v>278</v>
      </c>
      <c r="BM344" s="183" t="s">
        <v>3114</v>
      </c>
    </row>
    <row r="345" spans="1:65" s="12" customFormat="1" ht="22.9" customHeight="1" x14ac:dyDescent="0.15">
      <c r="B345" s="159"/>
      <c r="D345" s="160" t="s">
        <v>74</v>
      </c>
      <c r="E345" s="170" t="s">
        <v>3086</v>
      </c>
      <c r="F345" s="170" t="s">
        <v>3087</v>
      </c>
      <c r="I345" s="162"/>
      <c r="J345" s="171">
        <f>BK345</f>
        <v>0</v>
      </c>
      <c r="L345" s="159"/>
      <c r="M345" s="164"/>
      <c r="N345" s="165"/>
      <c r="O345" s="165"/>
      <c r="P345" s="166">
        <f>SUM(P346:P349)</f>
        <v>0</v>
      </c>
      <c r="Q345" s="165"/>
      <c r="R345" s="166">
        <f>SUM(R346:R349)</f>
        <v>0</v>
      </c>
      <c r="S345" s="165"/>
      <c r="T345" s="167">
        <f>SUM(T346:T349)</f>
        <v>0</v>
      </c>
      <c r="AR345" s="160" t="s">
        <v>82</v>
      </c>
      <c r="AT345" s="168" t="s">
        <v>74</v>
      </c>
      <c r="AU345" s="168" t="s">
        <v>82</v>
      </c>
      <c r="AY345" s="160" t="s">
        <v>271</v>
      </c>
      <c r="BK345" s="169">
        <f>SUM(BK346:BK349)</f>
        <v>0</v>
      </c>
    </row>
    <row r="346" spans="1:65" s="2" customFormat="1" ht="16.5" customHeight="1" x14ac:dyDescent="0.15">
      <c r="A346" s="35"/>
      <c r="B346" s="141"/>
      <c r="C346" s="172" t="s">
        <v>1716</v>
      </c>
      <c r="D346" s="172" t="s">
        <v>274</v>
      </c>
      <c r="E346" s="173" t="s">
        <v>3091</v>
      </c>
      <c r="F346" s="174" t="s">
        <v>3092</v>
      </c>
      <c r="G346" s="175" t="s">
        <v>302</v>
      </c>
      <c r="H346" s="176">
        <v>2</v>
      </c>
      <c r="I346" s="177"/>
      <c r="J346" s="176">
        <f>ROUND(I346*H346,2)</f>
        <v>0</v>
      </c>
      <c r="K346" s="178"/>
      <c r="L346" s="36"/>
      <c r="M346" s="179" t="s">
        <v>1</v>
      </c>
      <c r="N346" s="180" t="s">
        <v>41</v>
      </c>
      <c r="O346" s="61"/>
      <c r="P346" s="181">
        <f>O346*H346</f>
        <v>0</v>
      </c>
      <c r="Q346" s="181">
        <v>0</v>
      </c>
      <c r="R346" s="181">
        <f>Q346*H346</f>
        <v>0</v>
      </c>
      <c r="S346" s="181">
        <v>0</v>
      </c>
      <c r="T346" s="182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3" t="s">
        <v>278</v>
      </c>
      <c r="AT346" s="183" t="s">
        <v>274</v>
      </c>
      <c r="AU346" s="183" t="s">
        <v>88</v>
      </c>
      <c r="AY346" s="18" t="s">
        <v>271</v>
      </c>
      <c r="BE346" s="105">
        <f>IF(N346="základná",J346,0)</f>
        <v>0</v>
      </c>
      <c r="BF346" s="105">
        <f>IF(N346="znížená",J346,0)</f>
        <v>0</v>
      </c>
      <c r="BG346" s="105">
        <f>IF(N346="zákl. prenesená",J346,0)</f>
        <v>0</v>
      </c>
      <c r="BH346" s="105">
        <f>IF(N346="zníž. prenesená",J346,0)</f>
        <v>0</v>
      </c>
      <c r="BI346" s="105">
        <f>IF(N346="nulová",J346,0)</f>
        <v>0</v>
      </c>
      <c r="BJ346" s="18" t="s">
        <v>88</v>
      </c>
      <c r="BK346" s="105">
        <f>ROUND(I346*H346,2)</f>
        <v>0</v>
      </c>
      <c r="BL346" s="18" t="s">
        <v>278</v>
      </c>
      <c r="BM346" s="183" t="s">
        <v>3115</v>
      </c>
    </row>
    <row r="347" spans="1:65" s="2" customFormat="1" ht="16.5" customHeight="1" x14ac:dyDescent="0.15">
      <c r="A347" s="35"/>
      <c r="B347" s="141"/>
      <c r="C347" s="172" t="s">
        <v>1722</v>
      </c>
      <c r="D347" s="172" t="s">
        <v>274</v>
      </c>
      <c r="E347" s="173" t="s">
        <v>3116</v>
      </c>
      <c r="F347" s="174" t="s">
        <v>3117</v>
      </c>
      <c r="G347" s="175" t="s">
        <v>302</v>
      </c>
      <c r="H347" s="176">
        <v>2</v>
      </c>
      <c r="I347" s="177"/>
      <c r="J347" s="176">
        <f>ROUND(I347*H347,2)</f>
        <v>0</v>
      </c>
      <c r="K347" s="178"/>
      <c r="L347" s="36"/>
      <c r="M347" s="179" t="s">
        <v>1</v>
      </c>
      <c r="N347" s="180" t="s">
        <v>41</v>
      </c>
      <c r="O347" s="61"/>
      <c r="P347" s="181">
        <f>O347*H347</f>
        <v>0</v>
      </c>
      <c r="Q347" s="181">
        <v>0</v>
      </c>
      <c r="R347" s="181">
        <f>Q347*H347</f>
        <v>0</v>
      </c>
      <c r="S347" s="181">
        <v>0</v>
      </c>
      <c r="T347" s="182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83" t="s">
        <v>278</v>
      </c>
      <c r="AT347" s="183" t="s">
        <v>274</v>
      </c>
      <c r="AU347" s="183" t="s">
        <v>88</v>
      </c>
      <c r="AY347" s="18" t="s">
        <v>271</v>
      </c>
      <c r="BE347" s="105">
        <f>IF(N347="základná",J347,0)</f>
        <v>0</v>
      </c>
      <c r="BF347" s="105">
        <f>IF(N347="znížená",J347,0)</f>
        <v>0</v>
      </c>
      <c r="BG347" s="105">
        <f>IF(N347="zákl. prenesená",J347,0)</f>
        <v>0</v>
      </c>
      <c r="BH347" s="105">
        <f>IF(N347="zníž. prenesená",J347,0)</f>
        <v>0</v>
      </c>
      <c r="BI347" s="105">
        <f>IF(N347="nulová",J347,0)</f>
        <v>0</v>
      </c>
      <c r="BJ347" s="18" t="s">
        <v>88</v>
      </c>
      <c r="BK347" s="105">
        <f>ROUND(I347*H347,2)</f>
        <v>0</v>
      </c>
      <c r="BL347" s="18" t="s">
        <v>278</v>
      </c>
      <c r="BM347" s="183" t="s">
        <v>3118</v>
      </c>
    </row>
    <row r="348" spans="1:65" s="2" customFormat="1" ht="16.5" customHeight="1" x14ac:dyDescent="0.15">
      <c r="A348" s="35"/>
      <c r="B348" s="141"/>
      <c r="C348" s="172" t="s">
        <v>1734</v>
      </c>
      <c r="D348" s="172" t="s">
        <v>274</v>
      </c>
      <c r="E348" s="173" t="s">
        <v>3119</v>
      </c>
      <c r="F348" s="174" t="s">
        <v>3120</v>
      </c>
      <c r="G348" s="175" t="s">
        <v>302</v>
      </c>
      <c r="H348" s="176">
        <v>1</v>
      </c>
      <c r="I348" s="177"/>
      <c r="J348" s="176">
        <f>ROUND(I348*H348,2)</f>
        <v>0</v>
      </c>
      <c r="K348" s="178"/>
      <c r="L348" s="36"/>
      <c r="M348" s="179" t="s">
        <v>1</v>
      </c>
      <c r="N348" s="180" t="s">
        <v>41</v>
      </c>
      <c r="O348" s="61"/>
      <c r="P348" s="181">
        <f>O348*H348</f>
        <v>0</v>
      </c>
      <c r="Q348" s="181">
        <v>0</v>
      </c>
      <c r="R348" s="181">
        <f>Q348*H348</f>
        <v>0</v>
      </c>
      <c r="S348" s="181">
        <v>0</v>
      </c>
      <c r="T348" s="182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3" t="s">
        <v>278</v>
      </c>
      <c r="AT348" s="183" t="s">
        <v>274</v>
      </c>
      <c r="AU348" s="183" t="s">
        <v>88</v>
      </c>
      <c r="AY348" s="18" t="s">
        <v>271</v>
      </c>
      <c r="BE348" s="105">
        <f>IF(N348="základná",J348,0)</f>
        <v>0</v>
      </c>
      <c r="BF348" s="105">
        <f>IF(N348="znížená",J348,0)</f>
        <v>0</v>
      </c>
      <c r="BG348" s="105">
        <f>IF(N348="zákl. prenesená",J348,0)</f>
        <v>0</v>
      </c>
      <c r="BH348" s="105">
        <f>IF(N348="zníž. prenesená",J348,0)</f>
        <v>0</v>
      </c>
      <c r="BI348" s="105">
        <f>IF(N348="nulová",J348,0)</f>
        <v>0</v>
      </c>
      <c r="BJ348" s="18" t="s">
        <v>88</v>
      </c>
      <c r="BK348" s="105">
        <f>ROUND(I348*H348,2)</f>
        <v>0</v>
      </c>
      <c r="BL348" s="18" t="s">
        <v>278</v>
      </c>
      <c r="BM348" s="183" t="s">
        <v>3121</v>
      </c>
    </row>
    <row r="349" spans="1:65" s="2" customFormat="1" ht="16.5" customHeight="1" x14ac:dyDescent="0.15">
      <c r="A349" s="35"/>
      <c r="B349" s="141"/>
      <c r="C349" s="172" t="s">
        <v>1739</v>
      </c>
      <c r="D349" s="172" t="s">
        <v>274</v>
      </c>
      <c r="E349" s="173" t="s">
        <v>3122</v>
      </c>
      <c r="F349" s="174" t="s">
        <v>3123</v>
      </c>
      <c r="G349" s="175" t="s">
        <v>302</v>
      </c>
      <c r="H349" s="176">
        <v>5</v>
      </c>
      <c r="I349" s="177"/>
      <c r="J349" s="176">
        <f>ROUND(I349*H349,2)</f>
        <v>0</v>
      </c>
      <c r="K349" s="178"/>
      <c r="L349" s="36"/>
      <c r="M349" s="179" t="s">
        <v>1</v>
      </c>
      <c r="N349" s="180" t="s">
        <v>41</v>
      </c>
      <c r="O349" s="61"/>
      <c r="P349" s="181">
        <f>O349*H349</f>
        <v>0</v>
      </c>
      <c r="Q349" s="181">
        <v>0</v>
      </c>
      <c r="R349" s="181">
        <f>Q349*H349</f>
        <v>0</v>
      </c>
      <c r="S349" s="181">
        <v>0</v>
      </c>
      <c r="T349" s="182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3" t="s">
        <v>278</v>
      </c>
      <c r="AT349" s="183" t="s">
        <v>274</v>
      </c>
      <c r="AU349" s="183" t="s">
        <v>88</v>
      </c>
      <c r="AY349" s="18" t="s">
        <v>271</v>
      </c>
      <c r="BE349" s="105">
        <f>IF(N349="základná",J349,0)</f>
        <v>0</v>
      </c>
      <c r="BF349" s="105">
        <f>IF(N349="znížená",J349,0)</f>
        <v>0</v>
      </c>
      <c r="BG349" s="105">
        <f>IF(N349="zákl. prenesená",J349,0)</f>
        <v>0</v>
      </c>
      <c r="BH349" s="105">
        <f>IF(N349="zníž. prenesená",J349,0)</f>
        <v>0</v>
      </c>
      <c r="BI349" s="105">
        <f>IF(N349="nulová",J349,0)</f>
        <v>0</v>
      </c>
      <c r="BJ349" s="18" t="s">
        <v>88</v>
      </c>
      <c r="BK349" s="105">
        <f>ROUND(I349*H349,2)</f>
        <v>0</v>
      </c>
      <c r="BL349" s="18" t="s">
        <v>278</v>
      </c>
      <c r="BM349" s="183" t="s">
        <v>3124</v>
      </c>
    </row>
    <row r="350" spans="1:65" s="12" customFormat="1" ht="22.9" customHeight="1" x14ac:dyDescent="0.15">
      <c r="B350" s="159"/>
      <c r="D350" s="160" t="s">
        <v>74</v>
      </c>
      <c r="E350" s="170" t="s">
        <v>2944</v>
      </c>
      <c r="F350" s="170" t="s">
        <v>2945</v>
      </c>
      <c r="I350" s="162"/>
      <c r="J350" s="171">
        <f>BK350</f>
        <v>0</v>
      </c>
      <c r="L350" s="159"/>
      <c r="M350" s="164"/>
      <c r="N350" s="165"/>
      <c r="O350" s="165"/>
      <c r="P350" s="166">
        <f>SUM(P351:P355)</f>
        <v>0</v>
      </c>
      <c r="Q350" s="165"/>
      <c r="R350" s="166">
        <f>SUM(R351:R355)</f>
        <v>0</v>
      </c>
      <c r="S350" s="165"/>
      <c r="T350" s="167">
        <f>SUM(T351:T355)</f>
        <v>0</v>
      </c>
      <c r="AR350" s="160" t="s">
        <v>82</v>
      </c>
      <c r="AT350" s="168" t="s">
        <v>74</v>
      </c>
      <c r="AU350" s="168" t="s">
        <v>82</v>
      </c>
      <c r="AY350" s="160" t="s">
        <v>271</v>
      </c>
      <c r="BK350" s="169">
        <f>SUM(BK351:BK355)</f>
        <v>0</v>
      </c>
    </row>
    <row r="351" spans="1:65" s="2" customFormat="1" ht="16.5" customHeight="1" x14ac:dyDescent="0.15">
      <c r="A351" s="35"/>
      <c r="B351" s="141"/>
      <c r="C351" s="172" t="s">
        <v>1744</v>
      </c>
      <c r="D351" s="172" t="s">
        <v>274</v>
      </c>
      <c r="E351" s="173" t="s">
        <v>3125</v>
      </c>
      <c r="F351" s="174" t="s">
        <v>3126</v>
      </c>
      <c r="G351" s="175" t="s">
        <v>2913</v>
      </c>
      <c r="H351" s="176">
        <v>9</v>
      </c>
      <c r="I351" s="177"/>
      <c r="J351" s="176">
        <f>ROUND(I351*H351,2)</f>
        <v>0</v>
      </c>
      <c r="K351" s="178"/>
      <c r="L351" s="36"/>
      <c r="M351" s="179" t="s">
        <v>1</v>
      </c>
      <c r="N351" s="180" t="s">
        <v>41</v>
      </c>
      <c r="O351" s="61"/>
      <c r="P351" s="181">
        <f>O351*H351</f>
        <v>0</v>
      </c>
      <c r="Q351" s="181">
        <v>0</v>
      </c>
      <c r="R351" s="181">
        <f>Q351*H351</f>
        <v>0</v>
      </c>
      <c r="S351" s="181">
        <v>0</v>
      </c>
      <c r="T351" s="182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3" t="s">
        <v>278</v>
      </c>
      <c r="AT351" s="183" t="s">
        <v>274</v>
      </c>
      <c r="AU351" s="183" t="s">
        <v>88</v>
      </c>
      <c r="AY351" s="18" t="s">
        <v>271</v>
      </c>
      <c r="BE351" s="105">
        <f>IF(N351="základná",J351,0)</f>
        <v>0</v>
      </c>
      <c r="BF351" s="105">
        <f>IF(N351="znížená",J351,0)</f>
        <v>0</v>
      </c>
      <c r="BG351" s="105">
        <f>IF(N351="zákl. prenesená",J351,0)</f>
        <v>0</v>
      </c>
      <c r="BH351" s="105">
        <f>IF(N351="zníž. prenesená",J351,0)</f>
        <v>0</v>
      </c>
      <c r="BI351" s="105">
        <f>IF(N351="nulová",J351,0)</f>
        <v>0</v>
      </c>
      <c r="BJ351" s="18" t="s">
        <v>88</v>
      </c>
      <c r="BK351" s="105">
        <f>ROUND(I351*H351,2)</f>
        <v>0</v>
      </c>
      <c r="BL351" s="18" t="s">
        <v>278</v>
      </c>
      <c r="BM351" s="183" t="s">
        <v>3127</v>
      </c>
    </row>
    <row r="352" spans="1:65" s="2" customFormat="1" ht="16.5" customHeight="1" x14ac:dyDescent="0.15">
      <c r="A352" s="35"/>
      <c r="B352" s="141"/>
      <c r="C352" s="172" t="s">
        <v>1751</v>
      </c>
      <c r="D352" s="172" t="s">
        <v>274</v>
      </c>
      <c r="E352" s="173" t="s">
        <v>3128</v>
      </c>
      <c r="F352" s="174" t="s">
        <v>3129</v>
      </c>
      <c r="G352" s="175" t="s">
        <v>2913</v>
      </c>
      <c r="H352" s="176">
        <v>13</v>
      </c>
      <c r="I352" s="177"/>
      <c r="J352" s="176">
        <f>ROUND(I352*H352,2)</f>
        <v>0</v>
      </c>
      <c r="K352" s="178"/>
      <c r="L352" s="36"/>
      <c r="M352" s="179" t="s">
        <v>1</v>
      </c>
      <c r="N352" s="180" t="s">
        <v>41</v>
      </c>
      <c r="O352" s="61"/>
      <c r="P352" s="181">
        <f>O352*H352</f>
        <v>0</v>
      </c>
      <c r="Q352" s="181">
        <v>0</v>
      </c>
      <c r="R352" s="181">
        <f>Q352*H352</f>
        <v>0</v>
      </c>
      <c r="S352" s="181">
        <v>0</v>
      </c>
      <c r="T352" s="182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3" t="s">
        <v>278</v>
      </c>
      <c r="AT352" s="183" t="s">
        <v>274</v>
      </c>
      <c r="AU352" s="183" t="s">
        <v>88</v>
      </c>
      <c r="AY352" s="18" t="s">
        <v>271</v>
      </c>
      <c r="BE352" s="105">
        <f>IF(N352="základná",J352,0)</f>
        <v>0</v>
      </c>
      <c r="BF352" s="105">
        <f>IF(N352="znížená",J352,0)</f>
        <v>0</v>
      </c>
      <c r="BG352" s="105">
        <f>IF(N352="zákl. prenesená",J352,0)</f>
        <v>0</v>
      </c>
      <c r="BH352" s="105">
        <f>IF(N352="zníž. prenesená",J352,0)</f>
        <v>0</v>
      </c>
      <c r="BI352" s="105">
        <f>IF(N352="nulová",J352,0)</f>
        <v>0</v>
      </c>
      <c r="BJ352" s="18" t="s">
        <v>88</v>
      </c>
      <c r="BK352" s="105">
        <f>ROUND(I352*H352,2)</f>
        <v>0</v>
      </c>
      <c r="BL352" s="18" t="s">
        <v>278</v>
      </c>
      <c r="BM352" s="183" t="s">
        <v>3130</v>
      </c>
    </row>
    <row r="353" spans="1:65" s="2" customFormat="1" ht="16.5" customHeight="1" x14ac:dyDescent="0.15">
      <c r="A353" s="35"/>
      <c r="B353" s="141"/>
      <c r="C353" s="172" t="s">
        <v>1756</v>
      </c>
      <c r="D353" s="172" t="s">
        <v>274</v>
      </c>
      <c r="E353" s="173" t="s">
        <v>3131</v>
      </c>
      <c r="F353" s="174" t="s">
        <v>3132</v>
      </c>
      <c r="G353" s="175" t="s">
        <v>1</v>
      </c>
      <c r="H353" s="176">
        <v>2</v>
      </c>
      <c r="I353" s="177"/>
      <c r="J353" s="176">
        <f>ROUND(I353*H353,2)</f>
        <v>0</v>
      </c>
      <c r="K353" s="178"/>
      <c r="L353" s="36"/>
      <c r="M353" s="179" t="s">
        <v>1</v>
      </c>
      <c r="N353" s="180" t="s">
        <v>41</v>
      </c>
      <c r="O353" s="61"/>
      <c r="P353" s="181">
        <f>O353*H353</f>
        <v>0</v>
      </c>
      <c r="Q353" s="181">
        <v>0</v>
      </c>
      <c r="R353" s="181">
        <f>Q353*H353</f>
        <v>0</v>
      </c>
      <c r="S353" s="181">
        <v>0</v>
      </c>
      <c r="T353" s="182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3" t="s">
        <v>278</v>
      </c>
      <c r="AT353" s="183" t="s">
        <v>274</v>
      </c>
      <c r="AU353" s="183" t="s">
        <v>88</v>
      </c>
      <c r="AY353" s="18" t="s">
        <v>271</v>
      </c>
      <c r="BE353" s="105">
        <f>IF(N353="základná",J353,0)</f>
        <v>0</v>
      </c>
      <c r="BF353" s="105">
        <f>IF(N353="znížená",J353,0)</f>
        <v>0</v>
      </c>
      <c r="BG353" s="105">
        <f>IF(N353="zákl. prenesená",J353,0)</f>
        <v>0</v>
      </c>
      <c r="BH353" s="105">
        <f>IF(N353="zníž. prenesená",J353,0)</f>
        <v>0</v>
      </c>
      <c r="BI353" s="105">
        <f>IF(N353="nulová",J353,0)</f>
        <v>0</v>
      </c>
      <c r="BJ353" s="18" t="s">
        <v>88</v>
      </c>
      <c r="BK353" s="105">
        <f>ROUND(I353*H353,2)</f>
        <v>0</v>
      </c>
      <c r="BL353" s="18" t="s">
        <v>278</v>
      </c>
      <c r="BM353" s="183" t="s">
        <v>3133</v>
      </c>
    </row>
    <row r="354" spans="1:65" s="2" customFormat="1" ht="16.5" customHeight="1" x14ac:dyDescent="0.15">
      <c r="A354" s="35"/>
      <c r="B354" s="141"/>
      <c r="C354" s="172" t="s">
        <v>1761</v>
      </c>
      <c r="D354" s="172" t="s">
        <v>274</v>
      </c>
      <c r="E354" s="173" t="s">
        <v>3134</v>
      </c>
      <c r="F354" s="174" t="s">
        <v>3135</v>
      </c>
      <c r="G354" s="175" t="s">
        <v>1</v>
      </c>
      <c r="H354" s="176">
        <v>14</v>
      </c>
      <c r="I354" s="177"/>
      <c r="J354" s="176">
        <f>ROUND(I354*H354,2)</f>
        <v>0</v>
      </c>
      <c r="K354" s="178"/>
      <c r="L354" s="36"/>
      <c r="M354" s="179" t="s">
        <v>1</v>
      </c>
      <c r="N354" s="180" t="s">
        <v>41</v>
      </c>
      <c r="O354" s="61"/>
      <c r="P354" s="181">
        <f>O354*H354</f>
        <v>0</v>
      </c>
      <c r="Q354" s="181">
        <v>0</v>
      </c>
      <c r="R354" s="181">
        <f>Q354*H354</f>
        <v>0</v>
      </c>
      <c r="S354" s="181">
        <v>0</v>
      </c>
      <c r="T354" s="182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3" t="s">
        <v>278</v>
      </c>
      <c r="AT354" s="183" t="s">
        <v>274</v>
      </c>
      <c r="AU354" s="183" t="s">
        <v>88</v>
      </c>
      <c r="AY354" s="18" t="s">
        <v>271</v>
      </c>
      <c r="BE354" s="105">
        <f>IF(N354="základná",J354,0)</f>
        <v>0</v>
      </c>
      <c r="BF354" s="105">
        <f>IF(N354="znížená",J354,0)</f>
        <v>0</v>
      </c>
      <c r="BG354" s="105">
        <f>IF(N354="zákl. prenesená",J354,0)</f>
        <v>0</v>
      </c>
      <c r="BH354" s="105">
        <f>IF(N354="zníž. prenesená",J354,0)</f>
        <v>0</v>
      </c>
      <c r="BI354" s="105">
        <f>IF(N354="nulová",J354,0)</f>
        <v>0</v>
      </c>
      <c r="BJ354" s="18" t="s">
        <v>88</v>
      </c>
      <c r="BK354" s="105">
        <f>ROUND(I354*H354,2)</f>
        <v>0</v>
      </c>
      <c r="BL354" s="18" t="s">
        <v>278</v>
      </c>
      <c r="BM354" s="183" t="s">
        <v>3136</v>
      </c>
    </row>
    <row r="355" spans="1:65" s="2" customFormat="1" ht="16.5" customHeight="1" x14ac:dyDescent="0.15">
      <c r="A355" s="35"/>
      <c r="B355" s="141"/>
      <c r="C355" s="172" t="s">
        <v>1766</v>
      </c>
      <c r="D355" s="172" t="s">
        <v>274</v>
      </c>
      <c r="E355" s="173" t="s">
        <v>3137</v>
      </c>
      <c r="F355" s="174" t="s">
        <v>3138</v>
      </c>
      <c r="G355" s="175" t="s">
        <v>3139</v>
      </c>
      <c r="H355" s="176">
        <v>2</v>
      </c>
      <c r="I355" s="177"/>
      <c r="J355" s="176">
        <f>ROUND(I355*H355,2)</f>
        <v>0</v>
      </c>
      <c r="K355" s="178"/>
      <c r="L355" s="36"/>
      <c r="M355" s="179" t="s">
        <v>1</v>
      </c>
      <c r="N355" s="180" t="s">
        <v>41</v>
      </c>
      <c r="O355" s="61"/>
      <c r="P355" s="181">
        <f>O355*H355</f>
        <v>0</v>
      </c>
      <c r="Q355" s="181">
        <v>0</v>
      </c>
      <c r="R355" s="181">
        <f>Q355*H355</f>
        <v>0</v>
      </c>
      <c r="S355" s="181">
        <v>0</v>
      </c>
      <c r="T355" s="182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3" t="s">
        <v>278</v>
      </c>
      <c r="AT355" s="183" t="s">
        <v>274</v>
      </c>
      <c r="AU355" s="183" t="s">
        <v>88</v>
      </c>
      <c r="AY355" s="18" t="s">
        <v>271</v>
      </c>
      <c r="BE355" s="105">
        <f>IF(N355="základná",J355,0)</f>
        <v>0</v>
      </c>
      <c r="BF355" s="105">
        <f>IF(N355="znížená",J355,0)</f>
        <v>0</v>
      </c>
      <c r="BG355" s="105">
        <f>IF(N355="zákl. prenesená",J355,0)</f>
        <v>0</v>
      </c>
      <c r="BH355" s="105">
        <f>IF(N355="zníž. prenesená",J355,0)</f>
        <v>0</v>
      </c>
      <c r="BI355" s="105">
        <f>IF(N355="nulová",J355,0)</f>
        <v>0</v>
      </c>
      <c r="BJ355" s="18" t="s">
        <v>88</v>
      </c>
      <c r="BK355" s="105">
        <f>ROUND(I355*H355,2)</f>
        <v>0</v>
      </c>
      <c r="BL355" s="18" t="s">
        <v>278</v>
      </c>
      <c r="BM355" s="183" t="s">
        <v>3140</v>
      </c>
    </row>
    <row r="356" spans="1:65" s="12" customFormat="1" ht="22.9" customHeight="1" x14ac:dyDescent="0.15">
      <c r="B356" s="159"/>
      <c r="D356" s="160" t="s">
        <v>74</v>
      </c>
      <c r="E356" s="170" t="s">
        <v>2954</v>
      </c>
      <c r="F356" s="170" t="s">
        <v>2955</v>
      </c>
      <c r="I356" s="162"/>
      <c r="J356" s="171">
        <f>BK356</f>
        <v>0</v>
      </c>
      <c r="L356" s="159"/>
      <c r="M356" s="164"/>
      <c r="N356" s="165"/>
      <c r="O356" s="165"/>
      <c r="P356" s="166">
        <f>SUM(P357:P358)</f>
        <v>0</v>
      </c>
      <c r="Q356" s="165"/>
      <c r="R356" s="166">
        <f>SUM(R357:R358)</f>
        <v>0</v>
      </c>
      <c r="S356" s="165"/>
      <c r="T356" s="167">
        <f>SUM(T357:T358)</f>
        <v>0</v>
      </c>
      <c r="AR356" s="160" t="s">
        <v>82</v>
      </c>
      <c r="AT356" s="168" t="s">
        <v>74</v>
      </c>
      <c r="AU356" s="168" t="s">
        <v>82</v>
      </c>
      <c r="AY356" s="160" t="s">
        <v>271</v>
      </c>
      <c r="BK356" s="169">
        <f>SUM(BK357:BK358)</f>
        <v>0</v>
      </c>
    </row>
    <row r="357" spans="1:65" s="2" customFormat="1" ht="21.75" customHeight="1" x14ac:dyDescent="0.15">
      <c r="A357" s="35"/>
      <c r="B357" s="141"/>
      <c r="C357" s="172" t="s">
        <v>1769</v>
      </c>
      <c r="D357" s="172" t="s">
        <v>274</v>
      </c>
      <c r="E357" s="173" t="s">
        <v>3141</v>
      </c>
      <c r="F357" s="174" t="s">
        <v>3142</v>
      </c>
      <c r="G357" s="175" t="s">
        <v>277</v>
      </c>
      <c r="H357" s="176">
        <v>6</v>
      </c>
      <c r="I357" s="177"/>
      <c r="J357" s="176">
        <f>ROUND(I357*H357,2)</f>
        <v>0</v>
      </c>
      <c r="K357" s="178"/>
      <c r="L357" s="36"/>
      <c r="M357" s="179" t="s">
        <v>1</v>
      </c>
      <c r="N357" s="180" t="s">
        <v>41</v>
      </c>
      <c r="O357" s="61"/>
      <c r="P357" s="181">
        <f>O357*H357</f>
        <v>0</v>
      </c>
      <c r="Q357" s="181">
        <v>0</v>
      </c>
      <c r="R357" s="181">
        <f>Q357*H357</f>
        <v>0</v>
      </c>
      <c r="S357" s="181">
        <v>0</v>
      </c>
      <c r="T357" s="182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3" t="s">
        <v>278</v>
      </c>
      <c r="AT357" s="183" t="s">
        <v>274</v>
      </c>
      <c r="AU357" s="183" t="s">
        <v>88</v>
      </c>
      <c r="AY357" s="18" t="s">
        <v>271</v>
      </c>
      <c r="BE357" s="105">
        <f>IF(N357="základná",J357,0)</f>
        <v>0</v>
      </c>
      <c r="BF357" s="105">
        <f>IF(N357="znížená",J357,0)</f>
        <v>0</v>
      </c>
      <c r="BG357" s="105">
        <f>IF(N357="zákl. prenesená",J357,0)</f>
        <v>0</v>
      </c>
      <c r="BH357" s="105">
        <f>IF(N357="zníž. prenesená",J357,0)</f>
        <v>0</v>
      </c>
      <c r="BI357" s="105">
        <f>IF(N357="nulová",J357,0)</f>
        <v>0</v>
      </c>
      <c r="BJ357" s="18" t="s">
        <v>88</v>
      </c>
      <c r="BK357" s="105">
        <f>ROUND(I357*H357,2)</f>
        <v>0</v>
      </c>
      <c r="BL357" s="18" t="s">
        <v>278</v>
      </c>
      <c r="BM357" s="183" t="s">
        <v>3143</v>
      </c>
    </row>
    <row r="358" spans="1:65" s="2" customFormat="1" ht="16.5" customHeight="1" x14ac:dyDescent="0.15">
      <c r="A358" s="35"/>
      <c r="B358" s="141"/>
      <c r="C358" s="172" t="s">
        <v>1773</v>
      </c>
      <c r="D358" s="172" t="s">
        <v>274</v>
      </c>
      <c r="E358" s="173" t="s">
        <v>3144</v>
      </c>
      <c r="F358" s="174" t="s">
        <v>2965</v>
      </c>
      <c r="G358" s="175" t="s">
        <v>2862</v>
      </c>
      <c r="H358" s="176">
        <v>1</v>
      </c>
      <c r="I358" s="177"/>
      <c r="J358" s="176">
        <f>ROUND(I358*H358,2)</f>
        <v>0</v>
      </c>
      <c r="K358" s="178"/>
      <c r="L358" s="36"/>
      <c r="M358" s="179" t="s">
        <v>1</v>
      </c>
      <c r="N358" s="180" t="s">
        <v>41</v>
      </c>
      <c r="O358" s="61"/>
      <c r="P358" s="181">
        <f>O358*H358</f>
        <v>0</v>
      </c>
      <c r="Q358" s="181">
        <v>0</v>
      </c>
      <c r="R358" s="181">
        <f>Q358*H358</f>
        <v>0</v>
      </c>
      <c r="S358" s="181">
        <v>0</v>
      </c>
      <c r="T358" s="182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3" t="s">
        <v>278</v>
      </c>
      <c r="AT358" s="183" t="s">
        <v>274</v>
      </c>
      <c r="AU358" s="183" t="s">
        <v>88</v>
      </c>
      <c r="AY358" s="18" t="s">
        <v>271</v>
      </c>
      <c r="BE358" s="105">
        <f>IF(N358="základná",J358,0)</f>
        <v>0</v>
      </c>
      <c r="BF358" s="105">
        <f>IF(N358="znížená",J358,0)</f>
        <v>0</v>
      </c>
      <c r="BG358" s="105">
        <f>IF(N358="zákl. prenesená",J358,0)</f>
        <v>0</v>
      </c>
      <c r="BH358" s="105">
        <f>IF(N358="zníž. prenesená",J358,0)</f>
        <v>0</v>
      </c>
      <c r="BI358" s="105">
        <f>IF(N358="nulová",J358,0)</f>
        <v>0</v>
      </c>
      <c r="BJ358" s="18" t="s">
        <v>88</v>
      </c>
      <c r="BK358" s="105">
        <f>ROUND(I358*H358,2)</f>
        <v>0</v>
      </c>
      <c r="BL358" s="18" t="s">
        <v>278</v>
      </c>
      <c r="BM358" s="183" t="s">
        <v>3145</v>
      </c>
    </row>
    <row r="359" spans="1:65" s="12" customFormat="1" ht="25.9" customHeight="1" x14ac:dyDescent="0.15">
      <c r="B359" s="159"/>
      <c r="D359" s="160" t="s">
        <v>74</v>
      </c>
      <c r="E359" s="161" t="s">
        <v>3146</v>
      </c>
      <c r="F359" s="161" t="s">
        <v>3147</v>
      </c>
      <c r="I359" s="162"/>
      <c r="J359" s="163">
        <f>BK359</f>
        <v>0</v>
      </c>
      <c r="L359" s="159"/>
      <c r="M359" s="164"/>
      <c r="N359" s="165"/>
      <c r="O359" s="165"/>
      <c r="P359" s="166">
        <f>P360+SUM(P361:P364)</f>
        <v>0</v>
      </c>
      <c r="Q359" s="165"/>
      <c r="R359" s="166">
        <f>R360+SUM(R361:R364)</f>
        <v>0</v>
      </c>
      <c r="S359" s="165"/>
      <c r="T359" s="167">
        <f>T360+SUM(T361:T364)</f>
        <v>0</v>
      </c>
      <c r="AR359" s="160" t="s">
        <v>82</v>
      </c>
      <c r="AT359" s="168" t="s">
        <v>74</v>
      </c>
      <c r="AU359" s="168" t="s">
        <v>75</v>
      </c>
      <c r="AY359" s="160" t="s">
        <v>271</v>
      </c>
      <c r="BK359" s="169">
        <f>BK360+SUM(BK361:BK364)</f>
        <v>0</v>
      </c>
    </row>
    <row r="360" spans="1:65" s="2" customFormat="1" ht="55.5" customHeight="1" x14ac:dyDescent="0.15">
      <c r="A360" s="35"/>
      <c r="B360" s="141"/>
      <c r="C360" s="172" t="s">
        <v>1779</v>
      </c>
      <c r="D360" s="246" t="s">
        <v>274</v>
      </c>
      <c r="E360" s="173" t="s">
        <v>3148</v>
      </c>
      <c r="F360" s="174" t="s">
        <v>3149</v>
      </c>
      <c r="G360" s="175" t="s">
        <v>302</v>
      </c>
      <c r="H360" s="176">
        <v>2</v>
      </c>
      <c r="I360" s="177"/>
      <c r="J360" s="176">
        <f>ROUND(I360*H360,2)</f>
        <v>0</v>
      </c>
      <c r="K360" s="178"/>
      <c r="L360" s="36"/>
      <c r="M360" s="179" t="s">
        <v>1</v>
      </c>
      <c r="N360" s="180" t="s">
        <v>41</v>
      </c>
      <c r="O360" s="61"/>
      <c r="P360" s="181">
        <f>O360*H360</f>
        <v>0</v>
      </c>
      <c r="Q360" s="181">
        <v>0</v>
      </c>
      <c r="R360" s="181">
        <f>Q360*H360</f>
        <v>0</v>
      </c>
      <c r="S360" s="181">
        <v>0</v>
      </c>
      <c r="T360" s="182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83" t="s">
        <v>278</v>
      </c>
      <c r="AT360" s="183" t="s">
        <v>274</v>
      </c>
      <c r="AU360" s="183" t="s">
        <v>82</v>
      </c>
      <c r="AY360" s="18" t="s">
        <v>271</v>
      </c>
      <c r="BE360" s="105">
        <f>IF(N360="základná",J360,0)</f>
        <v>0</v>
      </c>
      <c r="BF360" s="105">
        <f>IF(N360="znížená",J360,0)</f>
        <v>0</v>
      </c>
      <c r="BG360" s="105">
        <f>IF(N360="zákl. prenesená",J360,0)</f>
        <v>0</v>
      </c>
      <c r="BH360" s="105">
        <f>IF(N360="zníž. prenesená",J360,0)</f>
        <v>0</v>
      </c>
      <c r="BI360" s="105">
        <f>IF(N360="nulová",J360,0)</f>
        <v>0</v>
      </c>
      <c r="BJ360" s="18" t="s">
        <v>88</v>
      </c>
      <c r="BK360" s="105">
        <f>ROUND(I360*H360,2)</f>
        <v>0</v>
      </c>
      <c r="BL360" s="18" t="s">
        <v>278</v>
      </c>
      <c r="BM360" s="183" t="s">
        <v>3150</v>
      </c>
    </row>
    <row r="361" spans="1:65" s="2" customFormat="1" ht="16.5" x14ac:dyDescent="0.1">
      <c r="A361" s="35"/>
      <c r="B361" s="36"/>
      <c r="C361" s="35"/>
      <c r="D361" s="185" t="s">
        <v>1142</v>
      </c>
      <c r="E361" s="35"/>
      <c r="F361" s="235" t="s">
        <v>1143</v>
      </c>
      <c r="G361" s="35"/>
      <c r="H361" s="35"/>
      <c r="I361" s="142"/>
      <c r="J361" s="35"/>
      <c r="K361" s="35"/>
      <c r="L361" s="36"/>
      <c r="M361" s="236"/>
      <c r="N361" s="237"/>
      <c r="O361" s="61"/>
      <c r="P361" s="61"/>
      <c r="Q361" s="61"/>
      <c r="R361" s="61"/>
      <c r="S361" s="61"/>
      <c r="T361" s="62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T361" s="18" t="s">
        <v>1142</v>
      </c>
      <c r="AU361" s="18" t="s">
        <v>82</v>
      </c>
    </row>
    <row r="362" spans="1:65" s="2" customFormat="1" ht="21.75" customHeight="1" x14ac:dyDescent="0.15">
      <c r="A362" s="35"/>
      <c r="B362" s="141"/>
      <c r="C362" s="172" t="s">
        <v>1784</v>
      </c>
      <c r="D362" s="172" t="s">
        <v>274</v>
      </c>
      <c r="E362" s="173" t="s">
        <v>3151</v>
      </c>
      <c r="F362" s="174" t="s">
        <v>3152</v>
      </c>
      <c r="G362" s="175" t="s">
        <v>1</v>
      </c>
      <c r="H362" s="176">
        <v>2</v>
      </c>
      <c r="I362" s="177"/>
      <c r="J362" s="176">
        <f>ROUND(I362*H362,2)</f>
        <v>0</v>
      </c>
      <c r="K362" s="178"/>
      <c r="L362" s="36"/>
      <c r="M362" s="179" t="s">
        <v>1</v>
      </c>
      <c r="N362" s="180" t="s">
        <v>41</v>
      </c>
      <c r="O362" s="61"/>
      <c r="P362" s="181">
        <f>O362*H362</f>
        <v>0</v>
      </c>
      <c r="Q362" s="181">
        <v>0</v>
      </c>
      <c r="R362" s="181">
        <f>Q362*H362</f>
        <v>0</v>
      </c>
      <c r="S362" s="181">
        <v>0</v>
      </c>
      <c r="T362" s="182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3" t="s">
        <v>278</v>
      </c>
      <c r="AT362" s="183" t="s">
        <v>274</v>
      </c>
      <c r="AU362" s="183" t="s">
        <v>82</v>
      </c>
      <c r="AY362" s="18" t="s">
        <v>271</v>
      </c>
      <c r="BE362" s="105">
        <f>IF(N362="základná",J362,0)</f>
        <v>0</v>
      </c>
      <c r="BF362" s="105">
        <f>IF(N362="znížená",J362,0)</f>
        <v>0</v>
      </c>
      <c r="BG362" s="105">
        <f>IF(N362="zákl. prenesená",J362,0)</f>
        <v>0</v>
      </c>
      <c r="BH362" s="105">
        <f>IF(N362="zníž. prenesená",J362,0)</f>
        <v>0</v>
      </c>
      <c r="BI362" s="105">
        <f>IF(N362="nulová",J362,0)</f>
        <v>0</v>
      </c>
      <c r="BJ362" s="18" t="s">
        <v>88</v>
      </c>
      <c r="BK362" s="105">
        <f>ROUND(I362*H362,2)</f>
        <v>0</v>
      </c>
      <c r="BL362" s="18" t="s">
        <v>278</v>
      </c>
      <c r="BM362" s="183" t="s">
        <v>3153</v>
      </c>
    </row>
    <row r="363" spans="1:65" s="2" customFormat="1" ht="16.5" customHeight="1" x14ac:dyDescent="0.15">
      <c r="A363" s="35"/>
      <c r="B363" s="141"/>
      <c r="C363" s="172" t="s">
        <v>1788</v>
      </c>
      <c r="D363" s="172" t="s">
        <v>274</v>
      </c>
      <c r="E363" s="173" t="s">
        <v>2992</v>
      </c>
      <c r="F363" s="174" t="s">
        <v>2993</v>
      </c>
      <c r="G363" s="175" t="s">
        <v>302</v>
      </c>
      <c r="H363" s="176">
        <v>1</v>
      </c>
      <c r="I363" s="177"/>
      <c r="J363" s="176">
        <f>ROUND(I363*H363,2)</f>
        <v>0</v>
      </c>
      <c r="K363" s="178"/>
      <c r="L363" s="36"/>
      <c r="M363" s="179" t="s">
        <v>1</v>
      </c>
      <c r="N363" s="180" t="s">
        <v>41</v>
      </c>
      <c r="O363" s="61"/>
      <c r="P363" s="181">
        <f>O363*H363</f>
        <v>0</v>
      </c>
      <c r="Q363" s="181">
        <v>0</v>
      </c>
      <c r="R363" s="181">
        <f>Q363*H363</f>
        <v>0</v>
      </c>
      <c r="S363" s="181">
        <v>0</v>
      </c>
      <c r="T363" s="182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3" t="s">
        <v>278</v>
      </c>
      <c r="AT363" s="183" t="s">
        <v>274</v>
      </c>
      <c r="AU363" s="183" t="s">
        <v>82</v>
      </c>
      <c r="AY363" s="18" t="s">
        <v>271</v>
      </c>
      <c r="BE363" s="105">
        <f>IF(N363="základná",J363,0)</f>
        <v>0</v>
      </c>
      <c r="BF363" s="105">
        <f>IF(N363="znížená",J363,0)</f>
        <v>0</v>
      </c>
      <c r="BG363" s="105">
        <f>IF(N363="zákl. prenesená",J363,0)</f>
        <v>0</v>
      </c>
      <c r="BH363" s="105">
        <f>IF(N363="zníž. prenesená",J363,0)</f>
        <v>0</v>
      </c>
      <c r="BI363" s="105">
        <f>IF(N363="nulová",J363,0)</f>
        <v>0</v>
      </c>
      <c r="BJ363" s="18" t="s">
        <v>88</v>
      </c>
      <c r="BK363" s="105">
        <f>ROUND(I363*H363,2)</f>
        <v>0</v>
      </c>
      <c r="BL363" s="18" t="s">
        <v>278</v>
      </c>
      <c r="BM363" s="183" t="s">
        <v>3154</v>
      </c>
    </row>
    <row r="364" spans="1:65" s="12" customFormat="1" ht="22.9" customHeight="1" x14ac:dyDescent="0.15">
      <c r="B364" s="159"/>
      <c r="D364" s="160" t="s">
        <v>74</v>
      </c>
      <c r="E364" s="170" t="s">
        <v>2816</v>
      </c>
      <c r="F364" s="170" t="s">
        <v>2974</v>
      </c>
      <c r="I364" s="162"/>
      <c r="J364" s="171">
        <f>BK364</f>
        <v>0</v>
      </c>
      <c r="L364" s="159"/>
      <c r="M364" s="164"/>
      <c r="N364" s="165"/>
      <c r="O364" s="165"/>
      <c r="P364" s="166">
        <f>SUM(P365:P369)</f>
        <v>0</v>
      </c>
      <c r="Q364" s="165"/>
      <c r="R364" s="166">
        <f>SUM(R365:R369)</f>
        <v>0</v>
      </c>
      <c r="S364" s="165"/>
      <c r="T364" s="167">
        <f>SUM(T365:T369)</f>
        <v>0</v>
      </c>
      <c r="AR364" s="160" t="s">
        <v>82</v>
      </c>
      <c r="AT364" s="168" t="s">
        <v>74</v>
      </c>
      <c r="AU364" s="168" t="s">
        <v>82</v>
      </c>
      <c r="AY364" s="160" t="s">
        <v>271</v>
      </c>
      <c r="BK364" s="169">
        <f>SUM(BK365:BK369)</f>
        <v>0</v>
      </c>
    </row>
    <row r="365" spans="1:65" s="2" customFormat="1" ht="16.5" customHeight="1" x14ac:dyDescent="0.15">
      <c r="A365" s="35"/>
      <c r="B365" s="141"/>
      <c r="C365" s="172" t="s">
        <v>1792</v>
      </c>
      <c r="D365" s="172" t="s">
        <v>274</v>
      </c>
      <c r="E365" s="173" t="s">
        <v>2975</v>
      </c>
      <c r="F365" s="174" t="s">
        <v>2976</v>
      </c>
      <c r="G365" s="175" t="s">
        <v>2913</v>
      </c>
      <c r="H365" s="176">
        <v>26</v>
      </c>
      <c r="I365" s="177"/>
      <c r="J365" s="176">
        <f>ROUND(I365*H365,2)</f>
        <v>0</v>
      </c>
      <c r="K365" s="178"/>
      <c r="L365" s="36"/>
      <c r="M365" s="179" t="s">
        <v>1</v>
      </c>
      <c r="N365" s="180" t="s">
        <v>41</v>
      </c>
      <c r="O365" s="61"/>
      <c r="P365" s="181">
        <f>O365*H365</f>
        <v>0</v>
      </c>
      <c r="Q365" s="181">
        <v>0</v>
      </c>
      <c r="R365" s="181">
        <f>Q365*H365</f>
        <v>0</v>
      </c>
      <c r="S365" s="181">
        <v>0</v>
      </c>
      <c r="T365" s="182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83" t="s">
        <v>278</v>
      </c>
      <c r="AT365" s="183" t="s">
        <v>274</v>
      </c>
      <c r="AU365" s="183" t="s">
        <v>88</v>
      </c>
      <c r="AY365" s="18" t="s">
        <v>271</v>
      </c>
      <c r="BE365" s="105">
        <f>IF(N365="základná",J365,0)</f>
        <v>0</v>
      </c>
      <c r="BF365" s="105">
        <f>IF(N365="znížená",J365,0)</f>
        <v>0</v>
      </c>
      <c r="BG365" s="105">
        <f>IF(N365="zákl. prenesená",J365,0)</f>
        <v>0</v>
      </c>
      <c r="BH365" s="105">
        <f>IF(N365="zníž. prenesená",J365,0)</f>
        <v>0</v>
      </c>
      <c r="BI365" s="105">
        <f>IF(N365="nulová",J365,0)</f>
        <v>0</v>
      </c>
      <c r="BJ365" s="18" t="s">
        <v>88</v>
      </c>
      <c r="BK365" s="105">
        <f>ROUND(I365*H365,2)</f>
        <v>0</v>
      </c>
      <c r="BL365" s="18" t="s">
        <v>278</v>
      </c>
      <c r="BM365" s="183" t="s">
        <v>3155</v>
      </c>
    </row>
    <row r="366" spans="1:65" s="2" customFormat="1" ht="16.5" customHeight="1" x14ac:dyDescent="0.15">
      <c r="A366" s="35"/>
      <c r="B366" s="141"/>
      <c r="C366" s="172" t="s">
        <v>1800</v>
      </c>
      <c r="D366" s="172" t="s">
        <v>274</v>
      </c>
      <c r="E366" s="173" t="s">
        <v>2977</v>
      </c>
      <c r="F366" s="174" t="s">
        <v>2978</v>
      </c>
      <c r="G366" s="175" t="s">
        <v>2913</v>
      </c>
      <c r="H366" s="176">
        <v>26</v>
      </c>
      <c r="I366" s="177"/>
      <c r="J366" s="176">
        <f>ROUND(I366*H366,2)</f>
        <v>0</v>
      </c>
      <c r="K366" s="178"/>
      <c r="L366" s="36"/>
      <c r="M366" s="179" t="s">
        <v>1</v>
      </c>
      <c r="N366" s="180" t="s">
        <v>41</v>
      </c>
      <c r="O366" s="61"/>
      <c r="P366" s="181">
        <f>O366*H366</f>
        <v>0</v>
      </c>
      <c r="Q366" s="181">
        <v>0</v>
      </c>
      <c r="R366" s="181">
        <f>Q366*H366</f>
        <v>0</v>
      </c>
      <c r="S366" s="181">
        <v>0</v>
      </c>
      <c r="T366" s="182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83" t="s">
        <v>278</v>
      </c>
      <c r="AT366" s="183" t="s">
        <v>274</v>
      </c>
      <c r="AU366" s="183" t="s">
        <v>88</v>
      </c>
      <c r="AY366" s="18" t="s">
        <v>271</v>
      </c>
      <c r="BE366" s="105">
        <f>IF(N366="základná",J366,0)</f>
        <v>0</v>
      </c>
      <c r="BF366" s="105">
        <f>IF(N366="znížená",J366,0)</f>
        <v>0</v>
      </c>
      <c r="BG366" s="105">
        <f>IF(N366="zákl. prenesená",J366,0)</f>
        <v>0</v>
      </c>
      <c r="BH366" s="105">
        <f>IF(N366="zníž. prenesená",J366,0)</f>
        <v>0</v>
      </c>
      <c r="BI366" s="105">
        <f>IF(N366="nulová",J366,0)</f>
        <v>0</v>
      </c>
      <c r="BJ366" s="18" t="s">
        <v>88</v>
      </c>
      <c r="BK366" s="105">
        <f>ROUND(I366*H366,2)</f>
        <v>0</v>
      </c>
      <c r="BL366" s="18" t="s">
        <v>278</v>
      </c>
      <c r="BM366" s="183" t="s">
        <v>3156</v>
      </c>
    </row>
    <row r="367" spans="1:65" s="2" customFormat="1" ht="16.5" customHeight="1" x14ac:dyDescent="0.15">
      <c r="A367" s="35"/>
      <c r="B367" s="141"/>
      <c r="C367" s="172" t="s">
        <v>1804</v>
      </c>
      <c r="D367" s="172" t="s">
        <v>274</v>
      </c>
      <c r="E367" s="173" t="s">
        <v>2979</v>
      </c>
      <c r="F367" s="174" t="s">
        <v>2980</v>
      </c>
      <c r="G367" s="175" t="s">
        <v>2913</v>
      </c>
      <c r="H367" s="176">
        <v>28</v>
      </c>
      <c r="I367" s="177"/>
      <c r="J367" s="176">
        <f>ROUND(I367*H367,2)</f>
        <v>0</v>
      </c>
      <c r="K367" s="178"/>
      <c r="L367" s="36"/>
      <c r="M367" s="179" t="s">
        <v>1</v>
      </c>
      <c r="N367" s="180" t="s">
        <v>41</v>
      </c>
      <c r="O367" s="61"/>
      <c r="P367" s="181">
        <f>O367*H367</f>
        <v>0</v>
      </c>
      <c r="Q367" s="181">
        <v>0</v>
      </c>
      <c r="R367" s="181">
        <f>Q367*H367</f>
        <v>0</v>
      </c>
      <c r="S367" s="181">
        <v>0</v>
      </c>
      <c r="T367" s="182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3" t="s">
        <v>278</v>
      </c>
      <c r="AT367" s="183" t="s">
        <v>274</v>
      </c>
      <c r="AU367" s="183" t="s">
        <v>88</v>
      </c>
      <c r="AY367" s="18" t="s">
        <v>271</v>
      </c>
      <c r="BE367" s="105">
        <f>IF(N367="základná",J367,0)</f>
        <v>0</v>
      </c>
      <c r="BF367" s="105">
        <f>IF(N367="znížená",J367,0)</f>
        <v>0</v>
      </c>
      <c r="BG367" s="105">
        <f>IF(N367="zákl. prenesená",J367,0)</f>
        <v>0</v>
      </c>
      <c r="BH367" s="105">
        <f>IF(N367="zníž. prenesená",J367,0)</f>
        <v>0</v>
      </c>
      <c r="BI367" s="105">
        <f>IF(N367="nulová",J367,0)</f>
        <v>0</v>
      </c>
      <c r="BJ367" s="18" t="s">
        <v>88</v>
      </c>
      <c r="BK367" s="105">
        <f>ROUND(I367*H367,2)</f>
        <v>0</v>
      </c>
      <c r="BL367" s="18" t="s">
        <v>278</v>
      </c>
      <c r="BM367" s="183" t="s">
        <v>3157</v>
      </c>
    </row>
    <row r="368" spans="1:65" s="2" customFormat="1" ht="21.75" customHeight="1" x14ac:dyDescent="0.15">
      <c r="A368" s="35"/>
      <c r="B368" s="141"/>
      <c r="C368" s="172" t="s">
        <v>1809</v>
      </c>
      <c r="D368" s="172" t="s">
        <v>274</v>
      </c>
      <c r="E368" s="173" t="s">
        <v>2981</v>
      </c>
      <c r="F368" s="174" t="s">
        <v>2982</v>
      </c>
      <c r="G368" s="175" t="s">
        <v>2913</v>
      </c>
      <c r="H368" s="176">
        <v>8</v>
      </c>
      <c r="I368" s="177"/>
      <c r="J368" s="176">
        <f>ROUND(I368*H368,2)</f>
        <v>0</v>
      </c>
      <c r="K368" s="178"/>
      <c r="L368" s="36"/>
      <c r="M368" s="179" t="s">
        <v>1</v>
      </c>
      <c r="N368" s="180" t="s">
        <v>41</v>
      </c>
      <c r="O368" s="61"/>
      <c r="P368" s="181">
        <f>O368*H368</f>
        <v>0</v>
      </c>
      <c r="Q368" s="181">
        <v>0</v>
      </c>
      <c r="R368" s="181">
        <f>Q368*H368</f>
        <v>0</v>
      </c>
      <c r="S368" s="181">
        <v>0</v>
      </c>
      <c r="T368" s="182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3" t="s">
        <v>278</v>
      </c>
      <c r="AT368" s="183" t="s">
        <v>274</v>
      </c>
      <c r="AU368" s="183" t="s">
        <v>88</v>
      </c>
      <c r="AY368" s="18" t="s">
        <v>271</v>
      </c>
      <c r="BE368" s="105">
        <f>IF(N368="základná",J368,0)</f>
        <v>0</v>
      </c>
      <c r="BF368" s="105">
        <f>IF(N368="znížená",J368,0)</f>
        <v>0</v>
      </c>
      <c r="BG368" s="105">
        <f>IF(N368="zákl. prenesená",J368,0)</f>
        <v>0</v>
      </c>
      <c r="BH368" s="105">
        <f>IF(N368="zníž. prenesená",J368,0)</f>
        <v>0</v>
      </c>
      <c r="BI368" s="105">
        <f>IF(N368="nulová",J368,0)</f>
        <v>0</v>
      </c>
      <c r="BJ368" s="18" t="s">
        <v>88</v>
      </c>
      <c r="BK368" s="105">
        <f>ROUND(I368*H368,2)</f>
        <v>0</v>
      </c>
      <c r="BL368" s="18" t="s">
        <v>278</v>
      </c>
      <c r="BM368" s="183" t="s">
        <v>3158</v>
      </c>
    </row>
    <row r="369" spans="1:65" s="2" customFormat="1" ht="16.5" customHeight="1" x14ac:dyDescent="0.15">
      <c r="A369" s="35"/>
      <c r="B369" s="141"/>
      <c r="C369" s="172" t="s">
        <v>1814</v>
      </c>
      <c r="D369" s="172" t="s">
        <v>274</v>
      </c>
      <c r="E369" s="173" t="s">
        <v>3159</v>
      </c>
      <c r="F369" s="174" t="s">
        <v>2965</v>
      </c>
      <c r="G369" s="175" t="s">
        <v>2862</v>
      </c>
      <c r="H369" s="176">
        <v>1</v>
      </c>
      <c r="I369" s="177"/>
      <c r="J369" s="176">
        <f>ROUND(I369*H369,2)</f>
        <v>0</v>
      </c>
      <c r="K369" s="178"/>
      <c r="L369" s="36"/>
      <c r="M369" s="179" t="s">
        <v>1</v>
      </c>
      <c r="N369" s="180" t="s">
        <v>41</v>
      </c>
      <c r="O369" s="61"/>
      <c r="P369" s="181">
        <f>O369*H369</f>
        <v>0</v>
      </c>
      <c r="Q369" s="181">
        <v>0</v>
      </c>
      <c r="R369" s="181">
        <f>Q369*H369</f>
        <v>0</v>
      </c>
      <c r="S369" s="181">
        <v>0</v>
      </c>
      <c r="T369" s="182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3" t="s">
        <v>278</v>
      </c>
      <c r="AT369" s="183" t="s">
        <v>274</v>
      </c>
      <c r="AU369" s="183" t="s">
        <v>88</v>
      </c>
      <c r="AY369" s="18" t="s">
        <v>271</v>
      </c>
      <c r="BE369" s="105">
        <f>IF(N369="základná",J369,0)</f>
        <v>0</v>
      </c>
      <c r="BF369" s="105">
        <f>IF(N369="znížená",J369,0)</f>
        <v>0</v>
      </c>
      <c r="BG369" s="105">
        <f>IF(N369="zákl. prenesená",J369,0)</f>
        <v>0</v>
      </c>
      <c r="BH369" s="105">
        <f>IF(N369="zníž. prenesená",J369,0)</f>
        <v>0</v>
      </c>
      <c r="BI369" s="105">
        <f>IF(N369="nulová",J369,0)</f>
        <v>0</v>
      </c>
      <c r="BJ369" s="18" t="s">
        <v>88</v>
      </c>
      <c r="BK369" s="105">
        <f>ROUND(I369*H369,2)</f>
        <v>0</v>
      </c>
      <c r="BL369" s="18" t="s">
        <v>278</v>
      </c>
      <c r="BM369" s="183" t="s">
        <v>3160</v>
      </c>
    </row>
    <row r="370" spans="1:65" s="12" customFormat="1" ht="25.9" customHeight="1" x14ac:dyDescent="0.15">
      <c r="B370" s="159"/>
      <c r="D370" s="160" t="s">
        <v>74</v>
      </c>
      <c r="E370" s="161" t="s">
        <v>3161</v>
      </c>
      <c r="F370" s="161" t="s">
        <v>3162</v>
      </c>
      <c r="I370" s="162"/>
      <c r="J370" s="163">
        <f>BK370</f>
        <v>0</v>
      </c>
      <c r="L370" s="159"/>
      <c r="M370" s="164"/>
      <c r="N370" s="165"/>
      <c r="O370" s="165"/>
      <c r="P370" s="166">
        <f>SUM(P371:P378)</f>
        <v>0</v>
      </c>
      <c r="Q370" s="165"/>
      <c r="R370" s="166">
        <f>SUM(R371:R378)</f>
        <v>0</v>
      </c>
      <c r="S370" s="165"/>
      <c r="T370" s="167">
        <f>SUM(T371:T378)</f>
        <v>0</v>
      </c>
      <c r="AR370" s="160" t="s">
        <v>82</v>
      </c>
      <c r="AT370" s="168" t="s">
        <v>74</v>
      </c>
      <c r="AU370" s="168" t="s">
        <v>75</v>
      </c>
      <c r="AY370" s="160" t="s">
        <v>271</v>
      </c>
      <c r="BK370" s="169">
        <f>SUM(BK371:BK378)</f>
        <v>0</v>
      </c>
    </row>
    <row r="371" spans="1:65" s="2" customFormat="1" ht="44.25" customHeight="1" x14ac:dyDescent="0.15">
      <c r="A371" s="35"/>
      <c r="B371" s="141"/>
      <c r="C371" s="172" t="s">
        <v>1820</v>
      </c>
      <c r="D371" s="246" t="s">
        <v>274</v>
      </c>
      <c r="E371" s="173" t="s">
        <v>3163</v>
      </c>
      <c r="F371" s="174" t="s">
        <v>3164</v>
      </c>
      <c r="G371" s="175" t="s">
        <v>302</v>
      </c>
      <c r="H371" s="176">
        <v>1</v>
      </c>
      <c r="I371" s="177"/>
      <c r="J371" s="176">
        <f>ROUND(I371*H371,2)</f>
        <v>0</v>
      </c>
      <c r="K371" s="178"/>
      <c r="L371" s="36"/>
      <c r="M371" s="179" t="s">
        <v>1</v>
      </c>
      <c r="N371" s="180" t="s">
        <v>41</v>
      </c>
      <c r="O371" s="61"/>
      <c r="P371" s="181">
        <f>O371*H371</f>
        <v>0</v>
      </c>
      <c r="Q371" s="181">
        <v>0</v>
      </c>
      <c r="R371" s="181">
        <f>Q371*H371</f>
        <v>0</v>
      </c>
      <c r="S371" s="181">
        <v>0</v>
      </c>
      <c r="T371" s="182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83" t="s">
        <v>278</v>
      </c>
      <c r="AT371" s="183" t="s">
        <v>274</v>
      </c>
      <c r="AU371" s="183" t="s">
        <v>82</v>
      </c>
      <c r="AY371" s="18" t="s">
        <v>271</v>
      </c>
      <c r="BE371" s="105">
        <f>IF(N371="základná",J371,0)</f>
        <v>0</v>
      </c>
      <c r="BF371" s="105">
        <f>IF(N371="znížená",J371,0)</f>
        <v>0</v>
      </c>
      <c r="BG371" s="105">
        <f>IF(N371="zákl. prenesená",J371,0)</f>
        <v>0</v>
      </c>
      <c r="BH371" s="105">
        <f>IF(N371="zníž. prenesená",J371,0)</f>
        <v>0</v>
      </c>
      <c r="BI371" s="105">
        <f>IF(N371="nulová",J371,0)</f>
        <v>0</v>
      </c>
      <c r="BJ371" s="18" t="s">
        <v>88</v>
      </c>
      <c r="BK371" s="105">
        <f>ROUND(I371*H371,2)</f>
        <v>0</v>
      </c>
      <c r="BL371" s="18" t="s">
        <v>278</v>
      </c>
      <c r="BM371" s="183" t="s">
        <v>3165</v>
      </c>
    </row>
    <row r="372" spans="1:65" s="2" customFormat="1" ht="16.5" x14ac:dyDescent="0.1">
      <c r="A372" s="35"/>
      <c r="B372" s="36"/>
      <c r="C372" s="35"/>
      <c r="D372" s="185" t="s">
        <v>1142</v>
      </c>
      <c r="E372" s="35"/>
      <c r="F372" s="235" t="s">
        <v>1143</v>
      </c>
      <c r="G372" s="35"/>
      <c r="H372" s="35"/>
      <c r="I372" s="142"/>
      <c r="J372" s="35"/>
      <c r="K372" s="35"/>
      <c r="L372" s="36"/>
      <c r="M372" s="236"/>
      <c r="N372" s="237"/>
      <c r="O372" s="61"/>
      <c r="P372" s="61"/>
      <c r="Q372" s="61"/>
      <c r="R372" s="61"/>
      <c r="S372" s="61"/>
      <c r="T372" s="62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T372" s="18" t="s">
        <v>1142</v>
      </c>
      <c r="AU372" s="18" t="s">
        <v>82</v>
      </c>
    </row>
    <row r="373" spans="1:65" s="2" customFormat="1" ht="16.5" customHeight="1" x14ac:dyDescent="0.15">
      <c r="A373" s="35"/>
      <c r="B373" s="141"/>
      <c r="C373" s="172" t="s">
        <v>1825</v>
      </c>
      <c r="D373" s="289" t="s">
        <v>274</v>
      </c>
      <c r="E373" s="173" t="s">
        <v>3166</v>
      </c>
      <c r="F373" s="174" t="s">
        <v>6734</v>
      </c>
      <c r="G373" s="175" t="s">
        <v>302</v>
      </c>
      <c r="H373" s="176">
        <v>1</v>
      </c>
      <c r="I373" s="177"/>
      <c r="J373" s="176">
        <f t="shared" ref="J373:J378" si="85">ROUND(I373*H373,2)</f>
        <v>0</v>
      </c>
      <c r="K373" s="178"/>
      <c r="L373" s="36"/>
      <c r="M373" s="179" t="s">
        <v>1</v>
      </c>
      <c r="N373" s="180" t="s">
        <v>41</v>
      </c>
      <c r="O373" s="61"/>
      <c r="P373" s="181">
        <f t="shared" ref="P373:P378" si="86">O373*H373</f>
        <v>0</v>
      </c>
      <c r="Q373" s="181">
        <v>0</v>
      </c>
      <c r="R373" s="181">
        <f t="shared" ref="R373:R378" si="87">Q373*H373</f>
        <v>0</v>
      </c>
      <c r="S373" s="181">
        <v>0</v>
      </c>
      <c r="T373" s="182">
        <f t="shared" ref="T373:T378" si="88"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83" t="s">
        <v>278</v>
      </c>
      <c r="AT373" s="183" t="s">
        <v>274</v>
      </c>
      <c r="AU373" s="183" t="s">
        <v>82</v>
      </c>
      <c r="AY373" s="18" t="s">
        <v>271</v>
      </c>
      <c r="BE373" s="105">
        <f t="shared" ref="BE373:BE378" si="89">IF(N373="základná",J373,0)</f>
        <v>0</v>
      </c>
      <c r="BF373" s="105">
        <f t="shared" ref="BF373:BF378" si="90">IF(N373="znížená",J373,0)</f>
        <v>0</v>
      </c>
      <c r="BG373" s="105">
        <f t="shared" ref="BG373:BG378" si="91">IF(N373="zákl. prenesená",J373,0)</f>
        <v>0</v>
      </c>
      <c r="BH373" s="105">
        <f t="shared" ref="BH373:BH378" si="92">IF(N373="zníž. prenesená",J373,0)</f>
        <v>0</v>
      </c>
      <c r="BI373" s="105">
        <f t="shared" ref="BI373:BI378" si="93">IF(N373="nulová",J373,0)</f>
        <v>0</v>
      </c>
      <c r="BJ373" s="18" t="s">
        <v>88</v>
      </c>
      <c r="BK373" s="105">
        <f t="shared" ref="BK373:BK378" si="94">ROUND(I373*H373,2)</f>
        <v>0</v>
      </c>
      <c r="BL373" s="18" t="s">
        <v>278</v>
      </c>
      <c r="BM373" s="183" t="s">
        <v>3167</v>
      </c>
    </row>
    <row r="374" spans="1:65" s="2" customFormat="1" ht="16.5" customHeight="1" x14ac:dyDescent="0.15">
      <c r="A374" s="35"/>
      <c r="B374" s="141"/>
      <c r="C374" s="172" t="s">
        <v>1830</v>
      </c>
      <c r="D374" s="172" t="s">
        <v>274</v>
      </c>
      <c r="E374" s="173" t="s">
        <v>3168</v>
      </c>
      <c r="F374" s="174" t="s">
        <v>3169</v>
      </c>
      <c r="G374" s="175" t="s">
        <v>302</v>
      </c>
      <c r="H374" s="176">
        <v>1</v>
      </c>
      <c r="I374" s="177"/>
      <c r="J374" s="176">
        <f t="shared" si="85"/>
        <v>0</v>
      </c>
      <c r="K374" s="178"/>
      <c r="L374" s="36"/>
      <c r="M374" s="179" t="s">
        <v>1</v>
      </c>
      <c r="N374" s="180" t="s">
        <v>41</v>
      </c>
      <c r="O374" s="61"/>
      <c r="P374" s="181">
        <f t="shared" si="86"/>
        <v>0</v>
      </c>
      <c r="Q374" s="181">
        <v>0</v>
      </c>
      <c r="R374" s="181">
        <f t="shared" si="87"/>
        <v>0</v>
      </c>
      <c r="S374" s="181">
        <v>0</v>
      </c>
      <c r="T374" s="182">
        <f t="shared" si="88"/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83" t="s">
        <v>278</v>
      </c>
      <c r="AT374" s="183" t="s">
        <v>274</v>
      </c>
      <c r="AU374" s="183" t="s">
        <v>82</v>
      </c>
      <c r="AY374" s="18" t="s">
        <v>271</v>
      </c>
      <c r="BE374" s="105">
        <f t="shared" si="89"/>
        <v>0</v>
      </c>
      <c r="BF374" s="105">
        <f t="shared" si="90"/>
        <v>0</v>
      </c>
      <c r="BG374" s="105">
        <f t="shared" si="91"/>
        <v>0</v>
      </c>
      <c r="BH374" s="105">
        <f t="shared" si="92"/>
        <v>0</v>
      </c>
      <c r="BI374" s="105">
        <f t="shared" si="93"/>
        <v>0</v>
      </c>
      <c r="BJ374" s="18" t="s">
        <v>88</v>
      </c>
      <c r="BK374" s="105">
        <f t="shared" si="94"/>
        <v>0</v>
      </c>
      <c r="BL374" s="18" t="s">
        <v>278</v>
      </c>
      <c r="BM374" s="183" t="s">
        <v>3170</v>
      </c>
    </row>
    <row r="375" spans="1:65" s="2" customFormat="1" ht="16.5" customHeight="1" x14ac:dyDescent="0.15">
      <c r="A375" s="35"/>
      <c r="B375" s="141"/>
      <c r="C375" s="172" t="s">
        <v>1836</v>
      </c>
      <c r="D375" s="172" t="s">
        <v>274</v>
      </c>
      <c r="E375" s="173" t="s">
        <v>3171</v>
      </c>
      <c r="F375" s="174" t="s">
        <v>3172</v>
      </c>
      <c r="G375" s="175" t="s">
        <v>3173</v>
      </c>
      <c r="H375" s="176">
        <v>1</v>
      </c>
      <c r="I375" s="177"/>
      <c r="J375" s="176">
        <f t="shared" si="85"/>
        <v>0</v>
      </c>
      <c r="K375" s="178"/>
      <c r="L375" s="36"/>
      <c r="M375" s="179" t="s">
        <v>1</v>
      </c>
      <c r="N375" s="180" t="s">
        <v>41</v>
      </c>
      <c r="O375" s="61"/>
      <c r="P375" s="181">
        <f t="shared" si="86"/>
        <v>0</v>
      </c>
      <c r="Q375" s="181">
        <v>0</v>
      </c>
      <c r="R375" s="181">
        <f t="shared" si="87"/>
        <v>0</v>
      </c>
      <c r="S375" s="181">
        <v>0</v>
      </c>
      <c r="T375" s="182">
        <f t="shared" si="88"/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3" t="s">
        <v>278</v>
      </c>
      <c r="AT375" s="183" t="s">
        <v>274</v>
      </c>
      <c r="AU375" s="183" t="s">
        <v>82</v>
      </c>
      <c r="AY375" s="18" t="s">
        <v>271</v>
      </c>
      <c r="BE375" s="105">
        <f t="shared" si="89"/>
        <v>0</v>
      </c>
      <c r="BF375" s="105">
        <f t="shared" si="90"/>
        <v>0</v>
      </c>
      <c r="BG375" s="105">
        <f t="shared" si="91"/>
        <v>0</v>
      </c>
      <c r="BH375" s="105">
        <f t="shared" si="92"/>
        <v>0</v>
      </c>
      <c r="BI375" s="105">
        <f t="shared" si="93"/>
        <v>0</v>
      </c>
      <c r="BJ375" s="18" t="s">
        <v>88</v>
      </c>
      <c r="BK375" s="105">
        <f t="shared" si="94"/>
        <v>0</v>
      </c>
      <c r="BL375" s="18" t="s">
        <v>278</v>
      </c>
      <c r="BM375" s="183" t="s">
        <v>3174</v>
      </c>
    </row>
    <row r="376" spans="1:65" s="2" customFormat="1" ht="16.5" customHeight="1" x14ac:dyDescent="0.15">
      <c r="A376" s="35"/>
      <c r="B376" s="141"/>
      <c r="C376" s="172" t="s">
        <v>1841</v>
      </c>
      <c r="D376" s="172" t="s">
        <v>274</v>
      </c>
      <c r="E376" s="173" t="s">
        <v>3175</v>
      </c>
      <c r="F376" s="174" t="s">
        <v>3176</v>
      </c>
      <c r="G376" s="175" t="s">
        <v>3173</v>
      </c>
      <c r="H376" s="176">
        <v>1</v>
      </c>
      <c r="I376" s="177"/>
      <c r="J376" s="176">
        <f t="shared" si="85"/>
        <v>0</v>
      </c>
      <c r="K376" s="178"/>
      <c r="L376" s="36"/>
      <c r="M376" s="179" t="s">
        <v>1</v>
      </c>
      <c r="N376" s="180" t="s">
        <v>41</v>
      </c>
      <c r="O376" s="61"/>
      <c r="P376" s="181">
        <f t="shared" si="86"/>
        <v>0</v>
      </c>
      <c r="Q376" s="181">
        <v>0</v>
      </c>
      <c r="R376" s="181">
        <f t="shared" si="87"/>
        <v>0</v>
      </c>
      <c r="S376" s="181">
        <v>0</v>
      </c>
      <c r="T376" s="182">
        <f t="shared" si="88"/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3" t="s">
        <v>278</v>
      </c>
      <c r="AT376" s="183" t="s">
        <v>274</v>
      </c>
      <c r="AU376" s="183" t="s">
        <v>82</v>
      </c>
      <c r="AY376" s="18" t="s">
        <v>271</v>
      </c>
      <c r="BE376" s="105">
        <f t="shared" si="89"/>
        <v>0</v>
      </c>
      <c r="BF376" s="105">
        <f t="shared" si="90"/>
        <v>0</v>
      </c>
      <c r="BG376" s="105">
        <f t="shared" si="91"/>
        <v>0</v>
      </c>
      <c r="BH376" s="105">
        <f t="shared" si="92"/>
        <v>0</v>
      </c>
      <c r="BI376" s="105">
        <f t="shared" si="93"/>
        <v>0</v>
      </c>
      <c r="BJ376" s="18" t="s">
        <v>88</v>
      </c>
      <c r="BK376" s="105">
        <f t="shared" si="94"/>
        <v>0</v>
      </c>
      <c r="BL376" s="18" t="s">
        <v>278</v>
      </c>
      <c r="BM376" s="183" t="s">
        <v>3177</v>
      </c>
    </row>
    <row r="377" spans="1:65" s="2" customFormat="1" ht="21.75" customHeight="1" x14ac:dyDescent="0.15">
      <c r="A377" s="35"/>
      <c r="B377" s="141"/>
      <c r="C377" s="172" t="s">
        <v>1847</v>
      </c>
      <c r="D377" s="172" t="s">
        <v>274</v>
      </c>
      <c r="E377" s="173" t="s">
        <v>3178</v>
      </c>
      <c r="F377" s="174" t="s">
        <v>3179</v>
      </c>
      <c r="G377" s="175" t="s">
        <v>302</v>
      </c>
      <c r="H377" s="176">
        <v>1</v>
      </c>
      <c r="I377" s="177"/>
      <c r="J377" s="176">
        <f t="shared" si="85"/>
        <v>0</v>
      </c>
      <c r="K377" s="178"/>
      <c r="L377" s="36"/>
      <c r="M377" s="179" t="s">
        <v>1</v>
      </c>
      <c r="N377" s="180" t="s">
        <v>41</v>
      </c>
      <c r="O377" s="61"/>
      <c r="P377" s="181">
        <f t="shared" si="86"/>
        <v>0</v>
      </c>
      <c r="Q377" s="181">
        <v>0</v>
      </c>
      <c r="R377" s="181">
        <f t="shared" si="87"/>
        <v>0</v>
      </c>
      <c r="S377" s="181">
        <v>0</v>
      </c>
      <c r="T377" s="182">
        <f t="shared" si="88"/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83" t="s">
        <v>278</v>
      </c>
      <c r="AT377" s="183" t="s">
        <v>274</v>
      </c>
      <c r="AU377" s="183" t="s">
        <v>82</v>
      </c>
      <c r="AY377" s="18" t="s">
        <v>271</v>
      </c>
      <c r="BE377" s="105">
        <f t="shared" si="89"/>
        <v>0</v>
      </c>
      <c r="BF377" s="105">
        <f t="shared" si="90"/>
        <v>0</v>
      </c>
      <c r="BG377" s="105">
        <f t="shared" si="91"/>
        <v>0</v>
      </c>
      <c r="BH377" s="105">
        <f t="shared" si="92"/>
        <v>0</v>
      </c>
      <c r="BI377" s="105">
        <f t="shared" si="93"/>
        <v>0</v>
      </c>
      <c r="BJ377" s="18" t="s">
        <v>88</v>
      </c>
      <c r="BK377" s="105">
        <f t="shared" si="94"/>
        <v>0</v>
      </c>
      <c r="BL377" s="18" t="s">
        <v>278</v>
      </c>
      <c r="BM377" s="183" t="s">
        <v>3180</v>
      </c>
    </row>
    <row r="378" spans="1:65" s="2" customFormat="1" ht="16.5" customHeight="1" x14ac:dyDescent="0.15">
      <c r="A378" s="35"/>
      <c r="B378" s="141"/>
      <c r="C378" s="172" t="s">
        <v>1854</v>
      </c>
      <c r="D378" s="172" t="s">
        <v>274</v>
      </c>
      <c r="E378" s="173" t="s">
        <v>2983</v>
      </c>
      <c r="F378" s="174" t="s">
        <v>2965</v>
      </c>
      <c r="G378" s="175" t="s">
        <v>2862</v>
      </c>
      <c r="H378" s="176">
        <v>1</v>
      </c>
      <c r="I378" s="177"/>
      <c r="J378" s="176">
        <f t="shared" si="85"/>
        <v>0</v>
      </c>
      <c r="K378" s="178"/>
      <c r="L378" s="36"/>
      <c r="M378" s="241" t="s">
        <v>1</v>
      </c>
      <c r="N378" s="242" t="s">
        <v>41</v>
      </c>
      <c r="O378" s="243"/>
      <c r="P378" s="244">
        <f t="shared" si="86"/>
        <v>0</v>
      </c>
      <c r="Q378" s="244">
        <v>0</v>
      </c>
      <c r="R378" s="244">
        <f t="shared" si="87"/>
        <v>0</v>
      </c>
      <c r="S378" s="244">
        <v>0</v>
      </c>
      <c r="T378" s="245">
        <f t="shared" si="88"/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83" t="s">
        <v>278</v>
      </c>
      <c r="AT378" s="183" t="s">
        <v>274</v>
      </c>
      <c r="AU378" s="183" t="s">
        <v>82</v>
      </c>
      <c r="AY378" s="18" t="s">
        <v>271</v>
      </c>
      <c r="BE378" s="105">
        <f t="shared" si="89"/>
        <v>0</v>
      </c>
      <c r="BF378" s="105">
        <f t="shared" si="90"/>
        <v>0</v>
      </c>
      <c r="BG378" s="105">
        <f t="shared" si="91"/>
        <v>0</v>
      </c>
      <c r="BH378" s="105">
        <f t="shared" si="92"/>
        <v>0</v>
      </c>
      <c r="BI378" s="105">
        <f t="shared" si="93"/>
        <v>0</v>
      </c>
      <c r="BJ378" s="18" t="s">
        <v>88</v>
      </c>
      <c r="BK378" s="105">
        <f t="shared" si="94"/>
        <v>0</v>
      </c>
      <c r="BL378" s="18" t="s">
        <v>278</v>
      </c>
      <c r="BM378" s="183" t="s">
        <v>3181</v>
      </c>
    </row>
    <row r="379" spans="1:65" s="2" customFormat="1" ht="6.95" customHeight="1" x14ac:dyDescent="0.1">
      <c r="A379" s="35"/>
      <c r="B379" s="50"/>
      <c r="C379" s="51"/>
      <c r="D379" s="51"/>
      <c r="E379" s="51"/>
      <c r="F379" s="51"/>
      <c r="G379" s="51"/>
      <c r="H379" s="51"/>
      <c r="I379" s="51"/>
      <c r="J379" s="51"/>
      <c r="K379" s="51"/>
      <c r="L379" s="36"/>
      <c r="M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</row>
  </sheetData>
  <autoFilter ref="C158:K378" xr:uid="{00000000-0009-0000-0000-000006000000}"/>
  <mergeCells count="13">
    <mergeCell ref="E151:H151"/>
    <mergeCell ref="L2:V2"/>
    <mergeCell ref="E147:H147"/>
    <mergeCell ref="E149:H149"/>
    <mergeCell ref="E85:H85"/>
    <mergeCell ref="E87:H87"/>
    <mergeCell ref="E89:H89"/>
    <mergeCell ref="D136:F13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300"/>
  <sheetViews>
    <sheetView showGridLines="0" topLeftCell="A105" workbookViewId="0">
      <selection activeCell="J113" sqref="J113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107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3182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108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ROUND((SUM(BE112:BE114) + SUM(BE136:BE299)),  2)</f>
        <v>0</v>
      </c>
      <c r="G37" s="35"/>
      <c r="H37" s="35"/>
      <c r="I37" s="120">
        <v>0.2</v>
      </c>
      <c r="J37" s="119">
        <f>ROUND(((SUM(BE112:BE114) + SUM(BE136:BE299))*I37),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ROUND((SUM(BF112:BF114) + SUM(BF136:BF299)),  2)</f>
        <v>0</v>
      </c>
      <c r="G38" s="35"/>
      <c r="H38" s="35"/>
      <c r="I38" s="120">
        <v>0.2</v>
      </c>
      <c r="J38" s="119">
        <f>ROUND(((SUM(BF112:BF114) + SUM(BF136:BF299))*I38),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ROUND((SUM(BG112:BG114) + SUM(BG136:BG299)),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ROUND((SUM(BH112:BH114) + SUM(BH136:BH299)),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ROUND((SUM(BI112:BI114) + SUM(BI136:BI299)),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07 - Zdravotechnika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 x14ac:dyDescent="0.1">
      <c r="B99" s="131"/>
      <c r="D99" s="132" t="s">
        <v>3183</v>
      </c>
      <c r="E99" s="133"/>
      <c r="F99" s="133"/>
      <c r="G99" s="133"/>
      <c r="H99" s="133"/>
      <c r="I99" s="133"/>
      <c r="J99" s="134">
        <f>J137</f>
        <v>0</v>
      </c>
      <c r="L99" s="131"/>
    </row>
    <row r="100" spans="1:47" s="10" customFormat="1" ht="19.899999999999999" customHeight="1" x14ac:dyDescent="0.1">
      <c r="B100" s="135"/>
      <c r="D100" s="136" t="s">
        <v>3184</v>
      </c>
      <c r="E100" s="137"/>
      <c r="F100" s="137"/>
      <c r="G100" s="137"/>
      <c r="H100" s="137"/>
      <c r="I100" s="137"/>
      <c r="J100" s="138">
        <f>J138</f>
        <v>0</v>
      </c>
      <c r="L100" s="135"/>
    </row>
    <row r="101" spans="1:47" s="10" customFormat="1" ht="19.899999999999999" customHeight="1" x14ac:dyDescent="0.1">
      <c r="B101" s="135"/>
      <c r="D101" s="136" t="s">
        <v>3185</v>
      </c>
      <c r="E101" s="137"/>
      <c r="F101" s="137"/>
      <c r="G101" s="137"/>
      <c r="H101" s="137"/>
      <c r="I101" s="137"/>
      <c r="J101" s="138">
        <f>J148</f>
        <v>0</v>
      </c>
      <c r="L101" s="135"/>
    </row>
    <row r="102" spans="1:47" s="10" customFormat="1" ht="19.899999999999999" customHeight="1" x14ac:dyDescent="0.1">
      <c r="B102" s="135"/>
      <c r="D102" s="136" t="s">
        <v>3186</v>
      </c>
      <c r="E102" s="137"/>
      <c r="F102" s="137"/>
      <c r="G102" s="137"/>
      <c r="H102" s="137"/>
      <c r="I102" s="137"/>
      <c r="J102" s="138">
        <f>J151</f>
        <v>0</v>
      </c>
      <c r="L102" s="135"/>
    </row>
    <row r="103" spans="1:47" s="10" customFormat="1" ht="19.899999999999999" customHeight="1" x14ac:dyDescent="0.1">
      <c r="B103" s="135"/>
      <c r="D103" s="136" t="s">
        <v>3187</v>
      </c>
      <c r="E103" s="137"/>
      <c r="F103" s="137"/>
      <c r="G103" s="137"/>
      <c r="H103" s="137"/>
      <c r="I103" s="137"/>
      <c r="J103" s="138">
        <f>J153</f>
        <v>0</v>
      </c>
      <c r="L103" s="135"/>
    </row>
    <row r="104" spans="1:47" s="10" customFormat="1" ht="19.899999999999999" customHeight="1" x14ac:dyDescent="0.1">
      <c r="B104" s="135"/>
      <c r="D104" s="136" t="s">
        <v>3188</v>
      </c>
      <c r="E104" s="137"/>
      <c r="F104" s="137"/>
      <c r="G104" s="137"/>
      <c r="H104" s="137"/>
      <c r="I104" s="137"/>
      <c r="J104" s="138">
        <f>J165</f>
        <v>0</v>
      </c>
      <c r="L104" s="135"/>
    </row>
    <row r="105" spans="1:47" s="9" customFormat="1" ht="24.95" customHeight="1" x14ac:dyDescent="0.1">
      <c r="B105" s="131"/>
      <c r="D105" s="132" t="s">
        <v>3189</v>
      </c>
      <c r="E105" s="133"/>
      <c r="F105" s="133"/>
      <c r="G105" s="133"/>
      <c r="H105" s="133"/>
      <c r="I105" s="133"/>
      <c r="J105" s="134">
        <f>J167</f>
        <v>0</v>
      </c>
      <c r="L105" s="131"/>
    </row>
    <row r="106" spans="1:47" s="10" customFormat="1" ht="19.899999999999999" customHeight="1" x14ac:dyDescent="0.1">
      <c r="B106" s="135"/>
      <c r="D106" s="136" t="s">
        <v>880</v>
      </c>
      <c r="E106" s="137"/>
      <c r="F106" s="137"/>
      <c r="G106" s="137"/>
      <c r="H106" s="137"/>
      <c r="I106" s="137"/>
      <c r="J106" s="138">
        <f>J168</f>
        <v>0</v>
      </c>
      <c r="L106" s="135"/>
    </row>
    <row r="107" spans="1:47" s="10" customFormat="1" ht="19.899999999999999" customHeight="1" x14ac:dyDescent="0.1">
      <c r="B107" s="135"/>
      <c r="D107" s="136" t="s">
        <v>3190</v>
      </c>
      <c r="E107" s="137"/>
      <c r="F107" s="137"/>
      <c r="G107" s="137"/>
      <c r="H107" s="137"/>
      <c r="I107" s="137"/>
      <c r="J107" s="138">
        <f>J181</f>
        <v>0</v>
      </c>
      <c r="L107" s="135"/>
    </row>
    <row r="108" spans="1:47" s="10" customFormat="1" ht="19.899999999999999" customHeight="1" x14ac:dyDescent="0.1">
      <c r="B108" s="135"/>
      <c r="D108" s="136" t="s">
        <v>3191</v>
      </c>
      <c r="E108" s="137"/>
      <c r="F108" s="137"/>
      <c r="G108" s="137"/>
      <c r="H108" s="137"/>
      <c r="I108" s="137"/>
      <c r="J108" s="138">
        <f>J224</f>
        <v>0</v>
      </c>
      <c r="L108" s="135"/>
    </row>
    <row r="109" spans="1:47" s="10" customFormat="1" ht="19.899999999999999" customHeight="1" x14ac:dyDescent="0.1">
      <c r="B109" s="135"/>
      <c r="D109" s="136" t="s">
        <v>3192</v>
      </c>
      <c r="E109" s="137"/>
      <c r="F109" s="137"/>
      <c r="G109" s="137"/>
      <c r="H109" s="137"/>
      <c r="I109" s="137"/>
      <c r="J109" s="138">
        <f>J263</f>
        <v>0</v>
      </c>
      <c r="L109" s="135"/>
    </row>
    <row r="110" spans="1:47" s="2" customFormat="1" ht="21.75" customHeight="1" x14ac:dyDescent="0.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 x14ac:dyDescent="0.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 x14ac:dyDescent="0.1">
      <c r="A112" s="35"/>
      <c r="B112" s="36"/>
      <c r="C112" s="130" t="s">
        <v>254</v>
      </c>
      <c r="D112" s="35"/>
      <c r="E112" s="35"/>
      <c r="F112" s="35"/>
      <c r="G112" s="35"/>
      <c r="H112" s="35"/>
      <c r="I112" s="35"/>
      <c r="J112" s="139">
        <f>ROUND(J113,2)</f>
        <v>0</v>
      </c>
      <c r="K112" s="35"/>
      <c r="L112" s="45"/>
      <c r="N112" s="140" t="s">
        <v>39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 x14ac:dyDescent="0.1">
      <c r="A113" s="35"/>
      <c r="B113" s="141"/>
      <c r="C113" s="142"/>
      <c r="D113" s="338" t="s">
        <v>255</v>
      </c>
      <c r="E113" s="342"/>
      <c r="F113" s="342"/>
      <c r="G113" s="142"/>
      <c r="H113" s="142"/>
      <c r="I113" s="142"/>
      <c r="J113" s="102">
        <v>0</v>
      </c>
      <c r="K113" s="142"/>
      <c r="L113" s="143"/>
      <c r="M113" s="144"/>
      <c r="N113" s="145" t="s">
        <v>41</v>
      </c>
      <c r="O113" s="144"/>
      <c r="P113" s="144"/>
      <c r="Q113" s="144"/>
      <c r="R113" s="144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6" t="s">
        <v>256</v>
      </c>
      <c r="AZ113" s="144"/>
      <c r="BA113" s="144"/>
      <c r="BB113" s="144"/>
      <c r="BC113" s="144"/>
      <c r="BD113" s="144"/>
      <c r="BE113" s="147">
        <f t="shared" ref="BE113" si="0">IF(N113="základná",J113,0)</f>
        <v>0</v>
      </c>
      <c r="BF113" s="147">
        <f t="shared" ref="BF113" si="1">IF(N113="znížená",J113,0)</f>
        <v>0</v>
      </c>
      <c r="BG113" s="147">
        <f t="shared" ref="BG113" si="2">IF(N113="zákl. prenesená",J113,0)</f>
        <v>0</v>
      </c>
      <c r="BH113" s="147">
        <f t="shared" ref="BH113" si="3">IF(N113="zníž. prenesená",J113,0)</f>
        <v>0</v>
      </c>
      <c r="BI113" s="147">
        <f t="shared" ref="BI113" si="4">IF(N113="nulová",J113,0)</f>
        <v>0</v>
      </c>
      <c r="BJ113" s="146" t="s">
        <v>88</v>
      </c>
      <c r="BK113" s="144"/>
      <c r="BL113" s="144"/>
      <c r="BM113" s="144"/>
    </row>
    <row r="114" spans="1:65" s="2" customFormat="1" x14ac:dyDescent="0.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 x14ac:dyDescent="0.1">
      <c r="A115" s="35"/>
      <c r="B115" s="36"/>
      <c r="C115" s="109" t="s">
        <v>213</v>
      </c>
      <c r="D115" s="110"/>
      <c r="E115" s="110"/>
      <c r="F115" s="110"/>
      <c r="G115" s="110"/>
      <c r="H115" s="110"/>
      <c r="I115" s="110"/>
      <c r="J115" s="111">
        <f>ROUND(J98+J112,2)</f>
        <v>0</v>
      </c>
      <c r="K115" s="110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 x14ac:dyDescent="0.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5" customHeight="1" x14ac:dyDescent="0.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5" customHeight="1" x14ac:dyDescent="0.1">
      <c r="A121" s="35"/>
      <c r="B121" s="36"/>
      <c r="C121" s="22" t="s">
        <v>257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 x14ac:dyDescent="0.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 x14ac:dyDescent="0.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 x14ac:dyDescent="0.1">
      <c r="A124" s="35"/>
      <c r="B124" s="36"/>
      <c r="C124" s="35"/>
      <c r="D124" s="35"/>
      <c r="E124" s="340" t="str">
        <f>E7</f>
        <v>Kreatívne cenrum Nitra - Martinský vrch</v>
      </c>
      <c r="F124" s="341"/>
      <c r="G124" s="341"/>
      <c r="H124" s="341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" customFormat="1" ht="12" customHeight="1" x14ac:dyDescent="0.1">
      <c r="B125" s="21"/>
      <c r="C125" s="28" t="s">
        <v>228</v>
      </c>
      <c r="L125" s="21"/>
    </row>
    <row r="126" spans="1:65" s="2" customFormat="1" ht="16.5" customHeight="1" x14ac:dyDescent="0.1">
      <c r="A126" s="35"/>
      <c r="B126" s="36"/>
      <c r="C126" s="35"/>
      <c r="D126" s="35"/>
      <c r="E126" s="340" t="s">
        <v>231</v>
      </c>
      <c r="F126" s="339"/>
      <c r="G126" s="339"/>
      <c r="H126" s="339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 x14ac:dyDescent="0.1">
      <c r="A127" s="35"/>
      <c r="B127" s="36"/>
      <c r="C127" s="28" t="s">
        <v>233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 x14ac:dyDescent="0.1">
      <c r="A128" s="35"/>
      <c r="B128" s="36"/>
      <c r="C128" s="35"/>
      <c r="D128" s="35"/>
      <c r="E128" s="321" t="str">
        <f>E11</f>
        <v>07 - Zdravotechnika</v>
      </c>
      <c r="F128" s="339"/>
      <c r="G128" s="339"/>
      <c r="H128" s="339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 x14ac:dyDescent="0.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 x14ac:dyDescent="0.1">
      <c r="A130" s="35"/>
      <c r="B130" s="36"/>
      <c r="C130" s="28" t="s">
        <v>18</v>
      </c>
      <c r="D130" s="35"/>
      <c r="E130" s="35"/>
      <c r="F130" s="26" t="str">
        <f>F14</f>
        <v>Nitra</v>
      </c>
      <c r="G130" s="35"/>
      <c r="H130" s="35"/>
      <c r="I130" s="28" t="s">
        <v>20</v>
      </c>
      <c r="J130" s="58" t="str">
        <f>IF(J14="","",J14)</f>
        <v>26. 8. 2020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 x14ac:dyDescent="0.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40.15" customHeight="1" x14ac:dyDescent="0.15">
      <c r="A132" s="35"/>
      <c r="B132" s="36"/>
      <c r="C132" s="28" t="s">
        <v>22</v>
      </c>
      <c r="D132" s="35"/>
      <c r="E132" s="35"/>
      <c r="F132" s="26" t="str">
        <f>E17</f>
        <v>Mesto Nitra, Štefánikova tr. 60, 949 01 Nitra</v>
      </c>
      <c r="G132" s="35"/>
      <c r="H132" s="35"/>
      <c r="I132" s="28" t="s">
        <v>28</v>
      </c>
      <c r="J132" s="31" t="str">
        <f>E23</f>
        <v>Mesto Nitra, Štefánikova tr. 60, 949 01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2" customHeight="1" x14ac:dyDescent="0.15">
      <c r="A133" s="35"/>
      <c r="B133" s="36"/>
      <c r="C133" s="28" t="s">
        <v>26</v>
      </c>
      <c r="D133" s="35"/>
      <c r="E133" s="35"/>
      <c r="F133" s="26" t="str">
        <f>IF(E20="","",E20)</f>
        <v>Vyplň údaj</v>
      </c>
      <c r="G133" s="35"/>
      <c r="H133" s="35"/>
      <c r="I133" s="28" t="s">
        <v>30</v>
      </c>
      <c r="J133" s="31" t="str">
        <f>E26</f>
        <v>Mesto Nitra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0.35" customHeight="1" x14ac:dyDescent="0.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11" customFormat="1" ht="29.25" customHeight="1" x14ac:dyDescent="0.15">
      <c r="A135" s="148"/>
      <c r="B135" s="149"/>
      <c r="C135" s="150" t="s">
        <v>258</v>
      </c>
      <c r="D135" s="151" t="s">
        <v>60</v>
      </c>
      <c r="E135" s="151" t="s">
        <v>56</v>
      </c>
      <c r="F135" s="151" t="s">
        <v>57</v>
      </c>
      <c r="G135" s="151" t="s">
        <v>259</v>
      </c>
      <c r="H135" s="151" t="s">
        <v>260</v>
      </c>
      <c r="I135" s="151" t="s">
        <v>261</v>
      </c>
      <c r="J135" s="152" t="s">
        <v>241</v>
      </c>
      <c r="K135" s="153" t="s">
        <v>262</v>
      </c>
      <c r="L135" s="154"/>
      <c r="M135" s="65" t="s">
        <v>1</v>
      </c>
      <c r="N135" s="66" t="s">
        <v>39</v>
      </c>
      <c r="O135" s="66" t="s">
        <v>263</v>
      </c>
      <c r="P135" s="66" t="s">
        <v>264</v>
      </c>
      <c r="Q135" s="66" t="s">
        <v>265</v>
      </c>
      <c r="R135" s="66" t="s">
        <v>266</v>
      </c>
      <c r="S135" s="66" t="s">
        <v>267</v>
      </c>
      <c r="T135" s="67" t="s">
        <v>268</v>
      </c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</row>
    <row r="136" spans="1:65" s="2" customFormat="1" ht="22.9" customHeight="1" x14ac:dyDescent="0.15">
      <c r="A136" s="35"/>
      <c r="B136" s="36"/>
      <c r="C136" s="72" t="s">
        <v>238</v>
      </c>
      <c r="D136" s="35"/>
      <c r="E136" s="35"/>
      <c r="F136" s="35"/>
      <c r="G136" s="35"/>
      <c r="H136" s="35"/>
      <c r="I136" s="35"/>
      <c r="J136" s="155">
        <f>BK136</f>
        <v>0</v>
      </c>
      <c r="K136" s="35"/>
      <c r="L136" s="36"/>
      <c r="M136" s="68"/>
      <c r="N136" s="59"/>
      <c r="O136" s="69"/>
      <c r="P136" s="156">
        <f>P137+P167</f>
        <v>0</v>
      </c>
      <c r="Q136" s="69"/>
      <c r="R136" s="156">
        <f>R137+R167</f>
        <v>425.08098999999999</v>
      </c>
      <c r="S136" s="69"/>
      <c r="T136" s="157">
        <f>T137+T167</f>
        <v>7.5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74</v>
      </c>
      <c r="AU136" s="18" t="s">
        <v>243</v>
      </c>
      <c r="BK136" s="158">
        <f>BK137+BK167</f>
        <v>0</v>
      </c>
    </row>
    <row r="137" spans="1:65" s="12" customFormat="1" ht="25.9" customHeight="1" x14ac:dyDescent="0.15">
      <c r="B137" s="159"/>
      <c r="D137" s="160" t="s">
        <v>74</v>
      </c>
      <c r="E137" s="161" t="s">
        <v>2856</v>
      </c>
      <c r="F137" s="161" t="s">
        <v>3193</v>
      </c>
      <c r="I137" s="162"/>
      <c r="J137" s="163">
        <f>BK137</f>
        <v>0</v>
      </c>
      <c r="L137" s="159"/>
      <c r="M137" s="164"/>
      <c r="N137" s="165"/>
      <c r="O137" s="165"/>
      <c r="P137" s="166">
        <f>P138+P148+P151+P153+P165</f>
        <v>0</v>
      </c>
      <c r="Q137" s="165"/>
      <c r="R137" s="166">
        <f>R138+R148+R151+R153+R165</f>
        <v>423.33159000000001</v>
      </c>
      <c r="S137" s="165"/>
      <c r="T137" s="167">
        <f>T138+T148+T151+T153+T165</f>
        <v>7.5</v>
      </c>
      <c r="AR137" s="160" t="s">
        <v>82</v>
      </c>
      <c r="AT137" s="168" t="s">
        <v>74</v>
      </c>
      <c r="AU137" s="168" t="s">
        <v>75</v>
      </c>
      <c r="AY137" s="160" t="s">
        <v>271</v>
      </c>
      <c r="BK137" s="169">
        <f>BK138+BK148+BK151+BK153+BK165</f>
        <v>0</v>
      </c>
    </row>
    <row r="138" spans="1:65" s="12" customFormat="1" ht="22.9" customHeight="1" x14ac:dyDescent="0.15">
      <c r="B138" s="159"/>
      <c r="D138" s="160" t="s">
        <v>74</v>
      </c>
      <c r="E138" s="170" t="s">
        <v>82</v>
      </c>
      <c r="F138" s="170" t="s">
        <v>3194</v>
      </c>
      <c r="I138" s="162"/>
      <c r="J138" s="171">
        <f>BK138</f>
        <v>0</v>
      </c>
      <c r="L138" s="159"/>
      <c r="M138" s="164"/>
      <c r="N138" s="165"/>
      <c r="O138" s="165"/>
      <c r="P138" s="166">
        <f>SUM(P139:P147)</f>
        <v>0</v>
      </c>
      <c r="Q138" s="165"/>
      <c r="R138" s="166">
        <f>SUM(R139:R147)</f>
        <v>0</v>
      </c>
      <c r="S138" s="165"/>
      <c r="T138" s="167">
        <f>SUM(T139:T147)</f>
        <v>7.5</v>
      </c>
      <c r="AR138" s="160" t="s">
        <v>82</v>
      </c>
      <c r="AT138" s="168" t="s">
        <v>74</v>
      </c>
      <c r="AU138" s="168" t="s">
        <v>82</v>
      </c>
      <c r="AY138" s="160" t="s">
        <v>271</v>
      </c>
      <c r="BK138" s="169">
        <f>SUM(BK139:BK147)</f>
        <v>0</v>
      </c>
    </row>
    <row r="139" spans="1:65" s="2" customFormat="1" ht="21.75" customHeight="1" x14ac:dyDescent="0.15">
      <c r="A139" s="35"/>
      <c r="B139" s="141"/>
      <c r="C139" s="172" t="s">
        <v>82</v>
      </c>
      <c r="D139" s="172" t="s">
        <v>274</v>
      </c>
      <c r="E139" s="173" t="s">
        <v>3195</v>
      </c>
      <c r="F139" s="174" t="s">
        <v>3196</v>
      </c>
      <c r="G139" s="175" t="s">
        <v>277</v>
      </c>
      <c r="H139" s="176">
        <v>15</v>
      </c>
      <c r="I139" s="177"/>
      <c r="J139" s="176">
        <f t="shared" ref="J139:J147" si="5">ROUND(I139*H139,2)</f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ref="P139:P147" si="6">O139*H139</f>
        <v>0</v>
      </c>
      <c r="Q139" s="181">
        <v>0</v>
      </c>
      <c r="R139" s="181">
        <f t="shared" ref="R139:R147" si="7">Q139*H139</f>
        <v>0</v>
      </c>
      <c r="S139" s="181">
        <v>0.5</v>
      </c>
      <c r="T139" s="182">
        <f t="shared" ref="T139:T147" si="8">S139*H139</f>
        <v>7.5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278</v>
      </c>
      <c r="AT139" s="183" t="s">
        <v>274</v>
      </c>
      <c r="AU139" s="183" t="s">
        <v>88</v>
      </c>
      <c r="AY139" s="18" t="s">
        <v>271</v>
      </c>
      <c r="BE139" s="105">
        <f t="shared" ref="BE139:BE147" si="9">IF(N139="základná",J139,0)</f>
        <v>0</v>
      </c>
      <c r="BF139" s="105">
        <f t="shared" ref="BF139:BF147" si="10">IF(N139="znížená",J139,0)</f>
        <v>0</v>
      </c>
      <c r="BG139" s="105">
        <f t="shared" ref="BG139:BG147" si="11">IF(N139="zákl. prenesená",J139,0)</f>
        <v>0</v>
      </c>
      <c r="BH139" s="105">
        <f t="shared" ref="BH139:BH147" si="12">IF(N139="zníž. prenesená",J139,0)</f>
        <v>0</v>
      </c>
      <c r="BI139" s="105">
        <f t="shared" ref="BI139:BI147" si="13">IF(N139="nulová",J139,0)</f>
        <v>0</v>
      </c>
      <c r="BJ139" s="18" t="s">
        <v>88</v>
      </c>
      <c r="BK139" s="105">
        <f t="shared" ref="BK139:BK147" si="14">ROUND(I139*H139,2)</f>
        <v>0</v>
      </c>
      <c r="BL139" s="18" t="s">
        <v>278</v>
      </c>
      <c r="BM139" s="183" t="s">
        <v>88</v>
      </c>
    </row>
    <row r="140" spans="1:65" s="2" customFormat="1" ht="16.5" customHeight="1" x14ac:dyDescent="0.15">
      <c r="A140" s="35"/>
      <c r="B140" s="141"/>
      <c r="C140" s="172" t="s">
        <v>88</v>
      </c>
      <c r="D140" s="172" t="s">
        <v>274</v>
      </c>
      <c r="E140" s="173" t="s">
        <v>3197</v>
      </c>
      <c r="F140" s="174" t="s">
        <v>3198</v>
      </c>
      <c r="G140" s="175" t="s">
        <v>319</v>
      </c>
      <c r="H140" s="176">
        <v>265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278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278</v>
      </c>
      <c r="BM140" s="183" t="s">
        <v>278</v>
      </c>
    </row>
    <row r="141" spans="1:65" s="2" customFormat="1" ht="21.75" customHeight="1" x14ac:dyDescent="0.15">
      <c r="A141" s="35"/>
      <c r="B141" s="141"/>
      <c r="C141" s="172" t="s">
        <v>286</v>
      </c>
      <c r="D141" s="172" t="s">
        <v>274</v>
      </c>
      <c r="E141" s="173" t="s">
        <v>3199</v>
      </c>
      <c r="F141" s="174" t="s">
        <v>3200</v>
      </c>
      <c r="G141" s="175" t="s">
        <v>289</v>
      </c>
      <c r="H141" s="176">
        <v>165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0</v>
      </c>
      <c r="R141" s="181">
        <f t="shared" si="7"/>
        <v>0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278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278</v>
      </c>
      <c r="BM141" s="183" t="s">
        <v>304</v>
      </c>
    </row>
    <row r="142" spans="1:65" s="2" customFormat="1" ht="21.75" customHeight="1" x14ac:dyDescent="0.15">
      <c r="A142" s="35"/>
      <c r="B142" s="141"/>
      <c r="C142" s="172" t="s">
        <v>278</v>
      </c>
      <c r="D142" s="172" t="s">
        <v>274</v>
      </c>
      <c r="E142" s="173" t="s">
        <v>3201</v>
      </c>
      <c r="F142" s="174" t="s">
        <v>3202</v>
      </c>
      <c r="G142" s="175" t="s">
        <v>289</v>
      </c>
      <c r="H142" s="176">
        <v>165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0</v>
      </c>
      <c r="R142" s="181">
        <f t="shared" si="7"/>
        <v>0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278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278</v>
      </c>
      <c r="BM142" s="183" t="s">
        <v>316</v>
      </c>
    </row>
    <row r="143" spans="1:65" s="2" customFormat="1" ht="21.75" customHeight="1" x14ac:dyDescent="0.15">
      <c r="A143" s="35"/>
      <c r="B143" s="141"/>
      <c r="C143" s="172" t="s">
        <v>299</v>
      </c>
      <c r="D143" s="172" t="s">
        <v>274</v>
      </c>
      <c r="E143" s="173" t="s">
        <v>3203</v>
      </c>
      <c r="F143" s="174" t="s">
        <v>3204</v>
      </c>
      <c r="G143" s="175" t="s">
        <v>289</v>
      </c>
      <c r="H143" s="176">
        <v>165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278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278</v>
      </c>
      <c r="BM143" s="183" t="s">
        <v>115</v>
      </c>
    </row>
    <row r="144" spans="1:65" s="2" customFormat="1" ht="16.5" customHeight="1" x14ac:dyDescent="0.15">
      <c r="A144" s="35"/>
      <c r="B144" s="141"/>
      <c r="C144" s="172" t="s">
        <v>304</v>
      </c>
      <c r="D144" s="172" t="s">
        <v>274</v>
      </c>
      <c r="E144" s="173" t="s">
        <v>3205</v>
      </c>
      <c r="F144" s="174" t="s">
        <v>3206</v>
      </c>
      <c r="G144" s="175" t="s">
        <v>289</v>
      </c>
      <c r="H144" s="176">
        <v>165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278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278</v>
      </c>
      <c r="BM144" s="183" t="s">
        <v>121</v>
      </c>
    </row>
    <row r="145" spans="1:65" s="2" customFormat="1" ht="16.5" customHeight="1" x14ac:dyDescent="0.15">
      <c r="A145" s="35"/>
      <c r="B145" s="141"/>
      <c r="C145" s="172" t="s">
        <v>310</v>
      </c>
      <c r="D145" s="172" t="s">
        <v>274</v>
      </c>
      <c r="E145" s="173" t="s">
        <v>3207</v>
      </c>
      <c r="F145" s="174" t="s">
        <v>3208</v>
      </c>
      <c r="G145" s="175" t="s">
        <v>412</v>
      </c>
      <c r="H145" s="176">
        <v>215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278</v>
      </c>
      <c r="AT145" s="183" t="s">
        <v>274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278</v>
      </c>
      <c r="BM145" s="183" t="s">
        <v>127</v>
      </c>
    </row>
    <row r="146" spans="1:65" s="2" customFormat="1" ht="16.5" customHeight="1" x14ac:dyDescent="0.15">
      <c r="A146" s="35"/>
      <c r="B146" s="141"/>
      <c r="C146" s="172" t="s">
        <v>316</v>
      </c>
      <c r="D146" s="172" t="s">
        <v>274</v>
      </c>
      <c r="E146" s="173" t="s">
        <v>3209</v>
      </c>
      <c r="F146" s="174" t="s">
        <v>3210</v>
      </c>
      <c r="G146" s="175" t="s">
        <v>289</v>
      </c>
      <c r="H146" s="176">
        <v>215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278</v>
      </c>
      <c r="AT146" s="183" t="s">
        <v>274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278</v>
      </c>
      <c r="BM146" s="183" t="s">
        <v>367</v>
      </c>
    </row>
    <row r="147" spans="1:65" s="2" customFormat="1" ht="16.5" customHeight="1" x14ac:dyDescent="0.15">
      <c r="A147" s="35"/>
      <c r="B147" s="141"/>
      <c r="C147" s="172" t="s">
        <v>272</v>
      </c>
      <c r="D147" s="172" t="s">
        <v>274</v>
      </c>
      <c r="E147" s="173" t="s">
        <v>3211</v>
      </c>
      <c r="F147" s="174" t="s">
        <v>3212</v>
      </c>
      <c r="G147" s="175" t="s">
        <v>289</v>
      </c>
      <c r="H147" s="176">
        <v>215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278</v>
      </c>
      <c r="AT147" s="183" t="s">
        <v>274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278</v>
      </c>
      <c r="BM147" s="183" t="s">
        <v>379</v>
      </c>
    </row>
    <row r="148" spans="1:65" s="12" customFormat="1" ht="22.9" customHeight="1" x14ac:dyDescent="0.15">
      <c r="B148" s="159"/>
      <c r="D148" s="160" t="s">
        <v>74</v>
      </c>
      <c r="E148" s="170" t="s">
        <v>278</v>
      </c>
      <c r="F148" s="170" t="s">
        <v>3213</v>
      </c>
      <c r="I148" s="162"/>
      <c r="J148" s="171">
        <f>BK148</f>
        <v>0</v>
      </c>
      <c r="L148" s="159"/>
      <c r="M148" s="164"/>
      <c r="N148" s="165"/>
      <c r="O148" s="165"/>
      <c r="P148" s="166">
        <f>SUM(P149:P150)</f>
        <v>0</v>
      </c>
      <c r="Q148" s="165"/>
      <c r="R148" s="166">
        <f>SUM(R149:R150)</f>
        <v>416.19279</v>
      </c>
      <c r="S148" s="165"/>
      <c r="T148" s="167">
        <f>SUM(T149:T150)</f>
        <v>0</v>
      </c>
      <c r="AR148" s="160" t="s">
        <v>82</v>
      </c>
      <c r="AT148" s="168" t="s">
        <v>74</v>
      </c>
      <c r="AU148" s="168" t="s">
        <v>82</v>
      </c>
      <c r="AY148" s="160" t="s">
        <v>271</v>
      </c>
      <c r="BK148" s="169">
        <f>SUM(BK149:BK150)</f>
        <v>0</v>
      </c>
    </row>
    <row r="149" spans="1:65" s="2" customFormat="1" ht="21.75" customHeight="1" x14ac:dyDescent="0.15">
      <c r="A149" s="35"/>
      <c r="B149" s="141"/>
      <c r="C149" s="172" t="s">
        <v>115</v>
      </c>
      <c r="D149" s="172" t="s">
        <v>274</v>
      </c>
      <c r="E149" s="173" t="s">
        <v>3214</v>
      </c>
      <c r="F149" s="174" t="s">
        <v>3215</v>
      </c>
      <c r="G149" s="175" t="s">
        <v>289</v>
      </c>
      <c r="H149" s="176">
        <v>215</v>
      </c>
      <c r="I149" s="177"/>
      <c r="J149" s="176">
        <f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>O149*H149</f>
        <v>0</v>
      </c>
      <c r="Q149" s="181">
        <v>1.8907700000000001</v>
      </c>
      <c r="R149" s="181">
        <f>Q149*H149</f>
        <v>406.51555000000002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278</v>
      </c>
      <c r="AT149" s="183" t="s">
        <v>274</v>
      </c>
      <c r="AU149" s="183" t="s">
        <v>88</v>
      </c>
      <c r="AY149" s="18" t="s">
        <v>271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278</v>
      </c>
      <c r="BM149" s="183" t="s">
        <v>7</v>
      </c>
    </row>
    <row r="150" spans="1:65" s="2" customFormat="1" ht="16.5" customHeight="1" x14ac:dyDescent="0.15">
      <c r="A150" s="35"/>
      <c r="B150" s="141"/>
      <c r="C150" s="172" t="s">
        <v>118</v>
      </c>
      <c r="D150" s="172" t="s">
        <v>274</v>
      </c>
      <c r="E150" s="173" t="s">
        <v>3216</v>
      </c>
      <c r="F150" s="174" t="s">
        <v>3217</v>
      </c>
      <c r="G150" s="175" t="s">
        <v>289</v>
      </c>
      <c r="H150" s="176">
        <v>4</v>
      </c>
      <c r="I150" s="177"/>
      <c r="J150" s="176">
        <f>ROUND(I150*H150,2)</f>
        <v>0</v>
      </c>
      <c r="K150" s="178"/>
      <c r="L150" s="36"/>
      <c r="M150" s="179" t="s">
        <v>1</v>
      </c>
      <c r="N150" s="180" t="s">
        <v>41</v>
      </c>
      <c r="O150" s="61"/>
      <c r="P150" s="181">
        <f>O150*H150</f>
        <v>0</v>
      </c>
      <c r="Q150" s="181">
        <v>2.4193099999999998</v>
      </c>
      <c r="R150" s="181">
        <f>Q150*H150</f>
        <v>9.6772399999999994</v>
      </c>
      <c r="S150" s="181">
        <v>0</v>
      </c>
      <c r="T150" s="18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278</v>
      </c>
      <c r="AT150" s="183" t="s">
        <v>274</v>
      </c>
      <c r="AU150" s="183" t="s">
        <v>88</v>
      </c>
      <c r="AY150" s="18" t="s">
        <v>271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278</v>
      </c>
      <c r="BM150" s="183" t="s">
        <v>414</v>
      </c>
    </row>
    <row r="151" spans="1:65" s="12" customFormat="1" ht="22.9" customHeight="1" x14ac:dyDescent="0.15">
      <c r="B151" s="159"/>
      <c r="D151" s="160" t="s">
        <v>74</v>
      </c>
      <c r="E151" s="170" t="s">
        <v>299</v>
      </c>
      <c r="F151" s="170" t="s">
        <v>3218</v>
      </c>
      <c r="I151" s="162"/>
      <c r="J151" s="171">
        <f>BK151</f>
        <v>0</v>
      </c>
      <c r="L151" s="159"/>
      <c r="M151" s="164"/>
      <c r="N151" s="165"/>
      <c r="O151" s="165"/>
      <c r="P151" s="166">
        <f>P152</f>
        <v>0</v>
      </c>
      <c r="Q151" s="165"/>
      <c r="R151" s="166">
        <f>R152</f>
        <v>6.6048</v>
      </c>
      <c r="S151" s="165"/>
      <c r="T151" s="167">
        <f>T152</f>
        <v>0</v>
      </c>
      <c r="AR151" s="160" t="s">
        <v>82</v>
      </c>
      <c r="AT151" s="168" t="s">
        <v>74</v>
      </c>
      <c r="AU151" s="168" t="s">
        <v>82</v>
      </c>
      <c r="AY151" s="160" t="s">
        <v>271</v>
      </c>
      <c r="BK151" s="169">
        <f>BK152</f>
        <v>0</v>
      </c>
    </row>
    <row r="152" spans="1:65" s="2" customFormat="1" ht="21.75" customHeight="1" x14ac:dyDescent="0.15">
      <c r="A152" s="35"/>
      <c r="B152" s="141"/>
      <c r="C152" s="172" t="s">
        <v>121</v>
      </c>
      <c r="D152" s="172" t="s">
        <v>274</v>
      </c>
      <c r="E152" s="173" t="s">
        <v>3219</v>
      </c>
      <c r="F152" s="174" t="s">
        <v>3220</v>
      </c>
      <c r="G152" s="175" t="s">
        <v>277</v>
      </c>
      <c r="H152" s="176">
        <v>15</v>
      </c>
      <c r="I152" s="177"/>
      <c r="J152" s="176">
        <f>ROUND(I152*H152,2)</f>
        <v>0</v>
      </c>
      <c r="K152" s="178"/>
      <c r="L152" s="36"/>
      <c r="M152" s="179" t="s">
        <v>1</v>
      </c>
      <c r="N152" s="180" t="s">
        <v>41</v>
      </c>
      <c r="O152" s="61"/>
      <c r="P152" s="181">
        <f>O152*H152</f>
        <v>0</v>
      </c>
      <c r="Q152" s="181">
        <v>0.44031999999999999</v>
      </c>
      <c r="R152" s="181">
        <f>Q152*H152</f>
        <v>6.6048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278</v>
      </c>
      <c r="AT152" s="183" t="s">
        <v>274</v>
      </c>
      <c r="AU152" s="183" t="s">
        <v>88</v>
      </c>
      <c r="AY152" s="18" t="s">
        <v>271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278</v>
      </c>
      <c r="BM152" s="183" t="s">
        <v>424</v>
      </c>
    </row>
    <row r="153" spans="1:65" s="12" customFormat="1" ht="22.9" customHeight="1" x14ac:dyDescent="0.15">
      <c r="B153" s="159"/>
      <c r="D153" s="160" t="s">
        <v>74</v>
      </c>
      <c r="E153" s="170" t="s">
        <v>316</v>
      </c>
      <c r="F153" s="170" t="s">
        <v>3221</v>
      </c>
      <c r="I153" s="162"/>
      <c r="J153" s="171">
        <f>BK153</f>
        <v>0</v>
      </c>
      <c r="L153" s="159"/>
      <c r="M153" s="164"/>
      <c r="N153" s="165"/>
      <c r="O153" s="165"/>
      <c r="P153" s="166">
        <f>SUM(P154:P164)</f>
        <v>0</v>
      </c>
      <c r="Q153" s="165"/>
      <c r="R153" s="166">
        <f>SUM(R154:R164)</f>
        <v>0.53400000000000003</v>
      </c>
      <c r="S153" s="165"/>
      <c r="T153" s="167">
        <f>SUM(T154:T164)</f>
        <v>0</v>
      </c>
      <c r="AR153" s="160" t="s">
        <v>82</v>
      </c>
      <c r="AT153" s="168" t="s">
        <v>74</v>
      </c>
      <c r="AU153" s="168" t="s">
        <v>82</v>
      </c>
      <c r="AY153" s="160" t="s">
        <v>271</v>
      </c>
      <c r="BK153" s="169">
        <f>SUM(BK154:BK164)</f>
        <v>0</v>
      </c>
    </row>
    <row r="154" spans="1:65" s="2" customFormat="1" ht="21.75" customHeight="1" x14ac:dyDescent="0.15">
      <c r="A154" s="35"/>
      <c r="B154" s="141"/>
      <c r="C154" s="172" t="s">
        <v>124</v>
      </c>
      <c r="D154" s="172" t="s">
        <v>274</v>
      </c>
      <c r="E154" s="173" t="s">
        <v>3222</v>
      </c>
      <c r="F154" s="174" t="s">
        <v>3223</v>
      </c>
      <c r="G154" s="175" t="s">
        <v>319</v>
      </c>
      <c r="H154" s="176">
        <v>10</v>
      </c>
      <c r="I154" s="177"/>
      <c r="J154" s="176">
        <f t="shared" ref="J154:J164" si="15"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 t="shared" ref="P154:P164" si="16">O154*H154</f>
        <v>0</v>
      </c>
      <c r="Q154" s="181">
        <v>0</v>
      </c>
      <c r="R154" s="181">
        <f t="shared" ref="R154:R164" si="17">Q154*H154</f>
        <v>0</v>
      </c>
      <c r="S154" s="181">
        <v>0</v>
      </c>
      <c r="T154" s="182">
        <f t="shared" ref="T154:T164" si="18"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 t="shared" ref="BE154:BE164" si="19">IF(N154="základná",J154,0)</f>
        <v>0</v>
      </c>
      <c r="BF154" s="105">
        <f t="shared" ref="BF154:BF164" si="20">IF(N154="znížená",J154,0)</f>
        <v>0</v>
      </c>
      <c r="BG154" s="105">
        <f t="shared" ref="BG154:BG164" si="21">IF(N154="zákl. prenesená",J154,0)</f>
        <v>0</v>
      </c>
      <c r="BH154" s="105">
        <f t="shared" ref="BH154:BH164" si="22">IF(N154="zníž. prenesená",J154,0)</f>
        <v>0</v>
      </c>
      <c r="BI154" s="105">
        <f t="shared" ref="BI154:BI164" si="23">IF(N154="nulová",J154,0)</f>
        <v>0</v>
      </c>
      <c r="BJ154" s="18" t="s">
        <v>88</v>
      </c>
      <c r="BK154" s="105">
        <f t="shared" ref="BK154:BK164" si="24">ROUND(I154*H154,2)</f>
        <v>0</v>
      </c>
      <c r="BL154" s="18" t="s">
        <v>278</v>
      </c>
      <c r="BM154" s="183" t="s">
        <v>433</v>
      </c>
    </row>
    <row r="155" spans="1:65" s="2" customFormat="1" ht="21.75" customHeight="1" x14ac:dyDescent="0.15">
      <c r="A155" s="35"/>
      <c r="B155" s="141"/>
      <c r="C155" s="224" t="s">
        <v>127</v>
      </c>
      <c r="D155" s="224" t="s">
        <v>1138</v>
      </c>
      <c r="E155" s="226" t="s">
        <v>3224</v>
      </c>
      <c r="F155" s="227" t="s">
        <v>3225</v>
      </c>
      <c r="G155" s="228" t="s">
        <v>319</v>
      </c>
      <c r="H155" s="229">
        <v>10</v>
      </c>
      <c r="I155" s="230"/>
      <c r="J155" s="229">
        <f t="shared" si="15"/>
        <v>0</v>
      </c>
      <c r="K155" s="231"/>
      <c r="L155" s="232"/>
      <c r="M155" s="233" t="s">
        <v>1</v>
      </c>
      <c r="N155" s="234" t="s">
        <v>41</v>
      </c>
      <c r="O155" s="61"/>
      <c r="P155" s="181">
        <f t="shared" si="16"/>
        <v>0</v>
      </c>
      <c r="Q155" s="181">
        <v>0</v>
      </c>
      <c r="R155" s="181">
        <f t="shared" si="17"/>
        <v>0</v>
      </c>
      <c r="S155" s="181">
        <v>0</v>
      </c>
      <c r="T155" s="182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316</v>
      </c>
      <c r="AT155" s="183" t="s">
        <v>1138</v>
      </c>
      <c r="AU155" s="183" t="s">
        <v>88</v>
      </c>
      <c r="AY155" s="18" t="s">
        <v>271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278</v>
      </c>
      <c r="BM155" s="183" t="s">
        <v>441</v>
      </c>
    </row>
    <row r="156" spans="1:65" s="2" customFormat="1" ht="21.75" customHeight="1" x14ac:dyDescent="0.15">
      <c r="A156" s="35"/>
      <c r="B156" s="141"/>
      <c r="C156" s="172" t="s">
        <v>154</v>
      </c>
      <c r="D156" s="172" t="s">
        <v>274</v>
      </c>
      <c r="E156" s="173" t="s">
        <v>3226</v>
      </c>
      <c r="F156" s="174" t="s">
        <v>3227</v>
      </c>
      <c r="G156" s="175" t="s">
        <v>319</v>
      </c>
      <c r="H156" s="176">
        <v>175</v>
      </c>
      <c r="I156" s="177"/>
      <c r="J156" s="176">
        <f t="shared" si="15"/>
        <v>0</v>
      </c>
      <c r="K156" s="178"/>
      <c r="L156" s="36"/>
      <c r="M156" s="179" t="s">
        <v>1</v>
      </c>
      <c r="N156" s="180" t="s">
        <v>41</v>
      </c>
      <c r="O156" s="61"/>
      <c r="P156" s="181">
        <f t="shared" si="16"/>
        <v>0</v>
      </c>
      <c r="Q156" s="181">
        <v>6.0000000000000002E-5</v>
      </c>
      <c r="R156" s="181">
        <f t="shared" si="17"/>
        <v>1.0500000000000001E-2</v>
      </c>
      <c r="S156" s="181">
        <v>0</v>
      </c>
      <c r="T156" s="182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278</v>
      </c>
      <c r="AT156" s="183" t="s">
        <v>274</v>
      </c>
      <c r="AU156" s="183" t="s">
        <v>88</v>
      </c>
      <c r="AY156" s="18" t="s">
        <v>271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278</v>
      </c>
      <c r="BM156" s="183" t="s">
        <v>465</v>
      </c>
    </row>
    <row r="157" spans="1:65" s="2" customFormat="1" ht="21.75" customHeight="1" x14ac:dyDescent="0.15">
      <c r="A157" s="35"/>
      <c r="B157" s="141"/>
      <c r="C157" s="172" t="s">
        <v>367</v>
      </c>
      <c r="D157" s="172" t="s">
        <v>274</v>
      </c>
      <c r="E157" s="173" t="s">
        <v>3228</v>
      </c>
      <c r="F157" s="174" t="s">
        <v>3229</v>
      </c>
      <c r="G157" s="175" t="s">
        <v>319</v>
      </c>
      <c r="H157" s="176">
        <v>10</v>
      </c>
      <c r="I157" s="177"/>
      <c r="J157" s="176">
        <f t="shared" si="15"/>
        <v>0</v>
      </c>
      <c r="K157" s="178"/>
      <c r="L157" s="36"/>
      <c r="M157" s="179" t="s">
        <v>1</v>
      </c>
      <c r="N157" s="180" t="s">
        <v>41</v>
      </c>
      <c r="O157" s="61"/>
      <c r="P157" s="181">
        <f t="shared" si="16"/>
        <v>0</v>
      </c>
      <c r="Q157" s="181">
        <v>0</v>
      </c>
      <c r="R157" s="181">
        <f t="shared" si="17"/>
        <v>0</v>
      </c>
      <c r="S157" s="181">
        <v>0</v>
      </c>
      <c r="T157" s="182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278</v>
      </c>
      <c r="AT157" s="183" t="s">
        <v>274</v>
      </c>
      <c r="AU157" s="183" t="s">
        <v>88</v>
      </c>
      <c r="AY157" s="18" t="s">
        <v>271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278</v>
      </c>
      <c r="BM157" s="183" t="s">
        <v>478</v>
      </c>
    </row>
    <row r="158" spans="1:65" s="2" customFormat="1" ht="21.75" customHeight="1" x14ac:dyDescent="0.15">
      <c r="A158" s="35"/>
      <c r="B158" s="141"/>
      <c r="C158" s="172" t="s">
        <v>374</v>
      </c>
      <c r="D158" s="172" t="s">
        <v>274</v>
      </c>
      <c r="E158" s="173" t="s">
        <v>3230</v>
      </c>
      <c r="F158" s="174" t="s">
        <v>3231</v>
      </c>
      <c r="G158" s="175" t="s">
        <v>319</v>
      </c>
      <c r="H158" s="176">
        <v>80</v>
      </c>
      <c r="I158" s="177"/>
      <c r="J158" s="176">
        <f t="shared" si="15"/>
        <v>0</v>
      </c>
      <c r="K158" s="178"/>
      <c r="L158" s="36"/>
      <c r="M158" s="179" t="s">
        <v>1</v>
      </c>
      <c r="N158" s="180" t="s">
        <v>41</v>
      </c>
      <c r="O158" s="61"/>
      <c r="P158" s="181">
        <f t="shared" si="16"/>
        <v>0</v>
      </c>
      <c r="Q158" s="181">
        <v>1E-4</v>
      </c>
      <c r="R158" s="181">
        <f t="shared" si="17"/>
        <v>8.0000000000000002E-3</v>
      </c>
      <c r="S158" s="181">
        <v>0</v>
      </c>
      <c r="T158" s="182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278</v>
      </c>
      <c r="AT158" s="183" t="s">
        <v>274</v>
      </c>
      <c r="AU158" s="183" t="s">
        <v>88</v>
      </c>
      <c r="AY158" s="18" t="s">
        <v>271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278</v>
      </c>
      <c r="BM158" s="183" t="s">
        <v>488</v>
      </c>
    </row>
    <row r="159" spans="1:65" s="2" customFormat="1" ht="21.75" customHeight="1" x14ac:dyDescent="0.15">
      <c r="A159" s="35"/>
      <c r="B159" s="141"/>
      <c r="C159" s="224" t="s">
        <v>379</v>
      </c>
      <c r="D159" s="224" t="s">
        <v>1138</v>
      </c>
      <c r="E159" s="226" t="s">
        <v>3232</v>
      </c>
      <c r="F159" s="227" t="s">
        <v>3233</v>
      </c>
      <c r="G159" s="228" t="s">
        <v>3234</v>
      </c>
      <c r="H159" s="229">
        <v>35</v>
      </c>
      <c r="I159" s="230"/>
      <c r="J159" s="229">
        <f t="shared" si="15"/>
        <v>0</v>
      </c>
      <c r="K159" s="231"/>
      <c r="L159" s="232"/>
      <c r="M159" s="233" t="s">
        <v>1</v>
      </c>
      <c r="N159" s="234" t="s">
        <v>41</v>
      </c>
      <c r="O159" s="61"/>
      <c r="P159" s="181">
        <f t="shared" si="16"/>
        <v>0</v>
      </c>
      <c r="Q159" s="181">
        <v>7.4999999999999997E-3</v>
      </c>
      <c r="R159" s="181">
        <f t="shared" si="17"/>
        <v>0.26250000000000001</v>
      </c>
      <c r="S159" s="181">
        <v>0</v>
      </c>
      <c r="T159" s="182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3" t="s">
        <v>316</v>
      </c>
      <c r="AT159" s="183" t="s">
        <v>1138</v>
      </c>
      <c r="AU159" s="183" t="s">
        <v>88</v>
      </c>
      <c r="AY159" s="18" t="s">
        <v>271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278</v>
      </c>
      <c r="BM159" s="183" t="s">
        <v>500</v>
      </c>
    </row>
    <row r="160" spans="1:65" s="2" customFormat="1" ht="21.75" customHeight="1" x14ac:dyDescent="0.15">
      <c r="A160" s="35"/>
      <c r="B160" s="141"/>
      <c r="C160" s="224" t="s">
        <v>384</v>
      </c>
      <c r="D160" s="224" t="s">
        <v>1138</v>
      </c>
      <c r="E160" s="226" t="s">
        <v>3235</v>
      </c>
      <c r="F160" s="227" t="s">
        <v>3236</v>
      </c>
      <c r="G160" s="228" t="s">
        <v>3234</v>
      </c>
      <c r="H160" s="229">
        <v>2</v>
      </c>
      <c r="I160" s="230"/>
      <c r="J160" s="229">
        <f t="shared" si="15"/>
        <v>0</v>
      </c>
      <c r="K160" s="231"/>
      <c r="L160" s="232"/>
      <c r="M160" s="233" t="s">
        <v>1</v>
      </c>
      <c r="N160" s="234" t="s">
        <v>41</v>
      </c>
      <c r="O160" s="61"/>
      <c r="P160" s="181">
        <f t="shared" si="16"/>
        <v>0</v>
      </c>
      <c r="Q160" s="181">
        <v>1.0500000000000001E-2</v>
      </c>
      <c r="R160" s="181">
        <f t="shared" si="17"/>
        <v>2.1000000000000001E-2</v>
      </c>
      <c r="S160" s="181">
        <v>0</v>
      </c>
      <c r="T160" s="182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316</v>
      </c>
      <c r="AT160" s="183" t="s">
        <v>1138</v>
      </c>
      <c r="AU160" s="183" t="s">
        <v>88</v>
      </c>
      <c r="AY160" s="18" t="s">
        <v>271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278</v>
      </c>
      <c r="BM160" s="183" t="s">
        <v>514</v>
      </c>
    </row>
    <row r="161" spans="1:65" s="2" customFormat="1" ht="21.75" customHeight="1" x14ac:dyDescent="0.15">
      <c r="A161" s="35"/>
      <c r="B161" s="141"/>
      <c r="C161" s="224" t="s">
        <v>7</v>
      </c>
      <c r="D161" s="224" t="s">
        <v>1138</v>
      </c>
      <c r="E161" s="226" t="s">
        <v>3237</v>
      </c>
      <c r="F161" s="227" t="s">
        <v>3238</v>
      </c>
      <c r="G161" s="228" t="s">
        <v>3234</v>
      </c>
      <c r="H161" s="229">
        <v>16</v>
      </c>
      <c r="I161" s="230"/>
      <c r="J161" s="229">
        <f t="shared" si="15"/>
        <v>0</v>
      </c>
      <c r="K161" s="231"/>
      <c r="L161" s="232"/>
      <c r="M161" s="233" t="s">
        <v>1</v>
      </c>
      <c r="N161" s="234" t="s">
        <v>41</v>
      </c>
      <c r="O161" s="61"/>
      <c r="P161" s="181">
        <f t="shared" si="16"/>
        <v>0</v>
      </c>
      <c r="Q161" s="181">
        <v>1.4500000000000001E-2</v>
      </c>
      <c r="R161" s="181">
        <f t="shared" si="17"/>
        <v>0.23200000000000001</v>
      </c>
      <c r="S161" s="181">
        <v>0</v>
      </c>
      <c r="T161" s="182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3" t="s">
        <v>316</v>
      </c>
      <c r="AT161" s="183" t="s">
        <v>1138</v>
      </c>
      <c r="AU161" s="183" t="s">
        <v>88</v>
      </c>
      <c r="AY161" s="18" t="s">
        <v>271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278</v>
      </c>
      <c r="BM161" s="183" t="s">
        <v>528</v>
      </c>
    </row>
    <row r="162" spans="1:65" s="2" customFormat="1" ht="21.75" customHeight="1" x14ac:dyDescent="0.15">
      <c r="A162" s="35"/>
      <c r="B162" s="141"/>
      <c r="C162" s="172" t="s">
        <v>409</v>
      </c>
      <c r="D162" s="172" t="s">
        <v>274</v>
      </c>
      <c r="E162" s="173" t="s">
        <v>3239</v>
      </c>
      <c r="F162" s="174" t="s">
        <v>3240</v>
      </c>
      <c r="G162" s="175" t="s">
        <v>319</v>
      </c>
      <c r="H162" s="176">
        <v>265</v>
      </c>
      <c r="I162" s="177"/>
      <c r="J162" s="176">
        <f t="shared" si="15"/>
        <v>0</v>
      </c>
      <c r="K162" s="178"/>
      <c r="L162" s="36"/>
      <c r="M162" s="179" t="s">
        <v>1</v>
      </c>
      <c r="N162" s="180" t="s">
        <v>41</v>
      </c>
      <c r="O162" s="61"/>
      <c r="P162" s="181">
        <f t="shared" si="16"/>
        <v>0</v>
      </c>
      <c r="Q162" s="181">
        <v>0</v>
      </c>
      <c r="R162" s="181">
        <f t="shared" si="17"/>
        <v>0</v>
      </c>
      <c r="S162" s="181">
        <v>0</v>
      </c>
      <c r="T162" s="182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278</v>
      </c>
      <c r="AT162" s="183" t="s">
        <v>274</v>
      </c>
      <c r="AU162" s="183" t="s">
        <v>88</v>
      </c>
      <c r="AY162" s="18" t="s">
        <v>271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278</v>
      </c>
      <c r="BM162" s="183" t="s">
        <v>542</v>
      </c>
    </row>
    <row r="163" spans="1:65" s="2" customFormat="1" ht="21.75" customHeight="1" x14ac:dyDescent="0.15">
      <c r="A163" s="35"/>
      <c r="B163" s="141"/>
      <c r="C163" s="172" t="s">
        <v>414</v>
      </c>
      <c r="D163" s="172" t="s">
        <v>274</v>
      </c>
      <c r="E163" s="173" t="s">
        <v>3241</v>
      </c>
      <c r="F163" s="174" t="s">
        <v>3242</v>
      </c>
      <c r="G163" s="175" t="s">
        <v>319</v>
      </c>
      <c r="H163" s="176">
        <v>10</v>
      </c>
      <c r="I163" s="177"/>
      <c r="J163" s="176">
        <f t="shared" si="15"/>
        <v>0</v>
      </c>
      <c r="K163" s="178"/>
      <c r="L163" s="36"/>
      <c r="M163" s="179" t="s">
        <v>1</v>
      </c>
      <c r="N163" s="180" t="s">
        <v>41</v>
      </c>
      <c r="O163" s="61"/>
      <c r="P163" s="181">
        <f t="shared" si="16"/>
        <v>0</v>
      </c>
      <c r="Q163" s="181">
        <v>0</v>
      </c>
      <c r="R163" s="181">
        <f t="shared" si="17"/>
        <v>0</v>
      </c>
      <c r="S163" s="181">
        <v>0</v>
      </c>
      <c r="T163" s="182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3" t="s">
        <v>278</v>
      </c>
      <c r="AT163" s="183" t="s">
        <v>274</v>
      </c>
      <c r="AU163" s="183" t="s">
        <v>88</v>
      </c>
      <c r="AY163" s="18" t="s">
        <v>271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278</v>
      </c>
      <c r="BM163" s="183" t="s">
        <v>555</v>
      </c>
    </row>
    <row r="164" spans="1:65" s="2" customFormat="1" ht="16.5" customHeight="1" x14ac:dyDescent="0.15">
      <c r="A164" s="35"/>
      <c r="B164" s="141"/>
      <c r="C164" s="172" t="s">
        <v>419</v>
      </c>
      <c r="D164" s="172" t="s">
        <v>274</v>
      </c>
      <c r="E164" s="173" t="s">
        <v>3243</v>
      </c>
      <c r="F164" s="174" t="s">
        <v>3244</v>
      </c>
      <c r="G164" s="175" t="s">
        <v>319</v>
      </c>
      <c r="H164" s="176">
        <v>10</v>
      </c>
      <c r="I164" s="177"/>
      <c r="J164" s="176">
        <f t="shared" si="15"/>
        <v>0</v>
      </c>
      <c r="K164" s="178"/>
      <c r="L164" s="36"/>
      <c r="M164" s="179" t="s">
        <v>1</v>
      </c>
      <c r="N164" s="180" t="s">
        <v>41</v>
      </c>
      <c r="O164" s="61"/>
      <c r="P164" s="181">
        <f t="shared" si="16"/>
        <v>0</v>
      </c>
      <c r="Q164" s="181">
        <v>0</v>
      </c>
      <c r="R164" s="181">
        <f t="shared" si="17"/>
        <v>0</v>
      </c>
      <c r="S164" s="181">
        <v>0</v>
      </c>
      <c r="T164" s="182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3" t="s">
        <v>278</v>
      </c>
      <c r="AT164" s="183" t="s">
        <v>274</v>
      </c>
      <c r="AU164" s="183" t="s">
        <v>88</v>
      </c>
      <c r="AY164" s="18" t="s">
        <v>271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278</v>
      </c>
      <c r="BM164" s="183" t="s">
        <v>1128</v>
      </c>
    </row>
    <row r="165" spans="1:65" s="12" customFormat="1" ht="22.9" customHeight="1" x14ac:dyDescent="0.15">
      <c r="B165" s="159"/>
      <c r="D165" s="160" t="s">
        <v>74</v>
      </c>
      <c r="E165" s="170" t="s">
        <v>272</v>
      </c>
      <c r="F165" s="170" t="s">
        <v>3245</v>
      </c>
      <c r="I165" s="162"/>
      <c r="J165" s="171">
        <f>BK165</f>
        <v>0</v>
      </c>
      <c r="L165" s="159"/>
      <c r="M165" s="164"/>
      <c r="N165" s="165"/>
      <c r="O165" s="165"/>
      <c r="P165" s="166">
        <f>P166</f>
        <v>0</v>
      </c>
      <c r="Q165" s="165"/>
      <c r="R165" s="166">
        <f>R166</f>
        <v>0</v>
      </c>
      <c r="S165" s="165"/>
      <c r="T165" s="167">
        <f>T166</f>
        <v>0</v>
      </c>
      <c r="AR165" s="160" t="s">
        <v>82</v>
      </c>
      <c r="AT165" s="168" t="s">
        <v>74</v>
      </c>
      <c r="AU165" s="168" t="s">
        <v>82</v>
      </c>
      <c r="AY165" s="160" t="s">
        <v>271</v>
      </c>
      <c r="BK165" s="169">
        <f>BK166</f>
        <v>0</v>
      </c>
    </row>
    <row r="166" spans="1:65" s="2" customFormat="1" ht="21.75" customHeight="1" x14ac:dyDescent="0.15">
      <c r="A166" s="35"/>
      <c r="B166" s="141"/>
      <c r="C166" s="172" t="s">
        <v>424</v>
      </c>
      <c r="D166" s="172" t="s">
        <v>274</v>
      </c>
      <c r="E166" s="173" t="s">
        <v>3246</v>
      </c>
      <c r="F166" s="174" t="s">
        <v>3247</v>
      </c>
      <c r="G166" s="175" t="s">
        <v>412</v>
      </c>
      <c r="H166" s="176">
        <v>423.33</v>
      </c>
      <c r="I166" s="177"/>
      <c r="J166" s="176">
        <f>ROUND(I166*H166,2)</f>
        <v>0</v>
      </c>
      <c r="K166" s="178"/>
      <c r="L166" s="36"/>
      <c r="M166" s="179" t="s">
        <v>1</v>
      </c>
      <c r="N166" s="180" t="s">
        <v>41</v>
      </c>
      <c r="O166" s="61"/>
      <c r="P166" s="181">
        <f>O166*H166</f>
        <v>0</v>
      </c>
      <c r="Q166" s="181">
        <v>0</v>
      </c>
      <c r="R166" s="181">
        <f>Q166*H166</f>
        <v>0</v>
      </c>
      <c r="S166" s="181">
        <v>0</v>
      </c>
      <c r="T166" s="18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278</v>
      </c>
      <c r="AT166" s="183" t="s">
        <v>274</v>
      </c>
      <c r="AU166" s="183" t="s">
        <v>88</v>
      </c>
      <c r="AY166" s="18" t="s">
        <v>271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88</v>
      </c>
      <c r="BK166" s="105">
        <f>ROUND(I166*H166,2)</f>
        <v>0</v>
      </c>
      <c r="BL166" s="18" t="s">
        <v>278</v>
      </c>
      <c r="BM166" s="183" t="s">
        <v>1144</v>
      </c>
    </row>
    <row r="167" spans="1:65" s="12" customFormat="1" ht="25.9" customHeight="1" x14ac:dyDescent="0.15">
      <c r="B167" s="159"/>
      <c r="D167" s="160" t="s">
        <v>74</v>
      </c>
      <c r="E167" s="161" t="s">
        <v>2966</v>
      </c>
      <c r="F167" s="161" t="s">
        <v>3248</v>
      </c>
      <c r="I167" s="162"/>
      <c r="J167" s="163">
        <f>BK167</f>
        <v>0</v>
      </c>
      <c r="L167" s="159"/>
      <c r="M167" s="164"/>
      <c r="N167" s="165"/>
      <c r="O167" s="165"/>
      <c r="P167" s="166">
        <f>P168+P181+P224+P263</f>
        <v>0</v>
      </c>
      <c r="Q167" s="165"/>
      <c r="R167" s="166">
        <f>R168+R181+R224+R263</f>
        <v>1.7493999999999996</v>
      </c>
      <c r="S167" s="165"/>
      <c r="T167" s="167">
        <f>T168+T181+T224+T263</f>
        <v>0</v>
      </c>
      <c r="AR167" s="160" t="s">
        <v>82</v>
      </c>
      <c r="AT167" s="168" t="s">
        <v>74</v>
      </c>
      <c r="AU167" s="168" t="s">
        <v>75</v>
      </c>
      <c r="AY167" s="160" t="s">
        <v>271</v>
      </c>
      <c r="BK167" s="169">
        <f>BK168+BK181+BK224+BK263</f>
        <v>0</v>
      </c>
    </row>
    <row r="168" spans="1:65" s="12" customFormat="1" ht="22.9" customHeight="1" x14ac:dyDescent="0.15">
      <c r="B168" s="159"/>
      <c r="D168" s="160" t="s">
        <v>74</v>
      </c>
      <c r="E168" s="170" t="s">
        <v>1506</v>
      </c>
      <c r="F168" s="170" t="s">
        <v>1507</v>
      </c>
      <c r="I168" s="162"/>
      <c r="J168" s="171">
        <f>BK168</f>
        <v>0</v>
      </c>
      <c r="L168" s="159"/>
      <c r="M168" s="164"/>
      <c r="N168" s="165"/>
      <c r="O168" s="165"/>
      <c r="P168" s="166">
        <f>SUM(P169:P180)</f>
        <v>0</v>
      </c>
      <c r="Q168" s="165"/>
      <c r="R168" s="166">
        <f>SUM(R169:R180)</f>
        <v>2.3699999999999995E-2</v>
      </c>
      <c r="S168" s="165"/>
      <c r="T168" s="167">
        <f>SUM(T169:T180)</f>
        <v>0</v>
      </c>
      <c r="AR168" s="160" t="s">
        <v>88</v>
      </c>
      <c r="AT168" s="168" t="s">
        <v>74</v>
      </c>
      <c r="AU168" s="168" t="s">
        <v>82</v>
      </c>
      <c r="AY168" s="160" t="s">
        <v>271</v>
      </c>
      <c r="BK168" s="169">
        <f>SUM(BK169:BK180)</f>
        <v>0</v>
      </c>
    </row>
    <row r="169" spans="1:65" s="2" customFormat="1" ht="21.75" customHeight="1" x14ac:dyDescent="0.15">
      <c r="A169" s="35"/>
      <c r="B169" s="141"/>
      <c r="C169" s="172" t="s">
        <v>428</v>
      </c>
      <c r="D169" s="172" t="s">
        <v>274</v>
      </c>
      <c r="E169" s="173" t="s">
        <v>3249</v>
      </c>
      <c r="F169" s="174" t="s">
        <v>3250</v>
      </c>
      <c r="G169" s="175" t="s">
        <v>319</v>
      </c>
      <c r="H169" s="176">
        <v>70</v>
      </c>
      <c r="I169" s="177"/>
      <c r="J169" s="176">
        <f t="shared" ref="J169:J180" si="25">ROUND(I169*H169,2)</f>
        <v>0</v>
      </c>
      <c r="K169" s="178"/>
      <c r="L169" s="36"/>
      <c r="M169" s="179" t="s">
        <v>1</v>
      </c>
      <c r="N169" s="180" t="s">
        <v>41</v>
      </c>
      <c r="O169" s="61"/>
      <c r="P169" s="181">
        <f t="shared" ref="P169:P180" si="26">O169*H169</f>
        <v>0</v>
      </c>
      <c r="Q169" s="181">
        <v>6.9999999999999994E-5</v>
      </c>
      <c r="R169" s="181">
        <f t="shared" ref="R169:R180" si="27">Q169*H169</f>
        <v>4.8999999999999998E-3</v>
      </c>
      <c r="S169" s="181">
        <v>0</v>
      </c>
      <c r="T169" s="182">
        <f t="shared" ref="T169:T180" si="28"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3" t="s">
        <v>367</v>
      </c>
      <c r="AT169" s="183" t="s">
        <v>274</v>
      </c>
      <c r="AU169" s="183" t="s">
        <v>88</v>
      </c>
      <c r="AY169" s="18" t="s">
        <v>271</v>
      </c>
      <c r="BE169" s="105">
        <f t="shared" ref="BE169:BE180" si="29">IF(N169="základná",J169,0)</f>
        <v>0</v>
      </c>
      <c r="BF169" s="105">
        <f t="shared" ref="BF169:BF180" si="30">IF(N169="znížená",J169,0)</f>
        <v>0</v>
      </c>
      <c r="BG169" s="105">
        <f t="shared" ref="BG169:BG180" si="31">IF(N169="zákl. prenesená",J169,0)</f>
        <v>0</v>
      </c>
      <c r="BH169" s="105">
        <f t="shared" ref="BH169:BH180" si="32">IF(N169="zníž. prenesená",J169,0)</f>
        <v>0</v>
      </c>
      <c r="BI169" s="105">
        <f t="shared" ref="BI169:BI180" si="33">IF(N169="nulová",J169,0)</f>
        <v>0</v>
      </c>
      <c r="BJ169" s="18" t="s">
        <v>88</v>
      </c>
      <c r="BK169" s="105">
        <f t="shared" ref="BK169:BK180" si="34">ROUND(I169*H169,2)</f>
        <v>0</v>
      </c>
      <c r="BL169" s="18" t="s">
        <v>367</v>
      </c>
      <c r="BM169" s="183" t="s">
        <v>1158</v>
      </c>
    </row>
    <row r="170" spans="1:65" s="2" customFormat="1" ht="21.75" customHeight="1" x14ac:dyDescent="0.15">
      <c r="A170" s="35"/>
      <c r="B170" s="141"/>
      <c r="C170" s="172" t="s">
        <v>433</v>
      </c>
      <c r="D170" s="172" t="s">
        <v>274</v>
      </c>
      <c r="E170" s="173" t="s">
        <v>3251</v>
      </c>
      <c r="F170" s="174" t="s">
        <v>3252</v>
      </c>
      <c r="G170" s="175" t="s">
        <v>319</v>
      </c>
      <c r="H170" s="176">
        <v>20</v>
      </c>
      <c r="I170" s="177"/>
      <c r="J170" s="176">
        <f t="shared" si="25"/>
        <v>0</v>
      </c>
      <c r="K170" s="178"/>
      <c r="L170" s="36"/>
      <c r="M170" s="179" t="s">
        <v>1</v>
      </c>
      <c r="N170" s="180" t="s">
        <v>41</v>
      </c>
      <c r="O170" s="61"/>
      <c r="P170" s="181">
        <f t="shared" si="26"/>
        <v>0</v>
      </c>
      <c r="Q170" s="181">
        <v>8.0000000000000007E-5</v>
      </c>
      <c r="R170" s="181">
        <f t="shared" si="27"/>
        <v>1.6000000000000001E-3</v>
      </c>
      <c r="S170" s="181">
        <v>0</v>
      </c>
      <c r="T170" s="182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367</v>
      </c>
      <c r="AT170" s="183" t="s">
        <v>274</v>
      </c>
      <c r="AU170" s="183" t="s">
        <v>88</v>
      </c>
      <c r="AY170" s="18" t="s">
        <v>271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88</v>
      </c>
      <c r="BK170" s="105">
        <f t="shared" si="34"/>
        <v>0</v>
      </c>
      <c r="BL170" s="18" t="s">
        <v>367</v>
      </c>
      <c r="BM170" s="183" t="s">
        <v>1172</v>
      </c>
    </row>
    <row r="171" spans="1:65" s="2" customFormat="1" ht="21.75" customHeight="1" x14ac:dyDescent="0.15">
      <c r="A171" s="35"/>
      <c r="B171" s="141"/>
      <c r="C171" s="172" t="s">
        <v>437</v>
      </c>
      <c r="D171" s="172" t="s">
        <v>274</v>
      </c>
      <c r="E171" s="173" t="s">
        <v>3253</v>
      </c>
      <c r="F171" s="174" t="s">
        <v>3254</v>
      </c>
      <c r="G171" s="175" t="s">
        <v>319</v>
      </c>
      <c r="H171" s="176">
        <v>15</v>
      </c>
      <c r="I171" s="177"/>
      <c r="J171" s="176">
        <f t="shared" si="25"/>
        <v>0</v>
      </c>
      <c r="K171" s="178"/>
      <c r="L171" s="36"/>
      <c r="M171" s="179" t="s">
        <v>1</v>
      </c>
      <c r="N171" s="180" t="s">
        <v>41</v>
      </c>
      <c r="O171" s="61"/>
      <c r="P171" s="181">
        <f t="shared" si="26"/>
        <v>0</v>
      </c>
      <c r="Q171" s="181">
        <v>1E-4</v>
      </c>
      <c r="R171" s="181">
        <f t="shared" si="27"/>
        <v>1.5E-3</v>
      </c>
      <c r="S171" s="181">
        <v>0</v>
      </c>
      <c r="T171" s="182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367</v>
      </c>
      <c r="AT171" s="183" t="s">
        <v>274</v>
      </c>
      <c r="AU171" s="183" t="s">
        <v>88</v>
      </c>
      <c r="AY171" s="18" t="s">
        <v>271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88</v>
      </c>
      <c r="BK171" s="105">
        <f t="shared" si="34"/>
        <v>0</v>
      </c>
      <c r="BL171" s="18" t="s">
        <v>367</v>
      </c>
      <c r="BM171" s="183" t="s">
        <v>1189</v>
      </c>
    </row>
    <row r="172" spans="1:65" s="2" customFormat="1" ht="21.75" customHeight="1" x14ac:dyDescent="0.15">
      <c r="A172" s="35"/>
      <c r="B172" s="141"/>
      <c r="C172" s="172" t="s">
        <v>441</v>
      </c>
      <c r="D172" s="172" t="s">
        <v>274</v>
      </c>
      <c r="E172" s="173" t="s">
        <v>3255</v>
      </c>
      <c r="F172" s="174" t="s">
        <v>3256</v>
      </c>
      <c r="G172" s="175" t="s">
        <v>319</v>
      </c>
      <c r="H172" s="176">
        <v>70</v>
      </c>
      <c r="I172" s="177"/>
      <c r="J172" s="176">
        <f t="shared" si="25"/>
        <v>0</v>
      </c>
      <c r="K172" s="178"/>
      <c r="L172" s="36"/>
      <c r="M172" s="179" t="s">
        <v>1</v>
      </c>
      <c r="N172" s="180" t="s">
        <v>41</v>
      </c>
      <c r="O172" s="61"/>
      <c r="P172" s="181">
        <f t="shared" si="26"/>
        <v>0</v>
      </c>
      <c r="Q172" s="181">
        <v>1.2999999999999999E-4</v>
      </c>
      <c r="R172" s="181">
        <f t="shared" si="27"/>
        <v>9.0999999999999987E-3</v>
      </c>
      <c r="S172" s="181">
        <v>0</v>
      </c>
      <c r="T172" s="182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367</v>
      </c>
      <c r="AT172" s="183" t="s">
        <v>274</v>
      </c>
      <c r="AU172" s="183" t="s">
        <v>88</v>
      </c>
      <c r="AY172" s="18" t="s">
        <v>271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88</v>
      </c>
      <c r="BK172" s="105">
        <f t="shared" si="34"/>
        <v>0</v>
      </c>
      <c r="BL172" s="18" t="s">
        <v>367</v>
      </c>
      <c r="BM172" s="183" t="s">
        <v>1204</v>
      </c>
    </row>
    <row r="173" spans="1:65" s="2" customFormat="1" ht="21.75" customHeight="1" x14ac:dyDescent="0.15">
      <c r="A173" s="35"/>
      <c r="B173" s="141"/>
      <c r="C173" s="172" t="s">
        <v>458</v>
      </c>
      <c r="D173" s="172" t="s">
        <v>274</v>
      </c>
      <c r="E173" s="173" t="s">
        <v>3257</v>
      </c>
      <c r="F173" s="174" t="s">
        <v>3258</v>
      </c>
      <c r="G173" s="175" t="s">
        <v>319</v>
      </c>
      <c r="H173" s="176">
        <v>40</v>
      </c>
      <c r="I173" s="177"/>
      <c r="J173" s="176">
        <f t="shared" si="25"/>
        <v>0</v>
      </c>
      <c r="K173" s="178"/>
      <c r="L173" s="36"/>
      <c r="M173" s="179" t="s">
        <v>1</v>
      </c>
      <c r="N173" s="180" t="s">
        <v>41</v>
      </c>
      <c r="O173" s="61"/>
      <c r="P173" s="181">
        <f t="shared" si="26"/>
        <v>0</v>
      </c>
      <c r="Q173" s="181">
        <v>1.6000000000000001E-4</v>
      </c>
      <c r="R173" s="181">
        <f t="shared" si="27"/>
        <v>6.4000000000000003E-3</v>
      </c>
      <c r="S173" s="181">
        <v>0</v>
      </c>
      <c r="T173" s="182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3" t="s">
        <v>367</v>
      </c>
      <c r="AT173" s="183" t="s">
        <v>274</v>
      </c>
      <c r="AU173" s="183" t="s">
        <v>88</v>
      </c>
      <c r="AY173" s="18" t="s">
        <v>271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88</v>
      </c>
      <c r="BK173" s="105">
        <f t="shared" si="34"/>
        <v>0</v>
      </c>
      <c r="BL173" s="18" t="s">
        <v>367</v>
      </c>
      <c r="BM173" s="183" t="s">
        <v>1216</v>
      </c>
    </row>
    <row r="174" spans="1:65" s="2" customFormat="1" ht="21.75" customHeight="1" x14ac:dyDescent="0.15">
      <c r="A174" s="35"/>
      <c r="B174" s="141"/>
      <c r="C174" s="172" t="s">
        <v>465</v>
      </c>
      <c r="D174" s="172" t="s">
        <v>274</v>
      </c>
      <c r="E174" s="173" t="s">
        <v>3259</v>
      </c>
      <c r="F174" s="174" t="s">
        <v>3260</v>
      </c>
      <c r="G174" s="175" t="s">
        <v>319</v>
      </c>
      <c r="H174" s="176">
        <v>1</v>
      </c>
      <c r="I174" s="177"/>
      <c r="J174" s="176">
        <f t="shared" si="25"/>
        <v>0</v>
      </c>
      <c r="K174" s="178"/>
      <c r="L174" s="36"/>
      <c r="M174" s="179" t="s">
        <v>1</v>
      </c>
      <c r="N174" s="180" t="s">
        <v>41</v>
      </c>
      <c r="O174" s="61"/>
      <c r="P174" s="181">
        <f t="shared" si="26"/>
        <v>0</v>
      </c>
      <c r="Q174" s="181">
        <v>2.0000000000000001E-4</v>
      </c>
      <c r="R174" s="181">
        <f t="shared" si="27"/>
        <v>2.0000000000000001E-4</v>
      </c>
      <c r="S174" s="181">
        <v>0</v>
      </c>
      <c r="T174" s="182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367</v>
      </c>
      <c r="AT174" s="183" t="s">
        <v>274</v>
      </c>
      <c r="AU174" s="183" t="s">
        <v>88</v>
      </c>
      <c r="AY174" s="18" t="s">
        <v>271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88</v>
      </c>
      <c r="BK174" s="105">
        <f t="shared" si="34"/>
        <v>0</v>
      </c>
      <c r="BL174" s="18" t="s">
        <v>367</v>
      </c>
      <c r="BM174" s="183" t="s">
        <v>1228</v>
      </c>
    </row>
    <row r="175" spans="1:65" s="2" customFormat="1" ht="16.5" customHeight="1" x14ac:dyDescent="0.15">
      <c r="A175" s="35"/>
      <c r="B175" s="141"/>
      <c r="C175" s="224" t="s">
        <v>473</v>
      </c>
      <c r="D175" s="224" t="s">
        <v>1138</v>
      </c>
      <c r="E175" s="226" t="s">
        <v>3261</v>
      </c>
      <c r="F175" s="227" t="s">
        <v>3262</v>
      </c>
      <c r="G175" s="228" t="s">
        <v>319</v>
      </c>
      <c r="H175" s="229">
        <v>70</v>
      </c>
      <c r="I175" s="230"/>
      <c r="J175" s="229">
        <f t="shared" si="25"/>
        <v>0</v>
      </c>
      <c r="K175" s="231"/>
      <c r="L175" s="232"/>
      <c r="M175" s="233" t="s">
        <v>1</v>
      </c>
      <c r="N175" s="234" t="s">
        <v>41</v>
      </c>
      <c r="O175" s="61"/>
      <c r="P175" s="181">
        <f t="shared" si="26"/>
        <v>0</v>
      </c>
      <c r="Q175" s="181">
        <v>0</v>
      </c>
      <c r="R175" s="181">
        <f t="shared" si="27"/>
        <v>0</v>
      </c>
      <c r="S175" s="181">
        <v>0</v>
      </c>
      <c r="T175" s="182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478</v>
      </c>
      <c r="AT175" s="183" t="s">
        <v>1138</v>
      </c>
      <c r="AU175" s="183" t="s">
        <v>88</v>
      </c>
      <c r="AY175" s="18" t="s">
        <v>271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88</v>
      </c>
      <c r="BK175" s="105">
        <f t="shared" si="34"/>
        <v>0</v>
      </c>
      <c r="BL175" s="18" t="s">
        <v>367</v>
      </c>
      <c r="BM175" s="183" t="s">
        <v>1238</v>
      </c>
    </row>
    <row r="176" spans="1:65" s="2" customFormat="1" ht="16.5" customHeight="1" x14ac:dyDescent="0.15">
      <c r="A176" s="35"/>
      <c r="B176" s="141"/>
      <c r="C176" s="224" t="s">
        <v>478</v>
      </c>
      <c r="D176" s="224" t="s">
        <v>1138</v>
      </c>
      <c r="E176" s="226" t="s">
        <v>3263</v>
      </c>
      <c r="F176" s="227" t="s">
        <v>3264</v>
      </c>
      <c r="G176" s="228" t="s">
        <v>319</v>
      </c>
      <c r="H176" s="229">
        <v>20</v>
      </c>
      <c r="I176" s="230"/>
      <c r="J176" s="229">
        <f t="shared" si="25"/>
        <v>0</v>
      </c>
      <c r="K176" s="231"/>
      <c r="L176" s="232"/>
      <c r="M176" s="233" t="s">
        <v>1</v>
      </c>
      <c r="N176" s="234" t="s">
        <v>41</v>
      </c>
      <c r="O176" s="61"/>
      <c r="P176" s="181">
        <f t="shared" si="26"/>
        <v>0</v>
      </c>
      <c r="Q176" s="181">
        <v>0</v>
      </c>
      <c r="R176" s="181">
        <f t="shared" si="27"/>
        <v>0</v>
      </c>
      <c r="S176" s="181">
        <v>0</v>
      </c>
      <c r="T176" s="182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478</v>
      </c>
      <c r="AT176" s="183" t="s">
        <v>1138</v>
      </c>
      <c r="AU176" s="183" t="s">
        <v>88</v>
      </c>
      <c r="AY176" s="18" t="s">
        <v>271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88</v>
      </c>
      <c r="BK176" s="105">
        <f t="shared" si="34"/>
        <v>0</v>
      </c>
      <c r="BL176" s="18" t="s">
        <v>367</v>
      </c>
      <c r="BM176" s="183" t="s">
        <v>1247</v>
      </c>
    </row>
    <row r="177" spans="1:65" s="2" customFormat="1" ht="16.5" customHeight="1" x14ac:dyDescent="0.15">
      <c r="A177" s="35"/>
      <c r="B177" s="141"/>
      <c r="C177" s="224" t="s">
        <v>482</v>
      </c>
      <c r="D177" s="224" t="s">
        <v>1138</v>
      </c>
      <c r="E177" s="226" t="s">
        <v>3265</v>
      </c>
      <c r="F177" s="227" t="s">
        <v>3266</v>
      </c>
      <c r="G177" s="228" t="s">
        <v>319</v>
      </c>
      <c r="H177" s="229">
        <v>15</v>
      </c>
      <c r="I177" s="230"/>
      <c r="J177" s="229">
        <f t="shared" si="25"/>
        <v>0</v>
      </c>
      <c r="K177" s="231"/>
      <c r="L177" s="232"/>
      <c r="M177" s="233" t="s">
        <v>1</v>
      </c>
      <c r="N177" s="234" t="s">
        <v>41</v>
      </c>
      <c r="O177" s="61"/>
      <c r="P177" s="181">
        <f t="shared" si="26"/>
        <v>0</v>
      </c>
      <c r="Q177" s="181">
        <v>0</v>
      </c>
      <c r="R177" s="181">
        <f t="shared" si="27"/>
        <v>0</v>
      </c>
      <c r="S177" s="181">
        <v>0</v>
      </c>
      <c r="T177" s="182">
        <f t="shared" si="2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3" t="s">
        <v>478</v>
      </c>
      <c r="AT177" s="183" t="s">
        <v>1138</v>
      </c>
      <c r="AU177" s="183" t="s">
        <v>88</v>
      </c>
      <c r="AY177" s="18" t="s">
        <v>271</v>
      </c>
      <c r="BE177" s="105">
        <f t="shared" si="29"/>
        <v>0</v>
      </c>
      <c r="BF177" s="105">
        <f t="shared" si="30"/>
        <v>0</v>
      </c>
      <c r="BG177" s="105">
        <f t="shared" si="31"/>
        <v>0</v>
      </c>
      <c r="BH177" s="105">
        <f t="shared" si="32"/>
        <v>0</v>
      </c>
      <c r="BI177" s="105">
        <f t="shared" si="33"/>
        <v>0</v>
      </c>
      <c r="BJ177" s="18" t="s">
        <v>88</v>
      </c>
      <c r="BK177" s="105">
        <f t="shared" si="34"/>
        <v>0</v>
      </c>
      <c r="BL177" s="18" t="s">
        <v>367</v>
      </c>
      <c r="BM177" s="183" t="s">
        <v>1257</v>
      </c>
    </row>
    <row r="178" spans="1:65" s="2" customFormat="1" ht="16.5" customHeight="1" x14ac:dyDescent="0.15">
      <c r="A178" s="35"/>
      <c r="B178" s="141"/>
      <c r="C178" s="224" t="s">
        <v>488</v>
      </c>
      <c r="D178" s="224" t="s">
        <v>1138</v>
      </c>
      <c r="E178" s="226" t="s">
        <v>3267</v>
      </c>
      <c r="F178" s="227" t="s">
        <v>3268</v>
      </c>
      <c r="G178" s="228" t="s">
        <v>319</v>
      </c>
      <c r="H178" s="229">
        <v>70</v>
      </c>
      <c r="I178" s="230"/>
      <c r="J178" s="229">
        <f t="shared" si="25"/>
        <v>0</v>
      </c>
      <c r="K178" s="231"/>
      <c r="L178" s="232"/>
      <c r="M178" s="233" t="s">
        <v>1</v>
      </c>
      <c r="N178" s="234" t="s">
        <v>41</v>
      </c>
      <c r="O178" s="61"/>
      <c r="P178" s="181">
        <f t="shared" si="26"/>
        <v>0</v>
      </c>
      <c r="Q178" s="181">
        <v>0</v>
      </c>
      <c r="R178" s="181">
        <f t="shared" si="27"/>
        <v>0</v>
      </c>
      <c r="S178" s="181">
        <v>0</v>
      </c>
      <c r="T178" s="182">
        <f t="shared" si="2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478</v>
      </c>
      <c r="AT178" s="183" t="s">
        <v>1138</v>
      </c>
      <c r="AU178" s="183" t="s">
        <v>88</v>
      </c>
      <c r="AY178" s="18" t="s">
        <v>271</v>
      </c>
      <c r="BE178" s="105">
        <f t="shared" si="29"/>
        <v>0</v>
      </c>
      <c r="BF178" s="105">
        <f t="shared" si="30"/>
        <v>0</v>
      </c>
      <c r="BG178" s="105">
        <f t="shared" si="31"/>
        <v>0</v>
      </c>
      <c r="BH178" s="105">
        <f t="shared" si="32"/>
        <v>0</v>
      </c>
      <c r="BI178" s="105">
        <f t="shared" si="33"/>
        <v>0</v>
      </c>
      <c r="BJ178" s="18" t="s">
        <v>88</v>
      </c>
      <c r="BK178" s="105">
        <f t="shared" si="34"/>
        <v>0</v>
      </c>
      <c r="BL178" s="18" t="s">
        <v>367</v>
      </c>
      <c r="BM178" s="183" t="s">
        <v>1276</v>
      </c>
    </row>
    <row r="179" spans="1:65" s="2" customFormat="1" ht="16.5" customHeight="1" x14ac:dyDescent="0.15">
      <c r="A179" s="35"/>
      <c r="B179" s="141"/>
      <c r="C179" s="224" t="s">
        <v>496</v>
      </c>
      <c r="D179" s="224" t="s">
        <v>1138</v>
      </c>
      <c r="E179" s="226" t="s">
        <v>3269</v>
      </c>
      <c r="F179" s="227" t="s">
        <v>3270</v>
      </c>
      <c r="G179" s="228" t="s">
        <v>319</v>
      </c>
      <c r="H179" s="229">
        <v>40</v>
      </c>
      <c r="I179" s="230"/>
      <c r="J179" s="229">
        <f t="shared" si="25"/>
        <v>0</v>
      </c>
      <c r="K179" s="231"/>
      <c r="L179" s="232"/>
      <c r="M179" s="233" t="s">
        <v>1</v>
      </c>
      <c r="N179" s="234" t="s">
        <v>41</v>
      </c>
      <c r="O179" s="61"/>
      <c r="P179" s="181">
        <f t="shared" si="26"/>
        <v>0</v>
      </c>
      <c r="Q179" s="181">
        <v>0</v>
      </c>
      <c r="R179" s="181">
        <f t="shared" si="27"/>
        <v>0</v>
      </c>
      <c r="S179" s="181">
        <v>0</v>
      </c>
      <c r="T179" s="182">
        <f t="shared" si="2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3" t="s">
        <v>478</v>
      </c>
      <c r="AT179" s="183" t="s">
        <v>1138</v>
      </c>
      <c r="AU179" s="183" t="s">
        <v>88</v>
      </c>
      <c r="AY179" s="18" t="s">
        <v>271</v>
      </c>
      <c r="BE179" s="105">
        <f t="shared" si="29"/>
        <v>0</v>
      </c>
      <c r="BF179" s="105">
        <f t="shared" si="30"/>
        <v>0</v>
      </c>
      <c r="BG179" s="105">
        <f t="shared" si="31"/>
        <v>0</v>
      </c>
      <c r="BH179" s="105">
        <f t="shared" si="32"/>
        <v>0</v>
      </c>
      <c r="BI179" s="105">
        <f t="shared" si="33"/>
        <v>0</v>
      </c>
      <c r="BJ179" s="18" t="s">
        <v>88</v>
      </c>
      <c r="BK179" s="105">
        <f t="shared" si="34"/>
        <v>0</v>
      </c>
      <c r="BL179" s="18" t="s">
        <v>367</v>
      </c>
      <c r="BM179" s="183" t="s">
        <v>1285</v>
      </c>
    </row>
    <row r="180" spans="1:65" s="2" customFormat="1" ht="16.5" customHeight="1" x14ac:dyDescent="0.15">
      <c r="A180" s="35"/>
      <c r="B180" s="141"/>
      <c r="C180" s="224" t="s">
        <v>500</v>
      </c>
      <c r="D180" s="224" t="s">
        <v>1138</v>
      </c>
      <c r="E180" s="226" t="s">
        <v>3271</v>
      </c>
      <c r="F180" s="227" t="s">
        <v>3272</v>
      </c>
      <c r="G180" s="228" t="s">
        <v>319</v>
      </c>
      <c r="H180" s="229">
        <v>1</v>
      </c>
      <c r="I180" s="230"/>
      <c r="J180" s="229">
        <f t="shared" si="25"/>
        <v>0</v>
      </c>
      <c r="K180" s="231"/>
      <c r="L180" s="232"/>
      <c r="M180" s="233" t="s">
        <v>1</v>
      </c>
      <c r="N180" s="234" t="s">
        <v>41</v>
      </c>
      <c r="O180" s="61"/>
      <c r="P180" s="181">
        <f t="shared" si="26"/>
        <v>0</v>
      </c>
      <c r="Q180" s="181">
        <v>0</v>
      </c>
      <c r="R180" s="181">
        <f t="shared" si="27"/>
        <v>0</v>
      </c>
      <c r="S180" s="181">
        <v>0</v>
      </c>
      <c r="T180" s="182">
        <f t="shared" si="2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478</v>
      </c>
      <c r="AT180" s="183" t="s">
        <v>1138</v>
      </c>
      <c r="AU180" s="183" t="s">
        <v>88</v>
      </c>
      <c r="AY180" s="18" t="s">
        <v>271</v>
      </c>
      <c r="BE180" s="105">
        <f t="shared" si="29"/>
        <v>0</v>
      </c>
      <c r="BF180" s="105">
        <f t="shared" si="30"/>
        <v>0</v>
      </c>
      <c r="BG180" s="105">
        <f t="shared" si="31"/>
        <v>0</v>
      </c>
      <c r="BH180" s="105">
        <f t="shared" si="32"/>
        <v>0</v>
      </c>
      <c r="BI180" s="105">
        <f t="shared" si="33"/>
        <v>0</v>
      </c>
      <c r="BJ180" s="18" t="s">
        <v>88</v>
      </c>
      <c r="BK180" s="105">
        <f t="shared" si="34"/>
        <v>0</v>
      </c>
      <c r="BL180" s="18" t="s">
        <v>367</v>
      </c>
      <c r="BM180" s="183" t="s">
        <v>1296</v>
      </c>
    </row>
    <row r="181" spans="1:65" s="12" customFormat="1" ht="22.9" customHeight="1" x14ac:dyDescent="0.15">
      <c r="B181" s="159"/>
      <c r="D181" s="160" t="s">
        <v>74</v>
      </c>
      <c r="E181" s="170" t="s">
        <v>3273</v>
      </c>
      <c r="F181" s="170" t="s">
        <v>3274</v>
      </c>
      <c r="I181" s="162"/>
      <c r="J181" s="171">
        <f>BK181</f>
        <v>0</v>
      </c>
      <c r="L181" s="159"/>
      <c r="M181" s="164"/>
      <c r="N181" s="165"/>
      <c r="O181" s="165"/>
      <c r="P181" s="166">
        <f>SUM(P182:P223)</f>
        <v>0</v>
      </c>
      <c r="Q181" s="165"/>
      <c r="R181" s="166">
        <f>SUM(R182:R223)</f>
        <v>0.85500999999999983</v>
      </c>
      <c r="S181" s="165"/>
      <c r="T181" s="167">
        <f>SUM(T182:T223)</f>
        <v>0</v>
      </c>
      <c r="AR181" s="160" t="s">
        <v>88</v>
      </c>
      <c r="AT181" s="168" t="s">
        <v>74</v>
      </c>
      <c r="AU181" s="168" t="s">
        <v>82</v>
      </c>
      <c r="AY181" s="160" t="s">
        <v>271</v>
      </c>
      <c r="BK181" s="169">
        <f>SUM(BK182:BK223)</f>
        <v>0</v>
      </c>
    </row>
    <row r="182" spans="1:65" s="2" customFormat="1" ht="16.5" customHeight="1" x14ac:dyDescent="0.15">
      <c r="A182" s="35"/>
      <c r="B182" s="141"/>
      <c r="C182" s="172" t="s">
        <v>507</v>
      </c>
      <c r="D182" s="172" t="s">
        <v>274</v>
      </c>
      <c r="E182" s="173" t="s">
        <v>3275</v>
      </c>
      <c r="F182" s="174" t="s">
        <v>3276</v>
      </c>
      <c r="G182" s="175" t="s">
        <v>319</v>
      </c>
      <c r="H182" s="176">
        <v>6</v>
      </c>
      <c r="I182" s="177"/>
      <c r="J182" s="176">
        <f t="shared" ref="J182:J223" si="35">ROUND(I182*H182,2)</f>
        <v>0</v>
      </c>
      <c r="K182" s="178"/>
      <c r="L182" s="36"/>
      <c r="M182" s="179" t="s">
        <v>1</v>
      </c>
      <c r="N182" s="180" t="s">
        <v>41</v>
      </c>
      <c r="O182" s="61"/>
      <c r="P182" s="181">
        <f t="shared" ref="P182:P223" si="36">O182*H182</f>
        <v>0</v>
      </c>
      <c r="Q182" s="181">
        <v>9.58E-3</v>
      </c>
      <c r="R182" s="181">
        <f t="shared" ref="R182:R223" si="37">Q182*H182</f>
        <v>5.7480000000000003E-2</v>
      </c>
      <c r="S182" s="181">
        <v>0</v>
      </c>
      <c r="T182" s="182">
        <f t="shared" ref="T182:T223" si="38"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367</v>
      </c>
      <c r="AT182" s="183" t="s">
        <v>274</v>
      </c>
      <c r="AU182" s="183" t="s">
        <v>88</v>
      </c>
      <c r="AY182" s="18" t="s">
        <v>271</v>
      </c>
      <c r="BE182" s="105">
        <f t="shared" ref="BE182:BE223" si="39">IF(N182="základná",J182,0)</f>
        <v>0</v>
      </c>
      <c r="BF182" s="105">
        <f t="shared" ref="BF182:BF223" si="40">IF(N182="znížená",J182,0)</f>
        <v>0</v>
      </c>
      <c r="BG182" s="105">
        <f t="shared" ref="BG182:BG223" si="41">IF(N182="zákl. prenesená",J182,0)</f>
        <v>0</v>
      </c>
      <c r="BH182" s="105">
        <f t="shared" ref="BH182:BH223" si="42">IF(N182="zníž. prenesená",J182,0)</f>
        <v>0</v>
      </c>
      <c r="BI182" s="105">
        <f t="shared" ref="BI182:BI223" si="43">IF(N182="nulová",J182,0)</f>
        <v>0</v>
      </c>
      <c r="BJ182" s="18" t="s">
        <v>88</v>
      </c>
      <c r="BK182" s="105">
        <f t="shared" ref="BK182:BK223" si="44">ROUND(I182*H182,2)</f>
        <v>0</v>
      </c>
      <c r="BL182" s="18" t="s">
        <v>367</v>
      </c>
      <c r="BM182" s="183" t="s">
        <v>1302</v>
      </c>
    </row>
    <row r="183" spans="1:65" s="2" customFormat="1" ht="16.5" customHeight="1" x14ac:dyDescent="0.15">
      <c r="A183" s="35"/>
      <c r="B183" s="141"/>
      <c r="C183" s="172" t="s">
        <v>514</v>
      </c>
      <c r="D183" s="172" t="s">
        <v>274</v>
      </c>
      <c r="E183" s="173" t="s">
        <v>3277</v>
      </c>
      <c r="F183" s="174" t="s">
        <v>3278</v>
      </c>
      <c r="G183" s="175" t="s">
        <v>319</v>
      </c>
      <c r="H183" s="176">
        <v>60</v>
      </c>
      <c r="I183" s="177"/>
      <c r="J183" s="176">
        <f t="shared" si="35"/>
        <v>0</v>
      </c>
      <c r="K183" s="178"/>
      <c r="L183" s="36"/>
      <c r="M183" s="179" t="s">
        <v>1</v>
      </c>
      <c r="N183" s="180" t="s">
        <v>41</v>
      </c>
      <c r="O183" s="61"/>
      <c r="P183" s="181">
        <f t="shared" si="36"/>
        <v>0</v>
      </c>
      <c r="Q183" s="181">
        <v>1.115E-2</v>
      </c>
      <c r="R183" s="181">
        <f t="shared" si="37"/>
        <v>0.66900000000000004</v>
      </c>
      <c r="S183" s="181">
        <v>0</v>
      </c>
      <c r="T183" s="182">
        <f t="shared" si="3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3" t="s">
        <v>367</v>
      </c>
      <c r="AT183" s="183" t="s">
        <v>274</v>
      </c>
      <c r="AU183" s="183" t="s">
        <v>88</v>
      </c>
      <c r="AY183" s="18" t="s">
        <v>271</v>
      </c>
      <c r="BE183" s="105">
        <f t="shared" si="39"/>
        <v>0</v>
      </c>
      <c r="BF183" s="105">
        <f t="shared" si="40"/>
        <v>0</v>
      </c>
      <c r="BG183" s="105">
        <f t="shared" si="41"/>
        <v>0</v>
      </c>
      <c r="BH183" s="105">
        <f t="shared" si="42"/>
        <v>0</v>
      </c>
      <c r="BI183" s="105">
        <f t="shared" si="43"/>
        <v>0</v>
      </c>
      <c r="BJ183" s="18" t="s">
        <v>88</v>
      </c>
      <c r="BK183" s="105">
        <f t="shared" si="44"/>
        <v>0</v>
      </c>
      <c r="BL183" s="18" t="s">
        <v>367</v>
      </c>
      <c r="BM183" s="183" t="s">
        <v>1312</v>
      </c>
    </row>
    <row r="184" spans="1:65" s="2" customFormat="1" ht="16.5" customHeight="1" x14ac:dyDescent="0.15">
      <c r="A184" s="35"/>
      <c r="B184" s="141"/>
      <c r="C184" s="172" t="s">
        <v>519</v>
      </c>
      <c r="D184" s="172" t="s">
        <v>274</v>
      </c>
      <c r="E184" s="173" t="s">
        <v>3279</v>
      </c>
      <c r="F184" s="174" t="s">
        <v>3280</v>
      </c>
      <c r="G184" s="175" t="s">
        <v>319</v>
      </c>
      <c r="H184" s="176">
        <v>120</v>
      </c>
      <c r="I184" s="177"/>
      <c r="J184" s="176">
        <f t="shared" si="35"/>
        <v>0</v>
      </c>
      <c r="K184" s="178"/>
      <c r="L184" s="36"/>
      <c r="M184" s="179" t="s">
        <v>1</v>
      </c>
      <c r="N184" s="180" t="s">
        <v>41</v>
      </c>
      <c r="O184" s="61"/>
      <c r="P184" s="181">
        <f t="shared" si="36"/>
        <v>0</v>
      </c>
      <c r="Q184" s="181">
        <v>7.2999999999999996E-4</v>
      </c>
      <c r="R184" s="181">
        <f t="shared" si="37"/>
        <v>8.7599999999999997E-2</v>
      </c>
      <c r="S184" s="181">
        <v>0</v>
      </c>
      <c r="T184" s="182">
        <f t="shared" si="3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367</v>
      </c>
      <c r="AT184" s="183" t="s">
        <v>274</v>
      </c>
      <c r="AU184" s="183" t="s">
        <v>88</v>
      </c>
      <c r="AY184" s="18" t="s">
        <v>271</v>
      </c>
      <c r="BE184" s="105">
        <f t="shared" si="39"/>
        <v>0</v>
      </c>
      <c r="BF184" s="105">
        <f t="shared" si="40"/>
        <v>0</v>
      </c>
      <c r="BG184" s="105">
        <f t="shared" si="41"/>
        <v>0</v>
      </c>
      <c r="BH184" s="105">
        <f t="shared" si="42"/>
        <v>0</v>
      </c>
      <c r="BI184" s="105">
        <f t="shared" si="43"/>
        <v>0</v>
      </c>
      <c r="BJ184" s="18" t="s">
        <v>88</v>
      </c>
      <c r="BK184" s="105">
        <f t="shared" si="44"/>
        <v>0</v>
      </c>
      <c r="BL184" s="18" t="s">
        <v>367</v>
      </c>
      <c r="BM184" s="183" t="s">
        <v>1321</v>
      </c>
    </row>
    <row r="185" spans="1:65" s="2" customFormat="1" ht="16.5" customHeight="1" x14ac:dyDescent="0.15">
      <c r="A185" s="35"/>
      <c r="B185" s="141"/>
      <c r="C185" s="172" t="s">
        <v>528</v>
      </c>
      <c r="D185" s="172" t="s">
        <v>274</v>
      </c>
      <c r="E185" s="173" t="s">
        <v>3281</v>
      </c>
      <c r="F185" s="174" t="s">
        <v>3282</v>
      </c>
      <c r="G185" s="175" t="s">
        <v>319</v>
      </c>
      <c r="H185" s="176">
        <v>5</v>
      </c>
      <c r="I185" s="177"/>
      <c r="J185" s="176">
        <f t="shared" si="35"/>
        <v>0</v>
      </c>
      <c r="K185" s="178"/>
      <c r="L185" s="36"/>
      <c r="M185" s="179" t="s">
        <v>1</v>
      </c>
      <c r="N185" s="180" t="s">
        <v>41</v>
      </c>
      <c r="O185" s="61"/>
      <c r="P185" s="181">
        <f t="shared" si="36"/>
        <v>0</v>
      </c>
      <c r="Q185" s="181">
        <v>8.1999999999999998E-4</v>
      </c>
      <c r="R185" s="181">
        <f t="shared" si="37"/>
        <v>4.0999999999999995E-3</v>
      </c>
      <c r="S185" s="181">
        <v>0</v>
      </c>
      <c r="T185" s="182">
        <f t="shared" si="3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367</v>
      </c>
      <c r="AT185" s="183" t="s">
        <v>274</v>
      </c>
      <c r="AU185" s="183" t="s">
        <v>88</v>
      </c>
      <c r="AY185" s="18" t="s">
        <v>271</v>
      </c>
      <c r="BE185" s="105">
        <f t="shared" si="39"/>
        <v>0</v>
      </c>
      <c r="BF185" s="105">
        <f t="shared" si="40"/>
        <v>0</v>
      </c>
      <c r="BG185" s="105">
        <f t="shared" si="41"/>
        <v>0</v>
      </c>
      <c r="BH185" s="105">
        <f t="shared" si="42"/>
        <v>0</v>
      </c>
      <c r="BI185" s="105">
        <f t="shared" si="43"/>
        <v>0</v>
      </c>
      <c r="BJ185" s="18" t="s">
        <v>88</v>
      </c>
      <c r="BK185" s="105">
        <f t="shared" si="44"/>
        <v>0</v>
      </c>
      <c r="BL185" s="18" t="s">
        <v>367</v>
      </c>
      <c r="BM185" s="183" t="s">
        <v>1338</v>
      </c>
    </row>
    <row r="186" spans="1:65" s="2" customFormat="1" ht="16.5" customHeight="1" x14ac:dyDescent="0.15">
      <c r="A186" s="35"/>
      <c r="B186" s="141"/>
      <c r="C186" s="172" t="s">
        <v>535</v>
      </c>
      <c r="D186" s="172" t="s">
        <v>274</v>
      </c>
      <c r="E186" s="173" t="s">
        <v>3283</v>
      </c>
      <c r="F186" s="174" t="s">
        <v>3284</v>
      </c>
      <c r="G186" s="175" t="s">
        <v>319</v>
      </c>
      <c r="H186" s="176">
        <v>15</v>
      </c>
      <c r="I186" s="177"/>
      <c r="J186" s="176">
        <f t="shared" si="35"/>
        <v>0</v>
      </c>
      <c r="K186" s="178"/>
      <c r="L186" s="36"/>
      <c r="M186" s="179" t="s">
        <v>1</v>
      </c>
      <c r="N186" s="180" t="s">
        <v>41</v>
      </c>
      <c r="O186" s="61"/>
      <c r="P186" s="181">
        <f t="shared" si="36"/>
        <v>0</v>
      </c>
      <c r="Q186" s="181">
        <v>1E-3</v>
      </c>
      <c r="R186" s="181">
        <f t="shared" si="37"/>
        <v>1.4999999999999999E-2</v>
      </c>
      <c r="S186" s="181">
        <v>0</v>
      </c>
      <c r="T186" s="182">
        <f t="shared" si="3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367</v>
      </c>
      <c r="AT186" s="183" t="s">
        <v>274</v>
      </c>
      <c r="AU186" s="183" t="s">
        <v>88</v>
      </c>
      <c r="AY186" s="18" t="s">
        <v>271</v>
      </c>
      <c r="BE186" s="105">
        <f t="shared" si="39"/>
        <v>0</v>
      </c>
      <c r="BF186" s="105">
        <f t="shared" si="40"/>
        <v>0</v>
      </c>
      <c r="BG186" s="105">
        <f t="shared" si="41"/>
        <v>0</v>
      </c>
      <c r="BH186" s="105">
        <f t="shared" si="42"/>
        <v>0</v>
      </c>
      <c r="BI186" s="105">
        <f t="shared" si="43"/>
        <v>0</v>
      </c>
      <c r="BJ186" s="18" t="s">
        <v>88</v>
      </c>
      <c r="BK186" s="105">
        <f t="shared" si="44"/>
        <v>0</v>
      </c>
      <c r="BL186" s="18" t="s">
        <v>367</v>
      </c>
      <c r="BM186" s="183" t="s">
        <v>1362</v>
      </c>
    </row>
    <row r="187" spans="1:65" s="2" customFormat="1" ht="16.5" customHeight="1" x14ac:dyDescent="0.15">
      <c r="A187" s="35"/>
      <c r="B187" s="141"/>
      <c r="C187" s="172" t="s">
        <v>542</v>
      </c>
      <c r="D187" s="172" t="s">
        <v>274</v>
      </c>
      <c r="E187" s="173" t="s">
        <v>3285</v>
      </c>
      <c r="F187" s="174" t="s">
        <v>3286</v>
      </c>
      <c r="G187" s="175" t="s">
        <v>302</v>
      </c>
      <c r="H187" s="176">
        <v>1</v>
      </c>
      <c r="I187" s="177"/>
      <c r="J187" s="176">
        <f t="shared" si="35"/>
        <v>0</v>
      </c>
      <c r="K187" s="178"/>
      <c r="L187" s="36"/>
      <c r="M187" s="179" t="s">
        <v>1</v>
      </c>
      <c r="N187" s="180" t="s">
        <v>41</v>
      </c>
      <c r="O187" s="61"/>
      <c r="P187" s="181">
        <f t="shared" si="36"/>
        <v>0</v>
      </c>
      <c r="Q187" s="181">
        <v>3.0300000000000001E-3</v>
      </c>
      <c r="R187" s="181">
        <f t="shared" si="37"/>
        <v>3.0300000000000001E-3</v>
      </c>
      <c r="S187" s="181">
        <v>0</v>
      </c>
      <c r="T187" s="182">
        <f t="shared" si="3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367</v>
      </c>
      <c r="AT187" s="183" t="s">
        <v>274</v>
      </c>
      <c r="AU187" s="183" t="s">
        <v>88</v>
      </c>
      <c r="AY187" s="18" t="s">
        <v>271</v>
      </c>
      <c r="BE187" s="105">
        <f t="shared" si="39"/>
        <v>0</v>
      </c>
      <c r="BF187" s="105">
        <f t="shared" si="40"/>
        <v>0</v>
      </c>
      <c r="BG187" s="105">
        <f t="shared" si="41"/>
        <v>0</v>
      </c>
      <c r="BH187" s="105">
        <f t="shared" si="42"/>
        <v>0</v>
      </c>
      <c r="BI187" s="105">
        <f t="shared" si="43"/>
        <v>0</v>
      </c>
      <c r="BJ187" s="18" t="s">
        <v>88</v>
      </c>
      <c r="BK187" s="105">
        <f t="shared" si="44"/>
        <v>0</v>
      </c>
      <c r="BL187" s="18" t="s">
        <v>367</v>
      </c>
      <c r="BM187" s="183" t="s">
        <v>1372</v>
      </c>
    </row>
    <row r="188" spans="1:65" s="2" customFormat="1" ht="16.5" customHeight="1" x14ac:dyDescent="0.15">
      <c r="A188" s="35"/>
      <c r="B188" s="141"/>
      <c r="C188" s="172" t="s">
        <v>550</v>
      </c>
      <c r="D188" s="172" t="s">
        <v>274</v>
      </c>
      <c r="E188" s="173" t="s">
        <v>3287</v>
      </c>
      <c r="F188" s="174" t="s">
        <v>3288</v>
      </c>
      <c r="G188" s="175" t="s">
        <v>302</v>
      </c>
      <c r="H188" s="176">
        <v>4</v>
      </c>
      <c r="I188" s="177"/>
      <c r="J188" s="176">
        <f t="shared" si="35"/>
        <v>0</v>
      </c>
      <c r="K188" s="178"/>
      <c r="L188" s="36"/>
      <c r="M188" s="179" t="s">
        <v>1</v>
      </c>
      <c r="N188" s="180" t="s">
        <v>41</v>
      </c>
      <c r="O188" s="61"/>
      <c r="P188" s="181">
        <f t="shared" si="36"/>
        <v>0</v>
      </c>
      <c r="Q188" s="181">
        <v>3.0300000000000001E-3</v>
      </c>
      <c r="R188" s="181">
        <f t="shared" si="37"/>
        <v>1.2120000000000001E-2</v>
      </c>
      <c r="S188" s="181">
        <v>0</v>
      </c>
      <c r="T188" s="182">
        <f t="shared" si="3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367</v>
      </c>
      <c r="AT188" s="183" t="s">
        <v>274</v>
      </c>
      <c r="AU188" s="183" t="s">
        <v>88</v>
      </c>
      <c r="AY188" s="18" t="s">
        <v>271</v>
      </c>
      <c r="BE188" s="105">
        <f t="shared" si="39"/>
        <v>0</v>
      </c>
      <c r="BF188" s="105">
        <f t="shared" si="40"/>
        <v>0</v>
      </c>
      <c r="BG188" s="105">
        <f t="shared" si="41"/>
        <v>0</v>
      </c>
      <c r="BH188" s="105">
        <f t="shared" si="42"/>
        <v>0</v>
      </c>
      <c r="BI188" s="105">
        <f t="shared" si="43"/>
        <v>0</v>
      </c>
      <c r="BJ188" s="18" t="s">
        <v>88</v>
      </c>
      <c r="BK188" s="105">
        <f t="shared" si="44"/>
        <v>0</v>
      </c>
      <c r="BL188" s="18" t="s">
        <v>367</v>
      </c>
      <c r="BM188" s="183" t="s">
        <v>1381</v>
      </c>
    </row>
    <row r="189" spans="1:65" s="2" customFormat="1" ht="21.75" customHeight="1" x14ac:dyDescent="0.15">
      <c r="A189" s="35"/>
      <c r="B189" s="141"/>
      <c r="C189" s="172" t="s">
        <v>555</v>
      </c>
      <c r="D189" s="172" t="s">
        <v>274</v>
      </c>
      <c r="E189" s="173" t="s">
        <v>3289</v>
      </c>
      <c r="F189" s="174" t="s">
        <v>3290</v>
      </c>
      <c r="G189" s="175" t="s">
        <v>319</v>
      </c>
      <c r="H189" s="176">
        <v>120</v>
      </c>
      <c r="I189" s="177"/>
      <c r="J189" s="176">
        <f t="shared" si="35"/>
        <v>0</v>
      </c>
      <c r="K189" s="178"/>
      <c r="L189" s="36"/>
      <c r="M189" s="179" t="s">
        <v>1</v>
      </c>
      <c r="N189" s="180" t="s">
        <v>41</v>
      </c>
      <c r="O189" s="61"/>
      <c r="P189" s="181">
        <f t="shared" si="36"/>
        <v>0</v>
      </c>
      <c r="Q189" s="181">
        <v>0</v>
      </c>
      <c r="R189" s="181">
        <f t="shared" si="37"/>
        <v>0</v>
      </c>
      <c r="S189" s="181">
        <v>0</v>
      </c>
      <c r="T189" s="182">
        <f t="shared" si="3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367</v>
      </c>
      <c r="AT189" s="183" t="s">
        <v>274</v>
      </c>
      <c r="AU189" s="183" t="s">
        <v>88</v>
      </c>
      <c r="AY189" s="18" t="s">
        <v>271</v>
      </c>
      <c r="BE189" s="105">
        <f t="shared" si="39"/>
        <v>0</v>
      </c>
      <c r="BF189" s="105">
        <f t="shared" si="40"/>
        <v>0</v>
      </c>
      <c r="BG189" s="105">
        <f t="shared" si="41"/>
        <v>0</v>
      </c>
      <c r="BH189" s="105">
        <f t="shared" si="42"/>
        <v>0</v>
      </c>
      <c r="BI189" s="105">
        <f t="shared" si="43"/>
        <v>0</v>
      </c>
      <c r="BJ189" s="18" t="s">
        <v>88</v>
      </c>
      <c r="BK189" s="105">
        <f t="shared" si="44"/>
        <v>0</v>
      </c>
      <c r="BL189" s="18" t="s">
        <v>367</v>
      </c>
      <c r="BM189" s="183" t="s">
        <v>1392</v>
      </c>
    </row>
    <row r="190" spans="1:65" s="2" customFormat="1" ht="21.75" customHeight="1" x14ac:dyDescent="0.15">
      <c r="A190" s="35"/>
      <c r="B190" s="141"/>
      <c r="C190" s="172" t="s">
        <v>684</v>
      </c>
      <c r="D190" s="172" t="s">
        <v>274</v>
      </c>
      <c r="E190" s="173" t="s">
        <v>3291</v>
      </c>
      <c r="F190" s="174" t="s">
        <v>3292</v>
      </c>
      <c r="G190" s="175" t="s">
        <v>319</v>
      </c>
      <c r="H190" s="176">
        <v>5</v>
      </c>
      <c r="I190" s="177"/>
      <c r="J190" s="176">
        <f t="shared" si="35"/>
        <v>0</v>
      </c>
      <c r="K190" s="178"/>
      <c r="L190" s="36"/>
      <c r="M190" s="179" t="s">
        <v>1</v>
      </c>
      <c r="N190" s="180" t="s">
        <v>41</v>
      </c>
      <c r="O190" s="61"/>
      <c r="P190" s="181">
        <f t="shared" si="36"/>
        <v>0</v>
      </c>
      <c r="Q190" s="181">
        <v>0</v>
      </c>
      <c r="R190" s="181">
        <f t="shared" si="37"/>
        <v>0</v>
      </c>
      <c r="S190" s="181">
        <v>0</v>
      </c>
      <c r="T190" s="182">
        <f t="shared" si="3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367</v>
      </c>
      <c r="AT190" s="183" t="s">
        <v>274</v>
      </c>
      <c r="AU190" s="183" t="s">
        <v>88</v>
      </c>
      <c r="AY190" s="18" t="s">
        <v>271</v>
      </c>
      <c r="BE190" s="105">
        <f t="shared" si="39"/>
        <v>0</v>
      </c>
      <c r="BF190" s="105">
        <f t="shared" si="40"/>
        <v>0</v>
      </c>
      <c r="BG190" s="105">
        <f t="shared" si="41"/>
        <v>0</v>
      </c>
      <c r="BH190" s="105">
        <f t="shared" si="42"/>
        <v>0</v>
      </c>
      <c r="BI190" s="105">
        <f t="shared" si="43"/>
        <v>0</v>
      </c>
      <c r="BJ190" s="18" t="s">
        <v>88</v>
      </c>
      <c r="BK190" s="105">
        <f t="shared" si="44"/>
        <v>0</v>
      </c>
      <c r="BL190" s="18" t="s">
        <v>367</v>
      </c>
      <c r="BM190" s="183" t="s">
        <v>1401</v>
      </c>
    </row>
    <row r="191" spans="1:65" s="2" customFormat="1" ht="21.75" customHeight="1" x14ac:dyDescent="0.15">
      <c r="A191" s="35"/>
      <c r="B191" s="141"/>
      <c r="C191" s="172" t="s">
        <v>1128</v>
      </c>
      <c r="D191" s="172" t="s">
        <v>274</v>
      </c>
      <c r="E191" s="173" t="s">
        <v>3293</v>
      </c>
      <c r="F191" s="174" t="s">
        <v>3294</v>
      </c>
      <c r="G191" s="175" t="s">
        <v>319</v>
      </c>
      <c r="H191" s="176">
        <v>15</v>
      </c>
      <c r="I191" s="177"/>
      <c r="J191" s="176">
        <f t="shared" si="35"/>
        <v>0</v>
      </c>
      <c r="K191" s="178"/>
      <c r="L191" s="36"/>
      <c r="M191" s="179" t="s">
        <v>1</v>
      </c>
      <c r="N191" s="180" t="s">
        <v>41</v>
      </c>
      <c r="O191" s="61"/>
      <c r="P191" s="181">
        <f t="shared" si="36"/>
        <v>0</v>
      </c>
      <c r="Q191" s="181">
        <v>0</v>
      </c>
      <c r="R191" s="181">
        <f t="shared" si="37"/>
        <v>0</v>
      </c>
      <c r="S191" s="181">
        <v>0</v>
      </c>
      <c r="T191" s="182">
        <f t="shared" si="3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367</v>
      </c>
      <c r="AT191" s="183" t="s">
        <v>274</v>
      </c>
      <c r="AU191" s="183" t="s">
        <v>88</v>
      </c>
      <c r="AY191" s="18" t="s">
        <v>271</v>
      </c>
      <c r="BE191" s="105">
        <f t="shared" si="39"/>
        <v>0</v>
      </c>
      <c r="BF191" s="105">
        <f t="shared" si="40"/>
        <v>0</v>
      </c>
      <c r="BG191" s="105">
        <f t="shared" si="41"/>
        <v>0</v>
      </c>
      <c r="BH191" s="105">
        <f t="shared" si="42"/>
        <v>0</v>
      </c>
      <c r="BI191" s="105">
        <f t="shared" si="43"/>
        <v>0</v>
      </c>
      <c r="BJ191" s="18" t="s">
        <v>88</v>
      </c>
      <c r="BK191" s="105">
        <f t="shared" si="44"/>
        <v>0</v>
      </c>
      <c r="BL191" s="18" t="s">
        <v>367</v>
      </c>
      <c r="BM191" s="183" t="s">
        <v>1411</v>
      </c>
    </row>
    <row r="192" spans="1:65" s="2" customFormat="1" ht="21.75" customHeight="1" x14ac:dyDescent="0.15">
      <c r="A192" s="35"/>
      <c r="B192" s="141"/>
      <c r="C192" s="172" t="s">
        <v>1137</v>
      </c>
      <c r="D192" s="172" t="s">
        <v>274</v>
      </c>
      <c r="E192" s="173" t="s">
        <v>3295</v>
      </c>
      <c r="F192" s="174" t="s">
        <v>3296</v>
      </c>
      <c r="G192" s="175" t="s">
        <v>319</v>
      </c>
      <c r="H192" s="176">
        <v>6</v>
      </c>
      <c r="I192" s="177"/>
      <c r="J192" s="176">
        <f t="shared" si="35"/>
        <v>0</v>
      </c>
      <c r="K192" s="178"/>
      <c r="L192" s="36"/>
      <c r="M192" s="179" t="s">
        <v>1</v>
      </c>
      <c r="N192" s="180" t="s">
        <v>41</v>
      </c>
      <c r="O192" s="61"/>
      <c r="P192" s="181">
        <f t="shared" si="36"/>
        <v>0</v>
      </c>
      <c r="Q192" s="181">
        <v>0</v>
      </c>
      <c r="R192" s="181">
        <f t="shared" si="37"/>
        <v>0</v>
      </c>
      <c r="S192" s="181">
        <v>0</v>
      </c>
      <c r="T192" s="182">
        <f t="shared" si="3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367</v>
      </c>
      <c r="AT192" s="183" t="s">
        <v>274</v>
      </c>
      <c r="AU192" s="183" t="s">
        <v>88</v>
      </c>
      <c r="AY192" s="18" t="s">
        <v>271</v>
      </c>
      <c r="BE192" s="105">
        <f t="shared" si="39"/>
        <v>0</v>
      </c>
      <c r="BF192" s="105">
        <f t="shared" si="40"/>
        <v>0</v>
      </c>
      <c r="BG192" s="105">
        <f t="shared" si="41"/>
        <v>0</v>
      </c>
      <c r="BH192" s="105">
        <f t="shared" si="42"/>
        <v>0</v>
      </c>
      <c r="BI192" s="105">
        <f t="shared" si="43"/>
        <v>0</v>
      </c>
      <c r="BJ192" s="18" t="s">
        <v>88</v>
      </c>
      <c r="BK192" s="105">
        <f t="shared" si="44"/>
        <v>0</v>
      </c>
      <c r="BL192" s="18" t="s">
        <v>367</v>
      </c>
      <c r="BM192" s="183" t="s">
        <v>1417</v>
      </c>
    </row>
    <row r="193" spans="1:65" s="2" customFormat="1" ht="21.75" customHeight="1" x14ac:dyDescent="0.15">
      <c r="A193" s="35"/>
      <c r="B193" s="141"/>
      <c r="C193" s="172" t="s">
        <v>1144</v>
      </c>
      <c r="D193" s="172" t="s">
        <v>274</v>
      </c>
      <c r="E193" s="173" t="s">
        <v>3297</v>
      </c>
      <c r="F193" s="174" t="s">
        <v>3298</v>
      </c>
      <c r="G193" s="175" t="s">
        <v>319</v>
      </c>
      <c r="H193" s="176">
        <v>60</v>
      </c>
      <c r="I193" s="177"/>
      <c r="J193" s="176">
        <f t="shared" si="35"/>
        <v>0</v>
      </c>
      <c r="K193" s="178"/>
      <c r="L193" s="36"/>
      <c r="M193" s="179" t="s">
        <v>1</v>
      </c>
      <c r="N193" s="180" t="s">
        <v>41</v>
      </c>
      <c r="O193" s="61"/>
      <c r="P193" s="181">
        <f t="shared" si="36"/>
        <v>0</v>
      </c>
      <c r="Q193" s="181">
        <v>0</v>
      </c>
      <c r="R193" s="181">
        <f t="shared" si="37"/>
        <v>0</v>
      </c>
      <c r="S193" s="181">
        <v>0</v>
      </c>
      <c r="T193" s="182">
        <f t="shared" si="3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367</v>
      </c>
      <c r="AT193" s="183" t="s">
        <v>274</v>
      </c>
      <c r="AU193" s="183" t="s">
        <v>88</v>
      </c>
      <c r="AY193" s="18" t="s">
        <v>271</v>
      </c>
      <c r="BE193" s="105">
        <f t="shared" si="39"/>
        <v>0</v>
      </c>
      <c r="BF193" s="105">
        <f t="shared" si="40"/>
        <v>0</v>
      </c>
      <c r="BG193" s="105">
        <f t="shared" si="41"/>
        <v>0</v>
      </c>
      <c r="BH193" s="105">
        <f t="shared" si="42"/>
        <v>0</v>
      </c>
      <c r="BI193" s="105">
        <f t="shared" si="43"/>
        <v>0</v>
      </c>
      <c r="BJ193" s="18" t="s">
        <v>88</v>
      </c>
      <c r="BK193" s="105">
        <f t="shared" si="44"/>
        <v>0</v>
      </c>
      <c r="BL193" s="18" t="s">
        <v>367</v>
      </c>
      <c r="BM193" s="183" t="s">
        <v>1433</v>
      </c>
    </row>
    <row r="194" spans="1:65" s="2" customFormat="1" ht="21.75" customHeight="1" x14ac:dyDescent="0.15">
      <c r="A194" s="35"/>
      <c r="B194" s="141"/>
      <c r="C194" s="172" t="s">
        <v>1154</v>
      </c>
      <c r="D194" s="172" t="s">
        <v>274</v>
      </c>
      <c r="E194" s="173" t="s">
        <v>3299</v>
      </c>
      <c r="F194" s="174" t="s">
        <v>3300</v>
      </c>
      <c r="G194" s="175" t="s">
        <v>3234</v>
      </c>
      <c r="H194" s="176">
        <v>1</v>
      </c>
      <c r="I194" s="177"/>
      <c r="J194" s="176">
        <f t="shared" si="35"/>
        <v>0</v>
      </c>
      <c r="K194" s="178"/>
      <c r="L194" s="36"/>
      <c r="M194" s="179" t="s">
        <v>1</v>
      </c>
      <c r="N194" s="180" t="s">
        <v>41</v>
      </c>
      <c r="O194" s="61"/>
      <c r="P194" s="181">
        <f t="shared" si="36"/>
        <v>0</v>
      </c>
      <c r="Q194" s="181">
        <v>0</v>
      </c>
      <c r="R194" s="181">
        <f t="shared" si="37"/>
        <v>0</v>
      </c>
      <c r="S194" s="181">
        <v>0</v>
      </c>
      <c r="T194" s="182">
        <f t="shared" si="3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367</v>
      </c>
      <c r="AT194" s="183" t="s">
        <v>274</v>
      </c>
      <c r="AU194" s="183" t="s">
        <v>88</v>
      </c>
      <c r="AY194" s="18" t="s">
        <v>271</v>
      </c>
      <c r="BE194" s="105">
        <f t="shared" si="39"/>
        <v>0</v>
      </c>
      <c r="BF194" s="105">
        <f t="shared" si="40"/>
        <v>0</v>
      </c>
      <c r="BG194" s="105">
        <f t="shared" si="41"/>
        <v>0</v>
      </c>
      <c r="BH194" s="105">
        <f t="shared" si="42"/>
        <v>0</v>
      </c>
      <c r="BI194" s="105">
        <f t="shared" si="43"/>
        <v>0</v>
      </c>
      <c r="BJ194" s="18" t="s">
        <v>88</v>
      </c>
      <c r="BK194" s="105">
        <f t="shared" si="44"/>
        <v>0</v>
      </c>
      <c r="BL194" s="18" t="s">
        <v>367</v>
      </c>
      <c r="BM194" s="183" t="s">
        <v>1442</v>
      </c>
    </row>
    <row r="195" spans="1:65" s="2" customFormat="1" ht="21.75" customHeight="1" x14ac:dyDescent="0.15">
      <c r="A195" s="35"/>
      <c r="B195" s="141"/>
      <c r="C195" s="172" t="s">
        <v>1158</v>
      </c>
      <c r="D195" s="172" t="s">
        <v>274</v>
      </c>
      <c r="E195" s="173" t="s">
        <v>3301</v>
      </c>
      <c r="F195" s="174" t="s">
        <v>3302</v>
      </c>
      <c r="G195" s="175" t="s">
        <v>3234</v>
      </c>
      <c r="H195" s="176">
        <v>4</v>
      </c>
      <c r="I195" s="177"/>
      <c r="J195" s="176">
        <f t="shared" si="35"/>
        <v>0</v>
      </c>
      <c r="K195" s="178"/>
      <c r="L195" s="36"/>
      <c r="M195" s="179" t="s">
        <v>1</v>
      </c>
      <c r="N195" s="180" t="s">
        <v>41</v>
      </c>
      <c r="O195" s="61"/>
      <c r="P195" s="181">
        <f t="shared" si="36"/>
        <v>0</v>
      </c>
      <c r="Q195" s="181">
        <v>0</v>
      </c>
      <c r="R195" s="181">
        <f t="shared" si="37"/>
        <v>0</v>
      </c>
      <c r="S195" s="181">
        <v>0</v>
      </c>
      <c r="T195" s="182">
        <f t="shared" si="3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367</v>
      </c>
      <c r="AT195" s="183" t="s">
        <v>274</v>
      </c>
      <c r="AU195" s="183" t="s">
        <v>88</v>
      </c>
      <c r="AY195" s="18" t="s">
        <v>271</v>
      </c>
      <c r="BE195" s="105">
        <f t="shared" si="39"/>
        <v>0</v>
      </c>
      <c r="BF195" s="105">
        <f t="shared" si="40"/>
        <v>0</v>
      </c>
      <c r="BG195" s="105">
        <f t="shared" si="41"/>
        <v>0</v>
      </c>
      <c r="BH195" s="105">
        <f t="shared" si="42"/>
        <v>0</v>
      </c>
      <c r="BI195" s="105">
        <f t="shared" si="43"/>
        <v>0</v>
      </c>
      <c r="BJ195" s="18" t="s">
        <v>88</v>
      </c>
      <c r="BK195" s="105">
        <f t="shared" si="44"/>
        <v>0</v>
      </c>
      <c r="BL195" s="18" t="s">
        <v>367</v>
      </c>
      <c r="BM195" s="183" t="s">
        <v>1449</v>
      </c>
    </row>
    <row r="196" spans="1:65" s="2" customFormat="1" ht="16.5" customHeight="1" x14ac:dyDescent="0.15">
      <c r="A196" s="35"/>
      <c r="B196" s="141"/>
      <c r="C196" s="172" t="s">
        <v>1162</v>
      </c>
      <c r="D196" s="172" t="s">
        <v>274</v>
      </c>
      <c r="E196" s="173" t="s">
        <v>3303</v>
      </c>
      <c r="F196" s="174" t="s">
        <v>3304</v>
      </c>
      <c r="G196" s="175" t="s">
        <v>3234</v>
      </c>
      <c r="H196" s="176">
        <v>10</v>
      </c>
      <c r="I196" s="177"/>
      <c r="J196" s="176">
        <f t="shared" si="35"/>
        <v>0</v>
      </c>
      <c r="K196" s="178"/>
      <c r="L196" s="36"/>
      <c r="M196" s="179" t="s">
        <v>1</v>
      </c>
      <c r="N196" s="180" t="s">
        <v>41</v>
      </c>
      <c r="O196" s="61"/>
      <c r="P196" s="181">
        <f t="shared" si="36"/>
        <v>0</v>
      </c>
      <c r="Q196" s="181">
        <v>0</v>
      </c>
      <c r="R196" s="181">
        <f t="shared" si="37"/>
        <v>0</v>
      </c>
      <c r="S196" s="181">
        <v>0</v>
      </c>
      <c r="T196" s="182">
        <f t="shared" si="3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3" t="s">
        <v>367</v>
      </c>
      <c r="AT196" s="183" t="s">
        <v>274</v>
      </c>
      <c r="AU196" s="183" t="s">
        <v>88</v>
      </c>
      <c r="AY196" s="18" t="s">
        <v>271</v>
      </c>
      <c r="BE196" s="105">
        <f t="shared" si="39"/>
        <v>0</v>
      </c>
      <c r="BF196" s="105">
        <f t="shared" si="40"/>
        <v>0</v>
      </c>
      <c r="BG196" s="105">
        <f t="shared" si="41"/>
        <v>0</v>
      </c>
      <c r="BH196" s="105">
        <f t="shared" si="42"/>
        <v>0</v>
      </c>
      <c r="BI196" s="105">
        <f t="shared" si="43"/>
        <v>0</v>
      </c>
      <c r="BJ196" s="18" t="s">
        <v>88</v>
      </c>
      <c r="BK196" s="105">
        <f t="shared" si="44"/>
        <v>0</v>
      </c>
      <c r="BL196" s="18" t="s">
        <v>367</v>
      </c>
      <c r="BM196" s="183" t="s">
        <v>1457</v>
      </c>
    </row>
    <row r="197" spans="1:65" s="2" customFormat="1" ht="21.75" customHeight="1" x14ac:dyDescent="0.15">
      <c r="A197" s="35"/>
      <c r="B197" s="141"/>
      <c r="C197" s="172" t="s">
        <v>1172</v>
      </c>
      <c r="D197" s="172" t="s">
        <v>274</v>
      </c>
      <c r="E197" s="173" t="s">
        <v>3305</v>
      </c>
      <c r="F197" s="174" t="s">
        <v>3306</v>
      </c>
      <c r="G197" s="175" t="s">
        <v>3234</v>
      </c>
      <c r="H197" s="176">
        <v>1</v>
      </c>
      <c r="I197" s="177"/>
      <c r="J197" s="176">
        <f t="shared" si="35"/>
        <v>0</v>
      </c>
      <c r="K197" s="178"/>
      <c r="L197" s="36"/>
      <c r="M197" s="179" t="s">
        <v>1</v>
      </c>
      <c r="N197" s="180" t="s">
        <v>41</v>
      </c>
      <c r="O197" s="61"/>
      <c r="P197" s="181">
        <f t="shared" si="36"/>
        <v>0</v>
      </c>
      <c r="Q197" s="181">
        <v>0</v>
      </c>
      <c r="R197" s="181">
        <f t="shared" si="37"/>
        <v>0</v>
      </c>
      <c r="S197" s="181">
        <v>0</v>
      </c>
      <c r="T197" s="182">
        <f t="shared" si="3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367</v>
      </c>
      <c r="AT197" s="183" t="s">
        <v>274</v>
      </c>
      <c r="AU197" s="183" t="s">
        <v>88</v>
      </c>
      <c r="AY197" s="18" t="s">
        <v>271</v>
      </c>
      <c r="BE197" s="105">
        <f t="shared" si="39"/>
        <v>0</v>
      </c>
      <c r="BF197" s="105">
        <f t="shared" si="40"/>
        <v>0</v>
      </c>
      <c r="BG197" s="105">
        <f t="shared" si="41"/>
        <v>0</v>
      </c>
      <c r="BH197" s="105">
        <f t="shared" si="42"/>
        <v>0</v>
      </c>
      <c r="BI197" s="105">
        <f t="shared" si="43"/>
        <v>0</v>
      </c>
      <c r="BJ197" s="18" t="s">
        <v>88</v>
      </c>
      <c r="BK197" s="105">
        <f t="shared" si="44"/>
        <v>0</v>
      </c>
      <c r="BL197" s="18" t="s">
        <v>367</v>
      </c>
      <c r="BM197" s="183" t="s">
        <v>1469</v>
      </c>
    </row>
    <row r="198" spans="1:65" s="2" customFormat="1" ht="21.75" customHeight="1" x14ac:dyDescent="0.15">
      <c r="A198" s="35"/>
      <c r="B198" s="141"/>
      <c r="C198" s="172" t="s">
        <v>1178</v>
      </c>
      <c r="D198" s="172" t="s">
        <v>274</v>
      </c>
      <c r="E198" s="173" t="s">
        <v>3307</v>
      </c>
      <c r="F198" s="174" t="s">
        <v>3308</v>
      </c>
      <c r="G198" s="175" t="s">
        <v>3234</v>
      </c>
      <c r="H198" s="176">
        <v>4</v>
      </c>
      <c r="I198" s="177"/>
      <c r="J198" s="176">
        <f t="shared" si="35"/>
        <v>0</v>
      </c>
      <c r="K198" s="178"/>
      <c r="L198" s="36"/>
      <c r="M198" s="179" t="s">
        <v>1</v>
      </c>
      <c r="N198" s="180" t="s">
        <v>41</v>
      </c>
      <c r="O198" s="61"/>
      <c r="P198" s="181">
        <f t="shared" si="36"/>
        <v>0</v>
      </c>
      <c r="Q198" s="181">
        <v>0</v>
      </c>
      <c r="R198" s="181">
        <f t="shared" si="37"/>
        <v>0</v>
      </c>
      <c r="S198" s="181">
        <v>0</v>
      </c>
      <c r="T198" s="182">
        <f t="shared" si="3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367</v>
      </c>
      <c r="AT198" s="183" t="s">
        <v>274</v>
      </c>
      <c r="AU198" s="183" t="s">
        <v>88</v>
      </c>
      <c r="AY198" s="18" t="s">
        <v>271</v>
      </c>
      <c r="BE198" s="105">
        <f t="shared" si="39"/>
        <v>0</v>
      </c>
      <c r="BF198" s="105">
        <f t="shared" si="40"/>
        <v>0</v>
      </c>
      <c r="BG198" s="105">
        <f t="shared" si="41"/>
        <v>0</v>
      </c>
      <c r="BH198" s="105">
        <f t="shared" si="42"/>
        <v>0</v>
      </c>
      <c r="BI198" s="105">
        <f t="shared" si="43"/>
        <v>0</v>
      </c>
      <c r="BJ198" s="18" t="s">
        <v>88</v>
      </c>
      <c r="BK198" s="105">
        <f t="shared" si="44"/>
        <v>0</v>
      </c>
      <c r="BL198" s="18" t="s">
        <v>367</v>
      </c>
      <c r="BM198" s="183" t="s">
        <v>1478</v>
      </c>
    </row>
    <row r="199" spans="1:65" s="2" customFormat="1" ht="21.75" customHeight="1" x14ac:dyDescent="0.15">
      <c r="A199" s="35"/>
      <c r="B199" s="141"/>
      <c r="C199" s="172" t="s">
        <v>1189</v>
      </c>
      <c r="D199" s="172" t="s">
        <v>274</v>
      </c>
      <c r="E199" s="173" t="s">
        <v>3309</v>
      </c>
      <c r="F199" s="174" t="s">
        <v>3310</v>
      </c>
      <c r="G199" s="175" t="s">
        <v>3234</v>
      </c>
      <c r="H199" s="176">
        <v>18</v>
      </c>
      <c r="I199" s="177"/>
      <c r="J199" s="176">
        <f t="shared" si="35"/>
        <v>0</v>
      </c>
      <c r="K199" s="178"/>
      <c r="L199" s="36"/>
      <c r="M199" s="179" t="s">
        <v>1</v>
      </c>
      <c r="N199" s="180" t="s">
        <v>41</v>
      </c>
      <c r="O199" s="61"/>
      <c r="P199" s="181">
        <f t="shared" si="36"/>
        <v>0</v>
      </c>
      <c r="Q199" s="181">
        <v>0</v>
      </c>
      <c r="R199" s="181">
        <f t="shared" si="37"/>
        <v>0</v>
      </c>
      <c r="S199" s="181">
        <v>0</v>
      </c>
      <c r="T199" s="182">
        <f t="shared" si="3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367</v>
      </c>
      <c r="AT199" s="183" t="s">
        <v>274</v>
      </c>
      <c r="AU199" s="183" t="s">
        <v>88</v>
      </c>
      <c r="AY199" s="18" t="s">
        <v>271</v>
      </c>
      <c r="BE199" s="105">
        <f t="shared" si="39"/>
        <v>0</v>
      </c>
      <c r="BF199" s="105">
        <f t="shared" si="40"/>
        <v>0</v>
      </c>
      <c r="BG199" s="105">
        <f t="shared" si="41"/>
        <v>0</v>
      </c>
      <c r="BH199" s="105">
        <f t="shared" si="42"/>
        <v>0</v>
      </c>
      <c r="BI199" s="105">
        <f t="shared" si="43"/>
        <v>0</v>
      </c>
      <c r="BJ199" s="18" t="s">
        <v>88</v>
      </c>
      <c r="BK199" s="105">
        <f t="shared" si="44"/>
        <v>0</v>
      </c>
      <c r="BL199" s="18" t="s">
        <v>367</v>
      </c>
      <c r="BM199" s="183" t="s">
        <v>1491</v>
      </c>
    </row>
    <row r="200" spans="1:65" s="2" customFormat="1" ht="21.75" customHeight="1" x14ac:dyDescent="0.15">
      <c r="A200" s="35"/>
      <c r="B200" s="141"/>
      <c r="C200" s="172" t="s">
        <v>1197</v>
      </c>
      <c r="D200" s="172" t="s">
        <v>274</v>
      </c>
      <c r="E200" s="173" t="s">
        <v>3311</v>
      </c>
      <c r="F200" s="174" t="s">
        <v>3312</v>
      </c>
      <c r="G200" s="175" t="s">
        <v>3234</v>
      </c>
      <c r="H200" s="176">
        <v>10</v>
      </c>
      <c r="I200" s="177"/>
      <c r="J200" s="176">
        <f t="shared" si="35"/>
        <v>0</v>
      </c>
      <c r="K200" s="178"/>
      <c r="L200" s="36"/>
      <c r="M200" s="179" t="s">
        <v>1</v>
      </c>
      <c r="N200" s="180" t="s">
        <v>41</v>
      </c>
      <c r="O200" s="61"/>
      <c r="P200" s="181">
        <f t="shared" si="36"/>
        <v>0</v>
      </c>
      <c r="Q200" s="181">
        <v>0</v>
      </c>
      <c r="R200" s="181">
        <f t="shared" si="37"/>
        <v>0</v>
      </c>
      <c r="S200" s="181">
        <v>0</v>
      </c>
      <c r="T200" s="182">
        <f t="shared" si="3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367</v>
      </c>
      <c r="AT200" s="183" t="s">
        <v>274</v>
      </c>
      <c r="AU200" s="183" t="s">
        <v>88</v>
      </c>
      <c r="AY200" s="18" t="s">
        <v>271</v>
      </c>
      <c r="BE200" s="105">
        <f t="shared" si="39"/>
        <v>0</v>
      </c>
      <c r="BF200" s="105">
        <f t="shared" si="40"/>
        <v>0</v>
      </c>
      <c r="BG200" s="105">
        <f t="shared" si="41"/>
        <v>0</v>
      </c>
      <c r="BH200" s="105">
        <f t="shared" si="42"/>
        <v>0</v>
      </c>
      <c r="BI200" s="105">
        <f t="shared" si="43"/>
        <v>0</v>
      </c>
      <c r="BJ200" s="18" t="s">
        <v>88</v>
      </c>
      <c r="BK200" s="105">
        <f t="shared" si="44"/>
        <v>0</v>
      </c>
      <c r="BL200" s="18" t="s">
        <v>367</v>
      </c>
      <c r="BM200" s="183" t="s">
        <v>1500</v>
      </c>
    </row>
    <row r="201" spans="1:65" s="2" customFormat="1" ht="21.75" customHeight="1" x14ac:dyDescent="0.15">
      <c r="A201" s="35"/>
      <c r="B201" s="141"/>
      <c r="C201" s="172" t="s">
        <v>1204</v>
      </c>
      <c r="D201" s="172" t="s">
        <v>274</v>
      </c>
      <c r="E201" s="173" t="s">
        <v>3313</v>
      </c>
      <c r="F201" s="174" t="s">
        <v>3314</v>
      </c>
      <c r="G201" s="175" t="s">
        <v>3234</v>
      </c>
      <c r="H201" s="176">
        <v>7</v>
      </c>
      <c r="I201" s="177"/>
      <c r="J201" s="176">
        <f t="shared" si="35"/>
        <v>0</v>
      </c>
      <c r="K201" s="178"/>
      <c r="L201" s="36"/>
      <c r="M201" s="179" t="s">
        <v>1</v>
      </c>
      <c r="N201" s="180" t="s">
        <v>41</v>
      </c>
      <c r="O201" s="61"/>
      <c r="P201" s="181">
        <f t="shared" si="36"/>
        <v>0</v>
      </c>
      <c r="Q201" s="181">
        <v>0</v>
      </c>
      <c r="R201" s="181">
        <f t="shared" si="37"/>
        <v>0</v>
      </c>
      <c r="S201" s="181">
        <v>0</v>
      </c>
      <c r="T201" s="182">
        <f t="shared" si="3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367</v>
      </c>
      <c r="AT201" s="183" t="s">
        <v>274</v>
      </c>
      <c r="AU201" s="183" t="s">
        <v>88</v>
      </c>
      <c r="AY201" s="18" t="s">
        <v>271</v>
      </c>
      <c r="BE201" s="105">
        <f t="shared" si="39"/>
        <v>0</v>
      </c>
      <c r="BF201" s="105">
        <f t="shared" si="40"/>
        <v>0</v>
      </c>
      <c r="BG201" s="105">
        <f t="shared" si="41"/>
        <v>0</v>
      </c>
      <c r="BH201" s="105">
        <f t="shared" si="42"/>
        <v>0</v>
      </c>
      <c r="BI201" s="105">
        <f t="shared" si="43"/>
        <v>0</v>
      </c>
      <c r="BJ201" s="18" t="s">
        <v>88</v>
      </c>
      <c r="BK201" s="105">
        <f t="shared" si="44"/>
        <v>0</v>
      </c>
      <c r="BL201" s="18" t="s">
        <v>367</v>
      </c>
      <c r="BM201" s="183" t="s">
        <v>1508</v>
      </c>
    </row>
    <row r="202" spans="1:65" s="2" customFormat="1" ht="21.75" customHeight="1" x14ac:dyDescent="0.15">
      <c r="A202" s="35"/>
      <c r="B202" s="141"/>
      <c r="C202" s="172" t="s">
        <v>1210</v>
      </c>
      <c r="D202" s="172" t="s">
        <v>274</v>
      </c>
      <c r="E202" s="173" t="s">
        <v>3315</v>
      </c>
      <c r="F202" s="174" t="s">
        <v>3316</v>
      </c>
      <c r="G202" s="175" t="s">
        <v>3234</v>
      </c>
      <c r="H202" s="176">
        <v>14</v>
      </c>
      <c r="I202" s="177"/>
      <c r="J202" s="176">
        <f t="shared" si="35"/>
        <v>0</v>
      </c>
      <c r="K202" s="178"/>
      <c r="L202" s="36"/>
      <c r="M202" s="179" t="s">
        <v>1</v>
      </c>
      <c r="N202" s="180" t="s">
        <v>41</v>
      </c>
      <c r="O202" s="61"/>
      <c r="P202" s="181">
        <f t="shared" si="36"/>
        <v>0</v>
      </c>
      <c r="Q202" s="181">
        <v>0</v>
      </c>
      <c r="R202" s="181">
        <f t="shared" si="37"/>
        <v>0</v>
      </c>
      <c r="S202" s="181">
        <v>0</v>
      </c>
      <c r="T202" s="182">
        <f t="shared" si="3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367</v>
      </c>
      <c r="AT202" s="183" t="s">
        <v>274</v>
      </c>
      <c r="AU202" s="183" t="s">
        <v>88</v>
      </c>
      <c r="AY202" s="18" t="s">
        <v>271</v>
      </c>
      <c r="BE202" s="105">
        <f t="shared" si="39"/>
        <v>0</v>
      </c>
      <c r="BF202" s="105">
        <f t="shared" si="40"/>
        <v>0</v>
      </c>
      <c r="BG202" s="105">
        <f t="shared" si="41"/>
        <v>0</v>
      </c>
      <c r="BH202" s="105">
        <f t="shared" si="42"/>
        <v>0</v>
      </c>
      <c r="BI202" s="105">
        <f t="shared" si="43"/>
        <v>0</v>
      </c>
      <c r="BJ202" s="18" t="s">
        <v>88</v>
      </c>
      <c r="BK202" s="105">
        <f t="shared" si="44"/>
        <v>0</v>
      </c>
      <c r="BL202" s="18" t="s">
        <v>367</v>
      </c>
      <c r="BM202" s="183" t="s">
        <v>1518</v>
      </c>
    </row>
    <row r="203" spans="1:65" s="2" customFormat="1" ht="16.5" customHeight="1" x14ac:dyDescent="0.15">
      <c r="A203" s="35"/>
      <c r="B203" s="141"/>
      <c r="C203" s="172" t="s">
        <v>1216</v>
      </c>
      <c r="D203" s="172" t="s">
        <v>274</v>
      </c>
      <c r="E203" s="173" t="s">
        <v>3317</v>
      </c>
      <c r="F203" s="174" t="s">
        <v>3318</v>
      </c>
      <c r="G203" s="175" t="s">
        <v>3234</v>
      </c>
      <c r="H203" s="176">
        <v>1</v>
      </c>
      <c r="I203" s="177"/>
      <c r="J203" s="176">
        <f t="shared" si="35"/>
        <v>0</v>
      </c>
      <c r="K203" s="178"/>
      <c r="L203" s="36"/>
      <c r="M203" s="179" t="s">
        <v>1</v>
      </c>
      <c r="N203" s="180" t="s">
        <v>41</v>
      </c>
      <c r="O203" s="61"/>
      <c r="P203" s="181">
        <f t="shared" si="36"/>
        <v>0</v>
      </c>
      <c r="Q203" s="181">
        <v>0</v>
      </c>
      <c r="R203" s="181">
        <f t="shared" si="37"/>
        <v>0</v>
      </c>
      <c r="S203" s="181">
        <v>0</v>
      </c>
      <c r="T203" s="182">
        <f t="shared" si="3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367</v>
      </c>
      <c r="AT203" s="183" t="s">
        <v>274</v>
      </c>
      <c r="AU203" s="183" t="s">
        <v>88</v>
      </c>
      <c r="AY203" s="18" t="s">
        <v>271</v>
      </c>
      <c r="BE203" s="105">
        <f t="shared" si="39"/>
        <v>0</v>
      </c>
      <c r="BF203" s="105">
        <f t="shared" si="40"/>
        <v>0</v>
      </c>
      <c r="BG203" s="105">
        <f t="shared" si="41"/>
        <v>0</v>
      </c>
      <c r="BH203" s="105">
        <f t="shared" si="42"/>
        <v>0</v>
      </c>
      <c r="BI203" s="105">
        <f t="shared" si="43"/>
        <v>0</v>
      </c>
      <c r="BJ203" s="18" t="s">
        <v>88</v>
      </c>
      <c r="BK203" s="105">
        <f t="shared" si="44"/>
        <v>0</v>
      </c>
      <c r="BL203" s="18" t="s">
        <v>367</v>
      </c>
      <c r="BM203" s="183" t="s">
        <v>1528</v>
      </c>
    </row>
    <row r="204" spans="1:65" s="2" customFormat="1" ht="16.5" customHeight="1" x14ac:dyDescent="0.15">
      <c r="A204" s="35"/>
      <c r="B204" s="141"/>
      <c r="C204" s="172" t="s">
        <v>1222</v>
      </c>
      <c r="D204" s="172" t="s">
        <v>274</v>
      </c>
      <c r="E204" s="173" t="s">
        <v>3319</v>
      </c>
      <c r="F204" s="174" t="s">
        <v>3320</v>
      </c>
      <c r="G204" s="175" t="s">
        <v>3234</v>
      </c>
      <c r="H204" s="176">
        <v>5</v>
      </c>
      <c r="I204" s="177"/>
      <c r="J204" s="176">
        <f t="shared" si="35"/>
        <v>0</v>
      </c>
      <c r="K204" s="178"/>
      <c r="L204" s="36"/>
      <c r="M204" s="179" t="s">
        <v>1</v>
      </c>
      <c r="N204" s="180" t="s">
        <v>41</v>
      </c>
      <c r="O204" s="61"/>
      <c r="P204" s="181">
        <f t="shared" si="36"/>
        <v>0</v>
      </c>
      <c r="Q204" s="181">
        <v>2.9E-4</v>
      </c>
      <c r="R204" s="181">
        <f t="shared" si="37"/>
        <v>1.4499999999999999E-3</v>
      </c>
      <c r="S204" s="181">
        <v>0</v>
      </c>
      <c r="T204" s="182">
        <f t="shared" si="3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367</v>
      </c>
      <c r="AT204" s="183" t="s">
        <v>274</v>
      </c>
      <c r="AU204" s="183" t="s">
        <v>88</v>
      </c>
      <c r="AY204" s="18" t="s">
        <v>271</v>
      </c>
      <c r="BE204" s="105">
        <f t="shared" si="39"/>
        <v>0</v>
      </c>
      <c r="BF204" s="105">
        <f t="shared" si="40"/>
        <v>0</v>
      </c>
      <c r="BG204" s="105">
        <f t="shared" si="41"/>
        <v>0</v>
      </c>
      <c r="BH204" s="105">
        <f t="shared" si="42"/>
        <v>0</v>
      </c>
      <c r="BI204" s="105">
        <f t="shared" si="43"/>
        <v>0</v>
      </c>
      <c r="BJ204" s="18" t="s">
        <v>88</v>
      </c>
      <c r="BK204" s="105">
        <f t="shared" si="44"/>
        <v>0</v>
      </c>
      <c r="BL204" s="18" t="s">
        <v>367</v>
      </c>
      <c r="BM204" s="183" t="s">
        <v>1538</v>
      </c>
    </row>
    <row r="205" spans="1:65" s="2" customFormat="1" ht="16.5" customHeight="1" x14ac:dyDescent="0.15">
      <c r="A205" s="35"/>
      <c r="B205" s="141"/>
      <c r="C205" s="172" t="s">
        <v>1228</v>
      </c>
      <c r="D205" s="172" t="s">
        <v>274</v>
      </c>
      <c r="E205" s="173" t="s">
        <v>3321</v>
      </c>
      <c r="F205" s="174" t="s">
        <v>3322</v>
      </c>
      <c r="G205" s="175" t="s">
        <v>3234</v>
      </c>
      <c r="H205" s="176">
        <v>8</v>
      </c>
      <c r="I205" s="177"/>
      <c r="J205" s="176">
        <f t="shared" si="35"/>
        <v>0</v>
      </c>
      <c r="K205" s="178"/>
      <c r="L205" s="36"/>
      <c r="M205" s="179" t="s">
        <v>1</v>
      </c>
      <c r="N205" s="180" t="s">
        <v>41</v>
      </c>
      <c r="O205" s="61"/>
      <c r="P205" s="181">
        <f t="shared" si="36"/>
        <v>0</v>
      </c>
      <c r="Q205" s="181">
        <v>2.3000000000000001E-4</v>
      </c>
      <c r="R205" s="181">
        <f t="shared" si="37"/>
        <v>1.8400000000000001E-3</v>
      </c>
      <c r="S205" s="181">
        <v>0</v>
      </c>
      <c r="T205" s="182">
        <f t="shared" si="3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3" t="s">
        <v>367</v>
      </c>
      <c r="AT205" s="183" t="s">
        <v>274</v>
      </c>
      <c r="AU205" s="183" t="s">
        <v>88</v>
      </c>
      <c r="AY205" s="18" t="s">
        <v>271</v>
      </c>
      <c r="BE205" s="105">
        <f t="shared" si="39"/>
        <v>0</v>
      </c>
      <c r="BF205" s="105">
        <f t="shared" si="40"/>
        <v>0</v>
      </c>
      <c r="BG205" s="105">
        <f t="shared" si="41"/>
        <v>0</v>
      </c>
      <c r="BH205" s="105">
        <f t="shared" si="42"/>
        <v>0</v>
      </c>
      <c r="BI205" s="105">
        <f t="shared" si="43"/>
        <v>0</v>
      </c>
      <c r="BJ205" s="18" t="s">
        <v>88</v>
      </c>
      <c r="BK205" s="105">
        <f t="shared" si="44"/>
        <v>0</v>
      </c>
      <c r="BL205" s="18" t="s">
        <v>367</v>
      </c>
      <c r="BM205" s="183" t="s">
        <v>1546</v>
      </c>
    </row>
    <row r="206" spans="1:65" s="2" customFormat="1" ht="16.5" customHeight="1" x14ac:dyDescent="0.15">
      <c r="A206" s="35"/>
      <c r="B206" s="141"/>
      <c r="C206" s="172" t="s">
        <v>1233</v>
      </c>
      <c r="D206" s="172" t="s">
        <v>274</v>
      </c>
      <c r="E206" s="173" t="s">
        <v>3323</v>
      </c>
      <c r="F206" s="174" t="s">
        <v>3324</v>
      </c>
      <c r="G206" s="175" t="s">
        <v>3234</v>
      </c>
      <c r="H206" s="176">
        <v>2</v>
      </c>
      <c r="I206" s="177"/>
      <c r="J206" s="176">
        <f t="shared" si="35"/>
        <v>0</v>
      </c>
      <c r="K206" s="178"/>
      <c r="L206" s="36"/>
      <c r="M206" s="179" t="s">
        <v>1</v>
      </c>
      <c r="N206" s="180" t="s">
        <v>41</v>
      </c>
      <c r="O206" s="61"/>
      <c r="P206" s="181">
        <f t="shared" si="36"/>
        <v>0</v>
      </c>
      <c r="Q206" s="181">
        <v>2.7E-4</v>
      </c>
      <c r="R206" s="181">
        <f t="shared" si="37"/>
        <v>5.4000000000000001E-4</v>
      </c>
      <c r="S206" s="181">
        <v>0</v>
      </c>
      <c r="T206" s="182">
        <f t="shared" si="3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367</v>
      </c>
      <c r="AT206" s="183" t="s">
        <v>274</v>
      </c>
      <c r="AU206" s="183" t="s">
        <v>88</v>
      </c>
      <c r="AY206" s="18" t="s">
        <v>271</v>
      </c>
      <c r="BE206" s="105">
        <f t="shared" si="39"/>
        <v>0</v>
      </c>
      <c r="BF206" s="105">
        <f t="shared" si="40"/>
        <v>0</v>
      </c>
      <c r="BG206" s="105">
        <f t="shared" si="41"/>
        <v>0</v>
      </c>
      <c r="BH206" s="105">
        <f t="shared" si="42"/>
        <v>0</v>
      </c>
      <c r="BI206" s="105">
        <f t="shared" si="43"/>
        <v>0</v>
      </c>
      <c r="BJ206" s="18" t="s">
        <v>88</v>
      </c>
      <c r="BK206" s="105">
        <f t="shared" si="44"/>
        <v>0</v>
      </c>
      <c r="BL206" s="18" t="s">
        <v>367</v>
      </c>
      <c r="BM206" s="183" t="s">
        <v>1557</v>
      </c>
    </row>
    <row r="207" spans="1:65" s="2" customFormat="1" ht="16.5" customHeight="1" x14ac:dyDescent="0.15">
      <c r="A207" s="35"/>
      <c r="B207" s="141"/>
      <c r="C207" s="172" t="s">
        <v>1238</v>
      </c>
      <c r="D207" s="172" t="s">
        <v>274</v>
      </c>
      <c r="E207" s="173" t="s">
        <v>3325</v>
      </c>
      <c r="F207" s="174" t="s">
        <v>3326</v>
      </c>
      <c r="G207" s="175" t="s">
        <v>3234</v>
      </c>
      <c r="H207" s="176">
        <v>1</v>
      </c>
      <c r="I207" s="177"/>
      <c r="J207" s="176">
        <f t="shared" si="35"/>
        <v>0</v>
      </c>
      <c r="K207" s="178"/>
      <c r="L207" s="36"/>
      <c r="M207" s="179" t="s">
        <v>1</v>
      </c>
      <c r="N207" s="180" t="s">
        <v>41</v>
      </c>
      <c r="O207" s="61"/>
      <c r="P207" s="181">
        <f t="shared" si="36"/>
        <v>0</v>
      </c>
      <c r="Q207" s="181">
        <v>5.0000000000000001E-4</v>
      </c>
      <c r="R207" s="181">
        <f t="shared" si="37"/>
        <v>5.0000000000000001E-4</v>
      </c>
      <c r="S207" s="181">
        <v>0</v>
      </c>
      <c r="T207" s="182">
        <f t="shared" si="3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367</v>
      </c>
      <c r="AT207" s="183" t="s">
        <v>274</v>
      </c>
      <c r="AU207" s="183" t="s">
        <v>88</v>
      </c>
      <c r="AY207" s="18" t="s">
        <v>271</v>
      </c>
      <c r="BE207" s="105">
        <f t="shared" si="39"/>
        <v>0</v>
      </c>
      <c r="BF207" s="105">
        <f t="shared" si="40"/>
        <v>0</v>
      </c>
      <c r="BG207" s="105">
        <f t="shared" si="41"/>
        <v>0</v>
      </c>
      <c r="BH207" s="105">
        <f t="shared" si="42"/>
        <v>0</v>
      </c>
      <c r="BI207" s="105">
        <f t="shared" si="43"/>
        <v>0</v>
      </c>
      <c r="BJ207" s="18" t="s">
        <v>88</v>
      </c>
      <c r="BK207" s="105">
        <f t="shared" si="44"/>
        <v>0</v>
      </c>
      <c r="BL207" s="18" t="s">
        <v>367</v>
      </c>
      <c r="BM207" s="183" t="s">
        <v>1572</v>
      </c>
    </row>
    <row r="208" spans="1:65" s="2" customFormat="1" ht="16.5" customHeight="1" x14ac:dyDescent="0.15">
      <c r="A208" s="35"/>
      <c r="B208" s="141"/>
      <c r="C208" s="172" t="s">
        <v>1243</v>
      </c>
      <c r="D208" s="172" t="s">
        <v>274</v>
      </c>
      <c r="E208" s="173" t="s">
        <v>3327</v>
      </c>
      <c r="F208" s="174" t="s">
        <v>3328</v>
      </c>
      <c r="G208" s="175" t="s">
        <v>3234</v>
      </c>
      <c r="H208" s="176">
        <v>4</v>
      </c>
      <c r="I208" s="177"/>
      <c r="J208" s="176">
        <f t="shared" si="35"/>
        <v>0</v>
      </c>
      <c r="K208" s="178"/>
      <c r="L208" s="36"/>
      <c r="M208" s="179" t="s">
        <v>1</v>
      </c>
      <c r="N208" s="180" t="s">
        <v>41</v>
      </c>
      <c r="O208" s="61"/>
      <c r="P208" s="181">
        <f t="shared" si="36"/>
        <v>0</v>
      </c>
      <c r="Q208" s="181">
        <v>5.5000000000000003E-4</v>
      </c>
      <c r="R208" s="181">
        <f t="shared" si="37"/>
        <v>2.2000000000000001E-3</v>
      </c>
      <c r="S208" s="181">
        <v>0</v>
      </c>
      <c r="T208" s="182">
        <f t="shared" si="3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367</v>
      </c>
      <c r="AT208" s="183" t="s">
        <v>274</v>
      </c>
      <c r="AU208" s="183" t="s">
        <v>88</v>
      </c>
      <c r="AY208" s="18" t="s">
        <v>271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88</v>
      </c>
      <c r="BK208" s="105">
        <f t="shared" si="44"/>
        <v>0</v>
      </c>
      <c r="BL208" s="18" t="s">
        <v>367</v>
      </c>
      <c r="BM208" s="183" t="s">
        <v>1583</v>
      </c>
    </row>
    <row r="209" spans="1:65" s="2" customFormat="1" ht="16.5" customHeight="1" x14ac:dyDescent="0.15">
      <c r="A209" s="35"/>
      <c r="B209" s="141"/>
      <c r="C209" s="172" t="s">
        <v>1247</v>
      </c>
      <c r="D209" s="172" t="s">
        <v>274</v>
      </c>
      <c r="E209" s="173" t="s">
        <v>3329</v>
      </c>
      <c r="F209" s="174" t="s">
        <v>3330</v>
      </c>
      <c r="G209" s="175" t="s">
        <v>3234</v>
      </c>
      <c r="H209" s="176">
        <v>1</v>
      </c>
      <c r="I209" s="177"/>
      <c r="J209" s="176">
        <f t="shared" si="35"/>
        <v>0</v>
      </c>
      <c r="K209" s="178"/>
      <c r="L209" s="36"/>
      <c r="M209" s="179" t="s">
        <v>1</v>
      </c>
      <c r="N209" s="180" t="s">
        <v>41</v>
      </c>
      <c r="O209" s="61"/>
      <c r="P209" s="181">
        <f t="shared" si="36"/>
        <v>0</v>
      </c>
      <c r="Q209" s="181">
        <v>3.0000000000000001E-5</v>
      </c>
      <c r="R209" s="181">
        <f t="shared" si="37"/>
        <v>3.0000000000000001E-5</v>
      </c>
      <c r="S209" s="181">
        <v>0</v>
      </c>
      <c r="T209" s="182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367</v>
      </c>
      <c r="AT209" s="183" t="s">
        <v>274</v>
      </c>
      <c r="AU209" s="183" t="s">
        <v>88</v>
      </c>
      <c r="AY209" s="18" t="s">
        <v>271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88</v>
      </c>
      <c r="BK209" s="105">
        <f t="shared" si="44"/>
        <v>0</v>
      </c>
      <c r="BL209" s="18" t="s">
        <v>367</v>
      </c>
      <c r="BM209" s="183" t="s">
        <v>1592</v>
      </c>
    </row>
    <row r="210" spans="1:65" s="2" customFormat="1" ht="16.5" customHeight="1" x14ac:dyDescent="0.15">
      <c r="A210" s="35"/>
      <c r="B210" s="141"/>
      <c r="C210" s="172" t="s">
        <v>1252</v>
      </c>
      <c r="D210" s="172" t="s">
        <v>274</v>
      </c>
      <c r="E210" s="173" t="s">
        <v>3331</v>
      </c>
      <c r="F210" s="174" t="s">
        <v>3332</v>
      </c>
      <c r="G210" s="175" t="s">
        <v>3234</v>
      </c>
      <c r="H210" s="176">
        <v>4</v>
      </c>
      <c r="I210" s="177"/>
      <c r="J210" s="176">
        <f t="shared" si="35"/>
        <v>0</v>
      </c>
      <c r="K210" s="178"/>
      <c r="L210" s="36"/>
      <c r="M210" s="179" t="s">
        <v>1</v>
      </c>
      <c r="N210" s="180" t="s">
        <v>41</v>
      </c>
      <c r="O210" s="61"/>
      <c r="P210" s="181">
        <f t="shared" si="36"/>
        <v>0</v>
      </c>
      <c r="Q210" s="181">
        <v>3.0000000000000001E-5</v>
      </c>
      <c r="R210" s="181">
        <f t="shared" si="37"/>
        <v>1.2E-4</v>
      </c>
      <c r="S210" s="181">
        <v>0</v>
      </c>
      <c r="T210" s="182">
        <f t="shared" si="3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367</v>
      </c>
      <c r="AT210" s="183" t="s">
        <v>274</v>
      </c>
      <c r="AU210" s="183" t="s">
        <v>88</v>
      </c>
      <c r="AY210" s="18" t="s">
        <v>271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88</v>
      </c>
      <c r="BK210" s="105">
        <f t="shared" si="44"/>
        <v>0</v>
      </c>
      <c r="BL210" s="18" t="s">
        <v>367</v>
      </c>
      <c r="BM210" s="183" t="s">
        <v>1602</v>
      </c>
    </row>
    <row r="211" spans="1:65" s="2" customFormat="1" ht="16.5" customHeight="1" x14ac:dyDescent="0.15">
      <c r="A211" s="35"/>
      <c r="B211" s="141"/>
      <c r="C211" s="172" t="s">
        <v>1257</v>
      </c>
      <c r="D211" s="172" t="s">
        <v>274</v>
      </c>
      <c r="E211" s="173" t="s">
        <v>3333</v>
      </c>
      <c r="F211" s="174" t="s">
        <v>3334</v>
      </c>
      <c r="G211" s="175" t="s">
        <v>319</v>
      </c>
      <c r="H211" s="176">
        <v>206</v>
      </c>
      <c r="I211" s="177"/>
      <c r="J211" s="176">
        <f t="shared" si="35"/>
        <v>0</v>
      </c>
      <c r="K211" s="178"/>
      <c r="L211" s="36"/>
      <c r="M211" s="179" t="s">
        <v>1</v>
      </c>
      <c r="N211" s="180" t="s">
        <v>41</v>
      </c>
      <c r="O211" s="61"/>
      <c r="P211" s="181">
        <f t="shared" si="36"/>
        <v>0</v>
      </c>
      <c r="Q211" s="181">
        <v>0</v>
      </c>
      <c r="R211" s="181">
        <f t="shared" si="37"/>
        <v>0</v>
      </c>
      <c r="S211" s="181">
        <v>0</v>
      </c>
      <c r="T211" s="182">
        <f t="shared" si="3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367</v>
      </c>
      <c r="AT211" s="183" t="s">
        <v>274</v>
      </c>
      <c r="AU211" s="183" t="s">
        <v>88</v>
      </c>
      <c r="AY211" s="18" t="s">
        <v>271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88</v>
      </c>
      <c r="BK211" s="105">
        <f t="shared" si="44"/>
        <v>0</v>
      </c>
      <c r="BL211" s="18" t="s">
        <v>367</v>
      </c>
      <c r="BM211" s="183" t="s">
        <v>1612</v>
      </c>
    </row>
    <row r="212" spans="1:65" s="2" customFormat="1" ht="16.5" customHeight="1" x14ac:dyDescent="0.15">
      <c r="A212" s="35"/>
      <c r="B212" s="141"/>
      <c r="C212" s="172" t="s">
        <v>1264</v>
      </c>
      <c r="D212" s="172" t="s">
        <v>274</v>
      </c>
      <c r="E212" s="173" t="s">
        <v>3335</v>
      </c>
      <c r="F212" s="174" t="s">
        <v>3336</v>
      </c>
      <c r="G212" s="175" t="s">
        <v>3234</v>
      </c>
      <c r="H212" s="176">
        <v>12</v>
      </c>
      <c r="I212" s="177"/>
      <c r="J212" s="176">
        <f t="shared" si="35"/>
        <v>0</v>
      </c>
      <c r="K212" s="178"/>
      <c r="L212" s="36"/>
      <c r="M212" s="179" t="s">
        <v>1</v>
      </c>
      <c r="N212" s="180" t="s">
        <v>41</v>
      </c>
      <c r="O212" s="61"/>
      <c r="P212" s="181">
        <f t="shared" si="36"/>
        <v>0</v>
      </c>
      <c r="Q212" s="181">
        <v>0</v>
      </c>
      <c r="R212" s="181">
        <f t="shared" si="37"/>
        <v>0</v>
      </c>
      <c r="S212" s="181">
        <v>0</v>
      </c>
      <c r="T212" s="182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367</v>
      </c>
      <c r="AT212" s="183" t="s">
        <v>274</v>
      </c>
      <c r="AU212" s="183" t="s">
        <v>88</v>
      </c>
      <c r="AY212" s="18" t="s">
        <v>271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88</v>
      </c>
      <c r="BK212" s="105">
        <f t="shared" si="44"/>
        <v>0</v>
      </c>
      <c r="BL212" s="18" t="s">
        <v>367</v>
      </c>
      <c r="BM212" s="183" t="s">
        <v>1621</v>
      </c>
    </row>
    <row r="213" spans="1:65" s="2" customFormat="1" ht="21.75" customHeight="1" x14ac:dyDescent="0.15">
      <c r="A213" s="35"/>
      <c r="B213" s="141"/>
      <c r="C213" s="172" t="s">
        <v>1276</v>
      </c>
      <c r="D213" s="172" t="s">
        <v>274</v>
      </c>
      <c r="E213" s="173" t="s">
        <v>3337</v>
      </c>
      <c r="F213" s="174" t="s">
        <v>3338</v>
      </c>
      <c r="G213" s="175" t="s">
        <v>3234</v>
      </c>
      <c r="H213" s="176">
        <v>18</v>
      </c>
      <c r="I213" s="177"/>
      <c r="J213" s="176">
        <f t="shared" si="35"/>
        <v>0</v>
      </c>
      <c r="K213" s="178"/>
      <c r="L213" s="36"/>
      <c r="M213" s="179" t="s">
        <v>1</v>
      </c>
      <c r="N213" s="180" t="s">
        <v>41</v>
      </c>
      <c r="O213" s="61"/>
      <c r="P213" s="181">
        <f t="shared" si="36"/>
        <v>0</v>
      </c>
      <c r="Q213" s="181">
        <v>0</v>
      </c>
      <c r="R213" s="181">
        <f t="shared" si="37"/>
        <v>0</v>
      </c>
      <c r="S213" s="181">
        <v>0</v>
      </c>
      <c r="T213" s="182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367</v>
      </c>
      <c r="AT213" s="183" t="s">
        <v>274</v>
      </c>
      <c r="AU213" s="183" t="s">
        <v>88</v>
      </c>
      <c r="AY213" s="18" t="s">
        <v>271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88</v>
      </c>
      <c r="BK213" s="105">
        <f t="shared" si="44"/>
        <v>0</v>
      </c>
      <c r="BL213" s="18" t="s">
        <v>367</v>
      </c>
      <c r="BM213" s="183" t="s">
        <v>1632</v>
      </c>
    </row>
    <row r="214" spans="1:65" s="2" customFormat="1" ht="21.75" customHeight="1" x14ac:dyDescent="0.15">
      <c r="A214" s="35"/>
      <c r="B214" s="141"/>
      <c r="C214" s="172" t="s">
        <v>1281</v>
      </c>
      <c r="D214" s="172" t="s">
        <v>274</v>
      </c>
      <c r="E214" s="173" t="s">
        <v>3339</v>
      </c>
      <c r="F214" s="174" t="s">
        <v>3340</v>
      </c>
      <c r="G214" s="175" t="s">
        <v>3234</v>
      </c>
      <c r="H214" s="176">
        <v>2</v>
      </c>
      <c r="I214" s="177"/>
      <c r="J214" s="176">
        <f t="shared" si="35"/>
        <v>0</v>
      </c>
      <c r="K214" s="178"/>
      <c r="L214" s="36"/>
      <c r="M214" s="179" t="s">
        <v>1</v>
      </c>
      <c r="N214" s="180" t="s">
        <v>41</v>
      </c>
      <c r="O214" s="61"/>
      <c r="P214" s="181">
        <f t="shared" si="36"/>
        <v>0</v>
      </c>
      <c r="Q214" s="181">
        <v>0</v>
      </c>
      <c r="R214" s="181">
        <f t="shared" si="37"/>
        <v>0</v>
      </c>
      <c r="S214" s="181">
        <v>0</v>
      </c>
      <c r="T214" s="182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367</v>
      </c>
      <c r="AT214" s="183" t="s">
        <v>274</v>
      </c>
      <c r="AU214" s="183" t="s">
        <v>88</v>
      </c>
      <c r="AY214" s="18" t="s">
        <v>271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88</v>
      </c>
      <c r="BK214" s="105">
        <f t="shared" si="44"/>
        <v>0</v>
      </c>
      <c r="BL214" s="18" t="s">
        <v>367</v>
      </c>
      <c r="BM214" s="183" t="s">
        <v>1643</v>
      </c>
    </row>
    <row r="215" spans="1:65" s="2" customFormat="1" ht="21.75" customHeight="1" x14ac:dyDescent="0.15">
      <c r="A215" s="35"/>
      <c r="B215" s="141"/>
      <c r="C215" s="172" t="s">
        <v>1285</v>
      </c>
      <c r="D215" s="172" t="s">
        <v>274</v>
      </c>
      <c r="E215" s="173" t="s">
        <v>3341</v>
      </c>
      <c r="F215" s="174" t="s">
        <v>3342</v>
      </c>
      <c r="G215" s="175" t="s">
        <v>3234</v>
      </c>
      <c r="H215" s="176">
        <v>40</v>
      </c>
      <c r="I215" s="177"/>
      <c r="J215" s="176">
        <f t="shared" si="35"/>
        <v>0</v>
      </c>
      <c r="K215" s="178"/>
      <c r="L215" s="36"/>
      <c r="M215" s="179" t="s">
        <v>1</v>
      </c>
      <c r="N215" s="180" t="s">
        <v>41</v>
      </c>
      <c r="O215" s="61"/>
      <c r="P215" s="181">
        <f t="shared" si="36"/>
        <v>0</v>
      </c>
      <c r="Q215" s="181">
        <v>0</v>
      </c>
      <c r="R215" s="181">
        <f t="shared" si="37"/>
        <v>0</v>
      </c>
      <c r="S215" s="181">
        <v>0</v>
      </c>
      <c r="T215" s="182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367</v>
      </c>
      <c r="AT215" s="183" t="s">
        <v>274</v>
      </c>
      <c r="AU215" s="183" t="s">
        <v>88</v>
      </c>
      <c r="AY215" s="18" t="s">
        <v>271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88</v>
      </c>
      <c r="BK215" s="105">
        <f t="shared" si="44"/>
        <v>0</v>
      </c>
      <c r="BL215" s="18" t="s">
        <v>367</v>
      </c>
      <c r="BM215" s="183" t="s">
        <v>1652</v>
      </c>
    </row>
    <row r="216" spans="1:65" s="2" customFormat="1" ht="16.5" customHeight="1" x14ac:dyDescent="0.15">
      <c r="A216" s="35"/>
      <c r="B216" s="141"/>
      <c r="C216" s="172" t="s">
        <v>1292</v>
      </c>
      <c r="D216" s="172" t="s">
        <v>274</v>
      </c>
      <c r="E216" s="173" t="s">
        <v>3343</v>
      </c>
      <c r="F216" s="174" t="s">
        <v>3344</v>
      </c>
      <c r="G216" s="175" t="s">
        <v>3234</v>
      </c>
      <c r="H216" s="176">
        <v>1</v>
      </c>
      <c r="I216" s="177"/>
      <c r="J216" s="176">
        <f t="shared" si="35"/>
        <v>0</v>
      </c>
      <c r="K216" s="178"/>
      <c r="L216" s="36"/>
      <c r="M216" s="179" t="s">
        <v>1</v>
      </c>
      <c r="N216" s="180" t="s">
        <v>41</v>
      </c>
      <c r="O216" s="61"/>
      <c r="P216" s="181">
        <f t="shared" si="36"/>
        <v>0</v>
      </c>
      <c r="Q216" s="181">
        <v>0</v>
      </c>
      <c r="R216" s="181">
        <f t="shared" si="37"/>
        <v>0</v>
      </c>
      <c r="S216" s="181">
        <v>0</v>
      </c>
      <c r="T216" s="182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367</v>
      </c>
      <c r="AT216" s="183" t="s">
        <v>274</v>
      </c>
      <c r="AU216" s="183" t="s">
        <v>88</v>
      </c>
      <c r="AY216" s="18" t="s">
        <v>271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88</v>
      </c>
      <c r="BK216" s="105">
        <f t="shared" si="44"/>
        <v>0</v>
      </c>
      <c r="BL216" s="18" t="s">
        <v>367</v>
      </c>
      <c r="BM216" s="183" t="s">
        <v>1662</v>
      </c>
    </row>
    <row r="217" spans="1:65" s="2" customFormat="1" ht="16.5" customHeight="1" x14ac:dyDescent="0.15">
      <c r="A217" s="35"/>
      <c r="B217" s="141"/>
      <c r="C217" s="172" t="s">
        <v>1296</v>
      </c>
      <c r="D217" s="172" t="s">
        <v>274</v>
      </c>
      <c r="E217" s="173" t="s">
        <v>3345</v>
      </c>
      <c r="F217" s="174" t="s">
        <v>3346</v>
      </c>
      <c r="G217" s="175" t="s">
        <v>3234</v>
      </c>
      <c r="H217" s="176">
        <v>4</v>
      </c>
      <c r="I217" s="177"/>
      <c r="J217" s="176">
        <f t="shared" si="35"/>
        <v>0</v>
      </c>
      <c r="K217" s="178"/>
      <c r="L217" s="36"/>
      <c r="M217" s="179" t="s">
        <v>1</v>
      </c>
      <c r="N217" s="180" t="s">
        <v>41</v>
      </c>
      <c r="O217" s="61"/>
      <c r="P217" s="181">
        <f t="shared" si="36"/>
        <v>0</v>
      </c>
      <c r="Q217" s="181">
        <v>0</v>
      </c>
      <c r="R217" s="181">
        <f t="shared" si="37"/>
        <v>0</v>
      </c>
      <c r="S217" s="181">
        <v>0</v>
      </c>
      <c r="T217" s="182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367</v>
      </c>
      <c r="AT217" s="183" t="s">
        <v>274</v>
      </c>
      <c r="AU217" s="183" t="s">
        <v>88</v>
      </c>
      <c r="AY217" s="18" t="s">
        <v>271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88</v>
      </c>
      <c r="BK217" s="105">
        <f t="shared" si="44"/>
        <v>0</v>
      </c>
      <c r="BL217" s="18" t="s">
        <v>367</v>
      </c>
      <c r="BM217" s="183" t="s">
        <v>1670</v>
      </c>
    </row>
    <row r="218" spans="1:65" s="2" customFormat="1" ht="21.75" customHeight="1" x14ac:dyDescent="0.15">
      <c r="A218" s="35"/>
      <c r="B218" s="141"/>
      <c r="C218" s="172" t="s">
        <v>1300</v>
      </c>
      <c r="D218" s="172" t="s">
        <v>274</v>
      </c>
      <c r="E218" s="173" t="s">
        <v>3347</v>
      </c>
      <c r="F218" s="174" t="s">
        <v>3348</v>
      </c>
      <c r="G218" s="175" t="s">
        <v>3234</v>
      </c>
      <c r="H218" s="176">
        <v>1</v>
      </c>
      <c r="I218" s="177"/>
      <c r="J218" s="176">
        <f t="shared" si="35"/>
        <v>0</v>
      </c>
      <c r="K218" s="178"/>
      <c r="L218" s="36"/>
      <c r="M218" s="179" t="s">
        <v>1</v>
      </c>
      <c r="N218" s="180" t="s">
        <v>41</v>
      </c>
      <c r="O218" s="61"/>
      <c r="P218" s="181">
        <f t="shared" si="36"/>
        <v>0</v>
      </c>
      <c r="Q218" s="181">
        <v>0</v>
      </c>
      <c r="R218" s="181">
        <f t="shared" si="37"/>
        <v>0</v>
      </c>
      <c r="S218" s="181">
        <v>0</v>
      </c>
      <c r="T218" s="182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367</v>
      </c>
      <c r="AT218" s="183" t="s">
        <v>274</v>
      </c>
      <c r="AU218" s="183" t="s">
        <v>88</v>
      </c>
      <c r="AY218" s="18" t="s">
        <v>271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88</v>
      </c>
      <c r="BK218" s="105">
        <f t="shared" si="44"/>
        <v>0</v>
      </c>
      <c r="BL218" s="18" t="s">
        <v>367</v>
      </c>
      <c r="BM218" s="183" t="s">
        <v>1697</v>
      </c>
    </row>
    <row r="219" spans="1:65" s="2" customFormat="1" ht="16.5" customHeight="1" x14ac:dyDescent="0.15">
      <c r="A219" s="35"/>
      <c r="B219" s="141"/>
      <c r="C219" s="172" t="s">
        <v>1302</v>
      </c>
      <c r="D219" s="172" t="s">
        <v>274</v>
      </c>
      <c r="E219" s="173" t="s">
        <v>3349</v>
      </c>
      <c r="F219" s="174" t="s">
        <v>3350</v>
      </c>
      <c r="G219" s="175" t="s">
        <v>3351</v>
      </c>
      <c r="H219" s="176">
        <v>100</v>
      </c>
      <c r="I219" s="177"/>
      <c r="J219" s="176">
        <f t="shared" si="35"/>
        <v>0</v>
      </c>
      <c r="K219" s="178"/>
      <c r="L219" s="36"/>
      <c r="M219" s="179" t="s">
        <v>1</v>
      </c>
      <c r="N219" s="180" t="s">
        <v>41</v>
      </c>
      <c r="O219" s="61"/>
      <c r="P219" s="181">
        <f t="shared" si="36"/>
        <v>0</v>
      </c>
      <c r="Q219" s="181">
        <v>0</v>
      </c>
      <c r="R219" s="181">
        <f t="shared" si="37"/>
        <v>0</v>
      </c>
      <c r="S219" s="181">
        <v>0</v>
      </c>
      <c r="T219" s="182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367</v>
      </c>
      <c r="AT219" s="183" t="s">
        <v>274</v>
      </c>
      <c r="AU219" s="183" t="s">
        <v>88</v>
      </c>
      <c r="AY219" s="18" t="s">
        <v>271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88</v>
      </c>
      <c r="BK219" s="105">
        <f t="shared" si="44"/>
        <v>0</v>
      </c>
      <c r="BL219" s="18" t="s">
        <v>367</v>
      </c>
      <c r="BM219" s="183" t="s">
        <v>1712</v>
      </c>
    </row>
    <row r="220" spans="1:65" s="2" customFormat="1" ht="16.5" customHeight="1" x14ac:dyDescent="0.15">
      <c r="A220" s="35"/>
      <c r="B220" s="141"/>
      <c r="C220" s="172" t="s">
        <v>1307</v>
      </c>
      <c r="D220" s="172" t="s">
        <v>274</v>
      </c>
      <c r="E220" s="173" t="s">
        <v>3352</v>
      </c>
      <c r="F220" s="174" t="s">
        <v>3353</v>
      </c>
      <c r="G220" s="175" t="s">
        <v>3173</v>
      </c>
      <c r="H220" s="176">
        <v>100</v>
      </c>
      <c r="I220" s="177"/>
      <c r="J220" s="176">
        <f t="shared" si="35"/>
        <v>0</v>
      </c>
      <c r="K220" s="178"/>
      <c r="L220" s="36"/>
      <c r="M220" s="179" t="s">
        <v>1</v>
      </c>
      <c r="N220" s="180" t="s">
        <v>41</v>
      </c>
      <c r="O220" s="61"/>
      <c r="P220" s="181">
        <f t="shared" si="36"/>
        <v>0</v>
      </c>
      <c r="Q220" s="181">
        <v>0</v>
      </c>
      <c r="R220" s="181">
        <f t="shared" si="37"/>
        <v>0</v>
      </c>
      <c r="S220" s="181">
        <v>0</v>
      </c>
      <c r="T220" s="182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367</v>
      </c>
      <c r="AT220" s="183" t="s">
        <v>274</v>
      </c>
      <c r="AU220" s="183" t="s">
        <v>88</v>
      </c>
      <c r="AY220" s="18" t="s">
        <v>271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88</v>
      </c>
      <c r="BK220" s="105">
        <f t="shared" si="44"/>
        <v>0</v>
      </c>
      <c r="BL220" s="18" t="s">
        <v>367</v>
      </c>
      <c r="BM220" s="183" t="s">
        <v>1722</v>
      </c>
    </row>
    <row r="221" spans="1:65" s="2" customFormat="1" ht="21.75" customHeight="1" x14ac:dyDescent="0.15">
      <c r="A221" s="35"/>
      <c r="B221" s="141"/>
      <c r="C221" s="172" t="s">
        <v>1312</v>
      </c>
      <c r="D221" s="172" t="s">
        <v>274</v>
      </c>
      <c r="E221" s="173" t="s">
        <v>3354</v>
      </c>
      <c r="F221" s="174" t="s">
        <v>3355</v>
      </c>
      <c r="G221" s="175" t="s">
        <v>302</v>
      </c>
      <c r="H221" s="176">
        <v>2</v>
      </c>
      <c r="I221" s="177"/>
      <c r="J221" s="176">
        <f t="shared" si="35"/>
        <v>0</v>
      </c>
      <c r="K221" s="178"/>
      <c r="L221" s="36"/>
      <c r="M221" s="179" t="s">
        <v>1</v>
      </c>
      <c r="N221" s="180" t="s">
        <v>41</v>
      </c>
      <c r="O221" s="61"/>
      <c r="P221" s="181">
        <f t="shared" si="36"/>
        <v>0</v>
      </c>
      <c r="Q221" s="181">
        <v>0</v>
      </c>
      <c r="R221" s="181">
        <f t="shared" si="37"/>
        <v>0</v>
      </c>
      <c r="S221" s="181">
        <v>0</v>
      </c>
      <c r="T221" s="182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3" t="s">
        <v>367</v>
      </c>
      <c r="AT221" s="183" t="s">
        <v>274</v>
      </c>
      <c r="AU221" s="183" t="s">
        <v>88</v>
      </c>
      <c r="AY221" s="18" t="s">
        <v>271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88</v>
      </c>
      <c r="BK221" s="105">
        <f t="shared" si="44"/>
        <v>0</v>
      </c>
      <c r="BL221" s="18" t="s">
        <v>367</v>
      </c>
      <c r="BM221" s="183" t="s">
        <v>1739</v>
      </c>
    </row>
    <row r="222" spans="1:65" s="2" customFormat="1" ht="16.5" customHeight="1" x14ac:dyDescent="0.15">
      <c r="A222" s="35"/>
      <c r="B222" s="141"/>
      <c r="C222" s="172" t="s">
        <v>1317</v>
      </c>
      <c r="D222" s="172" t="s">
        <v>274</v>
      </c>
      <c r="E222" s="173" t="s">
        <v>3356</v>
      </c>
      <c r="F222" s="174" t="s">
        <v>3357</v>
      </c>
      <c r="G222" s="175" t="s">
        <v>3358</v>
      </c>
      <c r="H222" s="176">
        <v>18</v>
      </c>
      <c r="I222" s="177"/>
      <c r="J222" s="176">
        <f t="shared" si="35"/>
        <v>0</v>
      </c>
      <c r="K222" s="178"/>
      <c r="L222" s="36"/>
      <c r="M222" s="179" t="s">
        <v>1</v>
      </c>
      <c r="N222" s="180" t="s">
        <v>41</v>
      </c>
      <c r="O222" s="61"/>
      <c r="P222" s="181">
        <f t="shared" si="36"/>
        <v>0</v>
      </c>
      <c r="Q222" s="181">
        <v>0</v>
      </c>
      <c r="R222" s="181">
        <f t="shared" si="37"/>
        <v>0</v>
      </c>
      <c r="S222" s="181">
        <v>0</v>
      </c>
      <c r="T222" s="182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367</v>
      </c>
      <c r="AT222" s="183" t="s">
        <v>274</v>
      </c>
      <c r="AU222" s="183" t="s">
        <v>88</v>
      </c>
      <c r="AY222" s="18" t="s">
        <v>271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88</v>
      </c>
      <c r="BK222" s="105">
        <f t="shared" si="44"/>
        <v>0</v>
      </c>
      <c r="BL222" s="18" t="s">
        <v>367</v>
      </c>
      <c r="BM222" s="183" t="s">
        <v>1751</v>
      </c>
    </row>
    <row r="223" spans="1:65" s="2" customFormat="1" ht="21.75" customHeight="1" x14ac:dyDescent="0.15">
      <c r="A223" s="35"/>
      <c r="B223" s="141"/>
      <c r="C223" s="172" t="s">
        <v>1321</v>
      </c>
      <c r="D223" s="172" t="s">
        <v>274</v>
      </c>
      <c r="E223" s="173" t="s">
        <v>3359</v>
      </c>
      <c r="F223" s="174" t="s">
        <v>3360</v>
      </c>
      <c r="G223" s="175" t="s">
        <v>412</v>
      </c>
      <c r="H223" s="176">
        <v>0.86</v>
      </c>
      <c r="I223" s="177"/>
      <c r="J223" s="176">
        <f t="shared" si="35"/>
        <v>0</v>
      </c>
      <c r="K223" s="178"/>
      <c r="L223" s="36"/>
      <c r="M223" s="179" t="s">
        <v>1</v>
      </c>
      <c r="N223" s="180" t="s">
        <v>41</v>
      </c>
      <c r="O223" s="61"/>
      <c r="P223" s="181">
        <f t="shared" si="36"/>
        <v>0</v>
      </c>
      <c r="Q223" s="181">
        <v>0</v>
      </c>
      <c r="R223" s="181">
        <f t="shared" si="37"/>
        <v>0</v>
      </c>
      <c r="S223" s="181">
        <v>0</v>
      </c>
      <c r="T223" s="182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367</v>
      </c>
      <c r="AT223" s="183" t="s">
        <v>274</v>
      </c>
      <c r="AU223" s="183" t="s">
        <v>88</v>
      </c>
      <c r="AY223" s="18" t="s">
        <v>271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88</v>
      </c>
      <c r="BK223" s="105">
        <f t="shared" si="44"/>
        <v>0</v>
      </c>
      <c r="BL223" s="18" t="s">
        <v>367</v>
      </c>
      <c r="BM223" s="183" t="s">
        <v>1761</v>
      </c>
    </row>
    <row r="224" spans="1:65" s="12" customFormat="1" ht="22.9" customHeight="1" x14ac:dyDescent="0.15">
      <c r="B224" s="159"/>
      <c r="D224" s="160" t="s">
        <v>74</v>
      </c>
      <c r="E224" s="170" t="s">
        <v>3361</v>
      </c>
      <c r="F224" s="170" t="s">
        <v>3362</v>
      </c>
      <c r="I224" s="162"/>
      <c r="J224" s="171">
        <f>BK224</f>
        <v>0</v>
      </c>
      <c r="L224" s="159"/>
      <c r="M224" s="164"/>
      <c r="N224" s="165"/>
      <c r="O224" s="165"/>
      <c r="P224" s="166">
        <f>SUM(P225:P262)</f>
        <v>0</v>
      </c>
      <c r="Q224" s="165"/>
      <c r="R224" s="166">
        <f>SUM(R225:R262)</f>
        <v>0.48986999999999997</v>
      </c>
      <c r="S224" s="165"/>
      <c r="T224" s="167">
        <f>SUM(T225:T262)</f>
        <v>0</v>
      </c>
      <c r="AR224" s="160" t="s">
        <v>88</v>
      </c>
      <c r="AT224" s="168" t="s">
        <v>74</v>
      </c>
      <c r="AU224" s="168" t="s">
        <v>82</v>
      </c>
      <c r="AY224" s="160" t="s">
        <v>271</v>
      </c>
      <c r="BK224" s="169">
        <f>SUM(BK225:BK262)</f>
        <v>0</v>
      </c>
    </row>
    <row r="225" spans="1:65" s="2" customFormat="1" ht="16.5" customHeight="1" x14ac:dyDescent="0.15">
      <c r="A225" s="35"/>
      <c r="B225" s="141"/>
      <c r="C225" s="172" t="s">
        <v>1325</v>
      </c>
      <c r="D225" s="172" t="s">
        <v>274</v>
      </c>
      <c r="E225" s="173" t="s">
        <v>3363</v>
      </c>
      <c r="F225" s="174" t="s">
        <v>3364</v>
      </c>
      <c r="G225" s="175" t="s">
        <v>319</v>
      </c>
      <c r="H225" s="176">
        <v>8</v>
      </c>
      <c r="I225" s="177"/>
      <c r="J225" s="176">
        <f t="shared" ref="J225:J262" si="45">ROUND(I225*H225,2)</f>
        <v>0</v>
      </c>
      <c r="K225" s="178"/>
      <c r="L225" s="36"/>
      <c r="M225" s="179" t="s">
        <v>1</v>
      </c>
      <c r="N225" s="180" t="s">
        <v>41</v>
      </c>
      <c r="O225" s="61"/>
      <c r="P225" s="181">
        <f t="shared" ref="P225:P262" si="46">O225*H225</f>
        <v>0</v>
      </c>
      <c r="Q225" s="181">
        <v>2.1700000000000001E-3</v>
      </c>
      <c r="R225" s="181">
        <f t="shared" ref="R225:R262" si="47">Q225*H225</f>
        <v>1.736E-2</v>
      </c>
      <c r="S225" s="181">
        <v>0</v>
      </c>
      <c r="T225" s="182">
        <f t="shared" ref="T225:T262" si="48"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367</v>
      </c>
      <c r="AT225" s="183" t="s">
        <v>274</v>
      </c>
      <c r="AU225" s="183" t="s">
        <v>88</v>
      </c>
      <c r="AY225" s="18" t="s">
        <v>271</v>
      </c>
      <c r="BE225" s="105">
        <f t="shared" ref="BE225:BE262" si="49">IF(N225="základná",J225,0)</f>
        <v>0</v>
      </c>
      <c r="BF225" s="105">
        <f t="shared" ref="BF225:BF262" si="50">IF(N225="znížená",J225,0)</f>
        <v>0</v>
      </c>
      <c r="BG225" s="105">
        <f t="shared" ref="BG225:BG262" si="51">IF(N225="zákl. prenesená",J225,0)</f>
        <v>0</v>
      </c>
      <c r="BH225" s="105">
        <f t="shared" ref="BH225:BH262" si="52">IF(N225="zníž. prenesená",J225,0)</f>
        <v>0</v>
      </c>
      <c r="BI225" s="105">
        <f t="shared" ref="BI225:BI262" si="53">IF(N225="nulová",J225,0)</f>
        <v>0</v>
      </c>
      <c r="BJ225" s="18" t="s">
        <v>88</v>
      </c>
      <c r="BK225" s="105">
        <f t="shared" ref="BK225:BK262" si="54">ROUND(I225*H225,2)</f>
        <v>0</v>
      </c>
      <c r="BL225" s="18" t="s">
        <v>367</v>
      </c>
      <c r="BM225" s="183" t="s">
        <v>1769</v>
      </c>
    </row>
    <row r="226" spans="1:65" s="2" customFormat="1" ht="16.5" customHeight="1" x14ac:dyDescent="0.15">
      <c r="A226" s="35"/>
      <c r="B226" s="141"/>
      <c r="C226" s="172" t="s">
        <v>1338</v>
      </c>
      <c r="D226" s="172" t="s">
        <v>274</v>
      </c>
      <c r="E226" s="173" t="s">
        <v>3365</v>
      </c>
      <c r="F226" s="174" t="s">
        <v>3366</v>
      </c>
      <c r="G226" s="175" t="s">
        <v>302</v>
      </c>
      <c r="H226" s="176">
        <v>5</v>
      </c>
      <c r="I226" s="177"/>
      <c r="J226" s="176">
        <f t="shared" si="45"/>
        <v>0</v>
      </c>
      <c r="K226" s="178"/>
      <c r="L226" s="36"/>
      <c r="M226" s="179" t="s">
        <v>1</v>
      </c>
      <c r="N226" s="180" t="s">
        <v>41</v>
      </c>
      <c r="O226" s="61"/>
      <c r="P226" s="181">
        <f t="shared" si="46"/>
        <v>0</v>
      </c>
      <c r="Q226" s="181">
        <v>2.1700000000000001E-3</v>
      </c>
      <c r="R226" s="181">
        <f t="shared" si="47"/>
        <v>1.085E-2</v>
      </c>
      <c r="S226" s="181">
        <v>0</v>
      </c>
      <c r="T226" s="182">
        <f t="shared" si="4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367</v>
      </c>
      <c r="AT226" s="183" t="s">
        <v>274</v>
      </c>
      <c r="AU226" s="183" t="s">
        <v>88</v>
      </c>
      <c r="AY226" s="18" t="s">
        <v>271</v>
      </c>
      <c r="BE226" s="105">
        <f t="shared" si="49"/>
        <v>0</v>
      </c>
      <c r="BF226" s="105">
        <f t="shared" si="50"/>
        <v>0</v>
      </c>
      <c r="BG226" s="105">
        <f t="shared" si="51"/>
        <v>0</v>
      </c>
      <c r="BH226" s="105">
        <f t="shared" si="52"/>
        <v>0</v>
      </c>
      <c r="BI226" s="105">
        <f t="shared" si="53"/>
        <v>0</v>
      </c>
      <c r="BJ226" s="18" t="s">
        <v>88</v>
      </c>
      <c r="BK226" s="105">
        <f t="shared" si="54"/>
        <v>0</v>
      </c>
      <c r="BL226" s="18" t="s">
        <v>367</v>
      </c>
      <c r="BM226" s="183" t="s">
        <v>1779</v>
      </c>
    </row>
    <row r="227" spans="1:65" s="2" customFormat="1" ht="33" customHeight="1" x14ac:dyDescent="0.15">
      <c r="A227" s="35"/>
      <c r="B227" s="141"/>
      <c r="C227" s="172" t="s">
        <v>1349</v>
      </c>
      <c r="D227" s="172" t="s">
        <v>274</v>
      </c>
      <c r="E227" s="173" t="s">
        <v>3367</v>
      </c>
      <c r="F227" s="174" t="s">
        <v>3368</v>
      </c>
      <c r="G227" s="175" t="s">
        <v>319</v>
      </c>
      <c r="H227" s="176">
        <v>70</v>
      </c>
      <c r="I227" s="177"/>
      <c r="J227" s="176">
        <f t="shared" si="45"/>
        <v>0</v>
      </c>
      <c r="K227" s="178"/>
      <c r="L227" s="36"/>
      <c r="M227" s="179" t="s">
        <v>1</v>
      </c>
      <c r="N227" s="180" t="s">
        <v>41</v>
      </c>
      <c r="O227" s="61"/>
      <c r="P227" s="181">
        <f t="shared" si="46"/>
        <v>0</v>
      </c>
      <c r="Q227" s="181">
        <v>8.0000000000000007E-5</v>
      </c>
      <c r="R227" s="181">
        <f t="shared" si="47"/>
        <v>5.6000000000000008E-3</v>
      </c>
      <c r="S227" s="181">
        <v>0</v>
      </c>
      <c r="T227" s="182">
        <f t="shared" si="4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367</v>
      </c>
      <c r="AT227" s="183" t="s">
        <v>274</v>
      </c>
      <c r="AU227" s="183" t="s">
        <v>88</v>
      </c>
      <c r="AY227" s="18" t="s">
        <v>271</v>
      </c>
      <c r="BE227" s="105">
        <f t="shared" si="49"/>
        <v>0</v>
      </c>
      <c r="BF227" s="105">
        <f t="shared" si="50"/>
        <v>0</v>
      </c>
      <c r="BG227" s="105">
        <f t="shared" si="51"/>
        <v>0</v>
      </c>
      <c r="BH227" s="105">
        <f t="shared" si="52"/>
        <v>0</v>
      </c>
      <c r="BI227" s="105">
        <f t="shared" si="53"/>
        <v>0</v>
      </c>
      <c r="BJ227" s="18" t="s">
        <v>88</v>
      </c>
      <c r="BK227" s="105">
        <f t="shared" si="54"/>
        <v>0</v>
      </c>
      <c r="BL227" s="18" t="s">
        <v>367</v>
      </c>
      <c r="BM227" s="183" t="s">
        <v>1788</v>
      </c>
    </row>
    <row r="228" spans="1:65" s="2" customFormat="1" ht="33" customHeight="1" x14ac:dyDescent="0.15">
      <c r="A228" s="35"/>
      <c r="B228" s="141"/>
      <c r="C228" s="172" t="s">
        <v>1362</v>
      </c>
      <c r="D228" s="172" t="s">
        <v>274</v>
      </c>
      <c r="E228" s="173" t="s">
        <v>3369</v>
      </c>
      <c r="F228" s="174" t="s">
        <v>3370</v>
      </c>
      <c r="G228" s="175" t="s">
        <v>319</v>
      </c>
      <c r="H228" s="176">
        <v>20</v>
      </c>
      <c r="I228" s="177"/>
      <c r="J228" s="176">
        <f t="shared" si="45"/>
        <v>0</v>
      </c>
      <c r="K228" s="178"/>
      <c r="L228" s="36"/>
      <c r="M228" s="179" t="s">
        <v>1</v>
      </c>
      <c r="N228" s="180" t="s">
        <v>41</v>
      </c>
      <c r="O228" s="61"/>
      <c r="P228" s="181">
        <f t="shared" si="46"/>
        <v>0</v>
      </c>
      <c r="Q228" s="181">
        <v>1.2999999999999999E-4</v>
      </c>
      <c r="R228" s="181">
        <f t="shared" si="47"/>
        <v>2.5999999999999999E-3</v>
      </c>
      <c r="S228" s="181">
        <v>0</v>
      </c>
      <c r="T228" s="182">
        <f t="shared" si="4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367</v>
      </c>
      <c r="AT228" s="183" t="s">
        <v>274</v>
      </c>
      <c r="AU228" s="183" t="s">
        <v>88</v>
      </c>
      <c r="AY228" s="18" t="s">
        <v>271</v>
      </c>
      <c r="BE228" s="105">
        <f t="shared" si="49"/>
        <v>0</v>
      </c>
      <c r="BF228" s="105">
        <f t="shared" si="50"/>
        <v>0</v>
      </c>
      <c r="BG228" s="105">
        <f t="shared" si="51"/>
        <v>0</v>
      </c>
      <c r="BH228" s="105">
        <f t="shared" si="52"/>
        <v>0</v>
      </c>
      <c r="BI228" s="105">
        <f t="shared" si="53"/>
        <v>0</v>
      </c>
      <c r="BJ228" s="18" t="s">
        <v>88</v>
      </c>
      <c r="BK228" s="105">
        <f t="shared" si="54"/>
        <v>0</v>
      </c>
      <c r="BL228" s="18" t="s">
        <v>367</v>
      </c>
      <c r="BM228" s="183" t="s">
        <v>1800</v>
      </c>
    </row>
    <row r="229" spans="1:65" s="2" customFormat="1" ht="33" customHeight="1" x14ac:dyDescent="0.15">
      <c r="A229" s="35"/>
      <c r="B229" s="141"/>
      <c r="C229" s="172" t="s">
        <v>1366</v>
      </c>
      <c r="D229" s="172" t="s">
        <v>274</v>
      </c>
      <c r="E229" s="173" t="s">
        <v>3371</v>
      </c>
      <c r="F229" s="174" t="s">
        <v>3372</v>
      </c>
      <c r="G229" s="175" t="s">
        <v>319</v>
      </c>
      <c r="H229" s="176">
        <v>15</v>
      </c>
      <c r="I229" s="177"/>
      <c r="J229" s="176">
        <f t="shared" si="45"/>
        <v>0</v>
      </c>
      <c r="K229" s="178"/>
      <c r="L229" s="36"/>
      <c r="M229" s="179" t="s">
        <v>1</v>
      </c>
      <c r="N229" s="180" t="s">
        <v>41</v>
      </c>
      <c r="O229" s="61"/>
      <c r="P229" s="181">
        <f t="shared" si="46"/>
        <v>0</v>
      </c>
      <c r="Q229" s="181">
        <v>2.4000000000000001E-4</v>
      </c>
      <c r="R229" s="181">
        <f t="shared" si="47"/>
        <v>3.5999999999999999E-3</v>
      </c>
      <c r="S229" s="181">
        <v>0</v>
      </c>
      <c r="T229" s="182">
        <f t="shared" si="4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367</v>
      </c>
      <c r="AT229" s="183" t="s">
        <v>274</v>
      </c>
      <c r="AU229" s="183" t="s">
        <v>88</v>
      </c>
      <c r="AY229" s="18" t="s">
        <v>271</v>
      </c>
      <c r="BE229" s="105">
        <f t="shared" si="49"/>
        <v>0</v>
      </c>
      <c r="BF229" s="105">
        <f t="shared" si="50"/>
        <v>0</v>
      </c>
      <c r="BG229" s="105">
        <f t="shared" si="51"/>
        <v>0</v>
      </c>
      <c r="BH229" s="105">
        <f t="shared" si="52"/>
        <v>0</v>
      </c>
      <c r="BI229" s="105">
        <f t="shared" si="53"/>
        <v>0</v>
      </c>
      <c r="BJ229" s="18" t="s">
        <v>88</v>
      </c>
      <c r="BK229" s="105">
        <f t="shared" si="54"/>
        <v>0</v>
      </c>
      <c r="BL229" s="18" t="s">
        <v>367</v>
      </c>
      <c r="BM229" s="183" t="s">
        <v>1809</v>
      </c>
    </row>
    <row r="230" spans="1:65" s="2" customFormat="1" ht="33" customHeight="1" x14ac:dyDescent="0.15">
      <c r="A230" s="35"/>
      <c r="B230" s="141"/>
      <c r="C230" s="172" t="s">
        <v>1372</v>
      </c>
      <c r="D230" s="172" t="s">
        <v>274</v>
      </c>
      <c r="E230" s="173" t="s">
        <v>3373</v>
      </c>
      <c r="F230" s="174" t="s">
        <v>3374</v>
      </c>
      <c r="G230" s="175" t="s">
        <v>319</v>
      </c>
      <c r="H230" s="176">
        <v>70</v>
      </c>
      <c r="I230" s="177"/>
      <c r="J230" s="176">
        <f t="shared" si="45"/>
        <v>0</v>
      </c>
      <c r="K230" s="178"/>
      <c r="L230" s="36"/>
      <c r="M230" s="179" t="s">
        <v>1</v>
      </c>
      <c r="N230" s="180" t="s">
        <v>41</v>
      </c>
      <c r="O230" s="61"/>
      <c r="P230" s="181">
        <f t="shared" si="46"/>
        <v>0</v>
      </c>
      <c r="Q230" s="181">
        <v>4.8000000000000001E-4</v>
      </c>
      <c r="R230" s="181">
        <f t="shared" si="47"/>
        <v>3.3599999999999998E-2</v>
      </c>
      <c r="S230" s="181">
        <v>0</v>
      </c>
      <c r="T230" s="182">
        <f t="shared" si="4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367</v>
      </c>
      <c r="AT230" s="183" t="s">
        <v>274</v>
      </c>
      <c r="AU230" s="183" t="s">
        <v>88</v>
      </c>
      <c r="AY230" s="18" t="s">
        <v>271</v>
      </c>
      <c r="BE230" s="105">
        <f t="shared" si="49"/>
        <v>0</v>
      </c>
      <c r="BF230" s="105">
        <f t="shared" si="50"/>
        <v>0</v>
      </c>
      <c r="BG230" s="105">
        <f t="shared" si="51"/>
        <v>0</v>
      </c>
      <c r="BH230" s="105">
        <f t="shared" si="52"/>
        <v>0</v>
      </c>
      <c r="BI230" s="105">
        <f t="shared" si="53"/>
        <v>0</v>
      </c>
      <c r="BJ230" s="18" t="s">
        <v>88</v>
      </c>
      <c r="BK230" s="105">
        <f t="shared" si="54"/>
        <v>0</v>
      </c>
      <c r="BL230" s="18" t="s">
        <v>367</v>
      </c>
      <c r="BM230" s="183" t="s">
        <v>1820</v>
      </c>
    </row>
    <row r="231" spans="1:65" s="2" customFormat="1" ht="33" customHeight="1" x14ac:dyDescent="0.15">
      <c r="A231" s="35"/>
      <c r="B231" s="141"/>
      <c r="C231" s="172" t="s">
        <v>1377</v>
      </c>
      <c r="D231" s="172" t="s">
        <v>274</v>
      </c>
      <c r="E231" s="173" t="s">
        <v>3375</v>
      </c>
      <c r="F231" s="174" t="s">
        <v>3376</v>
      </c>
      <c r="G231" s="175" t="s">
        <v>319</v>
      </c>
      <c r="H231" s="176">
        <v>40</v>
      </c>
      <c r="I231" s="177"/>
      <c r="J231" s="176">
        <f t="shared" si="45"/>
        <v>0</v>
      </c>
      <c r="K231" s="178"/>
      <c r="L231" s="36"/>
      <c r="M231" s="179" t="s">
        <v>1</v>
      </c>
      <c r="N231" s="180" t="s">
        <v>41</v>
      </c>
      <c r="O231" s="61"/>
      <c r="P231" s="181">
        <f t="shared" si="46"/>
        <v>0</v>
      </c>
      <c r="Q231" s="181">
        <v>6.7000000000000002E-4</v>
      </c>
      <c r="R231" s="181">
        <f t="shared" si="47"/>
        <v>2.6800000000000001E-2</v>
      </c>
      <c r="S231" s="181">
        <v>0</v>
      </c>
      <c r="T231" s="182">
        <f t="shared" si="4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367</v>
      </c>
      <c r="AT231" s="183" t="s">
        <v>274</v>
      </c>
      <c r="AU231" s="183" t="s">
        <v>88</v>
      </c>
      <c r="AY231" s="18" t="s">
        <v>271</v>
      </c>
      <c r="BE231" s="105">
        <f t="shared" si="49"/>
        <v>0</v>
      </c>
      <c r="BF231" s="105">
        <f t="shared" si="50"/>
        <v>0</v>
      </c>
      <c r="BG231" s="105">
        <f t="shared" si="51"/>
        <v>0</v>
      </c>
      <c r="BH231" s="105">
        <f t="shared" si="52"/>
        <v>0</v>
      </c>
      <c r="BI231" s="105">
        <f t="shared" si="53"/>
        <v>0</v>
      </c>
      <c r="BJ231" s="18" t="s">
        <v>88</v>
      </c>
      <c r="BK231" s="105">
        <f t="shared" si="54"/>
        <v>0</v>
      </c>
      <c r="BL231" s="18" t="s">
        <v>367</v>
      </c>
      <c r="BM231" s="183" t="s">
        <v>1830</v>
      </c>
    </row>
    <row r="232" spans="1:65" s="2" customFormat="1" ht="33" customHeight="1" x14ac:dyDescent="0.15">
      <c r="A232" s="35"/>
      <c r="B232" s="141"/>
      <c r="C232" s="172" t="s">
        <v>1381</v>
      </c>
      <c r="D232" s="172" t="s">
        <v>274</v>
      </c>
      <c r="E232" s="173" t="s">
        <v>3377</v>
      </c>
      <c r="F232" s="174" t="s">
        <v>3378</v>
      </c>
      <c r="G232" s="175" t="s">
        <v>319</v>
      </c>
      <c r="H232" s="176">
        <v>1</v>
      </c>
      <c r="I232" s="177"/>
      <c r="J232" s="176">
        <f t="shared" si="45"/>
        <v>0</v>
      </c>
      <c r="K232" s="178"/>
      <c r="L232" s="36"/>
      <c r="M232" s="179" t="s">
        <v>1</v>
      </c>
      <c r="N232" s="180" t="s">
        <v>41</v>
      </c>
      <c r="O232" s="61"/>
      <c r="P232" s="181">
        <f t="shared" si="46"/>
        <v>0</v>
      </c>
      <c r="Q232" s="181">
        <v>9.8999999999999999E-4</v>
      </c>
      <c r="R232" s="181">
        <f t="shared" si="47"/>
        <v>9.8999999999999999E-4</v>
      </c>
      <c r="S232" s="181">
        <v>0</v>
      </c>
      <c r="T232" s="182">
        <f t="shared" si="4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3" t="s">
        <v>367</v>
      </c>
      <c r="AT232" s="183" t="s">
        <v>274</v>
      </c>
      <c r="AU232" s="183" t="s">
        <v>88</v>
      </c>
      <c r="AY232" s="18" t="s">
        <v>271</v>
      </c>
      <c r="BE232" s="105">
        <f t="shared" si="49"/>
        <v>0</v>
      </c>
      <c r="BF232" s="105">
        <f t="shared" si="50"/>
        <v>0</v>
      </c>
      <c r="BG232" s="105">
        <f t="shared" si="51"/>
        <v>0</v>
      </c>
      <c r="BH232" s="105">
        <f t="shared" si="52"/>
        <v>0</v>
      </c>
      <c r="BI232" s="105">
        <f t="shared" si="53"/>
        <v>0</v>
      </c>
      <c r="BJ232" s="18" t="s">
        <v>88</v>
      </c>
      <c r="BK232" s="105">
        <f t="shared" si="54"/>
        <v>0</v>
      </c>
      <c r="BL232" s="18" t="s">
        <v>367</v>
      </c>
      <c r="BM232" s="183" t="s">
        <v>1841</v>
      </c>
    </row>
    <row r="233" spans="1:65" s="2" customFormat="1" ht="21.75" customHeight="1" x14ac:dyDescent="0.15">
      <c r="A233" s="35"/>
      <c r="B233" s="141"/>
      <c r="C233" s="172" t="s">
        <v>1387</v>
      </c>
      <c r="D233" s="172" t="s">
        <v>274</v>
      </c>
      <c r="E233" s="173" t="s">
        <v>3379</v>
      </c>
      <c r="F233" s="174" t="s">
        <v>3380</v>
      </c>
      <c r="G233" s="175" t="s">
        <v>3234</v>
      </c>
      <c r="H233" s="176">
        <v>70</v>
      </c>
      <c r="I233" s="177"/>
      <c r="J233" s="176">
        <f t="shared" si="45"/>
        <v>0</v>
      </c>
      <c r="K233" s="178"/>
      <c r="L233" s="36"/>
      <c r="M233" s="179" t="s">
        <v>1</v>
      </c>
      <c r="N233" s="180" t="s">
        <v>41</v>
      </c>
      <c r="O233" s="61"/>
      <c r="P233" s="181">
        <f t="shared" si="46"/>
        <v>0</v>
      </c>
      <c r="Q233" s="181">
        <v>0</v>
      </c>
      <c r="R233" s="181">
        <f t="shared" si="47"/>
        <v>0</v>
      </c>
      <c r="S233" s="181">
        <v>0</v>
      </c>
      <c r="T233" s="182">
        <f t="shared" si="4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3" t="s">
        <v>367</v>
      </c>
      <c r="AT233" s="183" t="s">
        <v>274</v>
      </c>
      <c r="AU233" s="183" t="s">
        <v>88</v>
      </c>
      <c r="AY233" s="18" t="s">
        <v>271</v>
      </c>
      <c r="BE233" s="105">
        <f t="shared" si="49"/>
        <v>0</v>
      </c>
      <c r="BF233" s="105">
        <f t="shared" si="50"/>
        <v>0</v>
      </c>
      <c r="BG233" s="105">
        <f t="shared" si="51"/>
        <v>0</v>
      </c>
      <c r="BH233" s="105">
        <f t="shared" si="52"/>
        <v>0</v>
      </c>
      <c r="BI233" s="105">
        <f t="shared" si="53"/>
        <v>0</v>
      </c>
      <c r="BJ233" s="18" t="s">
        <v>88</v>
      </c>
      <c r="BK233" s="105">
        <f t="shared" si="54"/>
        <v>0</v>
      </c>
      <c r="BL233" s="18" t="s">
        <v>367</v>
      </c>
      <c r="BM233" s="183" t="s">
        <v>1854</v>
      </c>
    </row>
    <row r="234" spans="1:65" s="2" customFormat="1" ht="21.75" customHeight="1" x14ac:dyDescent="0.15">
      <c r="A234" s="35"/>
      <c r="B234" s="141"/>
      <c r="C234" s="172" t="s">
        <v>1392</v>
      </c>
      <c r="D234" s="172" t="s">
        <v>274</v>
      </c>
      <c r="E234" s="173" t="s">
        <v>3381</v>
      </c>
      <c r="F234" s="174" t="s">
        <v>3382</v>
      </c>
      <c r="G234" s="175" t="s">
        <v>3234</v>
      </c>
      <c r="H234" s="176">
        <v>20</v>
      </c>
      <c r="I234" s="177"/>
      <c r="J234" s="176">
        <f t="shared" si="45"/>
        <v>0</v>
      </c>
      <c r="K234" s="178"/>
      <c r="L234" s="36"/>
      <c r="M234" s="179" t="s">
        <v>1</v>
      </c>
      <c r="N234" s="180" t="s">
        <v>41</v>
      </c>
      <c r="O234" s="61"/>
      <c r="P234" s="181">
        <f t="shared" si="46"/>
        <v>0</v>
      </c>
      <c r="Q234" s="181">
        <v>0</v>
      </c>
      <c r="R234" s="181">
        <f t="shared" si="47"/>
        <v>0</v>
      </c>
      <c r="S234" s="181">
        <v>0</v>
      </c>
      <c r="T234" s="182">
        <f t="shared" si="4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367</v>
      </c>
      <c r="AT234" s="183" t="s">
        <v>274</v>
      </c>
      <c r="AU234" s="183" t="s">
        <v>88</v>
      </c>
      <c r="AY234" s="18" t="s">
        <v>271</v>
      </c>
      <c r="BE234" s="105">
        <f t="shared" si="49"/>
        <v>0</v>
      </c>
      <c r="BF234" s="105">
        <f t="shared" si="50"/>
        <v>0</v>
      </c>
      <c r="BG234" s="105">
        <f t="shared" si="51"/>
        <v>0</v>
      </c>
      <c r="BH234" s="105">
        <f t="shared" si="52"/>
        <v>0</v>
      </c>
      <c r="BI234" s="105">
        <f t="shared" si="53"/>
        <v>0</v>
      </c>
      <c r="BJ234" s="18" t="s">
        <v>88</v>
      </c>
      <c r="BK234" s="105">
        <f t="shared" si="54"/>
        <v>0</v>
      </c>
      <c r="BL234" s="18" t="s">
        <v>367</v>
      </c>
      <c r="BM234" s="183" t="s">
        <v>1864</v>
      </c>
    </row>
    <row r="235" spans="1:65" s="2" customFormat="1" ht="21.75" customHeight="1" x14ac:dyDescent="0.15">
      <c r="A235" s="35"/>
      <c r="B235" s="141"/>
      <c r="C235" s="172" t="s">
        <v>1398</v>
      </c>
      <c r="D235" s="172" t="s">
        <v>274</v>
      </c>
      <c r="E235" s="173" t="s">
        <v>3383</v>
      </c>
      <c r="F235" s="174" t="s">
        <v>3384</v>
      </c>
      <c r="G235" s="175" t="s">
        <v>3234</v>
      </c>
      <c r="H235" s="176">
        <v>15</v>
      </c>
      <c r="I235" s="177"/>
      <c r="J235" s="176">
        <f t="shared" si="45"/>
        <v>0</v>
      </c>
      <c r="K235" s="178"/>
      <c r="L235" s="36"/>
      <c r="M235" s="179" t="s">
        <v>1</v>
      </c>
      <c r="N235" s="180" t="s">
        <v>41</v>
      </c>
      <c r="O235" s="61"/>
      <c r="P235" s="181">
        <f t="shared" si="46"/>
        <v>0</v>
      </c>
      <c r="Q235" s="181">
        <v>0</v>
      </c>
      <c r="R235" s="181">
        <f t="shared" si="47"/>
        <v>0</v>
      </c>
      <c r="S235" s="181">
        <v>0</v>
      </c>
      <c r="T235" s="182">
        <f t="shared" si="4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3" t="s">
        <v>367</v>
      </c>
      <c r="AT235" s="183" t="s">
        <v>274</v>
      </c>
      <c r="AU235" s="183" t="s">
        <v>88</v>
      </c>
      <c r="AY235" s="18" t="s">
        <v>271</v>
      </c>
      <c r="BE235" s="105">
        <f t="shared" si="49"/>
        <v>0</v>
      </c>
      <c r="BF235" s="105">
        <f t="shared" si="50"/>
        <v>0</v>
      </c>
      <c r="BG235" s="105">
        <f t="shared" si="51"/>
        <v>0</v>
      </c>
      <c r="BH235" s="105">
        <f t="shared" si="52"/>
        <v>0</v>
      </c>
      <c r="BI235" s="105">
        <f t="shared" si="53"/>
        <v>0</v>
      </c>
      <c r="BJ235" s="18" t="s">
        <v>88</v>
      </c>
      <c r="BK235" s="105">
        <f t="shared" si="54"/>
        <v>0</v>
      </c>
      <c r="BL235" s="18" t="s">
        <v>367</v>
      </c>
      <c r="BM235" s="183" t="s">
        <v>1874</v>
      </c>
    </row>
    <row r="236" spans="1:65" s="2" customFormat="1" ht="21.75" customHeight="1" x14ac:dyDescent="0.15">
      <c r="A236" s="35"/>
      <c r="B236" s="141"/>
      <c r="C236" s="172" t="s">
        <v>1401</v>
      </c>
      <c r="D236" s="172" t="s">
        <v>274</v>
      </c>
      <c r="E236" s="173" t="s">
        <v>3385</v>
      </c>
      <c r="F236" s="174" t="s">
        <v>3386</v>
      </c>
      <c r="G236" s="175" t="s">
        <v>3234</v>
      </c>
      <c r="H236" s="176">
        <v>70</v>
      </c>
      <c r="I236" s="177"/>
      <c r="J236" s="176">
        <f t="shared" si="45"/>
        <v>0</v>
      </c>
      <c r="K236" s="178"/>
      <c r="L236" s="36"/>
      <c r="M236" s="179" t="s">
        <v>1</v>
      </c>
      <c r="N236" s="180" t="s">
        <v>41</v>
      </c>
      <c r="O236" s="61"/>
      <c r="P236" s="181">
        <f t="shared" si="46"/>
        <v>0</v>
      </c>
      <c r="Q236" s="181">
        <v>0</v>
      </c>
      <c r="R236" s="181">
        <f t="shared" si="47"/>
        <v>0</v>
      </c>
      <c r="S236" s="181">
        <v>0</v>
      </c>
      <c r="T236" s="182">
        <f t="shared" si="4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3" t="s">
        <v>367</v>
      </c>
      <c r="AT236" s="183" t="s">
        <v>274</v>
      </c>
      <c r="AU236" s="183" t="s">
        <v>88</v>
      </c>
      <c r="AY236" s="18" t="s">
        <v>271</v>
      </c>
      <c r="BE236" s="105">
        <f t="shared" si="49"/>
        <v>0</v>
      </c>
      <c r="BF236" s="105">
        <f t="shared" si="50"/>
        <v>0</v>
      </c>
      <c r="BG236" s="105">
        <f t="shared" si="51"/>
        <v>0</v>
      </c>
      <c r="BH236" s="105">
        <f t="shared" si="52"/>
        <v>0</v>
      </c>
      <c r="BI236" s="105">
        <f t="shared" si="53"/>
        <v>0</v>
      </c>
      <c r="BJ236" s="18" t="s">
        <v>88</v>
      </c>
      <c r="BK236" s="105">
        <f t="shared" si="54"/>
        <v>0</v>
      </c>
      <c r="BL236" s="18" t="s">
        <v>367</v>
      </c>
      <c r="BM236" s="183" t="s">
        <v>1883</v>
      </c>
    </row>
    <row r="237" spans="1:65" s="2" customFormat="1" ht="21.75" customHeight="1" x14ac:dyDescent="0.15">
      <c r="A237" s="35"/>
      <c r="B237" s="141"/>
      <c r="C237" s="172" t="s">
        <v>1406</v>
      </c>
      <c r="D237" s="172" t="s">
        <v>274</v>
      </c>
      <c r="E237" s="173" t="s">
        <v>3387</v>
      </c>
      <c r="F237" s="174" t="s">
        <v>3388</v>
      </c>
      <c r="G237" s="175" t="s">
        <v>3234</v>
      </c>
      <c r="H237" s="176">
        <v>40</v>
      </c>
      <c r="I237" s="177"/>
      <c r="J237" s="176">
        <f t="shared" si="45"/>
        <v>0</v>
      </c>
      <c r="K237" s="178"/>
      <c r="L237" s="36"/>
      <c r="M237" s="179" t="s">
        <v>1</v>
      </c>
      <c r="N237" s="180" t="s">
        <v>41</v>
      </c>
      <c r="O237" s="61"/>
      <c r="P237" s="181">
        <f t="shared" si="46"/>
        <v>0</v>
      </c>
      <c r="Q237" s="181">
        <v>0</v>
      </c>
      <c r="R237" s="181">
        <f t="shared" si="47"/>
        <v>0</v>
      </c>
      <c r="S237" s="181">
        <v>0</v>
      </c>
      <c r="T237" s="182">
        <f t="shared" si="4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367</v>
      </c>
      <c r="AT237" s="183" t="s">
        <v>274</v>
      </c>
      <c r="AU237" s="183" t="s">
        <v>88</v>
      </c>
      <c r="AY237" s="18" t="s">
        <v>271</v>
      </c>
      <c r="BE237" s="105">
        <f t="shared" si="49"/>
        <v>0</v>
      </c>
      <c r="BF237" s="105">
        <f t="shared" si="50"/>
        <v>0</v>
      </c>
      <c r="BG237" s="105">
        <f t="shared" si="51"/>
        <v>0</v>
      </c>
      <c r="BH237" s="105">
        <f t="shared" si="52"/>
        <v>0</v>
      </c>
      <c r="BI237" s="105">
        <f t="shared" si="53"/>
        <v>0</v>
      </c>
      <c r="BJ237" s="18" t="s">
        <v>88</v>
      </c>
      <c r="BK237" s="105">
        <f t="shared" si="54"/>
        <v>0</v>
      </c>
      <c r="BL237" s="18" t="s">
        <v>367</v>
      </c>
      <c r="BM237" s="183" t="s">
        <v>1891</v>
      </c>
    </row>
    <row r="238" spans="1:65" s="2" customFormat="1" ht="21.75" customHeight="1" x14ac:dyDescent="0.15">
      <c r="A238" s="35"/>
      <c r="B238" s="141"/>
      <c r="C238" s="172" t="s">
        <v>1411</v>
      </c>
      <c r="D238" s="172" t="s">
        <v>274</v>
      </c>
      <c r="E238" s="173" t="s">
        <v>3389</v>
      </c>
      <c r="F238" s="174" t="s">
        <v>3390</v>
      </c>
      <c r="G238" s="175" t="s">
        <v>3234</v>
      </c>
      <c r="H238" s="176">
        <v>1</v>
      </c>
      <c r="I238" s="177"/>
      <c r="J238" s="176">
        <f t="shared" si="45"/>
        <v>0</v>
      </c>
      <c r="K238" s="178"/>
      <c r="L238" s="36"/>
      <c r="M238" s="179" t="s">
        <v>1</v>
      </c>
      <c r="N238" s="180" t="s">
        <v>41</v>
      </c>
      <c r="O238" s="61"/>
      <c r="P238" s="181">
        <f t="shared" si="46"/>
        <v>0</v>
      </c>
      <c r="Q238" s="181">
        <v>0</v>
      </c>
      <c r="R238" s="181">
        <f t="shared" si="47"/>
        <v>0</v>
      </c>
      <c r="S238" s="181">
        <v>0</v>
      </c>
      <c r="T238" s="182">
        <f t="shared" si="4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3" t="s">
        <v>367</v>
      </c>
      <c r="AT238" s="183" t="s">
        <v>274</v>
      </c>
      <c r="AU238" s="183" t="s">
        <v>88</v>
      </c>
      <c r="AY238" s="18" t="s">
        <v>271</v>
      </c>
      <c r="BE238" s="105">
        <f t="shared" si="49"/>
        <v>0</v>
      </c>
      <c r="BF238" s="105">
        <f t="shared" si="50"/>
        <v>0</v>
      </c>
      <c r="BG238" s="105">
        <f t="shared" si="51"/>
        <v>0</v>
      </c>
      <c r="BH238" s="105">
        <f t="shared" si="52"/>
        <v>0</v>
      </c>
      <c r="BI238" s="105">
        <f t="shared" si="53"/>
        <v>0</v>
      </c>
      <c r="BJ238" s="18" t="s">
        <v>88</v>
      </c>
      <c r="BK238" s="105">
        <f t="shared" si="54"/>
        <v>0</v>
      </c>
      <c r="BL238" s="18" t="s">
        <v>367</v>
      </c>
      <c r="BM238" s="183" t="s">
        <v>1900</v>
      </c>
    </row>
    <row r="239" spans="1:65" s="2" customFormat="1" ht="16.5" customHeight="1" x14ac:dyDescent="0.15">
      <c r="A239" s="35"/>
      <c r="B239" s="141"/>
      <c r="C239" s="172" t="s">
        <v>1415</v>
      </c>
      <c r="D239" s="172" t="s">
        <v>274</v>
      </c>
      <c r="E239" s="173" t="s">
        <v>3391</v>
      </c>
      <c r="F239" s="174" t="s">
        <v>3392</v>
      </c>
      <c r="G239" s="175" t="s">
        <v>319</v>
      </c>
      <c r="H239" s="176">
        <v>70</v>
      </c>
      <c r="I239" s="177"/>
      <c r="J239" s="176">
        <f t="shared" si="45"/>
        <v>0</v>
      </c>
      <c r="K239" s="178"/>
      <c r="L239" s="36"/>
      <c r="M239" s="179" t="s">
        <v>1</v>
      </c>
      <c r="N239" s="180" t="s">
        <v>41</v>
      </c>
      <c r="O239" s="61"/>
      <c r="P239" s="181">
        <f t="shared" si="46"/>
        <v>0</v>
      </c>
      <c r="Q239" s="181">
        <v>5.0000000000000002E-5</v>
      </c>
      <c r="R239" s="181">
        <f t="shared" si="47"/>
        <v>3.5000000000000001E-3</v>
      </c>
      <c r="S239" s="181">
        <v>0</v>
      </c>
      <c r="T239" s="182">
        <f t="shared" si="4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3" t="s">
        <v>367</v>
      </c>
      <c r="AT239" s="183" t="s">
        <v>274</v>
      </c>
      <c r="AU239" s="183" t="s">
        <v>88</v>
      </c>
      <c r="AY239" s="18" t="s">
        <v>271</v>
      </c>
      <c r="BE239" s="105">
        <f t="shared" si="49"/>
        <v>0</v>
      </c>
      <c r="BF239" s="105">
        <f t="shared" si="50"/>
        <v>0</v>
      </c>
      <c r="BG239" s="105">
        <f t="shared" si="51"/>
        <v>0</v>
      </c>
      <c r="BH239" s="105">
        <f t="shared" si="52"/>
        <v>0</v>
      </c>
      <c r="BI239" s="105">
        <f t="shared" si="53"/>
        <v>0</v>
      </c>
      <c r="BJ239" s="18" t="s">
        <v>88</v>
      </c>
      <c r="BK239" s="105">
        <f t="shared" si="54"/>
        <v>0</v>
      </c>
      <c r="BL239" s="18" t="s">
        <v>367</v>
      </c>
      <c r="BM239" s="183" t="s">
        <v>1908</v>
      </c>
    </row>
    <row r="240" spans="1:65" s="2" customFormat="1" ht="16.5" customHeight="1" x14ac:dyDescent="0.15">
      <c r="A240" s="35"/>
      <c r="B240" s="141"/>
      <c r="C240" s="172" t="s">
        <v>1417</v>
      </c>
      <c r="D240" s="172" t="s">
        <v>274</v>
      </c>
      <c r="E240" s="173" t="s">
        <v>3393</v>
      </c>
      <c r="F240" s="174" t="s">
        <v>3394</v>
      </c>
      <c r="G240" s="175" t="s">
        <v>319</v>
      </c>
      <c r="H240" s="176">
        <v>20</v>
      </c>
      <c r="I240" s="177"/>
      <c r="J240" s="176">
        <f t="shared" si="45"/>
        <v>0</v>
      </c>
      <c r="K240" s="178"/>
      <c r="L240" s="36"/>
      <c r="M240" s="179" t="s">
        <v>1</v>
      </c>
      <c r="N240" s="180" t="s">
        <v>41</v>
      </c>
      <c r="O240" s="61"/>
      <c r="P240" s="181">
        <f t="shared" si="46"/>
        <v>0</v>
      </c>
      <c r="Q240" s="181">
        <v>9.0000000000000006E-5</v>
      </c>
      <c r="R240" s="181">
        <f t="shared" si="47"/>
        <v>1.8000000000000002E-3</v>
      </c>
      <c r="S240" s="181">
        <v>0</v>
      </c>
      <c r="T240" s="182">
        <f t="shared" si="4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367</v>
      </c>
      <c r="AT240" s="183" t="s">
        <v>274</v>
      </c>
      <c r="AU240" s="183" t="s">
        <v>88</v>
      </c>
      <c r="AY240" s="18" t="s">
        <v>271</v>
      </c>
      <c r="BE240" s="105">
        <f t="shared" si="49"/>
        <v>0</v>
      </c>
      <c r="BF240" s="105">
        <f t="shared" si="50"/>
        <v>0</v>
      </c>
      <c r="BG240" s="105">
        <f t="shared" si="51"/>
        <v>0</v>
      </c>
      <c r="BH240" s="105">
        <f t="shared" si="52"/>
        <v>0</v>
      </c>
      <c r="BI240" s="105">
        <f t="shared" si="53"/>
        <v>0</v>
      </c>
      <c r="BJ240" s="18" t="s">
        <v>88</v>
      </c>
      <c r="BK240" s="105">
        <f t="shared" si="54"/>
        <v>0</v>
      </c>
      <c r="BL240" s="18" t="s">
        <v>367</v>
      </c>
      <c r="BM240" s="183" t="s">
        <v>1916</v>
      </c>
    </row>
    <row r="241" spans="1:65" s="2" customFormat="1" ht="16.5" customHeight="1" x14ac:dyDescent="0.15">
      <c r="A241" s="35"/>
      <c r="B241" s="141"/>
      <c r="C241" s="172" t="s">
        <v>1424</v>
      </c>
      <c r="D241" s="172" t="s">
        <v>274</v>
      </c>
      <c r="E241" s="173" t="s">
        <v>3395</v>
      </c>
      <c r="F241" s="174" t="s">
        <v>3396</v>
      </c>
      <c r="G241" s="175" t="s">
        <v>319</v>
      </c>
      <c r="H241" s="176">
        <v>15</v>
      </c>
      <c r="I241" s="177"/>
      <c r="J241" s="176">
        <f t="shared" si="45"/>
        <v>0</v>
      </c>
      <c r="K241" s="178"/>
      <c r="L241" s="36"/>
      <c r="M241" s="179" t="s">
        <v>1</v>
      </c>
      <c r="N241" s="180" t="s">
        <v>41</v>
      </c>
      <c r="O241" s="61"/>
      <c r="P241" s="181">
        <f t="shared" si="46"/>
        <v>0</v>
      </c>
      <c r="Q241" s="181">
        <v>6.0000000000000002E-5</v>
      </c>
      <c r="R241" s="181">
        <f t="shared" si="47"/>
        <v>8.9999999999999998E-4</v>
      </c>
      <c r="S241" s="181">
        <v>0</v>
      </c>
      <c r="T241" s="182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367</v>
      </c>
      <c r="AT241" s="183" t="s">
        <v>274</v>
      </c>
      <c r="AU241" s="183" t="s">
        <v>88</v>
      </c>
      <c r="AY241" s="18" t="s">
        <v>271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88</v>
      </c>
      <c r="BK241" s="105">
        <f t="shared" si="54"/>
        <v>0</v>
      </c>
      <c r="BL241" s="18" t="s">
        <v>367</v>
      </c>
      <c r="BM241" s="183" t="s">
        <v>1927</v>
      </c>
    </row>
    <row r="242" spans="1:65" s="2" customFormat="1" ht="16.5" customHeight="1" x14ac:dyDescent="0.15">
      <c r="A242" s="35"/>
      <c r="B242" s="141"/>
      <c r="C242" s="172" t="s">
        <v>1433</v>
      </c>
      <c r="D242" s="172" t="s">
        <v>274</v>
      </c>
      <c r="E242" s="173" t="s">
        <v>3397</v>
      </c>
      <c r="F242" s="174" t="s">
        <v>3398</v>
      </c>
      <c r="G242" s="175" t="s">
        <v>319</v>
      </c>
      <c r="H242" s="176">
        <v>78</v>
      </c>
      <c r="I242" s="177"/>
      <c r="J242" s="176">
        <f t="shared" si="45"/>
        <v>0</v>
      </c>
      <c r="K242" s="178"/>
      <c r="L242" s="36"/>
      <c r="M242" s="179" t="s">
        <v>1</v>
      </c>
      <c r="N242" s="180" t="s">
        <v>41</v>
      </c>
      <c r="O242" s="61"/>
      <c r="P242" s="181">
        <f t="shared" si="46"/>
        <v>0</v>
      </c>
      <c r="Q242" s="181">
        <v>6.9999999999999994E-5</v>
      </c>
      <c r="R242" s="181">
        <f t="shared" si="47"/>
        <v>5.4599999999999996E-3</v>
      </c>
      <c r="S242" s="181">
        <v>0</v>
      </c>
      <c r="T242" s="182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3" t="s">
        <v>367</v>
      </c>
      <c r="AT242" s="183" t="s">
        <v>274</v>
      </c>
      <c r="AU242" s="183" t="s">
        <v>88</v>
      </c>
      <c r="AY242" s="18" t="s">
        <v>271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88</v>
      </c>
      <c r="BK242" s="105">
        <f t="shared" si="54"/>
        <v>0</v>
      </c>
      <c r="BL242" s="18" t="s">
        <v>367</v>
      </c>
      <c r="BM242" s="183" t="s">
        <v>1940</v>
      </c>
    </row>
    <row r="243" spans="1:65" s="2" customFormat="1" ht="16.5" customHeight="1" x14ac:dyDescent="0.15">
      <c r="A243" s="35"/>
      <c r="B243" s="141"/>
      <c r="C243" s="172" t="s">
        <v>1438</v>
      </c>
      <c r="D243" s="172" t="s">
        <v>274</v>
      </c>
      <c r="E243" s="173" t="s">
        <v>3399</v>
      </c>
      <c r="F243" s="174" t="s">
        <v>3400</v>
      </c>
      <c r="G243" s="175" t="s">
        <v>319</v>
      </c>
      <c r="H243" s="176">
        <v>40</v>
      </c>
      <c r="I243" s="177"/>
      <c r="J243" s="176">
        <f t="shared" si="45"/>
        <v>0</v>
      </c>
      <c r="K243" s="178"/>
      <c r="L243" s="36"/>
      <c r="M243" s="179" t="s">
        <v>1</v>
      </c>
      <c r="N243" s="180" t="s">
        <v>41</v>
      </c>
      <c r="O243" s="61"/>
      <c r="P243" s="181">
        <f t="shared" si="46"/>
        <v>0</v>
      </c>
      <c r="Q243" s="181">
        <v>1.4999999999999999E-4</v>
      </c>
      <c r="R243" s="181">
        <f t="shared" si="47"/>
        <v>5.9999999999999993E-3</v>
      </c>
      <c r="S243" s="181">
        <v>0</v>
      </c>
      <c r="T243" s="182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3" t="s">
        <v>367</v>
      </c>
      <c r="AT243" s="183" t="s">
        <v>274</v>
      </c>
      <c r="AU243" s="183" t="s">
        <v>88</v>
      </c>
      <c r="AY243" s="18" t="s">
        <v>271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88</v>
      </c>
      <c r="BK243" s="105">
        <f t="shared" si="54"/>
        <v>0</v>
      </c>
      <c r="BL243" s="18" t="s">
        <v>367</v>
      </c>
      <c r="BM243" s="183" t="s">
        <v>1952</v>
      </c>
    </row>
    <row r="244" spans="1:65" s="2" customFormat="1" ht="16.5" customHeight="1" x14ac:dyDescent="0.15">
      <c r="A244" s="35"/>
      <c r="B244" s="141"/>
      <c r="C244" s="172" t="s">
        <v>1442</v>
      </c>
      <c r="D244" s="172" t="s">
        <v>274</v>
      </c>
      <c r="E244" s="173" t="s">
        <v>3401</v>
      </c>
      <c r="F244" s="174" t="s">
        <v>3402</v>
      </c>
      <c r="G244" s="175" t="s">
        <v>319</v>
      </c>
      <c r="H244" s="176">
        <v>1</v>
      </c>
      <c r="I244" s="177"/>
      <c r="J244" s="176">
        <f t="shared" si="45"/>
        <v>0</v>
      </c>
      <c r="K244" s="178"/>
      <c r="L244" s="36"/>
      <c r="M244" s="179" t="s">
        <v>1</v>
      </c>
      <c r="N244" s="180" t="s">
        <v>41</v>
      </c>
      <c r="O244" s="61"/>
      <c r="P244" s="181">
        <f t="shared" si="46"/>
        <v>0</v>
      </c>
      <c r="Q244" s="181">
        <v>1.4999999999999999E-4</v>
      </c>
      <c r="R244" s="181">
        <f t="shared" si="47"/>
        <v>1.4999999999999999E-4</v>
      </c>
      <c r="S244" s="181">
        <v>0</v>
      </c>
      <c r="T244" s="182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367</v>
      </c>
      <c r="AT244" s="183" t="s">
        <v>274</v>
      </c>
      <c r="AU244" s="183" t="s">
        <v>88</v>
      </c>
      <c r="AY244" s="18" t="s">
        <v>271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88</v>
      </c>
      <c r="BK244" s="105">
        <f t="shared" si="54"/>
        <v>0</v>
      </c>
      <c r="BL244" s="18" t="s">
        <v>367</v>
      </c>
      <c r="BM244" s="183" t="s">
        <v>1964</v>
      </c>
    </row>
    <row r="245" spans="1:65" s="2" customFormat="1" ht="21.75" customHeight="1" x14ac:dyDescent="0.15">
      <c r="A245" s="35"/>
      <c r="B245" s="141"/>
      <c r="C245" s="172" t="s">
        <v>463</v>
      </c>
      <c r="D245" s="172" t="s">
        <v>274</v>
      </c>
      <c r="E245" s="173" t="s">
        <v>3403</v>
      </c>
      <c r="F245" s="174" t="s">
        <v>3404</v>
      </c>
      <c r="G245" s="175" t="s">
        <v>3234</v>
      </c>
      <c r="H245" s="176">
        <v>42</v>
      </c>
      <c r="I245" s="177"/>
      <c r="J245" s="176">
        <f t="shared" si="45"/>
        <v>0</v>
      </c>
      <c r="K245" s="178"/>
      <c r="L245" s="36"/>
      <c r="M245" s="179" t="s">
        <v>1</v>
      </c>
      <c r="N245" s="180" t="s">
        <v>41</v>
      </c>
      <c r="O245" s="61"/>
      <c r="P245" s="181">
        <f t="shared" si="46"/>
        <v>0</v>
      </c>
      <c r="Q245" s="181">
        <v>0</v>
      </c>
      <c r="R245" s="181">
        <f t="shared" si="47"/>
        <v>0</v>
      </c>
      <c r="S245" s="181">
        <v>0</v>
      </c>
      <c r="T245" s="182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367</v>
      </c>
      <c r="AT245" s="183" t="s">
        <v>274</v>
      </c>
      <c r="AU245" s="183" t="s">
        <v>88</v>
      </c>
      <c r="AY245" s="18" t="s">
        <v>271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88</v>
      </c>
      <c r="BK245" s="105">
        <f t="shared" si="54"/>
        <v>0</v>
      </c>
      <c r="BL245" s="18" t="s">
        <v>367</v>
      </c>
      <c r="BM245" s="183" t="s">
        <v>1975</v>
      </c>
    </row>
    <row r="246" spans="1:65" s="2" customFormat="1" ht="21.75" customHeight="1" x14ac:dyDescent="0.15">
      <c r="A246" s="35"/>
      <c r="B246" s="141"/>
      <c r="C246" s="172" t="s">
        <v>1449</v>
      </c>
      <c r="D246" s="172" t="s">
        <v>274</v>
      </c>
      <c r="E246" s="173" t="s">
        <v>3405</v>
      </c>
      <c r="F246" s="174" t="s">
        <v>3406</v>
      </c>
      <c r="G246" s="175" t="s">
        <v>3234</v>
      </c>
      <c r="H246" s="176">
        <v>38</v>
      </c>
      <c r="I246" s="177"/>
      <c r="J246" s="176">
        <f t="shared" si="45"/>
        <v>0</v>
      </c>
      <c r="K246" s="178"/>
      <c r="L246" s="36"/>
      <c r="M246" s="179" t="s">
        <v>1</v>
      </c>
      <c r="N246" s="180" t="s">
        <v>41</v>
      </c>
      <c r="O246" s="61"/>
      <c r="P246" s="181">
        <f t="shared" si="46"/>
        <v>0</v>
      </c>
      <c r="Q246" s="181">
        <v>7.2999999999999996E-4</v>
      </c>
      <c r="R246" s="181">
        <f t="shared" si="47"/>
        <v>2.7739999999999997E-2</v>
      </c>
      <c r="S246" s="181">
        <v>0</v>
      </c>
      <c r="T246" s="182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367</v>
      </c>
      <c r="AT246" s="183" t="s">
        <v>274</v>
      </c>
      <c r="AU246" s="183" t="s">
        <v>88</v>
      </c>
      <c r="AY246" s="18" t="s">
        <v>271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88</v>
      </c>
      <c r="BK246" s="105">
        <f t="shared" si="54"/>
        <v>0</v>
      </c>
      <c r="BL246" s="18" t="s">
        <v>367</v>
      </c>
      <c r="BM246" s="183" t="s">
        <v>1985</v>
      </c>
    </row>
    <row r="247" spans="1:65" s="2" customFormat="1" ht="21.75" customHeight="1" x14ac:dyDescent="0.15">
      <c r="A247" s="35"/>
      <c r="B247" s="141"/>
      <c r="C247" s="172" t="s">
        <v>1453</v>
      </c>
      <c r="D247" s="172" t="s">
        <v>274</v>
      </c>
      <c r="E247" s="173" t="s">
        <v>3407</v>
      </c>
      <c r="F247" s="174" t="s">
        <v>3408</v>
      </c>
      <c r="G247" s="175" t="s">
        <v>3409</v>
      </c>
      <c r="H247" s="176">
        <v>2</v>
      </c>
      <c r="I247" s="177"/>
      <c r="J247" s="176">
        <f t="shared" si="45"/>
        <v>0</v>
      </c>
      <c r="K247" s="178"/>
      <c r="L247" s="36"/>
      <c r="M247" s="179" t="s">
        <v>1</v>
      </c>
      <c r="N247" s="180" t="s">
        <v>41</v>
      </c>
      <c r="O247" s="61"/>
      <c r="P247" s="181">
        <f t="shared" si="46"/>
        <v>0</v>
      </c>
      <c r="Q247" s="181">
        <v>1.7600000000000001E-3</v>
      </c>
      <c r="R247" s="181">
        <f t="shared" si="47"/>
        <v>3.5200000000000001E-3</v>
      </c>
      <c r="S247" s="181">
        <v>0</v>
      </c>
      <c r="T247" s="182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367</v>
      </c>
      <c r="AT247" s="183" t="s">
        <v>274</v>
      </c>
      <c r="AU247" s="183" t="s">
        <v>88</v>
      </c>
      <c r="AY247" s="18" t="s">
        <v>271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88</v>
      </c>
      <c r="BK247" s="105">
        <f t="shared" si="54"/>
        <v>0</v>
      </c>
      <c r="BL247" s="18" t="s">
        <v>367</v>
      </c>
      <c r="BM247" s="183" t="s">
        <v>1995</v>
      </c>
    </row>
    <row r="248" spans="1:65" s="2" customFormat="1" ht="16.5" customHeight="1" x14ac:dyDescent="0.15">
      <c r="A248" s="35"/>
      <c r="B248" s="141"/>
      <c r="C248" s="172" t="s">
        <v>1457</v>
      </c>
      <c r="D248" s="172" t="s">
        <v>274</v>
      </c>
      <c r="E248" s="173" t="s">
        <v>3410</v>
      </c>
      <c r="F248" s="174" t="s">
        <v>3411</v>
      </c>
      <c r="G248" s="175" t="s">
        <v>3234</v>
      </c>
      <c r="H248" s="176">
        <v>1</v>
      </c>
      <c r="I248" s="177"/>
      <c r="J248" s="176">
        <f t="shared" si="45"/>
        <v>0</v>
      </c>
      <c r="K248" s="178"/>
      <c r="L248" s="36"/>
      <c r="M248" s="179" t="s">
        <v>1</v>
      </c>
      <c r="N248" s="180" t="s">
        <v>41</v>
      </c>
      <c r="O248" s="61"/>
      <c r="P248" s="181">
        <f t="shared" si="46"/>
        <v>0</v>
      </c>
      <c r="Q248" s="181">
        <v>6.6E-4</v>
      </c>
      <c r="R248" s="181">
        <f t="shared" si="47"/>
        <v>6.6E-4</v>
      </c>
      <c r="S248" s="181">
        <v>0</v>
      </c>
      <c r="T248" s="182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367</v>
      </c>
      <c r="AT248" s="183" t="s">
        <v>274</v>
      </c>
      <c r="AU248" s="183" t="s">
        <v>88</v>
      </c>
      <c r="AY248" s="18" t="s">
        <v>271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88</v>
      </c>
      <c r="BK248" s="105">
        <f t="shared" si="54"/>
        <v>0</v>
      </c>
      <c r="BL248" s="18" t="s">
        <v>367</v>
      </c>
      <c r="BM248" s="183" t="s">
        <v>2005</v>
      </c>
    </row>
    <row r="249" spans="1:65" s="2" customFormat="1" ht="21.75" customHeight="1" x14ac:dyDescent="0.15">
      <c r="A249" s="35"/>
      <c r="B249" s="141"/>
      <c r="C249" s="172" t="s">
        <v>1465</v>
      </c>
      <c r="D249" s="172" t="s">
        <v>274</v>
      </c>
      <c r="E249" s="173" t="s">
        <v>3412</v>
      </c>
      <c r="F249" s="174" t="s">
        <v>3413</v>
      </c>
      <c r="G249" s="175" t="s">
        <v>3234</v>
      </c>
      <c r="H249" s="176">
        <v>1</v>
      </c>
      <c r="I249" s="177"/>
      <c r="J249" s="176">
        <f t="shared" si="45"/>
        <v>0</v>
      </c>
      <c r="K249" s="178"/>
      <c r="L249" s="36"/>
      <c r="M249" s="179" t="s">
        <v>1</v>
      </c>
      <c r="N249" s="180" t="s">
        <v>41</v>
      </c>
      <c r="O249" s="61"/>
      <c r="P249" s="181">
        <f t="shared" si="46"/>
        <v>0</v>
      </c>
      <c r="Q249" s="181">
        <v>2.1000000000000001E-4</v>
      </c>
      <c r="R249" s="181">
        <f t="shared" si="47"/>
        <v>2.1000000000000001E-4</v>
      </c>
      <c r="S249" s="181">
        <v>0</v>
      </c>
      <c r="T249" s="182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3" t="s">
        <v>367</v>
      </c>
      <c r="AT249" s="183" t="s">
        <v>274</v>
      </c>
      <c r="AU249" s="183" t="s">
        <v>88</v>
      </c>
      <c r="AY249" s="18" t="s">
        <v>271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88</v>
      </c>
      <c r="BK249" s="105">
        <f t="shared" si="54"/>
        <v>0</v>
      </c>
      <c r="BL249" s="18" t="s">
        <v>367</v>
      </c>
      <c r="BM249" s="183" t="s">
        <v>2013</v>
      </c>
    </row>
    <row r="250" spans="1:65" s="2" customFormat="1" ht="21.75" customHeight="1" x14ac:dyDescent="0.15">
      <c r="A250" s="35"/>
      <c r="B250" s="141"/>
      <c r="C250" s="172" t="s">
        <v>1469</v>
      </c>
      <c r="D250" s="172" t="s">
        <v>274</v>
      </c>
      <c r="E250" s="173" t="s">
        <v>3414</v>
      </c>
      <c r="F250" s="174" t="s">
        <v>3415</v>
      </c>
      <c r="G250" s="175" t="s">
        <v>3234</v>
      </c>
      <c r="H250" s="176">
        <v>1</v>
      </c>
      <c r="I250" s="177"/>
      <c r="J250" s="176">
        <f t="shared" si="45"/>
        <v>0</v>
      </c>
      <c r="K250" s="178"/>
      <c r="L250" s="36"/>
      <c r="M250" s="179" t="s">
        <v>1</v>
      </c>
      <c r="N250" s="180" t="s">
        <v>41</v>
      </c>
      <c r="O250" s="61"/>
      <c r="P250" s="181">
        <f t="shared" si="46"/>
        <v>0</v>
      </c>
      <c r="Q250" s="181">
        <v>4.0000000000000003E-5</v>
      </c>
      <c r="R250" s="181">
        <f t="shared" si="47"/>
        <v>4.0000000000000003E-5</v>
      </c>
      <c r="S250" s="181">
        <v>0</v>
      </c>
      <c r="T250" s="182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367</v>
      </c>
      <c r="AT250" s="183" t="s">
        <v>274</v>
      </c>
      <c r="AU250" s="183" t="s">
        <v>88</v>
      </c>
      <c r="AY250" s="18" t="s">
        <v>271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88</v>
      </c>
      <c r="BK250" s="105">
        <f t="shared" si="54"/>
        <v>0</v>
      </c>
      <c r="BL250" s="18" t="s">
        <v>367</v>
      </c>
      <c r="BM250" s="183" t="s">
        <v>2021</v>
      </c>
    </row>
    <row r="251" spans="1:65" s="2" customFormat="1" ht="21.75" customHeight="1" x14ac:dyDescent="0.15">
      <c r="A251" s="35"/>
      <c r="B251" s="141"/>
      <c r="C251" s="172" t="s">
        <v>1473</v>
      </c>
      <c r="D251" s="172" t="s">
        <v>274</v>
      </c>
      <c r="E251" s="173" t="s">
        <v>3416</v>
      </c>
      <c r="F251" s="174" t="s">
        <v>3417</v>
      </c>
      <c r="G251" s="175" t="s">
        <v>3234</v>
      </c>
      <c r="H251" s="176">
        <v>1</v>
      </c>
      <c r="I251" s="177"/>
      <c r="J251" s="176">
        <f t="shared" si="45"/>
        <v>0</v>
      </c>
      <c r="K251" s="178"/>
      <c r="L251" s="36"/>
      <c r="M251" s="179" t="s">
        <v>1</v>
      </c>
      <c r="N251" s="180" t="s">
        <v>41</v>
      </c>
      <c r="O251" s="61"/>
      <c r="P251" s="181">
        <f t="shared" si="46"/>
        <v>0</v>
      </c>
      <c r="Q251" s="181">
        <v>6.9999999999999994E-5</v>
      </c>
      <c r="R251" s="181">
        <f t="shared" si="47"/>
        <v>6.9999999999999994E-5</v>
      </c>
      <c r="S251" s="181">
        <v>0</v>
      </c>
      <c r="T251" s="182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3" t="s">
        <v>367</v>
      </c>
      <c r="AT251" s="183" t="s">
        <v>274</v>
      </c>
      <c r="AU251" s="183" t="s">
        <v>88</v>
      </c>
      <c r="AY251" s="18" t="s">
        <v>271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88</v>
      </c>
      <c r="BK251" s="105">
        <f t="shared" si="54"/>
        <v>0</v>
      </c>
      <c r="BL251" s="18" t="s">
        <v>367</v>
      </c>
      <c r="BM251" s="183" t="s">
        <v>2032</v>
      </c>
    </row>
    <row r="252" spans="1:65" s="2" customFormat="1" ht="21.75" customHeight="1" x14ac:dyDescent="0.15">
      <c r="A252" s="35"/>
      <c r="B252" s="141"/>
      <c r="C252" s="172" t="s">
        <v>1478</v>
      </c>
      <c r="D252" s="172" t="s">
        <v>274</v>
      </c>
      <c r="E252" s="173" t="s">
        <v>3418</v>
      </c>
      <c r="F252" s="174" t="s">
        <v>3419</v>
      </c>
      <c r="G252" s="175" t="s">
        <v>3234</v>
      </c>
      <c r="H252" s="176">
        <v>5</v>
      </c>
      <c r="I252" s="177"/>
      <c r="J252" s="176">
        <f t="shared" si="45"/>
        <v>0</v>
      </c>
      <c r="K252" s="178"/>
      <c r="L252" s="36"/>
      <c r="M252" s="179" t="s">
        <v>1</v>
      </c>
      <c r="N252" s="180" t="s">
        <v>41</v>
      </c>
      <c r="O252" s="61"/>
      <c r="P252" s="181">
        <f t="shared" si="46"/>
        <v>0</v>
      </c>
      <c r="Q252" s="181">
        <v>1.0200000000000001E-3</v>
      </c>
      <c r="R252" s="181">
        <f t="shared" si="47"/>
        <v>5.1000000000000004E-3</v>
      </c>
      <c r="S252" s="181">
        <v>0</v>
      </c>
      <c r="T252" s="182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367</v>
      </c>
      <c r="AT252" s="183" t="s">
        <v>274</v>
      </c>
      <c r="AU252" s="183" t="s">
        <v>88</v>
      </c>
      <c r="AY252" s="18" t="s">
        <v>271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88</v>
      </c>
      <c r="BK252" s="105">
        <f t="shared" si="54"/>
        <v>0</v>
      </c>
      <c r="BL252" s="18" t="s">
        <v>367</v>
      </c>
      <c r="BM252" s="183" t="s">
        <v>2048</v>
      </c>
    </row>
    <row r="253" spans="1:65" s="2" customFormat="1" ht="21.75" customHeight="1" x14ac:dyDescent="0.15">
      <c r="A253" s="35"/>
      <c r="B253" s="141"/>
      <c r="C253" s="172" t="s">
        <v>1483</v>
      </c>
      <c r="D253" s="172" t="s">
        <v>274</v>
      </c>
      <c r="E253" s="173" t="s">
        <v>3420</v>
      </c>
      <c r="F253" s="174" t="s">
        <v>3421</v>
      </c>
      <c r="G253" s="175" t="s">
        <v>3234</v>
      </c>
      <c r="H253" s="176">
        <v>1</v>
      </c>
      <c r="I253" s="177"/>
      <c r="J253" s="176">
        <f t="shared" si="45"/>
        <v>0</v>
      </c>
      <c r="K253" s="178"/>
      <c r="L253" s="36"/>
      <c r="M253" s="179" t="s">
        <v>1</v>
      </c>
      <c r="N253" s="180" t="s">
        <v>41</v>
      </c>
      <c r="O253" s="61"/>
      <c r="P253" s="181">
        <f t="shared" si="46"/>
        <v>0</v>
      </c>
      <c r="Q253" s="181">
        <v>2.0200000000000001E-3</v>
      </c>
      <c r="R253" s="181">
        <f t="shared" si="47"/>
        <v>2.0200000000000001E-3</v>
      </c>
      <c r="S253" s="181">
        <v>0</v>
      </c>
      <c r="T253" s="182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3" t="s">
        <v>367</v>
      </c>
      <c r="AT253" s="183" t="s">
        <v>274</v>
      </c>
      <c r="AU253" s="183" t="s">
        <v>88</v>
      </c>
      <c r="AY253" s="18" t="s">
        <v>271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88</v>
      </c>
      <c r="BK253" s="105">
        <f t="shared" si="54"/>
        <v>0</v>
      </c>
      <c r="BL253" s="18" t="s">
        <v>367</v>
      </c>
      <c r="BM253" s="183" t="s">
        <v>2056</v>
      </c>
    </row>
    <row r="254" spans="1:65" s="2" customFormat="1" ht="16.5" customHeight="1" x14ac:dyDescent="0.15">
      <c r="A254" s="35"/>
      <c r="B254" s="141"/>
      <c r="C254" s="224" t="s">
        <v>1491</v>
      </c>
      <c r="D254" s="224" t="s">
        <v>1138</v>
      </c>
      <c r="E254" s="226" t="s">
        <v>3422</v>
      </c>
      <c r="F254" s="227" t="s">
        <v>3423</v>
      </c>
      <c r="G254" s="228" t="s">
        <v>3234</v>
      </c>
      <c r="H254" s="229">
        <v>5</v>
      </c>
      <c r="I254" s="230"/>
      <c r="J254" s="229">
        <f t="shared" si="45"/>
        <v>0</v>
      </c>
      <c r="K254" s="231"/>
      <c r="L254" s="232"/>
      <c r="M254" s="233" t="s">
        <v>1</v>
      </c>
      <c r="N254" s="234" t="s">
        <v>41</v>
      </c>
      <c r="O254" s="61"/>
      <c r="P254" s="181">
        <f t="shared" si="46"/>
        <v>0</v>
      </c>
      <c r="Q254" s="181">
        <v>0</v>
      </c>
      <c r="R254" s="181">
        <f t="shared" si="47"/>
        <v>0</v>
      </c>
      <c r="S254" s="181">
        <v>0</v>
      </c>
      <c r="T254" s="182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478</v>
      </c>
      <c r="AT254" s="183" t="s">
        <v>1138</v>
      </c>
      <c r="AU254" s="183" t="s">
        <v>88</v>
      </c>
      <c r="AY254" s="18" t="s">
        <v>271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88</v>
      </c>
      <c r="BK254" s="105">
        <f t="shared" si="54"/>
        <v>0</v>
      </c>
      <c r="BL254" s="18" t="s">
        <v>367</v>
      </c>
      <c r="BM254" s="183" t="s">
        <v>2063</v>
      </c>
    </row>
    <row r="255" spans="1:65" s="2" customFormat="1" ht="16.5" customHeight="1" x14ac:dyDescent="0.15">
      <c r="A255" s="35"/>
      <c r="B255" s="141"/>
      <c r="C255" s="172" t="s">
        <v>1496</v>
      </c>
      <c r="D255" s="172" t="s">
        <v>274</v>
      </c>
      <c r="E255" s="173" t="s">
        <v>3424</v>
      </c>
      <c r="F255" s="174" t="s">
        <v>3425</v>
      </c>
      <c r="G255" s="175" t="s">
        <v>3234</v>
      </c>
      <c r="H255" s="176">
        <v>10</v>
      </c>
      <c r="I255" s="177"/>
      <c r="J255" s="176">
        <f t="shared" si="45"/>
        <v>0</v>
      </c>
      <c r="K255" s="178"/>
      <c r="L255" s="36"/>
      <c r="M255" s="179" t="s">
        <v>1</v>
      </c>
      <c r="N255" s="180" t="s">
        <v>41</v>
      </c>
      <c r="O255" s="61"/>
      <c r="P255" s="181">
        <f t="shared" si="46"/>
        <v>0</v>
      </c>
      <c r="Q255" s="181">
        <v>0</v>
      </c>
      <c r="R255" s="181">
        <f t="shared" si="47"/>
        <v>0</v>
      </c>
      <c r="S255" s="181">
        <v>0</v>
      </c>
      <c r="T255" s="182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3" t="s">
        <v>367</v>
      </c>
      <c r="AT255" s="183" t="s">
        <v>274</v>
      </c>
      <c r="AU255" s="183" t="s">
        <v>88</v>
      </c>
      <c r="AY255" s="18" t="s">
        <v>271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88</v>
      </c>
      <c r="BK255" s="105">
        <f t="shared" si="54"/>
        <v>0</v>
      </c>
      <c r="BL255" s="18" t="s">
        <v>367</v>
      </c>
      <c r="BM255" s="183" t="s">
        <v>2069</v>
      </c>
    </row>
    <row r="256" spans="1:65" s="2" customFormat="1" ht="16.5" customHeight="1" x14ac:dyDescent="0.15">
      <c r="A256" s="35"/>
      <c r="B256" s="141"/>
      <c r="C256" s="172" t="s">
        <v>1500</v>
      </c>
      <c r="D256" s="172" t="s">
        <v>274</v>
      </c>
      <c r="E256" s="173" t="s">
        <v>3426</v>
      </c>
      <c r="F256" s="174" t="s">
        <v>3427</v>
      </c>
      <c r="G256" s="175" t="s">
        <v>3234</v>
      </c>
      <c r="H256" s="176">
        <v>1</v>
      </c>
      <c r="I256" s="177"/>
      <c r="J256" s="176">
        <f t="shared" si="45"/>
        <v>0</v>
      </c>
      <c r="K256" s="178"/>
      <c r="L256" s="36"/>
      <c r="M256" s="179" t="s">
        <v>1</v>
      </c>
      <c r="N256" s="180" t="s">
        <v>41</v>
      </c>
      <c r="O256" s="61"/>
      <c r="P256" s="181">
        <f t="shared" si="46"/>
        <v>0</v>
      </c>
      <c r="Q256" s="181">
        <v>0</v>
      </c>
      <c r="R256" s="181">
        <f t="shared" si="47"/>
        <v>0</v>
      </c>
      <c r="S256" s="181">
        <v>0</v>
      </c>
      <c r="T256" s="182">
        <f t="shared" si="4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367</v>
      </c>
      <c r="AT256" s="183" t="s">
        <v>274</v>
      </c>
      <c r="AU256" s="183" t="s">
        <v>88</v>
      </c>
      <c r="AY256" s="18" t="s">
        <v>271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88</v>
      </c>
      <c r="BK256" s="105">
        <f t="shared" si="54"/>
        <v>0</v>
      </c>
      <c r="BL256" s="18" t="s">
        <v>367</v>
      </c>
      <c r="BM256" s="183" t="s">
        <v>2078</v>
      </c>
    </row>
    <row r="257" spans="1:65" s="2" customFormat="1" ht="16.5" customHeight="1" x14ac:dyDescent="0.15">
      <c r="A257" s="35"/>
      <c r="B257" s="141"/>
      <c r="C257" s="172" t="s">
        <v>1502</v>
      </c>
      <c r="D257" s="172" t="s">
        <v>274</v>
      </c>
      <c r="E257" s="173" t="s">
        <v>3428</v>
      </c>
      <c r="F257" s="174" t="s">
        <v>3429</v>
      </c>
      <c r="G257" s="175" t="s">
        <v>3358</v>
      </c>
      <c r="H257" s="176">
        <v>5</v>
      </c>
      <c r="I257" s="177"/>
      <c r="J257" s="176">
        <f t="shared" si="45"/>
        <v>0</v>
      </c>
      <c r="K257" s="178"/>
      <c r="L257" s="36"/>
      <c r="M257" s="179" t="s">
        <v>1</v>
      </c>
      <c r="N257" s="180" t="s">
        <v>41</v>
      </c>
      <c r="O257" s="61"/>
      <c r="P257" s="181">
        <f t="shared" si="46"/>
        <v>0</v>
      </c>
      <c r="Q257" s="181">
        <v>5.0000000000000002E-5</v>
      </c>
      <c r="R257" s="181">
        <f t="shared" si="47"/>
        <v>2.5000000000000001E-4</v>
      </c>
      <c r="S257" s="181">
        <v>0</v>
      </c>
      <c r="T257" s="182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367</v>
      </c>
      <c r="AT257" s="183" t="s">
        <v>274</v>
      </c>
      <c r="AU257" s="183" t="s">
        <v>88</v>
      </c>
      <c r="AY257" s="18" t="s">
        <v>271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88</v>
      </c>
      <c r="BK257" s="105">
        <f t="shared" si="54"/>
        <v>0</v>
      </c>
      <c r="BL257" s="18" t="s">
        <v>367</v>
      </c>
      <c r="BM257" s="183" t="s">
        <v>2114</v>
      </c>
    </row>
    <row r="258" spans="1:65" s="2" customFormat="1" ht="21.75" customHeight="1" x14ac:dyDescent="0.15">
      <c r="A258" s="35"/>
      <c r="B258" s="141"/>
      <c r="C258" s="172" t="s">
        <v>1508</v>
      </c>
      <c r="D258" s="172" t="s">
        <v>274</v>
      </c>
      <c r="E258" s="173" t="s">
        <v>3430</v>
      </c>
      <c r="F258" s="174" t="s">
        <v>3431</v>
      </c>
      <c r="G258" s="175" t="s">
        <v>3358</v>
      </c>
      <c r="H258" s="176">
        <v>5</v>
      </c>
      <c r="I258" s="177"/>
      <c r="J258" s="176">
        <f t="shared" si="45"/>
        <v>0</v>
      </c>
      <c r="K258" s="178"/>
      <c r="L258" s="36"/>
      <c r="M258" s="179" t="s">
        <v>1</v>
      </c>
      <c r="N258" s="180" t="s">
        <v>41</v>
      </c>
      <c r="O258" s="61"/>
      <c r="P258" s="181">
        <f t="shared" si="46"/>
        <v>0</v>
      </c>
      <c r="Q258" s="181">
        <v>5.8049999999999997E-2</v>
      </c>
      <c r="R258" s="181">
        <f t="shared" si="47"/>
        <v>0.29025000000000001</v>
      </c>
      <c r="S258" s="181">
        <v>0</v>
      </c>
      <c r="T258" s="182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3" t="s">
        <v>367</v>
      </c>
      <c r="AT258" s="183" t="s">
        <v>274</v>
      </c>
      <c r="AU258" s="183" t="s">
        <v>88</v>
      </c>
      <c r="AY258" s="18" t="s">
        <v>271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88</v>
      </c>
      <c r="BK258" s="105">
        <f t="shared" si="54"/>
        <v>0</v>
      </c>
      <c r="BL258" s="18" t="s">
        <v>367</v>
      </c>
      <c r="BM258" s="183" t="s">
        <v>2124</v>
      </c>
    </row>
    <row r="259" spans="1:65" s="2" customFormat="1" ht="21.75" customHeight="1" x14ac:dyDescent="0.15">
      <c r="A259" s="35"/>
      <c r="B259" s="141"/>
      <c r="C259" s="172" t="s">
        <v>1513</v>
      </c>
      <c r="D259" s="172" t="s">
        <v>274</v>
      </c>
      <c r="E259" s="173" t="s">
        <v>3432</v>
      </c>
      <c r="F259" s="174" t="s">
        <v>3433</v>
      </c>
      <c r="G259" s="175" t="s">
        <v>319</v>
      </c>
      <c r="H259" s="176">
        <v>224</v>
      </c>
      <c r="I259" s="177"/>
      <c r="J259" s="176">
        <f t="shared" si="45"/>
        <v>0</v>
      </c>
      <c r="K259" s="178"/>
      <c r="L259" s="36"/>
      <c r="M259" s="179" t="s">
        <v>1</v>
      </c>
      <c r="N259" s="180" t="s">
        <v>41</v>
      </c>
      <c r="O259" s="61"/>
      <c r="P259" s="181">
        <f t="shared" si="46"/>
        <v>0</v>
      </c>
      <c r="Q259" s="181">
        <v>1.7000000000000001E-4</v>
      </c>
      <c r="R259" s="181">
        <f t="shared" si="47"/>
        <v>3.8080000000000003E-2</v>
      </c>
      <c r="S259" s="181">
        <v>0</v>
      </c>
      <c r="T259" s="182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367</v>
      </c>
      <c r="AT259" s="183" t="s">
        <v>274</v>
      </c>
      <c r="AU259" s="183" t="s">
        <v>88</v>
      </c>
      <c r="AY259" s="18" t="s">
        <v>271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88</v>
      </c>
      <c r="BK259" s="105">
        <f t="shared" si="54"/>
        <v>0</v>
      </c>
      <c r="BL259" s="18" t="s">
        <v>367</v>
      </c>
      <c r="BM259" s="183" t="s">
        <v>2139</v>
      </c>
    </row>
    <row r="260" spans="1:65" s="2" customFormat="1" ht="21.75" customHeight="1" x14ac:dyDescent="0.15">
      <c r="A260" s="35"/>
      <c r="B260" s="141"/>
      <c r="C260" s="172" t="s">
        <v>1518</v>
      </c>
      <c r="D260" s="172" t="s">
        <v>274</v>
      </c>
      <c r="E260" s="173" t="s">
        <v>3434</v>
      </c>
      <c r="F260" s="174" t="s">
        <v>3435</v>
      </c>
      <c r="G260" s="175" t="s">
        <v>319</v>
      </c>
      <c r="H260" s="176">
        <v>224</v>
      </c>
      <c r="I260" s="177"/>
      <c r="J260" s="176">
        <f t="shared" si="45"/>
        <v>0</v>
      </c>
      <c r="K260" s="178"/>
      <c r="L260" s="36"/>
      <c r="M260" s="179" t="s">
        <v>1</v>
      </c>
      <c r="N260" s="180" t="s">
        <v>41</v>
      </c>
      <c r="O260" s="61"/>
      <c r="P260" s="181">
        <f t="shared" si="46"/>
        <v>0</v>
      </c>
      <c r="Q260" s="181">
        <v>0</v>
      </c>
      <c r="R260" s="181">
        <f t="shared" si="47"/>
        <v>0</v>
      </c>
      <c r="S260" s="181">
        <v>0</v>
      </c>
      <c r="T260" s="182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3" t="s">
        <v>367</v>
      </c>
      <c r="AT260" s="183" t="s">
        <v>274</v>
      </c>
      <c r="AU260" s="183" t="s">
        <v>88</v>
      </c>
      <c r="AY260" s="18" t="s">
        <v>271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88</v>
      </c>
      <c r="BK260" s="105">
        <f t="shared" si="54"/>
        <v>0</v>
      </c>
      <c r="BL260" s="18" t="s">
        <v>367</v>
      </c>
      <c r="BM260" s="183" t="s">
        <v>2150</v>
      </c>
    </row>
    <row r="261" spans="1:65" s="2" customFormat="1" ht="21.75" customHeight="1" x14ac:dyDescent="0.15">
      <c r="A261" s="35"/>
      <c r="B261" s="141"/>
      <c r="C261" s="172" t="s">
        <v>1523</v>
      </c>
      <c r="D261" s="172" t="s">
        <v>274</v>
      </c>
      <c r="E261" s="173" t="s">
        <v>3436</v>
      </c>
      <c r="F261" s="174" t="s">
        <v>3437</v>
      </c>
      <c r="G261" s="175" t="s">
        <v>412</v>
      </c>
      <c r="H261" s="176">
        <v>0.49</v>
      </c>
      <c r="I261" s="177"/>
      <c r="J261" s="176">
        <f t="shared" si="45"/>
        <v>0</v>
      </c>
      <c r="K261" s="178"/>
      <c r="L261" s="36"/>
      <c r="M261" s="179" t="s">
        <v>1</v>
      </c>
      <c r="N261" s="180" t="s">
        <v>41</v>
      </c>
      <c r="O261" s="61"/>
      <c r="P261" s="181">
        <f t="shared" si="46"/>
        <v>0</v>
      </c>
      <c r="Q261" s="181">
        <v>0</v>
      </c>
      <c r="R261" s="181">
        <f t="shared" si="47"/>
        <v>0</v>
      </c>
      <c r="S261" s="181">
        <v>0</v>
      </c>
      <c r="T261" s="182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367</v>
      </c>
      <c r="AT261" s="183" t="s">
        <v>274</v>
      </c>
      <c r="AU261" s="183" t="s">
        <v>88</v>
      </c>
      <c r="AY261" s="18" t="s">
        <v>271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88</v>
      </c>
      <c r="BK261" s="105">
        <f t="shared" si="54"/>
        <v>0</v>
      </c>
      <c r="BL261" s="18" t="s">
        <v>367</v>
      </c>
      <c r="BM261" s="183" t="s">
        <v>2158</v>
      </c>
    </row>
    <row r="262" spans="1:65" s="2" customFormat="1" ht="16.5" customHeight="1" x14ac:dyDescent="0.15">
      <c r="A262" s="35"/>
      <c r="B262" s="141"/>
      <c r="C262" s="224" t="s">
        <v>1528</v>
      </c>
      <c r="D262" s="224" t="s">
        <v>1138</v>
      </c>
      <c r="E262" s="226" t="s">
        <v>3438</v>
      </c>
      <c r="F262" s="227" t="s">
        <v>3439</v>
      </c>
      <c r="G262" s="228" t="s">
        <v>3234</v>
      </c>
      <c r="H262" s="229">
        <v>1</v>
      </c>
      <c r="I262" s="230"/>
      <c r="J262" s="229">
        <f t="shared" si="45"/>
        <v>0</v>
      </c>
      <c r="K262" s="231"/>
      <c r="L262" s="232"/>
      <c r="M262" s="233" t="s">
        <v>1</v>
      </c>
      <c r="N262" s="234" t="s">
        <v>41</v>
      </c>
      <c r="O262" s="61"/>
      <c r="P262" s="181">
        <f t="shared" si="46"/>
        <v>0</v>
      </c>
      <c r="Q262" s="181">
        <v>2.7200000000000002E-3</v>
      </c>
      <c r="R262" s="181">
        <f t="shared" si="47"/>
        <v>2.7200000000000002E-3</v>
      </c>
      <c r="S262" s="181">
        <v>0</v>
      </c>
      <c r="T262" s="182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478</v>
      </c>
      <c r="AT262" s="183" t="s">
        <v>1138</v>
      </c>
      <c r="AU262" s="183" t="s">
        <v>88</v>
      </c>
      <c r="AY262" s="18" t="s">
        <v>271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88</v>
      </c>
      <c r="BK262" s="105">
        <f t="shared" si="54"/>
        <v>0</v>
      </c>
      <c r="BL262" s="18" t="s">
        <v>367</v>
      </c>
      <c r="BM262" s="183" t="s">
        <v>2166</v>
      </c>
    </row>
    <row r="263" spans="1:65" s="12" customFormat="1" ht="22.9" customHeight="1" x14ac:dyDescent="0.15">
      <c r="B263" s="159"/>
      <c r="D263" s="160" t="s">
        <v>74</v>
      </c>
      <c r="E263" s="170" t="s">
        <v>471</v>
      </c>
      <c r="F263" s="170" t="s">
        <v>3440</v>
      </c>
      <c r="I263" s="162"/>
      <c r="J263" s="171">
        <f>BK263</f>
        <v>0</v>
      </c>
      <c r="L263" s="159"/>
      <c r="M263" s="164"/>
      <c r="N263" s="165"/>
      <c r="O263" s="165"/>
      <c r="P263" s="166">
        <f>SUM(P264:P299)</f>
        <v>0</v>
      </c>
      <c r="Q263" s="165"/>
      <c r="R263" s="166">
        <f>SUM(R264:R299)</f>
        <v>0.38082000000000005</v>
      </c>
      <c r="S263" s="165"/>
      <c r="T263" s="167">
        <f>SUM(T264:T299)</f>
        <v>0</v>
      </c>
      <c r="AR263" s="160" t="s">
        <v>88</v>
      </c>
      <c r="AT263" s="168" t="s">
        <v>74</v>
      </c>
      <c r="AU263" s="168" t="s">
        <v>82</v>
      </c>
      <c r="AY263" s="160" t="s">
        <v>271</v>
      </c>
      <c r="BK263" s="169">
        <f>SUM(BK264:BK299)</f>
        <v>0</v>
      </c>
    </row>
    <row r="264" spans="1:65" s="2" customFormat="1" ht="16.5" customHeight="1" x14ac:dyDescent="0.15">
      <c r="A264" s="35"/>
      <c r="B264" s="141"/>
      <c r="C264" s="172" t="s">
        <v>1533</v>
      </c>
      <c r="D264" s="172" t="s">
        <v>274</v>
      </c>
      <c r="E264" s="173" t="s">
        <v>3441</v>
      </c>
      <c r="F264" s="174" t="s">
        <v>3442</v>
      </c>
      <c r="G264" s="175" t="s">
        <v>3234</v>
      </c>
      <c r="H264" s="176">
        <v>12</v>
      </c>
      <c r="I264" s="177"/>
      <c r="J264" s="176">
        <f t="shared" ref="J264:J299" si="55">ROUND(I264*H264,2)</f>
        <v>0</v>
      </c>
      <c r="K264" s="178"/>
      <c r="L264" s="36"/>
      <c r="M264" s="179" t="s">
        <v>1</v>
      </c>
      <c r="N264" s="180" t="s">
        <v>41</v>
      </c>
      <c r="O264" s="61"/>
      <c r="P264" s="181">
        <f t="shared" ref="P264:P299" si="56">O264*H264</f>
        <v>0</v>
      </c>
      <c r="Q264" s="181">
        <v>0</v>
      </c>
      <c r="R264" s="181">
        <f t="shared" ref="R264:R299" si="57">Q264*H264</f>
        <v>0</v>
      </c>
      <c r="S264" s="181">
        <v>0</v>
      </c>
      <c r="T264" s="182">
        <f t="shared" ref="T264:T299" si="58"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3" t="s">
        <v>367</v>
      </c>
      <c r="AT264" s="183" t="s">
        <v>274</v>
      </c>
      <c r="AU264" s="183" t="s">
        <v>88</v>
      </c>
      <c r="AY264" s="18" t="s">
        <v>271</v>
      </c>
      <c r="BE264" s="105">
        <f t="shared" ref="BE264:BE299" si="59">IF(N264="základná",J264,0)</f>
        <v>0</v>
      </c>
      <c r="BF264" s="105">
        <f t="shared" ref="BF264:BF299" si="60">IF(N264="znížená",J264,0)</f>
        <v>0</v>
      </c>
      <c r="BG264" s="105">
        <f t="shared" ref="BG264:BG299" si="61">IF(N264="zákl. prenesená",J264,0)</f>
        <v>0</v>
      </c>
      <c r="BH264" s="105">
        <f t="shared" ref="BH264:BH299" si="62">IF(N264="zníž. prenesená",J264,0)</f>
        <v>0</v>
      </c>
      <c r="BI264" s="105">
        <f t="shared" ref="BI264:BI299" si="63">IF(N264="nulová",J264,0)</f>
        <v>0</v>
      </c>
      <c r="BJ264" s="18" t="s">
        <v>88</v>
      </c>
      <c r="BK264" s="105">
        <f t="shared" ref="BK264:BK299" si="64">ROUND(I264*H264,2)</f>
        <v>0</v>
      </c>
      <c r="BL264" s="18" t="s">
        <v>367</v>
      </c>
      <c r="BM264" s="183" t="s">
        <v>2176</v>
      </c>
    </row>
    <row r="265" spans="1:65" s="2" customFormat="1" ht="21.75" customHeight="1" x14ac:dyDescent="0.15">
      <c r="A265" s="35"/>
      <c r="B265" s="141"/>
      <c r="C265" s="172" t="s">
        <v>1538</v>
      </c>
      <c r="D265" s="172" t="s">
        <v>274</v>
      </c>
      <c r="E265" s="173" t="s">
        <v>3443</v>
      </c>
      <c r="F265" s="174" t="s">
        <v>3444</v>
      </c>
      <c r="G265" s="175" t="s">
        <v>3358</v>
      </c>
      <c r="H265" s="176">
        <v>12</v>
      </c>
      <c r="I265" s="177"/>
      <c r="J265" s="176">
        <f t="shared" si="55"/>
        <v>0</v>
      </c>
      <c r="K265" s="178"/>
      <c r="L265" s="36"/>
      <c r="M265" s="179" t="s">
        <v>1</v>
      </c>
      <c r="N265" s="180" t="s">
        <v>41</v>
      </c>
      <c r="O265" s="61"/>
      <c r="P265" s="181">
        <f t="shared" si="56"/>
        <v>0</v>
      </c>
      <c r="Q265" s="181">
        <v>0</v>
      </c>
      <c r="R265" s="181">
        <f t="shared" si="57"/>
        <v>0</v>
      </c>
      <c r="S265" s="181">
        <v>0</v>
      </c>
      <c r="T265" s="182">
        <f t="shared" si="5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367</v>
      </c>
      <c r="AT265" s="183" t="s">
        <v>274</v>
      </c>
      <c r="AU265" s="183" t="s">
        <v>88</v>
      </c>
      <c r="AY265" s="18" t="s">
        <v>271</v>
      </c>
      <c r="BE265" s="105">
        <f t="shared" si="59"/>
        <v>0</v>
      </c>
      <c r="BF265" s="105">
        <f t="shared" si="60"/>
        <v>0</v>
      </c>
      <c r="BG265" s="105">
        <f t="shared" si="61"/>
        <v>0</v>
      </c>
      <c r="BH265" s="105">
        <f t="shared" si="62"/>
        <v>0</v>
      </c>
      <c r="BI265" s="105">
        <f t="shared" si="63"/>
        <v>0</v>
      </c>
      <c r="BJ265" s="18" t="s">
        <v>88</v>
      </c>
      <c r="BK265" s="105">
        <f t="shared" si="64"/>
        <v>0</v>
      </c>
      <c r="BL265" s="18" t="s">
        <v>367</v>
      </c>
      <c r="BM265" s="183" t="s">
        <v>2186</v>
      </c>
    </row>
    <row r="266" spans="1:65" s="2" customFormat="1" ht="16.5" customHeight="1" x14ac:dyDescent="0.15">
      <c r="A266" s="35"/>
      <c r="B266" s="141"/>
      <c r="C266" s="172" t="s">
        <v>1542</v>
      </c>
      <c r="D266" s="172" t="s">
        <v>274</v>
      </c>
      <c r="E266" s="173" t="s">
        <v>3445</v>
      </c>
      <c r="F266" s="174" t="s">
        <v>3446</v>
      </c>
      <c r="G266" s="175" t="s">
        <v>3234</v>
      </c>
      <c r="H266" s="176">
        <v>12</v>
      </c>
      <c r="I266" s="177"/>
      <c r="J266" s="176">
        <f t="shared" si="55"/>
        <v>0</v>
      </c>
      <c r="K266" s="178"/>
      <c r="L266" s="36"/>
      <c r="M266" s="179" t="s">
        <v>1</v>
      </c>
      <c r="N266" s="180" t="s">
        <v>41</v>
      </c>
      <c r="O266" s="61"/>
      <c r="P266" s="181">
        <f t="shared" si="56"/>
        <v>0</v>
      </c>
      <c r="Q266" s="181">
        <v>1.8699999999999999E-3</v>
      </c>
      <c r="R266" s="181">
        <f t="shared" si="57"/>
        <v>2.2439999999999998E-2</v>
      </c>
      <c r="S266" s="181">
        <v>0</v>
      </c>
      <c r="T266" s="182">
        <f t="shared" si="5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3" t="s">
        <v>367</v>
      </c>
      <c r="AT266" s="183" t="s">
        <v>274</v>
      </c>
      <c r="AU266" s="183" t="s">
        <v>88</v>
      </c>
      <c r="AY266" s="18" t="s">
        <v>271</v>
      </c>
      <c r="BE266" s="105">
        <f t="shared" si="59"/>
        <v>0</v>
      </c>
      <c r="BF266" s="105">
        <f t="shared" si="60"/>
        <v>0</v>
      </c>
      <c r="BG266" s="105">
        <f t="shared" si="61"/>
        <v>0</v>
      </c>
      <c r="BH266" s="105">
        <f t="shared" si="62"/>
        <v>0</v>
      </c>
      <c r="BI266" s="105">
        <f t="shared" si="63"/>
        <v>0</v>
      </c>
      <c r="BJ266" s="18" t="s">
        <v>88</v>
      </c>
      <c r="BK266" s="105">
        <f t="shared" si="64"/>
        <v>0</v>
      </c>
      <c r="BL266" s="18" t="s">
        <v>367</v>
      </c>
      <c r="BM266" s="183" t="s">
        <v>2192</v>
      </c>
    </row>
    <row r="267" spans="1:65" s="2" customFormat="1" ht="21.75" customHeight="1" x14ac:dyDescent="0.15">
      <c r="A267" s="35"/>
      <c r="B267" s="141"/>
      <c r="C267" s="172" t="s">
        <v>1546</v>
      </c>
      <c r="D267" s="172" t="s">
        <v>274</v>
      </c>
      <c r="E267" s="173" t="s">
        <v>3447</v>
      </c>
      <c r="F267" s="174" t="s">
        <v>3448</v>
      </c>
      <c r="G267" s="175" t="s">
        <v>3234</v>
      </c>
      <c r="H267" s="176">
        <v>12</v>
      </c>
      <c r="I267" s="177"/>
      <c r="J267" s="176">
        <f t="shared" si="55"/>
        <v>0</v>
      </c>
      <c r="K267" s="178"/>
      <c r="L267" s="36"/>
      <c r="M267" s="179" t="s">
        <v>1</v>
      </c>
      <c r="N267" s="180" t="s">
        <v>41</v>
      </c>
      <c r="O267" s="61"/>
      <c r="P267" s="181">
        <f t="shared" si="56"/>
        <v>0</v>
      </c>
      <c r="Q267" s="181">
        <v>1.8699999999999999E-3</v>
      </c>
      <c r="R267" s="181">
        <f t="shared" si="57"/>
        <v>2.2439999999999998E-2</v>
      </c>
      <c r="S267" s="181">
        <v>0</v>
      </c>
      <c r="T267" s="182">
        <f t="shared" si="5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367</v>
      </c>
      <c r="AT267" s="183" t="s">
        <v>274</v>
      </c>
      <c r="AU267" s="183" t="s">
        <v>88</v>
      </c>
      <c r="AY267" s="18" t="s">
        <v>271</v>
      </c>
      <c r="BE267" s="105">
        <f t="shared" si="59"/>
        <v>0</v>
      </c>
      <c r="BF267" s="105">
        <f t="shared" si="60"/>
        <v>0</v>
      </c>
      <c r="BG267" s="105">
        <f t="shared" si="61"/>
        <v>0</v>
      </c>
      <c r="BH267" s="105">
        <f t="shared" si="62"/>
        <v>0</v>
      </c>
      <c r="BI267" s="105">
        <f t="shared" si="63"/>
        <v>0</v>
      </c>
      <c r="BJ267" s="18" t="s">
        <v>88</v>
      </c>
      <c r="BK267" s="105">
        <f t="shared" si="64"/>
        <v>0</v>
      </c>
      <c r="BL267" s="18" t="s">
        <v>367</v>
      </c>
      <c r="BM267" s="183" t="s">
        <v>2200</v>
      </c>
    </row>
    <row r="268" spans="1:65" s="2" customFormat="1" ht="16.5" customHeight="1" x14ac:dyDescent="0.15">
      <c r="A268" s="35"/>
      <c r="B268" s="141"/>
      <c r="C268" s="224" t="s">
        <v>1553</v>
      </c>
      <c r="D268" s="224" t="s">
        <v>1138</v>
      </c>
      <c r="E268" s="226" t="s">
        <v>3449</v>
      </c>
      <c r="F268" s="227" t="s">
        <v>3450</v>
      </c>
      <c r="G268" s="228" t="s">
        <v>3234</v>
      </c>
      <c r="H268" s="229">
        <v>12</v>
      </c>
      <c r="I268" s="230"/>
      <c r="J268" s="229">
        <f t="shared" si="55"/>
        <v>0</v>
      </c>
      <c r="K268" s="231"/>
      <c r="L268" s="232"/>
      <c r="M268" s="233" t="s">
        <v>1</v>
      </c>
      <c r="N268" s="234" t="s">
        <v>41</v>
      </c>
      <c r="O268" s="61"/>
      <c r="P268" s="181">
        <f t="shared" si="56"/>
        <v>0</v>
      </c>
      <c r="Q268" s="181">
        <v>0</v>
      </c>
      <c r="R268" s="181">
        <f t="shared" si="57"/>
        <v>0</v>
      </c>
      <c r="S268" s="181">
        <v>0</v>
      </c>
      <c r="T268" s="182">
        <f t="shared" si="5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478</v>
      </c>
      <c r="AT268" s="183" t="s">
        <v>1138</v>
      </c>
      <c r="AU268" s="183" t="s">
        <v>88</v>
      </c>
      <c r="AY268" s="18" t="s">
        <v>271</v>
      </c>
      <c r="BE268" s="105">
        <f t="shared" si="59"/>
        <v>0</v>
      </c>
      <c r="BF268" s="105">
        <f t="shared" si="60"/>
        <v>0</v>
      </c>
      <c r="BG268" s="105">
        <f t="shared" si="61"/>
        <v>0</v>
      </c>
      <c r="BH268" s="105">
        <f t="shared" si="62"/>
        <v>0</v>
      </c>
      <c r="BI268" s="105">
        <f t="shared" si="63"/>
        <v>0</v>
      </c>
      <c r="BJ268" s="18" t="s">
        <v>88</v>
      </c>
      <c r="BK268" s="105">
        <f t="shared" si="64"/>
        <v>0</v>
      </c>
      <c r="BL268" s="18" t="s">
        <v>367</v>
      </c>
      <c r="BM268" s="183" t="s">
        <v>2208</v>
      </c>
    </row>
    <row r="269" spans="1:65" s="2" customFormat="1" ht="16.5" customHeight="1" x14ac:dyDescent="0.15">
      <c r="A269" s="35"/>
      <c r="B269" s="141"/>
      <c r="C269" s="224" t="s">
        <v>1557</v>
      </c>
      <c r="D269" s="224" t="s">
        <v>1138</v>
      </c>
      <c r="E269" s="226" t="s">
        <v>3451</v>
      </c>
      <c r="F269" s="227" t="s">
        <v>3452</v>
      </c>
      <c r="G269" s="228" t="s">
        <v>3234</v>
      </c>
      <c r="H269" s="229">
        <v>12</v>
      </c>
      <c r="I269" s="230"/>
      <c r="J269" s="229">
        <f t="shared" si="55"/>
        <v>0</v>
      </c>
      <c r="K269" s="231"/>
      <c r="L269" s="232"/>
      <c r="M269" s="233" t="s">
        <v>1</v>
      </c>
      <c r="N269" s="234" t="s">
        <v>41</v>
      </c>
      <c r="O269" s="61"/>
      <c r="P269" s="181">
        <f t="shared" si="56"/>
        <v>0</v>
      </c>
      <c r="Q269" s="181">
        <v>0</v>
      </c>
      <c r="R269" s="181">
        <f t="shared" si="57"/>
        <v>0</v>
      </c>
      <c r="S269" s="181">
        <v>0</v>
      </c>
      <c r="T269" s="182">
        <f t="shared" si="5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478</v>
      </c>
      <c r="AT269" s="183" t="s">
        <v>1138</v>
      </c>
      <c r="AU269" s="183" t="s">
        <v>88</v>
      </c>
      <c r="AY269" s="18" t="s">
        <v>271</v>
      </c>
      <c r="BE269" s="105">
        <f t="shared" si="59"/>
        <v>0</v>
      </c>
      <c r="BF269" s="105">
        <f t="shared" si="60"/>
        <v>0</v>
      </c>
      <c r="BG269" s="105">
        <f t="shared" si="61"/>
        <v>0</v>
      </c>
      <c r="BH269" s="105">
        <f t="shared" si="62"/>
        <v>0</v>
      </c>
      <c r="BI269" s="105">
        <f t="shared" si="63"/>
        <v>0</v>
      </c>
      <c r="BJ269" s="18" t="s">
        <v>88</v>
      </c>
      <c r="BK269" s="105">
        <f t="shared" si="64"/>
        <v>0</v>
      </c>
      <c r="BL269" s="18" t="s">
        <v>367</v>
      </c>
      <c r="BM269" s="183" t="s">
        <v>2216</v>
      </c>
    </row>
    <row r="270" spans="1:65" s="2" customFormat="1" ht="16.5" customHeight="1" x14ac:dyDescent="0.15">
      <c r="A270" s="35"/>
      <c r="B270" s="141"/>
      <c r="C270" s="172" t="s">
        <v>1567</v>
      </c>
      <c r="D270" s="172" t="s">
        <v>274</v>
      </c>
      <c r="E270" s="173" t="s">
        <v>3453</v>
      </c>
      <c r="F270" s="174" t="s">
        <v>3454</v>
      </c>
      <c r="G270" s="175" t="s">
        <v>3234</v>
      </c>
      <c r="H270" s="176">
        <v>12</v>
      </c>
      <c r="I270" s="177"/>
      <c r="J270" s="176">
        <f t="shared" si="55"/>
        <v>0</v>
      </c>
      <c r="K270" s="178"/>
      <c r="L270" s="36"/>
      <c r="M270" s="179" t="s">
        <v>1</v>
      </c>
      <c r="N270" s="180" t="s">
        <v>41</v>
      </c>
      <c r="O270" s="61"/>
      <c r="P270" s="181">
        <f t="shared" si="56"/>
        <v>0</v>
      </c>
      <c r="Q270" s="181">
        <v>1.8699999999999999E-3</v>
      </c>
      <c r="R270" s="181">
        <f t="shared" si="57"/>
        <v>2.2439999999999998E-2</v>
      </c>
      <c r="S270" s="181">
        <v>0</v>
      </c>
      <c r="T270" s="182">
        <f t="shared" si="5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367</v>
      </c>
      <c r="AT270" s="183" t="s">
        <v>274</v>
      </c>
      <c r="AU270" s="183" t="s">
        <v>88</v>
      </c>
      <c r="AY270" s="18" t="s">
        <v>271</v>
      </c>
      <c r="BE270" s="105">
        <f t="shared" si="59"/>
        <v>0</v>
      </c>
      <c r="BF270" s="105">
        <f t="shared" si="60"/>
        <v>0</v>
      </c>
      <c r="BG270" s="105">
        <f t="shared" si="61"/>
        <v>0</v>
      </c>
      <c r="BH270" s="105">
        <f t="shared" si="62"/>
        <v>0</v>
      </c>
      <c r="BI270" s="105">
        <f t="shared" si="63"/>
        <v>0</v>
      </c>
      <c r="BJ270" s="18" t="s">
        <v>88</v>
      </c>
      <c r="BK270" s="105">
        <f t="shared" si="64"/>
        <v>0</v>
      </c>
      <c r="BL270" s="18" t="s">
        <v>367</v>
      </c>
      <c r="BM270" s="183" t="s">
        <v>2224</v>
      </c>
    </row>
    <row r="271" spans="1:65" s="2" customFormat="1" ht="21.75" customHeight="1" x14ac:dyDescent="0.15">
      <c r="A271" s="35"/>
      <c r="B271" s="141"/>
      <c r="C271" s="172" t="s">
        <v>1572</v>
      </c>
      <c r="D271" s="172" t="s">
        <v>274</v>
      </c>
      <c r="E271" s="173" t="s">
        <v>3455</v>
      </c>
      <c r="F271" s="174" t="s">
        <v>3456</v>
      </c>
      <c r="G271" s="175" t="s">
        <v>3234</v>
      </c>
      <c r="H271" s="176">
        <v>17</v>
      </c>
      <c r="I271" s="177"/>
      <c r="J271" s="176">
        <f t="shared" si="55"/>
        <v>0</v>
      </c>
      <c r="K271" s="178"/>
      <c r="L271" s="36"/>
      <c r="M271" s="179" t="s">
        <v>1</v>
      </c>
      <c r="N271" s="180" t="s">
        <v>41</v>
      </c>
      <c r="O271" s="61"/>
      <c r="P271" s="181">
        <f t="shared" si="56"/>
        <v>0</v>
      </c>
      <c r="Q271" s="181">
        <v>2.9999999999999997E-4</v>
      </c>
      <c r="R271" s="181">
        <f t="shared" si="57"/>
        <v>5.0999999999999995E-3</v>
      </c>
      <c r="S271" s="181">
        <v>0</v>
      </c>
      <c r="T271" s="182">
        <f t="shared" si="5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3" t="s">
        <v>367</v>
      </c>
      <c r="AT271" s="183" t="s">
        <v>274</v>
      </c>
      <c r="AU271" s="183" t="s">
        <v>88</v>
      </c>
      <c r="AY271" s="18" t="s">
        <v>271</v>
      </c>
      <c r="BE271" s="105">
        <f t="shared" si="59"/>
        <v>0</v>
      </c>
      <c r="BF271" s="105">
        <f t="shared" si="60"/>
        <v>0</v>
      </c>
      <c r="BG271" s="105">
        <f t="shared" si="61"/>
        <v>0</v>
      </c>
      <c r="BH271" s="105">
        <f t="shared" si="62"/>
        <v>0</v>
      </c>
      <c r="BI271" s="105">
        <f t="shared" si="63"/>
        <v>0</v>
      </c>
      <c r="BJ271" s="18" t="s">
        <v>88</v>
      </c>
      <c r="BK271" s="105">
        <f t="shared" si="64"/>
        <v>0</v>
      </c>
      <c r="BL271" s="18" t="s">
        <v>367</v>
      </c>
      <c r="BM271" s="183" t="s">
        <v>2232</v>
      </c>
    </row>
    <row r="272" spans="1:65" s="2" customFormat="1" ht="16.5" customHeight="1" x14ac:dyDescent="0.15">
      <c r="A272" s="35"/>
      <c r="B272" s="141"/>
      <c r="C272" s="172" t="s">
        <v>1578</v>
      </c>
      <c r="D272" s="172" t="s">
        <v>274</v>
      </c>
      <c r="E272" s="173" t="s">
        <v>3457</v>
      </c>
      <c r="F272" s="174" t="s">
        <v>3458</v>
      </c>
      <c r="G272" s="175" t="s">
        <v>3234</v>
      </c>
      <c r="H272" s="176">
        <v>5</v>
      </c>
      <c r="I272" s="177"/>
      <c r="J272" s="176">
        <f t="shared" si="55"/>
        <v>0</v>
      </c>
      <c r="K272" s="178"/>
      <c r="L272" s="36"/>
      <c r="M272" s="179" t="s">
        <v>1</v>
      </c>
      <c r="N272" s="180" t="s">
        <v>41</v>
      </c>
      <c r="O272" s="61"/>
      <c r="P272" s="181">
        <f t="shared" si="56"/>
        <v>0</v>
      </c>
      <c r="Q272" s="181">
        <v>0</v>
      </c>
      <c r="R272" s="181">
        <f t="shared" si="57"/>
        <v>0</v>
      </c>
      <c r="S272" s="181">
        <v>0</v>
      </c>
      <c r="T272" s="182">
        <f t="shared" si="5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367</v>
      </c>
      <c r="AT272" s="183" t="s">
        <v>274</v>
      </c>
      <c r="AU272" s="183" t="s">
        <v>88</v>
      </c>
      <c r="AY272" s="18" t="s">
        <v>271</v>
      </c>
      <c r="BE272" s="105">
        <f t="shared" si="59"/>
        <v>0</v>
      </c>
      <c r="BF272" s="105">
        <f t="shared" si="60"/>
        <v>0</v>
      </c>
      <c r="BG272" s="105">
        <f t="shared" si="61"/>
        <v>0</v>
      </c>
      <c r="BH272" s="105">
        <f t="shared" si="62"/>
        <v>0</v>
      </c>
      <c r="BI272" s="105">
        <f t="shared" si="63"/>
        <v>0</v>
      </c>
      <c r="BJ272" s="18" t="s">
        <v>88</v>
      </c>
      <c r="BK272" s="105">
        <f t="shared" si="64"/>
        <v>0</v>
      </c>
      <c r="BL272" s="18" t="s">
        <v>367</v>
      </c>
      <c r="BM272" s="183" t="s">
        <v>2271</v>
      </c>
    </row>
    <row r="273" spans="1:65" s="2" customFormat="1" ht="21.75" customHeight="1" x14ac:dyDescent="0.15">
      <c r="A273" s="35"/>
      <c r="B273" s="141"/>
      <c r="C273" s="172" t="s">
        <v>1583</v>
      </c>
      <c r="D273" s="172" t="s">
        <v>274</v>
      </c>
      <c r="E273" s="173" t="s">
        <v>3459</v>
      </c>
      <c r="F273" s="174" t="s">
        <v>3460</v>
      </c>
      <c r="G273" s="175" t="s">
        <v>3358</v>
      </c>
      <c r="H273" s="176">
        <v>5</v>
      </c>
      <c r="I273" s="177"/>
      <c r="J273" s="176">
        <f t="shared" si="55"/>
        <v>0</v>
      </c>
      <c r="K273" s="178"/>
      <c r="L273" s="36"/>
      <c r="M273" s="179" t="s">
        <v>1</v>
      </c>
      <c r="N273" s="180" t="s">
        <v>41</v>
      </c>
      <c r="O273" s="61"/>
      <c r="P273" s="181">
        <f t="shared" si="56"/>
        <v>0</v>
      </c>
      <c r="Q273" s="181">
        <v>0</v>
      </c>
      <c r="R273" s="181">
        <f t="shared" si="57"/>
        <v>0</v>
      </c>
      <c r="S273" s="181">
        <v>0</v>
      </c>
      <c r="T273" s="182">
        <f t="shared" si="5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367</v>
      </c>
      <c r="AT273" s="183" t="s">
        <v>274</v>
      </c>
      <c r="AU273" s="183" t="s">
        <v>88</v>
      </c>
      <c r="AY273" s="18" t="s">
        <v>271</v>
      </c>
      <c r="BE273" s="105">
        <f t="shared" si="59"/>
        <v>0</v>
      </c>
      <c r="BF273" s="105">
        <f t="shared" si="60"/>
        <v>0</v>
      </c>
      <c r="BG273" s="105">
        <f t="shared" si="61"/>
        <v>0</v>
      </c>
      <c r="BH273" s="105">
        <f t="shared" si="62"/>
        <v>0</v>
      </c>
      <c r="BI273" s="105">
        <f t="shared" si="63"/>
        <v>0</v>
      </c>
      <c r="BJ273" s="18" t="s">
        <v>88</v>
      </c>
      <c r="BK273" s="105">
        <f t="shared" si="64"/>
        <v>0</v>
      </c>
      <c r="BL273" s="18" t="s">
        <v>367</v>
      </c>
      <c r="BM273" s="183" t="s">
        <v>2319</v>
      </c>
    </row>
    <row r="274" spans="1:65" s="2" customFormat="1" ht="16.5" customHeight="1" x14ac:dyDescent="0.15">
      <c r="A274" s="35"/>
      <c r="B274" s="141"/>
      <c r="C274" s="172" t="s">
        <v>1588</v>
      </c>
      <c r="D274" s="172" t="s">
        <v>274</v>
      </c>
      <c r="E274" s="173" t="s">
        <v>3461</v>
      </c>
      <c r="F274" s="174" t="s">
        <v>3462</v>
      </c>
      <c r="G274" s="175" t="s">
        <v>3234</v>
      </c>
      <c r="H274" s="176">
        <v>5</v>
      </c>
      <c r="I274" s="177"/>
      <c r="J274" s="176">
        <f t="shared" si="55"/>
        <v>0</v>
      </c>
      <c r="K274" s="178"/>
      <c r="L274" s="36"/>
      <c r="M274" s="179" t="s">
        <v>1</v>
      </c>
      <c r="N274" s="180" t="s">
        <v>41</v>
      </c>
      <c r="O274" s="61"/>
      <c r="P274" s="181">
        <f t="shared" si="56"/>
        <v>0</v>
      </c>
      <c r="Q274" s="181">
        <v>1.8699999999999999E-3</v>
      </c>
      <c r="R274" s="181">
        <f t="shared" si="57"/>
        <v>9.3499999999999989E-3</v>
      </c>
      <c r="S274" s="181">
        <v>0</v>
      </c>
      <c r="T274" s="182">
        <f t="shared" si="5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367</v>
      </c>
      <c r="AT274" s="183" t="s">
        <v>274</v>
      </c>
      <c r="AU274" s="183" t="s">
        <v>88</v>
      </c>
      <c r="AY274" s="18" t="s">
        <v>271</v>
      </c>
      <c r="BE274" s="105">
        <f t="shared" si="59"/>
        <v>0</v>
      </c>
      <c r="BF274" s="105">
        <f t="shared" si="60"/>
        <v>0</v>
      </c>
      <c r="BG274" s="105">
        <f t="shared" si="61"/>
        <v>0</v>
      </c>
      <c r="BH274" s="105">
        <f t="shared" si="62"/>
        <v>0</v>
      </c>
      <c r="BI274" s="105">
        <f t="shared" si="63"/>
        <v>0</v>
      </c>
      <c r="BJ274" s="18" t="s">
        <v>88</v>
      </c>
      <c r="BK274" s="105">
        <f t="shared" si="64"/>
        <v>0</v>
      </c>
      <c r="BL274" s="18" t="s">
        <v>367</v>
      </c>
      <c r="BM274" s="183" t="s">
        <v>2332</v>
      </c>
    </row>
    <row r="275" spans="1:65" s="2" customFormat="1" ht="21.75" customHeight="1" x14ac:dyDescent="0.15">
      <c r="A275" s="35"/>
      <c r="B275" s="141"/>
      <c r="C275" s="172" t="s">
        <v>1592</v>
      </c>
      <c r="D275" s="172" t="s">
        <v>274</v>
      </c>
      <c r="E275" s="173" t="s">
        <v>3463</v>
      </c>
      <c r="F275" s="174" t="s">
        <v>3464</v>
      </c>
      <c r="G275" s="175" t="s">
        <v>3358</v>
      </c>
      <c r="H275" s="176">
        <v>5</v>
      </c>
      <c r="I275" s="177"/>
      <c r="J275" s="176">
        <f t="shared" si="55"/>
        <v>0</v>
      </c>
      <c r="K275" s="178"/>
      <c r="L275" s="36"/>
      <c r="M275" s="179" t="s">
        <v>1</v>
      </c>
      <c r="N275" s="180" t="s">
        <v>41</v>
      </c>
      <c r="O275" s="61"/>
      <c r="P275" s="181">
        <f t="shared" si="56"/>
        <v>0</v>
      </c>
      <c r="Q275" s="181">
        <v>3.3939999999999998E-2</v>
      </c>
      <c r="R275" s="181">
        <f t="shared" si="57"/>
        <v>0.16969999999999999</v>
      </c>
      <c r="S275" s="181">
        <v>0</v>
      </c>
      <c r="T275" s="182">
        <f t="shared" si="5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367</v>
      </c>
      <c r="AT275" s="183" t="s">
        <v>274</v>
      </c>
      <c r="AU275" s="183" t="s">
        <v>88</v>
      </c>
      <c r="AY275" s="18" t="s">
        <v>271</v>
      </c>
      <c r="BE275" s="105">
        <f t="shared" si="59"/>
        <v>0</v>
      </c>
      <c r="BF275" s="105">
        <f t="shared" si="60"/>
        <v>0</v>
      </c>
      <c r="BG275" s="105">
        <f t="shared" si="61"/>
        <v>0</v>
      </c>
      <c r="BH275" s="105">
        <f t="shared" si="62"/>
        <v>0</v>
      </c>
      <c r="BI275" s="105">
        <f t="shared" si="63"/>
        <v>0</v>
      </c>
      <c r="BJ275" s="18" t="s">
        <v>88</v>
      </c>
      <c r="BK275" s="105">
        <f t="shared" si="64"/>
        <v>0</v>
      </c>
      <c r="BL275" s="18" t="s">
        <v>367</v>
      </c>
      <c r="BM275" s="183" t="s">
        <v>2345</v>
      </c>
    </row>
    <row r="276" spans="1:65" s="2" customFormat="1" ht="21.75" customHeight="1" x14ac:dyDescent="0.15">
      <c r="A276" s="35"/>
      <c r="B276" s="141"/>
      <c r="C276" s="172" t="s">
        <v>1597</v>
      </c>
      <c r="D276" s="172" t="s">
        <v>274</v>
      </c>
      <c r="E276" s="173" t="s">
        <v>3465</v>
      </c>
      <c r="F276" s="174" t="s">
        <v>3466</v>
      </c>
      <c r="G276" s="175" t="s">
        <v>3234</v>
      </c>
      <c r="H276" s="176">
        <v>12</v>
      </c>
      <c r="I276" s="177"/>
      <c r="J276" s="176">
        <f t="shared" si="55"/>
        <v>0</v>
      </c>
      <c r="K276" s="178"/>
      <c r="L276" s="36"/>
      <c r="M276" s="179" t="s">
        <v>1</v>
      </c>
      <c r="N276" s="180" t="s">
        <v>41</v>
      </c>
      <c r="O276" s="61"/>
      <c r="P276" s="181">
        <f t="shared" si="56"/>
        <v>0</v>
      </c>
      <c r="Q276" s="181">
        <v>5.9999999999999995E-4</v>
      </c>
      <c r="R276" s="181">
        <f t="shared" si="57"/>
        <v>7.1999999999999998E-3</v>
      </c>
      <c r="S276" s="181">
        <v>0</v>
      </c>
      <c r="T276" s="182">
        <f t="shared" si="5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3" t="s">
        <v>367</v>
      </c>
      <c r="AT276" s="183" t="s">
        <v>274</v>
      </c>
      <c r="AU276" s="183" t="s">
        <v>88</v>
      </c>
      <c r="AY276" s="18" t="s">
        <v>271</v>
      </c>
      <c r="BE276" s="105">
        <f t="shared" si="59"/>
        <v>0</v>
      </c>
      <c r="BF276" s="105">
        <f t="shared" si="60"/>
        <v>0</v>
      </c>
      <c r="BG276" s="105">
        <f t="shared" si="61"/>
        <v>0</v>
      </c>
      <c r="BH276" s="105">
        <f t="shared" si="62"/>
        <v>0</v>
      </c>
      <c r="BI276" s="105">
        <f t="shared" si="63"/>
        <v>0</v>
      </c>
      <c r="BJ276" s="18" t="s">
        <v>88</v>
      </c>
      <c r="BK276" s="105">
        <f t="shared" si="64"/>
        <v>0</v>
      </c>
      <c r="BL276" s="18" t="s">
        <v>367</v>
      </c>
      <c r="BM276" s="183" t="s">
        <v>2355</v>
      </c>
    </row>
    <row r="277" spans="1:65" s="2" customFormat="1" ht="21.75" customHeight="1" x14ac:dyDescent="0.15">
      <c r="A277" s="35"/>
      <c r="B277" s="141"/>
      <c r="C277" s="172" t="s">
        <v>1602</v>
      </c>
      <c r="D277" s="172" t="s">
        <v>274</v>
      </c>
      <c r="E277" s="173" t="s">
        <v>3467</v>
      </c>
      <c r="F277" s="174" t="s">
        <v>3468</v>
      </c>
      <c r="G277" s="175" t="s">
        <v>3358</v>
      </c>
      <c r="H277" s="176">
        <v>8</v>
      </c>
      <c r="I277" s="177"/>
      <c r="J277" s="176">
        <f t="shared" si="55"/>
        <v>0</v>
      </c>
      <c r="K277" s="178"/>
      <c r="L277" s="36"/>
      <c r="M277" s="179" t="s">
        <v>1</v>
      </c>
      <c r="N277" s="180" t="s">
        <v>41</v>
      </c>
      <c r="O277" s="61"/>
      <c r="P277" s="181">
        <f t="shared" si="56"/>
        <v>0</v>
      </c>
      <c r="Q277" s="181">
        <v>1.07E-3</v>
      </c>
      <c r="R277" s="181">
        <f t="shared" si="57"/>
        <v>8.5599999999999999E-3</v>
      </c>
      <c r="S277" s="181">
        <v>0</v>
      </c>
      <c r="T277" s="182">
        <f t="shared" si="5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367</v>
      </c>
      <c r="AT277" s="183" t="s">
        <v>274</v>
      </c>
      <c r="AU277" s="183" t="s">
        <v>88</v>
      </c>
      <c r="AY277" s="18" t="s">
        <v>271</v>
      </c>
      <c r="BE277" s="105">
        <f t="shared" si="59"/>
        <v>0</v>
      </c>
      <c r="BF277" s="105">
        <f t="shared" si="60"/>
        <v>0</v>
      </c>
      <c r="BG277" s="105">
        <f t="shared" si="61"/>
        <v>0</v>
      </c>
      <c r="BH277" s="105">
        <f t="shared" si="62"/>
        <v>0</v>
      </c>
      <c r="BI277" s="105">
        <f t="shared" si="63"/>
        <v>0</v>
      </c>
      <c r="BJ277" s="18" t="s">
        <v>88</v>
      </c>
      <c r="BK277" s="105">
        <f t="shared" si="64"/>
        <v>0</v>
      </c>
      <c r="BL277" s="18" t="s">
        <v>367</v>
      </c>
      <c r="BM277" s="183" t="s">
        <v>2377</v>
      </c>
    </row>
    <row r="278" spans="1:65" s="2" customFormat="1" ht="21.75" customHeight="1" x14ac:dyDescent="0.15">
      <c r="A278" s="35"/>
      <c r="B278" s="141"/>
      <c r="C278" s="172" t="s">
        <v>1607</v>
      </c>
      <c r="D278" s="172" t="s">
        <v>274</v>
      </c>
      <c r="E278" s="173" t="s">
        <v>3469</v>
      </c>
      <c r="F278" s="174" t="s">
        <v>3470</v>
      </c>
      <c r="G278" s="175" t="s">
        <v>3358</v>
      </c>
      <c r="H278" s="176">
        <v>8</v>
      </c>
      <c r="I278" s="177"/>
      <c r="J278" s="176">
        <f t="shared" si="55"/>
        <v>0</v>
      </c>
      <c r="K278" s="178"/>
      <c r="L278" s="36"/>
      <c r="M278" s="179" t="s">
        <v>1</v>
      </c>
      <c r="N278" s="180" t="s">
        <v>41</v>
      </c>
      <c r="O278" s="61"/>
      <c r="P278" s="181">
        <f t="shared" si="56"/>
        <v>0</v>
      </c>
      <c r="Q278" s="181">
        <v>8.0000000000000007E-5</v>
      </c>
      <c r="R278" s="181">
        <f t="shared" si="57"/>
        <v>6.4000000000000005E-4</v>
      </c>
      <c r="S278" s="181">
        <v>0</v>
      </c>
      <c r="T278" s="182">
        <f t="shared" si="5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3" t="s">
        <v>367</v>
      </c>
      <c r="AT278" s="183" t="s">
        <v>274</v>
      </c>
      <c r="AU278" s="183" t="s">
        <v>88</v>
      </c>
      <c r="AY278" s="18" t="s">
        <v>271</v>
      </c>
      <c r="BE278" s="105">
        <f t="shared" si="59"/>
        <v>0</v>
      </c>
      <c r="BF278" s="105">
        <f t="shared" si="60"/>
        <v>0</v>
      </c>
      <c r="BG278" s="105">
        <f t="shared" si="61"/>
        <v>0</v>
      </c>
      <c r="BH278" s="105">
        <f t="shared" si="62"/>
        <v>0</v>
      </c>
      <c r="BI278" s="105">
        <f t="shared" si="63"/>
        <v>0</v>
      </c>
      <c r="BJ278" s="18" t="s">
        <v>88</v>
      </c>
      <c r="BK278" s="105">
        <f t="shared" si="64"/>
        <v>0</v>
      </c>
      <c r="BL278" s="18" t="s">
        <v>367</v>
      </c>
      <c r="BM278" s="183" t="s">
        <v>2388</v>
      </c>
    </row>
    <row r="279" spans="1:65" s="2" customFormat="1" ht="16.5" customHeight="1" x14ac:dyDescent="0.15">
      <c r="A279" s="35"/>
      <c r="B279" s="141"/>
      <c r="C279" s="172" t="s">
        <v>1612</v>
      </c>
      <c r="D279" s="172" t="s">
        <v>274</v>
      </c>
      <c r="E279" s="173" t="s">
        <v>3471</v>
      </c>
      <c r="F279" s="174" t="s">
        <v>3472</v>
      </c>
      <c r="G279" s="175" t="s">
        <v>3358</v>
      </c>
      <c r="H279" s="176">
        <v>2</v>
      </c>
      <c r="I279" s="177"/>
      <c r="J279" s="176">
        <f t="shared" si="55"/>
        <v>0</v>
      </c>
      <c r="K279" s="178"/>
      <c r="L279" s="36"/>
      <c r="M279" s="179" t="s">
        <v>1</v>
      </c>
      <c r="N279" s="180" t="s">
        <v>41</v>
      </c>
      <c r="O279" s="61"/>
      <c r="P279" s="181">
        <f t="shared" si="56"/>
        <v>0</v>
      </c>
      <c r="Q279" s="181">
        <v>9.0000000000000006E-5</v>
      </c>
      <c r="R279" s="181">
        <f t="shared" si="57"/>
        <v>1.8000000000000001E-4</v>
      </c>
      <c r="S279" s="181">
        <v>0</v>
      </c>
      <c r="T279" s="182">
        <f t="shared" si="5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367</v>
      </c>
      <c r="AT279" s="183" t="s">
        <v>274</v>
      </c>
      <c r="AU279" s="183" t="s">
        <v>88</v>
      </c>
      <c r="AY279" s="18" t="s">
        <v>271</v>
      </c>
      <c r="BE279" s="105">
        <f t="shared" si="59"/>
        <v>0</v>
      </c>
      <c r="BF279" s="105">
        <f t="shared" si="60"/>
        <v>0</v>
      </c>
      <c r="BG279" s="105">
        <f t="shared" si="61"/>
        <v>0</v>
      </c>
      <c r="BH279" s="105">
        <f t="shared" si="62"/>
        <v>0</v>
      </c>
      <c r="BI279" s="105">
        <f t="shared" si="63"/>
        <v>0</v>
      </c>
      <c r="BJ279" s="18" t="s">
        <v>88</v>
      </c>
      <c r="BK279" s="105">
        <f t="shared" si="64"/>
        <v>0</v>
      </c>
      <c r="BL279" s="18" t="s">
        <v>367</v>
      </c>
      <c r="BM279" s="183" t="s">
        <v>2397</v>
      </c>
    </row>
    <row r="280" spans="1:65" s="2" customFormat="1" ht="16.5" customHeight="1" x14ac:dyDescent="0.15">
      <c r="A280" s="35"/>
      <c r="B280" s="141"/>
      <c r="C280" s="172" t="s">
        <v>1616</v>
      </c>
      <c r="D280" s="172" t="s">
        <v>274</v>
      </c>
      <c r="E280" s="173" t="s">
        <v>3473</v>
      </c>
      <c r="F280" s="174" t="s">
        <v>3474</v>
      </c>
      <c r="G280" s="175" t="s">
        <v>3358</v>
      </c>
      <c r="H280" s="176">
        <v>2</v>
      </c>
      <c r="I280" s="177"/>
      <c r="J280" s="176">
        <f t="shared" si="55"/>
        <v>0</v>
      </c>
      <c r="K280" s="178"/>
      <c r="L280" s="36"/>
      <c r="M280" s="179" t="s">
        <v>1</v>
      </c>
      <c r="N280" s="180" t="s">
        <v>41</v>
      </c>
      <c r="O280" s="61"/>
      <c r="P280" s="181">
        <f t="shared" si="56"/>
        <v>0</v>
      </c>
      <c r="Q280" s="181">
        <v>2.6179999999999998E-2</v>
      </c>
      <c r="R280" s="181">
        <f t="shared" si="57"/>
        <v>5.2359999999999997E-2</v>
      </c>
      <c r="S280" s="181">
        <v>0</v>
      </c>
      <c r="T280" s="182">
        <f t="shared" si="5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367</v>
      </c>
      <c r="AT280" s="183" t="s">
        <v>274</v>
      </c>
      <c r="AU280" s="183" t="s">
        <v>88</v>
      </c>
      <c r="AY280" s="18" t="s">
        <v>271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88</v>
      </c>
      <c r="BK280" s="105">
        <f t="shared" si="64"/>
        <v>0</v>
      </c>
      <c r="BL280" s="18" t="s">
        <v>367</v>
      </c>
      <c r="BM280" s="183" t="s">
        <v>2420</v>
      </c>
    </row>
    <row r="281" spans="1:65" s="2" customFormat="1" ht="16.5" customHeight="1" x14ac:dyDescent="0.15">
      <c r="A281" s="35"/>
      <c r="B281" s="141"/>
      <c r="C281" s="172" t="s">
        <v>1621</v>
      </c>
      <c r="D281" s="172" t="s">
        <v>274</v>
      </c>
      <c r="E281" s="173" t="s">
        <v>3475</v>
      </c>
      <c r="F281" s="174" t="s">
        <v>3476</v>
      </c>
      <c r="G281" s="175" t="s">
        <v>3358</v>
      </c>
      <c r="H281" s="176">
        <v>2</v>
      </c>
      <c r="I281" s="177"/>
      <c r="J281" s="176">
        <f t="shared" si="55"/>
        <v>0</v>
      </c>
      <c r="K281" s="178"/>
      <c r="L281" s="36"/>
      <c r="M281" s="179" t="s">
        <v>1</v>
      </c>
      <c r="N281" s="180" t="s">
        <v>41</v>
      </c>
      <c r="O281" s="61"/>
      <c r="P281" s="181">
        <f t="shared" si="56"/>
        <v>0</v>
      </c>
      <c r="Q281" s="181">
        <v>2.0000000000000002E-5</v>
      </c>
      <c r="R281" s="181">
        <f t="shared" si="57"/>
        <v>4.0000000000000003E-5</v>
      </c>
      <c r="S281" s="181">
        <v>0</v>
      </c>
      <c r="T281" s="182">
        <f t="shared" si="5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367</v>
      </c>
      <c r="AT281" s="183" t="s">
        <v>274</v>
      </c>
      <c r="AU281" s="183" t="s">
        <v>88</v>
      </c>
      <c r="AY281" s="18" t="s">
        <v>271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88</v>
      </c>
      <c r="BK281" s="105">
        <f t="shared" si="64"/>
        <v>0</v>
      </c>
      <c r="BL281" s="18" t="s">
        <v>367</v>
      </c>
      <c r="BM281" s="183" t="s">
        <v>2431</v>
      </c>
    </row>
    <row r="282" spans="1:65" s="2" customFormat="1" ht="21.75" customHeight="1" x14ac:dyDescent="0.15">
      <c r="A282" s="35"/>
      <c r="B282" s="141"/>
      <c r="C282" s="172" t="s">
        <v>1625</v>
      </c>
      <c r="D282" s="172" t="s">
        <v>274</v>
      </c>
      <c r="E282" s="173" t="s">
        <v>3477</v>
      </c>
      <c r="F282" s="174" t="s">
        <v>3478</v>
      </c>
      <c r="G282" s="175" t="s">
        <v>3358</v>
      </c>
      <c r="H282" s="176">
        <v>2</v>
      </c>
      <c r="I282" s="177"/>
      <c r="J282" s="176">
        <f t="shared" si="55"/>
        <v>0</v>
      </c>
      <c r="K282" s="178"/>
      <c r="L282" s="36"/>
      <c r="M282" s="179" t="s">
        <v>1</v>
      </c>
      <c r="N282" s="180" t="s">
        <v>41</v>
      </c>
      <c r="O282" s="61"/>
      <c r="P282" s="181">
        <f t="shared" si="56"/>
        <v>0</v>
      </c>
      <c r="Q282" s="181">
        <v>2.6199999999999999E-3</v>
      </c>
      <c r="R282" s="181">
        <f t="shared" si="57"/>
        <v>5.2399999999999999E-3</v>
      </c>
      <c r="S282" s="181">
        <v>0</v>
      </c>
      <c r="T282" s="182">
        <f t="shared" si="5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3" t="s">
        <v>367</v>
      </c>
      <c r="AT282" s="183" t="s">
        <v>274</v>
      </c>
      <c r="AU282" s="183" t="s">
        <v>88</v>
      </c>
      <c r="AY282" s="18" t="s">
        <v>271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88</v>
      </c>
      <c r="BK282" s="105">
        <f t="shared" si="64"/>
        <v>0</v>
      </c>
      <c r="BL282" s="18" t="s">
        <v>367</v>
      </c>
      <c r="BM282" s="183" t="s">
        <v>2455</v>
      </c>
    </row>
    <row r="283" spans="1:65" s="2" customFormat="1" ht="16.5" customHeight="1" x14ac:dyDescent="0.15">
      <c r="A283" s="35"/>
      <c r="B283" s="141"/>
      <c r="C283" s="224" t="s">
        <v>1632</v>
      </c>
      <c r="D283" s="224" t="s">
        <v>1138</v>
      </c>
      <c r="E283" s="226" t="s">
        <v>3479</v>
      </c>
      <c r="F283" s="227" t="s">
        <v>3480</v>
      </c>
      <c r="G283" s="228" t="s">
        <v>3234</v>
      </c>
      <c r="H283" s="229">
        <v>2</v>
      </c>
      <c r="I283" s="230"/>
      <c r="J283" s="229">
        <f t="shared" si="55"/>
        <v>0</v>
      </c>
      <c r="K283" s="231"/>
      <c r="L283" s="232"/>
      <c r="M283" s="233" t="s">
        <v>1</v>
      </c>
      <c r="N283" s="234" t="s">
        <v>41</v>
      </c>
      <c r="O283" s="61"/>
      <c r="P283" s="181">
        <f t="shared" si="56"/>
        <v>0</v>
      </c>
      <c r="Q283" s="181">
        <v>0</v>
      </c>
      <c r="R283" s="181">
        <f t="shared" si="57"/>
        <v>0</v>
      </c>
      <c r="S283" s="181">
        <v>0</v>
      </c>
      <c r="T283" s="182">
        <f t="shared" si="5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478</v>
      </c>
      <c r="AT283" s="183" t="s">
        <v>1138</v>
      </c>
      <c r="AU283" s="183" t="s">
        <v>88</v>
      </c>
      <c r="AY283" s="18" t="s">
        <v>271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88</v>
      </c>
      <c r="BK283" s="105">
        <f t="shared" si="64"/>
        <v>0</v>
      </c>
      <c r="BL283" s="18" t="s">
        <v>367</v>
      </c>
      <c r="BM283" s="183" t="s">
        <v>2478</v>
      </c>
    </row>
    <row r="284" spans="1:65" s="2" customFormat="1" ht="16.5" customHeight="1" x14ac:dyDescent="0.15">
      <c r="A284" s="35"/>
      <c r="B284" s="141"/>
      <c r="C284" s="224" t="s">
        <v>1638</v>
      </c>
      <c r="D284" s="224" t="s">
        <v>1138</v>
      </c>
      <c r="E284" s="226" t="s">
        <v>3481</v>
      </c>
      <c r="F284" s="227" t="s">
        <v>3482</v>
      </c>
      <c r="G284" s="228" t="s">
        <v>3234</v>
      </c>
      <c r="H284" s="229">
        <v>2</v>
      </c>
      <c r="I284" s="230"/>
      <c r="J284" s="229">
        <f t="shared" si="55"/>
        <v>0</v>
      </c>
      <c r="K284" s="231"/>
      <c r="L284" s="232"/>
      <c r="M284" s="233" t="s">
        <v>1</v>
      </c>
      <c r="N284" s="234" t="s">
        <v>41</v>
      </c>
      <c r="O284" s="61"/>
      <c r="P284" s="181">
        <f t="shared" si="56"/>
        <v>0</v>
      </c>
      <c r="Q284" s="181">
        <v>0</v>
      </c>
      <c r="R284" s="181">
        <f t="shared" si="57"/>
        <v>0</v>
      </c>
      <c r="S284" s="181">
        <v>0</v>
      </c>
      <c r="T284" s="182">
        <f t="shared" si="5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478</v>
      </c>
      <c r="AT284" s="183" t="s">
        <v>1138</v>
      </c>
      <c r="AU284" s="183" t="s">
        <v>88</v>
      </c>
      <c r="AY284" s="18" t="s">
        <v>271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88</v>
      </c>
      <c r="BK284" s="105">
        <f t="shared" si="64"/>
        <v>0</v>
      </c>
      <c r="BL284" s="18" t="s">
        <v>367</v>
      </c>
      <c r="BM284" s="183" t="s">
        <v>2533</v>
      </c>
    </row>
    <row r="285" spans="1:65" s="2" customFormat="1" ht="16.5" customHeight="1" x14ac:dyDescent="0.15">
      <c r="A285" s="35"/>
      <c r="B285" s="141"/>
      <c r="C285" s="172" t="s">
        <v>1643</v>
      </c>
      <c r="D285" s="172" t="s">
        <v>274</v>
      </c>
      <c r="E285" s="173" t="s">
        <v>3483</v>
      </c>
      <c r="F285" s="174" t="s">
        <v>3484</v>
      </c>
      <c r="G285" s="175" t="s">
        <v>3358</v>
      </c>
      <c r="H285" s="176">
        <v>5</v>
      </c>
      <c r="I285" s="177"/>
      <c r="J285" s="176">
        <f t="shared" si="55"/>
        <v>0</v>
      </c>
      <c r="K285" s="178"/>
      <c r="L285" s="36"/>
      <c r="M285" s="179" t="s">
        <v>1</v>
      </c>
      <c r="N285" s="180" t="s">
        <v>41</v>
      </c>
      <c r="O285" s="61"/>
      <c r="P285" s="181">
        <f t="shared" si="56"/>
        <v>0</v>
      </c>
      <c r="Q285" s="181">
        <v>2.4000000000000001E-4</v>
      </c>
      <c r="R285" s="181">
        <f t="shared" si="57"/>
        <v>1.2000000000000001E-3</v>
      </c>
      <c r="S285" s="181">
        <v>0</v>
      </c>
      <c r="T285" s="182">
        <f t="shared" si="5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367</v>
      </c>
      <c r="AT285" s="183" t="s">
        <v>274</v>
      </c>
      <c r="AU285" s="183" t="s">
        <v>88</v>
      </c>
      <c r="AY285" s="18" t="s">
        <v>271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88</v>
      </c>
      <c r="BK285" s="105">
        <f t="shared" si="64"/>
        <v>0</v>
      </c>
      <c r="BL285" s="18" t="s">
        <v>367</v>
      </c>
      <c r="BM285" s="183" t="s">
        <v>2558</v>
      </c>
    </row>
    <row r="286" spans="1:65" s="2" customFormat="1" ht="21.75" customHeight="1" x14ac:dyDescent="0.15">
      <c r="A286" s="35"/>
      <c r="B286" s="141"/>
      <c r="C286" s="172" t="s">
        <v>1648</v>
      </c>
      <c r="D286" s="172" t="s">
        <v>274</v>
      </c>
      <c r="E286" s="173" t="s">
        <v>3485</v>
      </c>
      <c r="F286" s="174" t="s">
        <v>3486</v>
      </c>
      <c r="G286" s="175" t="s">
        <v>3358</v>
      </c>
      <c r="H286" s="176">
        <v>20</v>
      </c>
      <c r="I286" s="177"/>
      <c r="J286" s="176">
        <f t="shared" si="55"/>
        <v>0</v>
      </c>
      <c r="K286" s="178"/>
      <c r="L286" s="36"/>
      <c r="M286" s="179" t="s">
        <v>1</v>
      </c>
      <c r="N286" s="180" t="s">
        <v>41</v>
      </c>
      <c r="O286" s="61"/>
      <c r="P286" s="181">
        <f t="shared" si="56"/>
        <v>0</v>
      </c>
      <c r="Q286" s="181">
        <v>3.4000000000000002E-4</v>
      </c>
      <c r="R286" s="181">
        <f t="shared" si="57"/>
        <v>6.8000000000000005E-3</v>
      </c>
      <c r="S286" s="181">
        <v>0</v>
      </c>
      <c r="T286" s="182">
        <f t="shared" si="5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3" t="s">
        <v>367</v>
      </c>
      <c r="AT286" s="183" t="s">
        <v>274</v>
      </c>
      <c r="AU286" s="183" t="s">
        <v>88</v>
      </c>
      <c r="AY286" s="18" t="s">
        <v>271</v>
      </c>
      <c r="BE286" s="105">
        <f t="shared" si="59"/>
        <v>0</v>
      </c>
      <c r="BF286" s="105">
        <f t="shared" si="60"/>
        <v>0</v>
      </c>
      <c r="BG286" s="105">
        <f t="shared" si="61"/>
        <v>0</v>
      </c>
      <c r="BH286" s="105">
        <f t="shared" si="62"/>
        <v>0</v>
      </c>
      <c r="BI286" s="105">
        <f t="shared" si="63"/>
        <v>0</v>
      </c>
      <c r="BJ286" s="18" t="s">
        <v>88</v>
      </c>
      <c r="BK286" s="105">
        <f t="shared" si="64"/>
        <v>0</v>
      </c>
      <c r="BL286" s="18" t="s">
        <v>367</v>
      </c>
      <c r="BM286" s="183" t="s">
        <v>3085</v>
      </c>
    </row>
    <row r="287" spans="1:65" s="2" customFormat="1" ht="21.75" customHeight="1" x14ac:dyDescent="0.15">
      <c r="A287" s="35"/>
      <c r="B287" s="141"/>
      <c r="C287" s="172" t="s">
        <v>1652</v>
      </c>
      <c r="D287" s="172" t="s">
        <v>274</v>
      </c>
      <c r="E287" s="173" t="s">
        <v>3487</v>
      </c>
      <c r="F287" s="174" t="s">
        <v>3488</v>
      </c>
      <c r="G287" s="175" t="s">
        <v>3358</v>
      </c>
      <c r="H287" s="176">
        <v>20</v>
      </c>
      <c r="I287" s="177"/>
      <c r="J287" s="176">
        <f t="shared" si="55"/>
        <v>0</v>
      </c>
      <c r="K287" s="178"/>
      <c r="L287" s="36"/>
      <c r="M287" s="179" t="s">
        <v>1</v>
      </c>
      <c r="N287" s="180" t="s">
        <v>41</v>
      </c>
      <c r="O287" s="61"/>
      <c r="P287" s="181">
        <f t="shared" si="56"/>
        <v>0</v>
      </c>
      <c r="Q287" s="181">
        <v>4.0000000000000003E-5</v>
      </c>
      <c r="R287" s="181">
        <f t="shared" si="57"/>
        <v>8.0000000000000004E-4</v>
      </c>
      <c r="S287" s="181">
        <v>0</v>
      </c>
      <c r="T287" s="182">
        <f t="shared" si="5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3" t="s">
        <v>367</v>
      </c>
      <c r="AT287" s="183" t="s">
        <v>274</v>
      </c>
      <c r="AU287" s="183" t="s">
        <v>88</v>
      </c>
      <c r="AY287" s="18" t="s">
        <v>271</v>
      </c>
      <c r="BE287" s="105">
        <f t="shared" si="59"/>
        <v>0</v>
      </c>
      <c r="BF287" s="105">
        <f t="shared" si="60"/>
        <v>0</v>
      </c>
      <c r="BG287" s="105">
        <f t="shared" si="61"/>
        <v>0</v>
      </c>
      <c r="BH287" s="105">
        <f t="shared" si="62"/>
        <v>0</v>
      </c>
      <c r="BI287" s="105">
        <f t="shared" si="63"/>
        <v>0</v>
      </c>
      <c r="BJ287" s="18" t="s">
        <v>88</v>
      </c>
      <c r="BK287" s="105">
        <f t="shared" si="64"/>
        <v>0</v>
      </c>
      <c r="BL287" s="18" t="s">
        <v>367</v>
      </c>
      <c r="BM287" s="183" t="s">
        <v>3090</v>
      </c>
    </row>
    <row r="288" spans="1:65" s="2" customFormat="1" ht="21.75" customHeight="1" x14ac:dyDescent="0.15">
      <c r="A288" s="35"/>
      <c r="B288" s="141"/>
      <c r="C288" s="172" t="s">
        <v>1658</v>
      </c>
      <c r="D288" s="172" t="s">
        <v>274</v>
      </c>
      <c r="E288" s="173" t="s">
        <v>3489</v>
      </c>
      <c r="F288" s="174" t="s">
        <v>3490</v>
      </c>
      <c r="G288" s="175" t="s">
        <v>3358</v>
      </c>
      <c r="H288" s="176">
        <v>2</v>
      </c>
      <c r="I288" s="177"/>
      <c r="J288" s="176">
        <f t="shared" si="55"/>
        <v>0</v>
      </c>
      <c r="K288" s="178"/>
      <c r="L288" s="36"/>
      <c r="M288" s="179" t="s">
        <v>1</v>
      </c>
      <c r="N288" s="180" t="s">
        <v>41</v>
      </c>
      <c r="O288" s="61"/>
      <c r="P288" s="181">
        <f t="shared" si="56"/>
        <v>0</v>
      </c>
      <c r="Q288" s="181">
        <v>1.1199999999999999E-3</v>
      </c>
      <c r="R288" s="181">
        <f t="shared" si="57"/>
        <v>2.2399999999999998E-3</v>
      </c>
      <c r="S288" s="181">
        <v>0</v>
      </c>
      <c r="T288" s="182">
        <f t="shared" si="5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367</v>
      </c>
      <c r="AT288" s="183" t="s">
        <v>274</v>
      </c>
      <c r="AU288" s="183" t="s">
        <v>88</v>
      </c>
      <c r="AY288" s="18" t="s">
        <v>271</v>
      </c>
      <c r="BE288" s="105">
        <f t="shared" si="59"/>
        <v>0</v>
      </c>
      <c r="BF288" s="105">
        <f t="shared" si="60"/>
        <v>0</v>
      </c>
      <c r="BG288" s="105">
        <f t="shared" si="61"/>
        <v>0</v>
      </c>
      <c r="BH288" s="105">
        <f t="shared" si="62"/>
        <v>0</v>
      </c>
      <c r="BI288" s="105">
        <f t="shared" si="63"/>
        <v>0</v>
      </c>
      <c r="BJ288" s="18" t="s">
        <v>88</v>
      </c>
      <c r="BK288" s="105">
        <f t="shared" si="64"/>
        <v>0</v>
      </c>
      <c r="BL288" s="18" t="s">
        <v>367</v>
      </c>
      <c r="BM288" s="183" t="s">
        <v>3093</v>
      </c>
    </row>
    <row r="289" spans="1:65" s="2" customFormat="1" ht="21.75" customHeight="1" x14ac:dyDescent="0.15">
      <c r="A289" s="35"/>
      <c r="B289" s="141"/>
      <c r="C289" s="172" t="s">
        <v>1662</v>
      </c>
      <c r="D289" s="172" t="s">
        <v>274</v>
      </c>
      <c r="E289" s="173" t="s">
        <v>3491</v>
      </c>
      <c r="F289" s="174" t="s">
        <v>3492</v>
      </c>
      <c r="G289" s="175" t="s">
        <v>3234</v>
      </c>
      <c r="H289" s="176">
        <v>2</v>
      </c>
      <c r="I289" s="177"/>
      <c r="J289" s="176">
        <f t="shared" si="55"/>
        <v>0</v>
      </c>
      <c r="K289" s="178"/>
      <c r="L289" s="36"/>
      <c r="M289" s="179" t="s">
        <v>1</v>
      </c>
      <c r="N289" s="180" t="s">
        <v>41</v>
      </c>
      <c r="O289" s="61"/>
      <c r="P289" s="181">
        <f t="shared" si="56"/>
        <v>0</v>
      </c>
      <c r="Q289" s="181">
        <v>1.3699999999999999E-3</v>
      </c>
      <c r="R289" s="181">
        <f t="shared" si="57"/>
        <v>2.7399999999999998E-3</v>
      </c>
      <c r="S289" s="181">
        <v>0</v>
      </c>
      <c r="T289" s="182">
        <f t="shared" si="5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367</v>
      </c>
      <c r="AT289" s="183" t="s">
        <v>274</v>
      </c>
      <c r="AU289" s="183" t="s">
        <v>88</v>
      </c>
      <c r="AY289" s="18" t="s">
        <v>271</v>
      </c>
      <c r="BE289" s="105">
        <f t="shared" si="59"/>
        <v>0</v>
      </c>
      <c r="BF289" s="105">
        <f t="shared" si="60"/>
        <v>0</v>
      </c>
      <c r="BG289" s="105">
        <f t="shared" si="61"/>
        <v>0</v>
      </c>
      <c r="BH289" s="105">
        <f t="shared" si="62"/>
        <v>0</v>
      </c>
      <c r="BI289" s="105">
        <f t="shared" si="63"/>
        <v>0</v>
      </c>
      <c r="BJ289" s="18" t="s">
        <v>88</v>
      </c>
      <c r="BK289" s="105">
        <f t="shared" si="64"/>
        <v>0</v>
      </c>
      <c r="BL289" s="18" t="s">
        <v>367</v>
      </c>
      <c r="BM289" s="183" t="s">
        <v>3096</v>
      </c>
    </row>
    <row r="290" spans="1:65" s="2" customFormat="1" ht="21.75" customHeight="1" x14ac:dyDescent="0.15">
      <c r="A290" s="35"/>
      <c r="B290" s="141"/>
      <c r="C290" s="172" t="s">
        <v>1666</v>
      </c>
      <c r="D290" s="172" t="s">
        <v>274</v>
      </c>
      <c r="E290" s="173" t="s">
        <v>3493</v>
      </c>
      <c r="F290" s="174" t="s">
        <v>3494</v>
      </c>
      <c r="G290" s="175" t="s">
        <v>3234</v>
      </c>
      <c r="H290" s="176">
        <v>8</v>
      </c>
      <c r="I290" s="177"/>
      <c r="J290" s="176">
        <f t="shared" si="55"/>
        <v>0</v>
      </c>
      <c r="K290" s="178"/>
      <c r="L290" s="36"/>
      <c r="M290" s="179" t="s">
        <v>1</v>
      </c>
      <c r="N290" s="180" t="s">
        <v>41</v>
      </c>
      <c r="O290" s="61"/>
      <c r="P290" s="181">
        <f t="shared" si="56"/>
        <v>0</v>
      </c>
      <c r="Q290" s="181">
        <v>1.8400000000000001E-3</v>
      </c>
      <c r="R290" s="181">
        <f t="shared" si="57"/>
        <v>1.472E-2</v>
      </c>
      <c r="S290" s="181">
        <v>0</v>
      </c>
      <c r="T290" s="182">
        <f t="shared" si="5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3" t="s">
        <v>367</v>
      </c>
      <c r="AT290" s="183" t="s">
        <v>274</v>
      </c>
      <c r="AU290" s="183" t="s">
        <v>88</v>
      </c>
      <c r="AY290" s="18" t="s">
        <v>271</v>
      </c>
      <c r="BE290" s="105">
        <f t="shared" si="59"/>
        <v>0</v>
      </c>
      <c r="BF290" s="105">
        <f t="shared" si="60"/>
        <v>0</v>
      </c>
      <c r="BG290" s="105">
        <f t="shared" si="61"/>
        <v>0</v>
      </c>
      <c r="BH290" s="105">
        <f t="shared" si="62"/>
        <v>0</v>
      </c>
      <c r="BI290" s="105">
        <f t="shared" si="63"/>
        <v>0</v>
      </c>
      <c r="BJ290" s="18" t="s">
        <v>88</v>
      </c>
      <c r="BK290" s="105">
        <f t="shared" si="64"/>
        <v>0</v>
      </c>
      <c r="BL290" s="18" t="s">
        <v>367</v>
      </c>
      <c r="BM290" s="183" t="s">
        <v>3099</v>
      </c>
    </row>
    <row r="291" spans="1:65" s="2" customFormat="1" ht="21.75" customHeight="1" x14ac:dyDescent="0.15">
      <c r="A291" s="35"/>
      <c r="B291" s="141"/>
      <c r="C291" s="172" t="s">
        <v>1670</v>
      </c>
      <c r="D291" s="172" t="s">
        <v>274</v>
      </c>
      <c r="E291" s="173" t="s">
        <v>3495</v>
      </c>
      <c r="F291" s="174" t="s">
        <v>3496</v>
      </c>
      <c r="G291" s="175" t="s">
        <v>3234</v>
      </c>
      <c r="H291" s="176">
        <v>8</v>
      </c>
      <c r="I291" s="177"/>
      <c r="J291" s="176">
        <f t="shared" si="55"/>
        <v>0</v>
      </c>
      <c r="K291" s="178"/>
      <c r="L291" s="36"/>
      <c r="M291" s="179" t="s">
        <v>1</v>
      </c>
      <c r="N291" s="180" t="s">
        <v>41</v>
      </c>
      <c r="O291" s="61"/>
      <c r="P291" s="181">
        <f t="shared" si="56"/>
        <v>0</v>
      </c>
      <c r="Q291" s="181">
        <v>0</v>
      </c>
      <c r="R291" s="181">
        <f t="shared" si="57"/>
        <v>0</v>
      </c>
      <c r="S291" s="181">
        <v>0</v>
      </c>
      <c r="T291" s="182">
        <f t="shared" si="5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3" t="s">
        <v>367</v>
      </c>
      <c r="AT291" s="183" t="s">
        <v>274</v>
      </c>
      <c r="AU291" s="183" t="s">
        <v>88</v>
      </c>
      <c r="AY291" s="18" t="s">
        <v>271</v>
      </c>
      <c r="BE291" s="105">
        <f t="shared" si="59"/>
        <v>0</v>
      </c>
      <c r="BF291" s="105">
        <f t="shared" si="60"/>
        <v>0</v>
      </c>
      <c r="BG291" s="105">
        <f t="shared" si="61"/>
        <v>0</v>
      </c>
      <c r="BH291" s="105">
        <f t="shared" si="62"/>
        <v>0</v>
      </c>
      <c r="BI291" s="105">
        <f t="shared" si="63"/>
        <v>0</v>
      </c>
      <c r="BJ291" s="18" t="s">
        <v>88</v>
      </c>
      <c r="BK291" s="105">
        <f t="shared" si="64"/>
        <v>0</v>
      </c>
      <c r="BL291" s="18" t="s">
        <v>367</v>
      </c>
      <c r="BM291" s="183" t="s">
        <v>3102</v>
      </c>
    </row>
    <row r="292" spans="1:65" s="2" customFormat="1" ht="16.5" customHeight="1" x14ac:dyDescent="0.15">
      <c r="A292" s="35"/>
      <c r="B292" s="141"/>
      <c r="C292" s="172" t="s">
        <v>1687</v>
      </c>
      <c r="D292" s="172" t="s">
        <v>274</v>
      </c>
      <c r="E292" s="173" t="s">
        <v>3497</v>
      </c>
      <c r="F292" s="174" t="s">
        <v>3498</v>
      </c>
      <c r="G292" s="175" t="s">
        <v>3358</v>
      </c>
      <c r="H292" s="176">
        <v>2</v>
      </c>
      <c r="I292" s="177"/>
      <c r="J292" s="176">
        <f t="shared" si="55"/>
        <v>0</v>
      </c>
      <c r="K292" s="178"/>
      <c r="L292" s="36"/>
      <c r="M292" s="179" t="s">
        <v>1</v>
      </c>
      <c r="N292" s="180" t="s">
        <v>41</v>
      </c>
      <c r="O292" s="61"/>
      <c r="P292" s="181">
        <f t="shared" si="56"/>
        <v>0</v>
      </c>
      <c r="Q292" s="181">
        <v>3.4000000000000002E-4</v>
      </c>
      <c r="R292" s="181">
        <f t="shared" si="57"/>
        <v>6.8000000000000005E-4</v>
      </c>
      <c r="S292" s="181">
        <v>0</v>
      </c>
      <c r="T292" s="182">
        <f t="shared" si="5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3" t="s">
        <v>367</v>
      </c>
      <c r="AT292" s="183" t="s">
        <v>274</v>
      </c>
      <c r="AU292" s="183" t="s">
        <v>88</v>
      </c>
      <c r="AY292" s="18" t="s">
        <v>271</v>
      </c>
      <c r="BE292" s="105">
        <f t="shared" si="59"/>
        <v>0</v>
      </c>
      <c r="BF292" s="105">
        <f t="shared" si="60"/>
        <v>0</v>
      </c>
      <c r="BG292" s="105">
        <f t="shared" si="61"/>
        <v>0</v>
      </c>
      <c r="BH292" s="105">
        <f t="shared" si="62"/>
        <v>0</v>
      </c>
      <c r="BI292" s="105">
        <f t="shared" si="63"/>
        <v>0</v>
      </c>
      <c r="BJ292" s="18" t="s">
        <v>88</v>
      </c>
      <c r="BK292" s="105">
        <f t="shared" si="64"/>
        <v>0</v>
      </c>
      <c r="BL292" s="18" t="s">
        <v>367</v>
      </c>
      <c r="BM292" s="183" t="s">
        <v>3105</v>
      </c>
    </row>
    <row r="293" spans="1:65" s="2" customFormat="1" ht="16.5" customHeight="1" x14ac:dyDescent="0.15">
      <c r="A293" s="35"/>
      <c r="B293" s="141"/>
      <c r="C293" s="172" t="s">
        <v>1697</v>
      </c>
      <c r="D293" s="172" t="s">
        <v>274</v>
      </c>
      <c r="E293" s="173" t="s">
        <v>3499</v>
      </c>
      <c r="F293" s="174" t="s">
        <v>3500</v>
      </c>
      <c r="G293" s="175" t="s">
        <v>3234</v>
      </c>
      <c r="H293" s="176">
        <v>2</v>
      </c>
      <c r="I293" s="177"/>
      <c r="J293" s="176">
        <f t="shared" si="55"/>
        <v>0</v>
      </c>
      <c r="K293" s="178"/>
      <c r="L293" s="36"/>
      <c r="M293" s="179" t="s">
        <v>1</v>
      </c>
      <c r="N293" s="180" t="s">
        <v>41</v>
      </c>
      <c r="O293" s="61"/>
      <c r="P293" s="181">
        <f t="shared" si="56"/>
        <v>0</v>
      </c>
      <c r="Q293" s="181">
        <v>0</v>
      </c>
      <c r="R293" s="181">
        <f t="shared" si="57"/>
        <v>0</v>
      </c>
      <c r="S293" s="181">
        <v>0</v>
      </c>
      <c r="T293" s="182">
        <f t="shared" si="5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3" t="s">
        <v>367</v>
      </c>
      <c r="AT293" s="183" t="s">
        <v>274</v>
      </c>
      <c r="AU293" s="183" t="s">
        <v>88</v>
      </c>
      <c r="AY293" s="18" t="s">
        <v>271</v>
      </c>
      <c r="BE293" s="105">
        <f t="shared" si="59"/>
        <v>0</v>
      </c>
      <c r="BF293" s="105">
        <f t="shared" si="60"/>
        <v>0</v>
      </c>
      <c r="BG293" s="105">
        <f t="shared" si="61"/>
        <v>0</v>
      </c>
      <c r="BH293" s="105">
        <f t="shared" si="62"/>
        <v>0</v>
      </c>
      <c r="BI293" s="105">
        <f t="shared" si="63"/>
        <v>0</v>
      </c>
      <c r="BJ293" s="18" t="s">
        <v>88</v>
      </c>
      <c r="BK293" s="105">
        <f t="shared" si="64"/>
        <v>0</v>
      </c>
      <c r="BL293" s="18" t="s">
        <v>367</v>
      </c>
      <c r="BM293" s="183" t="s">
        <v>3108</v>
      </c>
    </row>
    <row r="294" spans="1:65" s="2" customFormat="1" ht="16.5" customHeight="1" x14ac:dyDescent="0.15">
      <c r="A294" s="35"/>
      <c r="B294" s="141"/>
      <c r="C294" s="172" t="s">
        <v>1705</v>
      </c>
      <c r="D294" s="172" t="s">
        <v>274</v>
      </c>
      <c r="E294" s="173" t="s">
        <v>3501</v>
      </c>
      <c r="F294" s="174" t="s">
        <v>3502</v>
      </c>
      <c r="G294" s="175" t="s">
        <v>3234</v>
      </c>
      <c r="H294" s="176">
        <v>5</v>
      </c>
      <c r="I294" s="177"/>
      <c r="J294" s="176">
        <f t="shared" si="55"/>
        <v>0</v>
      </c>
      <c r="K294" s="178"/>
      <c r="L294" s="36"/>
      <c r="M294" s="179" t="s">
        <v>1</v>
      </c>
      <c r="N294" s="180" t="s">
        <v>41</v>
      </c>
      <c r="O294" s="61"/>
      <c r="P294" s="181">
        <f t="shared" si="56"/>
        <v>0</v>
      </c>
      <c r="Q294" s="181">
        <v>2.7E-4</v>
      </c>
      <c r="R294" s="181">
        <f t="shared" si="57"/>
        <v>1.3500000000000001E-3</v>
      </c>
      <c r="S294" s="181">
        <v>0</v>
      </c>
      <c r="T294" s="182">
        <f t="shared" si="5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3" t="s">
        <v>367</v>
      </c>
      <c r="AT294" s="183" t="s">
        <v>274</v>
      </c>
      <c r="AU294" s="183" t="s">
        <v>88</v>
      </c>
      <c r="AY294" s="18" t="s">
        <v>271</v>
      </c>
      <c r="BE294" s="105">
        <f t="shared" si="59"/>
        <v>0</v>
      </c>
      <c r="BF294" s="105">
        <f t="shared" si="60"/>
        <v>0</v>
      </c>
      <c r="BG294" s="105">
        <f t="shared" si="61"/>
        <v>0</v>
      </c>
      <c r="BH294" s="105">
        <f t="shared" si="62"/>
        <v>0</v>
      </c>
      <c r="BI294" s="105">
        <f t="shared" si="63"/>
        <v>0</v>
      </c>
      <c r="BJ294" s="18" t="s">
        <v>88</v>
      </c>
      <c r="BK294" s="105">
        <f t="shared" si="64"/>
        <v>0</v>
      </c>
      <c r="BL294" s="18" t="s">
        <v>367</v>
      </c>
      <c r="BM294" s="183" t="s">
        <v>3109</v>
      </c>
    </row>
    <row r="295" spans="1:65" s="2" customFormat="1" ht="16.5" customHeight="1" x14ac:dyDescent="0.15">
      <c r="A295" s="35"/>
      <c r="B295" s="141"/>
      <c r="C295" s="172" t="s">
        <v>1712</v>
      </c>
      <c r="D295" s="172" t="s">
        <v>274</v>
      </c>
      <c r="E295" s="173" t="s">
        <v>3503</v>
      </c>
      <c r="F295" s="174" t="s">
        <v>3504</v>
      </c>
      <c r="G295" s="175" t="s">
        <v>3234</v>
      </c>
      <c r="H295" s="176">
        <v>5</v>
      </c>
      <c r="I295" s="177"/>
      <c r="J295" s="176">
        <f t="shared" si="55"/>
        <v>0</v>
      </c>
      <c r="K295" s="178"/>
      <c r="L295" s="36"/>
      <c r="M295" s="179" t="s">
        <v>1</v>
      </c>
      <c r="N295" s="180" t="s">
        <v>41</v>
      </c>
      <c r="O295" s="61"/>
      <c r="P295" s="181">
        <f t="shared" si="56"/>
        <v>0</v>
      </c>
      <c r="Q295" s="181">
        <v>0</v>
      </c>
      <c r="R295" s="181">
        <f t="shared" si="57"/>
        <v>0</v>
      </c>
      <c r="S295" s="181">
        <v>0</v>
      </c>
      <c r="T295" s="182">
        <f t="shared" si="5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367</v>
      </c>
      <c r="AT295" s="183" t="s">
        <v>274</v>
      </c>
      <c r="AU295" s="183" t="s">
        <v>88</v>
      </c>
      <c r="AY295" s="18" t="s">
        <v>271</v>
      </c>
      <c r="BE295" s="105">
        <f t="shared" si="59"/>
        <v>0</v>
      </c>
      <c r="BF295" s="105">
        <f t="shared" si="60"/>
        <v>0</v>
      </c>
      <c r="BG295" s="105">
        <f t="shared" si="61"/>
        <v>0</v>
      </c>
      <c r="BH295" s="105">
        <f t="shared" si="62"/>
        <v>0</v>
      </c>
      <c r="BI295" s="105">
        <f t="shared" si="63"/>
        <v>0</v>
      </c>
      <c r="BJ295" s="18" t="s">
        <v>88</v>
      </c>
      <c r="BK295" s="105">
        <f t="shared" si="64"/>
        <v>0</v>
      </c>
      <c r="BL295" s="18" t="s">
        <v>367</v>
      </c>
      <c r="BM295" s="183" t="s">
        <v>3114</v>
      </c>
    </row>
    <row r="296" spans="1:65" s="2" customFormat="1" ht="16.5" customHeight="1" x14ac:dyDescent="0.15">
      <c r="A296" s="35"/>
      <c r="B296" s="141"/>
      <c r="C296" s="172" t="s">
        <v>1716</v>
      </c>
      <c r="D296" s="172" t="s">
        <v>274</v>
      </c>
      <c r="E296" s="173" t="s">
        <v>3505</v>
      </c>
      <c r="F296" s="174" t="s">
        <v>3506</v>
      </c>
      <c r="G296" s="175" t="s">
        <v>3351</v>
      </c>
      <c r="H296" s="176">
        <v>120</v>
      </c>
      <c r="I296" s="177"/>
      <c r="J296" s="176">
        <f t="shared" si="55"/>
        <v>0</v>
      </c>
      <c r="K296" s="178"/>
      <c r="L296" s="36"/>
      <c r="M296" s="179" t="s">
        <v>1</v>
      </c>
      <c r="N296" s="180" t="s">
        <v>41</v>
      </c>
      <c r="O296" s="61"/>
      <c r="P296" s="181">
        <f t="shared" si="56"/>
        <v>0</v>
      </c>
      <c r="Q296" s="181">
        <v>0</v>
      </c>
      <c r="R296" s="181">
        <f t="shared" si="57"/>
        <v>0</v>
      </c>
      <c r="S296" s="181">
        <v>0</v>
      </c>
      <c r="T296" s="182">
        <f t="shared" si="5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3" t="s">
        <v>367</v>
      </c>
      <c r="AT296" s="183" t="s">
        <v>274</v>
      </c>
      <c r="AU296" s="183" t="s">
        <v>88</v>
      </c>
      <c r="AY296" s="18" t="s">
        <v>271</v>
      </c>
      <c r="BE296" s="105">
        <f t="shared" si="59"/>
        <v>0</v>
      </c>
      <c r="BF296" s="105">
        <f t="shared" si="60"/>
        <v>0</v>
      </c>
      <c r="BG296" s="105">
        <f t="shared" si="61"/>
        <v>0</v>
      </c>
      <c r="BH296" s="105">
        <f t="shared" si="62"/>
        <v>0</v>
      </c>
      <c r="BI296" s="105">
        <f t="shared" si="63"/>
        <v>0</v>
      </c>
      <c r="BJ296" s="18" t="s">
        <v>88</v>
      </c>
      <c r="BK296" s="105">
        <f t="shared" si="64"/>
        <v>0</v>
      </c>
      <c r="BL296" s="18" t="s">
        <v>367</v>
      </c>
      <c r="BM296" s="183" t="s">
        <v>3115</v>
      </c>
    </row>
    <row r="297" spans="1:65" s="2" customFormat="1" ht="21.75" customHeight="1" x14ac:dyDescent="0.15">
      <c r="A297" s="35"/>
      <c r="B297" s="141"/>
      <c r="C297" s="172" t="s">
        <v>1722</v>
      </c>
      <c r="D297" s="172" t="s">
        <v>274</v>
      </c>
      <c r="E297" s="173" t="s">
        <v>3507</v>
      </c>
      <c r="F297" s="174" t="s">
        <v>3508</v>
      </c>
      <c r="G297" s="175" t="s">
        <v>412</v>
      </c>
      <c r="H297" s="176">
        <v>0.38</v>
      </c>
      <c r="I297" s="177"/>
      <c r="J297" s="176">
        <f t="shared" si="55"/>
        <v>0</v>
      </c>
      <c r="K297" s="178"/>
      <c r="L297" s="36"/>
      <c r="M297" s="179" t="s">
        <v>1</v>
      </c>
      <c r="N297" s="180" t="s">
        <v>41</v>
      </c>
      <c r="O297" s="61"/>
      <c r="P297" s="181">
        <f t="shared" si="56"/>
        <v>0</v>
      </c>
      <c r="Q297" s="181">
        <v>0</v>
      </c>
      <c r="R297" s="181">
        <f t="shared" si="57"/>
        <v>0</v>
      </c>
      <c r="S297" s="181">
        <v>0</v>
      </c>
      <c r="T297" s="182">
        <f t="shared" si="5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3" t="s">
        <v>367</v>
      </c>
      <c r="AT297" s="183" t="s">
        <v>274</v>
      </c>
      <c r="AU297" s="183" t="s">
        <v>88</v>
      </c>
      <c r="AY297" s="18" t="s">
        <v>271</v>
      </c>
      <c r="BE297" s="105">
        <f t="shared" si="59"/>
        <v>0</v>
      </c>
      <c r="BF297" s="105">
        <f t="shared" si="60"/>
        <v>0</v>
      </c>
      <c r="BG297" s="105">
        <f t="shared" si="61"/>
        <v>0</v>
      </c>
      <c r="BH297" s="105">
        <f t="shared" si="62"/>
        <v>0</v>
      </c>
      <c r="BI297" s="105">
        <f t="shared" si="63"/>
        <v>0</v>
      </c>
      <c r="BJ297" s="18" t="s">
        <v>88</v>
      </c>
      <c r="BK297" s="105">
        <f t="shared" si="64"/>
        <v>0</v>
      </c>
      <c r="BL297" s="18" t="s">
        <v>367</v>
      </c>
      <c r="BM297" s="183" t="s">
        <v>3118</v>
      </c>
    </row>
    <row r="298" spans="1:65" s="2" customFormat="1" ht="16.5" customHeight="1" x14ac:dyDescent="0.15">
      <c r="A298" s="35"/>
      <c r="B298" s="141"/>
      <c r="C298" s="224" t="s">
        <v>1734</v>
      </c>
      <c r="D298" s="224" t="s">
        <v>1138</v>
      </c>
      <c r="E298" s="226" t="s">
        <v>3509</v>
      </c>
      <c r="F298" s="227" t="s">
        <v>3510</v>
      </c>
      <c r="G298" s="228" t="s">
        <v>3234</v>
      </c>
      <c r="H298" s="229">
        <v>3</v>
      </c>
      <c r="I298" s="230"/>
      <c r="J298" s="229">
        <f t="shared" si="55"/>
        <v>0</v>
      </c>
      <c r="K298" s="231"/>
      <c r="L298" s="232"/>
      <c r="M298" s="233" t="s">
        <v>1</v>
      </c>
      <c r="N298" s="234" t="s">
        <v>41</v>
      </c>
      <c r="O298" s="61"/>
      <c r="P298" s="181">
        <f t="shared" si="56"/>
        <v>0</v>
      </c>
      <c r="Q298" s="181">
        <v>8.2000000000000007E-3</v>
      </c>
      <c r="R298" s="181">
        <f t="shared" si="57"/>
        <v>2.4600000000000004E-2</v>
      </c>
      <c r="S298" s="181">
        <v>0</v>
      </c>
      <c r="T298" s="182">
        <f t="shared" si="5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3" t="s">
        <v>478</v>
      </c>
      <c r="AT298" s="183" t="s">
        <v>1138</v>
      </c>
      <c r="AU298" s="183" t="s">
        <v>88</v>
      </c>
      <c r="AY298" s="18" t="s">
        <v>271</v>
      </c>
      <c r="BE298" s="105">
        <f t="shared" si="59"/>
        <v>0</v>
      </c>
      <c r="BF298" s="105">
        <f t="shared" si="60"/>
        <v>0</v>
      </c>
      <c r="BG298" s="105">
        <f t="shared" si="61"/>
        <v>0</v>
      </c>
      <c r="BH298" s="105">
        <f t="shared" si="62"/>
        <v>0</v>
      </c>
      <c r="BI298" s="105">
        <f t="shared" si="63"/>
        <v>0</v>
      </c>
      <c r="BJ298" s="18" t="s">
        <v>88</v>
      </c>
      <c r="BK298" s="105">
        <f t="shared" si="64"/>
        <v>0</v>
      </c>
      <c r="BL298" s="18" t="s">
        <v>367</v>
      </c>
      <c r="BM298" s="183" t="s">
        <v>3121</v>
      </c>
    </row>
    <row r="299" spans="1:65" s="2" customFormat="1" ht="16.5" customHeight="1" x14ac:dyDescent="0.15">
      <c r="A299" s="35"/>
      <c r="B299" s="141"/>
      <c r="C299" s="224" t="s">
        <v>1739</v>
      </c>
      <c r="D299" s="224" t="s">
        <v>1138</v>
      </c>
      <c r="E299" s="226" t="s">
        <v>3511</v>
      </c>
      <c r="F299" s="227" t="s">
        <v>3512</v>
      </c>
      <c r="G299" s="228" t="s">
        <v>3234</v>
      </c>
      <c r="H299" s="229">
        <v>2</v>
      </c>
      <c r="I299" s="230"/>
      <c r="J299" s="229">
        <f t="shared" si="55"/>
        <v>0</v>
      </c>
      <c r="K299" s="231"/>
      <c r="L299" s="232"/>
      <c r="M299" s="247" t="s">
        <v>1</v>
      </c>
      <c r="N299" s="248" t="s">
        <v>41</v>
      </c>
      <c r="O299" s="243"/>
      <c r="P299" s="244">
        <f t="shared" si="56"/>
        <v>0</v>
      </c>
      <c r="Q299" s="244">
        <v>0</v>
      </c>
      <c r="R299" s="244">
        <f t="shared" si="57"/>
        <v>0</v>
      </c>
      <c r="S299" s="244">
        <v>0</v>
      </c>
      <c r="T299" s="245">
        <f t="shared" si="5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3" t="s">
        <v>478</v>
      </c>
      <c r="AT299" s="183" t="s">
        <v>1138</v>
      </c>
      <c r="AU299" s="183" t="s">
        <v>88</v>
      </c>
      <c r="AY299" s="18" t="s">
        <v>271</v>
      </c>
      <c r="BE299" s="105">
        <f t="shared" si="59"/>
        <v>0</v>
      </c>
      <c r="BF299" s="105">
        <f t="shared" si="60"/>
        <v>0</v>
      </c>
      <c r="BG299" s="105">
        <f t="shared" si="61"/>
        <v>0</v>
      </c>
      <c r="BH299" s="105">
        <f t="shared" si="62"/>
        <v>0</v>
      </c>
      <c r="BI299" s="105">
        <f t="shared" si="63"/>
        <v>0</v>
      </c>
      <c r="BJ299" s="18" t="s">
        <v>88</v>
      </c>
      <c r="BK299" s="105">
        <f t="shared" si="64"/>
        <v>0</v>
      </c>
      <c r="BL299" s="18" t="s">
        <v>367</v>
      </c>
      <c r="BM299" s="183" t="s">
        <v>3124</v>
      </c>
    </row>
    <row r="300" spans="1:65" s="2" customFormat="1" ht="6.95" customHeight="1" x14ac:dyDescent="0.1">
      <c r="A300" s="35"/>
      <c r="B300" s="50"/>
      <c r="C300" s="51"/>
      <c r="D300" s="51"/>
      <c r="E300" s="51"/>
      <c r="F300" s="51"/>
      <c r="G300" s="51"/>
      <c r="H300" s="51"/>
      <c r="I300" s="51"/>
      <c r="J300" s="51"/>
      <c r="K300" s="51"/>
      <c r="L300" s="36"/>
      <c r="M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</row>
  </sheetData>
  <autoFilter ref="C135:K299" xr:uid="{00000000-0009-0000-0000-000007000000}"/>
  <mergeCells count="13">
    <mergeCell ref="E128:H128"/>
    <mergeCell ref="L2:V2"/>
    <mergeCell ref="E124:H124"/>
    <mergeCell ref="E126:H126"/>
    <mergeCell ref="E85:H85"/>
    <mergeCell ref="E87:H87"/>
    <mergeCell ref="E89:H89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58"/>
  <sheetViews>
    <sheetView showGridLines="0" topLeftCell="A99" workbookViewId="0">
      <selection activeCell="J107" sqref="J107"/>
    </sheetView>
  </sheetViews>
  <sheetFormatPr defaultRowHeight="10.5" x14ac:dyDescent="0.1"/>
  <cols>
    <col min="1" max="1" width="8.2578125" style="1" customWidth="1"/>
    <col min="2" max="2" width="1.1796875" style="1" customWidth="1"/>
    <col min="3" max="3" width="4.2109375" style="1" customWidth="1"/>
    <col min="4" max="4" width="4.37890625" style="1" customWidth="1"/>
    <col min="5" max="5" width="17.19140625" style="1" customWidth="1"/>
    <col min="6" max="6" width="50.90625" style="1" customWidth="1"/>
    <col min="7" max="7" width="7.4140625" style="1" customWidth="1"/>
    <col min="8" max="8" width="13.98828125" style="1" customWidth="1"/>
    <col min="9" max="9" width="15.84375" style="1" customWidth="1"/>
    <col min="10" max="10" width="22.25" style="1" customWidth="1"/>
    <col min="11" max="11" width="22.25" style="1" hidden="1" customWidth="1"/>
    <col min="12" max="12" width="9.26953125" style="1" customWidth="1"/>
    <col min="13" max="13" width="10.78515625" style="1" hidden="1" customWidth="1"/>
    <col min="14" max="14" width="9.26953125" style="1" hidden="1"/>
    <col min="15" max="20" width="14.15625" style="1" hidden="1" customWidth="1"/>
    <col min="21" max="21" width="16.34765625" style="1" hidden="1" customWidth="1"/>
    <col min="22" max="22" width="12.3046875" style="1" customWidth="1"/>
    <col min="23" max="23" width="16.34765625" style="1" customWidth="1"/>
    <col min="24" max="24" width="12.3046875" style="1" customWidth="1"/>
    <col min="25" max="25" width="15" style="1" customWidth="1"/>
    <col min="26" max="26" width="10.953125" style="1" customWidth="1"/>
    <col min="27" max="27" width="15" style="1" customWidth="1"/>
    <col min="28" max="28" width="16.34765625" style="1" customWidth="1"/>
    <col min="29" max="29" width="10.953125" style="1" customWidth="1"/>
    <col min="30" max="30" width="15" style="1" customWidth="1"/>
    <col min="31" max="31" width="16.34765625" style="1" customWidth="1"/>
    <col min="44" max="65" width="9.26953125" style="1" hidden="1"/>
  </cols>
  <sheetData>
    <row r="2" spans="1:46" s="1" customFormat="1" ht="36.950000000000003" customHeight="1" x14ac:dyDescent="0.1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111</v>
      </c>
    </row>
    <row r="3" spans="1:46" s="1" customFormat="1" ht="6.95" customHeight="1" x14ac:dyDescent="0.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 x14ac:dyDescent="0.1">
      <c r="B5" s="21"/>
      <c r="L5" s="21"/>
    </row>
    <row r="6" spans="1:46" s="1" customFormat="1" ht="12" customHeight="1" x14ac:dyDescent="0.1">
      <c r="B6" s="21"/>
      <c r="D6" s="28" t="s">
        <v>14</v>
      </c>
      <c r="L6" s="21"/>
    </row>
    <row r="7" spans="1:46" s="1" customFormat="1" ht="16.5" customHeight="1" x14ac:dyDescent="0.1">
      <c r="B7" s="21"/>
      <c r="E7" s="340" t="str">
        <f>'Rekapitulácia stavby'!K6</f>
        <v>Kreatívne cenrum Nitra - Martinský vrch</v>
      </c>
      <c r="F7" s="341"/>
      <c r="G7" s="341"/>
      <c r="H7" s="341"/>
      <c r="L7" s="21"/>
    </row>
    <row r="8" spans="1:46" s="1" customFormat="1" ht="12" customHeight="1" x14ac:dyDescent="0.1">
      <c r="B8" s="21"/>
      <c r="D8" s="28" t="s">
        <v>228</v>
      </c>
      <c r="L8" s="21"/>
    </row>
    <row r="9" spans="1:46" s="2" customFormat="1" ht="16.5" customHeight="1" x14ac:dyDescent="0.1">
      <c r="A9" s="35"/>
      <c r="B9" s="36"/>
      <c r="C9" s="35"/>
      <c r="D9" s="35"/>
      <c r="E9" s="340" t="s">
        <v>231</v>
      </c>
      <c r="F9" s="339"/>
      <c r="G9" s="339"/>
      <c r="H9" s="33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1">
      <c r="A11" s="35"/>
      <c r="B11" s="36"/>
      <c r="C11" s="35"/>
      <c r="D11" s="35"/>
      <c r="E11" s="321" t="s">
        <v>3513</v>
      </c>
      <c r="F11" s="339"/>
      <c r="G11" s="339"/>
      <c r="H11" s="33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1">
      <c r="A13" s="35"/>
      <c r="B13" s="36"/>
      <c r="C13" s="35"/>
      <c r="D13" s="28" t="s">
        <v>16</v>
      </c>
      <c r="E13" s="35"/>
      <c r="F13" s="26" t="s">
        <v>108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 x14ac:dyDescent="0.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 x14ac:dyDescent="0.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1">
      <c r="A20" s="35"/>
      <c r="B20" s="36"/>
      <c r="C20" s="35"/>
      <c r="D20" s="35"/>
      <c r="E20" s="343" t="str">
        <f>'Rekapitulácia stavby'!E14</f>
        <v>Vyplň údaj</v>
      </c>
      <c r="F20" s="296"/>
      <c r="G20" s="296"/>
      <c r="H20" s="29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 x14ac:dyDescent="0.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 x14ac:dyDescent="0.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 x14ac:dyDescent="0.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1">
      <c r="A29" s="114"/>
      <c r="B29" s="115"/>
      <c r="C29" s="114"/>
      <c r="D29" s="114"/>
      <c r="E29" s="344" t="s">
        <v>1</v>
      </c>
      <c r="F29" s="344"/>
      <c r="G29" s="344"/>
      <c r="H29" s="34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 x14ac:dyDescent="0.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 x14ac:dyDescent="0.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 x14ac:dyDescent="0.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 x14ac:dyDescent="0.1">
      <c r="A37" s="35"/>
      <c r="B37" s="36"/>
      <c r="C37" s="35"/>
      <c r="D37" s="118" t="s">
        <v>39</v>
      </c>
      <c r="E37" s="28" t="s">
        <v>40</v>
      </c>
      <c r="F37" s="119">
        <f>ROUND((SUM(BE106:BE108) + SUM(BE130:BE157)),  2)</f>
        <v>0</v>
      </c>
      <c r="G37" s="35"/>
      <c r="H37" s="35"/>
      <c r="I37" s="120">
        <v>0.2</v>
      </c>
      <c r="J37" s="119">
        <f>ROUND(((SUM(BE106:BE108) + SUM(BE130:BE157))*I37),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 x14ac:dyDescent="0.1">
      <c r="A38" s="35"/>
      <c r="B38" s="36"/>
      <c r="C38" s="35"/>
      <c r="D38" s="35"/>
      <c r="E38" s="28" t="s">
        <v>41</v>
      </c>
      <c r="F38" s="119">
        <f>ROUND((SUM(BF106:BF108) + SUM(BF130:BF157)),  2)</f>
        <v>0</v>
      </c>
      <c r="G38" s="35"/>
      <c r="H38" s="35"/>
      <c r="I38" s="120">
        <v>0.2</v>
      </c>
      <c r="J38" s="119">
        <f>ROUND(((SUM(BF106:BF108) + SUM(BF130:BF157))*I38),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 x14ac:dyDescent="0.1">
      <c r="A39" s="35"/>
      <c r="B39" s="36"/>
      <c r="C39" s="35"/>
      <c r="D39" s="35"/>
      <c r="E39" s="28" t="s">
        <v>42</v>
      </c>
      <c r="F39" s="119">
        <f>ROUND((SUM(BG106:BG108) + SUM(BG130:BG157)),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 x14ac:dyDescent="0.1">
      <c r="A40" s="35"/>
      <c r="B40" s="36"/>
      <c r="C40" s="35"/>
      <c r="D40" s="35"/>
      <c r="E40" s="28" t="s">
        <v>43</v>
      </c>
      <c r="F40" s="119">
        <f>ROUND((SUM(BH106:BH108) + SUM(BH130:BH157)),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 x14ac:dyDescent="0.1">
      <c r="A41" s="35"/>
      <c r="B41" s="36"/>
      <c r="C41" s="35"/>
      <c r="D41" s="35"/>
      <c r="E41" s="28" t="s">
        <v>44</v>
      </c>
      <c r="F41" s="119">
        <f>ROUND((SUM(BI106:BI108) + SUM(BI130:BI157)),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 x14ac:dyDescent="0.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 x14ac:dyDescent="0.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 x14ac:dyDescent="0.1">
      <c r="B45" s="21"/>
      <c r="L45" s="21"/>
    </row>
    <row r="46" spans="1:31" s="1" customFormat="1" ht="14.45" customHeight="1" x14ac:dyDescent="0.1">
      <c r="B46" s="21"/>
      <c r="L46" s="21"/>
    </row>
    <row r="47" spans="1:31" s="1" customFormat="1" ht="14.45" customHeight="1" x14ac:dyDescent="0.1">
      <c r="B47" s="21"/>
      <c r="L47" s="21"/>
    </row>
    <row r="48" spans="1:31" s="1" customFormat="1" ht="14.45" customHeight="1" x14ac:dyDescent="0.1">
      <c r="B48" s="21"/>
      <c r="L48" s="21"/>
    </row>
    <row r="49" spans="1:31" s="1" customFormat="1" ht="14.45" customHeight="1" x14ac:dyDescent="0.1">
      <c r="B49" s="21"/>
      <c r="L49" s="21"/>
    </row>
    <row r="50" spans="1:31" s="2" customFormat="1" ht="14.45" customHeight="1" x14ac:dyDescent="0.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 x14ac:dyDescent="0.1">
      <c r="B51" s="21"/>
      <c r="L51" s="21"/>
    </row>
    <row r="52" spans="1:31" x14ac:dyDescent="0.1">
      <c r="B52" s="21"/>
      <c r="L52" s="21"/>
    </row>
    <row r="53" spans="1:31" x14ac:dyDescent="0.1">
      <c r="B53" s="21"/>
      <c r="L53" s="21"/>
    </row>
    <row r="54" spans="1:31" x14ac:dyDescent="0.1">
      <c r="B54" s="21"/>
      <c r="L54" s="21"/>
    </row>
    <row r="55" spans="1:31" x14ac:dyDescent="0.1">
      <c r="B55" s="21"/>
      <c r="L55" s="21"/>
    </row>
    <row r="56" spans="1:31" x14ac:dyDescent="0.1">
      <c r="B56" s="21"/>
      <c r="L56" s="21"/>
    </row>
    <row r="57" spans="1:31" x14ac:dyDescent="0.1">
      <c r="B57" s="21"/>
      <c r="L57" s="21"/>
    </row>
    <row r="58" spans="1:31" x14ac:dyDescent="0.1">
      <c r="B58" s="21"/>
      <c r="L58" s="21"/>
    </row>
    <row r="59" spans="1:31" x14ac:dyDescent="0.1">
      <c r="B59" s="21"/>
      <c r="L59" s="21"/>
    </row>
    <row r="60" spans="1:31" x14ac:dyDescent="0.1">
      <c r="B60" s="21"/>
      <c r="L60" s="21"/>
    </row>
    <row r="61" spans="1:31" s="2" customFormat="1" ht="12.75" x14ac:dyDescent="0.1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1">
      <c r="B62" s="21"/>
      <c r="L62" s="21"/>
    </row>
    <row r="63" spans="1:31" x14ac:dyDescent="0.1">
      <c r="B63" s="21"/>
      <c r="L63" s="21"/>
    </row>
    <row r="64" spans="1:31" x14ac:dyDescent="0.1">
      <c r="B64" s="21"/>
      <c r="L64" s="21"/>
    </row>
    <row r="65" spans="1:31" s="2" customFormat="1" ht="12.75" x14ac:dyDescent="0.1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1">
      <c r="B66" s="21"/>
      <c r="L66" s="21"/>
    </row>
    <row r="67" spans="1:31" x14ac:dyDescent="0.1">
      <c r="B67" s="21"/>
      <c r="L67" s="21"/>
    </row>
    <row r="68" spans="1:31" x14ac:dyDescent="0.1">
      <c r="B68" s="21"/>
      <c r="L68" s="21"/>
    </row>
    <row r="69" spans="1:31" x14ac:dyDescent="0.1">
      <c r="B69" s="21"/>
      <c r="L69" s="21"/>
    </row>
    <row r="70" spans="1:31" x14ac:dyDescent="0.1">
      <c r="B70" s="21"/>
      <c r="L70" s="21"/>
    </row>
    <row r="71" spans="1:31" x14ac:dyDescent="0.1">
      <c r="B71" s="21"/>
      <c r="L71" s="21"/>
    </row>
    <row r="72" spans="1:31" x14ac:dyDescent="0.1">
      <c r="B72" s="21"/>
      <c r="L72" s="21"/>
    </row>
    <row r="73" spans="1:31" x14ac:dyDescent="0.1">
      <c r="B73" s="21"/>
      <c r="L73" s="21"/>
    </row>
    <row r="74" spans="1:31" x14ac:dyDescent="0.1">
      <c r="B74" s="21"/>
      <c r="L74" s="21"/>
    </row>
    <row r="75" spans="1:31" x14ac:dyDescent="0.1">
      <c r="B75" s="21"/>
      <c r="L75" s="21"/>
    </row>
    <row r="76" spans="1:31" s="2" customFormat="1" ht="12.75" x14ac:dyDescent="0.1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 x14ac:dyDescent="0.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 x14ac:dyDescent="0.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 x14ac:dyDescent="0.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 x14ac:dyDescent="0.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1">
      <c r="A85" s="35"/>
      <c r="B85" s="36"/>
      <c r="C85" s="35"/>
      <c r="D85" s="35"/>
      <c r="E85" s="340" t="str">
        <f>E7</f>
        <v>Kreatívne cenrum Nitra - Martinský vrch</v>
      </c>
      <c r="F85" s="341"/>
      <c r="G85" s="341"/>
      <c r="H85" s="34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1">
      <c r="B86" s="21"/>
      <c r="C86" s="28" t="s">
        <v>228</v>
      </c>
      <c r="L86" s="21"/>
    </row>
    <row r="87" spans="1:31" s="2" customFormat="1" ht="16.5" customHeight="1" x14ac:dyDescent="0.1">
      <c r="A87" s="35"/>
      <c r="B87" s="36"/>
      <c r="C87" s="35"/>
      <c r="D87" s="35"/>
      <c r="E87" s="340" t="s">
        <v>231</v>
      </c>
      <c r="F87" s="339"/>
      <c r="G87" s="339"/>
      <c r="H87" s="33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1">
      <c r="A89" s="35"/>
      <c r="B89" s="36"/>
      <c r="C89" s="35"/>
      <c r="D89" s="35"/>
      <c r="E89" s="321" t="str">
        <f>E11</f>
        <v>08 - Plynoinštalácia</v>
      </c>
      <c r="F89" s="339"/>
      <c r="G89" s="339"/>
      <c r="H89" s="33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 x14ac:dyDescent="0.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 x14ac:dyDescent="0.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 x14ac:dyDescent="0.15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 x14ac:dyDescent="0.15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 x14ac:dyDescent="0.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J130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 x14ac:dyDescent="0.1">
      <c r="B99" s="131"/>
      <c r="D99" s="132" t="s">
        <v>3514</v>
      </c>
      <c r="E99" s="133"/>
      <c r="F99" s="133"/>
      <c r="G99" s="133"/>
      <c r="H99" s="133"/>
      <c r="I99" s="133"/>
      <c r="J99" s="134">
        <f>J131</f>
        <v>0</v>
      </c>
      <c r="L99" s="131"/>
    </row>
    <row r="100" spans="1:65" s="10" customFormat="1" ht="19.899999999999999" customHeight="1" x14ac:dyDescent="0.1">
      <c r="B100" s="135"/>
      <c r="D100" s="136" t="s">
        <v>3515</v>
      </c>
      <c r="E100" s="137"/>
      <c r="F100" s="137"/>
      <c r="G100" s="137"/>
      <c r="H100" s="137"/>
      <c r="I100" s="137"/>
      <c r="J100" s="138">
        <f>J132</f>
        <v>0</v>
      </c>
      <c r="L100" s="135"/>
    </row>
    <row r="101" spans="1:65" s="10" customFormat="1" ht="19.899999999999999" customHeight="1" x14ac:dyDescent="0.1">
      <c r="B101" s="135"/>
      <c r="D101" s="136" t="s">
        <v>885</v>
      </c>
      <c r="E101" s="137"/>
      <c r="F101" s="137"/>
      <c r="G101" s="137"/>
      <c r="H101" s="137"/>
      <c r="I101" s="137"/>
      <c r="J101" s="138">
        <f>J148</f>
        <v>0</v>
      </c>
      <c r="L101" s="135"/>
    </row>
    <row r="102" spans="1:65" s="9" customFormat="1" ht="24.95" customHeight="1" x14ac:dyDescent="0.1">
      <c r="B102" s="131"/>
      <c r="D102" s="132" t="s">
        <v>3516</v>
      </c>
      <c r="E102" s="133"/>
      <c r="F102" s="133"/>
      <c r="G102" s="133"/>
      <c r="H102" s="133"/>
      <c r="I102" s="133"/>
      <c r="J102" s="134">
        <f>J151</f>
        <v>0</v>
      </c>
      <c r="L102" s="131"/>
    </row>
    <row r="103" spans="1:65" s="10" customFormat="1" ht="19.899999999999999" customHeight="1" x14ac:dyDescent="0.1">
      <c r="B103" s="135"/>
      <c r="D103" s="136" t="s">
        <v>3517</v>
      </c>
      <c r="E103" s="137"/>
      <c r="F103" s="137"/>
      <c r="G103" s="137"/>
      <c r="H103" s="137"/>
      <c r="I103" s="137"/>
      <c r="J103" s="138">
        <f>J152</f>
        <v>0</v>
      </c>
      <c r="L103" s="135"/>
    </row>
    <row r="104" spans="1:65" s="2" customFormat="1" ht="21.75" customHeight="1" x14ac:dyDescent="0.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 x14ac:dyDescent="0.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 x14ac:dyDescent="0.1">
      <c r="A106" s="35"/>
      <c r="B106" s="36"/>
      <c r="C106" s="130" t="s">
        <v>254</v>
      </c>
      <c r="D106" s="35"/>
      <c r="E106" s="35"/>
      <c r="F106" s="35"/>
      <c r="G106" s="35"/>
      <c r="H106" s="35"/>
      <c r="I106" s="35"/>
      <c r="J106" s="139">
        <f>ROUND(J107,2)</f>
        <v>0</v>
      </c>
      <c r="K106" s="35"/>
      <c r="L106" s="45"/>
      <c r="N106" s="140" t="s">
        <v>39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 x14ac:dyDescent="0.1">
      <c r="A107" s="35"/>
      <c r="B107" s="141"/>
      <c r="C107" s="142"/>
      <c r="D107" s="338" t="s">
        <v>255</v>
      </c>
      <c r="E107" s="342"/>
      <c r="F107" s="342"/>
      <c r="G107" s="142"/>
      <c r="H107" s="142"/>
      <c r="I107" s="142"/>
      <c r="J107" s="102">
        <v>0</v>
      </c>
      <c r="K107" s="142"/>
      <c r="L107" s="143"/>
      <c r="M107" s="144"/>
      <c r="N107" s="145" t="s">
        <v>41</v>
      </c>
      <c r="O107" s="144"/>
      <c r="P107" s="144"/>
      <c r="Q107" s="144"/>
      <c r="R107" s="144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6" t="s">
        <v>256</v>
      </c>
      <c r="AZ107" s="144"/>
      <c r="BA107" s="144"/>
      <c r="BB107" s="144"/>
      <c r="BC107" s="144"/>
      <c r="BD107" s="144"/>
      <c r="BE107" s="147">
        <f t="shared" ref="BE107" si="0">IF(N107="základná",J107,0)</f>
        <v>0</v>
      </c>
      <c r="BF107" s="147">
        <f t="shared" ref="BF107" si="1">IF(N107="znížená",J107,0)</f>
        <v>0</v>
      </c>
      <c r="BG107" s="147">
        <f t="shared" ref="BG107" si="2">IF(N107="zákl. prenesená",J107,0)</f>
        <v>0</v>
      </c>
      <c r="BH107" s="147">
        <f t="shared" ref="BH107" si="3">IF(N107="zníž. prenesená",J107,0)</f>
        <v>0</v>
      </c>
      <c r="BI107" s="147">
        <f t="shared" ref="BI107" si="4">IF(N107="nulová",J107,0)</f>
        <v>0</v>
      </c>
      <c r="BJ107" s="146" t="s">
        <v>88</v>
      </c>
      <c r="BK107" s="144"/>
      <c r="BL107" s="144"/>
      <c r="BM107" s="144"/>
    </row>
    <row r="108" spans="1:65" s="2" customFormat="1" x14ac:dyDescent="0.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 x14ac:dyDescent="0.1">
      <c r="A109" s="35"/>
      <c r="B109" s="36"/>
      <c r="C109" s="109" t="s">
        <v>213</v>
      </c>
      <c r="D109" s="110"/>
      <c r="E109" s="110"/>
      <c r="F109" s="110"/>
      <c r="G109" s="110"/>
      <c r="H109" s="110"/>
      <c r="I109" s="110"/>
      <c r="J109" s="111">
        <f>ROUND(J98+J106,2)</f>
        <v>0</v>
      </c>
      <c r="K109" s="110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 x14ac:dyDescent="0.1">
      <c r="A110" s="35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 x14ac:dyDescent="0.1">
      <c r="A114" s="35"/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 x14ac:dyDescent="0.1">
      <c r="A115" s="35"/>
      <c r="B115" s="36"/>
      <c r="C115" s="22" t="s">
        <v>257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 x14ac:dyDescent="0.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 x14ac:dyDescent="0.1">
      <c r="A117" s="35"/>
      <c r="B117" s="36"/>
      <c r="C117" s="28" t="s">
        <v>14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 x14ac:dyDescent="0.1">
      <c r="A118" s="35"/>
      <c r="B118" s="36"/>
      <c r="C118" s="35"/>
      <c r="D118" s="35"/>
      <c r="E118" s="340" t="str">
        <f>E7</f>
        <v>Kreatívne cenrum Nitra - Martinský vrch</v>
      </c>
      <c r="F118" s="341"/>
      <c r="G118" s="341"/>
      <c r="H118" s="341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 x14ac:dyDescent="0.1">
      <c r="B119" s="21"/>
      <c r="C119" s="28" t="s">
        <v>228</v>
      </c>
      <c r="L119" s="21"/>
    </row>
    <row r="120" spans="1:31" s="2" customFormat="1" ht="16.5" customHeight="1" x14ac:dyDescent="0.1">
      <c r="A120" s="35"/>
      <c r="B120" s="36"/>
      <c r="C120" s="35"/>
      <c r="D120" s="35"/>
      <c r="E120" s="340" t="s">
        <v>231</v>
      </c>
      <c r="F120" s="339"/>
      <c r="G120" s="339"/>
      <c r="H120" s="339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 x14ac:dyDescent="0.1">
      <c r="A121" s="35"/>
      <c r="B121" s="36"/>
      <c r="C121" s="28" t="s">
        <v>233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 x14ac:dyDescent="0.1">
      <c r="A122" s="35"/>
      <c r="B122" s="36"/>
      <c r="C122" s="35"/>
      <c r="D122" s="35"/>
      <c r="E122" s="321" t="str">
        <f>E11</f>
        <v>08 - Plynoinštalácia</v>
      </c>
      <c r="F122" s="339"/>
      <c r="G122" s="339"/>
      <c r="H122" s="339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 x14ac:dyDescent="0.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 x14ac:dyDescent="0.1">
      <c r="A124" s="35"/>
      <c r="B124" s="36"/>
      <c r="C124" s="28" t="s">
        <v>18</v>
      </c>
      <c r="D124" s="35"/>
      <c r="E124" s="35"/>
      <c r="F124" s="26" t="str">
        <f>F14</f>
        <v>Nitra</v>
      </c>
      <c r="G124" s="35"/>
      <c r="H124" s="35"/>
      <c r="I124" s="28" t="s">
        <v>20</v>
      </c>
      <c r="J124" s="58" t="str">
        <f>IF(J14="","",J14)</f>
        <v>26. 8. 2020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 x14ac:dyDescent="0.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40.15" customHeight="1" x14ac:dyDescent="0.15">
      <c r="A126" s="35"/>
      <c r="B126" s="36"/>
      <c r="C126" s="28" t="s">
        <v>22</v>
      </c>
      <c r="D126" s="35"/>
      <c r="E126" s="35"/>
      <c r="F126" s="26" t="str">
        <f>E17</f>
        <v>Mesto Nitra, Štefánikova tr. 60, 949 01 Nitra</v>
      </c>
      <c r="G126" s="35"/>
      <c r="H126" s="35"/>
      <c r="I126" s="28" t="s">
        <v>28</v>
      </c>
      <c r="J126" s="31" t="str">
        <f>E23</f>
        <v>Mesto Nitra, Štefánikova tr. 60, 949 01 Nitra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 x14ac:dyDescent="0.15">
      <c r="A127" s="35"/>
      <c r="B127" s="36"/>
      <c r="C127" s="28" t="s">
        <v>26</v>
      </c>
      <c r="D127" s="35"/>
      <c r="E127" s="35"/>
      <c r="F127" s="26" t="str">
        <f>IF(E20="","",E20)</f>
        <v>Vyplň údaj</v>
      </c>
      <c r="G127" s="35"/>
      <c r="H127" s="35"/>
      <c r="I127" s="28" t="s">
        <v>30</v>
      </c>
      <c r="J127" s="31" t="str">
        <f>E26</f>
        <v>Mesto Nitra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 x14ac:dyDescent="0.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 x14ac:dyDescent="0.15">
      <c r="A129" s="148"/>
      <c r="B129" s="149"/>
      <c r="C129" s="150" t="s">
        <v>258</v>
      </c>
      <c r="D129" s="151" t="s">
        <v>60</v>
      </c>
      <c r="E129" s="151" t="s">
        <v>56</v>
      </c>
      <c r="F129" s="151" t="s">
        <v>57</v>
      </c>
      <c r="G129" s="151" t="s">
        <v>259</v>
      </c>
      <c r="H129" s="151" t="s">
        <v>260</v>
      </c>
      <c r="I129" s="151" t="s">
        <v>261</v>
      </c>
      <c r="J129" s="152" t="s">
        <v>241</v>
      </c>
      <c r="K129" s="153" t="s">
        <v>262</v>
      </c>
      <c r="L129" s="154"/>
      <c r="M129" s="65" t="s">
        <v>1</v>
      </c>
      <c r="N129" s="66" t="s">
        <v>39</v>
      </c>
      <c r="O129" s="66" t="s">
        <v>263</v>
      </c>
      <c r="P129" s="66" t="s">
        <v>264</v>
      </c>
      <c r="Q129" s="66" t="s">
        <v>265</v>
      </c>
      <c r="R129" s="66" t="s">
        <v>266</v>
      </c>
      <c r="S129" s="66" t="s">
        <v>267</v>
      </c>
      <c r="T129" s="67" t="s">
        <v>268</v>
      </c>
      <c r="U129" s="148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</row>
    <row r="130" spans="1:65" s="2" customFormat="1" ht="22.9" customHeight="1" x14ac:dyDescent="0.15">
      <c r="A130" s="35"/>
      <c r="B130" s="36"/>
      <c r="C130" s="72" t="s">
        <v>238</v>
      </c>
      <c r="D130" s="35"/>
      <c r="E130" s="35"/>
      <c r="F130" s="35"/>
      <c r="G130" s="35"/>
      <c r="H130" s="35"/>
      <c r="I130" s="35"/>
      <c r="J130" s="155">
        <f>BK130</f>
        <v>0</v>
      </c>
      <c r="K130" s="35"/>
      <c r="L130" s="36"/>
      <c r="M130" s="68"/>
      <c r="N130" s="59"/>
      <c r="O130" s="69"/>
      <c r="P130" s="156">
        <f>P131+P151</f>
        <v>0</v>
      </c>
      <c r="Q130" s="69"/>
      <c r="R130" s="156">
        <f>R131+R151</f>
        <v>0.17507499999999998</v>
      </c>
      <c r="S130" s="69"/>
      <c r="T130" s="157">
        <f>T131+T151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74</v>
      </c>
      <c r="AU130" s="18" t="s">
        <v>243</v>
      </c>
      <c r="BK130" s="158">
        <f>BK131+BK151</f>
        <v>0</v>
      </c>
    </row>
    <row r="131" spans="1:65" s="12" customFormat="1" ht="25.9" customHeight="1" x14ac:dyDescent="0.15">
      <c r="B131" s="159"/>
      <c r="D131" s="160" t="s">
        <v>74</v>
      </c>
      <c r="E131" s="161" t="s">
        <v>2856</v>
      </c>
      <c r="F131" s="161" t="s">
        <v>3248</v>
      </c>
      <c r="I131" s="162"/>
      <c r="J131" s="163">
        <f>BK131</f>
        <v>0</v>
      </c>
      <c r="L131" s="159"/>
      <c r="M131" s="164"/>
      <c r="N131" s="165"/>
      <c r="O131" s="165"/>
      <c r="P131" s="166">
        <f>P132+P148</f>
        <v>0</v>
      </c>
      <c r="Q131" s="165"/>
      <c r="R131" s="166">
        <f>R132+R148</f>
        <v>0.17507499999999998</v>
      </c>
      <c r="S131" s="165"/>
      <c r="T131" s="167">
        <f>T132+T148</f>
        <v>0</v>
      </c>
      <c r="AR131" s="160" t="s">
        <v>82</v>
      </c>
      <c r="AT131" s="168" t="s">
        <v>74</v>
      </c>
      <c r="AU131" s="168" t="s">
        <v>75</v>
      </c>
      <c r="AY131" s="160" t="s">
        <v>271</v>
      </c>
      <c r="BK131" s="169">
        <f>BK132+BK148</f>
        <v>0</v>
      </c>
    </row>
    <row r="132" spans="1:65" s="12" customFormat="1" ht="22.9" customHeight="1" x14ac:dyDescent="0.15">
      <c r="B132" s="159"/>
      <c r="D132" s="160" t="s">
        <v>74</v>
      </c>
      <c r="E132" s="170" t="s">
        <v>3518</v>
      </c>
      <c r="F132" s="170" t="s">
        <v>3519</v>
      </c>
      <c r="I132" s="162"/>
      <c r="J132" s="171">
        <f>BK132</f>
        <v>0</v>
      </c>
      <c r="L132" s="159"/>
      <c r="M132" s="164"/>
      <c r="N132" s="165"/>
      <c r="O132" s="165"/>
      <c r="P132" s="166">
        <f>SUM(P133:P147)</f>
        <v>0</v>
      </c>
      <c r="Q132" s="165"/>
      <c r="R132" s="166">
        <f>SUM(R133:R147)</f>
        <v>0.17322499999999999</v>
      </c>
      <c r="S132" s="165"/>
      <c r="T132" s="167">
        <f>SUM(T133:T147)</f>
        <v>0</v>
      </c>
      <c r="AR132" s="160" t="s">
        <v>88</v>
      </c>
      <c r="AT132" s="168" t="s">
        <v>74</v>
      </c>
      <c r="AU132" s="168" t="s">
        <v>82</v>
      </c>
      <c r="AY132" s="160" t="s">
        <v>271</v>
      </c>
      <c r="BK132" s="169">
        <f>SUM(BK133:BK147)</f>
        <v>0</v>
      </c>
    </row>
    <row r="133" spans="1:65" s="2" customFormat="1" ht="16.5" customHeight="1" x14ac:dyDescent="0.15">
      <c r="A133" s="35"/>
      <c r="B133" s="141"/>
      <c r="C133" s="172" t="s">
        <v>82</v>
      </c>
      <c r="D133" s="172" t="s">
        <v>274</v>
      </c>
      <c r="E133" s="173" t="s">
        <v>3520</v>
      </c>
      <c r="F133" s="174" t="s">
        <v>3521</v>
      </c>
      <c r="G133" s="175" t="s">
        <v>302</v>
      </c>
      <c r="H133" s="176">
        <v>2</v>
      </c>
      <c r="I133" s="177"/>
      <c r="J133" s="176">
        <f t="shared" ref="J133:J147" si="5">ROUND(I133*H133,2)</f>
        <v>0</v>
      </c>
      <c r="K133" s="178"/>
      <c r="L133" s="36"/>
      <c r="M133" s="179" t="s">
        <v>1</v>
      </c>
      <c r="N133" s="180" t="s">
        <v>41</v>
      </c>
      <c r="O133" s="61"/>
      <c r="P133" s="181">
        <f t="shared" ref="P133:P147" si="6">O133*H133</f>
        <v>0</v>
      </c>
      <c r="Q133" s="181">
        <v>1.5499999999999999E-3</v>
      </c>
      <c r="R133" s="181">
        <f t="shared" ref="R133:R147" si="7">Q133*H133</f>
        <v>3.0999999999999999E-3</v>
      </c>
      <c r="S133" s="181">
        <v>0</v>
      </c>
      <c r="T133" s="182">
        <f t="shared" ref="T133:T147" si="8"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3" t="s">
        <v>367</v>
      </c>
      <c r="AT133" s="183" t="s">
        <v>274</v>
      </c>
      <c r="AU133" s="183" t="s">
        <v>88</v>
      </c>
      <c r="AY133" s="18" t="s">
        <v>271</v>
      </c>
      <c r="BE133" s="105">
        <f t="shared" ref="BE133:BE147" si="9">IF(N133="základná",J133,0)</f>
        <v>0</v>
      </c>
      <c r="BF133" s="105">
        <f t="shared" ref="BF133:BF147" si="10">IF(N133="znížená",J133,0)</f>
        <v>0</v>
      </c>
      <c r="BG133" s="105">
        <f t="shared" ref="BG133:BG147" si="11">IF(N133="zákl. prenesená",J133,0)</f>
        <v>0</v>
      </c>
      <c r="BH133" s="105">
        <f t="shared" ref="BH133:BH147" si="12">IF(N133="zníž. prenesená",J133,0)</f>
        <v>0</v>
      </c>
      <c r="BI133" s="105">
        <f t="shared" ref="BI133:BI147" si="13">IF(N133="nulová",J133,0)</f>
        <v>0</v>
      </c>
      <c r="BJ133" s="18" t="s">
        <v>88</v>
      </c>
      <c r="BK133" s="105">
        <f t="shared" ref="BK133:BK147" si="14">ROUND(I133*H133,2)</f>
        <v>0</v>
      </c>
      <c r="BL133" s="18" t="s">
        <v>367</v>
      </c>
      <c r="BM133" s="183" t="s">
        <v>88</v>
      </c>
    </row>
    <row r="134" spans="1:65" s="2" customFormat="1" ht="21.75" customHeight="1" x14ac:dyDescent="0.15">
      <c r="A134" s="35"/>
      <c r="B134" s="141"/>
      <c r="C134" s="172" t="s">
        <v>88</v>
      </c>
      <c r="D134" s="172" t="s">
        <v>274</v>
      </c>
      <c r="E134" s="173" t="s">
        <v>3522</v>
      </c>
      <c r="F134" s="174" t="s">
        <v>3523</v>
      </c>
      <c r="G134" s="175" t="s">
        <v>319</v>
      </c>
      <c r="H134" s="176">
        <v>20</v>
      </c>
      <c r="I134" s="177"/>
      <c r="J134" s="176">
        <f t="shared" si="5"/>
        <v>0</v>
      </c>
      <c r="K134" s="178"/>
      <c r="L134" s="36"/>
      <c r="M134" s="179" t="s">
        <v>1</v>
      </c>
      <c r="N134" s="180" t="s">
        <v>41</v>
      </c>
      <c r="O134" s="61"/>
      <c r="P134" s="181">
        <f t="shared" si="6"/>
        <v>0</v>
      </c>
      <c r="Q134" s="181">
        <v>6.4900000000000001E-3</v>
      </c>
      <c r="R134" s="181">
        <f t="shared" si="7"/>
        <v>0.1298</v>
      </c>
      <c r="S134" s="181">
        <v>0</v>
      </c>
      <c r="T134" s="182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3" t="s">
        <v>367</v>
      </c>
      <c r="AT134" s="183" t="s">
        <v>274</v>
      </c>
      <c r="AU134" s="183" t="s">
        <v>88</v>
      </c>
      <c r="AY134" s="18" t="s">
        <v>271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367</v>
      </c>
      <c r="BM134" s="183" t="s">
        <v>278</v>
      </c>
    </row>
    <row r="135" spans="1:65" s="2" customFormat="1" ht="21.75" customHeight="1" x14ac:dyDescent="0.15">
      <c r="A135" s="35"/>
      <c r="B135" s="141"/>
      <c r="C135" s="172" t="s">
        <v>286</v>
      </c>
      <c r="D135" s="172" t="s">
        <v>274</v>
      </c>
      <c r="E135" s="173" t="s">
        <v>3524</v>
      </c>
      <c r="F135" s="174" t="s">
        <v>3525</v>
      </c>
      <c r="G135" s="175" t="s">
        <v>319</v>
      </c>
      <c r="H135" s="176">
        <v>2</v>
      </c>
      <c r="I135" s="177"/>
      <c r="J135" s="176">
        <f t="shared" si="5"/>
        <v>0</v>
      </c>
      <c r="K135" s="178"/>
      <c r="L135" s="36"/>
      <c r="M135" s="179" t="s">
        <v>1</v>
      </c>
      <c r="N135" s="180" t="s">
        <v>41</v>
      </c>
      <c r="O135" s="61"/>
      <c r="P135" s="181">
        <f t="shared" si="6"/>
        <v>0</v>
      </c>
      <c r="Q135" s="181">
        <v>1.1520000000000001E-2</v>
      </c>
      <c r="R135" s="181">
        <f t="shared" si="7"/>
        <v>2.3040000000000001E-2</v>
      </c>
      <c r="S135" s="181">
        <v>0</v>
      </c>
      <c r="T135" s="182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3" t="s">
        <v>367</v>
      </c>
      <c r="AT135" s="183" t="s">
        <v>274</v>
      </c>
      <c r="AU135" s="183" t="s">
        <v>88</v>
      </c>
      <c r="AY135" s="18" t="s">
        <v>271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367</v>
      </c>
      <c r="BM135" s="183" t="s">
        <v>304</v>
      </c>
    </row>
    <row r="136" spans="1:65" s="2" customFormat="1" ht="21.75" customHeight="1" x14ac:dyDescent="0.15">
      <c r="A136" s="35"/>
      <c r="B136" s="141"/>
      <c r="C136" s="172" t="s">
        <v>278</v>
      </c>
      <c r="D136" s="172" t="s">
        <v>274</v>
      </c>
      <c r="E136" s="173" t="s">
        <v>3526</v>
      </c>
      <c r="F136" s="174" t="s">
        <v>3527</v>
      </c>
      <c r="G136" s="175" t="s">
        <v>319</v>
      </c>
      <c r="H136" s="176">
        <v>1</v>
      </c>
      <c r="I136" s="177"/>
      <c r="J136" s="176">
        <f t="shared" si="5"/>
        <v>0</v>
      </c>
      <c r="K136" s="178"/>
      <c r="L136" s="36"/>
      <c r="M136" s="179" t="s">
        <v>1</v>
      </c>
      <c r="N136" s="180" t="s">
        <v>41</v>
      </c>
      <c r="O136" s="61"/>
      <c r="P136" s="181">
        <f t="shared" si="6"/>
        <v>0</v>
      </c>
      <c r="Q136" s="181">
        <v>1.99E-3</v>
      </c>
      <c r="R136" s="181">
        <f t="shared" si="7"/>
        <v>1.99E-3</v>
      </c>
      <c r="S136" s="181">
        <v>0</v>
      </c>
      <c r="T136" s="182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3" t="s">
        <v>367</v>
      </c>
      <c r="AT136" s="183" t="s">
        <v>274</v>
      </c>
      <c r="AU136" s="183" t="s">
        <v>88</v>
      </c>
      <c r="AY136" s="18" t="s">
        <v>271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367</v>
      </c>
      <c r="BM136" s="183" t="s">
        <v>316</v>
      </c>
    </row>
    <row r="137" spans="1:65" s="2" customFormat="1" ht="21.75" customHeight="1" x14ac:dyDescent="0.15">
      <c r="A137" s="35"/>
      <c r="B137" s="141"/>
      <c r="C137" s="172" t="s">
        <v>299</v>
      </c>
      <c r="D137" s="172" t="s">
        <v>274</v>
      </c>
      <c r="E137" s="173" t="s">
        <v>3528</v>
      </c>
      <c r="F137" s="174" t="s">
        <v>3529</v>
      </c>
      <c r="G137" s="175" t="s">
        <v>319</v>
      </c>
      <c r="H137" s="176">
        <v>2</v>
      </c>
      <c r="I137" s="177"/>
      <c r="J137" s="176">
        <f t="shared" si="5"/>
        <v>0</v>
      </c>
      <c r="K137" s="178"/>
      <c r="L137" s="36"/>
      <c r="M137" s="179" t="s">
        <v>1</v>
      </c>
      <c r="N137" s="180" t="s">
        <v>41</v>
      </c>
      <c r="O137" s="61"/>
      <c r="P137" s="181">
        <f t="shared" si="6"/>
        <v>0</v>
      </c>
      <c r="Q137" s="181">
        <v>2.8900000000000002E-3</v>
      </c>
      <c r="R137" s="181">
        <f t="shared" si="7"/>
        <v>5.7800000000000004E-3</v>
      </c>
      <c r="S137" s="181">
        <v>0</v>
      </c>
      <c r="T137" s="182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3" t="s">
        <v>367</v>
      </c>
      <c r="AT137" s="183" t="s">
        <v>274</v>
      </c>
      <c r="AU137" s="183" t="s">
        <v>88</v>
      </c>
      <c r="AY137" s="18" t="s">
        <v>271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367</v>
      </c>
      <c r="BM137" s="183" t="s">
        <v>115</v>
      </c>
    </row>
    <row r="138" spans="1:65" s="2" customFormat="1" ht="21.75" customHeight="1" x14ac:dyDescent="0.15">
      <c r="A138" s="35"/>
      <c r="B138" s="141"/>
      <c r="C138" s="172" t="s">
        <v>304</v>
      </c>
      <c r="D138" s="172" t="s">
        <v>274</v>
      </c>
      <c r="E138" s="173" t="s">
        <v>3530</v>
      </c>
      <c r="F138" s="174" t="s">
        <v>3531</v>
      </c>
      <c r="G138" s="175" t="s">
        <v>3234</v>
      </c>
      <c r="H138" s="176">
        <v>1</v>
      </c>
      <c r="I138" s="177"/>
      <c r="J138" s="176">
        <f t="shared" si="5"/>
        <v>0</v>
      </c>
      <c r="K138" s="178"/>
      <c r="L138" s="36"/>
      <c r="M138" s="179" t="s">
        <v>1</v>
      </c>
      <c r="N138" s="180" t="s">
        <v>41</v>
      </c>
      <c r="O138" s="61"/>
      <c r="P138" s="181">
        <f t="shared" si="6"/>
        <v>0</v>
      </c>
      <c r="Q138" s="181">
        <v>3.2200000000000002E-3</v>
      </c>
      <c r="R138" s="181">
        <f t="shared" si="7"/>
        <v>3.2200000000000002E-3</v>
      </c>
      <c r="S138" s="181">
        <v>0</v>
      </c>
      <c r="T138" s="182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3" t="s">
        <v>367</v>
      </c>
      <c r="AT138" s="183" t="s">
        <v>274</v>
      </c>
      <c r="AU138" s="183" t="s">
        <v>88</v>
      </c>
      <c r="AY138" s="18" t="s">
        <v>271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367</v>
      </c>
      <c r="BM138" s="183" t="s">
        <v>121</v>
      </c>
    </row>
    <row r="139" spans="1:65" s="2" customFormat="1" ht="16.5" customHeight="1" x14ac:dyDescent="0.15">
      <c r="A139" s="35"/>
      <c r="B139" s="141"/>
      <c r="C139" s="172" t="s">
        <v>310</v>
      </c>
      <c r="D139" s="172" t="s">
        <v>274</v>
      </c>
      <c r="E139" s="173" t="s">
        <v>3532</v>
      </c>
      <c r="F139" s="174" t="s">
        <v>3533</v>
      </c>
      <c r="G139" s="175" t="s">
        <v>319</v>
      </c>
      <c r="H139" s="176">
        <v>0.5</v>
      </c>
      <c r="I139" s="177"/>
      <c r="J139" s="176">
        <f t="shared" si="5"/>
        <v>0</v>
      </c>
      <c r="K139" s="178"/>
      <c r="L139" s="36"/>
      <c r="M139" s="179" t="s">
        <v>1</v>
      </c>
      <c r="N139" s="180" t="s">
        <v>41</v>
      </c>
      <c r="O139" s="61"/>
      <c r="P139" s="181">
        <f t="shared" si="6"/>
        <v>0</v>
      </c>
      <c r="Q139" s="181">
        <v>8.3099999999999997E-3</v>
      </c>
      <c r="R139" s="181">
        <f t="shared" si="7"/>
        <v>4.1549999999999998E-3</v>
      </c>
      <c r="S139" s="181">
        <v>0</v>
      </c>
      <c r="T139" s="182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367</v>
      </c>
      <c r="AT139" s="183" t="s">
        <v>274</v>
      </c>
      <c r="AU139" s="183" t="s">
        <v>88</v>
      </c>
      <c r="AY139" s="18" t="s">
        <v>271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367</v>
      </c>
      <c r="BM139" s="183" t="s">
        <v>127</v>
      </c>
    </row>
    <row r="140" spans="1:65" s="2" customFormat="1" ht="21.75" customHeight="1" x14ac:dyDescent="0.15">
      <c r="A140" s="35"/>
      <c r="B140" s="141"/>
      <c r="C140" s="172" t="s">
        <v>316</v>
      </c>
      <c r="D140" s="172" t="s">
        <v>274</v>
      </c>
      <c r="E140" s="173" t="s">
        <v>3534</v>
      </c>
      <c r="F140" s="174" t="s">
        <v>3535</v>
      </c>
      <c r="G140" s="175" t="s">
        <v>319</v>
      </c>
      <c r="H140" s="176">
        <v>25</v>
      </c>
      <c r="I140" s="177"/>
      <c r="J140" s="176">
        <f t="shared" si="5"/>
        <v>0</v>
      </c>
      <c r="K140" s="178"/>
      <c r="L140" s="36"/>
      <c r="M140" s="179" t="s">
        <v>1</v>
      </c>
      <c r="N140" s="180" t="s">
        <v>41</v>
      </c>
      <c r="O140" s="61"/>
      <c r="P140" s="181">
        <f t="shared" si="6"/>
        <v>0</v>
      </c>
      <c r="Q140" s="181">
        <v>0</v>
      </c>
      <c r="R140" s="181">
        <f t="shared" si="7"/>
        <v>0</v>
      </c>
      <c r="S140" s="181">
        <v>0</v>
      </c>
      <c r="T140" s="182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3" t="s">
        <v>367</v>
      </c>
      <c r="AT140" s="183" t="s">
        <v>274</v>
      </c>
      <c r="AU140" s="183" t="s">
        <v>88</v>
      </c>
      <c r="AY140" s="18" t="s">
        <v>271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367</v>
      </c>
      <c r="BM140" s="183" t="s">
        <v>367</v>
      </c>
    </row>
    <row r="141" spans="1:65" s="2" customFormat="1" ht="21.75" customHeight="1" x14ac:dyDescent="0.15">
      <c r="A141" s="35"/>
      <c r="B141" s="141"/>
      <c r="C141" s="172" t="s">
        <v>272</v>
      </c>
      <c r="D141" s="172" t="s">
        <v>274</v>
      </c>
      <c r="E141" s="173" t="s">
        <v>3536</v>
      </c>
      <c r="F141" s="174" t="s">
        <v>3537</v>
      </c>
      <c r="G141" s="175" t="s">
        <v>3234</v>
      </c>
      <c r="H141" s="176">
        <v>2</v>
      </c>
      <c r="I141" s="177"/>
      <c r="J141" s="176">
        <f t="shared" si="5"/>
        <v>0</v>
      </c>
      <c r="K141" s="178"/>
      <c r="L141" s="36"/>
      <c r="M141" s="179" t="s">
        <v>1</v>
      </c>
      <c r="N141" s="180" t="s">
        <v>41</v>
      </c>
      <c r="O141" s="61"/>
      <c r="P141" s="181">
        <f t="shared" si="6"/>
        <v>0</v>
      </c>
      <c r="Q141" s="181">
        <v>5.2999999999999998E-4</v>
      </c>
      <c r="R141" s="181">
        <f t="shared" si="7"/>
        <v>1.06E-3</v>
      </c>
      <c r="S141" s="181">
        <v>0</v>
      </c>
      <c r="T141" s="18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3" t="s">
        <v>367</v>
      </c>
      <c r="AT141" s="183" t="s">
        <v>274</v>
      </c>
      <c r="AU141" s="183" t="s">
        <v>88</v>
      </c>
      <c r="AY141" s="18" t="s">
        <v>271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367</v>
      </c>
      <c r="BM141" s="183" t="s">
        <v>379</v>
      </c>
    </row>
    <row r="142" spans="1:65" s="2" customFormat="1" ht="21.75" customHeight="1" x14ac:dyDescent="0.15">
      <c r="A142" s="35"/>
      <c r="B142" s="141"/>
      <c r="C142" s="172" t="s">
        <v>115</v>
      </c>
      <c r="D142" s="172" t="s">
        <v>274</v>
      </c>
      <c r="E142" s="173" t="s">
        <v>3538</v>
      </c>
      <c r="F142" s="174" t="s">
        <v>3539</v>
      </c>
      <c r="G142" s="175" t="s">
        <v>3234</v>
      </c>
      <c r="H142" s="176">
        <v>2</v>
      </c>
      <c r="I142" s="177"/>
      <c r="J142" s="176">
        <f t="shared" si="5"/>
        <v>0</v>
      </c>
      <c r="K142" s="178"/>
      <c r="L142" s="36"/>
      <c r="M142" s="179" t="s">
        <v>1</v>
      </c>
      <c r="N142" s="180" t="s">
        <v>41</v>
      </c>
      <c r="O142" s="61"/>
      <c r="P142" s="181">
        <f t="shared" si="6"/>
        <v>0</v>
      </c>
      <c r="Q142" s="181">
        <v>5.4000000000000001E-4</v>
      </c>
      <c r="R142" s="181">
        <f t="shared" si="7"/>
        <v>1.08E-3</v>
      </c>
      <c r="S142" s="181">
        <v>0</v>
      </c>
      <c r="T142" s="182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367</v>
      </c>
      <c r="AT142" s="183" t="s">
        <v>274</v>
      </c>
      <c r="AU142" s="183" t="s">
        <v>88</v>
      </c>
      <c r="AY142" s="18" t="s">
        <v>271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367</v>
      </c>
      <c r="BM142" s="183" t="s">
        <v>7</v>
      </c>
    </row>
    <row r="143" spans="1:65" s="2" customFormat="1" ht="21.75" customHeight="1" x14ac:dyDescent="0.15">
      <c r="A143" s="35"/>
      <c r="B143" s="141"/>
      <c r="C143" s="172" t="s">
        <v>118</v>
      </c>
      <c r="D143" s="172" t="s">
        <v>274</v>
      </c>
      <c r="E143" s="173" t="s">
        <v>3540</v>
      </c>
      <c r="F143" s="174" t="s">
        <v>3541</v>
      </c>
      <c r="G143" s="175" t="s">
        <v>3234</v>
      </c>
      <c r="H143" s="176">
        <v>2</v>
      </c>
      <c r="I143" s="177"/>
      <c r="J143" s="176">
        <f t="shared" si="5"/>
        <v>0</v>
      </c>
      <c r="K143" s="178"/>
      <c r="L143" s="36"/>
      <c r="M143" s="179" t="s">
        <v>1</v>
      </c>
      <c r="N143" s="180" t="s">
        <v>41</v>
      </c>
      <c r="O143" s="61"/>
      <c r="P143" s="181">
        <f t="shared" si="6"/>
        <v>0</v>
      </c>
      <c r="Q143" s="181">
        <v>0</v>
      </c>
      <c r="R143" s="181">
        <f t="shared" si="7"/>
        <v>0</v>
      </c>
      <c r="S143" s="181">
        <v>0</v>
      </c>
      <c r="T143" s="182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367</v>
      </c>
      <c r="AT143" s="183" t="s">
        <v>274</v>
      </c>
      <c r="AU143" s="183" t="s">
        <v>88</v>
      </c>
      <c r="AY143" s="18" t="s">
        <v>271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367</v>
      </c>
      <c r="BM143" s="183" t="s">
        <v>414</v>
      </c>
    </row>
    <row r="144" spans="1:65" s="2" customFormat="1" ht="16.5" customHeight="1" x14ac:dyDescent="0.15">
      <c r="A144" s="35"/>
      <c r="B144" s="141"/>
      <c r="C144" s="172" t="s">
        <v>121</v>
      </c>
      <c r="D144" s="172" t="s">
        <v>274</v>
      </c>
      <c r="E144" s="173" t="s">
        <v>3542</v>
      </c>
      <c r="F144" s="174" t="s">
        <v>3543</v>
      </c>
      <c r="G144" s="175" t="s">
        <v>3351</v>
      </c>
      <c r="H144" s="176">
        <v>30</v>
      </c>
      <c r="I144" s="177"/>
      <c r="J144" s="176">
        <f t="shared" si="5"/>
        <v>0</v>
      </c>
      <c r="K144" s="178"/>
      <c r="L144" s="36"/>
      <c r="M144" s="179" t="s">
        <v>1</v>
      </c>
      <c r="N144" s="180" t="s">
        <v>41</v>
      </c>
      <c r="O144" s="61"/>
      <c r="P144" s="181">
        <f t="shared" si="6"/>
        <v>0</v>
      </c>
      <c r="Q144" s="181">
        <v>0</v>
      </c>
      <c r="R144" s="181">
        <f t="shared" si="7"/>
        <v>0</v>
      </c>
      <c r="S144" s="181">
        <v>0</v>
      </c>
      <c r="T144" s="182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3" t="s">
        <v>367</v>
      </c>
      <c r="AT144" s="183" t="s">
        <v>274</v>
      </c>
      <c r="AU144" s="183" t="s">
        <v>88</v>
      </c>
      <c r="AY144" s="18" t="s">
        <v>271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367</v>
      </c>
      <c r="BM144" s="183" t="s">
        <v>424</v>
      </c>
    </row>
    <row r="145" spans="1:65" s="2" customFormat="1" ht="16.5" customHeight="1" x14ac:dyDescent="0.15">
      <c r="A145" s="35"/>
      <c r="B145" s="141"/>
      <c r="C145" s="172" t="s">
        <v>124</v>
      </c>
      <c r="D145" s="172" t="s">
        <v>274</v>
      </c>
      <c r="E145" s="173" t="s">
        <v>3544</v>
      </c>
      <c r="F145" s="174" t="s">
        <v>3545</v>
      </c>
      <c r="G145" s="175" t="s">
        <v>3351</v>
      </c>
      <c r="H145" s="176">
        <v>8</v>
      </c>
      <c r="I145" s="177"/>
      <c r="J145" s="176">
        <f t="shared" si="5"/>
        <v>0</v>
      </c>
      <c r="K145" s="178"/>
      <c r="L145" s="36"/>
      <c r="M145" s="179" t="s">
        <v>1</v>
      </c>
      <c r="N145" s="180" t="s">
        <v>41</v>
      </c>
      <c r="O145" s="61"/>
      <c r="P145" s="181">
        <f t="shared" si="6"/>
        <v>0</v>
      </c>
      <c r="Q145" s="181">
        <v>0</v>
      </c>
      <c r="R145" s="181">
        <f t="shared" si="7"/>
        <v>0</v>
      </c>
      <c r="S145" s="181">
        <v>0</v>
      </c>
      <c r="T145" s="182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367</v>
      </c>
      <c r="AT145" s="183" t="s">
        <v>274</v>
      </c>
      <c r="AU145" s="183" t="s">
        <v>88</v>
      </c>
      <c r="AY145" s="18" t="s">
        <v>271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367</v>
      </c>
      <c r="BM145" s="183" t="s">
        <v>433</v>
      </c>
    </row>
    <row r="146" spans="1:65" s="2" customFormat="1" ht="16.5" customHeight="1" x14ac:dyDescent="0.15">
      <c r="A146" s="35"/>
      <c r="B146" s="141"/>
      <c r="C146" s="172" t="s">
        <v>127</v>
      </c>
      <c r="D146" s="172" t="s">
        <v>274</v>
      </c>
      <c r="E146" s="173" t="s">
        <v>3546</v>
      </c>
      <c r="F146" s="174" t="s">
        <v>3547</v>
      </c>
      <c r="G146" s="175" t="s">
        <v>3173</v>
      </c>
      <c r="H146" s="176">
        <v>10</v>
      </c>
      <c r="I146" s="177"/>
      <c r="J146" s="176">
        <f t="shared" si="5"/>
        <v>0</v>
      </c>
      <c r="K146" s="178"/>
      <c r="L146" s="36"/>
      <c r="M146" s="179" t="s">
        <v>1</v>
      </c>
      <c r="N146" s="180" t="s">
        <v>41</v>
      </c>
      <c r="O146" s="61"/>
      <c r="P146" s="181">
        <f t="shared" si="6"/>
        <v>0</v>
      </c>
      <c r="Q146" s="181">
        <v>0</v>
      </c>
      <c r="R146" s="181">
        <f t="shared" si="7"/>
        <v>0</v>
      </c>
      <c r="S146" s="181">
        <v>0</v>
      </c>
      <c r="T146" s="182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367</v>
      </c>
      <c r="AT146" s="183" t="s">
        <v>274</v>
      </c>
      <c r="AU146" s="183" t="s">
        <v>88</v>
      </c>
      <c r="AY146" s="18" t="s">
        <v>271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367</v>
      </c>
      <c r="BM146" s="183" t="s">
        <v>441</v>
      </c>
    </row>
    <row r="147" spans="1:65" s="2" customFormat="1" ht="16.5" customHeight="1" x14ac:dyDescent="0.15">
      <c r="A147" s="35"/>
      <c r="B147" s="141"/>
      <c r="C147" s="172" t="s">
        <v>154</v>
      </c>
      <c r="D147" s="172" t="s">
        <v>274</v>
      </c>
      <c r="E147" s="173" t="s">
        <v>3548</v>
      </c>
      <c r="F147" s="174" t="s">
        <v>3549</v>
      </c>
      <c r="G147" s="175" t="s">
        <v>3173</v>
      </c>
      <c r="H147" s="176">
        <v>1</v>
      </c>
      <c r="I147" s="177"/>
      <c r="J147" s="176">
        <f t="shared" si="5"/>
        <v>0</v>
      </c>
      <c r="K147" s="178"/>
      <c r="L147" s="36"/>
      <c r="M147" s="179" t="s">
        <v>1</v>
      </c>
      <c r="N147" s="180" t="s">
        <v>41</v>
      </c>
      <c r="O147" s="61"/>
      <c r="P147" s="181">
        <f t="shared" si="6"/>
        <v>0</v>
      </c>
      <c r="Q147" s="181">
        <v>0</v>
      </c>
      <c r="R147" s="181">
        <f t="shared" si="7"/>
        <v>0</v>
      </c>
      <c r="S147" s="181">
        <v>0</v>
      </c>
      <c r="T147" s="18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367</v>
      </c>
      <c r="AT147" s="183" t="s">
        <v>274</v>
      </c>
      <c r="AU147" s="183" t="s">
        <v>88</v>
      </c>
      <c r="AY147" s="18" t="s">
        <v>271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367</v>
      </c>
      <c r="BM147" s="183" t="s">
        <v>465</v>
      </c>
    </row>
    <row r="148" spans="1:65" s="12" customFormat="1" ht="22.9" customHeight="1" x14ac:dyDescent="0.15">
      <c r="B148" s="159"/>
      <c r="D148" s="160" t="s">
        <v>74</v>
      </c>
      <c r="E148" s="170" t="s">
        <v>2429</v>
      </c>
      <c r="F148" s="170" t="s">
        <v>2430</v>
      </c>
      <c r="I148" s="162"/>
      <c r="J148" s="171">
        <f>BK148</f>
        <v>0</v>
      </c>
      <c r="L148" s="159"/>
      <c r="M148" s="164"/>
      <c r="N148" s="165"/>
      <c r="O148" s="165"/>
      <c r="P148" s="166">
        <f>SUM(P149:P150)</f>
        <v>0</v>
      </c>
      <c r="Q148" s="165"/>
      <c r="R148" s="166">
        <f>SUM(R149:R150)</f>
        <v>1.8499999999999999E-3</v>
      </c>
      <c r="S148" s="165"/>
      <c r="T148" s="167">
        <f>SUM(T149:T150)</f>
        <v>0</v>
      </c>
      <c r="AR148" s="160" t="s">
        <v>88</v>
      </c>
      <c r="AT148" s="168" t="s">
        <v>74</v>
      </c>
      <c r="AU148" s="168" t="s">
        <v>82</v>
      </c>
      <c r="AY148" s="160" t="s">
        <v>271</v>
      </c>
      <c r="BK148" s="169">
        <f>SUM(BK149:BK150)</f>
        <v>0</v>
      </c>
    </row>
    <row r="149" spans="1:65" s="2" customFormat="1" ht="21.75" customHeight="1" x14ac:dyDescent="0.15">
      <c r="A149" s="35"/>
      <c r="B149" s="141"/>
      <c r="C149" s="172" t="s">
        <v>367</v>
      </c>
      <c r="D149" s="172" t="s">
        <v>274</v>
      </c>
      <c r="E149" s="173" t="s">
        <v>3550</v>
      </c>
      <c r="F149" s="174" t="s">
        <v>3551</v>
      </c>
      <c r="G149" s="175" t="s">
        <v>319</v>
      </c>
      <c r="H149" s="176">
        <v>23</v>
      </c>
      <c r="I149" s="177"/>
      <c r="J149" s="176">
        <f>ROUND(I149*H149,2)</f>
        <v>0</v>
      </c>
      <c r="K149" s="178"/>
      <c r="L149" s="36"/>
      <c r="M149" s="179" t="s">
        <v>1</v>
      </c>
      <c r="N149" s="180" t="s">
        <v>41</v>
      </c>
      <c r="O149" s="61"/>
      <c r="P149" s="181">
        <f>O149*H149</f>
        <v>0</v>
      </c>
      <c r="Q149" s="181">
        <v>6.9999999999999994E-5</v>
      </c>
      <c r="R149" s="181">
        <f>Q149*H149</f>
        <v>1.6099999999999999E-3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367</v>
      </c>
      <c r="AT149" s="183" t="s">
        <v>274</v>
      </c>
      <c r="AU149" s="183" t="s">
        <v>88</v>
      </c>
      <c r="AY149" s="18" t="s">
        <v>271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367</v>
      </c>
      <c r="BM149" s="183" t="s">
        <v>478</v>
      </c>
    </row>
    <row r="150" spans="1:65" s="2" customFormat="1" ht="21.75" customHeight="1" x14ac:dyDescent="0.15">
      <c r="A150" s="35"/>
      <c r="B150" s="141"/>
      <c r="C150" s="172" t="s">
        <v>374</v>
      </c>
      <c r="D150" s="172" t="s">
        <v>274</v>
      </c>
      <c r="E150" s="173" t="s">
        <v>3552</v>
      </c>
      <c r="F150" s="174" t="s">
        <v>3553</v>
      </c>
      <c r="G150" s="175" t="s">
        <v>319</v>
      </c>
      <c r="H150" s="176">
        <v>2</v>
      </c>
      <c r="I150" s="177"/>
      <c r="J150" s="176">
        <f>ROUND(I150*H150,2)</f>
        <v>0</v>
      </c>
      <c r="K150" s="178"/>
      <c r="L150" s="36"/>
      <c r="M150" s="179" t="s">
        <v>1</v>
      </c>
      <c r="N150" s="180" t="s">
        <v>41</v>
      </c>
      <c r="O150" s="61"/>
      <c r="P150" s="181">
        <f>O150*H150</f>
        <v>0</v>
      </c>
      <c r="Q150" s="181">
        <v>1.2E-4</v>
      </c>
      <c r="R150" s="181">
        <f>Q150*H150</f>
        <v>2.4000000000000001E-4</v>
      </c>
      <c r="S150" s="181">
        <v>0</v>
      </c>
      <c r="T150" s="18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3" t="s">
        <v>367</v>
      </c>
      <c r="AT150" s="183" t="s">
        <v>274</v>
      </c>
      <c r="AU150" s="183" t="s">
        <v>88</v>
      </c>
      <c r="AY150" s="18" t="s">
        <v>271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367</v>
      </c>
      <c r="BM150" s="183" t="s">
        <v>488</v>
      </c>
    </row>
    <row r="151" spans="1:65" s="12" customFormat="1" ht="25.9" customHeight="1" x14ac:dyDescent="0.15">
      <c r="B151" s="159"/>
      <c r="D151" s="160" t="s">
        <v>74</v>
      </c>
      <c r="E151" s="161" t="s">
        <v>2954</v>
      </c>
      <c r="F151" s="161" t="s">
        <v>3554</v>
      </c>
      <c r="I151" s="162"/>
      <c r="J151" s="163">
        <f>BK151</f>
        <v>0</v>
      </c>
      <c r="L151" s="159"/>
      <c r="M151" s="164"/>
      <c r="N151" s="165"/>
      <c r="O151" s="165"/>
      <c r="P151" s="166">
        <f>P152</f>
        <v>0</v>
      </c>
      <c r="Q151" s="165"/>
      <c r="R151" s="166">
        <f>R152</f>
        <v>0</v>
      </c>
      <c r="S151" s="165"/>
      <c r="T151" s="167">
        <f>T152</f>
        <v>0</v>
      </c>
      <c r="AR151" s="160" t="s">
        <v>82</v>
      </c>
      <c r="AT151" s="168" t="s">
        <v>74</v>
      </c>
      <c r="AU151" s="168" t="s">
        <v>75</v>
      </c>
      <c r="AY151" s="160" t="s">
        <v>271</v>
      </c>
      <c r="BK151" s="169">
        <f>BK152</f>
        <v>0</v>
      </c>
    </row>
    <row r="152" spans="1:65" s="12" customFormat="1" ht="22.9" customHeight="1" x14ac:dyDescent="0.15">
      <c r="B152" s="159"/>
      <c r="D152" s="160" t="s">
        <v>74</v>
      </c>
      <c r="E152" s="170" t="s">
        <v>2478</v>
      </c>
      <c r="F152" s="170" t="s">
        <v>3555</v>
      </c>
      <c r="I152" s="162"/>
      <c r="J152" s="171">
        <f>BK152</f>
        <v>0</v>
      </c>
      <c r="L152" s="159"/>
      <c r="M152" s="164"/>
      <c r="N152" s="165"/>
      <c r="O152" s="165"/>
      <c r="P152" s="166">
        <f>SUM(P153:P157)</f>
        <v>0</v>
      </c>
      <c r="Q152" s="165"/>
      <c r="R152" s="166">
        <f>SUM(R153:R157)</f>
        <v>0</v>
      </c>
      <c r="S152" s="165"/>
      <c r="T152" s="167">
        <f>SUM(T153:T157)</f>
        <v>0</v>
      </c>
      <c r="AR152" s="160" t="s">
        <v>82</v>
      </c>
      <c r="AT152" s="168" t="s">
        <v>74</v>
      </c>
      <c r="AU152" s="168" t="s">
        <v>82</v>
      </c>
      <c r="AY152" s="160" t="s">
        <v>271</v>
      </c>
      <c r="BK152" s="169">
        <f>SUM(BK153:BK157)</f>
        <v>0</v>
      </c>
    </row>
    <row r="153" spans="1:65" s="2" customFormat="1" ht="16.5" customHeight="1" x14ac:dyDescent="0.15">
      <c r="A153" s="35"/>
      <c r="B153" s="141"/>
      <c r="C153" s="172" t="s">
        <v>379</v>
      </c>
      <c r="D153" s="172" t="s">
        <v>274</v>
      </c>
      <c r="E153" s="173" t="s">
        <v>3556</v>
      </c>
      <c r="F153" s="174" t="s">
        <v>3557</v>
      </c>
      <c r="G153" s="175" t="s">
        <v>319</v>
      </c>
      <c r="H153" s="176">
        <v>23</v>
      </c>
      <c r="I153" s="177"/>
      <c r="J153" s="176">
        <f>ROUND(I153*H153,2)</f>
        <v>0</v>
      </c>
      <c r="K153" s="178"/>
      <c r="L153" s="36"/>
      <c r="M153" s="179" t="s">
        <v>1</v>
      </c>
      <c r="N153" s="180" t="s">
        <v>41</v>
      </c>
      <c r="O153" s="61"/>
      <c r="P153" s="181">
        <f>O153*H153</f>
        <v>0</v>
      </c>
      <c r="Q153" s="181">
        <v>0</v>
      </c>
      <c r="R153" s="181">
        <f>Q153*H153</f>
        <v>0</v>
      </c>
      <c r="S153" s="181">
        <v>0</v>
      </c>
      <c r="T153" s="18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278</v>
      </c>
      <c r="AT153" s="183" t="s">
        <v>274</v>
      </c>
      <c r="AU153" s="183" t="s">
        <v>88</v>
      </c>
      <c r="AY153" s="18" t="s">
        <v>271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278</v>
      </c>
      <c r="BM153" s="183" t="s">
        <v>500</v>
      </c>
    </row>
    <row r="154" spans="1:65" s="2" customFormat="1" ht="16.5" customHeight="1" x14ac:dyDescent="0.15">
      <c r="A154" s="35"/>
      <c r="B154" s="141"/>
      <c r="C154" s="172" t="s">
        <v>384</v>
      </c>
      <c r="D154" s="172" t="s">
        <v>274</v>
      </c>
      <c r="E154" s="173" t="s">
        <v>3558</v>
      </c>
      <c r="F154" s="174" t="s">
        <v>3559</v>
      </c>
      <c r="G154" s="175" t="s">
        <v>319</v>
      </c>
      <c r="H154" s="176">
        <v>2</v>
      </c>
      <c r="I154" s="177"/>
      <c r="J154" s="176">
        <f>ROUND(I154*H154,2)</f>
        <v>0</v>
      </c>
      <c r="K154" s="178"/>
      <c r="L154" s="36"/>
      <c r="M154" s="179" t="s">
        <v>1</v>
      </c>
      <c r="N154" s="180" t="s">
        <v>41</v>
      </c>
      <c r="O154" s="6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278</v>
      </c>
      <c r="AT154" s="183" t="s">
        <v>274</v>
      </c>
      <c r="AU154" s="183" t="s">
        <v>88</v>
      </c>
      <c r="AY154" s="18" t="s">
        <v>271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278</v>
      </c>
      <c r="BM154" s="183" t="s">
        <v>514</v>
      </c>
    </row>
    <row r="155" spans="1:65" s="2" customFormat="1" ht="16.5" customHeight="1" x14ac:dyDescent="0.15">
      <c r="A155" s="35"/>
      <c r="B155" s="141"/>
      <c r="C155" s="172" t="s">
        <v>7</v>
      </c>
      <c r="D155" s="172" t="s">
        <v>274</v>
      </c>
      <c r="E155" s="173" t="s">
        <v>3560</v>
      </c>
      <c r="F155" s="174" t="s">
        <v>3561</v>
      </c>
      <c r="G155" s="175" t="s">
        <v>319</v>
      </c>
      <c r="H155" s="176">
        <v>25</v>
      </c>
      <c r="I155" s="177"/>
      <c r="J155" s="176">
        <f>ROUND(I155*H155,2)</f>
        <v>0</v>
      </c>
      <c r="K155" s="178"/>
      <c r="L155" s="36"/>
      <c r="M155" s="179" t="s">
        <v>1</v>
      </c>
      <c r="N155" s="180" t="s">
        <v>41</v>
      </c>
      <c r="O155" s="6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3" t="s">
        <v>278</v>
      </c>
      <c r="AT155" s="183" t="s">
        <v>274</v>
      </c>
      <c r="AU155" s="183" t="s">
        <v>88</v>
      </c>
      <c r="AY155" s="18" t="s">
        <v>271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278</v>
      </c>
      <c r="BM155" s="183" t="s">
        <v>528</v>
      </c>
    </row>
    <row r="156" spans="1:65" s="2" customFormat="1" ht="16.5" customHeight="1" x14ac:dyDescent="0.15">
      <c r="A156" s="35"/>
      <c r="B156" s="141"/>
      <c r="C156" s="224" t="s">
        <v>409</v>
      </c>
      <c r="D156" s="224" t="s">
        <v>1138</v>
      </c>
      <c r="E156" s="226" t="s">
        <v>3562</v>
      </c>
      <c r="F156" s="227" t="s">
        <v>3563</v>
      </c>
      <c r="G156" s="228" t="s">
        <v>3234</v>
      </c>
      <c r="H156" s="229">
        <v>1</v>
      </c>
      <c r="I156" s="230"/>
      <c r="J156" s="229">
        <f>ROUND(I156*H156,2)</f>
        <v>0</v>
      </c>
      <c r="K156" s="231"/>
      <c r="L156" s="232"/>
      <c r="M156" s="233" t="s">
        <v>1</v>
      </c>
      <c r="N156" s="234" t="s">
        <v>41</v>
      </c>
      <c r="O156" s="61"/>
      <c r="P156" s="181">
        <f>O156*H156</f>
        <v>0</v>
      </c>
      <c r="Q156" s="181">
        <v>0</v>
      </c>
      <c r="R156" s="181">
        <f>Q156*H156</f>
        <v>0</v>
      </c>
      <c r="S156" s="181">
        <v>0</v>
      </c>
      <c r="T156" s="18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316</v>
      </c>
      <c r="AT156" s="183" t="s">
        <v>1138</v>
      </c>
      <c r="AU156" s="183" t="s">
        <v>88</v>
      </c>
      <c r="AY156" s="18" t="s">
        <v>271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278</v>
      </c>
      <c r="BM156" s="183" t="s">
        <v>542</v>
      </c>
    </row>
    <row r="157" spans="1:65" s="2" customFormat="1" ht="16.5" customHeight="1" x14ac:dyDescent="0.15">
      <c r="A157" s="35"/>
      <c r="B157" s="141"/>
      <c r="C157" s="224" t="s">
        <v>414</v>
      </c>
      <c r="D157" s="224" t="s">
        <v>1138</v>
      </c>
      <c r="E157" s="226" t="s">
        <v>3564</v>
      </c>
      <c r="F157" s="227" t="s">
        <v>3565</v>
      </c>
      <c r="G157" s="228" t="s">
        <v>3234</v>
      </c>
      <c r="H157" s="229">
        <v>1</v>
      </c>
      <c r="I157" s="230"/>
      <c r="J157" s="229">
        <f>ROUND(I157*H157,2)</f>
        <v>0</v>
      </c>
      <c r="K157" s="231"/>
      <c r="L157" s="232"/>
      <c r="M157" s="247" t="s">
        <v>1</v>
      </c>
      <c r="N157" s="248" t="s">
        <v>41</v>
      </c>
      <c r="O157" s="243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316</v>
      </c>
      <c r="AT157" s="183" t="s">
        <v>1138</v>
      </c>
      <c r="AU157" s="183" t="s">
        <v>88</v>
      </c>
      <c r="AY157" s="18" t="s">
        <v>271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278</v>
      </c>
      <c r="BM157" s="183" t="s">
        <v>555</v>
      </c>
    </row>
    <row r="158" spans="1:65" s="2" customFormat="1" ht="6.95" customHeight="1" x14ac:dyDescent="0.1">
      <c r="A158" s="35"/>
      <c r="B158" s="50"/>
      <c r="C158" s="51"/>
      <c r="D158" s="51"/>
      <c r="E158" s="51"/>
      <c r="F158" s="51"/>
      <c r="G158" s="51"/>
      <c r="H158" s="51"/>
      <c r="I158" s="51"/>
      <c r="J158" s="51"/>
      <c r="K158" s="51"/>
      <c r="L158" s="36"/>
      <c r="M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</sheetData>
  <autoFilter ref="C129:K157" xr:uid="{00000000-0009-0000-0000-000008000000}"/>
  <mergeCells count="13">
    <mergeCell ref="E122:H122"/>
    <mergeCell ref="L2:V2"/>
    <mergeCell ref="E118:H118"/>
    <mergeCell ref="E120:H120"/>
    <mergeCell ref="E85:H85"/>
    <mergeCell ref="E87:H87"/>
    <mergeCell ref="E89:H89"/>
    <mergeCell ref="D107:F10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Hárky</vt:lpstr>
      </vt:variant>
      <vt:variant>
        <vt:i4>49</vt:i4>
      </vt:variant>
      <vt:variant>
        <vt:lpstr>Pomenované rozsahy</vt:lpstr>
      </vt:variant>
      <vt:variant>
        <vt:i4>98</vt:i4>
      </vt:variant>
    </vt:vector>
  </HeadingPairs>
  <TitlesOfParts>
    <vt:vector size="147" baseType="lpstr">
      <vt:lpstr>Rekapitulácia stavby</vt:lpstr>
      <vt:lpstr>01 - Buracie práce Blok F211</vt:lpstr>
      <vt:lpstr>02 - Buracie práce Blok F212</vt:lpstr>
      <vt:lpstr>03 - Buranie existujúcich...</vt:lpstr>
      <vt:lpstr>04 - Nové konštrukcie Blo...</vt:lpstr>
      <vt:lpstr>05 - Vykurovanie</vt:lpstr>
      <vt:lpstr>06 - Vzduchotechnika</vt:lpstr>
      <vt:lpstr>07 - Zdravotechnika</vt:lpstr>
      <vt:lpstr>08 - Plynoinštalácia</vt:lpstr>
      <vt:lpstr>09 - Elektroinstalacia a ...</vt:lpstr>
      <vt:lpstr>10 - Slaboprudove Rozvody...</vt:lpstr>
      <vt:lpstr>11 - Rezervačný systém</vt:lpstr>
      <vt:lpstr>12 - Elektrická požiarna ...</vt:lpstr>
      <vt:lpstr>13 - Hlasová signalizácia...</vt:lpstr>
      <vt:lpstr>14 - Kamerový systém</vt:lpstr>
      <vt:lpstr>01 - Buracie práce Blok F221</vt:lpstr>
      <vt:lpstr>02 - Buracie práce Blok F222</vt:lpstr>
      <vt:lpstr>03 - Buranie existujúcich..._01</vt:lpstr>
      <vt:lpstr>04 - Nové konštrukcie Blo..._01</vt:lpstr>
      <vt:lpstr>05 - Vykurovanie_01</vt:lpstr>
      <vt:lpstr>06 - Vzduchotechnika_01</vt:lpstr>
      <vt:lpstr>07 - Zdravotechnika_01</vt:lpstr>
      <vt:lpstr>08 - Plynoištalácia</vt:lpstr>
      <vt:lpstr>09 - Propanbutan</vt:lpstr>
      <vt:lpstr>10 - Elektroinštalácia a ...</vt:lpstr>
      <vt:lpstr>11 - Slaboprudové rozvody...</vt:lpstr>
      <vt:lpstr>12 - Rezervačný systém</vt:lpstr>
      <vt:lpstr>13 - Elektrická požiarna ...</vt:lpstr>
      <vt:lpstr>14 - Hlasová signalizácia...</vt:lpstr>
      <vt:lpstr>15 - Kamerový systém</vt:lpstr>
      <vt:lpstr>SO 03 - Vonkajšie prarkov...</vt:lpstr>
      <vt:lpstr>01 - Vegetačné prvky</vt:lpstr>
      <vt:lpstr>02 - Terénne úpravy</vt:lpstr>
      <vt:lpstr>03 - Mobiliar</vt:lpstr>
      <vt:lpstr>SO 05A - Vodovodná prípojka</vt:lpstr>
      <vt:lpstr>SO 05B - Vodovodná prípojka</vt:lpstr>
      <vt:lpstr>SO 06A - Kanalizačná príp...</vt:lpstr>
      <vt:lpstr>SO 06B - Kanalizačná príp...</vt:lpstr>
      <vt:lpstr>SO 07 - Dažďová kanalizác...</vt:lpstr>
      <vt:lpstr>SO 08 - Odvodnenie parkov...</vt:lpstr>
      <vt:lpstr>SO 09A - Pripojovací STL ...</vt:lpstr>
      <vt:lpstr>SO 09B - Pripojovací STL ...</vt:lpstr>
      <vt:lpstr>SO 10A - NN prípojka</vt:lpstr>
      <vt:lpstr>SO 10B - NN prípojka</vt:lpstr>
      <vt:lpstr>SO 11 - Telekomunikačná p...</vt:lpstr>
      <vt:lpstr>SO 12A - Fotovoltaika</vt:lpstr>
      <vt:lpstr>SO 12B - Fotovoltaika</vt:lpstr>
      <vt:lpstr>SO 13 - Záložný generátor</vt:lpstr>
      <vt:lpstr>Zoznam figúr</vt:lpstr>
      <vt:lpstr>01 - Buracie práce Blok F211!Názvy_tlače</vt:lpstr>
      <vt:lpstr>01 - Buracie práce Blok F221!Názvy_tlače</vt:lpstr>
      <vt:lpstr>01 - Vegetačné prvky!Názvy_tlače</vt:lpstr>
      <vt:lpstr>02 - Buracie práce Blok F212!Názvy_tlače</vt:lpstr>
      <vt:lpstr>02 - Buracie práce Blok F222!Názvy_tlače</vt:lpstr>
      <vt:lpstr>02 - Terénne úpravy!Názvy_tlače</vt:lpstr>
      <vt:lpstr>03 - Buranie existujúcich...!Názvy_tlače</vt:lpstr>
      <vt:lpstr>03 - Buranie existujúcich..._01!Názvy_tlače</vt:lpstr>
      <vt:lpstr>03 - Mobiliar!Názvy_tlače</vt:lpstr>
      <vt:lpstr>04 - Nové konštrukcie Blo...!Názvy_tlače</vt:lpstr>
      <vt:lpstr>04 - Nové konštrukcie Blo..._01!Názvy_tlače</vt:lpstr>
      <vt:lpstr>05 - Vykurovanie!Názvy_tlače</vt:lpstr>
      <vt:lpstr>05 - Vykurovanie_01!Názvy_tlače</vt:lpstr>
      <vt:lpstr>06 - Vzduchotechnika!Názvy_tlače</vt:lpstr>
      <vt:lpstr>06 - Vzduchotechnika_01!Názvy_tlače</vt:lpstr>
      <vt:lpstr>07 - Zdravotechnika!Názvy_tlače</vt:lpstr>
      <vt:lpstr>07 - Zdravotechnika_01!Názvy_tlače</vt:lpstr>
      <vt:lpstr>08 - Plynoinštalácia!Názvy_tlače</vt:lpstr>
      <vt:lpstr>08 - Plynoištalácia!Názvy_tlače</vt:lpstr>
      <vt:lpstr>09 - Elektroinstalacia a ...!Názvy_tlače</vt:lpstr>
      <vt:lpstr>09 - Propanbutan!Názvy_tlače</vt:lpstr>
      <vt:lpstr>10 - Elektroinštalácia a ...!Názvy_tlače</vt:lpstr>
      <vt:lpstr>10 - Slaboprudove Rozvody...!Názvy_tlače</vt:lpstr>
      <vt:lpstr>11 - Rezervačný systém!Názvy_tlače</vt:lpstr>
      <vt:lpstr>11 - Slaboprudové rozvody...!Názvy_tlače</vt:lpstr>
      <vt:lpstr>12 - Elektrická požiarna ...!Názvy_tlače</vt:lpstr>
      <vt:lpstr>12 - Rezervačný systém!Názvy_tlače</vt:lpstr>
      <vt:lpstr>13 - Elektrická požiarna ...!Názvy_tlače</vt:lpstr>
      <vt:lpstr>13 - Hlasová signalizácia...!Názvy_tlače</vt:lpstr>
      <vt:lpstr>14 - Hlasová signalizácia...!Názvy_tlače</vt:lpstr>
      <vt:lpstr>14 - Kamerový systém!Názvy_tlače</vt:lpstr>
      <vt:lpstr>15 - Kamerový systém!Názvy_tlače</vt:lpstr>
      <vt:lpstr>Rekapitulácia stavby!Názvy_tlače</vt:lpstr>
      <vt:lpstr>SO 03 - Vonkajšie prarkov...!Názvy_tlače</vt:lpstr>
      <vt:lpstr>SO 05A - Vodovodná prípojka!Názvy_tlače</vt:lpstr>
      <vt:lpstr>SO 05B - Vodovodná prípojka!Názvy_tlače</vt:lpstr>
      <vt:lpstr>SO 06A - Kanalizačná príp...!Názvy_tlače</vt:lpstr>
      <vt:lpstr>SO 06B - Kanalizačná príp...!Názvy_tlače</vt:lpstr>
      <vt:lpstr>SO 07 - Dažďová kanalizác...!Názvy_tlače</vt:lpstr>
      <vt:lpstr>SO 08 - Odvodnenie parkov...!Názvy_tlače</vt:lpstr>
      <vt:lpstr>SO 09A - Pripojovací STL ...!Názvy_tlače</vt:lpstr>
      <vt:lpstr>SO 09B - Pripojovací STL ...!Názvy_tlače</vt:lpstr>
      <vt:lpstr>SO 10A - NN prípojka!Názvy_tlače</vt:lpstr>
      <vt:lpstr>SO 10B - NN prípojka!Názvy_tlače</vt:lpstr>
      <vt:lpstr>SO 11 - Telekomunikačná p...!Názvy_tlače</vt:lpstr>
      <vt:lpstr>SO 12A - Fotovoltaika!Názvy_tlače</vt:lpstr>
      <vt:lpstr>SO 12B - Fotovoltaika!Názvy_tlače</vt:lpstr>
      <vt:lpstr>SO 13 - Záložný generátor!Názvy_tlače</vt:lpstr>
      <vt:lpstr>Zoznam figúr!Názvy_tlače</vt:lpstr>
      <vt:lpstr>01 - Buracie práce Blok F211!Oblasť_tlače</vt:lpstr>
      <vt:lpstr>01 - Buracie práce Blok F221!Oblasť_tlače</vt:lpstr>
      <vt:lpstr>01 - Vegetačné prvky!Oblasť_tlače</vt:lpstr>
      <vt:lpstr>02 - Buracie práce Blok F212!Oblasť_tlače</vt:lpstr>
      <vt:lpstr>02 - Buracie práce Blok F222!Oblasť_tlače</vt:lpstr>
      <vt:lpstr>02 - Terénne úpravy!Oblasť_tlače</vt:lpstr>
      <vt:lpstr>03 - Buranie existujúcich...!Oblasť_tlače</vt:lpstr>
      <vt:lpstr>03 - Buranie existujúcich..._01!Oblasť_tlače</vt:lpstr>
      <vt:lpstr>03 - Mobiliar!Oblasť_tlače</vt:lpstr>
      <vt:lpstr>04 - Nové konštrukcie Blo...!Oblasť_tlače</vt:lpstr>
      <vt:lpstr>04 - Nové konštrukcie Blo..._01!Oblasť_tlače</vt:lpstr>
      <vt:lpstr>05 - Vykurovanie!Oblasť_tlače</vt:lpstr>
      <vt:lpstr>05 - Vykurovanie_01!Oblasť_tlače</vt:lpstr>
      <vt:lpstr>06 - Vzduchotechnika!Oblasť_tlače</vt:lpstr>
      <vt:lpstr>06 - Vzduchotechnika_01!Oblasť_tlače</vt:lpstr>
      <vt:lpstr>07 - Zdravotechnika!Oblasť_tlače</vt:lpstr>
      <vt:lpstr>07 - Zdravotechnika_01!Oblasť_tlače</vt:lpstr>
      <vt:lpstr>08 - Plynoinštalácia!Oblasť_tlače</vt:lpstr>
      <vt:lpstr>08 - Plynoištalácia!Oblasť_tlače</vt:lpstr>
      <vt:lpstr>09 - Elektroinstalacia a ...!Oblasť_tlače</vt:lpstr>
      <vt:lpstr>09 - Propanbutan!Oblasť_tlače</vt:lpstr>
      <vt:lpstr>10 - Elektroinštalácia a ...!Oblasť_tlače</vt:lpstr>
      <vt:lpstr>10 - Slaboprudove Rozvody...!Oblasť_tlače</vt:lpstr>
      <vt:lpstr>11 - Rezervačný systém!Oblasť_tlače</vt:lpstr>
      <vt:lpstr>11 - Slaboprudové rozvody...!Oblasť_tlače</vt:lpstr>
      <vt:lpstr>12 - Elektrická požiarna ...!Oblasť_tlače</vt:lpstr>
      <vt:lpstr>12 - Rezervačný systém!Oblasť_tlače</vt:lpstr>
      <vt:lpstr>13 - Elektrická požiarna ...!Oblasť_tlače</vt:lpstr>
      <vt:lpstr>13 - Hlasová signalizácia...!Oblasť_tlače</vt:lpstr>
      <vt:lpstr>14 - Hlasová signalizácia...!Oblasť_tlače</vt:lpstr>
      <vt:lpstr>14 - Kamerový systém!Oblasť_tlače</vt:lpstr>
      <vt:lpstr>15 - Kamerový systém!Oblasť_tlače</vt:lpstr>
      <vt:lpstr>Rekapitulácia stavby!Oblasť_tlače</vt:lpstr>
      <vt:lpstr>SO 03 - Vonkajšie prarkov...!Oblasť_tlače</vt:lpstr>
      <vt:lpstr>SO 05A - Vodovodná prípojka!Oblasť_tlače</vt:lpstr>
      <vt:lpstr>SO 05B - Vodovodná prípojka!Oblasť_tlače</vt:lpstr>
      <vt:lpstr>SO 06A - Kanalizačná príp...!Oblasť_tlače</vt:lpstr>
      <vt:lpstr>SO 06B - Kanalizačná príp...!Oblasť_tlače</vt:lpstr>
      <vt:lpstr>SO 07 - Dažďová kanalizác...!Oblasť_tlače</vt:lpstr>
      <vt:lpstr>SO 08 - Odvodnenie parkov...!Oblasť_tlače</vt:lpstr>
      <vt:lpstr>SO 09A - Pripojovací STL ...!Oblasť_tlače</vt:lpstr>
      <vt:lpstr>SO 09B - Pripojovací STL ...!Oblasť_tlače</vt:lpstr>
      <vt:lpstr>SO 10A - NN prípojka!Oblasť_tlače</vt:lpstr>
      <vt:lpstr>SO 10B - NN prípojka!Oblasť_tlače</vt:lpstr>
      <vt:lpstr>SO 11 - Telekomunikačná p...!Oblasť_tlače</vt:lpstr>
      <vt:lpstr>SO 12A - Fotovoltaika!Oblasť_tlače</vt:lpstr>
      <vt:lpstr>SO 12B - Fotovoltaika!Oblasť_tlače</vt:lpstr>
      <vt:lpstr>SO 13 - Záložný generátor!Oblasť_tlače</vt:lpstr>
      <vt:lpstr>Zoznam figúr!Oblasť_tlače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Jaro-PC\Jaro</dc:creator>
  <cp:lastModifiedBy>Donoval</cp:lastModifiedBy>
  <dcterms:created xsi:type="dcterms:W3CDTF">2021-02-04T17:38:12Z</dcterms:created>
  <dcterms:modified xsi:type="dcterms:W3CDTF">2021-02-12T14:50:09Z</dcterms:modified>
</cp:coreProperties>
</file>